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vnozare.pri\vm\Redirect_profiles\VM_Liene_Abola\Desktop\Novembris_dec_MK_LNG\UZ_VK\"/>
    </mc:Choice>
  </mc:AlternateContent>
  <xr:revisionPtr revIDLastSave="0" documentId="13_ncr:1_{5D2DEC64-F5E5-454D-A92E-57C7D9363FE2}" xr6:coauthVersionLast="46" xr6:coauthVersionMax="46" xr10:uidLastSave="{00000000-0000-0000-0000-000000000000}"/>
  <bookViews>
    <workbookView xWindow="-120" yWindow="-120" windowWidth="29040" windowHeight="15840" tabRatio="942" xr2:uid="{00000000-000D-0000-FFFF-FFFF00000000}"/>
  </bookViews>
  <sheets>
    <sheet name="KOPSAVILKUMS" sheetId="49" r:id="rId1"/>
    <sheet name="BKUS" sheetId="10" r:id="rId2"/>
    <sheet name="BKUS_akorda" sheetId="11" r:id="rId3"/>
    <sheet name="PSKUS" sheetId="47" r:id="rId4"/>
    <sheet name="RAKUS" sheetId="30" r:id="rId5"/>
    <sheet name="Liepāja" sheetId="44" r:id="rId6"/>
    <sheet name="Daugavpils_reg" sheetId="48" r:id="rId7"/>
    <sheet name="Z-Kurzeme" sheetId="26" r:id="rId8"/>
    <sheet name="Jelgava" sheetId="35" r:id="rId9"/>
    <sheet name="Vidzeme" sheetId="12" r:id="rId10"/>
    <sheet name="Jēkabpils" sheetId="23" r:id="rId11"/>
    <sheet name="Rēzekne" sheetId="36" r:id="rId12"/>
    <sheet name="Jūrmala" sheetId="40" r:id="rId13"/>
    <sheet name="RPNC" sheetId="16" r:id="rId14"/>
    <sheet name="Madona" sheetId="9" r:id="rId15"/>
    <sheet name="RDzN" sheetId="8" r:id="rId16"/>
    <sheet name="Sigulda" sheetId="3" r:id="rId17"/>
    <sheet name="Rīgas_2.slim" sheetId="15" r:id="rId18"/>
    <sheet name="Alūksne" sheetId="6" r:id="rId19"/>
    <sheet name="Cēsis" sheetId="14" r:id="rId20"/>
    <sheet name="Balvi_Gulb" sheetId="5" r:id="rId21"/>
    <sheet name="Limbaži" sheetId="41" r:id="rId22"/>
    <sheet name="Aizkraukle" sheetId="34" r:id="rId23"/>
    <sheet name="Saldus" sheetId="31" r:id="rId24"/>
    <sheet name="Piejūra" sheetId="33" r:id="rId25"/>
    <sheet name="Daugavpils_psih" sheetId="20" r:id="rId26"/>
    <sheet name="Preiļi" sheetId="24" r:id="rId27"/>
    <sheet name="Ģintermuiža" sheetId="29" r:id="rId28"/>
    <sheet name="Krāslava" sheetId="21" r:id="rId29"/>
    <sheet name="Ludza" sheetId="37" r:id="rId30"/>
    <sheet name="Ogre" sheetId="46" r:id="rId31"/>
    <sheet name="Bauska" sheetId="19" r:id="rId32"/>
    <sheet name="Dobele" sheetId="27" r:id="rId33"/>
    <sheet name="Kuldīga" sheetId="25" r:id="rId34"/>
    <sheet name="Tukums" sheetId="43" r:id="rId35"/>
    <sheet name="Strenči" sheetId="17" r:id="rId36"/>
    <sheet name="TOS" sheetId="7" r:id="rId37"/>
    <sheet name="Līvani" sheetId="45" r:id="rId38"/>
    <sheet name="Aknīste_psih" sheetId="22" r:id="rId39"/>
    <sheet name="Vaivari" sheetId="13" r:id="rId40"/>
    <sheet name="Ainaži" sheetId="18" r:id="rId41"/>
    <sheet name="NMPD" sheetId="50" r:id="rId42"/>
    <sheet name="NVD" sheetId="51" r:id="rId43"/>
    <sheet name="SPKC" sheetId="52" r:id="rId44"/>
  </sheets>
  <definedNames>
    <definedName name="_xlnm._FilterDatabase" localSheetId="18" hidden="1">Alūksne!$A$10:$Q$10</definedName>
    <definedName name="_xlnm._FilterDatabase" localSheetId="1" hidden="1">BKUS!$A$7:$S$334</definedName>
    <definedName name="_xlnm._FilterDatabase" localSheetId="6" hidden="1">Daugavpils_reg!$A$7:$S$671</definedName>
    <definedName name="_xlnm._FilterDatabase" localSheetId="8" hidden="1">Jelgava!$A$6:$Q$7</definedName>
    <definedName name="_xlnm._FilterDatabase" localSheetId="10" hidden="1">Jēkabpils!$A$7:$S$165</definedName>
    <definedName name="_xlnm._FilterDatabase" localSheetId="12" hidden="1">Jūrmala!$A$6:$Q$7</definedName>
    <definedName name="_xlnm._FilterDatabase" localSheetId="5" hidden="1">Liepāja!$A$7:$Q$7</definedName>
    <definedName name="_xlnm._FilterDatabase" localSheetId="14" hidden="1">Madona!$A$6:$Q$90</definedName>
    <definedName name="_xlnm._FilterDatabase" localSheetId="3" hidden="1">PSKUS!$A$6:$Q$1065</definedName>
    <definedName name="_xlnm._FilterDatabase" localSheetId="4" hidden="1">RAKUS!$A$7:$Q$2201</definedName>
    <definedName name="_xlnm._FilterDatabase" localSheetId="11" hidden="1">Rēzekne!$A$9:$AF$9</definedName>
    <definedName name="_xlnm._FilterDatabase" localSheetId="13" hidden="1">RPNC!$A$6:$Q$7</definedName>
    <definedName name="_xlnm._FilterDatabase" localSheetId="9" hidden="1">Vidzeme!$A$6:$Q$153</definedName>
    <definedName name="_xlnm._FilterDatabase" localSheetId="7" hidden="1">'Z-Kurzeme'!$A$6:$Q$7</definedName>
    <definedName name="_xlnm.Print_Titles" localSheetId="38">Aknīste_psih!$6:$7</definedName>
    <definedName name="_xlnm.Print_Titles" localSheetId="5">Liepāja!$6:$8</definedName>
    <definedName name="_xlnm.Print_Titles" localSheetId="7">'Z-Kurzeme'!#REF!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4" i="6" l="1"/>
  <c r="I74" i="6"/>
  <c r="P74" i="6"/>
  <c r="Q74" i="6"/>
  <c r="I9" i="35" l="1"/>
  <c r="H9" i="35"/>
  <c r="G9" i="35"/>
  <c r="C9" i="35"/>
  <c r="B9" i="35"/>
  <c r="J9" i="35"/>
  <c r="K9" i="35"/>
  <c r="O9" i="35"/>
  <c r="P9" i="35"/>
  <c r="Q12" i="35"/>
  <c r="Q11" i="35" s="1"/>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9" i="35"/>
  <c r="Q70" i="35"/>
  <c r="Q71" i="35"/>
  <c r="Q72" i="35"/>
  <c r="Q73" i="35"/>
  <c r="Q74" i="35"/>
  <c r="Q75" i="35"/>
  <c r="Q76" i="35"/>
  <c r="Q77" i="35"/>
  <c r="Q78" i="35"/>
  <c r="Q79" i="35"/>
  <c r="Q80" i="35"/>
  <c r="Q81" i="35"/>
  <c r="Q82" i="35"/>
  <c r="Q83" i="35"/>
  <c r="Q84" i="35"/>
  <c r="Q68" i="35" s="1"/>
  <c r="Q86" i="35"/>
  <c r="Q87" i="35"/>
  <c r="Q85" i="35" s="1"/>
  <c r="Q88" i="35"/>
  <c r="Q89" i="35"/>
  <c r="Q90" i="35"/>
  <c r="Q91" i="35"/>
  <c r="Q92" i="35"/>
  <c r="Q93" i="35"/>
  <c r="Q94" i="35"/>
  <c r="Q95" i="35"/>
  <c r="Q96" i="35"/>
  <c r="Q97" i="35"/>
  <c r="Q98" i="35"/>
  <c r="Q99" i="35"/>
  <c r="Q100" i="35"/>
  <c r="Q103" i="35"/>
  <c r="Q102" i="35" s="1"/>
  <c r="Q101" i="35" s="1"/>
  <c r="Q104" i="35"/>
  <c r="Q105" i="35"/>
  <c r="Q106" i="35"/>
  <c r="Q109" i="35"/>
  <c r="Q108" i="35" s="1"/>
  <c r="Q110" i="35"/>
  <c r="Q111" i="35"/>
  <c r="Q112" i="35"/>
  <c r="Q113" i="35"/>
  <c r="Q114" i="35"/>
  <c r="Q115" i="35"/>
  <c r="Q116" i="35"/>
  <c r="Q117" i="35"/>
  <c r="Q118" i="35"/>
  <c r="Q119" i="35"/>
  <c r="Q120" i="35"/>
  <c r="Q121" i="35"/>
  <c r="Q122" i="35"/>
  <c r="Q123" i="35"/>
  <c r="H399" i="47"/>
  <c r="H1064" i="47"/>
  <c r="H1063" i="47" s="1"/>
  <c r="H1031" i="47"/>
  <c r="H1030" i="47" s="1"/>
  <c r="H1015" i="47"/>
  <c r="H1014" i="47" s="1"/>
  <c r="H920" i="47"/>
  <c r="H919" i="47" s="1"/>
  <c r="H908" i="47"/>
  <c r="H907" i="47" s="1"/>
  <c r="H905" i="47"/>
  <c r="H904" i="47" s="1"/>
  <c r="H885" i="47"/>
  <c r="H881" i="47"/>
  <c r="H877" i="47"/>
  <c r="H875" i="47"/>
  <c r="H871" i="47"/>
  <c r="H869" i="47"/>
  <c r="H864" i="47"/>
  <c r="H623" i="47"/>
  <c r="H622" i="47" s="1"/>
  <c r="H546" i="47"/>
  <c r="H545" i="47" s="1"/>
  <c r="H538" i="47"/>
  <c r="H537" i="47" s="1"/>
  <c r="H533" i="47"/>
  <c r="H527" i="47"/>
  <c r="H522" i="47"/>
  <c r="H521" i="47" s="1"/>
  <c r="H519" i="47"/>
  <c r="H513" i="47"/>
  <c r="H512" i="47" s="1"/>
  <c r="H465" i="47"/>
  <c r="H464" i="47" s="1"/>
  <c r="H459" i="47"/>
  <c r="H457" i="47"/>
  <c r="H418" i="47"/>
  <c r="H410" i="47"/>
  <c r="H396" i="47"/>
  <c r="H395" i="47" s="1"/>
  <c r="H393" i="47"/>
  <c r="H392" i="47" s="1"/>
  <c r="H381" i="47"/>
  <c r="H378" i="47"/>
  <c r="H366" i="47"/>
  <c r="H362" i="47"/>
  <c r="H358" i="47"/>
  <c r="H356" i="47"/>
  <c r="H352" i="47"/>
  <c r="H349" i="47"/>
  <c r="H344" i="47"/>
  <c r="H339" i="47"/>
  <c r="H337" i="47"/>
  <c r="H334" i="47"/>
  <c r="H333" i="47" s="1"/>
  <c r="H331" i="47"/>
  <c r="H330" i="47" s="1"/>
  <c r="H267" i="47"/>
  <c r="H264" i="47"/>
  <c r="H261" i="47"/>
  <c r="H260" i="47" s="1"/>
  <c r="H246" i="47"/>
  <c r="H229" i="47"/>
  <c r="H203" i="47"/>
  <c r="H201" i="47"/>
  <c r="H200" i="47" s="1"/>
  <c r="H190" i="47"/>
  <c r="H181" i="47"/>
  <c r="H152" i="47"/>
  <c r="H148" i="47"/>
  <c r="O4" i="47"/>
  <c r="M1057" i="47"/>
  <c r="O1057" i="47" s="1"/>
  <c r="J1057" i="47"/>
  <c r="M1056" i="47"/>
  <c r="O1056" i="47" s="1"/>
  <c r="P1056" i="47" s="1"/>
  <c r="J1056" i="47"/>
  <c r="K1054" i="47"/>
  <c r="M1054" i="47" s="1"/>
  <c r="O1054" i="47" s="1"/>
  <c r="P1054" i="47" s="1"/>
  <c r="K1053" i="47"/>
  <c r="M1053" i="47" s="1"/>
  <c r="O1053" i="47" s="1"/>
  <c r="P1053" i="47" s="1"/>
  <c r="K1052" i="47"/>
  <c r="M1052" i="47" s="1"/>
  <c r="O1052" i="47" s="1"/>
  <c r="P1052" i="47" s="1"/>
  <c r="K1051" i="47"/>
  <c r="M1051" i="47" s="1"/>
  <c r="O1051" i="47" s="1"/>
  <c r="P1051" i="47" s="1"/>
  <c r="K1050" i="47"/>
  <c r="M1050" i="47" s="1"/>
  <c r="O1050" i="47" s="1"/>
  <c r="P1050" i="47" s="1"/>
  <c r="K1049" i="47"/>
  <c r="M1049" i="47" s="1"/>
  <c r="O1049" i="47" s="1"/>
  <c r="P1049" i="47" s="1"/>
  <c r="K1048" i="47"/>
  <c r="M1048" i="47" s="1"/>
  <c r="O1048" i="47" s="1"/>
  <c r="P1048" i="47" s="1"/>
  <c r="K1047" i="47"/>
  <c r="M1047" i="47" s="1"/>
  <c r="O1047" i="47" s="1"/>
  <c r="P1047" i="47" s="1"/>
  <c r="K1046" i="47"/>
  <c r="M1046" i="47" s="1"/>
  <c r="O1046" i="47" s="1"/>
  <c r="P1046" i="47" s="1"/>
  <c r="K1045" i="47"/>
  <c r="M1045" i="47" s="1"/>
  <c r="O1045" i="47" s="1"/>
  <c r="P1045" i="47" s="1"/>
  <c r="M1040" i="47"/>
  <c r="O1040" i="47" s="1"/>
  <c r="P1040" i="47" s="1"/>
  <c r="J1040" i="47"/>
  <c r="M1039" i="47"/>
  <c r="O1039" i="47" s="1"/>
  <c r="P1039" i="47" s="1"/>
  <c r="J1039" i="47"/>
  <c r="J1015" i="47"/>
  <c r="K1021" i="47"/>
  <c r="M1021" i="47" s="1"/>
  <c r="O1021" i="47" s="1"/>
  <c r="P1021" i="47" s="1"/>
  <c r="K1020" i="47"/>
  <c r="M1020" i="47" s="1"/>
  <c r="O1020" i="47" s="1"/>
  <c r="P1020" i="47" s="1"/>
  <c r="K1019" i="47"/>
  <c r="M1019" i="47" s="1"/>
  <c r="O1019" i="47" s="1"/>
  <c r="P1019" i="47" s="1"/>
  <c r="K1018" i="47"/>
  <c r="M1018" i="47" s="1"/>
  <c r="O1018" i="47" s="1"/>
  <c r="P1018" i="47" s="1"/>
  <c r="K1017" i="47"/>
  <c r="M1017" i="47" s="1"/>
  <c r="O1017" i="47" s="1"/>
  <c r="P1017" i="47" s="1"/>
  <c r="K1009" i="47"/>
  <c r="M1009" i="47" s="1"/>
  <c r="O1009" i="47" s="1"/>
  <c r="P1009" i="47" s="1"/>
  <c r="C1009" i="47"/>
  <c r="E1009" i="47" s="1"/>
  <c r="J627" i="47"/>
  <c r="K631" i="47"/>
  <c r="M631" i="47" s="1"/>
  <c r="O631" i="47" s="1"/>
  <c r="P631" i="47" s="1"/>
  <c r="K630" i="47"/>
  <c r="M630" i="47" s="1"/>
  <c r="O630" i="47" s="1"/>
  <c r="P630" i="47" s="1"/>
  <c r="K536" i="47"/>
  <c r="M536" i="47" s="1"/>
  <c r="O536" i="47" s="1"/>
  <c r="P536" i="47" s="1"/>
  <c r="K535" i="47"/>
  <c r="M535" i="47" s="1"/>
  <c r="O535" i="47" s="1"/>
  <c r="P535" i="47" s="1"/>
  <c r="K534" i="47"/>
  <c r="J533" i="47"/>
  <c r="I533" i="47"/>
  <c r="G533" i="47"/>
  <c r="C533" i="47"/>
  <c r="B533" i="47"/>
  <c r="K532" i="47"/>
  <c r="M532" i="47" s="1"/>
  <c r="O532" i="47" s="1"/>
  <c r="P532" i="47" s="1"/>
  <c r="K531" i="47"/>
  <c r="M531" i="47" s="1"/>
  <c r="O531" i="47" s="1"/>
  <c r="P531" i="47" s="1"/>
  <c r="K530" i="47"/>
  <c r="M530" i="47" s="1"/>
  <c r="O530" i="47" s="1"/>
  <c r="P530" i="47" s="1"/>
  <c r="K529" i="47"/>
  <c r="M529" i="47" s="1"/>
  <c r="O529" i="47" s="1"/>
  <c r="P529" i="47" s="1"/>
  <c r="K528" i="47"/>
  <c r="M528" i="47" s="1"/>
  <c r="J527" i="47"/>
  <c r="I527" i="47"/>
  <c r="G527" i="47"/>
  <c r="C527" i="47"/>
  <c r="B527" i="47"/>
  <c r="Q10" i="35" l="1"/>
  <c r="H880" i="47"/>
  <c r="H874" i="47"/>
  <c r="H526" i="47"/>
  <c r="H456" i="47"/>
  <c r="H348" i="47"/>
  <c r="H336" i="47"/>
  <c r="H409" i="47"/>
  <c r="H361" i="47"/>
  <c r="H863" i="47"/>
  <c r="P1057" i="47"/>
  <c r="Q1057" i="47" s="1"/>
  <c r="J526" i="47"/>
  <c r="K533" i="47"/>
  <c r="B526" i="47"/>
  <c r="Q1056" i="47"/>
  <c r="I526" i="47"/>
  <c r="G1009" i="47"/>
  <c r="H1009" i="47" s="1"/>
  <c r="C526" i="47"/>
  <c r="Q1048" i="47"/>
  <c r="Q1051" i="47"/>
  <c r="Q1054" i="47"/>
  <c r="Q1050" i="47"/>
  <c r="Q1052" i="47"/>
  <c r="Q1053" i="47"/>
  <c r="Q1049" i="47"/>
  <c r="Q1045" i="47"/>
  <c r="Q1046" i="47"/>
  <c r="Q1047" i="47"/>
  <c r="Q1040" i="47"/>
  <c r="Q1039" i="47"/>
  <c r="Q1018" i="47"/>
  <c r="Q1019" i="47"/>
  <c r="Q1020" i="47"/>
  <c r="Q1017" i="47"/>
  <c r="Q1021" i="47"/>
  <c r="Q1009" i="47"/>
  <c r="Q630" i="47"/>
  <c r="Q631" i="47"/>
  <c r="M534" i="47"/>
  <c r="O534" i="47" s="1"/>
  <c r="K527" i="47"/>
  <c r="G526" i="47"/>
  <c r="Q536" i="47"/>
  <c r="Q529" i="47"/>
  <c r="Q532" i="47"/>
  <c r="Q531" i="47"/>
  <c r="Q535" i="47"/>
  <c r="O528" i="47"/>
  <c r="P528" i="47" s="1"/>
  <c r="Q530" i="47"/>
  <c r="P534" i="47" l="1"/>
  <c r="Q534" i="47" s="1"/>
  <c r="Q533" i="47" s="1"/>
  <c r="K526" i="47"/>
  <c r="O533" i="47"/>
  <c r="I1009" i="47"/>
  <c r="O527" i="47"/>
  <c r="P527" i="47"/>
  <c r="P533" i="47" l="1"/>
  <c r="P526" i="47" s="1"/>
  <c r="O526" i="47"/>
  <c r="Q528" i="47"/>
  <c r="Q527" i="47" s="1"/>
  <c r="Q526" i="47" s="1"/>
  <c r="F66" i="11" l="1"/>
  <c r="F70" i="11" s="1"/>
  <c r="F67" i="11"/>
  <c r="F68" i="11"/>
  <c r="F69" i="11"/>
  <c r="F65" i="11"/>
  <c r="Q332" i="10"/>
  <c r="R331" i="10"/>
  <c r="S331" i="10" s="1"/>
  <c r="R330" i="10"/>
  <c r="S330" i="10" s="1"/>
  <c r="R329" i="10"/>
  <c r="S329" i="10" s="1"/>
  <c r="R328" i="10"/>
  <c r="S328" i="10" s="1"/>
  <c r="R327" i="10"/>
  <c r="S327" i="10" s="1"/>
  <c r="L321" i="10"/>
  <c r="O320" i="10"/>
  <c r="Q320" i="10" s="1"/>
  <c r="R320" i="10" s="1"/>
  <c r="S320" i="10" s="1"/>
  <c r="M320" i="10"/>
  <c r="O319" i="10"/>
  <c r="Q319" i="10" s="1"/>
  <c r="R319" i="10" s="1"/>
  <c r="S319" i="10" s="1"/>
  <c r="M319" i="10"/>
  <c r="L304" i="10"/>
  <c r="O297" i="10"/>
  <c r="Q297" i="10" s="1"/>
  <c r="R297" i="10" s="1"/>
  <c r="S297" i="10" s="1"/>
  <c r="O298" i="10"/>
  <c r="Q298" i="10" s="1"/>
  <c r="R298" i="10" s="1"/>
  <c r="S298" i="10" s="1"/>
  <c r="O299" i="10"/>
  <c r="Q299" i="10" s="1"/>
  <c r="R299" i="10" s="1"/>
  <c r="S299" i="10" s="1"/>
  <c r="O300" i="10"/>
  <c r="Q300" i="10" s="1"/>
  <c r="R300" i="10" s="1"/>
  <c r="S300" i="10" s="1"/>
  <c r="O301" i="10"/>
  <c r="Q301" i="10" s="1"/>
  <c r="R301" i="10" s="1"/>
  <c r="S301" i="10" s="1"/>
  <c r="O302" i="10"/>
  <c r="Q302" i="10" s="1"/>
  <c r="R302" i="10" s="1"/>
  <c r="S302" i="10" s="1"/>
  <c r="O303" i="10"/>
  <c r="Q303" i="10" s="1"/>
  <c r="R303" i="10" s="1"/>
  <c r="S303" i="10" s="1"/>
  <c r="O304" i="10"/>
  <c r="M303" i="10"/>
  <c r="M302" i="10"/>
  <c r="M301" i="10"/>
  <c r="M300" i="10"/>
  <c r="M299" i="10"/>
  <c r="M298" i="10"/>
  <c r="M297" i="10"/>
  <c r="O296" i="10"/>
  <c r="Q296" i="10" s="1"/>
  <c r="M296" i="10"/>
  <c r="L189" i="10"/>
  <c r="O188" i="10"/>
  <c r="Q188" i="10" s="1"/>
  <c r="M188" i="10"/>
  <c r="L173" i="10"/>
  <c r="O172" i="10"/>
  <c r="Q172" i="10" s="1"/>
  <c r="R172" i="10" s="1"/>
  <c r="S172" i="10" s="1"/>
  <c r="M172" i="10"/>
  <c r="O171" i="10"/>
  <c r="Q171" i="10" s="1"/>
  <c r="R171" i="10" s="1"/>
  <c r="S171" i="10" s="1"/>
  <c r="M171" i="10"/>
  <c r="O170" i="10"/>
  <c r="Q170" i="10" s="1"/>
  <c r="R170" i="10" s="1"/>
  <c r="S170" i="10" s="1"/>
  <c r="M170" i="10"/>
  <c r="O169" i="10"/>
  <c r="Q169" i="10" s="1"/>
  <c r="R169" i="10" s="1"/>
  <c r="S169" i="10" s="1"/>
  <c r="M169" i="10"/>
  <c r="O168" i="10"/>
  <c r="Q168" i="10" s="1"/>
  <c r="R168" i="10" s="1"/>
  <c r="S168" i="10" s="1"/>
  <c r="M168" i="10"/>
  <c r="O167" i="10"/>
  <c r="Q167" i="10" s="1"/>
  <c r="R167" i="10" s="1"/>
  <c r="S167" i="10" s="1"/>
  <c r="M167" i="10"/>
  <c r="L99" i="10"/>
  <c r="O98" i="10"/>
  <c r="Q98" i="10" s="1"/>
  <c r="R98" i="10" s="1"/>
  <c r="S98" i="10" s="1"/>
  <c r="S99" i="10" s="1"/>
  <c r="M98" i="10"/>
  <c r="M99" i="10" s="1"/>
  <c r="L61" i="10"/>
  <c r="O60" i="10"/>
  <c r="Q60" i="10" s="1"/>
  <c r="R60" i="10" s="1"/>
  <c r="S60" i="10" s="1"/>
  <c r="O46" i="10"/>
  <c r="Q46" i="10" s="1"/>
  <c r="R46" i="10" s="1"/>
  <c r="S46" i="10" s="1"/>
  <c r="O47" i="10"/>
  <c r="Q47" i="10" s="1"/>
  <c r="R47" i="10" s="1"/>
  <c r="S47" i="10" s="1"/>
  <c r="O48" i="10"/>
  <c r="Q48" i="10" s="1"/>
  <c r="R48" i="10" s="1"/>
  <c r="S48" i="10" s="1"/>
  <c r="O49" i="10"/>
  <c r="Q49" i="10" s="1"/>
  <c r="R49" i="10" s="1"/>
  <c r="S49" i="10" s="1"/>
  <c r="O50" i="10"/>
  <c r="Q50" i="10" s="1"/>
  <c r="R50" i="10" s="1"/>
  <c r="S50" i="10" s="1"/>
  <c r="O51" i="10"/>
  <c r="Q51" i="10" s="1"/>
  <c r="R51" i="10" s="1"/>
  <c r="S51" i="10" s="1"/>
  <c r="O52" i="10"/>
  <c r="Q52" i="10" s="1"/>
  <c r="R52" i="10" s="1"/>
  <c r="S52" i="10" s="1"/>
  <c r="O53" i="10"/>
  <c r="Q53" i="10" s="1"/>
  <c r="R53" i="10" s="1"/>
  <c r="S53" i="10" s="1"/>
  <c r="O54" i="10"/>
  <c r="Q54" i="10" s="1"/>
  <c r="R54" i="10" s="1"/>
  <c r="S54" i="10" s="1"/>
  <c r="O55" i="10"/>
  <c r="Q55" i="10" s="1"/>
  <c r="R55" i="10" s="1"/>
  <c r="S55" i="10" s="1"/>
  <c r="O56" i="10"/>
  <c r="Q56" i="10" s="1"/>
  <c r="R56" i="10" s="1"/>
  <c r="S56" i="10" s="1"/>
  <c r="O57" i="10"/>
  <c r="Q57" i="10" s="1"/>
  <c r="R57" i="10" s="1"/>
  <c r="S57" i="10" s="1"/>
  <c r="O58" i="10"/>
  <c r="Q58" i="10" s="1"/>
  <c r="R58" i="10" s="1"/>
  <c r="S58" i="10" s="1"/>
  <c r="O59" i="10"/>
  <c r="Q59" i="10" s="1"/>
  <c r="R59" i="10" s="1"/>
  <c r="S59" i="10" s="1"/>
  <c r="O45" i="10"/>
  <c r="Q45" i="10" s="1"/>
  <c r="R45" i="10" s="1"/>
  <c r="S45" i="10" s="1"/>
  <c r="M46" i="10"/>
  <c r="M47" i="10"/>
  <c r="M48" i="10"/>
  <c r="M49" i="10"/>
  <c r="M50" i="10"/>
  <c r="M51" i="10"/>
  <c r="M52" i="10"/>
  <c r="M53" i="10"/>
  <c r="M54" i="10"/>
  <c r="M55" i="10"/>
  <c r="M56" i="10"/>
  <c r="M57" i="10"/>
  <c r="M58" i="10"/>
  <c r="M59" i="10"/>
  <c r="M60" i="10"/>
  <c r="M45" i="10"/>
  <c r="K92" i="10"/>
  <c r="L89" i="10"/>
  <c r="O89" i="10" s="1"/>
  <c r="O88" i="10"/>
  <c r="Q88" i="10" s="1"/>
  <c r="R88" i="10" s="1"/>
  <c r="S88" i="10" s="1"/>
  <c r="M88" i="10"/>
  <c r="O87" i="10"/>
  <c r="Q87" i="10" s="1"/>
  <c r="R87" i="10" s="1"/>
  <c r="S87" i="10" s="1"/>
  <c r="M87" i="10"/>
  <c r="O86" i="10"/>
  <c r="Q86" i="10" s="1"/>
  <c r="R86" i="10" s="1"/>
  <c r="S86" i="10" s="1"/>
  <c r="M86" i="10"/>
  <c r="O85" i="10"/>
  <c r="Q85" i="10" s="1"/>
  <c r="R85" i="10" s="1"/>
  <c r="S85" i="10" s="1"/>
  <c r="M85" i="10"/>
  <c r="O84" i="10"/>
  <c r="Q84" i="10" s="1"/>
  <c r="R84" i="10" s="1"/>
  <c r="S84" i="10" s="1"/>
  <c r="M84" i="10"/>
  <c r="O83" i="10"/>
  <c r="Q83" i="10" s="1"/>
  <c r="R83" i="10" s="1"/>
  <c r="S83" i="10" s="1"/>
  <c r="M83" i="10"/>
  <c r="O82" i="10"/>
  <c r="Q82" i="10" s="1"/>
  <c r="R82" i="10" s="1"/>
  <c r="S82" i="10" s="1"/>
  <c r="M82" i="10"/>
  <c r="O81" i="10"/>
  <c r="Q81" i="10" s="1"/>
  <c r="R81" i="10" s="1"/>
  <c r="S81" i="10" s="1"/>
  <c r="M81" i="10"/>
  <c r="O80" i="10"/>
  <c r="Q80" i="10" s="1"/>
  <c r="R80" i="10" s="1"/>
  <c r="S80" i="10" s="1"/>
  <c r="M80" i="10"/>
  <c r="O79" i="10"/>
  <c r="Q79" i="10" s="1"/>
  <c r="R79" i="10" s="1"/>
  <c r="S79" i="10" s="1"/>
  <c r="M79" i="10"/>
  <c r="O78" i="10"/>
  <c r="Q78" i="10" s="1"/>
  <c r="R78" i="10" s="1"/>
  <c r="S78" i="10" s="1"/>
  <c r="M78" i="10"/>
  <c r="O77" i="10"/>
  <c r="Q77" i="10" s="1"/>
  <c r="R77" i="10" s="1"/>
  <c r="S77" i="10" s="1"/>
  <c r="M77" i="10"/>
  <c r="O76" i="10"/>
  <c r="Q76" i="10" s="1"/>
  <c r="M76" i="10"/>
  <c r="O74" i="10"/>
  <c r="Q74" i="10" s="1"/>
  <c r="Q75" i="10" s="1"/>
  <c r="L75" i="10"/>
  <c r="O75" i="10" s="1"/>
  <c r="M74" i="10"/>
  <c r="M75" i="10" s="1"/>
  <c r="M16" i="10"/>
  <c r="L16" i="10"/>
  <c r="O11" i="10"/>
  <c r="Q11" i="10" s="1"/>
  <c r="O12" i="10"/>
  <c r="Q12" i="10" s="1"/>
  <c r="R12" i="10" s="1"/>
  <c r="S12" i="10" s="1"/>
  <c r="O13" i="10"/>
  <c r="Q13" i="10" s="1"/>
  <c r="R13" i="10" s="1"/>
  <c r="S13" i="10" s="1"/>
  <c r="O14" i="10"/>
  <c r="Q14" i="10" s="1"/>
  <c r="R14" i="10" s="1"/>
  <c r="S14" i="10" s="1"/>
  <c r="O15" i="10"/>
  <c r="Q15" i="10" s="1"/>
  <c r="R15" i="10" s="1"/>
  <c r="S15" i="10" s="1"/>
  <c r="O10" i="10"/>
  <c r="Q10" i="10" s="1"/>
  <c r="R10" i="10" s="1"/>
  <c r="S10" i="10" s="1"/>
  <c r="I310" i="12"/>
  <c r="H310" i="12"/>
  <c r="G310" i="12"/>
  <c r="C310" i="12"/>
  <c r="B310" i="12"/>
  <c r="I303" i="12"/>
  <c r="H303" i="12"/>
  <c r="G303" i="12"/>
  <c r="C303" i="12"/>
  <c r="B303" i="12"/>
  <c r="B114" i="12"/>
  <c r="I96" i="12"/>
  <c r="H96" i="12"/>
  <c r="G96" i="12"/>
  <c r="C96" i="12"/>
  <c r="B96" i="12"/>
  <c r="L9" i="10" l="1"/>
  <c r="M304" i="10"/>
  <c r="R296" i="10"/>
  <c r="Q304" i="10"/>
  <c r="R188" i="10"/>
  <c r="Q99" i="10"/>
  <c r="R99" i="10"/>
  <c r="O99" i="10"/>
  <c r="M89" i="10"/>
  <c r="R76" i="10"/>
  <c r="Q89" i="10"/>
  <c r="R74" i="10"/>
  <c r="R75" i="10" s="1"/>
  <c r="S75" i="10" s="1"/>
  <c r="S74" i="10" s="1"/>
  <c r="R11" i="10"/>
  <c r="Q16" i="10"/>
  <c r="S296" i="10" l="1"/>
  <c r="S304" i="10" s="1"/>
  <c r="R304" i="10"/>
  <c r="S188" i="10"/>
  <c r="S76" i="10"/>
  <c r="R89" i="10"/>
  <c r="S89" i="10" s="1"/>
  <c r="S11" i="10"/>
  <c r="S16" i="10" s="1"/>
  <c r="R16" i="10"/>
  <c r="B124" i="52" l="1"/>
  <c r="D124" i="52" s="1"/>
  <c r="F124" i="52" s="1"/>
  <c r="G124" i="52" s="1"/>
  <c r="H124" i="52" s="1"/>
  <c r="H123" i="52" s="1"/>
  <c r="B122" i="52"/>
  <c r="D122" i="52" s="1"/>
  <c r="F122" i="52" s="1"/>
  <c r="G122" i="52" s="1"/>
  <c r="H122" i="52" s="1"/>
  <c r="B121" i="52"/>
  <c r="D121" i="52" s="1"/>
  <c r="F121" i="52" s="1"/>
  <c r="G121" i="52" s="1"/>
  <c r="H121" i="52" s="1"/>
  <c r="B120" i="52"/>
  <c r="D120" i="52" s="1"/>
  <c r="F120" i="52" s="1"/>
  <c r="B118" i="52"/>
  <c r="D118" i="52" s="1"/>
  <c r="F118" i="52" s="1"/>
  <c r="G118" i="52" s="1"/>
  <c r="B119" i="52"/>
  <c r="D119" i="52" s="1"/>
  <c r="F119" i="52" s="1"/>
  <c r="G119" i="52" s="1"/>
  <c r="H119" i="52" s="1"/>
  <c r="B117" i="52"/>
  <c r="D117" i="52" s="1"/>
  <c r="F117" i="52" s="1"/>
  <c r="G117" i="52" s="1"/>
  <c r="H117" i="52" s="1"/>
  <c r="B115" i="52"/>
  <c r="D115" i="52" s="1"/>
  <c r="F115" i="52" s="1"/>
  <c r="F114" i="52" s="1"/>
  <c r="B113" i="52"/>
  <c r="D113" i="52" s="1"/>
  <c r="F113" i="52" s="1"/>
  <c r="F112" i="52" s="1"/>
  <c r="B111" i="52"/>
  <c r="D111" i="52" s="1"/>
  <c r="F111" i="52" s="1"/>
  <c r="B110" i="52"/>
  <c r="D110" i="52" s="1"/>
  <c r="F110" i="52" s="1"/>
  <c r="G110" i="52" s="1"/>
  <c r="B108" i="52"/>
  <c r="D108" i="52" s="1"/>
  <c r="F108" i="52" s="1"/>
  <c r="B107" i="52"/>
  <c r="B105" i="52"/>
  <c r="D105" i="52" s="1"/>
  <c r="F105" i="52" s="1"/>
  <c r="B104" i="52"/>
  <c r="D104" i="52" s="1"/>
  <c r="F104" i="52" s="1"/>
  <c r="B103" i="52"/>
  <c r="D103" i="52" s="1"/>
  <c r="F103" i="52" s="1"/>
  <c r="B101" i="52"/>
  <c r="D101" i="52" s="1"/>
  <c r="F101" i="52" s="1"/>
  <c r="G101" i="52" s="1"/>
  <c r="B97" i="52"/>
  <c r="D97" i="52" s="1"/>
  <c r="B98" i="52"/>
  <c r="D98" i="52" s="1"/>
  <c r="F98" i="52" s="1"/>
  <c r="G98" i="52" s="1"/>
  <c r="H98" i="52" s="1"/>
  <c r="B99" i="52"/>
  <c r="D99" i="52" s="1"/>
  <c r="F99" i="52" s="1"/>
  <c r="B100" i="52"/>
  <c r="D100" i="52" s="1"/>
  <c r="F100" i="52" s="1"/>
  <c r="G100" i="52" s="1"/>
  <c r="H100" i="52" s="1"/>
  <c r="B96" i="52"/>
  <c r="B91" i="52"/>
  <c r="D91" i="52" s="1"/>
  <c r="F91" i="52" s="1"/>
  <c r="G91" i="52" s="1"/>
  <c r="H91" i="52" s="1"/>
  <c r="B92" i="52"/>
  <c r="D92" i="52" s="1"/>
  <c r="F92" i="52" s="1"/>
  <c r="B93" i="52"/>
  <c r="D93" i="52" s="1"/>
  <c r="F93" i="52" s="1"/>
  <c r="B94" i="52"/>
  <c r="D94" i="52" s="1"/>
  <c r="B90" i="52"/>
  <c r="B88" i="52"/>
  <c r="D88" i="52" s="1"/>
  <c r="F88" i="52" s="1"/>
  <c r="F87" i="52" s="1"/>
  <c r="B86" i="52"/>
  <c r="D86" i="52" s="1"/>
  <c r="F86" i="52" s="1"/>
  <c r="G86" i="52" s="1"/>
  <c r="H86" i="52" s="1"/>
  <c r="B85" i="52"/>
  <c r="D85" i="52" s="1"/>
  <c r="F85" i="52" s="1"/>
  <c r="B84" i="52"/>
  <c r="D84" i="52" s="1"/>
  <c r="F84" i="52" s="1"/>
  <c r="G84" i="52" s="1"/>
  <c r="H84" i="52" s="1"/>
  <c r="B83" i="52"/>
  <c r="D83" i="52" s="1"/>
  <c r="F83" i="52" s="1"/>
  <c r="G83" i="52" s="1"/>
  <c r="B82" i="52"/>
  <c r="D82" i="52" s="1"/>
  <c r="F82" i="52" s="1"/>
  <c r="G82" i="52" s="1"/>
  <c r="B81" i="52"/>
  <c r="D81" i="52" s="1"/>
  <c r="F81" i="52" s="1"/>
  <c r="G81" i="52" s="1"/>
  <c r="H81" i="52" s="1"/>
  <c r="B80" i="52"/>
  <c r="D80" i="52" s="1"/>
  <c r="F80" i="52" s="1"/>
  <c r="B79" i="52"/>
  <c r="D79" i="52" s="1"/>
  <c r="F79" i="52" s="1"/>
  <c r="B78" i="52"/>
  <c r="D78" i="52" s="1"/>
  <c r="F78" i="52" s="1"/>
  <c r="B75" i="52"/>
  <c r="D75" i="52" s="1"/>
  <c r="F75" i="52" s="1"/>
  <c r="B76" i="52"/>
  <c r="D76" i="52" s="1"/>
  <c r="F76" i="52" s="1"/>
  <c r="B77" i="52"/>
  <c r="D77" i="52" s="1"/>
  <c r="F77" i="52" s="1"/>
  <c r="G77" i="52" s="1"/>
  <c r="B74" i="52"/>
  <c r="D74" i="52" s="1"/>
  <c r="F74" i="52" s="1"/>
  <c r="B73" i="52"/>
  <c r="D73" i="52" s="1"/>
  <c r="F73" i="52" s="1"/>
  <c r="G73" i="52" s="1"/>
  <c r="H73" i="52" s="1"/>
  <c r="B70" i="52"/>
  <c r="D70" i="52" s="1"/>
  <c r="F70" i="52" s="1"/>
  <c r="G70" i="52" s="1"/>
  <c r="H70" i="52" s="1"/>
  <c r="B71" i="52"/>
  <c r="D71" i="52" s="1"/>
  <c r="F71" i="52" s="1"/>
  <c r="G71" i="52" s="1"/>
  <c r="B72" i="52"/>
  <c r="D72" i="52" s="1"/>
  <c r="F72" i="52" s="1"/>
  <c r="B69" i="52"/>
  <c r="D69" i="52" s="1"/>
  <c r="F69" i="52" s="1"/>
  <c r="B68" i="52"/>
  <c r="D68" i="52" s="1"/>
  <c r="F68" i="52" s="1"/>
  <c r="B67" i="52"/>
  <c r="D67" i="52" s="1"/>
  <c r="F67" i="52" s="1"/>
  <c r="G67" i="52" s="1"/>
  <c r="B65" i="52"/>
  <c r="D65" i="52" s="1"/>
  <c r="F65" i="52" s="1"/>
  <c r="G65" i="52" s="1"/>
  <c r="H65" i="52" s="1"/>
  <c r="B66" i="52"/>
  <c r="D66" i="52" s="1"/>
  <c r="F66" i="52" s="1"/>
  <c r="G66" i="52" s="1"/>
  <c r="B64" i="52"/>
  <c r="D64" i="52" s="1"/>
  <c r="F64" i="52" s="1"/>
  <c r="B63" i="52"/>
  <c r="D63" i="52" s="1"/>
  <c r="F63" i="52" s="1"/>
  <c r="B62" i="52"/>
  <c r="D62" i="52" s="1"/>
  <c r="F62" i="52" s="1"/>
  <c r="B61" i="52"/>
  <c r="D61" i="52" s="1"/>
  <c r="F61" i="52" s="1"/>
  <c r="B59" i="52"/>
  <c r="D59" i="52" s="1"/>
  <c r="F59" i="52" s="1"/>
  <c r="B58" i="52"/>
  <c r="D58" i="52" s="1"/>
  <c r="F58" i="52" s="1"/>
  <c r="G58" i="52" s="1"/>
  <c r="B57" i="52"/>
  <c r="D57" i="52" s="1"/>
  <c r="F57" i="52" s="1"/>
  <c r="G57" i="52" s="1"/>
  <c r="H57" i="52" s="1"/>
  <c r="B54" i="52"/>
  <c r="D54" i="52" s="1"/>
  <c r="F54" i="52" s="1"/>
  <c r="G54" i="52" s="1"/>
  <c r="H54" i="52" s="1"/>
  <c r="B55" i="52"/>
  <c r="D55" i="52" s="1"/>
  <c r="F55" i="52" s="1"/>
  <c r="G55" i="52" s="1"/>
  <c r="B56" i="52"/>
  <c r="D56" i="52" s="1"/>
  <c r="F56" i="52" s="1"/>
  <c r="B53" i="52"/>
  <c r="D53" i="52" s="1"/>
  <c r="F53" i="52" s="1"/>
  <c r="G53" i="52" s="1"/>
  <c r="H53" i="52" s="1"/>
  <c r="B52" i="52"/>
  <c r="D52" i="52" s="1"/>
  <c r="F52" i="52" s="1"/>
  <c r="G52" i="52" s="1"/>
  <c r="B51" i="52"/>
  <c r="D51" i="52" s="1"/>
  <c r="F51" i="52" s="1"/>
  <c r="G51" i="52" s="1"/>
  <c r="B50" i="52"/>
  <c r="D50" i="52" s="1"/>
  <c r="F50" i="52" s="1"/>
  <c r="G50" i="52" s="1"/>
  <c r="B49" i="52"/>
  <c r="D49" i="52" s="1"/>
  <c r="F49" i="52" s="1"/>
  <c r="G49" i="52" s="1"/>
  <c r="H49" i="52" s="1"/>
  <c r="B48" i="52"/>
  <c r="D48" i="52" s="1"/>
  <c r="F48" i="52" s="1"/>
  <c r="B46" i="52"/>
  <c r="D46" i="52" s="1"/>
  <c r="F46" i="52" s="1"/>
  <c r="G46" i="52" s="1"/>
  <c r="B45" i="52"/>
  <c r="D45" i="52" s="1"/>
  <c r="F45" i="52" s="1"/>
  <c r="B44" i="52"/>
  <c r="D44" i="52" s="1"/>
  <c r="F44" i="52" s="1"/>
  <c r="B43" i="52"/>
  <c r="D43" i="52" s="1"/>
  <c r="F43" i="52" s="1"/>
  <c r="B42" i="52"/>
  <c r="D42" i="52" s="1"/>
  <c r="F42" i="52" s="1"/>
  <c r="G42" i="52" s="1"/>
  <c r="B41" i="52"/>
  <c r="D41" i="52" s="1"/>
  <c r="F41" i="52" s="1"/>
  <c r="G41" i="52" s="1"/>
  <c r="H41" i="52" s="1"/>
  <c r="B39" i="52"/>
  <c r="D39" i="52" s="1"/>
  <c r="F39" i="52" s="1"/>
  <c r="G39" i="52" s="1"/>
  <c r="B40" i="52"/>
  <c r="D40" i="52" s="1"/>
  <c r="F40" i="52" s="1"/>
  <c r="G40" i="52" s="1"/>
  <c r="H40" i="52" s="1"/>
  <c r="B38" i="52"/>
  <c r="D38" i="52" s="1"/>
  <c r="F38" i="52" s="1"/>
  <c r="G38" i="52" s="1"/>
  <c r="H38" i="52" s="1"/>
  <c r="B37" i="52"/>
  <c r="D37" i="52" s="1"/>
  <c r="F37" i="52" s="1"/>
  <c r="G37" i="52" s="1"/>
  <c r="H37" i="52" s="1"/>
  <c r="B36" i="52"/>
  <c r="D36" i="52" s="1"/>
  <c r="F36" i="52" s="1"/>
  <c r="B35" i="52"/>
  <c r="D35" i="52" s="1"/>
  <c r="F35" i="52" s="1"/>
  <c r="G35" i="52" s="1"/>
  <c r="B34" i="52"/>
  <c r="D34" i="52" s="1"/>
  <c r="F34" i="52" s="1"/>
  <c r="G34" i="52" s="1"/>
  <c r="B33" i="52"/>
  <c r="D33" i="52" s="1"/>
  <c r="F33" i="52" s="1"/>
  <c r="G33" i="52" s="1"/>
  <c r="B32" i="52"/>
  <c r="D32" i="52" s="1"/>
  <c r="F32" i="52" s="1"/>
  <c r="G32" i="52" s="1"/>
  <c r="B31" i="52"/>
  <c r="D31" i="52" s="1"/>
  <c r="F31" i="52" s="1"/>
  <c r="G31" i="52" s="1"/>
  <c r="B30" i="52"/>
  <c r="D30" i="52" s="1"/>
  <c r="F30" i="52" s="1"/>
  <c r="B29" i="52"/>
  <c r="D29" i="52" s="1"/>
  <c r="F29" i="52" s="1"/>
  <c r="G29" i="52" s="1"/>
  <c r="B28" i="52"/>
  <c r="D28" i="52" s="1"/>
  <c r="F28" i="52" s="1"/>
  <c r="G28" i="52" s="1"/>
  <c r="B27" i="52"/>
  <c r="D27" i="52" s="1"/>
  <c r="F27" i="52" s="1"/>
  <c r="G27" i="52" s="1"/>
  <c r="B26" i="52"/>
  <c r="D26" i="52" s="1"/>
  <c r="F26" i="52" s="1"/>
  <c r="G26" i="52" s="1"/>
  <c r="H26" i="52" s="1"/>
  <c r="B25" i="52"/>
  <c r="D25" i="52" s="1"/>
  <c r="F25" i="52" s="1"/>
  <c r="B24" i="52"/>
  <c r="D24" i="52" s="1"/>
  <c r="F24" i="52" s="1"/>
  <c r="B22" i="52"/>
  <c r="D22" i="52" s="1"/>
  <c r="F22" i="52" s="1"/>
  <c r="F21" i="52" s="1"/>
  <c r="B20" i="52"/>
  <c r="D20" i="52" s="1"/>
  <c r="F20" i="52" s="1"/>
  <c r="G20" i="52" s="1"/>
  <c r="B19" i="52"/>
  <c r="B17" i="52"/>
  <c r="B16" i="52"/>
  <c r="D16" i="52" s="1"/>
  <c r="F16" i="52" s="1"/>
  <c r="G16" i="52" s="1"/>
  <c r="B15" i="52"/>
  <c r="D15" i="52" s="1"/>
  <c r="F15" i="52" s="1"/>
  <c r="B13" i="52"/>
  <c r="D13" i="52" s="1"/>
  <c r="F13" i="52" s="1"/>
  <c r="G13" i="52" s="1"/>
  <c r="H13" i="52" s="1"/>
  <c r="B12" i="52"/>
  <c r="D12" i="52" s="1"/>
  <c r="F12" i="52" s="1"/>
  <c r="G12" i="52" s="1"/>
  <c r="H12" i="52" s="1"/>
  <c r="B11" i="52"/>
  <c r="D11" i="52" s="1"/>
  <c r="F11" i="52" s="1"/>
  <c r="D90" i="52"/>
  <c r="F90" i="52" s="1"/>
  <c r="G90" i="52" s="1"/>
  <c r="H90" i="52" s="1"/>
  <c r="B18" i="52" l="1"/>
  <c r="F102" i="52"/>
  <c r="B106" i="52"/>
  <c r="B95" i="52"/>
  <c r="B87" i="52"/>
  <c r="B14" i="52"/>
  <c r="B102" i="52"/>
  <c r="D96" i="52"/>
  <c r="F96" i="52" s="1"/>
  <c r="G96" i="52" s="1"/>
  <c r="H96" i="52" s="1"/>
  <c r="B112" i="52"/>
  <c r="B89" i="52"/>
  <c r="B47" i="52"/>
  <c r="F23" i="52"/>
  <c r="F60" i="52"/>
  <c r="G111" i="52"/>
  <c r="H111" i="52" s="1"/>
  <c r="F109" i="52"/>
  <c r="G11" i="52"/>
  <c r="G10" i="52" s="1"/>
  <c r="F10" i="52"/>
  <c r="F94" i="52"/>
  <c r="G94" i="52" s="1"/>
  <c r="H94" i="52" s="1"/>
  <c r="D107" i="52"/>
  <c r="B116" i="52"/>
  <c r="B123" i="52"/>
  <c r="D19" i="52"/>
  <c r="F19" i="52" s="1"/>
  <c r="F97" i="52"/>
  <c r="B109" i="52"/>
  <c r="D17" i="52"/>
  <c r="F17" i="52" s="1"/>
  <c r="G17" i="52" s="1"/>
  <c r="H17" i="52" s="1"/>
  <c r="B23" i="52"/>
  <c r="B21" i="52"/>
  <c r="B60" i="52"/>
  <c r="F116" i="52"/>
  <c r="G123" i="52"/>
  <c r="B114" i="52"/>
  <c r="F123" i="52"/>
  <c r="B10" i="52"/>
  <c r="F47" i="52"/>
  <c r="G59" i="52"/>
  <c r="H59" i="52" s="1"/>
  <c r="G105" i="52"/>
  <c r="H105" i="52" s="1"/>
  <c r="G85" i="52"/>
  <c r="H85" i="52" s="1"/>
  <c r="G56" i="52"/>
  <c r="H56" i="52" s="1"/>
  <c r="G99" i="52"/>
  <c r="H99" i="52" s="1"/>
  <c r="G48" i="52"/>
  <c r="H48" i="52" s="1"/>
  <c r="G120" i="52"/>
  <c r="H120" i="52" s="1"/>
  <c r="G30" i="52"/>
  <c r="H30" i="52" s="1"/>
  <c r="G68" i="52"/>
  <c r="H68" i="52" s="1"/>
  <c r="G25" i="52"/>
  <c r="H25" i="52" s="1"/>
  <c r="G92" i="52"/>
  <c r="H92" i="52" s="1"/>
  <c r="G108" i="52"/>
  <c r="H108" i="52" s="1"/>
  <c r="H28" i="52"/>
  <c r="H101" i="52"/>
  <c r="H29" i="52"/>
  <c r="H118" i="52"/>
  <c r="G115" i="52"/>
  <c r="G113" i="52"/>
  <c r="H110" i="52"/>
  <c r="G103" i="52"/>
  <c r="G104" i="52"/>
  <c r="H104" i="52" s="1"/>
  <c r="G93" i="52"/>
  <c r="H93" i="52" s="1"/>
  <c r="G88" i="52"/>
  <c r="H83" i="52"/>
  <c r="H82" i="52"/>
  <c r="G78" i="52"/>
  <c r="H78" i="52" s="1"/>
  <c r="G79" i="52"/>
  <c r="H79" i="52" s="1"/>
  <c r="H77" i="52"/>
  <c r="G76" i="52"/>
  <c r="H76" i="52" s="1"/>
  <c r="G72" i="52"/>
  <c r="H72" i="52" s="1"/>
  <c r="G69" i="52"/>
  <c r="H69" i="52" s="1"/>
  <c r="H67" i="52"/>
  <c r="H66" i="52"/>
  <c r="G61" i="52"/>
  <c r="G62" i="52"/>
  <c r="H62" i="52" s="1"/>
  <c r="G80" i="52"/>
  <c r="H80" i="52" s="1"/>
  <c r="G75" i="52"/>
  <c r="H75" i="52" s="1"/>
  <c r="G74" i="52"/>
  <c r="H74" i="52" s="1"/>
  <c r="H71" i="52"/>
  <c r="G64" i="52"/>
  <c r="H64" i="52" s="1"/>
  <c r="G63" i="52"/>
  <c r="H63" i="52" s="1"/>
  <c r="H52" i="52"/>
  <c r="H51" i="52"/>
  <c r="H58" i="52"/>
  <c r="H50" i="52"/>
  <c r="H55" i="52"/>
  <c r="H46" i="52"/>
  <c r="G45" i="52"/>
  <c r="H45" i="52" s="1"/>
  <c r="G36" i="52"/>
  <c r="H36" i="52" s="1"/>
  <c r="H35" i="52"/>
  <c r="H42" i="52"/>
  <c r="H34" i="52"/>
  <c r="H39" i="52"/>
  <c r="H33" i="52"/>
  <c r="H32" i="52"/>
  <c r="G44" i="52"/>
  <c r="H44" i="52" s="1"/>
  <c r="G43" i="52"/>
  <c r="H43" i="52" s="1"/>
  <c r="H27" i="52"/>
  <c r="H31" i="52"/>
  <c r="H20" i="52"/>
  <c r="G24" i="52"/>
  <c r="G22" i="52"/>
  <c r="H16" i="52"/>
  <c r="G15" i="52"/>
  <c r="B9" i="52" l="1"/>
  <c r="H11" i="52"/>
  <c r="H10" i="52" s="1"/>
  <c r="F89" i="52"/>
  <c r="G50" i="49"/>
  <c r="H89" i="52"/>
  <c r="H116" i="52"/>
  <c r="G116" i="52"/>
  <c r="H61" i="52"/>
  <c r="H60" i="52" s="1"/>
  <c r="G60" i="52"/>
  <c r="H15" i="52"/>
  <c r="H14" i="52" s="1"/>
  <c r="G14" i="52"/>
  <c r="H103" i="52"/>
  <c r="H102" i="52" s="1"/>
  <c r="G102" i="52"/>
  <c r="H22" i="52"/>
  <c r="H21" i="52" s="1"/>
  <c r="G21" i="52"/>
  <c r="H88" i="52"/>
  <c r="H87" i="52" s="1"/>
  <c r="G87" i="52"/>
  <c r="H109" i="52"/>
  <c r="G89" i="52"/>
  <c r="F107" i="52"/>
  <c r="H24" i="52"/>
  <c r="H23" i="52" s="1"/>
  <c r="G23" i="52"/>
  <c r="H113" i="52"/>
  <c r="H112" i="52" s="1"/>
  <c r="G112" i="52"/>
  <c r="G97" i="52"/>
  <c r="G95" i="52" s="1"/>
  <c r="F95" i="52"/>
  <c r="F14" i="52"/>
  <c r="H47" i="52"/>
  <c r="H115" i="52"/>
  <c r="H114" i="52" s="1"/>
  <c r="G114" i="52"/>
  <c r="G47" i="52"/>
  <c r="G19" i="52"/>
  <c r="F18" i="52"/>
  <c r="G109" i="52"/>
  <c r="G41" i="51"/>
  <c r="H41" i="51" s="1"/>
  <c r="C42" i="51"/>
  <c r="E42" i="51" s="1"/>
  <c r="G42" i="51" s="1"/>
  <c r="H42" i="51" s="1"/>
  <c r="E11" i="51"/>
  <c r="G11" i="51" s="1"/>
  <c r="E12" i="51"/>
  <c r="G12" i="51" s="1"/>
  <c r="E13" i="51"/>
  <c r="G13" i="51" s="1"/>
  <c r="H13" i="51" s="1"/>
  <c r="I13" i="51" s="1"/>
  <c r="E15" i="51"/>
  <c r="G15" i="51" s="1"/>
  <c r="E16" i="51"/>
  <c r="G16" i="51" s="1"/>
  <c r="E17" i="51"/>
  <c r="G17" i="51" s="1"/>
  <c r="H17" i="51" s="1"/>
  <c r="E18" i="51"/>
  <c r="G18" i="51" s="1"/>
  <c r="H18" i="51" s="1"/>
  <c r="E20" i="51"/>
  <c r="G20" i="51" s="1"/>
  <c r="E21" i="51"/>
  <c r="G21" i="51" s="1"/>
  <c r="E22" i="51"/>
  <c r="G22" i="51" s="1"/>
  <c r="E23" i="51"/>
  <c r="G23" i="51" s="1"/>
  <c r="E24" i="51"/>
  <c r="G24" i="51" s="1"/>
  <c r="E25" i="51"/>
  <c r="G25" i="51" s="1"/>
  <c r="H25" i="51" s="1"/>
  <c r="E26" i="51"/>
  <c r="G26" i="51" s="1"/>
  <c r="H26" i="51" s="1"/>
  <c r="E27" i="51"/>
  <c r="G27" i="51" s="1"/>
  <c r="H27" i="51" s="1"/>
  <c r="E28" i="51"/>
  <c r="G28" i="51" s="1"/>
  <c r="E29" i="51"/>
  <c r="G29" i="51" s="1"/>
  <c r="E30" i="51"/>
  <c r="G30" i="51" s="1"/>
  <c r="H30" i="51" s="1"/>
  <c r="E31" i="51"/>
  <c r="G31" i="51" s="1"/>
  <c r="E32" i="51"/>
  <c r="G32" i="51" s="1"/>
  <c r="E33" i="51"/>
  <c r="G33" i="51" s="1"/>
  <c r="E34" i="51"/>
  <c r="G34" i="51" s="1"/>
  <c r="H34" i="51" s="1"/>
  <c r="E35" i="51"/>
  <c r="G35" i="51" s="1"/>
  <c r="H35" i="51" s="1"/>
  <c r="E36" i="51"/>
  <c r="G36" i="51" s="1"/>
  <c r="E37" i="51"/>
  <c r="G37" i="51" s="1"/>
  <c r="E38" i="51"/>
  <c r="G38" i="51" s="1"/>
  <c r="E41" i="51"/>
  <c r="E43" i="51"/>
  <c r="G43" i="51" s="1"/>
  <c r="H43" i="51" s="1"/>
  <c r="E44" i="51"/>
  <c r="G44" i="51" s="1"/>
  <c r="E45" i="51"/>
  <c r="G45" i="51" s="1"/>
  <c r="E48" i="51"/>
  <c r="G48" i="51" s="1"/>
  <c r="E49" i="51"/>
  <c r="G49" i="51" s="1"/>
  <c r="E50" i="51"/>
  <c r="G50" i="51" s="1"/>
  <c r="H50" i="51" s="1"/>
  <c r="E51" i="51"/>
  <c r="G51" i="51" s="1"/>
  <c r="H51" i="51" s="1"/>
  <c r="E52" i="51"/>
  <c r="G52" i="51" s="1"/>
  <c r="E53" i="51"/>
  <c r="G53" i="51" s="1"/>
  <c r="H53" i="51" s="1"/>
  <c r="I53" i="51" s="1"/>
  <c r="E54" i="51"/>
  <c r="G54" i="51" s="1"/>
  <c r="E55" i="51"/>
  <c r="G55" i="51" s="1"/>
  <c r="E56" i="51"/>
  <c r="G56" i="51" s="1"/>
  <c r="E57" i="51"/>
  <c r="G57" i="51" s="1"/>
  <c r="E58" i="51"/>
  <c r="G58" i="51" s="1"/>
  <c r="H58" i="51" s="1"/>
  <c r="E59" i="51"/>
  <c r="G59" i="51" s="1"/>
  <c r="H59" i="51" s="1"/>
  <c r="E60" i="51"/>
  <c r="G60" i="51" s="1"/>
  <c r="E61" i="51"/>
  <c r="G61" i="51" s="1"/>
  <c r="H61" i="51" s="1"/>
  <c r="I61" i="51" s="1"/>
  <c r="E62" i="51"/>
  <c r="G62" i="51" s="1"/>
  <c r="E63" i="51"/>
  <c r="G63" i="51" s="1"/>
  <c r="E10" i="51"/>
  <c r="G10" i="51" s="1"/>
  <c r="C47" i="51"/>
  <c r="E47" i="51" s="1"/>
  <c r="G47" i="51" s="1"/>
  <c r="C46" i="51"/>
  <c r="E46" i="51" s="1"/>
  <c r="G46" i="51" s="1"/>
  <c r="C40" i="51"/>
  <c r="E40" i="51" s="1"/>
  <c r="G40" i="51" s="1"/>
  <c r="C39" i="51"/>
  <c r="E39" i="51" s="1"/>
  <c r="G39" i="51" s="1"/>
  <c r="C19" i="51"/>
  <c r="E19" i="51" s="1"/>
  <c r="G19" i="51" s="1"/>
  <c r="H19" i="51" s="1"/>
  <c r="C14" i="51"/>
  <c r="E14" i="51" s="1"/>
  <c r="G14" i="51" s="1"/>
  <c r="K50" i="49" l="1"/>
  <c r="H19" i="52"/>
  <c r="H18" i="52" s="1"/>
  <c r="G18" i="52"/>
  <c r="H97" i="52"/>
  <c r="H95" i="52" s="1"/>
  <c r="F106" i="52"/>
  <c r="G107" i="52"/>
  <c r="I33" i="51"/>
  <c r="H33" i="51"/>
  <c r="I41" i="51"/>
  <c r="H37" i="51"/>
  <c r="I37" i="51" s="1"/>
  <c r="H12" i="51"/>
  <c r="I12" i="51" s="1"/>
  <c r="H49" i="51"/>
  <c r="I49" i="51" s="1"/>
  <c r="H11" i="51"/>
  <c r="I11" i="51" s="1"/>
  <c r="G9" i="51"/>
  <c r="H49" i="49" s="1"/>
  <c r="L49" i="49" s="1"/>
  <c r="H10" i="51"/>
  <c r="H44" i="51"/>
  <c r="I44" i="51" s="1"/>
  <c r="H40" i="51"/>
  <c r="I40" i="51" s="1"/>
  <c r="H46" i="51"/>
  <c r="I46" i="51" s="1"/>
  <c r="H21" i="51"/>
  <c r="I21" i="51" s="1"/>
  <c r="H47" i="51"/>
  <c r="I47" i="51" s="1"/>
  <c r="H36" i="51"/>
  <c r="I36" i="51" s="1"/>
  <c r="H20" i="51"/>
  <c r="I20" i="51" s="1"/>
  <c r="H48" i="51"/>
  <c r="I48" i="51" s="1"/>
  <c r="H63" i="51"/>
  <c r="I63" i="51" s="1"/>
  <c r="H55" i="51"/>
  <c r="I55" i="51" s="1"/>
  <c r="H14" i="51"/>
  <c r="I14" i="51" s="1"/>
  <c r="H54" i="51"/>
  <c r="I54" i="51" s="1"/>
  <c r="H32" i="51"/>
  <c r="I32" i="51" s="1"/>
  <c r="H24" i="51"/>
  <c r="I24" i="51" s="1"/>
  <c r="H16" i="51"/>
  <c r="I16" i="51" s="1"/>
  <c r="H29" i="51"/>
  <c r="I29" i="51" s="1"/>
  <c r="H57" i="51"/>
  <c r="I57" i="51"/>
  <c r="H28" i="51"/>
  <c r="I28" i="51" s="1"/>
  <c r="H56" i="51"/>
  <c r="I56" i="51" s="1"/>
  <c r="H45" i="51"/>
  <c r="I45" i="51" s="1"/>
  <c r="H62" i="51"/>
  <c r="I62" i="51" s="1"/>
  <c r="H39" i="51"/>
  <c r="I39" i="51" s="1"/>
  <c r="H60" i="51"/>
  <c r="I60" i="51" s="1"/>
  <c r="H52" i="51"/>
  <c r="I52" i="51" s="1"/>
  <c r="H31" i="51"/>
  <c r="I31" i="51" s="1"/>
  <c r="H23" i="51"/>
  <c r="I23" i="51" s="1"/>
  <c r="H15" i="51"/>
  <c r="I15" i="51" s="1"/>
  <c r="H38" i="51"/>
  <c r="I38" i="51" s="1"/>
  <c r="I30" i="51"/>
  <c r="H22" i="51"/>
  <c r="I22" i="51" s="1"/>
  <c r="I59" i="51"/>
  <c r="I51" i="51"/>
  <c r="I43" i="51"/>
  <c r="I35" i="51"/>
  <c r="I27" i="51"/>
  <c r="I19" i="51"/>
  <c r="I58" i="51"/>
  <c r="I50" i="51"/>
  <c r="I42" i="51"/>
  <c r="I34" i="51"/>
  <c r="I26" i="51"/>
  <c r="I18" i="51"/>
  <c r="I25" i="51"/>
  <c r="I17" i="51"/>
  <c r="C9" i="51"/>
  <c r="G49" i="49" s="1"/>
  <c r="K49" i="49" s="1"/>
  <c r="F9" i="52" l="1"/>
  <c r="H50" i="49" s="1"/>
  <c r="L50" i="49" s="1"/>
  <c r="H107" i="52"/>
  <c r="H106" i="52" s="1"/>
  <c r="G106" i="52"/>
  <c r="H9" i="51"/>
  <c r="I49" i="49" s="1"/>
  <c r="M49" i="49" s="1"/>
  <c r="I10" i="51"/>
  <c r="I9" i="51" s="1"/>
  <c r="J49" i="49" s="1"/>
  <c r="N49" i="49" s="1"/>
  <c r="O49" i="49" s="1"/>
  <c r="J119" i="50"/>
  <c r="J104" i="50"/>
  <c r="J45" i="50"/>
  <c r="J10" i="50"/>
  <c r="B119" i="50"/>
  <c r="B104" i="50"/>
  <c r="B45" i="50"/>
  <c r="B10" i="50"/>
  <c r="E85" i="50"/>
  <c r="G85" i="50" s="1"/>
  <c r="H85" i="50" s="1"/>
  <c r="K201" i="50"/>
  <c r="M201" i="50" s="1"/>
  <c r="O201" i="50" s="1"/>
  <c r="K200" i="50"/>
  <c r="M200" i="50" s="1"/>
  <c r="O200" i="50" s="1"/>
  <c r="P200" i="50" s="1"/>
  <c r="C200" i="50"/>
  <c r="E200" i="50" s="1"/>
  <c r="G200" i="50" s="1"/>
  <c r="H200" i="50" s="1"/>
  <c r="K199" i="50"/>
  <c r="M199" i="50" s="1"/>
  <c r="O199" i="50" s="1"/>
  <c r="P199" i="50" s="1"/>
  <c r="Q199" i="50" s="1"/>
  <c r="C199" i="50"/>
  <c r="E199" i="50" s="1"/>
  <c r="G199" i="50" s="1"/>
  <c r="H199" i="50" s="1"/>
  <c r="K198" i="50"/>
  <c r="M198" i="50" s="1"/>
  <c r="O198" i="50" s="1"/>
  <c r="C198" i="50"/>
  <c r="E198" i="50" s="1"/>
  <c r="G198" i="50" s="1"/>
  <c r="H198" i="50" s="1"/>
  <c r="K197" i="50"/>
  <c r="M197" i="50" s="1"/>
  <c r="O197" i="50" s="1"/>
  <c r="K196" i="50"/>
  <c r="M196" i="50" s="1"/>
  <c r="O196" i="50" s="1"/>
  <c r="P196" i="50" s="1"/>
  <c r="C196" i="50"/>
  <c r="E196" i="50" s="1"/>
  <c r="G196" i="50" s="1"/>
  <c r="H196" i="50" s="1"/>
  <c r="K195" i="50"/>
  <c r="M195" i="50" s="1"/>
  <c r="O195" i="50" s="1"/>
  <c r="C195" i="50"/>
  <c r="E195" i="50" s="1"/>
  <c r="G195" i="50" s="1"/>
  <c r="H195" i="50" s="1"/>
  <c r="K194" i="50"/>
  <c r="M194" i="50" s="1"/>
  <c r="O194" i="50" s="1"/>
  <c r="K193" i="50"/>
  <c r="M193" i="50" s="1"/>
  <c r="O193" i="50" s="1"/>
  <c r="C193" i="50"/>
  <c r="E193" i="50" s="1"/>
  <c r="G193" i="50" s="1"/>
  <c r="H193" i="50" s="1"/>
  <c r="K192" i="50"/>
  <c r="M192" i="50" s="1"/>
  <c r="O192" i="50" s="1"/>
  <c r="P192" i="50" s="1"/>
  <c r="C192" i="50"/>
  <c r="K191" i="50"/>
  <c r="M191" i="50" s="1"/>
  <c r="O191" i="50" s="1"/>
  <c r="P191" i="50" s="1"/>
  <c r="Q191" i="50" s="1"/>
  <c r="C191" i="50"/>
  <c r="E191" i="50" s="1"/>
  <c r="G191" i="50" s="1"/>
  <c r="H191" i="50" s="1"/>
  <c r="K190" i="50"/>
  <c r="M190" i="50" s="1"/>
  <c r="O190" i="50" s="1"/>
  <c r="C190" i="50"/>
  <c r="E190" i="50" s="1"/>
  <c r="G190" i="50" s="1"/>
  <c r="H190" i="50" s="1"/>
  <c r="K189" i="50"/>
  <c r="M189" i="50" s="1"/>
  <c r="O189" i="50" s="1"/>
  <c r="C189" i="50"/>
  <c r="E189" i="50" s="1"/>
  <c r="G189" i="50" s="1"/>
  <c r="H189" i="50" s="1"/>
  <c r="K188" i="50"/>
  <c r="M188" i="50" s="1"/>
  <c r="O188" i="50" s="1"/>
  <c r="P188" i="50" s="1"/>
  <c r="C188" i="50"/>
  <c r="E188" i="50" s="1"/>
  <c r="G188" i="50" s="1"/>
  <c r="H188" i="50" s="1"/>
  <c r="K187" i="50"/>
  <c r="M187" i="50" s="1"/>
  <c r="O187" i="50" s="1"/>
  <c r="C187" i="50"/>
  <c r="E187" i="50" s="1"/>
  <c r="G187" i="50" s="1"/>
  <c r="H187" i="50" s="1"/>
  <c r="K186" i="50"/>
  <c r="M186" i="50" s="1"/>
  <c r="O186" i="50" s="1"/>
  <c r="C186" i="50"/>
  <c r="E186" i="50" s="1"/>
  <c r="G186" i="50" s="1"/>
  <c r="H186" i="50" s="1"/>
  <c r="K185" i="50"/>
  <c r="M185" i="50" s="1"/>
  <c r="O185" i="50" s="1"/>
  <c r="P185" i="50" s="1"/>
  <c r="Q185" i="50" s="1"/>
  <c r="C185" i="50"/>
  <c r="E185" i="50" s="1"/>
  <c r="G185" i="50" s="1"/>
  <c r="H185" i="50" s="1"/>
  <c r="K184" i="50"/>
  <c r="M184" i="50" s="1"/>
  <c r="O184" i="50" s="1"/>
  <c r="P184" i="50" s="1"/>
  <c r="C184" i="50"/>
  <c r="E184" i="50" s="1"/>
  <c r="G184" i="50" s="1"/>
  <c r="H184" i="50" s="1"/>
  <c r="K183" i="50"/>
  <c r="M183" i="50" s="1"/>
  <c r="O183" i="50" s="1"/>
  <c r="P183" i="50" s="1"/>
  <c r="Q183" i="50" s="1"/>
  <c r="C183" i="50"/>
  <c r="E183" i="50" s="1"/>
  <c r="G183" i="50" s="1"/>
  <c r="H183" i="50" s="1"/>
  <c r="K182" i="50"/>
  <c r="M182" i="50" s="1"/>
  <c r="O182" i="50" s="1"/>
  <c r="C182" i="50"/>
  <c r="E182" i="50" s="1"/>
  <c r="G182" i="50" s="1"/>
  <c r="H182" i="50" s="1"/>
  <c r="K181" i="50"/>
  <c r="M181" i="50" s="1"/>
  <c r="O181" i="50" s="1"/>
  <c r="C181" i="50"/>
  <c r="E181" i="50" s="1"/>
  <c r="G181" i="50" s="1"/>
  <c r="H181" i="50" s="1"/>
  <c r="K180" i="50"/>
  <c r="M180" i="50" s="1"/>
  <c r="O180" i="50" s="1"/>
  <c r="P180" i="50" s="1"/>
  <c r="C180" i="50"/>
  <c r="E180" i="50" s="1"/>
  <c r="G180" i="50" s="1"/>
  <c r="H180" i="50" s="1"/>
  <c r="K178" i="50"/>
  <c r="M178" i="50" s="1"/>
  <c r="O178" i="50" s="1"/>
  <c r="C178" i="50"/>
  <c r="E178" i="50" s="1"/>
  <c r="G178" i="50" s="1"/>
  <c r="H178" i="50" s="1"/>
  <c r="K177" i="50"/>
  <c r="M177" i="50" s="1"/>
  <c r="O177" i="50" s="1"/>
  <c r="P177" i="50" s="1"/>
  <c r="Q177" i="50" s="1"/>
  <c r="C177" i="50"/>
  <c r="E177" i="50" s="1"/>
  <c r="G177" i="50" s="1"/>
  <c r="H177" i="50" s="1"/>
  <c r="K176" i="50"/>
  <c r="M176" i="50" s="1"/>
  <c r="O176" i="50" s="1"/>
  <c r="P176" i="50" s="1"/>
  <c r="C176" i="50"/>
  <c r="E176" i="50" s="1"/>
  <c r="G176" i="50" s="1"/>
  <c r="H176" i="50" s="1"/>
  <c r="K175" i="50"/>
  <c r="M175" i="50" s="1"/>
  <c r="O175" i="50" s="1"/>
  <c r="P175" i="50" s="1"/>
  <c r="Q175" i="50" s="1"/>
  <c r="C175" i="50"/>
  <c r="E175" i="50" s="1"/>
  <c r="G175" i="50" s="1"/>
  <c r="H175" i="50" s="1"/>
  <c r="K174" i="50"/>
  <c r="M174" i="50" s="1"/>
  <c r="O174" i="50" s="1"/>
  <c r="C174" i="50"/>
  <c r="E174" i="50" s="1"/>
  <c r="G174" i="50" s="1"/>
  <c r="H174" i="50" s="1"/>
  <c r="K173" i="50"/>
  <c r="M173" i="50" s="1"/>
  <c r="O173" i="50" s="1"/>
  <c r="C173" i="50"/>
  <c r="K172" i="50"/>
  <c r="M172" i="50" s="1"/>
  <c r="O172" i="50" s="1"/>
  <c r="P172" i="50" s="1"/>
  <c r="C172" i="50"/>
  <c r="E172" i="50" s="1"/>
  <c r="G172" i="50" s="1"/>
  <c r="H172" i="50" s="1"/>
  <c r="K171" i="50"/>
  <c r="M171" i="50" s="1"/>
  <c r="O171" i="50" s="1"/>
  <c r="C171" i="50"/>
  <c r="E171" i="50" s="1"/>
  <c r="G171" i="50" s="1"/>
  <c r="H171" i="50" s="1"/>
  <c r="K170" i="50"/>
  <c r="M170" i="50" s="1"/>
  <c r="O170" i="50" s="1"/>
  <c r="C170" i="50"/>
  <c r="E170" i="50" s="1"/>
  <c r="G170" i="50" s="1"/>
  <c r="H170" i="50" s="1"/>
  <c r="K169" i="50"/>
  <c r="M169" i="50" s="1"/>
  <c r="O169" i="50" s="1"/>
  <c r="P169" i="50" s="1"/>
  <c r="Q169" i="50" s="1"/>
  <c r="C169" i="50"/>
  <c r="E169" i="50" s="1"/>
  <c r="G169" i="50" s="1"/>
  <c r="H169" i="50" s="1"/>
  <c r="K168" i="50"/>
  <c r="M168" i="50" s="1"/>
  <c r="O168" i="50" s="1"/>
  <c r="P168" i="50" s="1"/>
  <c r="C168" i="50"/>
  <c r="E168" i="50" s="1"/>
  <c r="G168" i="50" s="1"/>
  <c r="H168" i="50" s="1"/>
  <c r="K167" i="50"/>
  <c r="M167" i="50" s="1"/>
  <c r="O167" i="50" s="1"/>
  <c r="P167" i="50" s="1"/>
  <c r="Q167" i="50" s="1"/>
  <c r="C167" i="50"/>
  <c r="E167" i="50" s="1"/>
  <c r="G167" i="50" s="1"/>
  <c r="H167" i="50" s="1"/>
  <c r="K166" i="50"/>
  <c r="M166" i="50" s="1"/>
  <c r="O166" i="50" s="1"/>
  <c r="C166" i="50"/>
  <c r="E166" i="50" s="1"/>
  <c r="G166" i="50" s="1"/>
  <c r="H166" i="50" s="1"/>
  <c r="K165" i="50"/>
  <c r="M165" i="50" s="1"/>
  <c r="O165" i="50" s="1"/>
  <c r="C165" i="50"/>
  <c r="E165" i="50" s="1"/>
  <c r="G165" i="50" s="1"/>
  <c r="H165" i="50" s="1"/>
  <c r="K164" i="50"/>
  <c r="M164" i="50" s="1"/>
  <c r="O164" i="50" s="1"/>
  <c r="C164" i="50"/>
  <c r="E164" i="50" s="1"/>
  <c r="G164" i="50" s="1"/>
  <c r="H164" i="50" s="1"/>
  <c r="K163" i="50"/>
  <c r="M163" i="50" s="1"/>
  <c r="O163" i="50" s="1"/>
  <c r="C163" i="50"/>
  <c r="E163" i="50" s="1"/>
  <c r="G163" i="50" s="1"/>
  <c r="H163" i="50" s="1"/>
  <c r="K162" i="50"/>
  <c r="M162" i="50" s="1"/>
  <c r="O162" i="50" s="1"/>
  <c r="P162" i="50" s="1"/>
  <c r="Q162" i="50" s="1"/>
  <c r="C162" i="50"/>
  <c r="E162" i="50" s="1"/>
  <c r="G162" i="50" s="1"/>
  <c r="H162" i="50" s="1"/>
  <c r="K161" i="50"/>
  <c r="M161" i="50" s="1"/>
  <c r="O161" i="50" s="1"/>
  <c r="P161" i="50" s="1"/>
  <c r="C161" i="50"/>
  <c r="E161" i="50" s="1"/>
  <c r="G161" i="50" s="1"/>
  <c r="H161" i="50" s="1"/>
  <c r="K160" i="50"/>
  <c r="M160" i="50" s="1"/>
  <c r="O160" i="50" s="1"/>
  <c r="P160" i="50" s="1"/>
  <c r="Q160" i="50" s="1"/>
  <c r="C160" i="50"/>
  <c r="E160" i="50" s="1"/>
  <c r="G160" i="50" s="1"/>
  <c r="H160" i="50" s="1"/>
  <c r="K159" i="50"/>
  <c r="M159" i="50" s="1"/>
  <c r="O159" i="50" s="1"/>
  <c r="C159" i="50"/>
  <c r="E159" i="50" s="1"/>
  <c r="G159" i="50" s="1"/>
  <c r="H159" i="50" s="1"/>
  <c r="K158" i="50"/>
  <c r="M158" i="50" s="1"/>
  <c r="O158" i="50" s="1"/>
  <c r="C158" i="50"/>
  <c r="E158" i="50" s="1"/>
  <c r="G158" i="50" s="1"/>
  <c r="H158" i="50" s="1"/>
  <c r="K157" i="50"/>
  <c r="M157" i="50" s="1"/>
  <c r="O157" i="50" s="1"/>
  <c r="P157" i="50" s="1"/>
  <c r="C157" i="50"/>
  <c r="E157" i="50" s="1"/>
  <c r="G157" i="50" s="1"/>
  <c r="H157" i="50" s="1"/>
  <c r="K156" i="50"/>
  <c r="M156" i="50" s="1"/>
  <c r="O156" i="50" s="1"/>
  <c r="C156" i="50"/>
  <c r="E156" i="50" s="1"/>
  <c r="G156" i="50" s="1"/>
  <c r="H156" i="50" s="1"/>
  <c r="K155" i="50"/>
  <c r="M155" i="50" s="1"/>
  <c r="O155" i="50" s="1"/>
  <c r="C155" i="50"/>
  <c r="E155" i="50" s="1"/>
  <c r="G155" i="50" s="1"/>
  <c r="H155" i="50" s="1"/>
  <c r="K154" i="50"/>
  <c r="M154" i="50" s="1"/>
  <c r="O154" i="50" s="1"/>
  <c r="P154" i="50" s="1"/>
  <c r="Q154" i="50" s="1"/>
  <c r="K153" i="50"/>
  <c r="M153" i="50" s="1"/>
  <c r="O153" i="50" s="1"/>
  <c r="P153" i="50" s="1"/>
  <c r="C153" i="50"/>
  <c r="E153" i="50" s="1"/>
  <c r="G153" i="50" s="1"/>
  <c r="H153" i="50" s="1"/>
  <c r="K152" i="50"/>
  <c r="M152" i="50" s="1"/>
  <c r="O152" i="50" s="1"/>
  <c r="P152" i="50" s="1"/>
  <c r="Q152" i="50" s="1"/>
  <c r="C152" i="50"/>
  <c r="E152" i="50" s="1"/>
  <c r="G152" i="50" s="1"/>
  <c r="H152" i="50" s="1"/>
  <c r="K151" i="50"/>
  <c r="M151" i="50" s="1"/>
  <c r="O151" i="50" s="1"/>
  <c r="C151" i="50"/>
  <c r="E151" i="50" s="1"/>
  <c r="G151" i="50" s="1"/>
  <c r="H151" i="50" s="1"/>
  <c r="K150" i="50"/>
  <c r="M150" i="50" s="1"/>
  <c r="O150" i="50" s="1"/>
  <c r="C150" i="50"/>
  <c r="E150" i="50" s="1"/>
  <c r="G150" i="50" s="1"/>
  <c r="H150" i="50" s="1"/>
  <c r="K149" i="50"/>
  <c r="M149" i="50" s="1"/>
  <c r="O149" i="50" s="1"/>
  <c r="P149" i="50" s="1"/>
  <c r="C149" i="50"/>
  <c r="E149" i="50" s="1"/>
  <c r="G149" i="50" s="1"/>
  <c r="H149" i="50" s="1"/>
  <c r="K148" i="50"/>
  <c r="M148" i="50" s="1"/>
  <c r="O148" i="50" s="1"/>
  <c r="K147" i="50"/>
  <c r="M147" i="50" s="1"/>
  <c r="O147" i="50" s="1"/>
  <c r="C147" i="50"/>
  <c r="E147" i="50" s="1"/>
  <c r="G147" i="50" s="1"/>
  <c r="H147" i="50" s="1"/>
  <c r="K146" i="50"/>
  <c r="M146" i="50" s="1"/>
  <c r="O146" i="50" s="1"/>
  <c r="P146" i="50" s="1"/>
  <c r="C146" i="50"/>
  <c r="E146" i="50" s="1"/>
  <c r="G146" i="50" s="1"/>
  <c r="H146" i="50" s="1"/>
  <c r="K145" i="50"/>
  <c r="M145" i="50" s="1"/>
  <c r="O145" i="50" s="1"/>
  <c r="P145" i="50" s="1"/>
  <c r="Q145" i="50" s="1"/>
  <c r="C145" i="50"/>
  <c r="E145" i="50" s="1"/>
  <c r="G145" i="50" s="1"/>
  <c r="H145" i="50" s="1"/>
  <c r="K144" i="50"/>
  <c r="M144" i="50" s="1"/>
  <c r="O144" i="50" s="1"/>
  <c r="C144" i="50"/>
  <c r="E144" i="50" s="1"/>
  <c r="G144" i="50" s="1"/>
  <c r="H144" i="50" s="1"/>
  <c r="K143" i="50"/>
  <c r="M143" i="50" s="1"/>
  <c r="O143" i="50" s="1"/>
  <c r="C143" i="50"/>
  <c r="E143" i="50" s="1"/>
  <c r="G143" i="50" s="1"/>
  <c r="H143" i="50" s="1"/>
  <c r="K142" i="50"/>
  <c r="M142" i="50" s="1"/>
  <c r="O142" i="50" s="1"/>
  <c r="P142" i="50" s="1"/>
  <c r="C142" i="50"/>
  <c r="E142" i="50" s="1"/>
  <c r="G142" i="50" s="1"/>
  <c r="H142" i="50" s="1"/>
  <c r="K141" i="50"/>
  <c r="M141" i="50" s="1"/>
  <c r="O141" i="50" s="1"/>
  <c r="C141" i="50"/>
  <c r="E141" i="50" s="1"/>
  <c r="G141" i="50" s="1"/>
  <c r="H141" i="50" s="1"/>
  <c r="K140" i="50"/>
  <c r="M140" i="50" s="1"/>
  <c r="O140" i="50" s="1"/>
  <c r="K139" i="50"/>
  <c r="M139" i="50" s="1"/>
  <c r="O139" i="50" s="1"/>
  <c r="P139" i="50" s="1"/>
  <c r="Q139" i="50" s="1"/>
  <c r="C139" i="50"/>
  <c r="E139" i="50" s="1"/>
  <c r="G139" i="50" s="1"/>
  <c r="H139" i="50" s="1"/>
  <c r="K138" i="50"/>
  <c r="M138" i="50" s="1"/>
  <c r="O138" i="50" s="1"/>
  <c r="P138" i="50" s="1"/>
  <c r="C138" i="50"/>
  <c r="E138" i="50" s="1"/>
  <c r="G138" i="50" s="1"/>
  <c r="H138" i="50" s="1"/>
  <c r="K137" i="50"/>
  <c r="M137" i="50" s="1"/>
  <c r="O137" i="50" s="1"/>
  <c r="P137" i="50" s="1"/>
  <c r="Q137" i="50" s="1"/>
  <c r="C137" i="50"/>
  <c r="E137" i="50" s="1"/>
  <c r="G137" i="50" s="1"/>
  <c r="H137" i="50" s="1"/>
  <c r="K136" i="50"/>
  <c r="M136" i="50" s="1"/>
  <c r="O136" i="50" s="1"/>
  <c r="C136" i="50"/>
  <c r="E136" i="50" s="1"/>
  <c r="G136" i="50" s="1"/>
  <c r="K135" i="50"/>
  <c r="M135" i="50" s="1"/>
  <c r="O135" i="50" s="1"/>
  <c r="C135" i="50"/>
  <c r="E135" i="50" s="1"/>
  <c r="G135" i="50" s="1"/>
  <c r="H135" i="50" s="1"/>
  <c r="K134" i="50"/>
  <c r="M134" i="50" s="1"/>
  <c r="O134" i="50" s="1"/>
  <c r="P134" i="50" s="1"/>
  <c r="C134" i="50"/>
  <c r="E134" i="50" s="1"/>
  <c r="G134" i="50" s="1"/>
  <c r="H134" i="50" s="1"/>
  <c r="K133" i="50"/>
  <c r="M133" i="50" s="1"/>
  <c r="O133" i="50" s="1"/>
  <c r="C133" i="50"/>
  <c r="E133" i="50" s="1"/>
  <c r="G133" i="50" s="1"/>
  <c r="H133" i="50" s="1"/>
  <c r="K132" i="50"/>
  <c r="M132" i="50" s="1"/>
  <c r="O132" i="50" s="1"/>
  <c r="C132" i="50"/>
  <c r="E132" i="50" s="1"/>
  <c r="G132" i="50" s="1"/>
  <c r="H132" i="50" s="1"/>
  <c r="K131" i="50"/>
  <c r="M131" i="50" s="1"/>
  <c r="O131" i="50" s="1"/>
  <c r="P131" i="50" s="1"/>
  <c r="Q131" i="50" s="1"/>
  <c r="C131" i="50"/>
  <c r="E131" i="50" s="1"/>
  <c r="G131" i="50" s="1"/>
  <c r="H131" i="50" s="1"/>
  <c r="K130" i="50"/>
  <c r="M130" i="50" s="1"/>
  <c r="O130" i="50" s="1"/>
  <c r="P130" i="50" s="1"/>
  <c r="K129" i="50"/>
  <c r="M129" i="50" s="1"/>
  <c r="O129" i="50" s="1"/>
  <c r="P129" i="50" s="1"/>
  <c r="Q129" i="50" s="1"/>
  <c r="C129" i="50"/>
  <c r="E129" i="50" s="1"/>
  <c r="G129" i="50" s="1"/>
  <c r="H129" i="50" s="1"/>
  <c r="K128" i="50"/>
  <c r="M128" i="50" s="1"/>
  <c r="O128" i="50" s="1"/>
  <c r="C128" i="50"/>
  <c r="E128" i="50" s="1"/>
  <c r="G128" i="50" s="1"/>
  <c r="H128" i="50" s="1"/>
  <c r="K127" i="50"/>
  <c r="M127" i="50" s="1"/>
  <c r="O127" i="50" s="1"/>
  <c r="C127" i="50"/>
  <c r="E127" i="50" s="1"/>
  <c r="G127" i="50" s="1"/>
  <c r="H127" i="50" s="1"/>
  <c r="K126" i="50"/>
  <c r="M126" i="50" s="1"/>
  <c r="O126" i="50" s="1"/>
  <c r="P126" i="50" s="1"/>
  <c r="C126" i="50"/>
  <c r="E126" i="50" s="1"/>
  <c r="G126" i="50" s="1"/>
  <c r="H126" i="50" s="1"/>
  <c r="K125" i="50"/>
  <c r="M125" i="50" s="1"/>
  <c r="O125" i="50" s="1"/>
  <c r="P125" i="50" s="1"/>
  <c r="Q125" i="50" s="1"/>
  <c r="K124" i="50"/>
  <c r="M124" i="50" s="1"/>
  <c r="O124" i="50" s="1"/>
  <c r="K123" i="50"/>
  <c r="M123" i="50" s="1"/>
  <c r="O123" i="50" s="1"/>
  <c r="C123" i="50"/>
  <c r="E123" i="50" s="1"/>
  <c r="G123" i="50" s="1"/>
  <c r="H123" i="50" s="1"/>
  <c r="K122" i="50"/>
  <c r="M122" i="50" s="1"/>
  <c r="O122" i="50" s="1"/>
  <c r="P122" i="50" s="1"/>
  <c r="C122" i="50"/>
  <c r="E122" i="50" s="1"/>
  <c r="G122" i="50" s="1"/>
  <c r="H122" i="50" s="1"/>
  <c r="K121" i="50"/>
  <c r="M121" i="50" s="1"/>
  <c r="O121" i="50" s="1"/>
  <c r="P121" i="50" s="1"/>
  <c r="Q121" i="50" s="1"/>
  <c r="C121" i="50"/>
  <c r="E121" i="50" s="1"/>
  <c r="G121" i="50" s="1"/>
  <c r="H121" i="50" s="1"/>
  <c r="K120" i="50"/>
  <c r="C120" i="50"/>
  <c r="E120" i="50" s="1"/>
  <c r="G120" i="50" s="1"/>
  <c r="H120" i="50" s="1"/>
  <c r="K118" i="50"/>
  <c r="M118" i="50" s="1"/>
  <c r="O118" i="50" s="1"/>
  <c r="P118" i="50" s="1"/>
  <c r="K117" i="50"/>
  <c r="M117" i="50" s="1"/>
  <c r="O117" i="50" s="1"/>
  <c r="P117" i="50" s="1"/>
  <c r="Q117" i="50" s="1"/>
  <c r="K116" i="50"/>
  <c r="M116" i="50" s="1"/>
  <c r="O116" i="50" s="1"/>
  <c r="C116" i="50"/>
  <c r="E116" i="50" s="1"/>
  <c r="G116" i="50" s="1"/>
  <c r="H116" i="50" s="1"/>
  <c r="K115" i="50"/>
  <c r="M115" i="50" s="1"/>
  <c r="O115" i="50" s="1"/>
  <c r="C115" i="50"/>
  <c r="E115" i="50" s="1"/>
  <c r="G115" i="50" s="1"/>
  <c r="H115" i="50" s="1"/>
  <c r="K114" i="50"/>
  <c r="M114" i="50" s="1"/>
  <c r="O114" i="50" s="1"/>
  <c r="P114" i="50" s="1"/>
  <c r="C114" i="50"/>
  <c r="E114" i="50" s="1"/>
  <c r="G114" i="50" s="1"/>
  <c r="H114" i="50" s="1"/>
  <c r="K113" i="50"/>
  <c r="M113" i="50" s="1"/>
  <c r="O113" i="50" s="1"/>
  <c r="P113" i="50" s="1"/>
  <c r="Q113" i="50" s="1"/>
  <c r="C113" i="50"/>
  <c r="E113" i="50" s="1"/>
  <c r="G113" i="50" s="1"/>
  <c r="H113" i="50" s="1"/>
  <c r="K112" i="50"/>
  <c r="M112" i="50" s="1"/>
  <c r="O112" i="50" s="1"/>
  <c r="C112" i="50"/>
  <c r="E112" i="50" s="1"/>
  <c r="G112" i="50" s="1"/>
  <c r="H112" i="50" s="1"/>
  <c r="K111" i="50"/>
  <c r="M111" i="50" s="1"/>
  <c r="O111" i="50" s="1"/>
  <c r="C111" i="50"/>
  <c r="E111" i="50" s="1"/>
  <c r="G111" i="50" s="1"/>
  <c r="H111" i="50" s="1"/>
  <c r="K110" i="50"/>
  <c r="M110" i="50" s="1"/>
  <c r="O110" i="50" s="1"/>
  <c r="C110" i="50"/>
  <c r="E110" i="50" s="1"/>
  <c r="G110" i="50" s="1"/>
  <c r="H110" i="50" s="1"/>
  <c r="K109" i="50"/>
  <c r="M109" i="50" s="1"/>
  <c r="O109" i="50" s="1"/>
  <c r="K108" i="50"/>
  <c r="M108" i="50" s="1"/>
  <c r="O108" i="50" s="1"/>
  <c r="C108" i="50"/>
  <c r="E108" i="50" s="1"/>
  <c r="G108" i="50" s="1"/>
  <c r="H108" i="50" s="1"/>
  <c r="K107" i="50"/>
  <c r="M107" i="50" s="1"/>
  <c r="O107" i="50" s="1"/>
  <c r="P107" i="50" s="1"/>
  <c r="C107" i="50"/>
  <c r="E107" i="50" s="1"/>
  <c r="G107" i="50" s="1"/>
  <c r="H107" i="50" s="1"/>
  <c r="K106" i="50"/>
  <c r="M106" i="50" s="1"/>
  <c r="O106" i="50" s="1"/>
  <c r="P106" i="50" s="1"/>
  <c r="Q106" i="50" s="1"/>
  <c r="C106" i="50"/>
  <c r="E106" i="50" s="1"/>
  <c r="G106" i="50" s="1"/>
  <c r="H106" i="50" s="1"/>
  <c r="K105" i="50"/>
  <c r="M105" i="50" s="1"/>
  <c r="O105" i="50" s="1"/>
  <c r="C105" i="50"/>
  <c r="E105" i="50" s="1"/>
  <c r="G105" i="50" s="1"/>
  <c r="H105" i="50" s="1"/>
  <c r="K103" i="50"/>
  <c r="M103" i="50" s="1"/>
  <c r="O103" i="50" s="1"/>
  <c r="K102" i="50"/>
  <c r="M102" i="50" s="1"/>
  <c r="O102" i="50" s="1"/>
  <c r="P102" i="50" s="1"/>
  <c r="Q102" i="50" s="1"/>
  <c r="K101" i="50"/>
  <c r="M101" i="50" s="1"/>
  <c r="O101" i="50" s="1"/>
  <c r="K100" i="50"/>
  <c r="M100" i="50" s="1"/>
  <c r="O100" i="50" s="1"/>
  <c r="K99" i="50"/>
  <c r="M99" i="50" s="1"/>
  <c r="O99" i="50" s="1"/>
  <c r="P99" i="50" s="1"/>
  <c r="K98" i="50"/>
  <c r="M98" i="50" s="1"/>
  <c r="O98" i="50" s="1"/>
  <c r="P98" i="50" s="1"/>
  <c r="Q98" i="50" s="1"/>
  <c r="K97" i="50"/>
  <c r="M97" i="50" s="1"/>
  <c r="O97" i="50" s="1"/>
  <c r="K96" i="50"/>
  <c r="M96" i="50" s="1"/>
  <c r="O96" i="50" s="1"/>
  <c r="K95" i="50"/>
  <c r="M95" i="50" s="1"/>
  <c r="O95" i="50" s="1"/>
  <c r="K94" i="50"/>
  <c r="M94" i="50" s="1"/>
  <c r="O94" i="50" s="1"/>
  <c r="P94" i="50" s="1"/>
  <c r="Q94" i="50" s="1"/>
  <c r="K93" i="50"/>
  <c r="M93" i="50" s="1"/>
  <c r="O93" i="50" s="1"/>
  <c r="K92" i="50"/>
  <c r="M92" i="50" s="1"/>
  <c r="O92" i="50" s="1"/>
  <c r="K91" i="50"/>
  <c r="M91" i="50" s="1"/>
  <c r="O91" i="50" s="1"/>
  <c r="P91" i="50" s="1"/>
  <c r="K90" i="50"/>
  <c r="M90" i="50" s="1"/>
  <c r="O90" i="50" s="1"/>
  <c r="P90" i="50" s="1"/>
  <c r="Q90" i="50" s="1"/>
  <c r="K89" i="50"/>
  <c r="M89" i="50" s="1"/>
  <c r="O89" i="50" s="1"/>
  <c r="K88" i="50"/>
  <c r="M88" i="50" s="1"/>
  <c r="O88" i="50" s="1"/>
  <c r="K87" i="50"/>
  <c r="M87" i="50" s="1"/>
  <c r="O87" i="50" s="1"/>
  <c r="K86" i="50"/>
  <c r="M86" i="50" s="1"/>
  <c r="O86" i="50" s="1"/>
  <c r="P86" i="50" s="1"/>
  <c r="Q86" i="50" s="1"/>
  <c r="C86" i="50"/>
  <c r="E86" i="50" s="1"/>
  <c r="G86" i="50" s="1"/>
  <c r="H86" i="50" s="1"/>
  <c r="K85" i="50"/>
  <c r="M85" i="50" s="1"/>
  <c r="O85" i="50" s="1"/>
  <c r="K84" i="50"/>
  <c r="M84" i="50" s="1"/>
  <c r="O84" i="50" s="1"/>
  <c r="C84" i="50"/>
  <c r="E84" i="50" s="1"/>
  <c r="G84" i="50" s="1"/>
  <c r="H84" i="50" s="1"/>
  <c r="K83" i="50"/>
  <c r="M83" i="50" s="1"/>
  <c r="O83" i="50" s="1"/>
  <c r="P83" i="50" s="1"/>
  <c r="C83" i="50"/>
  <c r="E83" i="50" s="1"/>
  <c r="G83" i="50" s="1"/>
  <c r="H83" i="50" s="1"/>
  <c r="K82" i="50"/>
  <c r="M82" i="50" s="1"/>
  <c r="O82" i="50" s="1"/>
  <c r="P82" i="50" s="1"/>
  <c r="Q82" i="50" s="1"/>
  <c r="C82" i="50"/>
  <c r="E82" i="50" s="1"/>
  <c r="G82" i="50" s="1"/>
  <c r="H82" i="50" s="1"/>
  <c r="K81" i="50"/>
  <c r="M81" i="50" s="1"/>
  <c r="O81" i="50" s="1"/>
  <c r="P81" i="50" s="1"/>
  <c r="Q81" i="50" s="1"/>
  <c r="C81" i="50"/>
  <c r="E81" i="50" s="1"/>
  <c r="G81" i="50" s="1"/>
  <c r="H81" i="50" s="1"/>
  <c r="K80" i="50"/>
  <c r="M80" i="50" s="1"/>
  <c r="O80" i="50" s="1"/>
  <c r="C80" i="50"/>
  <c r="E80" i="50" s="1"/>
  <c r="G80" i="50" s="1"/>
  <c r="H80" i="50" s="1"/>
  <c r="K79" i="50"/>
  <c r="M79" i="50" s="1"/>
  <c r="O79" i="50" s="1"/>
  <c r="K78" i="50"/>
  <c r="M78" i="50" s="1"/>
  <c r="O78" i="50" s="1"/>
  <c r="P78" i="50" s="1"/>
  <c r="Q78" i="50" s="1"/>
  <c r="K77" i="50"/>
  <c r="M77" i="50" s="1"/>
  <c r="O77" i="50" s="1"/>
  <c r="K76" i="50"/>
  <c r="M76" i="50" s="1"/>
  <c r="O76" i="50" s="1"/>
  <c r="C76" i="50"/>
  <c r="E76" i="50" s="1"/>
  <c r="G76" i="50" s="1"/>
  <c r="H76" i="50" s="1"/>
  <c r="K75" i="50"/>
  <c r="M75" i="50" s="1"/>
  <c r="O75" i="50" s="1"/>
  <c r="P75" i="50" s="1"/>
  <c r="C75" i="50"/>
  <c r="E75" i="50" s="1"/>
  <c r="G75" i="50" s="1"/>
  <c r="H75" i="50" s="1"/>
  <c r="K74" i="50"/>
  <c r="M74" i="50" s="1"/>
  <c r="O74" i="50" s="1"/>
  <c r="P74" i="50" s="1"/>
  <c r="Q74" i="50" s="1"/>
  <c r="K73" i="50"/>
  <c r="M73" i="50" s="1"/>
  <c r="O73" i="50" s="1"/>
  <c r="P73" i="50" s="1"/>
  <c r="Q73" i="50" s="1"/>
  <c r="C73" i="50"/>
  <c r="E73" i="50" s="1"/>
  <c r="G73" i="50" s="1"/>
  <c r="H73" i="50" s="1"/>
  <c r="K72" i="50"/>
  <c r="M72" i="50" s="1"/>
  <c r="O72" i="50" s="1"/>
  <c r="C72" i="50"/>
  <c r="E72" i="50" s="1"/>
  <c r="G72" i="50" s="1"/>
  <c r="H72" i="50" s="1"/>
  <c r="K71" i="50"/>
  <c r="M71" i="50" s="1"/>
  <c r="O71" i="50" s="1"/>
  <c r="C71" i="50"/>
  <c r="K70" i="50"/>
  <c r="M70" i="50" s="1"/>
  <c r="O70" i="50" s="1"/>
  <c r="P70" i="50" s="1"/>
  <c r="Q70" i="50" s="1"/>
  <c r="C70" i="50"/>
  <c r="E70" i="50" s="1"/>
  <c r="G70" i="50" s="1"/>
  <c r="H70" i="50" s="1"/>
  <c r="K69" i="50"/>
  <c r="M69" i="50" s="1"/>
  <c r="O69" i="50" s="1"/>
  <c r="P69" i="50" s="1"/>
  <c r="K68" i="50"/>
  <c r="M68" i="50" s="1"/>
  <c r="O68" i="50" s="1"/>
  <c r="C68" i="50"/>
  <c r="E68" i="50" s="1"/>
  <c r="G68" i="50" s="1"/>
  <c r="H68" i="50" s="1"/>
  <c r="K67" i="50"/>
  <c r="M67" i="50" s="1"/>
  <c r="O67" i="50" s="1"/>
  <c r="P67" i="50" s="1"/>
  <c r="C67" i="50"/>
  <c r="E67" i="50" s="1"/>
  <c r="G67" i="50" s="1"/>
  <c r="H67" i="50" s="1"/>
  <c r="K66" i="50"/>
  <c r="M66" i="50" s="1"/>
  <c r="O66" i="50" s="1"/>
  <c r="P66" i="50" s="1"/>
  <c r="Q66" i="50" s="1"/>
  <c r="C66" i="50"/>
  <c r="E66" i="50" s="1"/>
  <c r="G66" i="50" s="1"/>
  <c r="H66" i="50" s="1"/>
  <c r="K65" i="50"/>
  <c r="M65" i="50" s="1"/>
  <c r="O65" i="50" s="1"/>
  <c r="C65" i="50"/>
  <c r="E65" i="50" s="1"/>
  <c r="G65" i="50" s="1"/>
  <c r="H65" i="50" s="1"/>
  <c r="K64" i="50"/>
  <c r="M64" i="50" s="1"/>
  <c r="O64" i="50" s="1"/>
  <c r="K63" i="50"/>
  <c r="M63" i="50" s="1"/>
  <c r="O63" i="50" s="1"/>
  <c r="C63" i="50"/>
  <c r="E63" i="50" s="1"/>
  <c r="G63" i="50" s="1"/>
  <c r="H63" i="50" s="1"/>
  <c r="K62" i="50"/>
  <c r="M62" i="50" s="1"/>
  <c r="O62" i="50" s="1"/>
  <c r="P62" i="50" s="1"/>
  <c r="Q62" i="50" s="1"/>
  <c r="C62" i="50"/>
  <c r="E62" i="50" s="1"/>
  <c r="G62" i="50" s="1"/>
  <c r="H62" i="50" s="1"/>
  <c r="K61" i="50"/>
  <c r="M61" i="50" s="1"/>
  <c r="O61" i="50" s="1"/>
  <c r="C61" i="50"/>
  <c r="E61" i="50" s="1"/>
  <c r="G61" i="50" s="1"/>
  <c r="H61" i="50" s="1"/>
  <c r="K60" i="50"/>
  <c r="M60" i="50" s="1"/>
  <c r="O60" i="50" s="1"/>
  <c r="C60" i="50"/>
  <c r="E60" i="50" s="1"/>
  <c r="G60" i="50" s="1"/>
  <c r="H60" i="50" s="1"/>
  <c r="K59" i="50"/>
  <c r="M59" i="50" s="1"/>
  <c r="O59" i="50" s="1"/>
  <c r="P59" i="50" s="1"/>
  <c r="K58" i="50"/>
  <c r="M58" i="50" s="1"/>
  <c r="O58" i="50" s="1"/>
  <c r="P58" i="50" s="1"/>
  <c r="Q58" i="50" s="1"/>
  <c r="C58" i="50"/>
  <c r="E58" i="50" s="1"/>
  <c r="G58" i="50" s="1"/>
  <c r="H58" i="50" s="1"/>
  <c r="K57" i="50"/>
  <c r="M57" i="50" s="1"/>
  <c r="O57" i="50" s="1"/>
  <c r="C57" i="50"/>
  <c r="E57" i="50" s="1"/>
  <c r="G57" i="50" s="1"/>
  <c r="H57" i="50" s="1"/>
  <c r="K56" i="50"/>
  <c r="M56" i="50" s="1"/>
  <c r="O56" i="50" s="1"/>
  <c r="C56" i="50"/>
  <c r="E56" i="50" s="1"/>
  <c r="G56" i="50" s="1"/>
  <c r="H56" i="50" s="1"/>
  <c r="K55" i="50"/>
  <c r="M55" i="50" s="1"/>
  <c r="O55" i="50" s="1"/>
  <c r="K54" i="50"/>
  <c r="M54" i="50" s="1"/>
  <c r="O54" i="50" s="1"/>
  <c r="C54" i="50"/>
  <c r="E54" i="50" s="1"/>
  <c r="G54" i="50" s="1"/>
  <c r="H54" i="50" s="1"/>
  <c r="K53" i="50"/>
  <c r="M53" i="50" s="1"/>
  <c r="O53" i="50" s="1"/>
  <c r="P53" i="50" s="1"/>
  <c r="C53" i="50"/>
  <c r="E53" i="50" s="1"/>
  <c r="G53" i="50" s="1"/>
  <c r="H53" i="50" s="1"/>
  <c r="K52" i="50"/>
  <c r="M52" i="50" s="1"/>
  <c r="O52" i="50" s="1"/>
  <c r="K51" i="50"/>
  <c r="M51" i="50" s="1"/>
  <c r="O51" i="50" s="1"/>
  <c r="C51" i="50"/>
  <c r="E51" i="50" s="1"/>
  <c r="G51" i="50" s="1"/>
  <c r="H51" i="50" s="1"/>
  <c r="K50" i="50"/>
  <c r="M50" i="50" s="1"/>
  <c r="O50" i="50" s="1"/>
  <c r="P50" i="50" s="1"/>
  <c r="K49" i="50"/>
  <c r="M49" i="50" s="1"/>
  <c r="O49" i="50" s="1"/>
  <c r="C49" i="50"/>
  <c r="E49" i="50" s="1"/>
  <c r="G49" i="50" s="1"/>
  <c r="H49" i="50" s="1"/>
  <c r="K48" i="50"/>
  <c r="M48" i="50" s="1"/>
  <c r="O48" i="50" s="1"/>
  <c r="C48" i="50"/>
  <c r="E48" i="50" s="1"/>
  <c r="G48" i="50" s="1"/>
  <c r="H48" i="50" s="1"/>
  <c r="K47" i="50"/>
  <c r="M47" i="50" s="1"/>
  <c r="O47" i="50" s="1"/>
  <c r="P47" i="50" s="1"/>
  <c r="C47" i="50"/>
  <c r="E47" i="50" s="1"/>
  <c r="G47" i="50" s="1"/>
  <c r="H47" i="50" s="1"/>
  <c r="K46" i="50"/>
  <c r="C46" i="50"/>
  <c r="E46" i="50" s="1"/>
  <c r="G46" i="50" s="1"/>
  <c r="K44" i="50"/>
  <c r="M44" i="50" s="1"/>
  <c r="O44" i="50" s="1"/>
  <c r="C44" i="50"/>
  <c r="E44" i="50" s="1"/>
  <c r="G44" i="50" s="1"/>
  <c r="H44" i="50" s="1"/>
  <c r="K43" i="50"/>
  <c r="M43" i="50" s="1"/>
  <c r="O43" i="50" s="1"/>
  <c r="C43" i="50"/>
  <c r="E43" i="50" s="1"/>
  <c r="G43" i="50" s="1"/>
  <c r="H43" i="50" s="1"/>
  <c r="K42" i="50"/>
  <c r="M42" i="50" s="1"/>
  <c r="O42" i="50" s="1"/>
  <c r="P42" i="50" s="1"/>
  <c r="C42" i="50"/>
  <c r="E42" i="50" s="1"/>
  <c r="G42" i="50" s="1"/>
  <c r="H42" i="50" s="1"/>
  <c r="K41" i="50"/>
  <c r="M41" i="50" s="1"/>
  <c r="O41" i="50" s="1"/>
  <c r="C41" i="50"/>
  <c r="E41" i="50" s="1"/>
  <c r="G41" i="50" s="1"/>
  <c r="H41" i="50" s="1"/>
  <c r="K40" i="50"/>
  <c r="M40" i="50" s="1"/>
  <c r="O40" i="50" s="1"/>
  <c r="C40" i="50"/>
  <c r="E40" i="50" s="1"/>
  <c r="G40" i="50" s="1"/>
  <c r="H40" i="50" s="1"/>
  <c r="K39" i="50"/>
  <c r="M39" i="50" s="1"/>
  <c r="O39" i="50" s="1"/>
  <c r="P39" i="50" s="1"/>
  <c r="C39" i="50"/>
  <c r="E39" i="50" s="1"/>
  <c r="G39" i="50" s="1"/>
  <c r="H39" i="50" s="1"/>
  <c r="K38" i="50"/>
  <c r="M38" i="50" s="1"/>
  <c r="O38" i="50" s="1"/>
  <c r="P38" i="50" s="1"/>
  <c r="Q38" i="50" s="1"/>
  <c r="C38" i="50"/>
  <c r="E38" i="50" s="1"/>
  <c r="G38" i="50" s="1"/>
  <c r="H38" i="50" s="1"/>
  <c r="K37" i="50"/>
  <c r="M37" i="50" s="1"/>
  <c r="O37" i="50" s="1"/>
  <c r="P37" i="50" s="1"/>
  <c r="Q37" i="50" s="1"/>
  <c r="C37" i="50"/>
  <c r="E37" i="50" s="1"/>
  <c r="G37" i="50" s="1"/>
  <c r="H37" i="50" s="1"/>
  <c r="K36" i="50"/>
  <c r="M36" i="50" s="1"/>
  <c r="O36" i="50" s="1"/>
  <c r="C36" i="50"/>
  <c r="E36" i="50" s="1"/>
  <c r="G36" i="50" s="1"/>
  <c r="H36" i="50" s="1"/>
  <c r="K35" i="50"/>
  <c r="M35" i="50" s="1"/>
  <c r="O35" i="50" s="1"/>
  <c r="C35" i="50"/>
  <c r="E35" i="50" s="1"/>
  <c r="G35" i="50" s="1"/>
  <c r="H35" i="50" s="1"/>
  <c r="K34" i="50"/>
  <c r="M34" i="50" s="1"/>
  <c r="O34" i="50" s="1"/>
  <c r="C34" i="50"/>
  <c r="E34" i="50" s="1"/>
  <c r="G34" i="50" s="1"/>
  <c r="H34" i="50" s="1"/>
  <c r="K33" i="50"/>
  <c r="M33" i="50" s="1"/>
  <c r="O33" i="50" s="1"/>
  <c r="K32" i="50"/>
  <c r="M32" i="50" s="1"/>
  <c r="O32" i="50" s="1"/>
  <c r="P32" i="50" s="1"/>
  <c r="K31" i="50"/>
  <c r="M31" i="50" s="1"/>
  <c r="O31" i="50" s="1"/>
  <c r="P31" i="50" s="1"/>
  <c r="Q31" i="50" s="1"/>
  <c r="C31" i="50"/>
  <c r="E31" i="50" s="1"/>
  <c r="G31" i="50" s="1"/>
  <c r="H31" i="50" s="1"/>
  <c r="K30" i="50"/>
  <c r="M30" i="50" s="1"/>
  <c r="O30" i="50" s="1"/>
  <c r="P30" i="50" s="1"/>
  <c r="Q30" i="50" s="1"/>
  <c r="C30" i="50"/>
  <c r="E30" i="50" s="1"/>
  <c r="G30" i="50" s="1"/>
  <c r="H30" i="50" s="1"/>
  <c r="K29" i="50"/>
  <c r="M29" i="50" s="1"/>
  <c r="O29" i="50" s="1"/>
  <c r="C29" i="50"/>
  <c r="E29" i="50" s="1"/>
  <c r="G29" i="50" s="1"/>
  <c r="H29" i="50" s="1"/>
  <c r="K28" i="50"/>
  <c r="M28" i="50" s="1"/>
  <c r="O28" i="50" s="1"/>
  <c r="C28" i="50"/>
  <c r="E28" i="50" s="1"/>
  <c r="G28" i="50" s="1"/>
  <c r="H28" i="50" s="1"/>
  <c r="K27" i="50"/>
  <c r="M27" i="50" s="1"/>
  <c r="O27" i="50" s="1"/>
  <c r="P27" i="50" s="1"/>
  <c r="C27" i="50"/>
  <c r="E27" i="50" s="1"/>
  <c r="G27" i="50" s="1"/>
  <c r="H27" i="50" s="1"/>
  <c r="K26" i="50"/>
  <c r="M26" i="50" s="1"/>
  <c r="O26" i="50" s="1"/>
  <c r="P26" i="50" s="1"/>
  <c r="K25" i="50"/>
  <c r="M25" i="50" s="1"/>
  <c r="O25" i="50" s="1"/>
  <c r="C25" i="50"/>
  <c r="E25" i="50" s="1"/>
  <c r="G25" i="50" s="1"/>
  <c r="H25" i="50" s="1"/>
  <c r="K24" i="50"/>
  <c r="M24" i="50" s="1"/>
  <c r="O24" i="50" s="1"/>
  <c r="P24" i="50" s="1"/>
  <c r="C24" i="50"/>
  <c r="E24" i="50" s="1"/>
  <c r="K23" i="50"/>
  <c r="M23" i="50" s="1"/>
  <c r="O23" i="50" s="1"/>
  <c r="P23" i="50" s="1"/>
  <c r="Q23" i="50" s="1"/>
  <c r="C23" i="50"/>
  <c r="E23" i="50" s="1"/>
  <c r="G23" i="50" s="1"/>
  <c r="H23" i="50" s="1"/>
  <c r="K22" i="50"/>
  <c r="M22" i="50" s="1"/>
  <c r="O22" i="50" s="1"/>
  <c r="P22" i="50" s="1"/>
  <c r="Q22" i="50" s="1"/>
  <c r="C22" i="50"/>
  <c r="E22" i="50" s="1"/>
  <c r="G22" i="50" s="1"/>
  <c r="H22" i="50" s="1"/>
  <c r="K21" i="50"/>
  <c r="M21" i="50" s="1"/>
  <c r="O21" i="50" s="1"/>
  <c r="K20" i="50"/>
  <c r="M20" i="50" s="1"/>
  <c r="O20" i="50" s="1"/>
  <c r="C20" i="50"/>
  <c r="E20" i="50" s="1"/>
  <c r="G20" i="50" s="1"/>
  <c r="H20" i="50" s="1"/>
  <c r="K19" i="50"/>
  <c r="M19" i="50" s="1"/>
  <c r="O19" i="50" s="1"/>
  <c r="P19" i="50" s="1"/>
  <c r="C19" i="50"/>
  <c r="E19" i="50" s="1"/>
  <c r="G19" i="50" s="1"/>
  <c r="H19" i="50" s="1"/>
  <c r="K18" i="50"/>
  <c r="M18" i="50" s="1"/>
  <c r="O18" i="50" s="1"/>
  <c r="C18" i="50"/>
  <c r="E18" i="50" s="1"/>
  <c r="G18" i="50" s="1"/>
  <c r="H18" i="50" s="1"/>
  <c r="K17" i="50"/>
  <c r="M17" i="50" s="1"/>
  <c r="O17" i="50" s="1"/>
  <c r="C17" i="50"/>
  <c r="E17" i="50" s="1"/>
  <c r="G17" i="50" s="1"/>
  <c r="H17" i="50" s="1"/>
  <c r="K16" i="50"/>
  <c r="M16" i="50" s="1"/>
  <c r="O16" i="50" s="1"/>
  <c r="P16" i="50" s="1"/>
  <c r="Q16" i="50" s="1"/>
  <c r="K15" i="50"/>
  <c r="M15" i="50" s="1"/>
  <c r="O15" i="50" s="1"/>
  <c r="P15" i="50" s="1"/>
  <c r="Q15" i="50" s="1"/>
  <c r="C15" i="50"/>
  <c r="E15" i="50" s="1"/>
  <c r="G15" i="50" s="1"/>
  <c r="H15" i="50" s="1"/>
  <c r="K14" i="50"/>
  <c r="M14" i="50" s="1"/>
  <c r="O14" i="50" s="1"/>
  <c r="K13" i="50"/>
  <c r="M13" i="50" s="1"/>
  <c r="O13" i="50" s="1"/>
  <c r="P13" i="50" s="1"/>
  <c r="Q13" i="50" s="1"/>
  <c r="K12" i="50"/>
  <c r="M12" i="50" s="1"/>
  <c r="O12" i="50" s="1"/>
  <c r="P12" i="50" s="1"/>
  <c r="K11" i="50"/>
  <c r="C11" i="50"/>
  <c r="E11" i="50" s="1"/>
  <c r="G11" i="50" s="1"/>
  <c r="H11" i="50" s="1"/>
  <c r="G9" i="52" l="1"/>
  <c r="I50" i="49" s="1"/>
  <c r="M50" i="49" s="1"/>
  <c r="H9" i="52"/>
  <c r="J50" i="49" s="1"/>
  <c r="N50" i="49" s="1"/>
  <c r="O50" i="49" s="1"/>
  <c r="P49" i="49"/>
  <c r="K45" i="50"/>
  <c r="P101" i="50"/>
  <c r="Q101" i="50" s="1"/>
  <c r="P33" i="50"/>
  <c r="Q33" i="50" s="1"/>
  <c r="P35" i="50"/>
  <c r="Q35" i="50" s="1"/>
  <c r="P43" i="50"/>
  <c r="Q43" i="50" s="1"/>
  <c r="P49" i="50"/>
  <c r="Q49" i="50" s="1"/>
  <c r="P54" i="50"/>
  <c r="Q54" i="50" s="1"/>
  <c r="P65" i="50"/>
  <c r="Q65" i="50" s="1"/>
  <c r="P76" i="50"/>
  <c r="Q76" i="50" s="1"/>
  <c r="P96" i="50"/>
  <c r="Q96" i="50" s="1"/>
  <c r="P100" i="50"/>
  <c r="Q100" i="50" s="1"/>
  <c r="O104" i="50"/>
  <c r="P105" i="50"/>
  <c r="Q105" i="50" s="1"/>
  <c r="P165" i="50"/>
  <c r="Q165" i="50" s="1"/>
  <c r="P173" i="50"/>
  <c r="Q173" i="50" s="1"/>
  <c r="P187" i="50"/>
  <c r="Q187" i="50" s="1"/>
  <c r="P174" i="50"/>
  <c r="Q174" i="50" s="1"/>
  <c r="P68" i="50"/>
  <c r="Q68" i="50" s="1"/>
  <c r="P166" i="50"/>
  <c r="Q166" i="50" s="1"/>
  <c r="P25" i="50"/>
  <c r="Q25" i="50" s="1"/>
  <c r="P60" i="50"/>
  <c r="Q60" i="50" s="1"/>
  <c r="P71" i="50"/>
  <c r="Q71" i="50" s="1"/>
  <c r="P97" i="50"/>
  <c r="Q97" i="50" s="1"/>
  <c r="P111" i="50"/>
  <c r="Q111" i="50" s="1"/>
  <c r="P132" i="50"/>
  <c r="Q132" i="50" s="1"/>
  <c r="P140" i="50"/>
  <c r="Q140" i="50" s="1"/>
  <c r="P148" i="50"/>
  <c r="Q148" i="50" s="1"/>
  <c r="P151" i="50"/>
  <c r="Q151" i="50" s="1"/>
  <c r="P159" i="50"/>
  <c r="Q159" i="50" s="1"/>
  <c r="P164" i="50"/>
  <c r="Q164" i="50" s="1"/>
  <c r="P171" i="50"/>
  <c r="Q171" i="50" s="1"/>
  <c r="P193" i="50"/>
  <c r="Q193" i="50" s="1"/>
  <c r="P158" i="50"/>
  <c r="Q158" i="50" s="1"/>
  <c r="P85" i="50"/>
  <c r="Q85" i="50" s="1"/>
  <c r="P80" i="50"/>
  <c r="Q80" i="50" s="1"/>
  <c r="P116" i="50"/>
  <c r="Q116" i="50" s="1"/>
  <c r="P55" i="50"/>
  <c r="Q55" i="50" s="1"/>
  <c r="P34" i="50"/>
  <c r="Q34" i="50" s="1"/>
  <c r="P63" i="50"/>
  <c r="Q63" i="50" s="1"/>
  <c r="P109" i="50"/>
  <c r="Q109" i="50" s="1"/>
  <c r="P124" i="50"/>
  <c r="Q124" i="50" s="1"/>
  <c r="P150" i="50"/>
  <c r="Q150" i="50" s="1"/>
  <c r="P77" i="50"/>
  <c r="Q77" i="50" s="1"/>
  <c r="P14" i="50"/>
  <c r="Q14" i="50" s="1"/>
  <c r="P89" i="50"/>
  <c r="Q89" i="50" s="1"/>
  <c r="P147" i="50"/>
  <c r="Q147" i="50" s="1"/>
  <c r="P190" i="50"/>
  <c r="Q190" i="50" s="1"/>
  <c r="P194" i="50"/>
  <c r="Q194" i="50" s="1"/>
  <c r="P197" i="50"/>
  <c r="Q197" i="50" s="1"/>
  <c r="P143" i="50"/>
  <c r="Q143" i="50" s="1"/>
  <c r="P108" i="50"/>
  <c r="Q108" i="50" s="1"/>
  <c r="P156" i="50"/>
  <c r="Q156" i="50" s="1"/>
  <c r="P93" i="50"/>
  <c r="Q93" i="50" s="1"/>
  <c r="P41" i="50"/>
  <c r="Q41" i="50" s="1"/>
  <c r="P18" i="50"/>
  <c r="Q18" i="50" s="1"/>
  <c r="P29" i="50"/>
  <c r="Q29" i="50" s="1"/>
  <c r="P48" i="50"/>
  <c r="Q48" i="50" s="1"/>
  <c r="P51" i="50"/>
  <c r="Q51" i="50" s="1"/>
  <c r="P61" i="50"/>
  <c r="Q61" i="50" s="1"/>
  <c r="P64" i="50"/>
  <c r="Q64" i="50" s="1"/>
  <c r="P72" i="50"/>
  <c r="Q72" i="50" s="1"/>
  <c r="P87" i="50"/>
  <c r="Q87" i="50" s="1"/>
  <c r="P95" i="50"/>
  <c r="Q95" i="50" s="1"/>
  <c r="P103" i="50"/>
  <c r="Q103" i="50" s="1"/>
  <c r="P112" i="50"/>
  <c r="Q112" i="50" s="1"/>
  <c r="P133" i="50"/>
  <c r="Q133" i="50" s="1"/>
  <c r="P141" i="50"/>
  <c r="Q141" i="50" s="1"/>
  <c r="P186" i="50"/>
  <c r="Q186" i="50" s="1"/>
  <c r="P135" i="50"/>
  <c r="Q135" i="50" s="1"/>
  <c r="P57" i="50"/>
  <c r="Q57" i="50" s="1"/>
  <c r="P21" i="50"/>
  <c r="Q21" i="50" s="1"/>
  <c r="P56" i="50"/>
  <c r="Q56" i="50" s="1"/>
  <c r="P84" i="50"/>
  <c r="Q84" i="50" s="1"/>
  <c r="P115" i="50"/>
  <c r="Q115" i="50" s="1"/>
  <c r="P128" i="50"/>
  <c r="Q128" i="50" s="1"/>
  <c r="P136" i="50"/>
  <c r="Q136" i="50" s="1"/>
  <c r="P144" i="50"/>
  <c r="Q144" i="50" s="1"/>
  <c r="P155" i="50"/>
  <c r="Q155" i="50" s="1"/>
  <c r="P181" i="50"/>
  <c r="Q181" i="50" s="1"/>
  <c r="P189" i="50"/>
  <c r="Q189" i="50" s="1"/>
  <c r="P201" i="50"/>
  <c r="Q201" i="50" s="1"/>
  <c r="P178" i="50"/>
  <c r="Q178" i="50" s="1"/>
  <c r="P127" i="50"/>
  <c r="Q127" i="50" s="1"/>
  <c r="P123" i="50"/>
  <c r="Q123" i="50" s="1"/>
  <c r="P182" i="50"/>
  <c r="Q182" i="50" s="1"/>
  <c r="P195" i="50"/>
  <c r="Q195" i="50" s="1"/>
  <c r="P79" i="50"/>
  <c r="Q79" i="50" s="1"/>
  <c r="P40" i="50"/>
  <c r="Q40" i="50" s="1"/>
  <c r="P52" i="50"/>
  <c r="Q52" i="50" s="1"/>
  <c r="P88" i="50"/>
  <c r="Q88" i="50" s="1"/>
  <c r="P92" i="50"/>
  <c r="Q92" i="50" s="1"/>
  <c r="H104" i="50"/>
  <c r="P163" i="50"/>
  <c r="Q163" i="50" s="1"/>
  <c r="P170" i="50"/>
  <c r="Q170" i="50" s="1"/>
  <c r="P198" i="50"/>
  <c r="Q198" i="50" s="1"/>
  <c r="P36" i="50"/>
  <c r="Q36" i="50" s="1"/>
  <c r="P17" i="50"/>
  <c r="Q17" i="50" s="1"/>
  <c r="Q69" i="50"/>
  <c r="M11" i="50"/>
  <c r="O11" i="50" s="1"/>
  <c r="O10" i="50" s="1"/>
  <c r="K10" i="50"/>
  <c r="I151" i="50"/>
  <c r="B9" i="50"/>
  <c r="P44" i="50"/>
  <c r="Q44" i="50" s="1"/>
  <c r="C104" i="50"/>
  <c r="P20" i="50"/>
  <c r="Q20" i="50" s="1"/>
  <c r="C45" i="50"/>
  <c r="P110" i="50"/>
  <c r="Q110" i="50" s="1"/>
  <c r="C119" i="50"/>
  <c r="P28" i="50"/>
  <c r="Q28" i="50" s="1"/>
  <c r="C10" i="50"/>
  <c r="K104" i="50"/>
  <c r="K119" i="50"/>
  <c r="G104" i="50"/>
  <c r="M120" i="50"/>
  <c r="O120" i="50" s="1"/>
  <c r="M46" i="50"/>
  <c r="O46" i="50" s="1"/>
  <c r="Q26" i="50"/>
  <c r="J9" i="50"/>
  <c r="Q196" i="50"/>
  <c r="Q188" i="50"/>
  <c r="Q180" i="50"/>
  <c r="Q172" i="50"/>
  <c r="Q157" i="50"/>
  <c r="Q149" i="50"/>
  <c r="Q142" i="50"/>
  <c r="Q134" i="50"/>
  <c r="Q126" i="50"/>
  <c r="Q118" i="50"/>
  <c r="Q50" i="50"/>
  <c r="Q42" i="50"/>
  <c r="Q27" i="50"/>
  <c r="Q19" i="50"/>
  <c r="Q12" i="50"/>
  <c r="Q200" i="50"/>
  <c r="Q192" i="50"/>
  <c r="Q184" i="50"/>
  <c r="Q176" i="50"/>
  <c r="Q168" i="50"/>
  <c r="Q161" i="50"/>
  <c r="Q153" i="50"/>
  <c r="Q146" i="50"/>
  <c r="Q138" i="50"/>
  <c r="Q130" i="50"/>
  <c r="Q122" i="50"/>
  <c r="Q114" i="50"/>
  <c r="Q107" i="50"/>
  <c r="Q99" i="50"/>
  <c r="Q91" i="50"/>
  <c r="Q83" i="50"/>
  <c r="Q75" i="50"/>
  <c r="Q67" i="50"/>
  <c r="Q59" i="50"/>
  <c r="Q53" i="50"/>
  <c r="Q47" i="50"/>
  <c r="Q39" i="50"/>
  <c r="Q32" i="50"/>
  <c r="Q24" i="50"/>
  <c r="H46" i="50"/>
  <c r="I46" i="50" s="1"/>
  <c r="G24" i="50"/>
  <c r="H24" i="50" s="1"/>
  <c r="H10" i="50" s="1"/>
  <c r="E192" i="50"/>
  <c r="G192" i="50" s="1"/>
  <c r="H192" i="50" s="1"/>
  <c r="H136" i="50"/>
  <c r="I136" i="50" s="1"/>
  <c r="I75" i="50"/>
  <c r="E173" i="50"/>
  <c r="G173" i="50" s="1"/>
  <c r="H173" i="50" s="1"/>
  <c r="E71" i="50"/>
  <c r="G71" i="50" s="1"/>
  <c r="H71" i="50" s="1"/>
  <c r="I142" i="50"/>
  <c r="I132" i="50"/>
  <c r="I39" i="50"/>
  <c r="I189" i="50"/>
  <c r="I40" i="50"/>
  <c r="I169" i="50"/>
  <c r="I171" i="50"/>
  <c r="I115" i="50"/>
  <c r="I162" i="50"/>
  <c r="I193" i="50"/>
  <c r="I146" i="50"/>
  <c r="I27" i="50"/>
  <c r="I48" i="50"/>
  <c r="I60" i="50"/>
  <c r="I76" i="50"/>
  <c r="I158" i="50"/>
  <c r="I66" i="50"/>
  <c r="I38" i="50"/>
  <c r="I51" i="50"/>
  <c r="I160" i="50"/>
  <c r="I152" i="50"/>
  <c r="I147" i="50"/>
  <c r="I114" i="50"/>
  <c r="I42" i="50"/>
  <c r="I181" i="50"/>
  <c r="I126" i="50"/>
  <c r="I73" i="50"/>
  <c r="I182" i="50"/>
  <c r="I143" i="50"/>
  <c r="I47" i="50"/>
  <c r="I22" i="50"/>
  <c r="I63" i="50"/>
  <c r="I56" i="50"/>
  <c r="I18" i="50"/>
  <c r="I19" i="50"/>
  <c r="I41" i="50"/>
  <c r="I57" i="50"/>
  <c r="I65" i="50"/>
  <c r="I80" i="50"/>
  <c r="I196" i="50"/>
  <c r="I200" i="50"/>
  <c r="I15" i="50"/>
  <c r="I17" i="50"/>
  <c r="I36" i="50"/>
  <c r="I37" i="50"/>
  <c r="I72" i="50"/>
  <c r="I58" i="50"/>
  <c r="I23" i="50"/>
  <c r="I31" i="50"/>
  <c r="I35" i="50"/>
  <c r="I29" i="50"/>
  <c r="I82" i="50"/>
  <c r="I54" i="50"/>
  <c r="I120" i="50"/>
  <c r="I83" i="50"/>
  <c r="I30" i="50"/>
  <c r="I20" i="50"/>
  <c r="I28" i="50"/>
  <c r="I34" i="50"/>
  <c r="I49" i="50"/>
  <c r="I67" i="50"/>
  <c r="I70" i="50"/>
  <c r="I81" i="50"/>
  <c r="I44" i="50"/>
  <c r="I62" i="50"/>
  <c r="I112" i="50"/>
  <c r="I127" i="50"/>
  <c r="I155" i="50"/>
  <c r="I190" i="50"/>
  <c r="I111" i="50"/>
  <c r="I113" i="50"/>
  <c r="I121" i="50"/>
  <c r="I149" i="50"/>
  <c r="I43" i="50"/>
  <c r="I61" i="50"/>
  <c r="I68" i="50"/>
  <c r="I86" i="50"/>
  <c r="I105" i="50"/>
  <c r="I107" i="50"/>
  <c r="I128" i="50"/>
  <c r="I138" i="50"/>
  <c r="I163" i="50"/>
  <c r="I53" i="50"/>
  <c r="I123" i="50"/>
  <c r="I108" i="50"/>
  <c r="I157" i="50"/>
  <c r="I161" i="50"/>
  <c r="I133" i="50"/>
  <c r="I153" i="50"/>
  <c r="I188" i="50"/>
  <c r="I110" i="50"/>
  <c r="I145" i="50"/>
  <c r="I185" i="50"/>
  <c r="I131" i="50"/>
  <c r="I141" i="50"/>
  <c r="I135" i="50"/>
  <c r="I129" i="50"/>
  <c r="I167" i="50"/>
  <c r="I177" i="50"/>
  <c r="I180" i="50"/>
  <c r="I184" i="50"/>
  <c r="I106" i="50"/>
  <c r="I116" i="50"/>
  <c r="I144" i="50"/>
  <c r="I122" i="50"/>
  <c r="I150" i="50"/>
  <c r="I134" i="50"/>
  <c r="I139" i="50"/>
  <c r="I166" i="50"/>
  <c r="I170" i="50"/>
  <c r="I176" i="50"/>
  <c r="I191" i="50"/>
  <c r="I172" i="50"/>
  <c r="I175" i="50"/>
  <c r="I178" i="50"/>
  <c r="I199" i="50"/>
  <c r="I137" i="50"/>
  <c r="I159" i="50"/>
  <c r="I168" i="50"/>
  <c r="I174" i="50"/>
  <c r="I198" i="50"/>
  <c r="I183" i="50"/>
  <c r="I186" i="50"/>
  <c r="I195" i="50"/>
  <c r="I187" i="50"/>
  <c r="I165" i="50"/>
  <c r="I156" i="50"/>
  <c r="I164" i="50"/>
  <c r="P50" i="49" l="1"/>
  <c r="P11" i="50"/>
  <c r="Q11" i="50" s="1"/>
  <c r="Q10" i="50" s="1"/>
  <c r="K9" i="50"/>
  <c r="G48" i="49" s="1"/>
  <c r="G47" i="49" s="1"/>
  <c r="I192" i="50"/>
  <c r="H119" i="50"/>
  <c r="P104" i="50"/>
  <c r="O119" i="50"/>
  <c r="P120" i="50"/>
  <c r="P119" i="50" s="1"/>
  <c r="C9" i="50"/>
  <c r="C48" i="49" s="1"/>
  <c r="I104" i="50"/>
  <c r="H45" i="50"/>
  <c r="H9" i="50" s="1"/>
  <c r="E48" i="49" s="1"/>
  <c r="G10" i="50"/>
  <c r="G45" i="50"/>
  <c r="Q104" i="50"/>
  <c r="P46" i="50"/>
  <c r="O45" i="50"/>
  <c r="G119" i="50"/>
  <c r="I173" i="50"/>
  <c r="I119" i="50" s="1"/>
  <c r="I71" i="50"/>
  <c r="I24" i="50"/>
  <c r="I25" i="50"/>
  <c r="I84" i="50"/>
  <c r="I11" i="50"/>
  <c r="P10" i="50" l="1"/>
  <c r="O9" i="50"/>
  <c r="H48" i="49" s="1"/>
  <c r="H47" i="49" s="1"/>
  <c r="Q120" i="50"/>
  <c r="Q119" i="50" s="1"/>
  <c r="I45" i="50"/>
  <c r="G9" i="50"/>
  <c r="D48" i="49" s="1"/>
  <c r="D47" i="49" s="1"/>
  <c r="E47" i="49"/>
  <c r="K48" i="49"/>
  <c r="K47" i="49" s="1"/>
  <c r="C47" i="49"/>
  <c r="I10" i="50"/>
  <c r="Q46" i="50"/>
  <c r="Q45" i="50" s="1"/>
  <c r="P45" i="50"/>
  <c r="P9" i="50" l="1"/>
  <c r="I48" i="49" s="1"/>
  <c r="I47" i="49" s="1"/>
  <c r="I9" i="50"/>
  <c r="F48" i="49" s="1"/>
  <c r="F47" i="49" s="1"/>
  <c r="L48" i="49"/>
  <c r="L47" i="49" s="1"/>
  <c r="Q9" i="50"/>
  <c r="J48" i="49" s="1"/>
  <c r="J47" i="49" s="1"/>
  <c r="I14" i="49"/>
  <c r="H14" i="49"/>
  <c r="G14" i="49"/>
  <c r="F14" i="49"/>
  <c r="E14" i="49"/>
  <c r="D14" i="49"/>
  <c r="C14" i="49"/>
  <c r="O493" i="35"/>
  <c r="P493" i="35" s="1"/>
  <c r="Q493" i="35" s="1"/>
  <c r="O455" i="35"/>
  <c r="P455" i="35" s="1"/>
  <c r="Q455" i="35" s="1"/>
  <c r="O451" i="35"/>
  <c r="P451" i="35" s="1"/>
  <c r="O440" i="35"/>
  <c r="P440" i="35" s="1"/>
  <c r="O437" i="35"/>
  <c r="P437" i="35" s="1"/>
  <c r="P426" i="35"/>
  <c r="Q426" i="35" s="1"/>
  <c r="O417" i="35"/>
  <c r="P417" i="35" s="1"/>
  <c r="O398" i="35"/>
  <c r="P398" i="35" s="1"/>
  <c r="O406" i="35"/>
  <c r="P406" i="35" s="1"/>
  <c r="O366" i="35"/>
  <c r="P366" i="35" s="1"/>
  <c r="O382" i="35"/>
  <c r="P382" i="35" s="1"/>
  <c r="O387" i="35"/>
  <c r="P387" i="35" s="1"/>
  <c r="O363" i="35"/>
  <c r="P363" i="35" s="1"/>
  <c r="O349" i="35"/>
  <c r="P349" i="35" s="1"/>
  <c r="O344" i="35"/>
  <c r="P344" i="35" s="1"/>
  <c r="O330" i="35"/>
  <c r="P330" i="35" s="1"/>
  <c r="O336" i="35"/>
  <c r="P336" i="35" s="1"/>
  <c r="O322" i="35"/>
  <c r="P322" i="35" s="1"/>
  <c r="O315" i="35"/>
  <c r="P315" i="35" s="1"/>
  <c r="O300" i="35"/>
  <c r="P300" i="35" s="1"/>
  <c r="O294" i="35"/>
  <c r="P294" i="35" s="1"/>
  <c r="O269" i="35"/>
  <c r="P269" i="35" s="1"/>
  <c r="P241" i="35"/>
  <c r="O232" i="35"/>
  <c r="P232" i="35" s="1"/>
  <c r="O238" i="35"/>
  <c r="P238" i="35" s="1"/>
  <c r="Q238" i="35" s="1"/>
  <c r="O216" i="35"/>
  <c r="P216" i="35" s="1"/>
  <c r="O212" i="35"/>
  <c r="P212" i="35" s="1"/>
  <c r="O207" i="35"/>
  <c r="P207" i="35" s="1"/>
  <c r="O185" i="35"/>
  <c r="P185" i="35" s="1"/>
  <c r="O173" i="35"/>
  <c r="P173" i="35" s="1"/>
  <c r="O163" i="35"/>
  <c r="P163" i="35" s="1"/>
  <c r="O150" i="35"/>
  <c r="P150" i="35" s="1"/>
  <c r="P155" i="35"/>
  <c r="O110" i="35"/>
  <c r="P110" i="35" s="1"/>
  <c r="O116" i="35"/>
  <c r="P116" i="35" s="1"/>
  <c r="O126" i="35"/>
  <c r="P126" i="35" s="1"/>
  <c r="O132" i="35"/>
  <c r="P132" i="35" s="1"/>
  <c r="O142" i="35"/>
  <c r="P142" i="35" s="1"/>
  <c r="P103" i="35"/>
  <c r="O77" i="35"/>
  <c r="P77" i="35" s="1"/>
  <c r="O15" i="35"/>
  <c r="P15" i="35" s="1"/>
  <c r="O21" i="35"/>
  <c r="P21" i="35" s="1"/>
  <c r="O28" i="35"/>
  <c r="P28" i="35" s="1"/>
  <c r="O47" i="35"/>
  <c r="P47" i="35" s="1"/>
  <c r="O53" i="35"/>
  <c r="P53" i="35" s="1"/>
  <c r="K476" i="35"/>
  <c r="J476" i="35"/>
  <c r="M474" i="35"/>
  <c r="J420" i="35"/>
  <c r="J409" i="35"/>
  <c r="M269" i="35"/>
  <c r="M228" i="35"/>
  <c r="O228" i="35" s="1"/>
  <c r="P228" i="35" s="1"/>
  <c r="J486" i="35"/>
  <c r="J485" i="35" s="1"/>
  <c r="L486" i="35"/>
  <c r="N486" i="35"/>
  <c r="M488" i="35"/>
  <c r="O488" i="35" s="1"/>
  <c r="P488" i="35" s="1"/>
  <c r="Q488" i="35" s="1"/>
  <c r="M489" i="35"/>
  <c r="O489" i="35" s="1"/>
  <c r="P489" i="35" s="1"/>
  <c r="M490" i="35"/>
  <c r="O490" i="35" s="1"/>
  <c r="P490" i="35" s="1"/>
  <c r="M491" i="35"/>
  <c r="O491" i="35" s="1"/>
  <c r="P491" i="35" s="1"/>
  <c r="M492" i="35"/>
  <c r="O492" i="35" s="1"/>
  <c r="P492" i="35" s="1"/>
  <c r="M493" i="35"/>
  <c r="M494" i="35"/>
  <c r="O494" i="35" s="1"/>
  <c r="P494" i="35" s="1"/>
  <c r="Q494" i="35" s="1"/>
  <c r="M487" i="35"/>
  <c r="M486" i="35" s="1"/>
  <c r="J483" i="35"/>
  <c r="J479" i="35"/>
  <c r="O478" i="35"/>
  <c r="P478" i="35" s="1"/>
  <c r="M478" i="35"/>
  <c r="M480" i="35"/>
  <c r="O480" i="35" s="1"/>
  <c r="M481" i="35"/>
  <c r="O481" i="35" s="1"/>
  <c r="P481" i="35" s="1"/>
  <c r="M482" i="35"/>
  <c r="O482" i="35" s="1"/>
  <c r="M484" i="35"/>
  <c r="O484" i="35" s="1"/>
  <c r="M477" i="35"/>
  <c r="K472" i="35"/>
  <c r="J472" i="35"/>
  <c r="K460" i="35"/>
  <c r="J460" i="35"/>
  <c r="J453" i="35"/>
  <c r="J452" i="35" s="1"/>
  <c r="O474" i="35"/>
  <c r="P474" i="35" s="1"/>
  <c r="M461" i="35"/>
  <c r="O461" i="35" s="1"/>
  <c r="P461" i="35" s="1"/>
  <c r="M462" i="35"/>
  <c r="O462" i="35" s="1"/>
  <c r="P462" i="35" s="1"/>
  <c r="M463" i="35"/>
  <c r="O463" i="35" s="1"/>
  <c r="P463" i="35" s="1"/>
  <c r="M464" i="35"/>
  <c r="O464" i="35" s="1"/>
  <c r="P464" i="35" s="1"/>
  <c r="M465" i="35"/>
  <c r="O465" i="35" s="1"/>
  <c r="P465" i="35" s="1"/>
  <c r="Q465" i="35" s="1"/>
  <c r="M466" i="35"/>
  <c r="O466" i="35" s="1"/>
  <c r="P466" i="35" s="1"/>
  <c r="Q466" i="35" s="1"/>
  <c r="M467" i="35"/>
  <c r="O467" i="35" s="1"/>
  <c r="P467" i="35" s="1"/>
  <c r="Q467" i="35" s="1"/>
  <c r="M468" i="35"/>
  <c r="O468" i="35" s="1"/>
  <c r="P468" i="35" s="1"/>
  <c r="Q468" i="35" s="1"/>
  <c r="M469" i="35"/>
  <c r="O469" i="35" s="1"/>
  <c r="P469" i="35" s="1"/>
  <c r="M470" i="35"/>
  <c r="O470" i="35" s="1"/>
  <c r="P470" i="35" s="1"/>
  <c r="M471" i="35"/>
  <c r="O471" i="35" s="1"/>
  <c r="P471" i="35" s="1"/>
  <c r="M473" i="35"/>
  <c r="O473" i="35" s="1"/>
  <c r="O472" i="35" s="1"/>
  <c r="M455" i="35"/>
  <c r="M456" i="35"/>
  <c r="O456" i="35" s="1"/>
  <c r="P456" i="35" s="1"/>
  <c r="M457" i="35"/>
  <c r="O457" i="35" s="1"/>
  <c r="M458" i="35"/>
  <c r="O458" i="35" s="1"/>
  <c r="M459" i="35"/>
  <c r="O459" i="35" s="1"/>
  <c r="P459" i="35" s="1"/>
  <c r="Q459" i="35" s="1"/>
  <c r="M454" i="35"/>
  <c r="J449" i="35"/>
  <c r="J444" i="35"/>
  <c r="J435" i="35"/>
  <c r="J434" i="35" s="1"/>
  <c r="O450" i="35"/>
  <c r="M437" i="35"/>
  <c r="M438" i="35"/>
  <c r="O438" i="35" s="1"/>
  <c r="P438" i="35" s="1"/>
  <c r="M439" i="35"/>
  <c r="O439" i="35" s="1"/>
  <c r="P439" i="35" s="1"/>
  <c r="M440" i="35"/>
  <c r="M441" i="35"/>
  <c r="O441" i="35" s="1"/>
  <c r="P441" i="35" s="1"/>
  <c r="Q441" i="35" s="1"/>
  <c r="M442" i="35"/>
  <c r="O442" i="35" s="1"/>
  <c r="P442" i="35" s="1"/>
  <c r="Q442" i="35" s="1"/>
  <c r="M443" i="35"/>
  <c r="O443" i="35" s="1"/>
  <c r="P443" i="35" s="1"/>
  <c r="M445" i="35"/>
  <c r="O445" i="35" s="1"/>
  <c r="M446" i="35"/>
  <c r="O446" i="35" s="1"/>
  <c r="P446" i="35" s="1"/>
  <c r="M447" i="35"/>
  <c r="O447" i="35" s="1"/>
  <c r="P447" i="35" s="1"/>
  <c r="M448" i="35"/>
  <c r="O448" i="35" s="1"/>
  <c r="P448" i="35" s="1"/>
  <c r="M450" i="35"/>
  <c r="M451" i="35"/>
  <c r="M436" i="35"/>
  <c r="O436" i="35" s="1"/>
  <c r="P436" i="35" s="1"/>
  <c r="K430" i="35"/>
  <c r="L430" i="35"/>
  <c r="N430" i="35"/>
  <c r="J430" i="35"/>
  <c r="K427" i="35"/>
  <c r="J427" i="35"/>
  <c r="J423" i="35" s="1"/>
  <c r="K424" i="35"/>
  <c r="K423" i="35" s="1"/>
  <c r="J424" i="35"/>
  <c r="M431" i="35"/>
  <c r="O431" i="35" s="1"/>
  <c r="P431" i="35" s="1"/>
  <c r="M432" i="35"/>
  <c r="M433" i="35"/>
  <c r="O433" i="35" s="1"/>
  <c r="P433" i="35" s="1"/>
  <c r="Q433" i="35" s="1"/>
  <c r="M429" i="35"/>
  <c r="O429" i="35" s="1"/>
  <c r="P429" i="35" s="1"/>
  <c r="Q429" i="35" s="1"/>
  <c r="M428" i="35"/>
  <c r="O428" i="35" s="1"/>
  <c r="M426" i="35"/>
  <c r="O426" i="35" s="1"/>
  <c r="M425" i="35"/>
  <c r="O425" i="35" s="1"/>
  <c r="J416" i="35"/>
  <c r="M411" i="35"/>
  <c r="O411" i="35" s="1"/>
  <c r="P411" i="35" s="1"/>
  <c r="M412" i="35"/>
  <c r="O412" i="35" s="1"/>
  <c r="M413" i="35"/>
  <c r="O413" i="35" s="1"/>
  <c r="P413" i="35" s="1"/>
  <c r="M414" i="35"/>
  <c r="O414" i="35" s="1"/>
  <c r="M415" i="35"/>
  <c r="O415" i="35" s="1"/>
  <c r="P415" i="35" s="1"/>
  <c r="M417" i="35"/>
  <c r="M418" i="35"/>
  <c r="O418" i="35" s="1"/>
  <c r="P418" i="35" s="1"/>
  <c r="Q418" i="35" s="1"/>
  <c r="M419" i="35"/>
  <c r="O419" i="35" s="1"/>
  <c r="P419" i="35" s="1"/>
  <c r="M421" i="35"/>
  <c r="O421" i="35" s="1"/>
  <c r="P421" i="35" s="1"/>
  <c r="M422" i="35"/>
  <c r="O422" i="35" s="1"/>
  <c r="P422" i="35" s="1"/>
  <c r="Q422" i="35" s="1"/>
  <c r="M410" i="35"/>
  <c r="O410" i="35" s="1"/>
  <c r="P410" i="35" s="1"/>
  <c r="J396" i="35"/>
  <c r="J390" i="35"/>
  <c r="J364" i="35"/>
  <c r="J358" i="35"/>
  <c r="M365" i="35"/>
  <c r="O365" i="35" s="1"/>
  <c r="P365" i="35" s="1"/>
  <c r="M366" i="35"/>
  <c r="M367" i="35"/>
  <c r="O367" i="35" s="1"/>
  <c r="P367" i="35" s="1"/>
  <c r="M368" i="35"/>
  <c r="O368" i="35" s="1"/>
  <c r="P368" i="35" s="1"/>
  <c r="M369" i="35"/>
  <c r="O369" i="35" s="1"/>
  <c r="M370" i="35"/>
  <c r="O370" i="35" s="1"/>
  <c r="P370" i="35" s="1"/>
  <c r="M371" i="35"/>
  <c r="O371" i="35" s="1"/>
  <c r="P371" i="35" s="1"/>
  <c r="M372" i="35"/>
  <c r="O372" i="35" s="1"/>
  <c r="P372" i="35" s="1"/>
  <c r="M373" i="35"/>
  <c r="O373" i="35" s="1"/>
  <c r="P373" i="35" s="1"/>
  <c r="M374" i="35"/>
  <c r="O374" i="35" s="1"/>
  <c r="P374" i="35" s="1"/>
  <c r="M375" i="35"/>
  <c r="O375" i="35" s="1"/>
  <c r="P375" i="35" s="1"/>
  <c r="M376" i="35"/>
  <c r="O376" i="35" s="1"/>
  <c r="P376" i="35" s="1"/>
  <c r="M377" i="35"/>
  <c r="O377" i="35" s="1"/>
  <c r="P377" i="35" s="1"/>
  <c r="M378" i="35"/>
  <c r="O378" i="35" s="1"/>
  <c r="P378" i="35" s="1"/>
  <c r="M379" i="35"/>
  <c r="O379" i="35" s="1"/>
  <c r="P379" i="35" s="1"/>
  <c r="M380" i="35"/>
  <c r="O380" i="35" s="1"/>
  <c r="P380" i="35" s="1"/>
  <c r="M381" i="35"/>
  <c r="O381" i="35" s="1"/>
  <c r="P381" i="35" s="1"/>
  <c r="M382" i="35"/>
  <c r="M383" i="35"/>
  <c r="O383" i="35" s="1"/>
  <c r="P383" i="35" s="1"/>
  <c r="M384" i="35"/>
  <c r="M385" i="35"/>
  <c r="O385" i="35" s="1"/>
  <c r="P385" i="35" s="1"/>
  <c r="M386" i="35"/>
  <c r="O386" i="35" s="1"/>
  <c r="P386" i="35" s="1"/>
  <c r="M387" i="35"/>
  <c r="M388" i="35"/>
  <c r="O388" i="35" s="1"/>
  <c r="P388" i="35" s="1"/>
  <c r="M389" i="35"/>
  <c r="O389" i="35" s="1"/>
  <c r="P389" i="35" s="1"/>
  <c r="M391" i="35"/>
  <c r="O391" i="35" s="1"/>
  <c r="P391" i="35" s="1"/>
  <c r="M392" i="35"/>
  <c r="O392" i="35" s="1"/>
  <c r="P392" i="35" s="1"/>
  <c r="M393" i="35"/>
  <c r="O393" i="35" s="1"/>
  <c r="P393" i="35" s="1"/>
  <c r="M394" i="35"/>
  <c r="O394" i="35" s="1"/>
  <c r="P394" i="35" s="1"/>
  <c r="M395" i="35"/>
  <c r="O395" i="35" s="1"/>
  <c r="M397" i="35"/>
  <c r="O397" i="35" s="1"/>
  <c r="P397" i="35" s="1"/>
  <c r="M398" i="35"/>
  <c r="M399" i="35"/>
  <c r="O399" i="35" s="1"/>
  <c r="P399" i="35" s="1"/>
  <c r="M400" i="35"/>
  <c r="O400" i="35" s="1"/>
  <c r="P400" i="35" s="1"/>
  <c r="Q400" i="35" s="1"/>
  <c r="M401" i="35"/>
  <c r="O401" i="35" s="1"/>
  <c r="M402" i="35"/>
  <c r="O402" i="35" s="1"/>
  <c r="P402" i="35" s="1"/>
  <c r="M403" i="35"/>
  <c r="O403" i="35" s="1"/>
  <c r="P403" i="35" s="1"/>
  <c r="M404" i="35"/>
  <c r="O404" i="35" s="1"/>
  <c r="P404" i="35" s="1"/>
  <c r="M405" i="35"/>
  <c r="O405" i="35" s="1"/>
  <c r="P405" i="35" s="1"/>
  <c r="M406" i="35"/>
  <c r="M407" i="35"/>
  <c r="O407" i="35" s="1"/>
  <c r="P407" i="35" s="1"/>
  <c r="M360" i="35"/>
  <c r="O360" i="35" s="1"/>
  <c r="P360" i="35" s="1"/>
  <c r="M361" i="35"/>
  <c r="O361" i="35" s="1"/>
  <c r="P361" i="35" s="1"/>
  <c r="Q361" i="35" s="1"/>
  <c r="M362" i="35"/>
  <c r="O362" i="35" s="1"/>
  <c r="P362" i="35" s="1"/>
  <c r="M363" i="35"/>
  <c r="M359" i="35"/>
  <c r="O359" i="35" s="1"/>
  <c r="P359" i="35" s="1"/>
  <c r="J343" i="35"/>
  <c r="J340" i="35"/>
  <c r="J324" i="35"/>
  <c r="J319" i="35"/>
  <c r="M325" i="35"/>
  <c r="O325" i="35" s="1"/>
  <c r="P325" i="35" s="1"/>
  <c r="M326" i="35"/>
  <c r="O326" i="35" s="1"/>
  <c r="P326" i="35" s="1"/>
  <c r="M327" i="35"/>
  <c r="O327" i="35" s="1"/>
  <c r="P327" i="35" s="1"/>
  <c r="M328" i="35"/>
  <c r="O328" i="35" s="1"/>
  <c r="P328" i="35" s="1"/>
  <c r="M329" i="35"/>
  <c r="O329" i="35" s="1"/>
  <c r="P329" i="35" s="1"/>
  <c r="M330" i="35"/>
  <c r="M331" i="35"/>
  <c r="O331" i="35" s="1"/>
  <c r="P331" i="35" s="1"/>
  <c r="M332" i="35"/>
  <c r="O332" i="35" s="1"/>
  <c r="P332" i="35" s="1"/>
  <c r="M333" i="35"/>
  <c r="O333" i="35" s="1"/>
  <c r="P333" i="35" s="1"/>
  <c r="M334" i="35"/>
  <c r="O334" i="35" s="1"/>
  <c r="P334" i="35" s="1"/>
  <c r="M335" i="35"/>
  <c r="O335" i="35" s="1"/>
  <c r="P335" i="35" s="1"/>
  <c r="M336" i="35"/>
  <c r="M337" i="35"/>
  <c r="O337" i="35" s="1"/>
  <c r="P337" i="35" s="1"/>
  <c r="M338" i="35"/>
  <c r="O338" i="35" s="1"/>
  <c r="P338" i="35" s="1"/>
  <c r="M339" i="35"/>
  <c r="O339" i="35" s="1"/>
  <c r="P339" i="35" s="1"/>
  <c r="M341" i="35"/>
  <c r="O341" i="35" s="1"/>
  <c r="P341" i="35" s="1"/>
  <c r="M342" i="35"/>
  <c r="O342" i="35" s="1"/>
  <c r="P342" i="35" s="1"/>
  <c r="M344" i="35"/>
  <c r="M345" i="35"/>
  <c r="O345" i="35" s="1"/>
  <c r="P345" i="35" s="1"/>
  <c r="M346" i="35"/>
  <c r="O346" i="35" s="1"/>
  <c r="P346" i="35" s="1"/>
  <c r="M347" i="35"/>
  <c r="O347" i="35" s="1"/>
  <c r="P347" i="35" s="1"/>
  <c r="M348" i="35"/>
  <c r="O348" i="35" s="1"/>
  <c r="P348" i="35" s="1"/>
  <c r="M349" i="35"/>
  <c r="M350" i="35"/>
  <c r="O350" i="35" s="1"/>
  <c r="P350" i="35" s="1"/>
  <c r="M351" i="35"/>
  <c r="O351" i="35" s="1"/>
  <c r="P351" i="35" s="1"/>
  <c r="M352" i="35"/>
  <c r="O352" i="35" s="1"/>
  <c r="P352" i="35" s="1"/>
  <c r="M353" i="35"/>
  <c r="O353" i="35" s="1"/>
  <c r="P353" i="35" s="1"/>
  <c r="M354" i="35"/>
  <c r="O354" i="35" s="1"/>
  <c r="P354" i="35" s="1"/>
  <c r="M355" i="35"/>
  <c r="O355" i="35" s="1"/>
  <c r="P355" i="35" s="1"/>
  <c r="M356" i="35"/>
  <c r="O356" i="35" s="1"/>
  <c r="M321" i="35"/>
  <c r="O321" i="35" s="1"/>
  <c r="P321" i="35" s="1"/>
  <c r="M322" i="35"/>
  <c r="M323" i="35"/>
  <c r="O323" i="35" s="1"/>
  <c r="P323" i="35" s="1"/>
  <c r="M320" i="35"/>
  <c r="O320" i="35" s="1"/>
  <c r="P320" i="35" s="1"/>
  <c r="J304" i="35"/>
  <c r="J296" i="35"/>
  <c r="J277" i="35"/>
  <c r="J268" i="35"/>
  <c r="M297" i="35"/>
  <c r="O297" i="35" s="1"/>
  <c r="P297" i="35" s="1"/>
  <c r="M298" i="35"/>
  <c r="O298" i="35" s="1"/>
  <c r="P298" i="35" s="1"/>
  <c r="M299" i="35"/>
  <c r="O299" i="35" s="1"/>
  <c r="P299" i="35" s="1"/>
  <c r="M300" i="35"/>
  <c r="M301" i="35"/>
  <c r="O301" i="35" s="1"/>
  <c r="P301" i="35" s="1"/>
  <c r="M302" i="35"/>
  <c r="O302" i="35" s="1"/>
  <c r="P302" i="35" s="1"/>
  <c r="M303" i="35"/>
  <c r="O303" i="35" s="1"/>
  <c r="P303" i="35" s="1"/>
  <c r="M305" i="35"/>
  <c r="O305" i="35" s="1"/>
  <c r="P305" i="35" s="1"/>
  <c r="M306" i="35"/>
  <c r="O306" i="35" s="1"/>
  <c r="P306" i="35" s="1"/>
  <c r="M307" i="35"/>
  <c r="O307" i="35" s="1"/>
  <c r="P307" i="35" s="1"/>
  <c r="M308" i="35"/>
  <c r="O308" i="35" s="1"/>
  <c r="M309" i="35"/>
  <c r="O309" i="35" s="1"/>
  <c r="P309" i="35" s="1"/>
  <c r="M310" i="35"/>
  <c r="O310" i="35" s="1"/>
  <c r="P310" i="35" s="1"/>
  <c r="M311" i="35"/>
  <c r="O311" i="35" s="1"/>
  <c r="P311" i="35" s="1"/>
  <c r="M312" i="35"/>
  <c r="O312" i="35" s="1"/>
  <c r="P312" i="35" s="1"/>
  <c r="M313" i="35"/>
  <c r="O313" i="35" s="1"/>
  <c r="P313" i="35" s="1"/>
  <c r="M314" i="35"/>
  <c r="O314" i="35" s="1"/>
  <c r="P314" i="35" s="1"/>
  <c r="M315" i="35"/>
  <c r="M316" i="35"/>
  <c r="M317" i="35"/>
  <c r="O317" i="35" s="1"/>
  <c r="P317" i="35" s="1"/>
  <c r="M279" i="35"/>
  <c r="O279" i="35" s="1"/>
  <c r="P279" i="35" s="1"/>
  <c r="M280" i="35"/>
  <c r="O280" i="35" s="1"/>
  <c r="P280" i="35" s="1"/>
  <c r="M281" i="35"/>
  <c r="O281" i="35" s="1"/>
  <c r="P281" i="35" s="1"/>
  <c r="M282" i="35"/>
  <c r="O282" i="35" s="1"/>
  <c r="P282" i="35" s="1"/>
  <c r="M283" i="35"/>
  <c r="O283" i="35" s="1"/>
  <c r="P283" i="35" s="1"/>
  <c r="M284" i="35"/>
  <c r="O284" i="35" s="1"/>
  <c r="P284" i="35" s="1"/>
  <c r="M285" i="35"/>
  <c r="O285" i="35" s="1"/>
  <c r="P285" i="35" s="1"/>
  <c r="M286" i="35"/>
  <c r="O286" i="35" s="1"/>
  <c r="P286" i="35" s="1"/>
  <c r="M287" i="35"/>
  <c r="O287" i="35" s="1"/>
  <c r="P287" i="35" s="1"/>
  <c r="M288" i="35"/>
  <c r="O288" i="35" s="1"/>
  <c r="P288" i="35" s="1"/>
  <c r="M289" i="35"/>
  <c r="O289" i="35" s="1"/>
  <c r="P289" i="35" s="1"/>
  <c r="M290" i="35"/>
  <c r="O290" i="35" s="1"/>
  <c r="P290" i="35" s="1"/>
  <c r="M291" i="35"/>
  <c r="O291" i="35" s="1"/>
  <c r="P291" i="35" s="1"/>
  <c r="M292" i="35"/>
  <c r="O292" i="35" s="1"/>
  <c r="P292" i="35" s="1"/>
  <c r="Q292" i="35" s="1"/>
  <c r="M293" i="35"/>
  <c r="O293" i="35" s="1"/>
  <c r="P293" i="35" s="1"/>
  <c r="M294" i="35"/>
  <c r="M295" i="35"/>
  <c r="O295" i="35" s="1"/>
  <c r="P295" i="35" s="1"/>
  <c r="M278" i="35"/>
  <c r="O278" i="35" s="1"/>
  <c r="P278" i="35" s="1"/>
  <c r="M271" i="35"/>
  <c r="O271" i="35" s="1"/>
  <c r="P271" i="35" s="1"/>
  <c r="M272" i="35"/>
  <c r="O272" i="35" s="1"/>
  <c r="M273" i="35"/>
  <c r="O273" i="35" s="1"/>
  <c r="P273" i="35" s="1"/>
  <c r="M274" i="35"/>
  <c r="O274" i="35" s="1"/>
  <c r="P274" i="35" s="1"/>
  <c r="M275" i="35"/>
  <c r="O275" i="35" s="1"/>
  <c r="P275" i="35" s="1"/>
  <c r="M276" i="35"/>
  <c r="O276" i="35" s="1"/>
  <c r="P276" i="35" s="1"/>
  <c r="M270" i="35"/>
  <c r="O270" i="35" s="1"/>
  <c r="P270" i="35" s="1"/>
  <c r="J260" i="35"/>
  <c r="J239" i="35"/>
  <c r="J227" i="35"/>
  <c r="M262" i="35"/>
  <c r="O262" i="35" s="1"/>
  <c r="P262" i="35" s="1"/>
  <c r="M263" i="35"/>
  <c r="O263" i="35" s="1"/>
  <c r="P263" i="35" s="1"/>
  <c r="M264" i="35"/>
  <c r="O264" i="35" s="1"/>
  <c r="P264" i="35" s="1"/>
  <c r="M265" i="35"/>
  <c r="O265" i="35" s="1"/>
  <c r="P265" i="35" s="1"/>
  <c r="M266" i="35"/>
  <c r="O266" i="35" s="1"/>
  <c r="P266" i="35" s="1"/>
  <c r="M261" i="35"/>
  <c r="O261" i="35" s="1"/>
  <c r="P261" i="35" s="1"/>
  <c r="M241" i="35"/>
  <c r="O241" i="35" s="1"/>
  <c r="M242" i="35"/>
  <c r="O242" i="35" s="1"/>
  <c r="P242" i="35" s="1"/>
  <c r="M243" i="35"/>
  <c r="O243" i="35" s="1"/>
  <c r="P243" i="35" s="1"/>
  <c r="M244" i="35"/>
  <c r="O244" i="35" s="1"/>
  <c r="P244" i="35" s="1"/>
  <c r="M245" i="35"/>
  <c r="O245" i="35" s="1"/>
  <c r="P245" i="35" s="1"/>
  <c r="M246" i="35"/>
  <c r="O246" i="35" s="1"/>
  <c r="P246" i="35" s="1"/>
  <c r="M247" i="35"/>
  <c r="O247" i="35" s="1"/>
  <c r="P247" i="35" s="1"/>
  <c r="M248" i="35"/>
  <c r="O248" i="35" s="1"/>
  <c r="P248" i="35" s="1"/>
  <c r="M249" i="35"/>
  <c r="O249" i="35" s="1"/>
  <c r="P249" i="35" s="1"/>
  <c r="M250" i="35"/>
  <c r="O250" i="35" s="1"/>
  <c r="P250" i="35" s="1"/>
  <c r="M251" i="35"/>
  <c r="O251" i="35" s="1"/>
  <c r="P251" i="35" s="1"/>
  <c r="M252" i="35"/>
  <c r="O252" i="35" s="1"/>
  <c r="P252" i="35" s="1"/>
  <c r="M253" i="35"/>
  <c r="O253" i="35" s="1"/>
  <c r="P253" i="35" s="1"/>
  <c r="M254" i="35"/>
  <c r="O254" i="35" s="1"/>
  <c r="P254" i="35" s="1"/>
  <c r="M255" i="35"/>
  <c r="O255" i="35" s="1"/>
  <c r="P255" i="35" s="1"/>
  <c r="M256" i="35"/>
  <c r="O256" i="35" s="1"/>
  <c r="P256" i="35" s="1"/>
  <c r="M257" i="35"/>
  <c r="O257" i="35" s="1"/>
  <c r="P257" i="35" s="1"/>
  <c r="M258" i="35"/>
  <c r="O258" i="35" s="1"/>
  <c r="P258" i="35" s="1"/>
  <c r="M259" i="35"/>
  <c r="O259" i="35" s="1"/>
  <c r="P259" i="35" s="1"/>
  <c r="M240" i="35"/>
  <c r="O240" i="35" s="1"/>
  <c r="P240" i="35" s="1"/>
  <c r="M230" i="35"/>
  <c r="O230" i="35" s="1"/>
  <c r="P230" i="35" s="1"/>
  <c r="M231" i="35"/>
  <c r="O231" i="35" s="1"/>
  <c r="P231" i="35" s="1"/>
  <c r="M232" i="35"/>
  <c r="M233" i="35"/>
  <c r="O233" i="35" s="1"/>
  <c r="P233" i="35" s="1"/>
  <c r="M234" i="35"/>
  <c r="O234" i="35" s="1"/>
  <c r="P234" i="35" s="1"/>
  <c r="M235" i="35"/>
  <c r="O235" i="35" s="1"/>
  <c r="P235" i="35" s="1"/>
  <c r="M236" i="35"/>
  <c r="O236" i="35" s="1"/>
  <c r="P236" i="35" s="1"/>
  <c r="M237" i="35"/>
  <c r="O237" i="35" s="1"/>
  <c r="P237" i="35" s="1"/>
  <c r="M238" i="35"/>
  <c r="M229" i="35"/>
  <c r="O229" i="35" s="1"/>
  <c r="P229" i="35" s="1"/>
  <c r="J222" i="35"/>
  <c r="J211" i="35"/>
  <c r="J198" i="35"/>
  <c r="M196" i="35"/>
  <c r="O196" i="35" s="1"/>
  <c r="P196" i="35" s="1"/>
  <c r="M197" i="35"/>
  <c r="O197" i="35" s="1"/>
  <c r="P197" i="35" s="1"/>
  <c r="M199" i="35"/>
  <c r="O199" i="35" s="1"/>
  <c r="P199" i="35" s="1"/>
  <c r="M200" i="35"/>
  <c r="O200" i="35" s="1"/>
  <c r="P200" i="35" s="1"/>
  <c r="M201" i="35"/>
  <c r="O201" i="35" s="1"/>
  <c r="P201" i="35" s="1"/>
  <c r="M202" i="35"/>
  <c r="O202" i="35" s="1"/>
  <c r="P202" i="35" s="1"/>
  <c r="M203" i="35"/>
  <c r="O203" i="35" s="1"/>
  <c r="M204" i="35"/>
  <c r="O204" i="35" s="1"/>
  <c r="P204" i="35" s="1"/>
  <c r="M205" i="35"/>
  <c r="O205" i="35" s="1"/>
  <c r="P205" i="35" s="1"/>
  <c r="M206" i="35"/>
  <c r="O206" i="35" s="1"/>
  <c r="P206" i="35" s="1"/>
  <c r="M207" i="35"/>
  <c r="M208" i="35"/>
  <c r="O208" i="35" s="1"/>
  <c r="P208" i="35" s="1"/>
  <c r="M209" i="35"/>
  <c r="O209" i="35" s="1"/>
  <c r="P209" i="35" s="1"/>
  <c r="M210" i="35"/>
  <c r="O210" i="35" s="1"/>
  <c r="P210" i="35" s="1"/>
  <c r="Q210" i="35" s="1"/>
  <c r="M212" i="35"/>
  <c r="M213" i="35"/>
  <c r="O213" i="35" s="1"/>
  <c r="P213" i="35" s="1"/>
  <c r="M214" i="35"/>
  <c r="O214" i="35" s="1"/>
  <c r="P214" i="35" s="1"/>
  <c r="M215" i="35"/>
  <c r="O215" i="35" s="1"/>
  <c r="P215" i="35" s="1"/>
  <c r="M216" i="35"/>
  <c r="M217" i="35"/>
  <c r="O217" i="35" s="1"/>
  <c r="P217" i="35" s="1"/>
  <c r="M218" i="35"/>
  <c r="O218" i="35" s="1"/>
  <c r="P218" i="35" s="1"/>
  <c r="Q218" i="35" s="1"/>
  <c r="M219" i="35"/>
  <c r="O219" i="35" s="1"/>
  <c r="P219" i="35" s="1"/>
  <c r="M220" i="35"/>
  <c r="O220" i="35" s="1"/>
  <c r="P220" i="35" s="1"/>
  <c r="M221" i="35"/>
  <c r="O221" i="35" s="1"/>
  <c r="P221" i="35" s="1"/>
  <c r="M223" i="35"/>
  <c r="O223" i="35" s="1"/>
  <c r="P223" i="35" s="1"/>
  <c r="M224" i="35"/>
  <c r="O224" i="35" s="1"/>
  <c r="P224" i="35" s="1"/>
  <c r="M225" i="35"/>
  <c r="O225" i="35" s="1"/>
  <c r="P225" i="35" s="1"/>
  <c r="M195" i="35"/>
  <c r="O195" i="35" s="1"/>
  <c r="P195" i="35" s="1"/>
  <c r="J194" i="35"/>
  <c r="J193" i="35" s="1"/>
  <c r="J187" i="35"/>
  <c r="J181" i="35"/>
  <c r="J165" i="35"/>
  <c r="M163" i="35"/>
  <c r="M164" i="35"/>
  <c r="O164" i="35" s="1"/>
  <c r="P164" i="35" s="1"/>
  <c r="M166" i="35"/>
  <c r="O166" i="35" s="1"/>
  <c r="P166" i="35" s="1"/>
  <c r="M167" i="35"/>
  <c r="O167" i="35" s="1"/>
  <c r="P167" i="35" s="1"/>
  <c r="M168" i="35"/>
  <c r="O168" i="35" s="1"/>
  <c r="P168" i="35" s="1"/>
  <c r="M169" i="35"/>
  <c r="O169" i="35" s="1"/>
  <c r="P169" i="35" s="1"/>
  <c r="M170" i="35"/>
  <c r="O170" i="35" s="1"/>
  <c r="P170" i="35" s="1"/>
  <c r="M171" i="35"/>
  <c r="O171" i="35" s="1"/>
  <c r="P171" i="35" s="1"/>
  <c r="M172" i="35"/>
  <c r="O172" i="35" s="1"/>
  <c r="P172" i="35" s="1"/>
  <c r="M173" i="35"/>
  <c r="M174" i="35"/>
  <c r="O174" i="35" s="1"/>
  <c r="P174" i="35" s="1"/>
  <c r="M175" i="35"/>
  <c r="O175" i="35" s="1"/>
  <c r="P175" i="35" s="1"/>
  <c r="M176" i="35"/>
  <c r="O176" i="35" s="1"/>
  <c r="P176" i="35" s="1"/>
  <c r="M177" i="35"/>
  <c r="O177" i="35" s="1"/>
  <c r="P177" i="35" s="1"/>
  <c r="M178" i="35"/>
  <c r="O178" i="35" s="1"/>
  <c r="P178" i="35" s="1"/>
  <c r="M179" i="35"/>
  <c r="O179" i="35" s="1"/>
  <c r="P179" i="35" s="1"/>
  <c r="M180" i="35"/>
  <c r="O180" i="35" s="1"/>
  <c r="P180" i="35" s="1"/>
  <c r="M182" i="35"/>
  <c r="O182" i="35" s="1"/>
  <c r="P182" i="35" s="1"/>
  <c r="M183" i="35"/>
  <c r="O183" i="35" s="1"/>
  <c r="P183" i="35" s="1"/>
  <c r="M184" i="35"/>
  <c r="O184" i="35" s="1"/>
  <c r="P184" i="35" s="1"/>
  <c r="M185" i="35"/>
  <c r="M186" i="35"/>
  <c r="O186" i="35" s="1"/>
  <c r="P186" i="35" s="1"/>
  <c r="M188" i="35"/>
  <c r="O188" i="35" s="1"/>
  <c r="P188" i="35" s="1"/>
  <c r="M189" i="35"/>
  <c r="O189" i="35" s="1"/>
  <c r="P189" i="35" s="1"/>
  <c r="M190" i="35"/>
  <c r="O190" i="35" s="1"/>
  <c r="P190" i="35" s="1"/>
  <c r="M191" i="35"/>
  <c r="O191" i="35" s="1"/>
  <c r="P191" i="35" s="1"/>
  <c r="M192" i="35"/>
  <c r="O192" i="35" s="1"/>
  <c r="P192" i="35" s="1"/>
  <c r="M162" i="35"/>
  <c r="O162" i="35" s="1"/>
  <c r="P162" i="35" s="1"/>
  <c r="J161" i="35"/>
  <c r="J145" i="35"/>
  <c r="J108" i="35"/>
  <c r="M146" i="35"/>
  <c r="O146" i="35" s="1"/>
  <c r="P146" i="35" s="1"/>
  <c r="M147" i="35"/>
  <c r="M148" i="35"/>
  <c r="O148" i="35" s="1"/>
  <c r="P148" i="35" s="1"/>
  <c r="M149" i="35"/>
  <c r="O149" i="35" s="1"/>
  <c r="P149" i="35" s="1"/>
  <c r="M150" i="35"/>
  <c r="M151" i="35"/>
  <c r="M152" i="35"/>
  <c r="O152" i="35" s="1"/>
  <c r="P152" i="35" s="1"/>
  <c r="M153" i="35"/>
  <c r="O153" i="35" s="1"/>
  <c r="P153" i="35" s="1"/>
  <c r="M154" i="35"/>
  <c r="O154" i="35" s="1"/>
  <c r="P154" i="35" s="1"/>
  <c r="M155" i="35"/>
  <c r="O155" i="35" s="1"/>
  <c r="Q155" i="35" s="1"/>
  <c r="M156" i="35"/>
  <c r="O156" i="35" s="1"/>
  <c r="P156" i="35" s="1"/>
  <c r="M157" i="35"/>
  <c r="O157" i="35" s="1"/>
  <c r="P157" i="35" s="1"/>
  <c r="M158" i="35"/>
  <c r="O158" i="35" s="1"/>
  <c r="P158" i="35" s="1"/>
  <c r="M159" i="35"/>
  <c r="M110" i="35"/>
  <c r="M111" i="35"/>
  <c r="O111" i="35" s="1"/>
  <c r="P111" i="35" s="1"/>
  <c r="M112" i="35"/>
  <c r="O112" i="35" s="1"/>
  <c r="P112" i="35" s="1"/>
  <c r="M113" i="35"/>
  <c r="O113" i="35" s="1"/>
  <c r="P113" i="35" s="1"/>
  <c r="M114" i="35"/>
  <c r="O114" i="35" s="1"/>
  <c r="P114" i="35" s="1"/>
  <c r="M115" i="35"/>
  <c r="O115" i="35" s="1"/>
  <c r="P115" i="35" s="1"/>
  <c r="M116" i="35"/>
  <c r="M117" i="35"/>
  <c r="O117" i="35" s="1"/>
  <c r="P117" i="35" s="1"/>
  <c r="M118" i="35"/>
  <c r="O118" i="35" s="1"/>
  <c r="P118" i="35" s="1"/>
  <c r="M119" i="35"/>
  <c r="O119" i="35" s="1"/>
  <c r="P119" i="35" s="1"/>
  <c r="M120" i="35"/>
  <c r="O120" i="35" s="1"/>
  <c r="P120" i="35" s="1"/>
  <c r="M121" i="35"/>
  <c r="O121" i="35" s="1"/>
  <c r="P121" i="35" s="1"/>
  <c r="M122" i="35"/>
  <c r="O122" i="35" s="1"/>
  <c r="P122" i="35" s="1"/>
  <c r="M123" i="35"/>
  <c r="O123" i="35" s="1"/>
  <c r="P123" i="35" s="1"/>
  <c r="M124" i="35"/>
  <c r="O124" i="35" s="1"/>
  <c r="P124" i="35" s="1"/>
  <c r="M125" i="35"/>
  <c r="O125" i="35" s="1"/>
  <c r="P125" i="35" s="1"/>
  <c r="M126" i="35"/>
  <c r="M127" i="35"/>
  <c r="O127" i="35" s="1"/>
  <c r="P127" i="35" s="1"/>
  <c r="M128" i="35"/>
  <c r="O128" i="35" s="1"/>
  <c r="P128" i="35" s="1"/>
  <c r="M129" i="35"/>
  <c r="O129" i="35" s="1"/>
  <c r="P129" i="35" s="1"/>
  <c r="M130" i="35"/>
  <c r="O130" i="35" s="1"/>
  <c r="P130" i="35" s="1"/>
  <c r="M131" i="35"/>
  <c r="O131" i="35" s="1"/>
  <c r="P131" i="35" s="1"/>
  <c r="M132" i="35"/>
  <c r="M133" i="35"/>
  <c r="O133" i="35" s="1"/>
  <c r="P133" i="35" s="1"/>
  <c r="M134" i="35"/>
  <c r="O134" i="35" s="1"/>
  <c r="P134" i="35" s="1"/>
  <c r="M135" i="35"/>
  <c r="O135" i="35" s="1"/>
  <c r="P135" i="35" s="1"/>
  <c r="M136" i="35"/>
  <c r="O136" i="35" s="1"/>
  <c r="P136" i="35" s="1"/>
  <c r="M137" i="35"/>
  <c r="O137" i="35" s="1"/>
  <c r="P137" i="35" s="1"/>
  <c r="M138" i="35"/>
  <c r="O138" i="35" s="1"/>
  <c r="P138" i="35" s="1"/>
  <c r="M139" i="35"/>
  <c r="O139" i="35" s="1"/>
  <c r="P139" i="35" s="1"/>
  <c r="M140" i="35"/>
  <c r="O140" i="35" s="1"/>
  <c r="P140" i="35" s="1"/>
  <c r="M141" i="35"/>
  <c r="O141" i="35" s="1"/>
  <c r="P141" i="35" s="1"/>
  <c r="M142" i="35"/>
  <c r="M143" i="35"/>
  <c r="O143" i="35" s="1"/>
  <c r="P143" i="35" s="1"/>
  <c r="M144" i="35"/>
  <c r="O144" i="35" s="1"/>
  <c r="P144" i="35" s="1"/>
  <c r="M109" i="35"/>
  <c r="O109" i="35" s="1"/>
  <c r="P109" i="35" s="1"/>
  <c r="M104" i="35"/>
  <c r="O104" i="35" s="1"/>
  <c r="P104" i="35" s="1"/>
  <c r="M105" i="35"/>
  <c r="O105" i="35" s="1"/>
  <c r="P105" i="35" s="1"/>
  <c r="M106" i="35"/>
  <c r="O106" i="35" s="1"/>
  <c r="P106" i="35" s="1"/>
  <c r="M103" i="35"/>
  <c r="O103" i="35" s="1"/>
  <c r="J102" i="35"/>
  <c r="J85" i="35"/>
  <c r="J68" i="35"/>
  <c r="M69" i="35"/>
  <c r="O69" i="35" s="1"/>
  <c r="P69" i="35" s="1"/>
  <c r="M70" i="35"/>
  <c r="O70" i="35" s="1"/>
  <c r="P70" i="35" s="1"/>
  <c r="M71" i="35"/>
  <c r="O71" i="35" s="1"/>
  <c r="P71" i="35" s="1"/>
  <c r="M72" i="35"/>
  <c r="O72" i="35" s="1"/>
  <c r="P72" i="35" s="1"/>
  <c r="M73" i="35"/>
  <c r="O73" i="35" s="1"/>
  <c r="P73" i="35" s="1"/>
  <c r="M74" i="35"/>
  <c r="O74" i="35" s="1"/>
  <c r="P74" i="35" s="1"/>
  <c r="M75" i="35"/>
  <c r="O75" i="35" s="1"/>
  <c r="P75" i="35" s="1"/>
  <c r="M76" i="35"/>
  <c r="M77" i="35"/>
  <c r="M78" i="35"/>
  <c r="O78" i="35" s="1"/>
  <c r="P78" i="35" s="1"/>
  <c r="M79" i="35"/>
  <c r="O79" i="35" s="1"/>
  <c r="P79" i="35" s="1"/>
  <c r="M80" i="35"/>
  <c r="O80" i="35" s="1"/>
  <c r="P80" i="35" s="1"/>
  <c r="M81" i="35"/>
  <c r="O81" i="35" s="1"/>
  <c r="P81" i="35" s="1"/>
  <c r="M82" i="35"/>
  <c r="O82" i="35" s="1"/>
  <c r="P82" i="35" s="1"/>
  <c r="M83" i="35"/>
  <c r="O83" i="35" s="1"/>
  <c r="P83" i="35" s="1"/>
  <c r="M84" i="35"/>
  <c r="M86" i="35"/>
  <c r="O86" i="35" s="1"/>
  <c r="P86" i="35" s="1"/>
  <c r="M87" i="35"/>
  <c r="O87" i="35" s="1"/>
  <c r="P87" i="35" s="1"/>
  <c r="M88" i="35"/>
  <c r="O88" i="35" s="1"/>
  <c r="P88" i="35" s="1"/>
  <c r="M89" i="35"/>
  <c r="O89" i="35" s="1"/>
  <c r="P89" i="35" s="1"/>
  <c r="M90" i="35"/>
  <c r="O90" i="35" s="1"/>
  <c r="P90" i="35" s="1"/>
  <c r="M91" i="35"/>
  <c r="O91" i="35" s="1"/>
  <c r="P91" i="35" s="1"/>
  <c r="M92" i="35"/>
  <c r="O92" i="35" s="1"/>
  <c r="P92" i="35" s="1"/>
  <c r="M93" i="35"/>
  <c r="O93" i="35" s="1"/>
  <c r="P93" i="35" s="1"/>
  <c r="M94" i="35"/>
  <c r="O94" i="35" s="1"/>
  <c r="P94" i="35" s="1"/>
  <c r="M95" i="35"/>
  <c r="O95" i="35" s="1"/>
  <c r="P95" i="35" s="1"/>
  <c r="M96" i="35"/>
  <c r="O96" i="35" s="1"/>
  <c r="P96" i="35" s="1"/>
  <c r="M97" i="35"/>
  <c r="O97" i="35" s="1"/>
  <c r="P97" i="35" s="1"/>
  <c r="M98" i="35"/>
  <c r="O98" i="35" s="1"/>
  <c r="P98" i="35" s="1"/>
  <c r="M99" i="35"/>
  <c r="O99" i="35" s="1"/>
  <c r="P99" i="35" s="1"/>
  <c r="M100" i="35"/>
  <c r="O100" i="35" s="1"/>
  <c r="P100" i="35" s="1"/>
  <c r="M67" i="35"/>
  <c r="O67" i="35" s="1"/>
  <c r="P67" i="35" s="1"/>
  <c r="M13" i="35"/>
  <c r="O13" i="35" s="1"/>
  <c r="P13" i="35" s="1"/>
  <c r="M14" i="35"/>
  <c r="O14" i="35" s="1"/>
  <c r="P14" i="35" s="1"/>
  <c r="M15" i="35"/>
  <c r="M16" i="35"/>
  <c r="M17" i="35"/>
  <c r="O17" i="35" s="1"/>
  <c r="P17" i="35" s="1"/>
  <c r="M18" i="35"/>
  <c r="O18" i="35" s="1"/>
  <c r="P18" i="35" s="1"/>
  <c r="M19" i="35"/>
  <c r="O19" i="35" s="1"/>
  <c r="P19" i="35" s="1"/>
  <c r="M20" i="35"/>
  <c r="O20" i="35" s="1"/>
  <c r="P20" i="35" s="1"/>
  <c r="M21" i="35"/>
  <c r="M22" i="35"/>
  <c r="O22" i="35" s="1"/>
  <c r="P22" i="35" s="1"/>
  <c r="M23" i="35"/>
  <c r="O23" i="35" s="1"/>
  <c r="P23" i="35" s="1"/>
  <c r="M24" i="35"/>
  <c r="M25" i="35"/>
  <c r="O25" i="35" s="1"/>
  <c r="P25" i="35" s="1"/>
  <c r="M26" i="35"/>
  <c r="O26" i="35" s="1"/>
  <c r="P26" i="35" s="1"/>
  <c r="M27" i="35"/>
  <c r="O27" i="35" s="1"/>
  <c r="P27" i="35" s="1"/>
  <c r="M28" i="35"/>
  <c r="M29" i="35"/>
  <c r="O29" i="35" s="1"/>
  <c r="P29" i="35" s="1"/>
  <c r="M30" i="35"/>
  <c r="O30" i="35" s="1"/>
  <c r="P30" i="35" s="1"/>
  <c r="M31" i="35"/>
  <c r="O31" i="35" s="1"/>
  <c r="P31" i="35" s="1"/>
  <c r="M32" i="35"/>
  <c r="M33" i="35"/>
  <c r="O33" i="35" s="1"/>
  <c r="P33" i="35" s="1"/>
  <c r="M34" i="35"/>
  <c r="O34" i="35" s="1"/>
  <c r="P34" i="35" s="1"/>
  <c r="M35" i="35"/>
  <c r="O35" i="35" s="1"/>
  <c r="P35" i="35" s="1"/>
  <c r="M36" i="35"/>
  <c r="O36" i="35" s="1"/>
  <c r="P36" i="35" s="1"/>
  <c r="M37" i="35"/>
  <c r="O37" i="35" s="1"/>
  <c r="P37" i="35" s="1"/>
  <c r="M38" i="35"/>
  <c r="O38" i="35" s="1"/>
  <c r="P38" i="35" s="1"/>
  <c r="M39" i="35"/>
  <c r="O39" i="35" s="1"/>
  <c r="P39" i="35" s="1"/>
  <c r="M40" i="35"/>
  <c r="M41" i="35"/>
  <c r="O41" i="35" s="1"/>
  <c r="P41" i="35" s="1"/>
  <c r="M42" i="35"/>
  <c r="O42" i="35" s="1"/>
  <c r="P42" i="35" s="1"/>
  <c r="M43" i="35"/>
  <c r="O43" i="35" s="1"/>
  <c r="P43" i="35" s="1"/>
  <c r="M44" i="35"/>
  <c r="O44" i="35" s="1"/>
  <c r="P44" i="35" s="1"/>
  <c r="M45" i="35"/>
  <c r="O45" i="35" s="1"/>
  <c r="P45" i="35" s="1"/>
  <c r="M46" i="35"/>
  <c r="O46" i="35" s="1"/>
  <c r="P46" i="35" s="1"/>
  <c r="M47" i="35"/>
  <c r="M48" i="35"/>
  <c r="M49" i="35"/>
  <c r="O49" i="35" s="1"/>
  <c r="P49" i="35" s="1"/>
  <c r="M50" i="35"/>
  <c r="O50" i="35" s="1"/>
  <c r="P50" i="35" s="1"/>
  <c r="M51" i="35"/>
  <c r="O51" i="35" s="1"/>
  <c r="P51" i="35" s="1"/>
  <c r="M52" i="35"/>
  <c r="O52" i="35" s="1"/>
  <c r="P52" i="35" s="1"/>
  <c r="M53" i="35"/>
  <c r="M54" i="35"/>
  <c r="O54" i="35" s="1"/>
  <c r="P54" i="35" s="1"/>
  <c r="M55" i="35"/>
  <c r="O55" i="35" s="1"/>
  <c r="P55" i="35" s="1"/>
  <c r="M56" i="35"/>
  <c r="M57" i="35"/>
  <c r="O57" i="35" s="1"/>
  <c r="P57" i="35" s="1"/>
  <c r="M58" i="35"/>
  <c r="O58" i="35" s="1"/>
  <c r="P58" i="35" s="1"/>
  <c r="M59" i="35"/>
  <c r="O59" i="35" s="1"/>
  <c r="P59" i="35" s="1"/>
  <c r="M60" i="35"/>
  <c r="O60" i="35" s="1"/>
  <c r="P60" i="35" s="1"/>
  <c r="M61" i="35"/>
  <c r="O61" i="35" s="1"/>
  <c r="P61" i="35" s="1"/>
  <c r="M62" i="35"/>
  <c r="O62" i="35" s="1"/>
  <c r="P62" i="35" s="1"/>
  <c r="M63" i="35"/>
  <c r="O63" i="35" s="1"/>
  <c r="P63" i="35" s="1"/>
  <c r="M64" i="35"/>
  <c r="O64" i="35" s="1"/>
  <c r="P64" i="35" s="1"/>
  <c r="M65" i="35"/>
  <c r="O65" i="35" s="1"/>
  <c r="P65" i="35" s="1"/>
  <c r="M66" i="35"/>
  <c r="O66" i="35" s="1"/>
  <c r="P66" i="35" s="1"/>
  <c r="M12" i="35"/>
  <c r="O12" i="35" s="1"/>
  <c r="P12" i="35" s="1"/>
  <c r="J11" i="35"/>
  <c r="J10" i="35" s="1"/>
  <c r="B187" i="35"/>
  <c r="B181" i="35"/>
  <c r="B165" i="35"/>
  <c r="B161" i="35"/>
  <c r="G168" i="35"/>
  <c r="H168" i="35" s="1"/>
  <c r="H183" i="35"/>
  <c r="G189" i="35"/>
  <c r="E163" i="35"/>
  <c r="G163" i="35" s="1"/>
  <c r="E164" i="35"/>
  <c r="G164" i="35" s="1"/>
  <c r="H164" i="35" s="1"/>
  <c r="I164" i="35" s="1"/>
  <c r="E166" i="35"/>
  <c r="G166" i="35" s="1"/>
  <c r="E167" i="35"/>
  <c r="G167" i="35" s="1"/>
  <c r="E168" i="35"/>
  <c r="E169" i="35"/>
  <c r="G169" i="35" s="1"/>
  <c r="H169" i="35" s="1"/>
  <c r="E170" i="35"/>
  <c r="G170" i="35" s="1"/>
  <c r="H170" i="35" s="1"/>
  <c r="E171" i="35"/>
  <c r="G171" i="35" s="1"/>
  <c r="E172" i="35"/>
  <c r="G172" i="35" s="1"/>
  <c r="H172" i="35" s="1"/>
  <c r="I172" i="35" s="1"/>
  <c r="E173" i="35"/>
  <c r="G173" i="35" s="1"/>
  <c r="E174" i="35"/>
  <c r="G174" i="35" s="1"/>
  <c r="E182" i="35"/>
  <c r="G182" i="35" s="1"/>
  <c r="E183" i="35"/>
  <c r="G183" i="35" s="1"/>
  <c r="E184" i="35"/>
  <c r="G184" i="35" s="1"/>
  <c r="E185" i="35"/>
  <c r="G185" i="35" s="1"/>
  <c r="H185" i="35" s="1"/>
  <c r="E186" i="35"/>
  <c r="G186" i="35" s="1"/>
  <c r="E188" i="35"/>
  <c r="G188" i="35" s="1"/>
  <c r="E189" i="35"/>
  <c r="E162" i="35"/>
  <c r="B145" i="35"/>
  <c r="B108" i="35"/>
  <c r="B102" i="35"/>
  <c r="B101" i="35" s="1"/>
  <c r="G114" i="35"/>
  <c r="H114" i="35" s="1"/>
  <c r="G124" i="35"/>
  <c r="H124" i="35" s="1"/>
  <c r="I124" i="35" s="1"/>
  <c r="G132" i="35"/>
  <c r="H132" i="35" s="1"/>
  <c r="I132" i="35" s="1"/>
  <c r="G140" i="35"/>
  <c r="H140" i="35" s="1"/>
  <c r="I140" i="35" s="1"/>
  <c r="G144" i="35"/>
  <c r="G159" i="35"/>
  <c r="H159" i="35" s="1"/>
  <c r="E146" i="35"/>
  <c r="G146" i="35" s="1"/>
  <c r="E147" i="35"/>
  <c r="G147" i="35" s="1"/>
  <c r="E148" i="35"/>
  <c r="G148" i="35" s="1"/>
  <c r="H148" i="35" s="1"/>
  <c r="I148" i="35" s="1"/>
  <c r="E149" i="35"/>
  <c r="G149" i="35" s="1"/>
  <c r="E150" i="35"/>
  <c r="G150" i="35" s="1"/>
  <c r="E151" i="35"/>
  <c r="G151" i="35" s="1"/>
  <c r="H151" i="35" s="1"/>
  <c r="E152" i="35"/>
  <c r="G152" i="35" s="1"/>
  <c r="E153" i="35"/>
  <c r="G153" i="35" s="1"/>
  <c r="H153" i="35" s="1"/>
  <c r="I153" i="35" s="1"/>
  <c r="E154" i="35"/>
  <c r="G154" i="35" s="1"/>
  <c r="H154" i="35" s="1"/>
  <c r="I154" i="35" s="1"/>
  <c r="E155" i="35"/>
  <c r="G155" i="35" s="1"/>
  <c r="E156" i="35"/>
  <c r="G156" i="35" s="1"/>
  <c r="H156" i="35" s="1"/>
  <c r="I156" i="35" s="1"/>
  <c r="E157" i="35"/>
  <c r="G157" i="35" s="1"/>
  <c r="E159" i="35"/>
  <c r="E109" i="35"/>
  <c r="G109" i="35" s="1"/>
  <c r="E110" i="35"/>
  <c r="G110" i="35" s="1"/>
  <c r="E111" i="35"/>
  <c r="G111" i="35" s="1"/>
  <c r="H111" i="35" s="1"/>
  <c r="E112" i="35"/>
  <c r="G112" i="35" s="1"/>
  <c r="E113" i="35"/>
  <c r="G113" i="35" s="1"/>
  <c r="H113" i="35" s="1"/>
  <c r="I113" i="35" s="1"/>
  <c r="E114" i="35"/>
  <c r="E115" i="35"/>
  <c r="G115" i="35" s="1"/>
  <c r="E116" i="35"/>
  <c r="G116" i="35" s="1"/>
  <c r="H116" i="35" s="1"/>
  <c r="I116" i="35" s="1"/>
  <c r="E117" i="35"/>
  <c r="G117" i="35" s="1"/>
  <c r="E118" i="35"/>
  <c r="G118" i="35" s="1"/>
  <c r="E119" i="35"/>
  <c r="G119" i="35" s="1"/>
  <c r="H119" i="35" s="1"/>
  <c r="E120" i="35"/>
  <c r="G120" i="35" s="1"/>
  <c r="E121" i="35"/>
  <c r="G121" i="35" s="1"/>
  <c r="H121" i="35" s="1"/>
  <c r="I121" i="35" s="1"/>
  <c r="E122" i="35"/>
  <c r="G122" i="35" s="1"/>
  <c r="H122" i="35" s="1"/>
  <c r="I122" i="35" s="1"/>
  <c r="E123" i="35"/>
  <c r="G123" i="35" s="1"/>
  <c r="E124" i="35"/>
  <c r="E125" i="35"/>
  <c r="G125" i="35" s="1"/>
  <c r="E126" i="35"/>
  <c r="G126" i="35" s="1"/>
  <c r="E127" i="35"/>
  <c r="G127" i="35" s="1"/>
  <c r="H127" i="35" s="1"/>
  <c r="E128" i="35"/>
  <c r="G128" i="35" s="1"/>
  <c r="E129" i="35"/>
  <c r="G129" i="35" s="1"/>
  <c r="H129" i="35" s="1"/>
  <c r="I129" i="35" s="1"/>
  <c r="E130" i="35"/>
  <c r="G130" i="35" s="1"/>
  <c r="H130" i="35" s="1"/>
  <c r="I130" i="35" s="1"/>
  <c r="E131" i="35"/>
  <c r="G131" i="35" s="1"/>
  <c r="E132" i="35"/>
  <c r="E133" i="35"/>
  <c r="G133" i="35" s="1"/>
  <c r="E134" i="35"/>
  <c r="G134" i="35" s="1"/>
  <c r="E135" i="35"/>
  <c r="G135" i="35" s="1"/>
  <c r="H135" i="35" s="1"/>
  <c r="E136" i="35"/>
  <c r="G136" i="35" s="1"/>
  <c r="E137" i="35"/>
  <c r="G137" i="35" s="1"/>
  <c r="H137" i="35" s="1"/>
  <c r="I137" i="35" s="1"/>
  <c r="E138" i="35"/>
  <c r="G138" i="35" s="1"/>
  <c r="H138" i="35" s="1"/>
  <c r="I138" i="35" s="1"/>
  <c r="E139" i="35"/>
  <c r="G139" i="35" s="1"/>
  <c r="E140" i="35"/>
  <c r="E141" i="35"/>
  <c r="G141" i="35" s="1"/>
  <c r="E142" i="35"/>
  <c r="G142" i="35" s="1"/>
  <c r="E143" i="35"/>
  <c r="G143" i="35" s="1"/>
  <c r="H143" i="35" s="1"/>
  <c r="E144" i="35"/>
  <c r="E104" i="35"/>
  <c r="E105" i="35"/>
  <c r="E106" i="35"/>
  <c r="E107" i="35"/>
  <c r="E103" i="35"/>
  <c r="G103" i="35" s="1"/>
  <c r="B85" i="35"/>
  <c r="B68" i="35"/>
  <c r="G73" i="35"/>
  <c r="H73" i="35" s="1"/>
  <c r="G81" i="35"/>
  <c r="H81" i="35" s="1"/>
  <c r="G84" i="35"/>
  <c r="H84" i="35" s="1"/>
  <c r="G90" i="35"/>
  <c r="G93" i="35"/>
  <c r="H93" i="35" s="1"/>
  <c r="E70" i="35"/>
  <c r="G70" i="35" s="1"/>
  <c r="E71" i="35"/>
  <c r="G71" i="35" s="1"/>
  <c r="E72" i="35"/>
  <c r="G72" i="35" s="1"/>
  <c r="E73" i="35"/>
  <c r="E74" i="35"/>
  <c r="G74" i="35" s="1"/>
  <c r="E75" i="35"/>
  <c r="G75" i="35" s="1"/>
  <c r="E76" i="35"/>
  <c r="G76" i="35" s="1"/>
  <c r="E77" i="35"/>
  <c r="G77" i="35" s="1"/>
  <c r="H77" i="35" s="1"/>
  <c r="E78" i="35"/>
  <c r="G78" i="35" s="1"/>
  <c r="H78" i="35" s="1"/>
  <c r="E79" i="35"/>
  <c r="G79" i="35" s="1"/>
  <c r="E80" i="35"/>
  <c r="G80" i="35" s="1"/>
  <c r="E81" i="35"/>
  <c r="E82" i="35"/>
  <c r="G82" i="35" s="1"/>
  <c r="E83" i="35"/>
  <c r="G83" i="35" s="1"/>
  <c r="E84" i="35"/>
  <c r="E86" i="35"/>
  <c r="G86" i="35" s="1"/>
  <c r="E87" i="35"/>
  <c r="G87" i="35" s="1"/>
  <c r="H87" i="35" s="1"/>
  <c r="I87" i="35" s="1"/>
  <c r="E88" i="35"/>
  <c r="G88" i="35" s="1"/>
  <c r="E89" i="35"/>
  <c r="G89" i="35" s="1"/>
  <c r="H89" i="35" s="1"/>
  <c r="E90" i="35"/>
  <c r="E91" i="35"/>
  <c r="G91" i="35" s="1"/>
  <c r="E92" i="35"/>
  <c r="G92" i="35" s="1"/>
  <c r="E93" i="35"/>
  <c r="E94" i="35"/>
  <c r="G94" i="35" s="1"/>
  <c r="E95" i="35"/>
  <c r="G95" i="35" s="1"/>
  <c r="E96" i="35"/>
  <c r="G96" i="35" s="1"/>
  <c r="E97" i="35"/>
  <c r="G97" i="35" s="1"/>
  <c r="H97" i="35" s="1"/>
  <c r="E98" i="35"/>
  <c r="G98" i="35" s="1"/>
  <c r="E99" i="35"/>
  <c r="G99" i="35" s="1"/>
  <c r="H99" i="35" s="1"/>
  <c r="E69" i="35"/>
  <c r="E33" i="35"/>
  <c r="G33" i="35" s="1"/>
  <c r="B11" i="35"/>
  <c r="E12" i="35"/>
  <c r="G12" i="35" s="1"/>
  <c r="H12" i="35" s="1"/>
  <c r="J18" i="49"/>
  <c r="I18" i="49"/>
  <c r="H18" i="49"/>
  <c r="G18" i="49"/>
  <c r="F18" i="49"/>
  <c r="E18" i="49"/>
  <c r="M18" i="49" s="1"/>
  <c r="D18" i="49"/>
  <c r="C18" i="49"/>
  <c r="K141" i="40"/>
  <c r="O141" i="40"/>
  <c r="P141" i="40"/>
  <c r="Q141" i="40"/>
  <c r="Q138" i="40" s="1"/>
  <c r="J141" i="40"/>
  <c r="J138" i="40" s="1"/>
  <c r="Q132" i="40"/>
  <c r="Q112" i="40"/>
  <c r="Q98" i="40"/>
  <c r="Q83" i="40"/>
  <c r="Q69" i="40"/>
  <c r="Q47" i="40"/>
  <c r="Q40" i="40"/>
  <c r="Q32" i="40"/>
  <c r="Q11" i="40"/>
  <c r="J236" i="40"/>
  <c r="Q205" i="40"/>
  <c r="P205" i="40"/>
  <c r="O205" i="40"/>
  <c r="O198" i="40" s="1"/>
  <c r="K205" i="40"/>
  <c r="K198" i="40" s="1"/>
  <c r="J205" i="40"/>
  <c r="Q198" i="40"/>
  <c r="J198" i="40"/>
  <c r="P198" i="40"/>
  <c r="Q184" i="40"/>
  <c r="Q178" i="40" s="1"/>
  <c r="P184" i="40"/>
  <c r="O184" i="40"/>
  <c r="K184" i="40"/>
  <c r="J184" i="40"/>
  <c r="Q179" i="40"/>
  <c r="P179" i="40"/>
  <c r="O179" i="40"/>
  <c r="K179" i="40"/>
  <c r="K178" i="40" s="1"/>
  <c r="J179" i="40"/>
  <c r="P178" i="40"/>
  <c r="O178" i="40"/>
  <c r="Q169" i="40"/>
  <c r="P169" i="40"/>
  <c r="O169" i="40"/>
  <c r="K169" i="40"/>
  <c r="J169" i="40"/>
  <c r="Q159" i="40"/>
  <c r="P159" i="40"/>
  <c r="O159" i="40"/>
  <c r="K159" i="40"/>
  <c r="J159" i="40"/>
  <c r="Q154" i="40"/>
  <c r="P154" i="40"/>
  <c r="O154" i="40"/>
  <c r="K154" i="40"/>
  <c r="J154" i="40"/>
  <c r="P153" i="40"/>
  <c r="O153" i="40"/>
  <c r="K153" i="40"/>
  <c r="Q150" i="40"/>
  <c r="P150" i="40"/>
  <c r="O150" i="40"/>
  <c r="O138" i="40" s="1"/>
  <c r="K150" i="40"/>
  <c r="J150" i="40"/>
  <c r="Q139" i="40"/>
  <c r="K139" i="40"/>
  <c r="O139" i="40"/>
  <c r="P139" i="40"/>
  <c r="J139" i="40"/>
  <c r="J97" i="40"/>
  <c r="K132" i="40"/>
  <c r="O132" i="40"/>
  <c r="P132" i="40"/>
  <c r="J132" i="40"/>
  <c r="P112" i="40"/>
  <c r="O112" i="40"/>
  <c r="K112" i="40"/>
  <c r="J112" i="40"/>
  <c r="P98" i="40"/>
  <c r="O98" i="40"/>
  <c r="K98" i="40"/>
  <c r="J98" i="40"/>
  <c r="K97" i="40"/>
  <c r="P83" i="40"/>
  <c r="O83" i="40"/>
  <c r="K83" i="40"/>
  <c r="J83" i="40"/>
  <c r="P69" i="40"/>
  <c r="O69" i="40"/>
  <c r="O65" i="40" s="1"/>
  <c r="K69" i="40"/>
  <c r="J69" i="40"/>
  <c r="Q66" i="40"/>
  <c r="P66" i="40"/>
  <c r="O66" i="40"/>
  <c r="K66" i="40"/>
  <c r="K65" i="40" s="1"/>
  <c r="J66" i="40"/>
  <c r="J65" i="40" s="1"/>
  <c r="P47" i="40"/>
  <c r="O47" i="40"/>
  <c r="K47" i="40"/>
  <c r="J47" i="40"/>
  <c r="P40" i="40"/>
  <c r="O40" i="40"/>
  <c r="K40" i="40"/>
  <c r="J40" i="40"/>
  <c r="P32" i="40"/>
  <c r="O32" i="40"/>
  <c r="K32" i="40"/>
  <c r="J32" i="40"/>
  <c r="P11" i="40"/>
  <c r="P10" i="40" s="1"/>
  <c r="O11" i="40"/>
  <c r="K11" i="40"/>
  <c r="J11" i="40"/>
  <c r="O10" i="40"/>
  <c r="K191" i="40"/>
  <c r="B198" i="40"/>
  <c r="B229" i="40"/>
  <c r="B205" i="40"/>
  <c r="B199" i="40"/>
  <c r="B184" i="40"/>
  <c r="B178" i="40" s="1"/>
  <c r="B179" i="40"/>
  <c r="B169" i="40"/>
  <c r="B159" i="40"/>
  <c r="B154" i="40"/>
  <c r="B150" i="40"/>
  <c r="B141" i="40"/>
  <c r="B138" i="40" s="1"/>
  <c r="B112" i="40"/>
  <c r="B98" i="40"/>
  <c r="L18" i="49" l="1"/>
  <c r="K18" i="49"/>
  <c r="L14" i="49"/>
  <c r="N18" i="49"/>
  <c r="M48" i="49"/>
  <c r="M47" i="49" s="1"/>
  <c r="N48" i="49"/>
  <c r="K14" i="49"/>
  <c r="M14" i="49"/>
  <c r="H95" i="35"/>
  <c r="I95" i="35" s="1"/>
  <c r="P480" i="35"/>
  <c r="P479" i="35" s="1"/>
  <c r="O479" i="35"/>
  <c r="I80" i="35"/>
  <c r="H80" i="35"/>
  <c r="I183" i="35"/>
  <c r="O390" i="35"/>
  <c r="P428" i="35"/>
  <c r="P427" i="35" s="1"/>
  <c r="O427" i="35"/>
  <c r="Q481" i="35"/>
  <c r="P425" i="35"/>
  <c r="P424" i="35" s="1"/>
  <c r="O424" i="35"/>
  <c r="O56" i="35"/>
  <c r="P56" i="35" s="1"/>
  <c r="O48" i="35"/>
  <c r="P48" i="35" s="1"/>
  <c r="O40" i="35"/>
  <c r="P40" i="35" s="1"/>
  <c r="O32" i="35"/>
  <c r="P32" i="35" s="1"/>
  <c r="O24" i="35"/>
  <c r="P24" i="35" s="1"/>
  <c r="O16" i="35"/>
  <c r="P16" i="35" s="1"/>
  <c r="Q159" i="35"/>
  <c r="O159" i="35"/>
  <c r="P159" i="35" s="1"/>
  <c r="Q151" i="35"/>
  <c r="O151" i="35"/>
  <c r="P151" i="35" s="1"/>
  <c r="O364" i="35"/>
  <c r="P449" i="35"/>
  <c r="P308" i="35"/>
  <c r="Q308" i="35" s="1"/>
  <c r="O396" i="35"/>
  <c r="O432" i="35"/>
  <c r="P432" i="35" s="1"/>
  <c r="M430" i="35"/>
  <c r="P445" i="35"/>
  <c r="P444" i="35" s="1"/>
  <c r="O444" i="35"/>
  <c r="O449" i="35"/>
  <c r="P450" i="35"/>
  <c r="Q450" i="35"/>
  <c r="P457" i="35"/>
  <c r="Q457" i="35"/>
  <c r="P473" i="35"/>
  <c r="Q473" i="35" s="1"/>
  <c r="O483" i="35"/>
  <c r="P484" i="35"/>
  <c r="P483" i="35" s="1"/>
  <c r="Q484" i="35"/>
  <c r="Q483" i="35" s="1"/>
  <c r="H188" i="35"/>
  <c r="I188" i="35" s="1"/>
  <c r="G187" i="35"/>
  <c r="P482" i="35"/>
  <c r="Q482" i="35"/>
  <c r="O84" i="35"/>
  <c r="P84" i="35" s="1"/>
  <c r="O76" i="35"/>
  <c r="P76" i="35" s="1"/>
  <c r="O147" i="35"/>
  <c r="P147" i="35" s="1"/>
  <c r="Q490" i="35"/>
  <c r="B10" i="35"/>
  <c r="Q232" i="35"/>
  <c r="Q316" i="35"/>
  <c r="Q384" i="35"/>
  <c r="Q376" i="35"/>
  <c r="Q366" i="35"/>
  <c r="O384" i="35"/>
  <c r="P384" i="35" s="1"/>
  <c r="J226" i="35"/>
  <c r="P472" i="35"/>
  <c r="B160" i="35"/>
  <c r="J101" i="35"/>
  <c r="Q312" i="35"/>
  <c r="J267" i="35"/>
  <c r="O316" i="35"/>
  <c r="P316" i="35" s="1"/>
  <c r="P460" i="35"/>
  <c r="O460" i="35"/>
  <c r="Q464" i="35"/>
  <c r="Q456" i="35"/>
  <c r="P458" i="35"/>
  <c r="P435" i="35"/>
  <c r="O435" i="35"/>
  <c r="Q437" i="35"/>
  <c r="P430" i="35"/>
  <c r="Q431" i="35"/>
  <c r="P420" i="35"/>
  <c r="O420" i="35"/>
  <c r="O416" i="35"/>
  <c r="P416" i="35"/>
  <c r="P414" i="35"/>
  <c r="P409" i="35" s="1"/>
  <c r="O409" i="35"/>
  <c r="Q415" i="35"/>
  <c r="P412" i="35"/>
  <c r="Q412" i="35" s="1"/>
  <c r="P401" i="35"/>
  <c r="P396" i="35" s="1"/>
  <c r="Q404" i="35"/>
  <c r="P395" i="35"/>
  <c r="Q392" i="35"/>
  <c r="P390" i="35"/>
  <c r="P369" i="35"/>
  <c r="Q369" i="35" s="1"/>
  <c r="Q381" i="35"/>
  <c r="Q373" i="35"/>
  <c r="Q388" i="35"/>
  <c r="Q380" i="35"/>
  <c r="Q372" i="35"/>
  <c r="Q365" i="35"/>
  <c r="Q348" i="35"/>
  <c r="Q349" i="35"/>
  <c r="P356" i="35"/>
  <c r="Q356" i="35" s="1"/>
  <c r="Q333" i="35"/>
  <c r="Q332" i="35"/>
  <c r="Q300" i="35"/>
  <c r="Q280" i="35"/>
  <c r="Q293" i="35"/>
  <c r="Q285" i="35"/>
  <c r="Q288" i="35"/>
  <c r="Q284" i="35"/>
  <c r="Q275" i="35"/>
  <c r="P272" i="35"/>
  <c r="Q272" i="35" s="1"/>
  <c r="Q263" i="35"/>
  <c r="Q258" i="35"/>
  <c r="Q250" i="35"/>
  <c r="Q242" i="35"/>
  <c r="Q230" i="35"/>
  <c r="Q224" i="35"/>
  <c r="Q216" i="35"/>
  <c r="Q215" i="35"/>
  <c r="Q219" i="35"/>
  <c r="P203" i="35"/>
  <c r="Q203" i="35" s="1"/>
  <c r="Q208" i="35"/>
  <c r="Q200" i="35"/>
  <c r="Q207" i="35"/>
  <c r="Q180" i="35"/>
  <c r="Q172" i="35"/>
  <c r="Q179" i="35"/>
  <c r="Q171" i="35"/>
  <c r="Q164" i="35"/>
  <c r="Q163" i="35"/>
  <c r="Q143" i="35"/>
  <c r="Q135" i="35"/>
  <c r="Q127" i="35"/>
  <c r="Q139" i="35"/>
  <c r="Q131" i="35"/>
  <c r="Q474" i="35"/>
  <c r="J408" i="35"/>
  <c r="Q492" i="35"/>
  <c r="Q489" i="35"/>
  <c r="Q491" i="35"/>
  <c r="J475" i="35"/>
  <c r="Q478" i="35"/>
  <c r="Q470" i="35"/>
  <c r="Q462" i="35"/>
  <c r="Q469" i="35"/>
  <c r="Q461" i="35"/>
  <c r="Q463" i="35"/>
  <c r="Q471" i="35"/>
  <c r="Q447" i="35"/>
  <c r="Q439" i="35"/>
  <c r="Q446" i="35"/>
  <c r="Q438" i="35"/>
  <c r="Q451" i="35"/>
  <c r="Q449" i="35" s="1"/>
  <c r="Q443" i="35"/>
  <c r="Q448" i="35"/>
  <c r="Q440" i="35"/>
  <c r="Q432" i="35"/>
  <c r="Q421" i="35"/>
  <c r="Q420" i="35" s="1"/>
  <c r="Q413" i="35"/>
  <c r="Q417" i="35"/>
  <c r="Q416" i="35" s="1"/>
  <c r="Q419" i="35"/>
  <c r="Q411" i="35"/>
  <c r="J357" i="35"/>
  <c r="H92" i="35"/>
  <c r="I92" i="35"/>
  <c r="H155" i="35"/>
  <c r="I155" i="35" s="1"/>
  <c r="H147" i="35"/>
  <c r="I147" i="35" s="1"/>
  <c r="H83" i="35"/>
  <c r="I83" i="35"/>
  <c r="H91" i="35"/>
  <c r="I91" i="35"/>
  <c r="H163" i="35"/>
  <c r="I163" i="35" s="1"/>
  <c r="G165" i="35"/>
  <c r="H166" i="35"/>
  <c r="Q154" i="35"/>
  <c r="H98" i="35"/>
  <c r="I98" i="35" s="1"/>
  <c r="H136" i="35"/>
  <c r="I136" i="35" s="1"/>
  <c r="H128" i="35"/>
  <c r="I128" i="35" s="1"/>
  <c r="H120" i="35"/>
  <c r="I120" i="35" s="1"/>
  <c r="H146" i="35"/>
  <c r="G145" i="35"/>
  <c r="H72" i="35"/>
  <c r="I72" i="35"/>
  <c r="H186" i="35"/>
  <c r="I186" i="35" s="1"/>
  <c r="H171" i="35"/>
  <c r="I171" i="35" s="1"/>
  <c r="H79" i="35"/>
  <c r="I79" i="35" s="1"/>
  <c r="H152" i="35"/>
  <c r="I152" i="35"/>
  <c r="H174" i="35"/>
  <c r="I174" i="35" s="1"/>
  <c r="H74" i="35"/>
  <c r="I74" i="35" s="1"/>
  <c r="H88" i="35"/>
  <c r="I88" i="35" s="1"/>
  <c r="H103" i="35"/>
  <c r="H141" i="35"/>
  <c r="I141" i="35"/>
  <c r="H133" i="35"/>
  <c r="I133" i="35"/>
  <c r="H125" i="35"/>
  <c r="I125" i="35" s="1"/>
  <c r="H117" i="35"/>
  <c r="I117" i="35" s="1"/>
  <c r="H109" i="35"/>
  <c r="G108" i="35"/>
  <c r="H184" i="35"/>
  <c r="I184" i="35"/>
  <c r="H82" i="35"/>
  <c r="I82" i="35" s="1"/>
  <c r="H96" i="35"/>
  <c r="I96" i="35" s="1"/>
  <c r="H75" i="35"/>
  <c r="I75" i="35" s="1"/>
  <c r="O85" i="35"/>
  <c r="H71" i="35"/>
  <c r="I71" i="35" s="1"/>
  <c r="H94" i="35"/>
  <c r="I94" i="35" s="1"/>
  <c r="H86" i="35"/>
  <c r="G85" i="35"/>
  <c r="H76" i="35"/>
  <c r="I76" i="35"/>
  <c r="H139" i="35"/>
  <c r="I139" i="35" s="1"/>
  <c r="H131" i="35"/>
  <c r="I131" i="35" s="1"/>
  <c r="H123" i="35"/>
  <c r="I123" i="35" s="1"/>
  <c r="H115" i="35"/>
  <c r="I115" i="35" s="1"/>
  <c r="H157" i="35"/>
  <c r="I157" i="35" s="1"/>
  <c r="H182" i="35"/>
  <c r="G181" i="35"/>
  <c r="H167" i="35"/>
  <c r="I167" i="35"/>
  <c r="H90" i="35"/>
  <c r="I90" i="35" s="1"/>
  <c r="H149" i="35"/>
  <c r="I149" i="35" s="1"/>
  <c r="H144" i="35"/>
  <c r="I144" i="35" s="1"/>
  <c r="H112" i="35"/>
  <c r="I112" i="35" s="1"/>
  <c r="Q140" i="35"/>
  <c r="Q191" i="35"/>
  <c r="O181" i="35"/>
  <c r="O222" i="35"/>
  <c r="Q252" i="35"/>
  <c r="Q244" i="35"/>
  <c r="Q310" i="35"/>
  <c r="Q301" i="35"/>
  <c r="Q302" i="35"/>
  <c r="Q338" i="35"/>
  <c r="Q330" i="35"/>
  <c r="Q347" i="35"/>
  <c r="Q234" i="35"/>
  <c r="Q309" i="35"/>
  <c r="Q130" i="35"/>
  <c r="Q156" i="35"/>
  <c r="Q146" i="35"/>
  <c r="Q124" i="35"/>
  <c r="O211" i="35"/>
  <c r="Q265" i="35"/>
  <c r="Q299" i="35"/>
  <c r="Q354" i="35"/>
  <c r="Q346" i="35"/>
  <c r="Q328" i="35"/>
  <c r="Q336" i="35"/>
  <c r="Q406" i="35"/>
  <c r="Q398" i="35"/>
  <c r="Q382" i="35"/>
  <c r="Q374" i="35"/>
  <c r="O68" i="35"/>
  <c r="Q294" i="35"/>
  <c r="Q355" i="35"/>
  <c r="Q367" i="35"/>
  <c r="I99" i="35"/>
  <c r="I84" i="35"/>
  <c r="I78" i="35"/>
  <c r="I168" i="35"/>
  <c r="O187" i="35"/>
  <c r="Q170" i="35"/>
  <c r="Q184" i="35"/>
  <c r="Q202" i="35"/>
  <c r="Q257" i="35"/>
  <c r="Q249" i="35"/>
  <c r="Q241" i="35"/>
  <c r="Q271" i="35"/>
  <c r="Q315" i="35"/>
  <c r="Q307" i="35"/>
  <c r="Q335" i="35"/>
  <c r="Q327" i="35"/>
  <c r="Q331" i="35"/>
  <c r="Q397" i="35"/>
  <c r="Q389" i="35"/>
  <c r="Q286" i="35"/>
  <c r="H70" i="35"/>
  <c r="I70" i="35" s="1"/>
  <c r="Q186" i="35"/>
  <c r="Q178" i="35"/>
  <c r="Q256" i="35"/>
  <c r="Q248" i="35"/>
  <c r="Q274" i="35"/>
  <c r="Q291" i="35"/>
  <c r="O296" i="35"/>
  <c r="Q283" i="35"/>
  <c r="O343" i="35"/>
  <c r="O358" i="35"/>
  <c r="Q157" i="35"/>
  <c r="Q138" i="35"/>
  <c r="Q176" i="35"/>
  <c r="Q168" i="35"/>
  <c r="Q175" i="35"/>
  <c r="Q253" i="35"/>
  <c r="Q262" i="35"/>
  <c r="Q317" i="35"/>
  <c r="Q323" i="35"/>
  <c r="Q351" i="35"/>
  <c r="O324" i="35"/>
  <c r="Q403" i="35"/>
  <c r="Q387" i="35"/>
  <c r="Q379" i="35"/>
  <c r="Q371" i="35"/>
  <c r="Q405" i="35"/>
  <c r="Q148" i="35"/>
  <c r="O340" i="35"/>
  <c r="Q167" i="35"/>
  <c r="O198" i="35"/>
  <c r="Q254" i="35"/>
  <c r="Q246" i="35"/>
  <c r="Q266" i="35"/>
  <c r="Q276" i="35"/>
  <c r="Q270" i="35"/>
  <c r="Q322" i="35"/>
  <c r="J318" i="35"/>
  <c r="I170" i="35"/>
  <c r="Q149" i="35"/>
  <c r="P85" i="35"/>
  <c r="P68" i="35"/>
  <c r="Q141" i="35"/>
  <c r="Q133" i="35"/>
  <c r="Q125" i="35"/>
  <c r="Q132" i="35"/>
  <c r="Q192" i="35"/>
  <c r="Q183" i="35"/>
  <c r="O165" i="35"/>
  <c r="Q236" i="35"/>
  <c r="Q233" i="35"/>
  <c r="Q245" i="35"/>
  <c r="Q339" i="35"/>
  <c r="Q352" i="35"/>
  <c r="Q395" i="35"/>
  <c r="Q362" i="35"/>
  <c r="Q401" i="35"/>
  <c r="Q393" i="35"/>
  <c r="Q385" i="35"/>
  <c r="Q377" i="35"/>
  <c r="Q402" i="35"/>
  <c r="Q394" i="35"/>
  <c r="Q386" i="35"/>
  <c r="Q378" i="35"/>
  <c r="Q370" i="35"/>
  <c r="Q363" i="35"/>
  <c r="Q407" i="35"/>
  <c r="Q399" i="35"/>
  <c r="Q391" i="35"/>
  <c r="Q383" i="35"/>
  <c r="Q375" i="35"/>
  <c r="Q368" i="35"/>
  <c r="Q360" i="35"/>
  <c r="Q353" i="35"/>
  <c r="Q345" i="35"/>
  <c r="Q337" i="35"/>
  <c r="Q329" i="35"/>
  <c r="Q321" i="35"/>
  <c r="Q350" i="35"/>
  <c r="Q342" i="35"/>
  <c r="Q334" i="35"/>
  <c r="Q326" i="35"/>
  <c r="Q313" i="35"/>
  <c r="P296" i="35"/>
  <c r="Q289" i="35"/>
  <c r="Q281" i="35"/>
  <c r="Q314" i="35"/>
  <c r="Q306" i="35"/>
  <c r="Q298" i="35"/>
  <c r="Q290" i="35"/>
  <c r="Q282" i="35"/>
  <c r="Q311" i="35"/>
  <c r="Q303" i="35"/>
  <c r="Q295" i="35"/>
  <c r="Q287" i="35"/>
  <c r="Q279" i="35"/>
  <c r="Q273" i="35"/>
  <c r="Q264" i="35"/>
  <c r="Q259" i="35"/>
  <c r="Q251" i="35"/>
  <c r="Q243" i="35"/>
  <c r="Q255" i="35"/>
  <c r="Q247" i="35"/>
  <c r="Q231" i="35"/>
  <c r="Q235" i="35"/>
  <c r="Q237" i="35"/>
  <c r="Q229" i="35"/>
  <c r="Q214" i="35"/>
  <c r="Q206" i="35"/>
  <c r="Q221" i="35"/>
  <c r="Q213" i="35"/>
  <c r="Q205" i="35"/>
  <c r="Q197" i="35"/>
  <c r="Q220" i="35"/>
  <c r="Q212" i="35"/>
  <c r="Q204" i="35"/>
  <c r="Q196" i="35"/>
  <c r="Q225" i="35"/>
  <c r="Q217" i="35"/>
  <c r="Q209" i="35"/>
  <c r="Q201" i="35"/>
  <c r="J160" i="35"/>
  <c r="Q189" i="35"/>
  <c r="Q173" i="35"/>
  <c r="Q185" i="35"/>
  <c r="Q177" i="35"/>
  <c r="Q169" i="35"/>
  <c r="Q190" i="35"/>
  <c r="Q182" i="35"/>
  <c r="Q174" i="35"/>
  <c r="Q166" i="35"/>
  <c r="Q128" i="35"/>
  <c r="Q152" i="35"/>
  <c r="Q144" i="35"/>
  <c r="Q136" i="35"/>
  <c r="Q153" i="35"/>
  <c r="Q137" i="35"/>
  <c r="Q129" i="35"/>
  <c r="Q158" i="35"/>
  <c r="Q150" i="35"/>
  <c r="Q142" i="35"/>
  <c r="Q134" i="35"/>
  <c r="Q126" i="35"/>
  <c r="I189" i="35"/>
  <c r="I187" i="35" s="1"/>
  <c r="H189" i="35"/>
  <c r="H187" i="35" s="1"/>
  <c r="H173" i="35"/>
  <c r="I173" i="35" s="1"/>
  <c r="I185" i="35"/>
  <c r="I169" i="35"/>
  <c r="I126" i="35"/>
  <c r="I118" i="35"/>
  <c r="H150" i="35"/>
  <c r="I150" i="35" s="1"/>
  <c r="H142" i="35"/>
  <c r="I142" i="35" s="1"/>
  <c r="H134" i="35"/>
  <c r="I134" i="35" s="1"/>
  <c r="H126" i="35"/>
  <c r="H118" i="35"/>
  <c r="H110" i="35"/>
  <c r="I110" i="35" s="1"/>
  <c r="I114" i="35"/>
  <c r="I159" i="35"/>
  <c r="I151" i="35"/>
  <c r="I143" i="35"/>
  <c r="I135" i="35"/>
  <c r="I127" i="35"/>
  <c r="I119" i="35"/>
  <c r="I111" i="35"/>
  <c r="I93" i="35"/>
  <c r="I77" i="35"/>
  <c r="I97" i="35"/>
  <c r="I89" i="35"/>
  <c r="I81" i="35"/>
  <c r="I73" i="35"/>
  <c r="H33" i="35"/>
  <c r="P138" i="40"/>
  <c r="Q65" i="40"/>
  <c r="J178" i="40"/>
  <c r="Q153" i="40"/>
  <c r="J153" i="40"/>
  <c r="K138" i="40"/>
  <c r="O97" i="40"/>
  <c r="O9" i="40" s="1"/>
  <c r="Q97" i="40"/>
  <c r="P97" i="40"/>
  <c r="P65" i="40"/>
  <c r="K10" i="40"/>
  <c r="J10" i="40"/>
  <c r="Q10" i="40"/>
  <c r="B153" i="40"/>
  <c r="B97" i="40"/>
  <c r="B83" i="40"/>
  <c r="B69" i="40"/>
  <c r="B66" i="40"/>
  <c r="B11" i="40"/>
  <c r="B47" i="40"/>
  <c r="B40" i="40"/>
  <c r="B32" i="40"/>
  <c r="E17" i="40"/>
  <c r="M243" i="40"/>
  <c r="O243" i="40" s="1"/>
  <c r="K243" i="40"/>
  <c r="M242" i="40"/>
  <c r="O242" i="40" s="1"/>
  <c r="P242" i="40" s="1"/>
  <c r="K242" i="40"/>
  <c r="M241" i="40"/>
  <c r="O241" i="40" s="1"/>
  <c r="K241" i="40"/>
  <c r="M240" i="40"/>
  <c r="O240" i="40" s="1"/>
  <c r="K240" i="40"/>
  <c r="M239" i="40"/>
  <c r="O239" i="40" s="1"/>
  <c r="K239" i="40"/>
  <c r="K238" i="40"/>
  <c r="M238" i="40" s="1"/>
  <c r="O238" i="40" s="1"/>
  <c r="K237" i="40"/>
  <c r="M237" i="40" s="1"/>
  <c r="O237" i="40" s="1"/>
  <c r="E235" i="40"/>
  <c r="G235" i="40" s="1"/>
  <c r="C235" i="40"/>
  <c r="E234" i="40"/>
  <c r="G234" i="40" s="1"/>
  <c r="C234" i="40"/>
  <c r="E233" i="40"/>
  <c r="G233" i="40" s="1"/>
  <c r="C233" i="40"/>
  <c r="E232" i="40"/>
  <c r="G232" i="40" s="1"/>
  <c r="C232" i="40"/>
  <c r="E231" i="40"/>
  <c r="G231" i="40" s="1"/>
  <c r="C231" i="40"/>
  <c r="E230" i="40"/>
  <c r="G230" i="40" s="1"/>
  <c r="C230" i="40"/>
  <c r="E228" i="40"/>
  <c r="G228" i="40" s="1"/>
  <c r="H228" i="40" s="1"/>
  <c r="I228" i="40" s="1"/>
  <c r="C228" i="40"/>
  <c r="E227" i="40"/>
  <c r="G227" i="40" s="1"/>
  <c r="C227" i="40"/>
  <c r="E226" i="40"/>
  <c r="G226" i="40" s="1"/>
  <c r="H226" i="40" s="1"/>
  <c r="C226" i="40"/>
  <c r="E225" i="40"/>
  <c r="G225" i="40" s="1"/>
  <c r="C225" i="40"/>
  <c r="M224" i="40"/>
  <c r="O224" i="40" s="1"/>
  <c r="P224" i="40" s="1"/>
  <c r="K224" i="40"/>
  <c r="E224" i="40"/>
  <c r="G224" i="40" s="1"/>
  <c r="H224" i="40" s="1"/>
  <c r="I224" i="40" s="1"/>
  <c r="C224" i="40"/>
  <c r="M223" i="40"/>
  <c r="O223" i="40" s="1"/>
  <c r="K223" i="40"/>
  <c r="E223" i="40"/>
  <c r="G223" i="40" s="1"/>
  <c r="C223" i="40"/>
  <c r="M222" i="40"/>
  <c r="O222" i="40" s="1"/>
  <c r="K222" i="40"/>
  <c r="E222" i="40"/>
  <c r="G222" i="40" s="1"/>
  <c r="C222" i="40"/>
  <c r="M221" i="40"/>
  <c r="O221" i="40" s="1"/>
  <c r="P221" i="40" s="1"/>
  <c r="Q221" i="40" s="1"/>
  <c r="K221" i="40"/>
  <c r="E221" i="40"/>
  <c r="G221" i="40" s="1"/>
  <c r="C221" i="40"/>
  <c r="M220" i="40"/>
  <c r="O220" i="40" s="1"/>
  <c r="P220" i="40" s="1"/>
  <c r="K220" i="40"/>
  <c r="E220" i="40"/>
  <c r="G220" i="40" s="1"/>
  <c r="H220" i="40" s="1"/>
  <c r="C220" i="40"/>
  <c r="M219" i="40"/>
  <c r="O219" i="40" s="1"/>
  <c r="P219" i="40" s="1"/>
  <c r="K219" i="40"/>
  <c r="E219" i="40"/>
  <c r="G219" i="40" s="1"/>
  <c r="C219" i="40"/>
  <c r="M218" i="40"/>
  <c r="O218" i="40" s="1"/>
  <c r="P218" i="40" s="1"/>
  <c r="Q218" i="40" s="1"/>
  <c r="K218" i="40"/>
  <c r="M217" i="40"/>
  <c r="O217" i="40" s="1"/>
  <c r="P217" i="40" s="1"/>
  <c r="K217" i="40"/>
  <c r="M216" i="40"/>
  <c r="O216" i="40" s="1"/>
  <c r="K216" i="40"/>
  <c r="E216" i="40"/>
  <c r="G216" i="40" s="1"/>
  <c r="C216" i="40"/>
  <c r="E215" i="40"/>
  <c r="G215" i="40" s="1"/>
  <c r="H215" i="40" s="1"/>
  <c r="I215" i="40" s="1"/>
  <c r="C215" i="40"/>
  <c r="E214" i="40"/>
  <c r="G214" i="40" s="1"/>
  <c r="C214" i="40"/>
  <c r="E213" i="40"/>
  <c r="G213" i="40" s="1"/>
  <c r="H213" i="40" s="1"/>
  <c r="I213" i="40" s="1"/>
  <c r="C213" i="40"/>
  <c r="E212" i="40"/>
  <c r="G212" i="40" s="1"/>
  <c r="C212" i="40"/>
  <c r="E211" i="40"/>
  <c r="G211" i="40" s="1"/>
  <c r="H211" i="40" s="1"/>
  <c r="C211" i="40"/>
  <c r="E210" i="40"/>
  <c r="G210" i="40" s="1"/>
  <c r="C210" i="40"/>
  <c r="E209" i="40"/>
  <c r="G209" i="40" s="1"/>
  <c r="H209" i="40" s="1"/>
  <c r="I209" i="40" s="1"/>
  <c r="C209" i="40"/>
  <c r="E208" i="40"/>
  <c r="G208" i="40" s="1"/>
  <c r="C208" i="40"/>
  <c r="C207" i="40"/>
  <c r="E207" i="40" s="1"/>
  <c r="G207" i="40" s="1"/>
  <c r="H207" i="40" s="1"/>
  <c r="I207" i="40" s="1"/>
  <c r="K206" i="40"/>
  <c r="M206" i="40" s="1"/>
  <c r="O206" i="40" s="1"/>
  <c r="P206" i="40" s="1"/>
  <c r="C206" i="40"/>
  <c r="C205" i="40" s="1"/>
  <c r="E204" i="40"/>
  <c r="G204" i="40" s="1"/>
  <c r="H204" i="40" s="1"/>
  <c r="I204" i="40" s="1"/>
  <c r="C204" i="40"/>
  <c r="E203" i="40"/>
  <c r="G203" i="40" s="1"/>
  <c r="H203" i="40" s="1"/>
  <c r="I203" i="40" s="1"/>
  <c r="C203" i="40"/>
  <c r="E202" i="40"/>
  <c r="G202" i="40" s="1"/>
  <c r="C202" i="40"/>
  <c r="C201" i="40"/>
  <c r="E201" i="40" s="1"/>
  <c r="G201" i="40" s="1"/>
  <c r="H201" i="40" s="1"/>
  <c r="C200" i="40"/>
  <c r="M197" i="40"/>
  <c r="O197" i="40" s="1"/>
  <c r="P197" i="40" s="1"/>
  <c r="Q197" i="40" s="1"/>
  <c r="K197" i="40"/>
  <c r="M196" i="40"/>
  <c r="O196" i="40" s="1"/>
  <c r="P196" i="40" s="1"/>
  <c r="K196" i="40"/>
  <c r="M195" i="40"/>
  <c r="O195" i="40" s="1"/>
  <c r="K195" i="40"/>
  <c r="M194" i="40"/>
  <c r="O194" i="40" s="1"/>
  <c r="P194" i="40" s="1"/>
  <c r="K194" i="40"/>
  <c r="M193" i="40"/>
  <c r="O193" i="40" s="1"/>
  <c r="K193" i="40"/>
  <c r="K192" i="40"/>
  <c r="M192" i="40" s="1"/>
  <c r="O192" i="40" s="1"/>
  <c r="M191" i="40"/>
  <c r="O191" i="40" s="1"/>
  <c r="K190" i="40"/>
  <c r="M190" i="40" s="1"/>
  <c r="O190" i="40" s="1"/>
  <c r="M189" i="40"/>
  <c r="O189" i="40" s="1"/>
  <c r="K189" i="40"/>
  <c r="E189" i="40"/>
  <c r="G189" i="40" s="1"/>
  <c r="C189" i="40"/>
  <c r="M188" i="40"/>
  <c r="O188" i="40" s="1"/>
  <c r="K188" i="40"/>
  <c r="E188" i="40"/>
  <c r="G188" i="40" s="1"/>
  <c r="C188" i="40"/>
  <c r="K187" i="40"/>
  <c r="M187" i="40" s="1"/>
  <c r="O187" i="40" s="1"/>
  <c r="C187" i="40"/>
  <c r="K186" i="40"/>
  <c r="M186" i="40" s="1"/>
  <c r="O186" i="40" s="1"/>
  <c r="K185" i="40"/>
  <c r="M185" i="40" s="1"/>
  <c r="O185" i="40" s="1"/>
  <c r="P185" i="40" s="1"/>
  <c r="Q185" i="40" s="1"/>
  <c r="K183" i="40"/>
  <c r="M183" i="40" s="1"/>
  <c r="O183" i="40" s="1"/>
  <c r="K182" i="40"/>
  <c r="M182" i="40" s="1"/>
  <c r="O182" i="40" s="1"/>
  <c r="K181" i="40"/>
  <c r="M181" i="40" s="1"/>
  <c r="O181" i="40" s="1"/>
  <c r="C181" i="40"/>
  <c r="K180" i="40"/>
  <c r="M180" i="40" s="1"/>
  <c r="O180" i="40" s="1"/>
  <c r="M177" i="40"/>
  <c r="O177" i="40" s="1"/>
  <c r="K177" i="40"/>
  <c r="E177" i="40"/>
  <c r="G177" i="40" s="1"/>
  <c r="H177" i="40" s="1"/>
  <c r="I177" i="40" s="1"/>
  <c r="C177" i="40"/>
  <c r="M176" i="40"/>
  <c r="O176" i="40" s="1"/>
  <c r="K176" i="40"/>
  <c r="E176" i="40"/>
  <c r="G176" i="40" s="1"/>
  <c r="H176" i="40" s="1"/>
  <c r="C176" i="40"/>
  <c r="M175" i="40"/>
  <c r="O175" i="40" s="1"/>
  <c r="K175" i="40"/>
  <c r="E175" i="40"/>
  <c r="G175" i="40" s="1"/>
  <c r="H175" i="40" s="1"/>
  <c r="I175" i="40" s="1"/>
  <c r="C175" i="40"/>
  <c r="M174" i="40"/>
  <c r="O174" i="40" s="1"/>
  <c r="P174" i="40" s="1"/>
  <c r="Q174" i="40" s="1"/>
  <c r="K174" i="40"/>
  <c r="E174" i="40"/>
  <c r="G174" i="40" s="1"/>
  <c r="C174" i="40"/>
  <c r="M173" i="40"/>
  <c r="O173" i="40" s="1"/>
  <c r="P173" i="40" s="1"/>
  <c r="Q173" i="40" s="1"/>
  <c r="K173" i="40"/>
  <c r="M172" i="40"/>
  <c r="O172" i="40" s="1"/>
  <c r="K172" i="40"/>
  <c r="E172" i="40"/>
  <c r="G172" i="40" s="1"/>
  <c r="C172" i="40"/>
  <c r="M171" i="40"/>
  <c r="O171" i="40" s="1"/>
  <c r="P171" i="40" s="1"/>
  <c r="Q171" i="40" s="1"/>
  <c r="K171" i="40"/>
  <c r="M170" i="40"/>
  <c r="O170" i="40" s="1"/>
  <c r="K170" i="40"/>
  <c r="M168" i="40"/>
  <c r="O168" i="40" s="1"/>
  <c r="K168" i="40"/>
  <c r="E168" i="40"/>
  <c r="G168" i="40" s="1"/>
  <c r="C168" i="40"/>
  <c r="M167" i="40"/>
  <c r="O167" i="40" s="1"/>
  <c r="K167" i="40"/>
  <c r="E167" i="40"/>
  <c r="G167" i="40" s="1"/>
  <c r="C167" i="40"/>
  <c r="M166" i="40"/>
  <c r="O166" i="40" s="1"/>
  <c r="K166" i="40"/>
  <c r="E166" i="40"/>
  <c r="G166" i="40" s="1"/>
  <c r="H166" i="40" s="1"/>
  <c r="I166" i="40" s="1"/>
  <c r="C166" i="40"/>
  <c r="M165" i="40"/>
  <c r="O165" i="40" s="1"/>
  <c r="K165" i="40"/>
  <c r="M164" i="40"/>
  <c r="O164" i="40" s="1"/>
  <c r="K164" i="40"/>
  <c r="E164" i="40"/>
  <c r="G164" i="40" s="1"/>
  <c r="C164" i="40"/>
  <c r="M163" i="40"/>
  <c r="O163" i="40" s="1"/>
  <c r="P163" i="40" s="1"/>
  <c r="Q163" i="40" s="1"/>
  <c r="K163" i="40"/>
  <c r="E163" i="40"/>
  <c r="G163" i="40" s="1"/>
  <c r="H163" i="40" s="1"/>
  <c r="I163" i="40" s="1"/>
  <c r="C163" i="40"/>
  <c r="M162" i="40"/>
  <c r="O162" i="40" s="1"/>
  <c r="P162" i="40" s="1"/>
  <c r="K162" i="40"/>
  <c r="E162" i="40"/>
  <c r="G162" i="40" s="1"/>
  <c r="C162" i="40"/>
  <c r="M161" i="40"/>
  <c r="O161" i="40" s="1"/>
  <c r="K161" i="40"/>
  <c r="E161" i="40"/>
  <c r="G161" i="40" s="1"/>
  <c r="C161" i="40"/>
  <c r="K160" i="40"/>
  <c r="M160" i="40" s="1"/>
  <c r="O160" i="40" s="1"/>
  <c r="C160" i="40"/>
  <c r="K158" i="40"/>
  <c r="M158" i="40" s="1"/>
  <c r="O158" i="40" s="1"/>
  <c r="C158" i="40"/>
  <c r="E158" i="40" s="1"/>
  <c r="G158" i="40" s="1"/>
  <c r="K157" i="40"/>
  <c r="M157" i="40" s="1"/>
  <c r="O157" i="40" s="1"/>
  <c r="C157" i="40"/>
  <c r="E157" i="40" s="1"/>
  <c r="G157" i="40" s="1"/>
  <c r="K156" i="40"/>
  <c r="M156" i="40" s="1"/>
  <c r="O156" i="40" s="1"/>
  <c r="C156" i="40"/>
  <c r="K155" i="40"/>
  <c r="M155" i="40" s="1"/>
  <c r="O155" i="40" s="1"/>
  <c r="C155" i="40"/>
  <c r="K152" i="40"/>
  <c r="M152" i="40" s="1"/>
  <c r="O152" i="40" s="1"/>
  <c r="K151" i="40"/>
  <c r="M151" i="40" s="1"/>
  <c r="O151" i="40" s="1"/>
  <c r="P151" i="40" s="1"/>
  <c r="C151" i="40"/>
  <c r="C150" i="40" s="1"/>
  <c r="M149" i="40"/>
  <c r="O149" i="40" s="1"/>
  <c r="K149" i="40"/>
  <c r="M148" i="40"/>
  <c r="O148" i="40" s="1"/>
  <c r="K148" i="40"/>
  <c r="M147" i="40"/>
  <c r="O147" i="40" s="1"/>
  <c r="K147" i="40"/>
  <c r="M146" i="40"/>
  <c r="O146" i="40" s="1"/>
  <c r="K146" i="40"/>
  <c r="M145" i="40"/>
  <c r="O145" i="40" s="1"/>
  <c r="K145" i="40"/>
  <c r="M144" i="40"/>
  <c r="O144" i="40" s="1"/>
  <c r="K144" i="40"/>
  <c r="M143" i="40"/>
  <c r="O143" i="40" s="1"/>
  <c r="K143" i="40"/>
  <c r="K142" i="40"/>
  <c r="M142" i="40" s="1"/>
  <c r="O142" i="40" s="1"/>
  <c r="C142" i="40"/>
  <c r="C141" i="40" s="1"/>
  <c r="C138" i="40" s="1"/>
  <c r="K140" i="40"/>
  <c r="M140" i="40" s="1"/>
  <c r="O140" i="40" s="1"/>
  <c r="M137" i="40"/>
  <c r="O137" i="40" s="1"/>
  <c r="P137" i="40" s="1"/>
  <c r="K137" i="40"/>
  <c r="M136" i="40"/>
  <c r="O136" i="40" s="1"/>
  <c r="K136" i="40"/>
  <c r="M135" i="40"/>
  <c r="O135" i="40" s="1"/>
  <c r="K135" i="40"/>
  <c r="M134" i="40"/>
  <c r="O134" i="40" s="1"/>
  <c r="P134" i="40" s="1"/>
  <c r="K134" i="40"/>
  <c r="M133" i="40"/>
  <c r="O133" i="40" s="1"/>
  <c r="K133" i="40"/>
  <c r="M131" i="40"/>
  <c r="O131" i="40" s="1"/>
  <c r="K131" i="40"/>
  <c r="M130" i="40"/>
  <c r="O130" i="40" s="1"/>
  <c r="P130" i="40" s="1"/>
  <c r="Q130" i="40" s="1"/>
  <c r="K130" i="40"/>
  <c r="M129" i="40"/>
  <c r="O129" i="40" s="1"/>
  <c r="K129" i="40"/>
  <c r="M128" i="40"/>
  <c r="O128" i="40" s="1"/>
  <c r="P128" i="40" s="1"/>
  <c r="Q128" i="40" s="1"/>
  <c r="K128" i="40"/>
  <c r="M127" i="40"/>
  <c r="O127" i="40" s="1"/>
  <c r="K127" i="40"/>
  <c r="M126" i="40"/>
  <c r="O126" i="40" s="1"/>
  <c r="K126" i="40"/>
  <c r="M125" i="40"/>
  <c r="O125" i="40" s="1"/>
  <c r="P125" i="40" s="1"/>
  <c r="K125" i="40"/>
  <c r="M124" i="40"/>
  <c r="O124" i="40" s="1"/>
  <c r="P124" i="40" s="1"/>
  <c r="K124" i="40"/>
  <c r="M123" i="40"/>
  <c r="O123" i="40" s="1"/>
  <c r="K123" i="40"/>
  <c r="M122" i="40"/>
  <c r="O122" i="40" s="1"/>
  <c r="K122" i="40"/>
  <c r="M121" i="40"/>
  <c r="O121" i="40" s="1"/>
  <c r="K121" i="40"/>
  <c r="M120" i="40"/>
  <c r="O120" i="40" s="1"/>
  <c r="K120" i="40"/>
  <c r="E120" i="40"/>
  <c r="G120" i="40" s="1"/>
  <c r="C120" i="40"/>
  <c r="M119" i="40"/>
  <c r="O119" i="40" s="1"/>
  <c r="K119" i="40"/>
  <c r="E119" i="40"/>
  <c r="G119" i="40" s="1"/>
  <c r="H119" i="40" s="1"/>
  <c r="C119" i="40"/>
  <c r="M118" i="40"/>
  <c r="O118" i="40" s="1"/>
  <c r="P118" i="40" s="1"/>
  <c r="K118" i="40"/>
  <c r="E118" i="40"/>
  <c r="G118" i="40" s="1"/>
  <c r="C118" i="40"/>
  <c r="M117" i="40"/>
  <c r="O117" i="40" s="1"/>
  <c r="K117" i="40"/>
  <c r="E117" i="40"/>
  <c r="G117" i="40" s="1"/>
  <c r="H117" i="40" s="1"/>
  <c r="C117" i="40"/>
  <c r="M116" i="40"/>
  <c r="O116" i="40" s="1"/>
  <c r="P116" i="40" s="1"/>
  <c r="Q116" i="40" s="1"/>
  <c r="K116" i="40"/>
  <c r="E116" i="40"/>
  <c r="G116" i="40" s="1"/>
  <c r="C116" i="40"/>
  <c r="M115" i="40"/>
  <c r="O115" i="40" s="1"/>
  <c r="K115" i="40"/>
  <c r="E115" i="40"/>
  <c r="G115" i="40" s="1"/>
  <c r="H115" i="40" s="1"/>
  <c r="C115" i="40"/>
  <c r="K113" i="40"/>
  <c r="M113" i="40" s="1"/>
  <c r="O113" i="40" s="1"/>
  <c r="P113" i="40" s="1"/>
  <c r="M111" i="40"/>
  <c r="O111" i="40" s="1"/>
  <c r="P111" i="40" s="1"/>
  <c r="K111" i="40"/>
  <c r="M110" i="40"/>
  <c r="O110" i="40" s="1"/>
  <c r="K110" i="40"/>
  <c r="E110" i="40"/>
  <c r="G110" i="40" s="1"/>
  <c r="C110" i="40"/>
  <c r="M109" i="40"/>
  <c r="O109" i="40" s="1"/>
  <c r="P109" i="40" s="1"/>
  <c r="K109" i="40"/>
  <c r="M108" i="40"/>
  <c r="O108" i="40" s="1"/>
  <c r="P108" i="40" s="1"/>
  <c r="K108" i="40"/>
  <c r="E108" i="40"/>
  <c r="G108" i="40" s="1"/>
  <c r="C108" i="40"/>
  <c r="M107" i="40"/>
  <c r="O107" i="40" s="1"/>
  <c r="K107" i="40"/>
  <c r="E107" i="40"/>
  <c r="G107" i="40" s="1"/>
  <c r="C107" i="40"/>
  <c r="M106" i="40"/>
  <c r="O106" i="40" s="1"/>
  <c r="K106" i="40"/>
  <c r="E106" i="40"/>
  <c r="G106" i="40" s="1"/>
  <c r="C106" i="40"/>
  <c r="M105" i="40"/>
  <c r="O105" i="40" s="1"/>
  <c r="P105" i="40" s="1"/>
  <c r="K105" i="40"/>
  <c r="E105" i="40"/>
  <c r="G105" i="40" s="1"/>
  <c r="C105" i="40"/>
  <c r="K104" i="40"/>
  <c r="M104" i="40" s="1"/>
  <c r="O104" i="40" s="1"/>
  <c r="P104" i="40" s="1"/>
  <c r="C104" i="40"/>
  <c r="E104" i="40" s="1"/>
  <c r="G104" i="40" s="1"/>
  <c r="K103" i="40"/>
  <c r="M103" i="40" s="1"/>
  <c r="O103" i="40" s="1"/>
  <c r="C103" i="40"/>
  <c r="E103" i="40" s="1"/>
  <c r="G103" i="40" s="1"/>
  <c r="H103" i="40" s="1"/>
  <c r="K102" i="40"/>
  <c r="M102" i="40" s="1"/>
  <c r="O102" i="40" s="1"/>
  <c r="C102" i="40"/>
  <c r="E102" i="40" s="1"/>
  <c r="G102" i="40" s="1"/>
  <c r="K101" i="40"/>
  <c r="M101" i="40" s="1"/>
  <c r="O101" i="40" s="1"/>
  <c r="C101" i="40"/>
  <c r="E101" i="40" s="1"/>
  <c r="G101" i="40" s="1"/>
  <c r="K100" i="40"/>
  <c r="M100" i="40" s="1"/>
  <c r="O100" i="40" s="1"/>
  <c r="P100" i="40" s="1"/>
  <c r="K99" i="40"/>
  <c r="M99" i="40" s="1"/>
  <c r="O99" i="40" s="1"/>
  <c r="C99" i="40"/>
  <c r="M96" i="40"/>
  <c r="O96" i="40" s="1"/>
  <c r="K96" i="40"/>
  <c r="E96" i="40"/>
  <c r="G96" i="40" s="1"/>
  <c r="C96" i="40"/>
  <c r="M95" i="40"/>
  <c r="O95" i="40" s="1"/>
  <c r="P95" i="40" s="1"/>
  <c r="Q95" i="40" s="1"/>
  <c r="K95" i="40"/>
  <c r="E95" i="40"/>
  <c r="G95" i="40" s="1"/>
  <c r="H95" i="40" s="1"/>
  <c r="C95" i="40"/>
  <c r="M94" i="40"/>
  <c r="O94" i="40" s="1"/>
  <c r="K94" i="40"/>
  <c r="E94" i="40"/>
  <c r="G94" i="40" s="1"/>
  <c r="C94" i="40"/>
  <c r="M93" i="40"/>
  <c r="O93" i="40" s="1"/>
  <c r="K93" i="40"/>
  <c r="E93" i="40"/>
  <c r="G93" i="40" s="1"/>
  <c r="C93" i="40"/>
  <c r="M92" i="40"/>
  <c r="O92" i="40" s="1"/>
  <c r="P92" i="40" s="1"/>
  <c r="K92" i="40"/>
  <c r="M91" i="40"/>
  <c r="O91" i="40" s="1"/>
  <c r="K91" i="40"/>
  <c r="E90" i="40"/>
  <c r="G90" i="40" s="1"/>
  <c r="H90" i="40" s="1"/>
  <c r="C90" i="40"/>
  <c r="M89" i="40"/>
  <c r="O89" i="40" s="1"/>
  <c r="K89" i="40"/>
  <c r="E89" i="40"/>
  <c r="G89" i="40" s="1"/>
  <c r="H89" i="40" s="1"/>
  <c r="C89" i="40"/>
  <c r="M88" i="40"/>
  <c r="O88" i="40" s="1"/>
  <c r="K88" i="40"/>
  <c r="M87" i="40"/>
  <c r="O87" i="40" s="1"/>
  <c r="K87" i="40"/>
  <c r="E87" i="40"/>
  <c r="G87" i="40" s="1"/>
  <c r="H87" i="40" s="1"/>
  <c r="I87" i="40" s="1"/>
  <c r="C87" i="40"/>
  <c r="M86" i="40"/>
  <c r="O86" i="40" s="1"/>
  <c r="P86" i="40" s="1"/>
  <c r="K86" i="40"/>
  <c r="M85" i="40"/>
  <c r="O85" i="40" s="1"/>
  <c r="P85" i="40" s="1"/>
  <c r="Q85" i="40" s="1"/>
  <c r="K85" i="40"/>
  <c r="M84" i="40"/>
  <c r="O84" i="40" s="1"/>
  <c r="K84" i="40"/>
  <c r="M82" i="40"/>
  <c r="O82" i="40" s="1"/>
  <c r="K82" i="40"/>
  <c r="M81" i="40"/>
  <c r="O81" i="40" s="1"/>
  <c r="P81" i="40" s="1"/>
  <c r="K81" i="40"/>
  <c r="E81" i="40"/>
  <c r="G81" i="40" s="1"/>
  <c r="H81" i="40" s="1"/>
  <c r="I81" i="40" s="1"/>
  <c r="C81" i="40"/>
  <c r="M80" i="40"/>
  <c r="O80" i="40" s="1"/>
  <c r="K80" i="40"/>
  <c r="E80" i="40"/>
  <c r="G80" i="40" s="1"/>
  <c r="C80" i="40"/>
  <c r="M79" i="40"/>
  <c r="O79" i="40" s="1"/>
  <c r="P79" i="40" s="1"/>
  <c r="K79" i="40"/>
  <c r="M78" i="40"/>
  <c r="O78" i="40" s="1"/>
  <c r="K78" i="40"/>
  <c r="M77" i="40"/>
  <c r="O77" i="40" s="1"/>
  <c r="P77" i="40" s="1"/>
  <c r="Q77" i="40" s="1"/>
  <c r="K77" i="40"/>
  <c r="E77" i="40"/>
  <c r="G77" i="40" s="1"/>
  <c r="C77" i="40"/>
  <c r="M76" i="40"/>
  <c r="O76" i="40" s="1"/>
  <c r="K76" i="40"/>
  <c r="M75" i="40"/>
  <c r="O75" i="40" s="1"/>
  <c r="K75" i="40"/>
  <c r="E75" i="40"/>
  <c r="G75" i="40" s="1"/>
  <c r="C75" i="40"/>
  <c r="M74" i="40"/>
  <c r="O74" i="40" s="1"/>
  <c r="K74" i="40"/>
  <c r="E74" i="40"/>
  <c r="G74" i="40" s="1"/>
  <c r="H74" i="40" s="1"/>
  <c r="C74" i="40"/>
  <c r="M73" i="40"/>
  <c r="O73" i="40" s="1"/>
  <c r="P73" i="40" s="1"/>
  <c r="K73" i="40"/>
  <c r="E73" i="40"/>
  <c r="G73" i="40" s="1"/>
  <c r="H73" i="40" s="1"/>
  <c r="C73" i="40"/>
  <c r="K72" i="40"/>
  <c r="M72" i="40" s="1"/>
  <c r="O72" i="40" s="1"/>
  <c r="C72" i="40"/>
  <c r="E72" i="40" s="1"/>
  <c r="G72" i="40" s="1"/>
  <c r="H72" i="40" s="1"/>
  <c r="I72" i="40" s="1"/>
  <c r="K71" i="40"/>
  <c r="M71" i="40" s="1"/>
  <c r="O71" i="40" s="1"/>
  <c r="C71" i="40"/>
  <c r="E71" i="40" s="1"/>
  <c r="G71" i="40" s="1"/>
  <c r="K70" i="40"/>
  <c r="M70" i="40" s="1"/>
  <c r="O70" i="40" s="1"/>
  <c r="P70" i="40" s="1"/>
  <c r="Q70" i="40" s="1"/>
  <c r="C70" i="40"/>
  <c r="E70" i="40" s="1"/>
  <c r="G70" i="40" s="1"/>
  <c r="K68" i="40"/>
  <c r="M68" i="40" s="1"/>
  <c r="O68" i="40" s="1"/>
  <c r="C68" i="40"/>
  <c r="E68" i="40" s="1"/>
  <c r="G68" i="40" s="1"/>
  <c r="K67" i="40"/>
  <c r="M67" i="40" s="1"/>
  <c r="O67" i="40" s="1"/>
  <c r="C67" i="40"/>
  <c r="C66" i="40" s="1"/>
  <c r="M64" i="40"/>
  <c r="O64" i="40" s="1"/>
  <c r="P64" i="40" s="1"/>
  <c r="Q64" i="40" s="1"/>
  <c r="K64" i="40"/>
  <c r="M63" i="40"/>
  <c r="O63" i="40" s="1"/>
  <c r="K63" i="40"/>
  <c r="M62" i="40"/>
  <c r="O62" i="40" s="1"/>
  <c r="P62" i="40" s="1"/>
  <c r="Q62" i="40" s="1"/>
  <c r="K62" i="40"/>
  <c r="M61" i="40"/>
  <c r="O61" i="40" s="1"/>
  <c r="K61" i="40"/>
  <c r="E61" i="40"/>
  <c r="G61" i="40" s="1"/>
  <c r="H61" i="40" s="1"/>
  <c r="C61" i="40"/>
  <c r="M60" i="40"/>
  <c r="O60" i="40" s="1"/>
  <c r="K60" i="40"/>
  <c r="E60" i="40"/>
  <c r="G60" i="40" s="1"/>
  <c r="C60" i="40"/>
  <c r="M59" i="40"/>
  <c r="O59" i="40" s="1"/>
  <c r="P59" i="40" s="1"/>
  <c r="Q59" i="40" s="1"/>
  <c r="K59" i="40"/>
  <c r="E59" i="40"/>
  <c r="G59" i="40" s="1"/>
  <c r="H59" i="40" s="1"/>
  <c r="C59" i="40"/>
  <c r="M58" i="40"/>
  <c r="O58" i="40" s="1"/>
  <c r="K58" i="40"/>
  <c r="E58" i="40"/>
  <c r="G58" i="40" s="1"/>
  <c r="H58" i="40" s="1"/>
  <c r="I58" i="40" s="1"/>
  <c r="C58" i="40"/>
  <c r="M57" i="40"/>
  <c r="O57" i="40" s="1"/>
  <c r="K57" i="40"/>
  <c r="E57" i="40"/>
  <c r="G57" i="40" s="1"/>
  <c r="C57" i="40"/>
  <c r="K56" i="40"/>
  <c r="M56" i="40" s="1"/>
  <c r="O56" i="40" s="1"/>
  <c r="K55" i="40"/>
  <c r="M55" i="40" s="1"/>
  <c r="O55" i="40" s="1"/>
  <c r="P55" i="40" s="1"/>
  <c r="K54" i="40"/>
  <c r="M54" i="40" s="1"/>
  <c r="O54" i="40" s="1"/>
  <c r="C54" i="40"/>
  <c r="E54" i="40" s="1"/>
  <c r="G54" i="40" s="1"/>
  <c r="H54" i="40" s="1"/>
  <c r="K53" i="40"/>
  <c r="M53" i="40" s="1"/>
  <c r="O53" i="40" s="1"/>
  <c r="P53" i="40" s="1"/>
  <c r="K52" i="40"/>
  <c r="M52" i="40" s="1"/>
  <c r="O52" i="40" s="1"/>
  <c r="K51" i="40"/>
  <c r="M51" i="40" s="1"/>
  <c r="O51" i="40" s="1"/>
  <c r="P51" i="40" s="1"/>
  <c r="C51" i="40"/>
  <c r="E51" i="40" s="1"/>
  <c r="G51" i="40" s="1"/>
  <c r="K50" i="40"/>
  <c r="M50" i="40" s="1"/>
  <c r="O50" i="40" s="1"/>
  <c r="C50" i="40"/>
  <c r="E50" i="40" s="1"/>
  <c r="G50" i="40" s="1"/>
  <c r="H50" i="40" s="1"/>
  <c r="K49" i="40"/>
  <c r="M49" i="40" s="1"/>
  <c r="O49" i="40" s="1"/>
  <c r="P49" i="40" s="1"/>
  <c r="K48" i="40"/>
  <c r="M48" i="40" s="1"/>
  <c r="O48" i="40" s="1"/>
  <c r="P48" i="40" s="1"/>
  <c r="M46" i="40"/>
  <c r="O46" i="40" s="1"/>
  <c r="K46" i="40"/>
  <c r="E46" i="40"/>
  <c r="G46" i="40" s="1"/>
  <c r="H46" i="40" s="1"/>
  <c r="C46" i="40"/>
  <c r="M45" i="40"/>
  <c r="O45" i="40" s="1"/>
  <c r="K45" i="40"/>
  <c r="E45" i="40"/>
  <c r="G45" i="40" s="1"/>
  <c r="H45" i="40" s="1"/>
  <c r="I45" i="40" s="1"/>
  <c r="C45" i="40"/>
  <c r="M44" i="40"/>
  <c r="O44" i="40" s="1"/>
  <c r="P44" i="40" s="1"/>
  <c r="Q44" i="40" s="1"/>
  <c r="K44" i="40"/>
  <c r="E44" i="40"/>
  <c r="G44" i="40" s="1"/>
  <c r="C44" i="40"/>
  <c r="M43" i="40"/>
  <c r="O43" i="40" s="1"/>
  <c r="P43" i="40" s="1"/>
  <c r="K43" i="40"/>
  <c r="E43" i="40"/>
  <c r="G43" i="40" s="1"/>
  <c r="C43" i="40"/>
  <c r="M42" i="40"/>
  <c r="O42" i="40" s="1"/>
  <c r="K42" i="40"/>
  <c r="E42" i="40"/>
  <c r="G42" i="40" s="1"/>
  <c r="C42" i="40"/>
  <c r="K41" i="40"/>
  <c r="M41" i="40" s="1"/>
  <c r="O41" i="40" s="1"/>
  <c r="P41" i="40" s="1"/>
  <c r="C41" i="40"/>
  <c r="E41" i="40" s="1"/>
  <c r="G41" i="40" s="1"/>
  <c r="M39" i="40"/>
  <c r="O39" i="40" s="1"/>
  <c r="P39" i="40" s="1"/>
  <c r="K39" i="40"/>
  <c r="E39" i="40"/>
  <c r="G39" i="40" s="1"/>
  <c r="H39" i="40" s="1"/>
  <c r="I39" i="40" s="1"/>
  <c r="C39" i="40"/>
  <c r="M38" i="40"/>
  <c r="O38" i="40" s="1"/>
  <c r="K38" i="40"/>
  <c r="M37" i="40"/>
  <c r="O37" i="40" s="1"/>
  <c r="K37" i="40"/>
  <c r="E37" i="40"/>
  <c r="G37" i="40" s="1"/>
  <c r="H37" i="40" s="1"/>
  <c r="I37" i="40" s="1"/>
  <c r="C37" i="40"/>
  <c r="M36" i="40"/>
  <c r="O36" i="40" s="1"/>
  <c r="P36" i="40" s="1"/>
  <c r="Q36" i="40" s="1"/>
  <c r="K36" i="40"/>
  <c r="E36" i="40"/>
  <c r="G36" i="40" s="1"/>
  <c r="C36" i="40"/>
  <c r="M35" i="40"/>
  <c r="O35" i="40" s="1"/>
  <c r="K35" i="40"/>
  <c r="E35" i="40"/>
  <c r="G35" i="40" s="1"/>
  <c r="H35" i="40" s="1"/>
  <c r="I35" i="40" s="1"/>
  <c r="C35" i="40"/>
  <c r="M34" i="40"/>
  <c r="O34" i="40" s="1"/>
  <c r="P34" i="40" s="1"/>
  <c r="Q34" i="40" s="1"/>
  <c r="K34" i="40"/>
  <c r="K33" i="40"/>
  <c r="M33" i="40" s="1"/>
  <c r="O33" i="40" s="1"/>
  <c r="P33" i="40" s="1"/>
  <c r="Q33" i="40" s="1"/>
  <c r="C33" i="40"/>
  <c r="E33" i="40" s="1"/>
  <c r="G33" i="40" s="1"/>
  <c r="M31" i="40"/>
  <c r="O31" i="40" s="1"/>
  <c r="K31" i="40"/>
  <c r="M30" i="40"/>
  <c r="O30" i="40" s="1"/>
  <c r="P30" i="40" s="1"/>
  <c r="Q30" i="40" s="1"/>
  <c r="K30" i="40"/>
  <c r="E30" i="40"/>
  <c r="G30" i="40" s="1"/>
  <c r="C30" i="40"/>
  <c r="M29" i="40"/>
  <c r="O29" i="40" s="1"/>
  <c r="K29" i="40"/>
  <c r="E29" i="40"/>
  <c r="G29" i="40" s="1"/>
  <c r="C29" i="40"/>
  <c r="M28" i="40"/>
  <c r="O28" i="40" s="1"/>
  <c r="K28" i="40"/>
  <c r="E28" i="40"/>
  <c r="G28" i="40" s="1"/>
  <c r="C28" i="40"/>
  <c r="M27" i="40"/>
  <c r="O27" i="40" s="1"/>
  <c r="K27" i="40"/>
  <c r="E27" i="40"/>
  <c r="G27" i="40" s="1"/>
  <c r="H27" i="40" s="1"/>
  <c r="I27" i="40" s="1"/>
  <c r="C27" i="40"/>
  <c r="M26" i="40"/>
  <c r="O26" i="40" s="1"/>
  <c r="K26" i="40"/>
  <c r="E26" i="40"/>
  <c r="G26" i="40" s="1"/>
  <c r="H26" i="40" s="1"/>
  <c r="I26" i="40" s="1"/>
  <c r="C26" i="40"/>
  <c r="M25" i="40"/>
  <c r="O25" i="40" s="1"/>
  <c r="K25" i="40"/>
  <c r="E25" i="40"/>
  <c r="G25" i="40" s="1"/>
  <c r="H25" i="40" s="1"/>
  <c r="C25" i="40"/>
  <c r="M24" i="40"/>
  <c r="O24" i="40" s="1"/>
  <c r="K24" i="40"/>
  <c r="E24" i="40"/>
  <c r="G24" i="40" s="1"/>
  <c r="C24" i="40"/>
  <c r="M23" i="40"/>
  <c r="O23" i="40" s="1"/>
  <c r="K23" i="40"/>
  <c r="E23" i="40"/>
  <c r="G23" i="40" s="1"/>
  <c r="H23" i="40" s="1"/>
  <c r="I23" i="40" s="1"/>
  <c r="C23" i="40"/>
  <c r="M22" i="40"/>
  <c r="O22" i="40" s="1"/>
  <c r="K22" i="40"/>
  <c r="M21" i="40"/>
  <c r="O21" i="40" s="1"/>
  <c r="K21" i="40"/>
  <c r="E21" i="40"/>
  <c r="G21" i="40" s="1"/>
  <c r="H21" i="40" s="1"/>
  <c r="I21" i="40" s="1"/>
  <c r="C21" i="40"/>
  <c r="M20" i="40"/>
  <c r="O20" i="40" s="1"/>
  <c r="K20" i="40"/>
  <c r="M19" i="40"/>
  <c r="O19" i="40" s="1"/>
  <c r="P19" i="40" s="1"/>
  <c r="K19" i="40"/>
  <c r="E19" i="40"/>
  <c r="G19" i="40" s="1"/>
  <c r="C19" i="40"/>
  <c r="M18" i="40"/>
  <c r="O18" i="40" s="1"/>
  <c r="P18" i="40" s="1"/>
  <c r="Q18" i="40" s="1"/>
  <c r="K18" i="40"/>
  <c r="E18" i="40"/>
  <c r="G18" i="40" s="1"/>
  <c r="C18" i="40"/>
  <c r="M17" i="40"/>
  <c r="O17" i="40" s="1"/>
  <c r="K17" i="40"/>
  <c r="G17" i="40"/>
  <c r="C17" i="40"/>
  <c r="K16" i="40"/>
  <c r="M16" i="40" s="1"/>
  <c r="O16" i="40" s="1"/>
  <c r="P16" i="40" s="1"/>
  <c r="Q16" i="40" s="1"/>
  <c r="K15" i="40"/>
  <c r="M15" i="40" s="1"/>
  <c r="O15" i="40" s="1"/>
  <c r="P15" i="40" s="1"/>
  <c r="C15" i="40"/>
  <c r="E15" i="40" s="1"/>
  <c r="G15" i="40" s="1"/>
  <c r="K14" i="40"/>
  <c r="M14" i="40" s="1"/>
  <c r="O14" i="40" s="1"/>
  <c r="C14" i="40"/>
  <c r="E14" i="40" s="1"/>
  <c r="G14" i="40" s="1"/>
  <c r="K13" i="40"/>
  <c r="M13" i="40" s="1"/>
  <c r="O13" i="40" s="1"/>
  <c r="C13" i="40"/>
  <c r="K12" i="40"/>
  <c r="M12" i="40" s="1"/>
  <c r="O12" i="40" s="1"/>
  <c r="C12" i="40"/>
  <c r="O48" i="49" l="1"/>
  <c r="O47" i="49" s="1"/>
  <c r="P48" i="49"/>
  <c r="P47" i="49" s="1"/>
  <c r="N47" i="49"/>
  <c r="Q428" i="35"/>
  <c r="Q427" i="35" s="1"/>
  <c r="P364" i="35"/>
  <c r="Q414" i="35"/>
  <c r="O304" i="35"/>
  <c r="H165" i="35"/>
  <c r="O434" i="35"/>
  <c r="O408" i="35"/>
  <c r="P434" i="35"/>
  <c r="O357" i="35"/>
  <c r="Q445" i="35"/>
  <c r="Q444" i="35" s="1"/>
  <c r="O145" i="35"/>
  <c r="Q460" i="35"/>
  <c r="Q472" i="35"/>
  <c r="O430" i="35"/>
  <c r="O423" i="35" s="1"/>
  <c r="Q147" i="35"/>
  <c r="Q145" i="35" s="1"/>
  <c r="Q480" i="35"/>
  <c r="Q479" i="35" s="1"/>
  <c r="Q390" i="35"/>
  <c r="P423" i="35"/>
  <c r="Q458" i="35"/>
  <c r="Q430" i="35"/>
  <c r="Q396" i="35"/>
  <c r="Q364" i="35"/>
  <c r="P343" i="35"/>
  <c r="P408" i="35"/>
  <c r="P181" i="35"/>
  <c r="I166" i="35"/>
  <c r="I165" i="35" s="1"/>
  <c r="Q297" i="35"/>
  <c r="Q296" i="35" s="1"/>
  <c r="Q223" i="35"/>
  <c r="Q222" i="35" s="1"/>
  <c r="P222" i="35"/>
  <c r="Q199" i="35"/>
  <c r="Q198" i="35" s="1"/>
  <c r="P198" i="35"/>
  <c r="Q341" i="35"/>
  <c r="Q340" i="35" s="1"/>
  <c r="P340" i="35"/>
  <c r="Q325" i="35"/>
  <c r="Q324" i="35" s="1"/>
  <c r="P324" i="35"/>
  <c r="H181" i="35"/>
  <c r="H85" i="35"/>
  <c r="I109" i="35"/>
  <c r="I108" i="35" s="1"/>
  <c r="H108" i="35"/>
  <c r="Q181" i="35"/>
  <c r="Q359" i="35"/>
  <c r="Q358" i="35" s="1"/>
  <c r="P358" i="35"/>
  <c r="P357" i="35" s="1"/>
  <c r="P211" i="35"/>
  <c r="I182" i="35"/>
  <c r="I181" i="35" s="1"/>
  <c r="I86" i="35"/>
  <c r="I85" i="35" s="1"/>
  <c r="I146" i="35"/>
  <c r="I145" i="35" s="1"/>
  <c r="H145" i="35"/>
  <c r="Q305" i="35"/>
  <c r="Q304" i="35" s="1"/>
  <c r="P304" i="35"/>
  <c r="Q165" i="35"/>
  <c r="P165" i="35"/>
  <c r="Q211" i="35"/>
  <c r="Q344" i="35"/>
  <c r="Q343" i="35" s="1"/>
  <c r="Q188" i="35"/>
  <c r="Q187" i="35" s="1"/>
  <c r="P187" i="35"/>
  <c r="P145" i="35"/>
  <c r="I103" i="35"/>
  <c r="I33" i="35"/>
  <c r="K9" i="40"/>
  <c r="Q9" i="40"/>
  <c r="J9" i="40"/>
  <c r="P9" i="40"/>
  <c r="E200" i="40"/>
  <c r="G200" i="40" s="1"/>
  <c r="G199" i="40" s="1"/>
  <c r="C199" i="40"/>
  <c r="C169" i="40"/>
  <c r="C229" i="40"/>
  <c r="G229" i="40"/>
  <c r="E187" i="40"/>
  <c r="G187" i="40" s="1"/>
  <c r="G184" i="40" s="1"/>
  <c r="C184" i="40"/>
  <c r="E181" i="40"/>
  <c r="G181" i="40" s="1"/>
  <c r="G179" i="40" s="1"/>
  <c r="G178" i="40" s="1"/>
  <c r="C179" i="40"/>
  <c r="H172" i="40"/>
  <c r="G169" i="40"/>
  <c r="E155" i="40"/>
  <c r="G155" i="40" s="1"/>
  <c r="C154" i="40"/>
  <c r="E160" i="40"/>
  <c r="G160" i="40" s="1"/>
  <c r="G159" i="40" s="1"/>
  <c r="C159" i="40"/>
  <c r="E142" i="40"/>
  <c r="G142" i="40" s="1"/>
  <c r="G141" i="40" s="1"/>
  <c r="B65" i="40"/>
  <c r="G40" i="40"/>
  <c r="E99" i="40"/>
  <c r="G99" i="40" s="1"/>
  <c r="G98" i="40" s="1"/>
  <c r="C98" i="40"/>
  <c r="G112" i="40"/>
  <c r="C112" i="40"/>
  <c r="C11" i="40"/>
  <c r="G32" i="40"/>
  <c r="G47" i="40"/>
  <c r="C83" i="40"/>
  <c r="C40" i="40"/>
  <c r="B10" i="40"/>
  <c r="B9" i="40" s="1"/>
  <c r="I220" i="40"/>
  <c r="C47" i="40"/>
  <c r="C69" i="40"/>
  <c r="Q220" i="40"/>
  <c r="G69" i="40"/>
  <c r="G83" i="40"/>
  <c r="C32" i="40"/>
  <c r="E12" i="40"/>
  <c r="G12" i="40" s="1"/>
  <c r="P183" i="40"/>
  <c r="Q183" i="40" s="1"/>
  <c r="P158" i="40"/>
  <c r="Q158" i="40" s="1"/>
  <c r="E151" i="40"/>
  <c r="G151" i="40" s="1"/>
  <c r="H17" i="40"/>
  <c r="I17" i="40" s="1"/>
  <c r="Q125" i="40"/>
  <c r="I176" i="40"/>
  <c r="P58" i="40"/>
  <c r="Q58" i="40" s="1"/>
  <c r="P129" i="40"/>
  <c r="Q129" i="40" s="1"/>
  <c r="H208" i="40"/>
  <c r="I208" i="40" s="1"/>
  <c r="P25" i="40"/>
  <c r="Q25" i="40" s="1"/>
  <c r="H212" i="40"/>
  <c r="I212" i="40" s="1"/>
  <c r="P119" i="40"/>
  <c r="Q119" i="40" s="1"/>
  <c r="P121" i="40"/>
  <c r="Q121" i="40" s="1"/>
  <c r="H200" i="40"/>
  <c r="H232" i="40"/>
  <c r="I232" i="40" s="1"/>
  <c r="P42" i="40"/>
  <c r="Q42" i="40" s="1"/>
  <c r="H118" i="40"/>
  <c r="I118" i="40" s="1"/>
  <c r="P20" i="40"/>
  <c r="Q20" i="40" s="1"/>
  <c r="P35" i="40"/>
  <c r="P87" i="40"/>
  <c r="Q87" i="40" s="1"/>
  <c r="P103" i="40"/>
  <c r="Q103" i="40" s="1"/>
  <c r="H120" i="40"/>
  <c r="I120" i="40" s="1"/>
  <c r="H164" i="40"/>
  <c r="I164" i="40" s="1"/>
  <c r="P189" i="40"/>
  <c r="Q189" i="40" s="1"/>
  <c r="H222" i="40"/>
  <c r="I222" i="40" s="1"/>
  <c r="H57" i="40"/>
  <c r="I57" i="40" s="1"/>
  <c r="P26" i="40"/>
  <c r="Q26" i="40" s="1"/>
  <c r="H80" i="40"/>
  <c r="I80" i="40" s="1"/>
  <c r="P96" i="40"/>
  <c r="Q96" i="40" s="1"/>
  <c r="P160" i="40"/>
  <c r="Q160" i="40" s="1"/>
  <c r="P60" i="40"/>
  <c r="Q60" i="40" s="1"/>
  <c r="H24" i="40"/>
  <c r="I24" i="40" s="1"/>
  <c r="P157" i="40"/>
  <c r="Q157" i="40" s="1"/>
  <c r="P168" i="40"/>
  <c r="Q168" i="40" s="1"/>
  <c r="P161" i="40"/>
  <c r="Q161" i="40" s="1"/>
  <c r="H28" i="40"/>
  <c r="I28" i="40" s="1"/>
  <c r="P21" i="40"/>
  <c r="Q21" i="40" s="1"/>
  <c r="H29" i="40"/>
  <c r="I29" i="40" s="1"/>
  <c r="P45" i="40"/>
  <c r="Q45" i="40" s="1"/>
  <c r="Q43" i="40"/>
  <c r="I73" i="40"/>
  <c r="Q92" i="40"/>
  <c r="I95" i="40"/>
  <c r="I119" i="40"/>
  <c r="Q151" i="40"/>
  <c r="I211" i="40"/>
  <c r="Q217" i="40"/>
  <c r="I226" i="40"/>
  <c r="Q196" i="40"/>
  <c r="H216" i="40"/>
  <c r="I216" i="40" s="1"/>
  <c r="P238" i="40"/>
  <c r="Q238" i="40" s="1"/>
  <c r="Q79" i="40"/>
  <c r="I90" i="40"/>
  <c r="Q219" i="40"/>
  <c r="Q104" i="40"/>
  <c r="Q134" i="40"/>
  <c r="Q124" i="40"/>
  <c r="P22" i="40"/>
  <c r="Q22" i="40" s="1"/>
  <c r="P46" i="40"/>
  <c r="Q46" i="40" s="1"/>
  <c r="I59" i="40"/>
  <c r="E67" i="40"/>
  <c r="G67" i="40" s="1"/>
  <c r="P68" i="40"/>
  <c r="Q68" i="40" s="1"/>
  <c r="P82" i="40"/>
  <c r="Q82" i="40" s="1"/>
  <c r="H102" i="40"/>
  <c r="I102" i="40" s="1"/>
  <c r="K236" i="40"/>
  <c r="Q162" i="40"/>
  <c r="I74" i="40"/>
  <c r="Q109" i="40"/>
  <c r="P24" i="40"/>
  <c r="Q24" i="40" s="1"/>
  <c r="H43" i="40"/>
  <c r="I43" i="40" s="1"/>
  <c r="P14" i="40"/>
  <c r="Q14" i="40" s="1"/>
  <c r="P28" i="40"/>
  <c r="Q28" i="40" s="1"/>
  <c r="H33" i="40"/>
  <c r="P38" i="40"/>
  <c r="Q38" i="40" s="1"/>
  <c r="H14" i="40"/>
  <c r="I14" i="40" s="1"/>
  <c r="P29" i="40"/>
  <c r="Q29" i="40" s="1"/>
  <c r="P12" i="40"/>
  <c r="H15" i="40"/>
  <c r="I15" i="40" s="1"/>
  <c r="H19" i="40"/>
  <c r="I19" i="40" s="1"/>
  <c r="P193" i="40"/>
  <c r="Q193" i="40" s="1"/>
  <c r="P80" i="40"/>
  <c r="Q80" i="40" s="1"/>
  <c r="Q48" i="40"/>
  <c r="I54" i="40"/>
  <c r="H60" i="40"/>
  <c r="I60" i="40" s="1"/>
  <c r="P71" i="40"/>
  <c r="Q71" i="40" s="1"/>
  <c r="H105" i="40"/>
  <c r="I105" i="40" s="1"/>
  <c r="H18" i="40"/>
  <c r="I18" i="40" s="1"/>
  <c r="Q19" i="40"/>
  <c r="I25" i="40"/>
  <c r="P31" i="40"/>
  <c r="Q31" i="40" s="1"/>
  <c r="H36" i="40"/>
  <c r="I36" i="40" s="1"/>
  <c r="P37" i="40"/>
  <c r="Q37" i="40" s="1"/>
  <c r="Q41" i="40"/>
  <c r="H70" i="40"/>
  <c r="P93" i="40"/>
  <c r="Q93" i="40" s="1"/>
  <c r="H41" i="40"/>
  <c r="E13" i="40"/>
  <c r="G13" i="40" s="1"/>
  <c r="H44" i="40"/>
  <c r="I44" i="40" s="1"/>
  <c r="Q55" i="40"/>
  <c r="Q15" i="40"/>
  <c r="P50" i="40"/>
  <c r="Q50" i="40" s="1"/>
  <c r="P54" i="40"/>
  <c r="Q54" i="40" s="1"/>
  <c r="H30" i="40"/>
  <c r="I30" i="40" s="1"/>
  <c r="P88" i="40"/>
  <c r="Q88" i="40" s="1"/>
  <c r="P89" i="40"/>
  <c r="Q89" i="40" s="1"/>
  <c r="P99" i="40"/>
  <c r="Q99" i="40" s="1"/>
  <c r="P61" i="40"/>
  <c r="Q61" i="40" s="1"/>
  <c r="P23" i="40"/>
  <c r="Q23" i="40" s="1"/>
  <c r="Q51" i="40"/>
  <c r="P76" i="40"/>
  <c r="Q76" i="40" s="1"/>
  <c r="Q39" i="40"/>
  <c r="H94" i="40"/>
  <c r="I94" i="40" s="1"/>
  <c r="P13" i="40"/>
  <c r="Q13" i="40" s="1"/>
  <c r="P17" i="40"/>
  <c r="Q17" i="40" s="1"/>
  <c r="P27" i="40"/>
  <c r="Q27" i="40" s="1"/>
  <c r="I46" i="40"/>
  <c r="H68" i="40"/>
  <c r="H77" i="40"/>
  <c r="I77" i="40" s="1"/>
  <c r="P84" i="40"/>
  <c r="Q84" i="40" s="1"/>
  <c r="H96" i="40"/>
  <c r="I96" i="40" s="1"/>
  <c r="P181" i="40"/>
  <c r="Q181" i="40" s="1"/>
  <c r="H42" i="40"/>
  <c r="I42" i="40" s="1"/>
  <c r="I50" i="40"/>
  <c r="P57" i="40"/>
  <c r="Q57" i="40" s="1"/>
  <c r="P75" i="40"/>
  <c r="Q75" i="40" s="1"/>
  <c r="P91" i="40"/>
  <c r="Q91" i="40" s="1"/>
  <c r="P101" i="40"/>
  <c r="Q101" i="40" s="1"/>
  <c r="P110" i="40"/>
  <c r="Q110" i="40" s="1"/>
  <c r="H51" i="40"/>
  <c r="P52" i="40"/>
  <c r="Q52" i="40" s="1"/>
  <c r="P56" i="40"/>
  <c r="Q56" i="40"/>
  <c r="P63" i="40"/>
  <c r="Q63" i="40" s="1"/>
  <c r="P67" i="40"/>
  <c r="Q67" i="40" s="1"/>
  <c r="P78" i="40"/>
  <c r="Q78" i="40" s="1"/>
  <c r="H104" i="40"/>
  <c r="I104" i="40" s="1"/>
  <c r="H108" i="40"/>
  <c r="I108" i="40" s="1"/>
  <c r="P146" i="40"/>
  <c r="Q146" i="40" s="1"/>
  <c r="P182" i="40"/>
  <c r="Q182" i="40" s="1"/>
  <c r="P74" i="40"/>
  <c r="Q74" i="40" s="1"/>
  <c r="I89" i="40"/>
  <c r="H106" i="40"/>
  <c r="I106" i="40" s="1"/>
  <c r="H107" i="40"/>
  <c r="I107" i="40" s="1"/>
  <c r="P126" i="40"/>
  <c r="Q126" i="40" s="1"/>
  <c r="P148" i="40"/>
  <c r="Q148" i="40" s="1"/>
  <c r="H189" i="40"/>
  <c r="I189" i="40" s="1"/>
  <c r="P131" i="40"/>
  <c r="Q131" i="40" s="1"/>
  <c r="P239" i="40"/>
  <c r="Q239" i="40" s="1"/>
  <c r="O236" i="40"/>
  <c r="H75" i="40"/>
  <c r="I75" i="40" s="1"/>
  <c r="Q100" i="40"/>
  <c r="H101" i="40"/>
  <c r="I101" i="40" s="1"/>
  <c r="Q105" i="40"/>
  <c r="I115" i="40"/>
  <c r="P117" i="40"/>
  <c r="Q117" i="40" s="1"/>
  <c r="P140" i="40"/>
  <c r="Q140" i="40" s="1"/>
  <c r="H161" i="40"/>
  <c r="I161" i="40" s="1"/>
  <c r="H227" i="40"/>
  <c r="I227" i="40" s="1"/>
  <c r="P102" i="40"/>
  <c r="Q102" i="40" s="1"/>
  <c r="I61" i="40"/>
  <c r="P72" i="40"/>
  <c r="Q72" i="40" s="1"/>
  <c r="Q81" i="40"/>
  <c r="P107" i="40"/>
  <c r="Q107" i="40" s="1"/>
  <c r="Q108" i="40"/>
  <c r="Q118" i="40"/>
  <c r="E156" i="40"/>
  <c r="G156" i="40" s="1"/>
  <c r="H162" i="40"/>
  <c r="I162" i="40" s="1"/>
  <c r="P175" i="40"/>
  <c r="Q175" i="40" s="1"/>
  <c r="P176" i="40"/>
  <c r="Q176" i="40" s="1"/>
  <c r="P94" i="40"/>
  <c r="Q94" i="40" s="1"/>
  <c r="H110" i="40"/>
  <c r="I110" i="40" s="1"/>
  <c r="H116" i="40"/>
  <c r="I116" i="40" s="1"/>
  <c r="P123" i="40"/>
  <c r="Q123" i="40" s="1"/>
  <c r="P145" i="40"/>
  <c r="Q145" i="40" s="1"/>
  <c r="P147" i="40"/>
  <c r="Q147" i="40" s="1"/>
  <c r="H225" i="40"/>
  <c r="I225" i="40" s="1"/>
  <c r="P106" i="40"/>
  <c r="Q106" i="40" s="1"/>
  <c r="H71" i="40"/>
  <c r="I71" i="40" s="1"/>
  <c r="H93" i="40"/>
  <c r="I93" i="40" s="1"/>
  <c r="Q113" i="40"/>
  <c r="P188" i="40"/>
  <c r="Q188" i="40" s="1"/>
  <c r="H221" i="40"/>
  <c r="I221" i="40" s="1"/>
  <c r="H223" i="40"/>
  <c r="I223" i="40" s="1"/>
  <c r="Q49" i="40"/>
  <c r="Q53" i="40"/>
  <c r="Q73" i="40"/>
  <c r="Q86" i="40"/>
  <c r="I103" i="40"/>
  <c r="P115" i="40"/>
  <c r="Q115" i="40" s="1"/>
  <c r="I117" i="40"/>
  <c r="P122" i="40"/>
  <c r="Q122" i="40" s="1"/>
  <c r="P127" i="40"/>
  <c r="Q127" i="40" s="1"/>
  <c r="P180" i="40"/>
  <c r="Q137" i="40"/>
  <c r="Q111" i="40"/>
  <c r="P136" i="40"/>
  <c r="Q136" i="40" s="1"/>
  <c r="P143" i="40"/>
  <c r="Q143" i="40" s="1"/>
  <c r="P156" i="40"/>
  <c r="Q156" i="40" s="1"/>
  <c r="P165" i="40"/>
  <c r="Q165" i="40" s="1"/>
  <c r="H167" i="40"/>
  <c r="I167" i="40" s="1"/>
  <c r="H168" i="40"/>
  <c r="I168" i="40" s="1"/>
  <c r="P190" i="40"/>
  <c r="Q190" i="40" s="1"/>
  <c r="H235" i="40"/>
  <c r="I235" i="40" s="1"/>
  <c r="H142" i="40"/>
  <c r="H141" i="40" s="1"/>
  <c r="P155" i="40"/>
  <c r="Q155" i="40" s="1"/>
  <c r="P166" i="40"/>
  <c r="Q166" i="40" s="1"/>
  <c r="H174" i="40"/>
  <c r="I174" i="40" s="1"/>
  <c r="P192" i="40"/>
  <c r="Q192" i="40" s="1"/>
  <c r="P223" i="40"/>
  <c r="Q223" i="40" s="1"/>
  <c r="P135" i="40"/>
  <c r="Q135" i="40" s="1"/>
  <c r="P177" i="40"/>
  <c r="Q177" i="40" s="1"/>
  <c r="P186" i="40"/>
  <c r="Q186" i="40" s="1"/>
  <c r="P222" i="40"/>
  <c r="Q222" i="40" s="1"/>
  <c r="P243" i="40"/>
  <c r="Q243" i="40" s="1"/>
  <c r="P120" i="40"/>
  <c r="Q120" i="40" s="1"/>
  <c r="P133" i="40"/>
  <c r="Q133" i="40" s="1"/>
  <c r="P149" i="40"/>
  <c r="Q149" i="40" s="1"/>
  <c r="P167" i="40"/>
  <c r="Q167" i="40" s="1"/>
  <c r="P187" i="40"/>
  <c r="Q187" i="40" s="1"/>
  <c r="P195" i="40"/>
  <c r="Q195" i="40" s="1"/>
  <c r="E206" i="40"/>
  <c r="G206" i="40" s="1"/>
  <c r="G205" i="40" s="1"/>
  <c r="P240" i="40"/>
  <c r="Q240" i="40" s="1"/>
  <c r="Q242" i="40"/>
  <c r="P142" i="40"/>
  <c r="Q142" i="40" s="1"/>
  <c r="H157" i="40"/>
  <c r="I157" i="40" s="1"/>
  <c r="H158" i="40"/>
  <c r="I158" i="40" s="1"/>
  <c r="P170" i="40"/>
  <c r="Q170" i="40" s="1"/>
  <c r="H181" i="40"/>
  <c r="P191" i="40"/>
  <c r="Q191" i="40" s="1"/>
  <c r="Q194" i="40"/>
  <c r="H231" i="40"/>
  <c r="I231" i="40" s="1"/>
  <c r="P144" i="40"/>
  <c r="Q144" i="40" s="1"/>
  <c r="H233" i="40"/>
  <c r="I233" i="40" s="1"/>
  <c r="P237" i="40"/>
  <c r="P164" i="40"/>
  <c r="Q164" i="40" s="1"/>
  <c r="P172" i="40"/>
  <c r="Q172" i="40" s="1"/>
  <c r="H210" i="40"/>
  <c r="I210" i="40" s="1"/>
  <c r="I201" i="40"/>
  <c r="H219" i="40"/>
  <c r="I219" i="40" s="1"/>
  <c r="H187" i="40"/>
  <c r="P216" i="40"/>
  <c r="Q216" i="40" s="1"/>
  <c r="P241" i="40"/>
  <c r="Q241" i="40" s="1"/>
  <c r="P152" i="40"/>
  <c r="Q152" i="40" s="1"/>
  <c r="H188" i="40"/>
  <c r="I188" i="40" s="1"/>
  <c r="Q206" i="40"/>
  <c r="H234" i="40"/>
  <c r="I234" i="40" s="1"/>
  <c r="H202" i="40"/>
  <c r="I202" i="40" s="1"/>
  <c r="H214" i="40"/>
  <c r="I214" i="40" s="1"/>
  <c r="Q224" i="40"/>
  <c r="H230" i="40"/>
  <c r="Q357" i="35" l="1"/>
  <c r="I200" i="40"/>
  <c r="I199" i="40" s="1"/>
  <c r="H199" i="40"/>
  <c r="C153" i="40"/>
  <c r="I230" i="40"/>
  <c r="I229" i="40" s="1"/>
  <c r="H229" i="40"/>
  <c r="C198" i="40"/>
  <c r="C178" i="40"/>
  <c r="G198" i="40"/>
  <c r="C97" i="40"/>
  <c r="G154" i="40"/>
  <c r="G153" i="40" s="1"/>
  <c r="I187" i="40"/>
  <c r="I184" i="40" s="1"/>
  <c r="H184" i="40"/>
  <c r="H155" i="40"/>
  <c r="H160" i="40"/>
  <c r="I172" i="40"/>
  <c r="I169" i="40" s="1"/>
  <c r="H169" i="40"/>
  <c r="I181" i="40"/>
  <c r="I179" i="40" s="1"/>
  <c r="H179" i="40"/>
  <c r="H151" i="40"/>
  <c r="G150" i="40"/>
  <c r="G138" i="40"/>
  <c r="H112" i="40"/>
  <c r="H99" i="40"/>
  <c r="I99" i="40" s="1"/>
  <c r="I98" i="40" s="1"/>
  <c r="C65" i="40"/>
  <c r="I112" i="40"/>
  <c r="G97" i="40"/>
  <c r="H47" i="40"/>
  <c r="C10" i="40"/>
  <c r="I83" i="40"/>
  <c r="I33" i="40"/>
  <c r="I32" i="40" s="1"/>
  <c r="H32" i="40"/>
  <c r="H83" i="40"/>
  <c r="G66" i="40"/>
  <c r="G65" i="40" s="1"/>
  <c r="I51" i="40"/>
  <c r="I47" i="40" s="1"/>
  <c r="I41" i="40"/>
  <c r="I40" i="40" s="1"/>
  <c r="H40" i="40"/>
  <c r="Q35" i="40"/>
  <c r="H12" i="40"/>
  <c r="G11" i="40"/>
  <c r="G10" i="40" s="1"/>
  <c r="I70" i="40"/>
  <c r="I69" i="40" s="1"/>
  <c r="H69" i="40"/>
  <c r="I142" i="40"/>
  <c r="I141" i="40" s="1"/>
  <c r="H67" i="40"/>
  <c r="H66" i="40" s="1"/>
  <c r="H206" i="40"/>
  <c r="H205" i="40" s="1"/>
  <c r="H13" i="40"/>
  <c r="Q180" i="40"/>
  <c r="H156" i="40"/>
  <c r="I156" i="40" s="1"/>
  <c r="P236" i="40"/>
  <c r="Q237" i="40"/>
  <c r="Q236" i="40" s="1"/>
  <c r="I68" i="40"/>
  <c r="Q12" i="40"/>
  <c r="H178" i="40" l="1"/>
  <c r="H198" i="40"/>
  <c r="I178" i="40"/>
  <c r="C9" i="40"/>
  <c r="I160" i="40"/>
  <c r="I159" i="40" s="1"/>
  <c r="H159" i="40"/>
  <c r="I155" i="40"/>
  <c r="I154" i="40" s="1"/>
  <c r="H154" i="40"/>
  <c r="I151" i="40"/>
  <c r="I150" i="40" s="1"/>
  <c r="I138" i="40" s="1"/>
  <c r="H150" i="40"/>
  <c r="H138" i="40" s="1"/>
  <c r="H98" i="40"/>
  <c r="H97" i="40" s="1"/>
  <c r="H65" i="40"/>
  <c r="I97" i="40"/>
  <c r="I67" i="40"/>
  <c r="I66" i="40" s="1"/>
  <c r="I65" i="40" s="1"/>
  <c r="I12" i="40"/>
  <c r="H11" i="40"/>
  <c r="H10" i="40" s="1"/>
  <c r="I206" i="40"/>
  <c r="I205" i="40" s="1"/>
  <c r="I198" i="40" s="1"/>
  <c r="I13" i="40"/>
  <c r="G9" i="40"/>
  <c r="H153" i="40" l="1"/>
  <c r="I153" i="40"/>
  <c r="H9" i="40"/>
  <c r="I11" i="40"/>
  <c r="I10" i="40" s="1"/>
  <c r="I9" i="40" l="1"/>
  <c r="J13" i="49" l="1"/>
  <c r="I13" i="49"/>
  <c r="H13" i="49"/>
  <c r="G13" i="49"/>
  <c r="F13" i="49"/>
  <c r="E13" i="49"/>
  <c r="D13" i="49"/>
  <c r="C13" i="49"/>
  <c r="Q9" i="26"/>
  <c r="M247" i="26"/>
  <c r="O247" i="26" s="1"/>
  <c r="M249" i="26"/>
  <c r="O249" i="26" s="1"/>
  <c r="M250" i="26"/>
  <c r="O250" i="26" s="1"/>
  <c r="O239" i="26"/>
  <c r="P239" i="26" s="1"/>
  <c r="O240" i="26"/>
  <c r="P240" i="26" s="1"/>
  <c r="M237" i="26"/>
  <c r="O237" i="26" s="1"/>
  <c r="P237" i="26" s="1"/>
  <c r="Q237" i="26" s="1"/>
  <c r="M238" i="26"/>
  <c r="O238" i="26" s="1"/>
  <c r="P238" i="26" s="1"/>
  <c r="Q238" i="26" s="1"/>
  <c r="M239" i="26"/>
  <c r="M240" i="26"/>
  <c r="J235" i="26"/>
  <c r="O233" i="26"/>
  <c r="P233" i="26" s="1"/>
  <c r="Q233" i="26" s="1"/>
  <c r="M229" i="26"/>
  <c r="O229" i="26" s="1"/>
  <c r="P229" i="26" s="1"/>
  <c r="M230" i="26"/>
  <c r="O230" i="26" s="1"/>
  <c r="P230" i="26" s="1"/>
  <c r="M231" i="26"/>
  <c r="M232" i="26"/>
  <c r="O232" i="26" s="1"/>
  <c r="P232" i="26" s="1"/>
  <c r="Q232" i="26" s="1"/>
  <c r="M233" i="26"/>
  <c r="M234" i="26"/>
  <c r="O234" i="26" s="1"/>
  <c r="J227" i="26"/>
  <c r="J226" i="26" s="1"/>
  <c r="K224" i="26"/>
  <c r="J224" i="26"/>
  <c r="O223" i="26"/>
  <c r="P223" i="26" s="1"/>
  <c r="Q223" i="26" s="1"/>
  <c r="M223" i="26"/>
  <c r="K223" i="26"/>
  <c r="K222" i="26"/>
  <c r="J221" i="26"/>
  <c r="J215" i="26"/>
  <c r="M217" i="26"/>
  <c r="O217" i="26" s="1"/>
  <c r="P217" i="26" s="1"/>
  <c r="Q217" i="26" s="1"/>
  <c r="M218" i="26"/>
  <c r="O218" i="26" s="1"/>
  <c r="P218" i="26" s="1"/>
  <c r="Q218" i="26" s="1"/>
  <c r="K217" i="26"/>
  <c r="K218" i="26"/>
  <c r="K219" i="26"/>
  <c r="K216" i="26"/>
  <c r="O209" i="26"/>
  <c r="O210" i="26"/>
  <c r="P210" i="26" s="1"/>
  <c r="Q210" i="26" s="1"/>
  <c r="O211" i="26"/>
  <c r="P211" i="26" s="1"/>
  <c r="O213" i="26"/>
  <c r="P213" i="26" s="1"/>
  <c r="M208" i="26"/>
  <c r="O208" i="26" s="1"/>
  <c r="M209" i="26"/>
  <c r="M210" i="26"/>
  <c r="M211" i="26"/>
  <c r="M212" i="26"/>
  <c r="O212" i="26" s="1"/>
  <c r="M213" i="26"/>
  <c r="M214" i="26"/>
  <c r="O214" i="26" s="1"/>
  <c r="M207" i="26"/>
  <c r="O207" i="26" s="1"/>
  <c r="K208" i="26"/>
  <c r="K209" i="26"/>
  <c r="K210" i="26"/>
  <c r="K211" i="26"/>
  <c r="K212" i="26"/>
  <c r="K213" i="26"/>
  <c r="K214" i="26"/>
  <c r="K207" i="26"/>
  <c r="J202" i="26"/>
  <c r="J171" i="26" s="1"/>
  <c r="M204" i="26"/>
  <c r="O204" i="26" s="1"/>
  <c r="P204" i="26" s="1"/>
  <c r="O199" i="26"/>
  <c r="P199" i="26" s="1"/>
  <c r="Q199" i="26" s="1"/>
  <c r="M199" i="26"/>
  <c r="M200" i="26"/>
  <c r="O200" i="26" s="1"/>
  <c r="M201" i="26"/>
  <c r="O201" i="26" s="1"/>
  <c r="P201" i="26" s="1"/>
  <c r="J197" i="26"/>
  <c r="M192" i="26"/>
  <c r="O192" i="26" s="1"/>
  <c r="P192" i="26" s="1"/>
  <c r="M193" i="26"/>
  <c r="O193" i="26" s="1"/>
  <c r="P193" i="26" s="1"/>
  <c r="Q193" i="26" s="1"/>
  <c r="M194" i="26"/>
  <c r="O194" i="26" s="1"/>
  <c r="M195" i="26"/>
  <c r="O195" i="26" s="1"/>
  <c r="P195" i="26" s="1"/>
  <c r="Q195" i="26" s="1"/>
  <c r="M196" i="26"/>
  <c r="O196" i="26" s="1"/>
  <c r="P196" i="26" s="1"/>
  <c r="Q196" i="26" s="1"/>
  <c r="J190" i="26"/>
  <c r="O174" i="26"/>
  <c r="P174" i="26" s="1"/>
  <c r="O176" i="26"/>
  <c r="O179" i="26"/>
  <c r="P179" i="26"/>
  <c r="Q179" i="26" s="1"/>
  <c r="O183" i="26"/>
  <c r="P183" i="26" s="1"/>
  <c r="Q183" i="26" s="1"/>
  <c r="O185" i="26"/>
  <c r="P185" i="26"/>
  <c r="Q185" i="26" s="1"/>
  <c r="M174" i="26"/>
  <c r="M175" i="26"/>
  <c r="O175" i="26" s="1"/>
  <c r="P175" i="26" s="1"/>
  <c r="Q175" i="26" s="1"/>
  <c r="M176" i="26"/>
  <c r="M177" i="26"/>
  <c r="O177" i="26" s="1"/>
  <c r="M178" i="26"/>
  <c r="O178" i="26" s="1"/>
  <c r="P178" i="26" s="1"/>
  <c r="Q178" i="26" s="1"/>
  <c r="M179" i="26"/>
  <c r="M180" i="26"/>
  <c r="O180" i="26" s="1"/>
  <c r="P180" i="26" s="1"/>
  <c r="M181" i="26"/>
  <c r="O181" i="26" s="1"/>
  <c r="M182" i="26"/>
  <c r="O182" i="26" s="1"/>
  <c r="P182" i="26" s="1"/>
  <c r="M183" i="26"/>
  <c r="M184" i="26"/>
  <c r="O184" i="26" s="1"/>
  <c r="M185" i="26"/>
  <c r="M186" i="26"/>
  <c r="O186" i="26" s="1"/>
  <c r="M187" i="26"/>
  <c r="O187" i="26" s="1"/>
  <c r="P187" i="26" s="1"/>
  <c r="Q187" i="26" s="1"/>
  <c r="M188" i="26"/>
  <c r="O188" i="26" s="1"/>
  <c r="P188" i="26" s="1"/>
  <c r="M189" i="26"/>
  <c r="O189" i="26" s="1"/>
  <c r="J172" i="26"/>
  <c r="J163" i="26"/>
  <c r="O165" i="26"/>
  <c r="P165" i="26" s="1"/>
  <c r="O166" i="26"/>
  <c r="P166" i="26" s="1"/>
  <c r="Q166" i="26" s="1"/>
  <c r="M165" i="26"/>
  <c r="M166" i="26"/>
  <c r="M167" i="26"/>
  <c r="O167" i="26" s="1"/>
  <c r="P167" i="26" s="1"/>
  <c r="J158" i="26"/>
  <c r="O161" i="26"/>
  <c r="P161" i="26" s="1"/>
  <c r="Q161" i="26" s="1"/>
  <c r="M159" i="26"/>
  <c r="O154" i="26"/>
  <c r="P154" i="26" s="1"/>
  <c r="M151" i="26"/>
  <c r="O151" i="26" s="1"/>
  <c r="M152" i="26"/>
  <c r="O152" i="26" s="1"/>
  <c r="P152" i="26" s="1"/>
  <c r="Q152" i="26" s="1"/>
  <c r="M153" i="26"/>
  <c r="O153" i="26" s="1"/>
  <c r="M154" i="26"/>
  <c r="M150" i="26"/>
  <c r="K156" i="26"/>
  <c r="K155" i="26" s="1"/>
  <c r="K151" i="26"/>
  <c r="K149" i="26" s="1"/>
  <c r="K152" i="26"/>
  <c r="K153" i="26"/>
  <c r="K154" i="26"/>
  <c r="K150" i="26"/>
  <c r="J155" i="26"/>
  <c r="J148" i="26" s="1"/>
  <c r="J149" i="26"/>
  <c r="J142" i="26"/>
  <c r="J135" i="26"/>
  <c r="O145" i="26"/>
  <c r="P145" i="26" s="1"/>
  <c r="O147" i="26"/>
  <c r="P147" i="26" s="1"/>
  <c r="Q147" i="26" s="1"/>
  <c r="M144" i="26"/>
  <c r="O144" i="26" s="1"/>
  <c r="P144" i="26" s="1"/>
  <c r="M145" i="26"/>
  <c r="M146" i="26"/>
  <c r="O146" i="26" s="1"/>
  <c r="M147" i="26"/>
  <c r="O137" i="26"/>
  <c r="P137" i="26" s="1"/>
  <c r="M137" i="26"/>
  <c r="M138" i="26"/>
  <c r="O138" i="26" s="1"/>
  <c r="M139" i="26"/>
  <c r="O139" i="26" s="1"/>
  <c r="M140" i="26"/>
  <c r="O140" i="26" s="1"/>
  <c r="P140" i="26" s="1"/>
  <c r="Q140" i="26" s="1"/>
  <c r="M141" i="26"/>
  <c r="O141" i="26" s="1"/>
  <c r="J110" i="26"/>
  <c r="O112" i="26"/>
  <c r="P112" i="26" s="1"/>
  <c r="O113" i="26"/>
  <c r="P113" i="26" s="1"/>
  <c r="O115" i="26"/>
  <c r="P115" i="26" s="1"/>
  <c r="Q115" i="26" s="1"/>
  <c r="O118" i="26"/>
  <c r="P118" i="26" s="1"/>
  <c r="Q118" i="26" s="1"/>
  <c r="O121" i="26"/>
  <c r="P121" i="26" s="1"/>
  <c r="O124" i="26"/>
  <c r="P124" i="26" s="1"/>
  <c r="Q124" i="26" s="1"/>
  <c r="O126" i="26"/>
  <c r="P126" i="26" s="1"/>
  <c r="M112" i="26"/>
  <c r="M113" i="26"/>
  <c r="M114" i="26"/>
  <c r="O114" i="26" s="1"/>
  <c r="M115" i="26"/>
  <c r="M116" i="26"/>
  <c r="O116" i="26" s="1"/>
  <c r="P116" i="26" s="1"/>
  <c r="Q116" i="26" s="1"/>
  <c r="M117" i="26"/>
  <c r="O117" i="26" s="1"/>
  <c r="P117" i="26" s="1"/>
  <c r="M118" i="26"/>
  <c r="M119" i="26"/>
  <c r="O119" i="26" s="1"/>
  <c r="P119" i="26" s="1"/>
  <c r="Q119" i="26" s="1"/>
  <c r="M120" i="26"/>
  <c r="O120" i="26" s="1"/>
  <c r="P120" i="26" s="1"/>
  <c r="M121" i="26"/>
  <c r="M122" i="26"/>
  <c r="O122" i="26" s="1"/>
  <c r="M123" i="26"/>
  <c r="O123" i="26" s="1"/>
  <c r="P123" i="26" s="1"/>
  <c r="Q123" i="26" s="1"/>
  <c r="M124" i="26"/>
  <c r="M125" i="26"/>
  <c r="O125" i="26" s="1"/>
  <c r="P125" i="26" s="1"/>
  <c r="M126" i="26"/>
  <c r="M127" i="26"/>
  <c r="O127" i="26" s="1"/>
  <c r="P127" i="26" s="1"/>
  <c r="Q127" i="26" s="1"/>
  <c r="M128" i="26"/>
  <c r="O128" i="26" s="1"/>
  <c r="P128" i="26" s="1"/>
  <c r="M129" i="26"/>
  <c r="O129" i="26" s="1"/>
  <c r="P129" i="26" s="1"/>
  <c r="M130" i="26"/>
  <c r="O130" i="26" s="1"/>
  <c r="M131" i="26"/>
  <c r="O131" i="26" s="1"/>
  <c r="P131" i="26" s="1"/>
  <c r="Q131" i="26" s="1"/>
  <c r="M132" i="26"/>
  <c r="O132" i="26" s="1"/>
  <c r="P132" i="26" s="1"/>
  <c r="Q132" i="26" s="1"/>
  <c r="M133" i="26"/>
  <c r="O133" i="26" s="1"/>
  <c r="P133" i="26" s="1"/>
  <c r="M134" i="26"/>
  <c r="O134" i="26" s="1"/>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O76" i="26"/>
  <c r="P76" i="26" s="1"/>
  <c r="O78" i="26"/>
  <c r="P78" i="26" s="1"/>
  <c r="O80" i="26"/>
  <c r="P80" i="26" s="1"/>
  <c r="O81" i="26"/>
  <c r="P81" i="26" s="1"/>
  <c r="O89" i="26"/>
  <c r="P89" i="26" s="1"/>
  <c r="O95" i="26"/>
  <c r="P95" i="26" s="1"/>
  <c r="O99" i="26"/>
  <c r="O101" i="26"/>
  <c r="P101" i="26" s="1"/>
  <c r="O102" i="26"/>
  <c r="P102" i="26" s="1"/>
  <c r="O104" i="26"/>
  <c r="P104" i="26" s="1"/>
  <c r="Q104" i="26" s="1"/>
  <c r="O107" i="26"/>
  <c r="P107" i="26" s="1"/>
  <c r="O108" i="26"/>
  <c r="P108" i="26" s="1"/>
  <c r="Q108" i="26" s="1"/>
  <c r="M76" i="26"/>
  <c r="M77" i="26"/>
  <c r="O77" i="26" s="1"/>
  <c r="M78" i="26"/>
  <c r="M79" i="26"/>
  <c r="O79" i="26" s="1"/>
  <c r="P79" i="26" s="1"/>
  <c r="M80" i="26"/>
  <c r="M81" i="26"/>
  <c r="M82" i="26"/>
  <c r="O82" i="26" s="1"/>
  <c r="M83" i="26"/>
  <c r="O83" i="26" s="1"/>
  <c r="M84" i="26"/>
  <c r="O84" i="26" s="1"/>
  <c r="M85" i="26"/>
  <c r="O85" i="26" s="1"/>
  <c r="M86" i="26"/>
  <c r="O86" i="26" s="1"/>
  <c r="M87" i="26"/>
  <c r="O87" i="26" s="1"/>
  <c r="P87" i="26" s="1"/>
  <c r="M88" i="26"/>
  <c r="O88" i="26" s="1"/>
  <c r="M89" i="26"/>
  <c r="M90" i="26"/>
  <c r="O90" i="26" s="1"/>
  <c r="M91" i="26"/>
  <c r="O91" i="26" s="1"/>
  <c r="M92" i="26"/>
  <c r="O92" i="26" s="1"/>
  <c r="M93" i="26"/>
  <c r="O93" i="26" s="1"/>
  <c r="M94" i="26"/>
  <c r="O94" i="26" s="1"/>
  <c r="M95" i="26"/>
  <c r="M96" i="26"/>
  <c r="O96" i="26" s="1"/>
  <c r="M97" i="26"/>
  <c r="O97" i="26" s="1"/>
  <c r="P97" i="26" s="1"/>
  <c r="M98" i="26"/>
  <c r="O98" i="26" s="1"/>
  <c r="M99" i="26"/>
  <c r="M100" i="26"/>
  <c r="O100" i="26" s="1"/>
  <c r="M101" i="26"/>
  <c r="M102" i="26"/>
  <c r="M103" i="26"/>
  <c r="O103" i="26" s="1"/>
  <c r="P103" i="26" s="1"/>
  <c r="M104" i="26"/>
  <c r="M105" i="26"/>
  <c r="O105" i="26" s="1"/>
  <c r="P105" i="26" s="1"/>
  <c r="M106" i="26"/>
  <c r="O106" i="26" s="1"/>
  <c r="M107" i="26"/>
  <c r="M108" i="26"/>
  <c r="M109" i="26"/>
  <c r="O109" i="26" s="1"/>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J74" i="26"/>
  <c r="J42" i="26"/>
  <c r="J52" i="26"/>
  <c r="J68" i="26"/>
  <c r="O71" i="26"/>
  <c r="P71" i="26" s="1"/>
  <c r="Q71" i="26" s="1"/>
  <c r="M70" i="26"/>
  <c r="O70" i="26" s="1"/>
  <c r="P70" i="26" s="1"/>
  <c r="M71" i="26"/>
  <c r="M72" i="26"/>
  <c r="O72" i="26" s="1"/>
  <c r="K70" i="26"/>
  <c r="K68" i="26" s="1"/>
  <c r="K71" i="26"/>
  <c r="K72" i="26"/>
  <c r="K69" i="26"/>
  <c r="O56" i="26"/>
  <c r="P56" i="26" s="1"/>
  <c r="O64" i="26"/>
  <c r="M54" i="26"/>
  <c r="O54" i="26" s="1"/>
  <c r="M55" i="26"/>
  <c r="O55" i="26" s="1"/>
  <c r="P55" i="26" s="1"/>
  <c r="Q55" i="26" s="1"/>
  <c r="M56" i="26"/>
  <c r="M57" i="26"/>
  <c r="O57" i="26" s="1"/>
  <c r="M58" i="26"/>
  <c r="O58" i="26" s="1"/>
  <c r="M59" i="26"/>
  <c r="O59" i="26" s="1"/>
  <c r="M60" i="26"/>
  <c r="O60" i="26" s="1"/>
  <c r="P60" i="26" s="1"/>
  <c r="M61" i="26"/>
  <c r="O61" i="26" s="1"/>
  <c r="M62" i="26"/>
  <c r="O62" i="26" s="1"/>
  <c r="M63" i="26"/>
  <c r="O63" i="26" s="1"/>
  <c r="P63" i="26" s="1"/>
  <c r="Q63" i="26" s="1"/>
  <c r="M64" i="26"/>
  <c r="M65" i="26"/>
  <c r="O65" i="26" s="1"/>
  <c r="M66" i="26"/>
  <c r="O66" i="26" s="1"/>
  <c r="M67" i="26"/>
  <c r="O67" i="26" s="1"/>
  <c r="K54" i="26"/>
  <c r="K55" i="26"/>
  <c r="K52" i="26" s="1"/>
  <c r="K56" i="26"/>
  <c r="K57" i="26"/>
  <c r="K58" i="26"/>
  <c r="K59" i="26"/>
  <c r="K60" i="26"/>
  <c r="K61" i="26"/>
  <c r="K62" i="26"/>
  <c r="K63" i="26"/>
  <c r="K64" i="26"/>
  <c r="K65" i="26"/>
  <c r="K66" i="26"/>
  <c r="K67" i="26"/>
  <c r="K53" i="26"/>
  <c r="O49" i="26"/>
  <c r="P49" i="26" s="1"/>
  <c r="O51" i="26"/>
  <c r="P51" i="26" s="1"/>
  <c r="M44" i="26"/>
  <c r="O44" i="26" s="1"/>
  <c r="P44" i="26" s="1"/>
  <c r="M45" i="26"/>
  <c r="O45" i="26" s="1"/>
  <c r="M46" i="26"/>
  <c r="O46" i="26" s="1"/>
  <c r="P46" i="26" s="1"/>
  <c r="Q46" i="26" s="1"/>
  <c r="M47" i="26"/>
  <c r="O47" i="26" s="1"/>
  <c r="P47" i="26" s="1"/>
  <c r="Q47" i="26" s="1"/>
  <c r="M48" i="26"/>
  <c r="O48" i="26" s="1"/>
  <c r="P48" i="26" s="1"/>
  <c r="M49" i="26"/>
  <c r="M50" i="26"/>
  <c r="O50" i="26" s="1"/>
  <c r="M51" i="26"/>
  <c r="K44" i="26"/>
  <c r="K45" i="26"/>
  <c r="K46" i="26"/>
  <c r="K47" i="26"/>
  <c r="K48" i="26"/>
  <c r="K49" i="26"/>
  <c r="K50" i="26"/>
  <c r="K51" i="26"/>
  <c r="K43" i="26"/>
  <c r="O35" i="26"/>
  <c r="P35" i="26" s="1"/>
  <c r="Q35" i="26" s="1"/>
  <c r="O38" i="26"/>
  <c r="P38" i="26" s="1"/>
  <c r="O40" i="26"/>
  <c r="P40" i="26" s="1"/>
  <c r="M32" i="26"/>
  <c r="O32" i="26" s="1"/>
  <c r="P32" i="26" s="1"/>
  <c r="M33" i="26"/>
  <c r="O33" i="26" s="1"/>
  <c r="M34" i="26"/>
  <c r="O34" i="26" s="1"/>
  <c r="M35" i="26"/>
  <c r="M36" i="26"/>
  <c r="O36" i="26" s="1"/>
  <c r="M37" i="26"/>
  <c r="O37" i="26" s="1"/>
  <c r="P37" i="26" s="1"/>
  <c r="M38" i="26"/>
  <c r="M39" i="26"/>
  <c r="O39" i="26" s="1"/>
  <c r="M40" i="26"/>
  <c r="J30" i="26"/>
  <c r="J29" i="26" s="1"/>
  <c r="M29" i="26"/>
  <c r="O26" i="26"/>
  <c r="P26" i="26" s="1"/>
  <c r="O27" i="26"/>
  <c r="P27" i="26" s="1"/>
  <c r="O25" i="26"/>
  <c r="P25" i="26" s="1"/>
  <c r="Q25" i="26" s="1"/>
  <c r="M26" i="26"/>
  <c r="M27" i="26"/>
  <c r="M28" i="26"/>
  <c r="O28" i="26" s="1"/>
  <c r="P28" i="26" s="1"/>
  <c r="M25" i="26"/>
  <c r="K26" i="26"/>
  <c r="K27" i="26"/>
  <c r="K28" i="26"/>
  <c r="K25" i="26"/>
  <c r="J24" i="26"/>
  <c r="O22" i="26"/>
  <c r="P22" i="26" s="1"/>
  <c r="O23" i="26"/>
  <c r="P23" i="26" s="1"/>
  <c r="Q23" i="26" s="1"/>
  <c r="M22" i="26"/>
  <c r="M23" i="26"/>
  <c r="K22" i="26"/>
  <c r="K23" i="26"/>
  <c r="K21" i="26"/>
  <c r="J20" i="26"/>
  <c r="B20" i="26"/>
  <c r="O18" i="26"/>
  <c r="P18" i="26" s="1"/>
  <c r="M15" i="26"/>
  <c r="O15" i="26" s="1"/>
  <c r="M16" i="26"/>
  <c r="O16" i="26" s="1"/>
  <c r="M17" i="26"/>
  <c r="O17" i="26" s="1"/>
  <c r="M18" i="26"/>
  <c r="M19" i="26"/>
  <c r="O19" i="26" s="1"/>
  <c r="J13" i="26"/>
  <c r="K15" i="26"/>
  <c r="K16" i="26"/>
  <c r="K17" i="26"/>
  <c r="K18" i="26"/>
  <c r="K19" i="26"/>
  <c r="K14" i="26"/>
  <c r="K13" i="26" s="1"/>
  <c r="K12" i="26"/>
  <c r="M12" i="26"/>
  <c r="B235" i="26"/>
  <c r="E237" i="26"/>
  <c r="B227" i="26"/>
  <c r="B226" i="26" s="1"/>
  <c r="E229" i="26"/>
  <c r="G229" i="26" s="1"/>
  <c r="H229" i="26" s="1"/>
  <c r="E230" i="26"/>
  <c r="G230" i="26" s="1"/>
  <c r="H230" i="26" s="1"/>
  <c r="I230" i="26" s="1"/>
  <c r="E234" i="26"/>
  <c r="G234" i="26" s="1"/>
  <c r="C225" i="26"/>
  <c r="B221" i="26"/>
  <c r="E222" i="26"/>
  <c r="G222" i="26" s="1"/>
  <c r="G221" i="26" s="1"/>
  <c r="C222" i="26"/>
  <c r="C221" i="26" s="1"/>
  <c r="B215" i="26"/>
  <c r="C220" i="26"/>
  <c r="C219" i="26"/>
  <c r="B202" i="26"/>
  <c r="B197" i="26"/>
  <c r="E198" i="26"/>
  <c r="E192" i="26"/>
  <c r="G192" i="26" s="1"/>
  <c r="H192" i="26" s="1"/>
  <c r="E193" i="26"/>
  <c r="G193" i="26" s="1"/>
  <c r="H193" i="26" s="1"/>
  <c r="I193" i="26" s="1"/>
  <c r="E194" i="26"/>
  <c r="G194" i="26" s="1"/>
  <c r="H194" i="26" s="1"/>
  <c r="I194" i="26" s="1"/>
  <c r="E195" i="26"/>
  <c r="G195" i="26" s="1"/>
  <c r="H195" i="26" s="1"/>
  <c r="I195" i="26" s="1"/>
  <c r="E196" i="26"/>
  <c r="G196" i="26" s="1"/>
  <c r="H196" i="26" s="1"/>
  <c r="B190" i="26"/>
  <c r="B172" i="26"/>
  <c r="B171" i="26" s="1"/>
  <c r="E177" i="26"/>
  <c r="G177" i="26" s="1"/>
  <c r="E180" i="26"/>
  <c r="G180" i="26" s="1"/>
  <c r="H180" i="26" s="1"/>
  <c r="E182" i="26"/>
  <c r="G182" i="26" s="1"/>
  <c r="E183" i="26"/>
  <c r="G183" i="26" s="1"/>
  <c r="E184" i="26"/>
  <c r="G184" i="26" s="1"/>
  <c r="H184" i="26" s="1"/>
  <c r="E186" i="26"/>
  <c r="G186" i="26" s="1"/>
  <c r="H186" i="26" s="1"/>
  <c r="E188" i="26"/>
  <c r="G188" i="26" s="1"/>
  <c r="H188" i="26" s="1"/>
  <c r="E189" i="26"/>
  <c r="G189" i="26" s="1"/>
  <c r="E156" i="26"/>
  <c r="C156" i="26"/>
  <c r="C155" i="26" s="1"/>
  <c r="B149" i="26"/>
  <c r="E150" i="26"/>
  <c r="C151" i="26"/>
  <c r="C152" i="26"/>
  <c r="C150" i="26"/>
  <c r="B142" i="26"/>
  <c r="B135" i="26"/>
  <c r="B110" i="26"/>
  <c r="B74" i="26"/>
  <c r="E75" i="26"/>
  <c r="G75" i="26" s="1"/>
  <c r="B42" i="26"/>
  <c r="E47" i="26"/>
  <c r="G47" i="26" s="1"/>
  <c r="H47" i="26" s="1"/>
  <c r="I47" i="26" s="1"/>
  <c r="C46" i="26"/>
  <c r="C47" i="26"/>
  <c r="C48" i="26"/>
  <c r="C50" i="26"/>
  <c r="C51" i="26"/>
  <c r="C45" i="26"/>
  <c r="B30" i="26"/>
  <c r="B29" i="26" s="1"/>
  <c r="E31" i="26"/>
  <c r="G31" i="26" s="1"/>
  <c r="H31" i="26" s="1"/>
  <c r="B24" i="26"/>
  <c r="C26" i="26"/>
  <c r="C28" i="26"/>
  <c r="C25" i="26"/>
  <c r="C22" i="26"/>
  <c r="C23" i="26"/>
  <c r="C21" i="26"/>
  <c r="C20" i="26" s="1"/>
  <c r="B13" i="26"/>
  <c r="E14" i="26"/>
  <c r="G14" i="26" s="1"/>
  <c r="H14" i="26" s="1"/>
  <c r="C15" i="26"/>
  <c r="C16" i="26"/>
  <c r="C17" i="26"/>
  <c r="C18" i="26"/>
  <c r="C19" i="26"/>
  <c r="C14" i="26"/>
  <c r="E12" i="26"/>
  <c r="G12" i="26" s="1"/>
  <c r="H12" i="26" s="1"/>
  <c r="H11" i="26" s="1"/>
  <c r="C12" i="26"/>
  <c r="C11" i="26" s="1"/>
  <c r="B11" i="26"/>
  <c r="B253" i="26"/>
  <c r="K251" i="26"/>
  <c r="M251" i="26" s="1"/>
  <c r="O251" i="26" s="1"/>
  <c r="P251" i="26" s="1"/>
  <c r="K250" i="26"/>
  <c r="K249" i="26"/>
  <c r="K248" i="26"/>
  <c r="M248" i="26" s="1"/>
  <c r="O248" i="26" s="1"/>
  <c r="P248" i="26" s="1"/>
  <c r="K247" i="26"/>
  <c r="K246" i="26"/>
  <c r="M246" i="26" s="1"/>
  <c r="O246" i="26" s="1"/>
  <c r="P246" i="26" s="1"/>
  <c r="Q246" i="26" s="1"/>
  <c r="K245" i="26"/>
  <c r="M245" i="26" s="1"/>
  <c r="O245" i="26" s="1"/>
  <c r="K244" i="26"/>
  <c r="M244" i="26" s="1"/>
  <c r="O244" i="26" s="1"/>
  <c r="K243" i="26"/>
  <c r="M243" i="26" s="1"/>
  <c r="O243" i="26" s="1"/>
  <c r="P243" i="26" s="1"/>
  <c r="K242" i="26"/>
  <c r="M242" i="26" s="1"/>
  <c r="O242" i="26" s="1"/>
  <c r="J241" i="26"/>
  <c r="K240" i="26"/>
  <c r="E240" i="26"/>
  <c r="G240" i="26" s="1"/>
  <c r="H240" i="26" s="1"/>
  <c r="I240" i="26" s="1"/>
  <c r="C240" i="26"/>
  <c r="K239" i="26"/>
  <c r="K238" i="26"/>
  <c r="E238" i="26"/>
  <c r="G238" i="26" s="1"/>
  <c r="C238" i="26"/>
  <c r="K237" i="26"/>
  <c r="G237" i="26"/>
  <c r="H237" i="26" s="1"/>
  <c r="C237" i="26"/>
  <c r="M236" i="26"/>
  <c r="M235" i="26" s="1"/>
  <c r="K236" i="26"/>
  <c r="K235" i="26" s="1"/>
  <c r="E236" i="26"/>
  <c r="G236" i="26" s="1"/>
  <c r="C236" i="26"/>
  <c r="K234" i="26"/>
  <c r="C234" i="26"/>
  <c r="K233" i="26"/>
  <c r="K232" i="26"/>
  <c r="K231" i="26"/>
  <c r="K230" i="26"/>
  <c r="C230" i="26"/>
  <c r="K229" i="26"/>
  <c r="C229" i="26"/>
  <c r="M228" i="26"/>
  <c r="O228" i="26" s="1"/>
  <c r="K228" i="26"/>
  <c r="K227" i="26" s="1"/>
  <c r="E228" i="26"/>
  <c r="C228" i="26"/>
  <c r="M225" i="26"/>
  <c r="O225" i="26" s="1"/>
  <c r="O224" i="26" s="1"/>
  <c r="K225" i="26"/>
  <c r="E225" i="26"/>
  <c r="G225" i="26" s="1"/>
  <c r="C224" i="26"/>
  <c r="B224" i="26"/>
  <c r="M222" i="26"/>
  <c r="E220" i="26"/>
  <c r="G220" i="26" s="1"/>
  <c r="M219" i="26"/>
  <c r="O219" i="26" s="1"/>
  <c r="E219" i="26"/>
  <c r="G219" i="26" s="1"/>
  <c r="G215" i="26" s="1"/>
  <c r="M216" i="26"/>
  <c r="O216" i="26" s="1"/>
  <c r="O215" i="26" s="1"/>
  <c r="J206" i="26"/>
  <c r="K204" i="26"/>
  <c r="E204" i="26"/>
  <c r="C204" i="26"/>
  <c r="M203" i="26"/>
  <c r="O203" i="26" s="1"/>
  <c r="P203" i="26" s="1"/>
  <c r="Q203" i="26" s="1"/>
  <c r="K203" i="26"/>
  <c r="K202" i="26" s="1"/>
  <c r="E203" i="26"/>
  <c r="G203" i="26" s="1"/>
  <c r="C203" i="26"/>
  <c r="K201" i="26"/>
  <c r="E201" i="26"/>
  <c r="G201" i="26" s="1"/>
  <c r="C201" i="26"/>
  <c r="K200" i="26"/>
  <c r="E200" i="26"/>
  <c r="G200" i="26" s="1"/>
  <c r="H200" i="26" s="1"/>
  <c r="I200" i="26" s="1"/>
  <c r="C200" i="26"/>
  <c r="K199" i="26"/>
  <c r="E199" i="26"/>
  <c r="G199" i="26" s="1"/>
  <c r="H199" i="26" s="1"/>
  <c r="I199" i="26" s="1"/>
  <c r="C199" i="26"/>
  <c r="M198" i="26"/>
  <c r="O198" i="26" s="1"/>
  <c r="K198" i="26"/>
  <c r="K197" i="26" s="1"/>
  <c r="G198" i="26"/>
  <c r="H198" i="26" s="1"/>
  <c r="C198" i="26"/>
  <c r="K196" i="26"/>
  <c r="C196" i="26"/>
  <c r="K195" i="26"/>
  <c r="C195" i="26"/>
  <c r="K194" i="26"/>
  <c r="C194" i="26"/>
  <c r="K193" i="26"/>
  <c r="C193" i="26"/>
  <c r="K192" i="26"/>
  <c r="C192" i="26"/>
  <c r="M191" i="26"/>
  <c r="O191" i="26" s="1"/>
  <c r="K191" i="26"/>
  <c r="K190" i="26" s="1"/>
  <c r="E191" i="26"/>
  <c r="G191" i="26" s="1"/>
  <c r="C191" i="26"/>
  <c r="K189" i="26"/>
  <c r="C189" i="26"/>
  <c r="K188" i="26"/>
  <c r="C188" i="26"/>
  <c r="K187" i="26"/>
  <c r="K186" i="26"/>
  <c r="C186" i="26"/>
  <c r="K185" i="26"/>
  <c r="K184" i="26"/>
  <c r="C184" i="26"/>
  <c r="K183" i="26"/>
  <c r="C183" i="26"/>
  <c r="C182" i="26"/>
  <c r="K181" i="26"/>
  <c r="C180" i="26"/>
  <c r="K179" i="26"/>
  <c r="K178" i="26"/>
  <c r="C177" i="26"/>
  <c r="K176" i="26"/>
  <c r="K175" i="26"/>
  <c r="K174" i="26"/>
  <c r="M173" i="26"/>
  <c r="E173" i="26"/>
  <c r="G173" i="26" s="1"/>
  <c r="C173" i="26"/>
  <c r="M170" i="26"/>
  <c r="O170" i="26" s="1"/>
  <c r="K170" i="26"/>
  <c r="M169" i="26"/>
  <c r="K169" i="26"/>
  <c r="J168" i="26"/>
  <c r="K167" i="26"/>
  <c r="K166" i="26"/>
  <c r="K165" i="26"/>
  <c r="M164" i="26"/>
  <c r="O164" i="26" s="1"/>
  <c r="K164" i="26"/>
  <c r="K163" i="26" s="1"/>
  <c r="M162" i="26"/>
  <c r="O162" i="26" s="1"/>
  <c r="P162" i="26" s="1"/>
  <c r="K162" i="26"/>
  <c r="M161" i="26"/>
  <c r="K161" i="26"/>
  <c r="M160" i="26"/>
  <c r="O160" i="26" s="1"/>
  <c r="K160" i="26"/>
  <c r="K159" i="26"/>
  <c r="K158" i="26" s="1"/>
  <c r="M156" i="26"/>
  <c r="G156" i="26"/>
  <c r="H156" i="26" s="1"/>
  <c r="H155" i="26" s="1"/>
  <c r="B155" i="26"/>
  <c r="B148" i="26" s="1"/>
  <c r="E152" i="26"/>
  <c r="G152" i="26" s="1"/>
  <c r="H152" i="26" s="1"/>
  <c r="E151" i="26"/>
  <c r="G151" i="26" s="1"/>
  <c r="H151" i="26" s="1"/>
  <c r="O150" i="26"/>
  <c r="E147" i="26"/>
  <c r="G147" i="26" s="1"/>
  <c r="H147" i="26" s="1"/>
  <c r="I147" i="26" s="1"/>
  <c r="C147" i="26"/>
  <c r="E146" i="26"/>
  <c r="G146" i="26" s="1"/>
  <c r="C146" i="26"/>
  <c r="K145" i="26"/>
  <c r="E145" i="26"/>
  <c r="G145" i="26" s="1"/>
  <c r="H145" i="26" s="1"/>
  <c r="I145" i="26" s="1"/>
  <c r="C145" i="26"/>
  <c r="E144" i="26"/>
  <c r="G144" i="26" s="1"/>
  <c r="H144" i="26" s="1"/>
  <c r="C144" i="26"/>
  <c r="E143" i="26"/>
  <c r="G143" i="26" s="1"/>
  <c r="C143" i="26"/>
  <c r="E141" i="26"/>
  <c r="G141" i="26" s="1"/>
  <c r="H141" i="26" s="1"/>
  <c r="C141" i="26"/>
  <c r="E140" i="26"/>
  <c r="G140" i="26" s="1"/>
  <c r="C140" i="26"/>
  <c r="K139" i="26"/>
  <c r="E139" i="26"/>
  <c r="G139" i="26" s="1"/>
  <c r="H139" i="26" s="1"/>
  <c r="I139" i="26" s="1"/>
  <c r="C139" i="26"/>
  <c r="K138" i="26"/>
  <c r="E138" i="26"/>
  <c r="G138" i="26" s="1"/>
  <c r="H138" i="26" s="1"/>
  <c r="C138" i="26"/>
  <c r="M136" i="26"/>
  <c r="O136" i="26" s="1"/>
  <c r="O135" i="26" s="1"/>
  <c r="E136" i="26"/>
  <c r="G136" i="26" s="1"/>
  <c r="C136" i="26"/>
  <c r="E133" i="26"/>
  <c r="G133" i="26" s="1"/>
  <c r="C133" i="26"/>
  <c r="E132" i="26"/>
  <c r="G132" i="26" s="1"/>
  <c r="C132" i="26"/>
  <c r="E131" i="26"/>
  <c r="G131" i="26" s="1"/>
  <c r="H131" i="26" s="1"/>
  <c r="C131" i="26"/>
  <c r="E130" i="26"/>
  <c r="G130" i="26" s="1"/>
  <c r="H130" i="26" s="1"/>
  <c r="C130" i="26"/>
  <c r="E129" i="26"/>
  <c r="G129" i="26" s="1"/>
  <c r="H129" i="26" s="1"/>
  <c r="I129" i="26" s="1"/>
  <c r="C129" i="26"/>
  <c r="E127" i="26"/>
  <c r="G127" i="26" s="1"/>
  <c r="C127" i="26"/>
  <c r="E126" i="26"/>
  <c r="G126" i="26" s="1"/>
  <c r="H126" i="26" s="1"/>
  <c r="C126" i="26"/>
  <c r="E125" i="26"/>
  <c r="G125" i="26" s="1"/>
  <c r="C125" i="26"/>
  <c r="E124" i="26"/>
  <c r="G124" i="26" s="1"/>
  <c r="C124" i="26"/>
  <c r="E122" i="26"/>
  <c r="G122" i="26" s="1"/>
  <c r="H122" i="26" s="1"/>
  <c r="C122" i="26"/>
  <c r="E121" i="26"/>
  <c r="G121" i="26" s="1"/>
  <c r="H121" i="26" s="1"/>
  <c r="I121" i="26" s="1"/>
  <c r="C121" i="26"/>
  <c r="E120" i="26"/>
  <c r="G120" i="26" s="1"/>
  <c r="C120" i="26"/>
  <c r="E119" i="26"/>
  <c r="G119" i="26" s="1"/>
  <c r="C119" i="26"/>
  <c r="E118" i="26"/>
  <c r="G118" i="26" s="1"/>
  <c r="H118" i="26" s="1"/>
  <c r="C118" i="26"/>
  <c r="E117" i="26"/>
  <c r="G117" i="26" s="1"/>
  <c r="C117" i="26"/>
  <c r="E116" i="26"/>
  <c r="G116" i="26" s="1"/>
  <c r="C116" i="26"/>
  <c r="E115" i="26"/>
  <c r="G115" i="26" s="1"/>
  <c r="C115" i="26"/>
  <c r="E113" i="26"/>
  <c r="G113" i="26" s="1"/>
  <c r="C113" i="26"/>
  <c r="K111" i="26"/>
  <c r="K110" i="26" s="1"/>
  <c r="E111" i="26"/>
  <c r="G111" i="26" s="1"/>
  <c r="C111" i="26"/>
  <c r="E108" i="26"/>
  <c r="G108" i="26" s="1"/>
  <c r="C108" i="26"/>
  <c r="E107" i="26"/>
  <c r="G107" i="26" s="1"/>
  <c r="C107" i="26"/>
  <c r="E106" i="26"/>
  <c r="G106" i="26" s="1"/>
  <c r="H106" i="26" s="1"/>
  <c r="C106" i="26"/>
  <c r="E104" i="26"/>
  <c r="G104" i="26" s="1"/>
  <c r="C104" i="26"/>
  <c r="E101" i="26"/>
  <c r="G101" i="26" s="1"/>
  <c r="H101" i="26" s="1"/>
  <c r="I101" i="26" s="1"/>
  <c r="C101" i="26"/>
  <c r="E100" i="26"/>
  <c r="G100" i="26" s="1"/>
  <c r="C100" i="26"/>
  <c r="E99" i="26"/>
  <c r="G99" i="26" s="1"/>
  <c r="C99" i="26"/>
  <c r="E98" i="26"/>
  <c r="G98" i="26" s="1"/>
  <c r="H98" i="26" s="1"/>
  <c r="C98" i="26"/>
  <c r="E97" i="26"/>
  <c r="G97" i="26" s="1"/>
  <c r="C97" i="26"/>
  <c r="E96" i="26"/>
  <c r="G96" i="26" s="1"/>
  <c r="C96" i="26"/>
  <c r="E95" i="26"/>
  <c r="G95" i="26" s="1"/>
  <c r="C95" i="26"/>
  <c r="E94" i="26"/>
  <c r="G94" i="26" s="1"/>
  <c r="C94" i="26"/>
  <c r="E93" i="26"/>
  <c r="G93" i="26" s="1"/>
  <c r="H93" i="26" s="1"/>
  <c r="I93" i="26" s="1"/>
  <c r="C93" i="26"/>
  <c r="E92" i="26"/>
  <c r="G92" i="26" s="1"/>
  <c r="C92" i="26"/>
  <c r="E91" i="26"/>
  <c r="G91" i="26" s="1"/>
  <c r="C91" i="26"/>
  <c r="E90" i="26"/>
  <c r="G90" i="26" s="1"/>
  <c r="H90" i="26" s="1"/>
  <c r="C90" i="26"/>
  <c r="E88" i="26"/>
  <c r="G88" i="26" s="1"/>
  <c r="C88" i="26"/>
  <c r="E87" i="26"/>
  <c r="G87" i="26" s="1"/>
  <c r="H87" i="26" s="1"/>
  <c r="C87" i="26"/>
  <c r="E85" i="26"/>
  <c r="G85" i="26" s="1"/>
  <c r="H85" i="26" s="1"/>
  <c r="I85" i="26" s="1"/>
  <c r="C85" i="26"/>
  <c r="E84" i="26"/>
  <c r="G84" i="26" s="1"/>
  <c r="H84" i="26" s="1"/>
  <c r="C84" i="26"/>
  <c r="E82" i="26"/>
  <c r="G82" i="26" s="1"/>
  <c r="H82" i="26" s="1"/>
  <c r="C82" i="26"/>
  <c r="E80" i="26"/>
  <c r="G80" i="26" s="1"/>
  <c r="C80" i="26"/>
  <c r="E79" i="26"/>
  <c r="G79" i="26" s="1"/>
  <c r="H79" i="26" s="1"/>
  <c r="C79" i="26"/>
  <c r="E78" i="26"/>
  <c r="G78" i="26" s="1"/>
  <c r="C78" i="26"/>
  <c r="E77" i="26"/>
  <c r="G77" i="26" s="1"/>
  <c r="H77" i="26" s="1"/>
  <c r="I77" i="26" s="1"/>
  <c r="C77" i="26"/>
  <c r="C75" i="26"/>
  <c r="M69" i="26"/>
  <c r="M53" i="26"/>
  <c r="E51" i="26"/>
  <c r="G51" i="26" s="1"/>
  <c r="E50" i="26"/>
  <c r="G50" i="26" s="1"/>
  <c r="E48" i="26"/>
  <c r="G48" i="26" s="1"/>
  <c r="H48" i="26" s="1"/>
  <c r="I48" i="26" s="1"/>
  <c r="E46" i="26"/>
  <c r="G46" i="26" s="1"/>
  <c r="H46" i="26" s="1"/>
  <c r="E45" i="26"/>
  <c r="G45" i="26" s="1"/>
  <c r="K40" i="26"/>
  <c r="E40" i="26"/>
  <c r="G40" i="26" s="1"/>
  <c r="H40" i="26" s="1"/>
  <c r="I40" i="26" s="1"/>
  <c r="C40" i="26"/>
  <c r="K39" i="26"/>
  <c r="E39" i="26"/>
  <c r="G39" i="26" s="1"/>
  <c r="C39" i="26"/>
  <c r="K38" i="26"/>
  <c r="E38" i="26"/>
  <c r="G38" i="26" s="1"/>
  <c r="H38" i="26" s="1"/>
  <c r="C38" i="26"/>
  <c r="K37" i="26"/>
  <c r="E37" i="26"/>
  <c r="G37" i="26" s="1"/>
  <c r="C37" i="26"/>
  <c r="K36" i="26"/>
  <c r="E36" i="26"/>
  <c r="G36" i="26" s="1"/>
  <c r="C36" i="26"/>
  <c r="K35" i="26"/>
  <c r="E35" i="26"/>
  <c r="G35" i="26" s="1"/>
  <c r="H35" i="26" s="1"/>
  <c r="I35" i="26" s="1"/>
  <c r="C35" i="26"/>
  <c r="K34" i="26"/>
  <c r="E34" i="26"/>
  <c r="G34" i="26" s="1"/>
  <c r="H34" i="26" s="1"/>
  <c r="C34" i="26"/>
  <c r="K33" i="26"/>
  <c r="E33" i="26"/>
  <c r="G33" i="26" s="1"/>
  <c r="H33" i="26" s="1"/>
  <c r="I33" i="26" s="1"/>
  <c r="C33" i="26"/>
  <c r="K32" i="26"/>
  <c r="E32" i="26"/>
  <c r="G32" i="26" s="1"/>
  <c r="H32" i="26" s="1"/>
  <c r="C32" i="26"/>
  <c r="M31" i="26"/>
  <c r="O31" i="26" s="1"/>
  <c r="K31" i="26"/>
  <c r="C31" i="26"/>
  <c r="E28" i="26"/>
  <c r="G28" i="26" s="1"/>
  <c r="E26" i="26"/>
  <c r="G26" i="26" s="1"/>
  <c r="H26" i="26" s="1"/>
  <c r="E25" i="26"/>
  <c r="G25" i="26" s="1"/>
  <c r="E23" i="26"/>
  <c r="G23" i="26" s="1"/>
  <c r="G20" i="26" s="1"/>
  <c r="E22" i="26"/>
  <c r="G22" i="26" s="1"/>
  <c r="H22" i="26" s="1"/>
  <c r="E21" i="26"/>
  <c r="G21" i="26" s="1"/>
  <c r="H21" i="26" s="1"/>
  <c r="E19" i="26"/>
  <c r="G19" i="26" s="1"/>
  <c r="E18" i="26"/>
  <c r="G18" i="26" s="1"/>
  <c r="H18" i="26" s="1"/>
  <c r="I18" i="26" s="1"/>
  <c r="E17" i="26"/>
  <c r="G17" i="26" s="1"/>
  <c r="E16" i="26"/>
  <c r="G16" i="26" s="1"/>
  <c r="H16" i="26" s="1"/>
  <c r="I16" i="26" s="1"/>
  <c r="E15" i="26"/>
  <c r="G15" i="26" s="1"/>
  <c r="H15" i="26" s="1"/>
  <c r="J11" i="26"/>
  <c r="K13" i="49" l="1"/>
  <c r="N13" i="49"/>
  <c r="P91" i="26"/>
  <c r="Q91" i="26" s="1"/>
  <c r="P189" i="26"/>
  <c r="Q189" i="26" s="1"/>
  <c r="P66" i="26"/>
  <c r="Q66" i="26"/>
  <c r="P90" i="26"/>
  <c r="Q90" i="26"/>
  <c r="P67" i="26"/>
  <c r="Q67" i="26" s="1"/>
  <c r="P181" i="26"/>
  <c r="Q181" i="26" s="1"/>
  <c r="P33" i="26"/>
  <c r="Q33" i="26"/>
  <c r="P106" i="26"/>
  <c r="Q106" i="26"/>
  <c r="P146" i="26"/>
  <c r="Q146" i="26" s="1"/>
  <c r="P65" i="26"/>
  <c r="Q65" i="26" s="1"/>
  <c r="P57" i="26"/>
  <c r="Q57" i="26" s="1"/>
  <c r="P141" i="26"/>
  <c r="Q141" i="26" s="1"/>
  <c r="P194" i="26"/>
  <c r="Q194" i="26" s="1"/>
  <c r="P134" i="26"/>
  <c r="Q134" i="26" s="1"/>
  <c r="P208" i="26"/>
  <c r="Q208" i="26" s="1"/>
  <c r="P83" i="26"/>
  <c r="Q83" i="26" s="1"/>
  <c r="Q15" i="26"/>
  <c r="P15" i="26"/>
  <c r="P58" i="26"/>
  <c r="Q58" i="26"/>
  <c r="P219" i="26"/>
  <c r="Q219" i="26" s="1"/>
  <c r="P88" i="26"/>
  <c r="Q88" i="26" s="1"/>
  <c r="Q139" i="26"/>
  <c r="P139" i="26"/>
  <c r="P151" i="26"/>
  <c r="Q151" i="26" s="1"/>
  <c r="P177" i="26"/>
  <c r="Q177" i="26" s="1"/>
  <c r="P50" i="26"/>
  <c r="Q50" i="26"/>
  <c r="P98" i="26"/>
  <c r="Q98" i="26" s="1"/>
  <c r="K226" i="26"/>
  <c r="P19" i="26"/>
  <c r="Q19" i="26"/>
  <c r="Q45" i="26"/>
  <c r="P45" i="26"/>
  <c r="P62" i="26"/>
  <c r="Q62" i="26" s="1"/>
  <c r="P54" i="26"/>
  <c r="Q54" i="26"/>
  <c r="P94" i="26"/>
  <c r="Q94" i="26" s="1"/>
  <c r="Q86" i="26"/>
  <c r="P86" i="26"/>
  <c r="P138" i="26"/>
  <c r="Q138" i="26" s="1"/>
  <c r="P214" i="26"/>
  <c r="Q214" i="26"/>
  <c r="P250" i="26"/>
  <c r="Q250" i="26" s="1"/>
  <c r="P59" i="26"/>
  <c r="Q59" i="26" s="1"/>
  <c r="P244" i="26"/>
  <c r="Q244" i="26" s="1"/>
  <c r="P82" i="26"/>
  <c r="Q82" i="26" s="1"/>
  <c r="P36" i="26"/>
  <c r="Q36" i="26"/>
  <c r="P61" i="26"/>
  <c r="Q61" i="26" s="1"/>
  <c r="P109" i="26"/>
  <c r="Q109" i="26" s="1"/>
  <c r="P93" i="26"/>
  <c r="Q93" i="26" s="1"/>
  <c r="P85" i="26"/>
  <c r="Q85" i="26"/>
  <c r="P77" i="26"/>
  <c r="Q77" i="26"/>
  <c r="P249" i="26"/>
  <c r="Q249" i="26" s="1"/>
  <c r="P16" i="26"/>
  <c r="Q16" i="26" s="1"/>
  <c r="P39" i="26"/>
  <c r="Q39" i="26" s="1"/>
  <c r="P96" i="26"/>
  <c r="Q96" i="26"/>
  <c r="P186" i="26"/>
  <c r="Q186" i="26" s="1"/>
  <c r="O163" i="26"/>
  <c r="P160" i="26"/>
  <c r="Q160" i="26"/>
  <c r="Q242" i="26"/>
  <c r="P242" i="26"/>
  <c r="P17" i="26"/>
  <c r="Q17" i="26" s="1"/>
  <c r="P100" i="26"/>
  <c r="Q100" i="26" s="1"/>
  <c r="P92" i="26"/>
  <c r="Q92" i="26" s="1"/>
  <c r="Q84" i="26"/>
  <c r="P84" i="26"/>
  <c r="P200" i="26"/>
  <c r="Q200" i="26" s="1"/>
  <c r="O197" i="26"/>
  <c r="P212" i="26"/>
  <c r="Q212" i="26" s="1"/>
  <c r="P234" i="26"/>
  <c r="Q234" i="26" s="1"/>
  <c r="P247" i="26"/>
  <c r="Q247" i="26" s="1"/>
  <c r="Q38" i="26"/>
  <c r="P99" i="26"/>
  <c r="Q99" i="26" s="1"/>
  <c r="P209" i="26"/>
  <c r="Q209" i="26" s="1"/>
  <c r="K215" i="26"/>
  <c r="Q154" i="26"/>
  <c r="Q101" i="26"/>
  <c r="Q80" i="26"/>
  <c r="Q102" i="26"/>
  <c r="C202" i="26"/>
  <c r="O202" i="26"/>
  <c r="P202" i="26"/>
  <c r="M227" i="26"/>
  <c r="O231" i="26"/>
  <c r="O227" i="26" s="1"/>
  <c r="Q49" i="26"/>
  <c r="Q76" i="26"/>
  <c r="K30" i="26"/>
  <c r="K29" i="26" s="1"/>
  <c r="Q51" i="26"/>
  <c r="Q107" i="26"/>
  <c r="J157" i="26"/>
  <c r="Q78" i="26"/>
  <c r="Q126" i="26"/>
  <c r="P245" i="26"/>
  <c r="Q245" i="26" s="1"/>
  <c r="Q251" i="26"/>
  <c r="Q243" i="26"/>
  <c r="Q248" i="26"/>
  <c r="Q239" i="26"/>
  <c r="Q240" i="26"/>
  <c r="P231" i="26"/>
  <c r="Q231" i="26" s="1"/>
  <c r="Q230" i="26"/>
  <c r="Q229" i="26"/>
  <c r="K221" i="26"/>
  <c r="Q211" i="26"/>
  <c r="Q213" i="26"/>
  <c r="Q204" i="26"/>
  <c r="Q202" i="26" s="1"/>
  <c r="Q201" i="26"/>
  <c r="Q192" i="26"/>
  <c r="O190" i="26"/>
  <c r="P184" i="26"/>
  <c r="Q184" i="26" s="1"/>
  <c r="P176" i="26"/>
  <c r="Q176" i="26" s="1"/>
  <c r="Q188" i="26"/>
  <c r="Q180" i="26"/>
  <c r="Q182" i="26"/>
  <c r="Q174" i="26"/>
  <c r="Q167" i="26"/>
  <c r="Q165" i="26"/>
  <c r="Q162" i="26"/>
  <c r="P153" i="26"/>
  <c r="Q153" i="26" s="1"/>
  <c r="K148" i="26"/>
  <c r="Q145" i="26"/>
  <c r="Q144" i="26"/>
  <c r="Q137" i="26"/>
  <c r="P130" i="26"/>
  <c r="Q130" i="26" s="1"/>
  <c r="P122" i="26"/>
  <c r="Q122" i="26" s="1"/>
  <c r="P114" i="26"/>
  <c r="Q114" i="26" s="1"/>
  <c r="Q129" i="26"/>
  <c r="Q121" i="26"/>
  <c r="Q113" i="26"/>
  <c r="Q128" i="26"/>
  <c r="Q120" i="26"/>
  <c r="Q112" i="26"/>
  <c r="Q133" i="26"/>
  <c r="Q125" i="26"/>
  <c r="Q117" i="26"/>
  <c r="Q103" i="26"/>
  <c r="Q95" i="26"/>
  <c r="Q87" i="26"/>
  <c r="Q79" i="26"/>
  <c r="Q105" i="26"/>
  <c r="Q97" i="26"/>
  <c r="Q89" i="26"/>
  <c r="Q81" i="26"/>
  <c r="P72" i="26"/>
  <c r="Q72" i="26" s="1"/>
  <c r="Q70" i="26"/>
  <c r="J41" i="26"/>
  <c r="Q56" i="26"/>
  <c r="P64" i="26"/>
  <c r="Q64" i="26" s="1"/>
  <c r="Q60" i="26"/>
  <c r="Q48" i="26"/>
  <c r="Q44" i="26"/>
  <c r="P34" i="26"/>
  <c r="Q34" i="26" s="1"/>
  <c r="Q40" i="26"/>
  <c r="Q32" i="26"/>
  <c r="Q37" i="26"/>
  <c r="O30" i="26"/>
  <c r="O29" i="26" s="1"/>
  <c r="Q28" i="26"/>
  <c r="Q27" i="26"/>
  <c r="Q26" i="26"/>
  <c r="Q22" i="26"/>
  <c r="Q18" i="26"/>
  <c r="C74" i="26"/>
  <c r="B73" i="26"/>
  <c r="C197" i="26"/>
  <c r="C135" i="26"/>
  <c r="C142" i="26"/>
  <c r="C215" i="26"/>
  <c r="C172" i="26"/>
  <c r="C149" i="26"/>
  <c r="G172" i="26"/>
  <c r="C190" i="26"/>
  <c r="C110" i="26"/>
  <c r="H124" i="26"/>
  <c r="I124" i="26" s="1"/>
  <c r="H113" i="26"/>
  <c r="I113" i="26" s="1"/>
  <c r="G110" i="26"/>
  <c r="H140" i="26"/>
  <c r="I140" i="26" s="1"/>
  <c r="H183" i="26"/>
  <c r="I183" i="26" s="1"/>
  <c r="H133" i="26"/>
  <c r="I133" i="26" s="1"/>
  <c r="I99" i="26"/>
  <c r="H99" i="26"/>
  <c r="H88" i="26"/>
  <c r="I88" i="26"/>
  <c r="H117" i="26"/>
  <c r="I117" i="26" s="1"/>
  <c r="H177" i="26"/>
  <c r="I177" i="26" s="1"/>
  <c r="H201" i="26"/>
  <c r="H197" i="26" s="1"/>
  <c r="H96" i="26"/>
  <c r="I96" i="26" s="1"/>
  <c r="H119" i="26"/>
  <c r="I119" i="26" s="1"/>
  <c r="H182" i="26"/>
  <c r="I182" i="26" s="1"/>
  <c r="H80" i="26"/>
  <c r="I80" i="26" s="1"/>
  <c r="H97" i="26"/>
  <c r="I97" i="26" s="1"/>
  <c r="H107" i="26"/>
  <c r="I107" i="26" s="1"/>
  <c r="H120" i="26"/>
  <c r="I120" i="26" s="1"/>
  <c r="H127" i="26"/>
  <c r="I127" i="26" s="1"/>
  <c r="H116" i="26"/>
  <c r="I116" i="26" s="1"/>
  <c r="H91" i="26"/>
  <c r="I91" i="26" s="1"/>
  <c r="H95" i="26"/>
  <c r="I95" i="26" s="1"/>
  <c r="H104" i="26"/>
  <c r="I104" i="26" s="1"/>
  <c r="H115" i="26"/>
  <c r="I115" i="26" s="1"/>
  <c r="H234" i="26"/>
  <c r="I234" i="26" s="1"/>
  <c r="H132" i="26"/>
  <c r="I132" i="26" s="1"/>
  <c r="G142" i="26"/>
  <c r="G74" i="26"/>
  <c r="H108" i="26"/>
  <c r="I108" i="26" s="1"/>
  <c r="H100" i="26"/>
  <c r="I100" i="26" s="1"/>
  <c r="H92" i="26"/>
  <c r="I92" i="26" s="1"/>
  <c r="H125" i="26"/>
  <c r="I125" i="26" s="1"/>
  <c r="H189" i="26"/>
  <c r="I189" i="26" s="1"/>
  <c r="I131" i="26"/>
  <c r="I87" i="26"/>
  <c r="I84" i="26"/>
  <c r="G197" i="26"/>
  <c r="I138" i="26"/>
  <c r="C30" i="26"/>
  <c r="G42" i="26"/>
  <c r="I184" i="26"/>
  <c r="I229" i="26"/>
  <c r="G135" i="26"/>
  <c r="C42" i="26"/>
  <c r="C41" i="26" s="1"/>
  <c r="I196" i="26"/>
  <c r="I192" i="26"/>
  <c r="G190" i="26"/>
  <c r="I186" i="26"/>
  <c r="I188" i="26"/>
  <c r="I180" i="26"/>
  <c r="I152" i="26"/>
  <c r="I151" i="26"/>
  <c r="H146" i="26"/>
  <c r="I146" i="26" s="1"/>
  <c r="I144" i="26"/>
  <c r="I141" i="26"/>
  <c r="I130" i="26"/>
  <c r="I122" i="26"/>
  <c r="I126" i="26"/>
  <c r="I118" i="26"/>
  <c r="H94" i="26"/>
  <c r="I94" i="26" s="1"/>
  <c r="H78" i="26"/>
  <c r="I78" i="26" s="1"/>
  <c r="I106" i="26"/>
  <c r="I98" i="26"/>
  <c r="I90" i="26"/>
  <c r="I82" i="26"/>
  <c r="I79" i="26"/>
  <c r="G30" i="26"/>
  <c r="H36" i="26"/>
  <c r="I36" i="26" s="1"/>
  <c r="H37" i="26"/>
  <c r="I37" i="26" s="1"/>
  <c r="H39" i="26"/>
  <c r="I39" i="26" s="1"/>
  <c r="H50" i="26"/>
  <c r="I50" i="26" s="1"/>
  <c r="H51" i="26"/>
  <c r="I51" i="26" s="1"/>
  <c r="B10" i="26"/>
  <c r="C24" i="26"/>
  <c r="I46" i="26"/>
  <c r="I34" i="26"/>
  <c r="I38" i="26"/>
  <c r="I32" i="26"/>
  <c r="H25" i="26"/>
  <c r="G24" i="26"/>
  <c r="K146" i="26"/>
  <c r="O156" i="26"/>
  <c r="O155" i="26" s="1"/>
  <c r="K182" i="26"/>
  <c r="C13" i="26"/>
  <c r="H28" i="26"/>
  <c r="I28" i="26" s="1"/>
  <c r="I26" i="26"/>
  <c r="H23" i="26"/>
  <c r="I23" i="26" s="1"/>
  <c r="H19" i="26"/>
  <c r="I19" i="26" s="1"/>
  <c r="G13" i="26"/>
  <c r="I22" i="26"/>
  <c r="H17" i="26"/>
  <c r="I17" i="26" s="1"/>
  <c r="I15" i="26"/>
  <c r="K177" i="26"/>
  <c r="K168" i="26"/>
  <c r="C29" i="26"/>
  <c r="K136" i="26"/>
  <c r="M14" i="26"/>
  <c r="O14" i="26" s="1"/>
  <c r="P14" i="26" s="1"/>
  <c r="Q14" i="26" s="1"/>
  <c r="K173" i="26"/>
  <c r="J205" i="26"/>
  <c r="J10" i="26"/>
  <c r="C148" i="26"/>
  <c r="G11" i="26"/>
  <c r="I12" i="26"/>
  <c r="I11" i="26" s="1"/>
  <c r="C235" i="26"/>
  <c r="P225" i="26"/>
  <c r="P224" i="26" s="1"/>
  <c r="G150" i="26"/>
  <c r="O222" i="26"/>
  <c r="O221" i="26" s="1"/>
  <c r="K241" i="26"/>
  <c r="C227" i="26"/>
  <c r="B41" i="26"/>
  <c r="K42" i="26"/>
  <c r="K140" i="26"/>
  <c r="O69" i="26"/>
  <c r="O68" i="26" s="1"/>
  <c r="K147" i="26"/>
  <c r="H45" i="26"/>
  <c r="M75" i="26"/>
  <c r="K75" i="26"/>
  <c r="K11" i="26"/>
  <c r="E29" i="26"/>
  <c r="M43" i="26"/>
  <c r="I21" i="26"/>
  <c r="P31" i="26"/>
  <c r="M21" i="26"/>
  <c r="K20" i="26"/>
  <c r="P150" i="26"/>
  <c r="O149" i="26"/>
  <c r="O148" i="26" s="1"/>
  <c r="P136" i="26"/>
  <c r="I14" i="26"/>
  <c r="P170" i="26"/>
  <c r="Q170" i="26" s="1"/>
  <c r="K141" i="26"/>
  <c r="H143" i="26"/>
  <c r="O53" i="26"/>
  <c r="O52" i="26" s="1"/>
  <c r="M143" i="26"/>
  <c r="J73" i="26"/>
  <c r="K143" i="26"/>
  <c r="K142" i="26" s="1"/>
  <c r="P198" i="26"/>
  <c r="Q198" i="26" s="1"/>
  <c r="H111" i="26"/>
  <c r="I156" i="26"/>
  <c r="I155" i="26" s="1"/>
  <c r="G155" i="26"/>
  <c r="M111" i="26"/>
  <c r="K144" i="26"/>
  <c r="O173" i="26"/>
  <c r="O159" i="26"/>
  <c r="O158" i="26" s="1"/>
  <c r="O169" i="26"/>
  <c r="P191" i="26"/>
  <c r="Q191" i="26" s="1"/>
  <c r="K137" i="26"/>
  <c r="H136" i="26"/>
  <c r="H173" i="26"/>
  <c r="K180" i="26"/>
  <c r="G228" i="26"/>
  <c r="E227" i="26"/>
  <c r="O236" i="26"/>
  <c r="O235" i="26" s="1"/>
  <c r="P207" i="26"/>
  <c r="Q207" i="26" s="1"/>
  <c r="O206" i="26"/>
  <c r="H220" i="26"/>
  <c r="I220" i="26" s="1"/>
  <c r="G224" i="26"/>
  <c r="H225" i="26"/>
  <c r="H224" i="26" s="1"/>
  <c r="P216" i="26"/>
  <c r="Q216" i="26" s="1"/>
  <c r="P164" i="26"/>
  <c r="P163" i="26" s="1"/>
  <c r="H203" i="26"/>
  <c r="H191" i="26"/>
  <c r="I191" i="26" s="1"/>
  <c r="K206" i="26"/>
  <c r="H219" i="26"/>
  <c r="G235" i="26"/>
  <c r="H236" i="26"/>
  <c r="G204" i="26"/>
  <c r="G202" i="26" s="1"/>
  <c r="H238" i="26"/>
  <c r="I238" i="26" s="1"/>
  <c r="I198" i="26"/>
  <c r="B205" i="26"/>
  <c r="E235" i="26"/>
  <c r="I237" i="26"/>
  <c r="P228" i="26"/>
  <c r="H20" i="26" l="1"/>
  <c r="Q206" i="26"/>
  <c r="H110" i="26"/>
  <c r="I20" i="26"/>
  <c r="O13" i="26"/>
  <c r="Q136" i="26"/>
  <c r="Q135" i="26" s="1"/>
  <c r="P135" i="26"/>
  <c r="K135" i="26"/>
  <c r="Q190" i="26"/>
  <c r="O241" i="26"/>
  <c r="O226" i="26"/>
  <c r="P227" i="26"/>
  <c r="Q215" i="26"/>
  <c r="P215" i="26"/>
  <c r="Q197" i="26"/>
  <c r="P197" i="26"/>
  <c r="P190" i="26"/>
  <c r="O172" i="26"/>
  <c r="O171" i="26" s="1"/>
  <c r="K172" i="26"/>
  <c r="K171" i="26" s="1"/>
  <c r="K74" i="26"/>
  <c r="K41" i="26"/>
  <c r="Q31" i="26"/>
  <c r="Q30" i="26" s="1"/>
  <c r="Q29" i="26" s="1"/>
  <c r="P30" i="26"/>
  <c r="P29" i="26" s="1"/>
  <c r="K24" i="26"/>
  <c r="K10" i="26" s="1"/>
  <c r="Q13" i="26"/>
  <c r="P13" i="26"/>
  <c r="C226" i="26"/>
  <c r="B9" i="26"/>
  <c r="I201" i="26"/>
  <c r="I197" i="26" s="1"/>
  <c r="I136" i="26"/>
  <c r="I135" i="26" s="1"/>
  <c r="H135" i="26"/>
  <c r="I143" i="26"/>
  <c r="I142" i="26" s="1"/>
  <c r="H142" i="26"/>
  <c r="H150" i="26"/>
  <c r="H149" i="26" s="1"/>
  <c r="H148" i="26" s="1"/>
  <c r="G149" i="26"/>
  <c r="G148" i="26" s="1"/>
  <c r="H190" i="26"/>
  <c r="I219" i="26"/>
  <c r="I215" i="26" s="1"/>
  <c r="H215" i="26"/>
  <c r="I203" i="26"/>
  <c r="I173" i="26"/>
  <c r="I172" i="26" s="1"/>
  <c r="H172" i="26"/>
  <c r="I190" i="26"/>
  <c r="I45" i="26"/>
  <c r="I42" i="26" s="1"/>
  <c r="H42" i="26"/>
  <c r="H41" i="26" s="1"/>
  <c r="P156" i="26"/>
  <c r="P155" i="26" s="1"/>
  <c r="I31" i="26"/>
  <c r="I30" i="26" s="1"/>
  <c r="H30" i="26"/>
  <c r="C10" i="26"/>
  <c r="I25" i="26"/>
  <c r="I24" i="26" s="1"/>
  <c r="H24" i="26"/>
  <c r="G10" i="26"/>
  <c r="I13" i="26"/>
  <c r="H13" i="26"/>
  <c r="M241" i="26"/>
  <c r="C205" i="26"/>
  <c r="M205" i="26"/>
  <c r="K157" i="26"/>
  <c r="H235" i="26"/>
  <c r="I225" i="26"/>
  <c r="I224" i="26" s="1"/>
  <c r="C73" i="26"/>
  <c r="Q225" i="26"/>
  <c r="Q224" i="26" s="1"/>
  <c r="C171" i="26"/>
  <c r="P222" i="26"/>
  <c r="K205" i="26"/>
  <c r="I111" i="26"/>
  <c r="I110" i="26" s="1"/>
  <c r="O143" i="26"/>
  <c r="O142" i="26" s="1"/>
  <c r="O43" i="26"/>
  <c r="O42" i="26" s="1"/>
  <c r="P169" i="26"/>
  <c r="P168" i="26" s="1"/>
  <c r="O168" i="26"/>
  <c r="I236" i="26"/>
  <c r="I235" i="26" s="1"/>
  <c r="O205" i="26"/>
  <c r="H75" i="26"/>
  <c r="H74" i="26" s="1"/>
  <c r="O21" i="26"/>
  <c r="O20" i="26" s="1"/>
  <c r="G41" i="26"/>
  <c r="P236" i="26"/>
  <c r="P235" i="26" s="1"/>
  <c r="P53" i="26"/>
  <c r="P52" i="26" s="1"/>
  <c r="P69" i="26"/>
  <c r="P68" i="26" s="1"/>
  <c r="H222" i="26"/>
  <c r="H221" i="26" s="1"/>
  <c r="P173" i="26"/>
  <c r="O111" i="26"/>
  <c r="O110" i="26" s="1"/>
  <c r="Q150" i="26"/>
  <c r="O75" i="26"/>
  <c r="O74" i="26" s="1"/>
  <c r="G29" i="26"/>
  <c r="P159" i="26"/>
  <c r="P158" i="26" s="1"/>
  <c r="O12" i="26"/>
  <c r="O11" i="26" s="1"/>
  <c r="O24" i="26"/>
  <c r="J9" i="26"/>
  <c r="P206" i="26"/>
  <c r="H204" i="26"/>
  <c r="H202" i="26" s="1"/>
  <c r="G171" i="26"/>
  <c r="Q164" i="26"/>
  <c r="Q163" i="26" s="1"/>
  <c r="Q228" i="26"/>
  <c r="Q227" i="26" s="1"/>
  <c r="G227" i="26"/>
  <c r="G226" i="26" s="1"/>
  <c r="H228" i="26"/>
  <c r="H227" i="26" s="1"/>
  <c r="H226" i="26" s="1"/>
  <c r="Q222" i="26" l="1"/>
  <c r="Q221" i="26" s="1"/>
  <c r="Q205" i="26" s="1"/>
  <c r="P221" i="26"/>
  <c r="P205" i="26" s="1"/>
  <c r="P226" i="26"/>
  <c r="Q173" i="26"/>
  <c r="Q172" i="26" s="1"/>
  <c r="P172" i="26"/>
  <c r="P171" i="26" s="1"/>
  <c r="Q149" i="26"/>
  <c r="Q148" i="26" s="1"/>
  <c r="P149" i="26"/>
  <c r="P148" i="26" s="1"/>
  <c r="K73" i="26"/>
  <c r="K9" i="26" s="1"/>
  <c r="O41" i="26"/>
  <c r="Q156" i="26"/>
  <c r="Q155" i="26" s="1"/>
  <c r="I150" i="26"/>
  <c r="I149" i="26" s="1"/>
  <c r="I148" i="26" s="1"/>
  <c r="C9" i="26"/>
  <c r="I10" i="26"/>
  <c r="H10" i="26"/>
  <c r="H205" i="26"/>
  <c r="I204" i="26"/>
  <c r="I202" i="26" s="1"/>
  <c r="I171" i="26" s="1"/>
  <c r="H171" i="26"/>
  <c r="Q236" i="26"/>
  <c r="Q235" i="26" s="1"/>
  <c r="Q226" i="26" s="1"/>
  <c r="G73" i="26"/>
  <c r="P241" i="26"/>
  <c r="I29" i="26"/>
  <c r="Q159" i="26"/>
  <c r="Q158" i="26" s="1"/>
  <c r="P111" i="26"/>
  <c r="P110" i="26" s="1"/>
  <c r="I222" i="26"/>
  <c r="I221" i="26" s="1"/>
  <c r="I205" i="26" s="1"/>
  <c r="I41" i="26"/>
  <c r="P24" i="26"/>
  <c r="P75" i="26"/>
  <c r="P74" i="26" s="1"/>
  <c r="Q53" i="26"/>
  <c r="Q52" i="26" s="1"/>
  <c r="Q241" i="26"/>
  <c r="Q169" i="26"/>
  <c r="O73" i="26"/>
  <c r="P143" i="26"/>
  <c r="P142" i="26" s="1"/>
  <c r="O157" i="26"/>
  <c r="P21" i="26"/>
  <c r="P20" i="26" s="1"/>
  <c r="O10" i="26"/>
  <c r="I228" i="26"/>
  <c r="I227" i="26" s="1"/>
  <c r="I226" i="26" s="1"/>
  <c r="P12" i="26"/>
  <c r="P11" i="26" s="1"/>
  <c r="P157" i="26"/>
  <c r="H73" i="26"/>
  <c r="H29" i="26"/>
  <c r="G205" i="26"/>
  <c r="Q69" i="26"/>
  <c r="Q68" i="26" s="1"/>
  <c r="I75" i="26"/>
  <c r="I74" i="26" s="1"/>
  <c r="P43" i="26"/>
  <c r="P42" i="26" s="1"/>
  <c r="P41" i="26" s="1"/>
  <c r="G9" i="26" l="1"/>
  <c r="Q171" i="26"/>
  <c r="P73" i="26"/>
  <c r="H9" i="26"/>
  <c r="I9" i="26"/>
  <c r="P10" i="26"/>
  <c r="I73" i="26"/>
  <c r="Q43" i="26"/>
  <c r="Q42" i="26" s="1"/>
  <c r="Q12" i="26"/>
  <c r="Q11" i="26" s="1"/>
  <c r="Q143" i="26"/>
  <c r="Q142" i="26" s="1"/>
  <c r="Q24" i="26"/>
  <c r="Q75" i="26"/>
  <c r="Q74" i="26" s="1"/>
  <c r="Q111" i="26"/>
  <c r="Q110" i="26" s="1"/>
  <c r="O9" i="26"/>
  <c r="Q21" i="26"/>
  <c r="Q20" i="26" s="1"/>
  <c r="Q168" i="26"/>
  <c r="P9" i="26" l="1"/>
  <c r="Q41" i="26"/>
  <c r="Q10" i="26"/>
  <c r="Q157" i="26"/>
  <c r="Q73" i="26"/>
  <c r="B10" i="18" l="1"/>
  <c r="B9" i="18" s="1"/>
  <c r="J45" i="49"/>
  <c r="I45" i="49"/>
  <c r="H45" i="49"/>
  <c r="G45" i="49"/>
  <c r="F45" i="49"/>
  <c r="E45" i="49"/>
  <c r="D45" i="49"/>
  <c r="L45" i="49" s="1"/>
  <c r="C45" i="49"/>
  <c r="E15" i="13"/>
  <c r="C14" i="13"/>
  <c r="E14" i="13" s="1"/>
  <c r="C15" i="13"/>
  <c r="C16" i="13"/>
  <c r="C17" i="13"/>
  <c r="C18" i="13"/>
  <c r="C19" i="13"/>
  <c r="C20" i="13"/>
  <c r="J44" i="49"/>
  <c r="I44" i="49"/>
  <c r="H44" i="49"/>
  <c r="G44" i="49"/>
  <c r="F44" i="49"/>
  <c r="E44" i="49"/>
  <c r="D44" i="49"/>
  <c r="C44" i="49"/>
  <c r="O62" i="22"/>
  <c r="P62" i="22" s="1"/>
  <c r="Q62" i="22" s="1"/>
  <c r="M75" i="22"/>
  <c r="O75" i="22" s="1"/>
  <c r="M50" i="22"/>
  <c r="O50" i="22" s="1"/>
  <c r="P50" i="22" s="1"/>
  <c r="M54" i="22"/>
  <c r="O54" i="22" s="1"/>
  <c r="P54" i="22" s="1"/>
  <c r="Q54" i="22" s="1"/>
  <c r="M62" i="22"/>
  <c r="M11" i="22"/>
  <c r="O11" i="22" s="1"/>
  <c r="K65" i="22"/>
  <c r="M65" i="22" s="1"/>
  <c r="O65" i="22" s="1"/>
  <c r="P65" i="22" s="1"/>
  <c r="K66" i="22"/>
  <c r="M66" i="22" s="1"/>
  <c r="O66" i="22" s="1"/>
  <c r="K67" i="22"/>
  <c r="M67" i="22" s="1"/>
  <c r="O67" i="22" s="1"/>
  <c r="K68" i="22"/>
  <c r="M68" i="22" s="1"/>
  <c r="O68" i="22" s="1"/>
  <c r="P68" i="22" s="1"/>
  <c r="Q68" i="22" s="1"/>
  <c r="K69" i="22"/>
  <c r="M69" i="22" s="1"/>
  <c r="O69" i="22" s="1"/>
  <c r="P69" i="22" s="1"/>
  <c r="K70" i="22"/>
  <c r="M70" i="22" s="1"/>
  <c r="O70" i="22" s="1"/>
  <c r="P70" i="22" s="1"/>
  <c r="K71" i="22"/>
  <c r="M71" i="22" s="1"/>
  <c r="O71" i="22" s="1"/>
  <c r="K72" i="22"/>
  <c r="M72" i="22" s="1"/>
  <c r="O72" i="22" s="1"/>
  <c r="P72" i="22" s="1"/>
  <c r="Q72" i="22" s="1"/>
  <c r="K73" i="22"/>
  <c r="M73" i="22" s="1"/>
  <c r="O73" i="22" s="1"/>
  <c r="P73" i="22" s="1"/>
  <c r="K74" i="22"/>
  <c r="M74" i="22" s="1"/>
  <c r="O74" i="22" s="1"/>
  <c r="P74" i="22" s="1"/>
  <c r="Q74" i="22" s="1"/>
  <c r="K75" i="22"/>
  <c r="K76" i="22"/>
  <c r="M76" i="22" s="1"/>
  <c r="O76" i="22" s="1"/>
  <c r="P76" i="22" s="1"/>
  <c r="Q76" i="22" s="1"/>
  <c r="K78" i="22"/>
  <c r="M78" i="22" s="1"/>
  <c r="O78" i="22" s="1"/>
  <c r="P78" i="22" s="1"/>
  <c r="K79" i="22"/>
  <c r="M79" i="22" s="1"/>
  <c r="O79" i="22" s="1"/>
  <c r="K80" i="22"/>
  <c r="M80" i="22" s="1"/>
  <c r="O80" i="22" s="1"/>
  <c r="P80" i="22" s="1"/>
  <c r="Q80" i="22" s="1"/>
  <c r="K50" i="22"/>
  <c r="K51" i="22"/>
  <c r="M51" i="22" s="1"/>
  <c r="O51" i="22" s="1"/>
  <c r="P51" i="22" s="1"/>
  <c r="K52" i="22"/>
  <c r="M52" i="22" s="1"/>
  <c r="O52" i="22" s="1"/>
  <c r="K53" i="22"/>
  <c r="M53" i="22" s="1"/>
  <c r="O53" i="22" s="1"/>
  <c r="P53" i="22" s="1"/>
  <c r="Q53" i="22" s="1"/>
  <c r="K54" i="22"/>
  <c r="K55" i="22"/>
  <c r="M55" i="22" s="1"/>
  <c r="O55" i="22" s="1"/>
  <c r="P55" i="22" s="1"/>
  <c r="K56" i="22"/>
  <c r="M56" i="22" s="1"/>
  <c r="O56" i="22" s="1"/>
  <c r="P56" i="22" s="1"/>
  <c r="Q56" i="22" s="1"/>
  <c r="K57" i="22"/>
  <c r="M57" i="22" s="1"/>
  <c r="O57" i="22" s="1"/>
  <c r="P57" i="22" s="1"/>
  <c r="Q57" i="22" s="1"/>
  <c r="K58" i="22"/>
  <c r="M58" i="22" s="1"/>
  <c r="O58" i="22" s="1"/>
  <c r="P58" i="22" s="1"/>
  <c r="Q58" i="22" s="1"/>
  <c r="K59" i="22"/>
  <c r="M59" i="22" s="1"/>
  <c r="O59" i="22" s="1"/>
  <c r="P59" i="22" s="1"/>
  <c r="K60" i="22"/>
  <c r="M60" i="22" s="1"/>
  <c r="O60" i="22" s="1"/>
  <c r="K61" i="22"/>
  <c r="M61" i="22" s="1"/>
  <c r="O61" i="22" s="1"/>
  <c r="P61" i="22" s="1"/>
  <c r="Q61" i="22" s="1"/>
  <c r="K62" i="22"/>
  <c r="K17" i="22"/>
  <c r="K18" i="22"/>
  <c r="M18" i="22" s="1"/>
  <c r="O18" i="22" s="1"/>
  <c r="P18" i="22" s="1"/>
  <c r="Q18" i="22" s="1"/>
  <c r="K19" i="22"/>
  <c r="M19" i="22" s="1"/>
  <c r="O19" i="22" s="1"/>
  <c r="K20" i="22"/>
  <c r="M20" i="22" s="1"/>
  <c r="O20" i="22" s="1"/>
  <c r="K21" i="22"/>
  <c r="M21" i="22" s="1"/>
  <c r="O21" i="22" s="1"/>
  <c r="K22" i="22"/>
  <c r="M22" i="22" s="1"/>
  <c r="O22" i="22" s="1"/>
  <c r="K23" i="22"/>
  <c r="M23" i="22" s="1"/>
  <c r="O23" i="22" s="1"/>
  <c r="P23" i="22" s="1"/>
  <c r="K24" i="22"/>
  <c r="M24" i="22" s="1"/>
  <c r="O24" i="22" s="1"/>
  <c r="K25" i="22"/>
  <c r="M25" i="22" s="1"/>
  <c r="O25" i="22" s="1"/>
  <c r="K26" i="22"/>
  <c r="M26" i="22" s="1"/>
  <c r="O26" i="22" s="1"/>
  <c r="P26" i="22" s="1"/>
  <c r="Q26" i="22" s="1"/>
  <c r="K27" i="22"/>
  <c r="M27" i="22" s="1"/>
  <c r="O27" i="22" s="1"/>
  <c r="P27" i="22" s="1"/>
  <c r="K28" i="22"/>
  <c r="M28" i="22" s="1"/>
  <c r="O28" i="22" s="1"/>
  <c r="K29" i="22"/>
  <c r="M29" i="22" s="1"/>
  <c r="O29" i="22" s="1"/>
  <c r="K30" i="22"/>
  <c r="M30" i="22" s="1"/>
  <c r="O30" i="22" s="1"/>
  <c r="K31" i="22"/>
  <c r="M31" i="22" s="1"/>
  <c r="O31" i="22" s="1"/>
  <c r="P31" i="22" s="1"/>
  <c r="K32" i="22"/>
  <c r="M32" i="22" s="1"/>
  <c r="K33" i="22"/>
  <c r="M33" i="22" s="1"/>
  <c r="O33" i="22" s="1"/>
  <c r="K34" i="22"/>
  <c r="M34" i="22" s="1"/>
  <c r="O34" i="22" s="1"/>
  <c r="K35" i="22"/>
  <c r="M35" i="22" s="1"/>
  <c r="O35" i="22" s="1"/>
  <c r="K36" i="22"/>
  <c r="M36" i="22" s="1"/>
  <c r="O36" i="22" s="1"/>
  <c r="K37" i="22"/>
  <c r="M37" i="22" s="1"/>
  <c r="O37" i="22" s="1"/>
  <c r="K38" i="22"/>
  <c r="M38" i="22" s="1"/>
  <c r="O38" i="22" s="1"/>
  <c r="K39" i="22"/>
  <c r="M39" i="22" s="1"/>
  <c r="O39" i="22" s="1"/>
  <c r="P39" i="22" s="1"/>
  <c r="K40" i="22"/>
  <c r="M40" i="22" s="1"/>
  <c r="O40" i="22" s="1"/>
  <c r="K41" i="22"/>
  <c r="M41" i="22" s="1"/>
  <c r="O41" i="22" s="1"/>
  <c r="K42" i="22"/>
  <c r="M42" i="22" s="1"/>
  <c r="O42" i="22" s="1"/>
  <c r="K43" i="22"/>
  <c r="M43" i="22" s="1"/>
  <c r="O43" i="22" s="1"/>
  <c r="P43" i="22" s="1"/>
  <c r="K44" i="22"/>
  <c r="M44" i="22" s="1"/>
  <c r="O44" i="22" s="1"/>
  <c r="K45" i="22"/>
  <c r="M45" i="22" s="1"/>
  <c r="O45" i="22" s="1"/>
  <c r="K46" i="22"/>
  <c r="M46" i="22" s="1"/>
  <c r="O46" i="22" s="1"/>
  <c r="K47" i="22"/>
  <c r="M47" i="22" s="1"/>
  <c r="O47" i="22" s="1"/>
  <c r="P47" i="22" s="1"/>
  <c r="K12" i="22"/>
  <c r="M12" i="22" s="1"/>
  <c r="O12" i="22" s="1"/>
  <c r="P12" i="22" s="1"/>
  <c r="K13" i="22"/>
  <c r="M13" i="22" s="1"/>
  <c r="O13" i="22" s="1"/>
  <c r="K14" i="22"/>
  <c r="M14" i="22" s="1"/>
  <c r="O14" i="22" s="1"/>
  <c r="K11" i="22"/>
  <c r="J15" i="22"/>
  <c r="J48" i="22"/>
  <c r="J63" i="22"/>
  <c r="J10" i="22"/>
  <c r="B63" i="22"/>
  <c r="E75" i="22"/>
  <c r="G75" i="22" s="1"/>
  <c r="C73" i="22"/>
  <c r="E73" i="22" s="1"/>
  <c r="G73" i="22" s="1"/>
  <c r="H73" i="22" s="1"/>
  <c r="I73" i="22" s="1"/>
  <c r="C74" i="22"/>
  <c r="E74" i="22" s="1"/>
  <c r="G74" i="22" s="1"/>
  <c r="C75" i="22"/>
  <c r="C76" i="22"/>
  <c r="E76" i="22" s="1"/>
  <c r="G76" i="22" s="1"/>
  <c r="C77" i="22"/>
  <c r="E77" i="22" s="1"/>
  <c r="G77" i="22" s="1"/>
  <c r="H77" i="22" s="1"/>
  <c r="C78" i="22"/>
  <c r="E78" i="22" s="1"/>
  <c r="G78" i="22" s="1"/>
  <c r="C79" i="22"/>
  <c r="E79" i="22" s="1"/>
  <c r="G79" i="22" s="1"/>
  <c r="H79" i="22" s="1"/>
  <c r="I79" i="22" s="1"/>
  <c r="C81" i="22"/>
  <c r="E81" i="22" s="1"/>
  <c r="G81" i="22" s="1"/>
  <c r="H81" i="22" s="1"/>
  <c r="I81" i="22" s="1"/>
  <c r="C71" i="22"/>
  <c r="B48" i="22"/>
  <c r="B15" i="22"/>
  <c r="C17" i="22"/>
  <c r="E17" i="22" s="1"/>
  <c r="G17" i="22" s="1"/>
  <c r="H17" i="22" s="1"/>
  <c r="C18" i="22"/>
  <c r="E18" i="22" s="1"/>
  <c r="G18" i="22" s="1"/>
  <c r="H18" i="22" s="1"/>
  <c r="C19" i="22"/>
  <c r="E19" i="22" s="1"/>
  <c r="G19" i="22" s="1"/>
  <c r="C20" i="22"/>
  <c r="E20" i="22" s="1"/>
  <c r="G20" i="22" s="1"/>
  <c r="H20" i="22" s="1"/>
  <c r="C21" i="22"/>
  <c r="E21" i="22" s="1"/>
  <c r="G21" i="22" s="1"/>
  <c r="H21" i="22" s="1"/>
  <c r="I21" i="22" s="1"/>
  <c r="C22" i="22"/>
  <c r="E22" i="22" s="1"/>
  <c r="G22" i="22" s="1"/>
  <c r="H22" i="22" s="1"/>
  <c r="I22" i="22" s="1"/>
  <c r="C23" i="22"/>
  <c r="E23" i="22" s="1"/>
  <c r="G23" i="22" s="1"/>
  <c r="H23" i="22" s="1"/>
  <c r="I23" i="22" s="1"/>
  <c r="C24" i="22"/>
  <c r="E24" i="22" s="1"/>
  <c r="G24" i="22" s="1"/>
  <c r="H24" i="22" s="1"/>
  <c r="I24" i="22" s="1"/>
  <c r="C25" i="22"/>
  <c r="E25" i="22" s="1"/>
  <c r="G25" i="22" s="1"/>
  <c r="H25" i="22" s="1"/>
  <c r="C26" i="22"/>
  <c r="E26" i="22" s="1"/>
  <c r="G26" i="22" s="1"/>
  <c r="H26" i="22" s="1"/>
  <c r="C34" i="22"/>
  <c r="E34" i="22" s="1"/>
  <c r="G34" i="22" s="1"/>
  <c r="H34" i="22" s="1"/>
  <c r="C35" i="22"/>
  <c r="E35" i="22" s="1"/>
  <c r="G35" i="22" s="1"/>
  <c r="H35" i="22" s="1"/>
  <c r="C36" i="22"/>
  <c r="E36" i="22" s="1"/>
  <c r="G36" i="22" s="1"/>
  <c r="H36" i="22" s="1"/>
  <c r="C37" i="22"/>
  <c r="E37" i="22" s="1"/>
  <c r="G37" i="22" s="1"/>
  <c r="H37" i="22" s="1"/>
  <c r="I37" i="22" s="1"/>
  <c r="C38" i="22"/>
  <c r="E38" i="22" s="1"/>
  <c r="G38" i="22" s="1"/>
  <c r="H38" i="22" s="1"/>
  <c r="I38" i="22" s="1"/>
  <c r="C39" i="22"/>
  <c r="E39" i="22" s="1"/>
  <c r="G39" i="22" s="1"/>
  <c r="C16" i="22"/>
  <c r="E16" i="22" s="1"/>
  <c r="G16" i="22" s="1"/>
  <c r="H16" i="22" s="1"/>
  <c r="I16" i="22" s="1"/>
  <c r="B10" i="22"/>
  <c r="C11" i="22"/>
  <c r="C10" i="22" s="1"/>
  <c r="G12" i="22"/>
  <c r="H12" i="22" s="1"/>
  <c r="C13" i="22"/>
  <c r="C12" i="22"/>
  <c r="E12" i="22" s="1"/>
  <c r="J43" i="49"/>
  <c r="I43" i="49"/>
  <c r="H43" i="49"/>
  <c r="G43" i="49"/>
  <c r="F43" i="49"/>
  <c r="E43" i="49"/>
  <c r="D43" i="49"/>
  <c r="C43" i="49"/>
  <c r="N43" i="49" l="1"/>
  <c r="K45" i="49"/>
  <c r="L44" i="49"/>
  <c r="M45" i="49"/>
  <c r="N45" i="49"/>
  <c r="K43" i="49"/>
  <c r="K44" i="49"/>
  <c r="L43" i="49"/>
  <c r="M44" i="49"/>
  <c r="M43" i="49"/>
  <c r="N44" i="49"/>
  <c r="C13" i="13"/>
  <c r="C10" i="13" s="1"/>
  <c r="C9" i="13" s="1"/>
  <c r="B9" i="22"/>
  <c r="E11" i="22"/>
  <c r="G11" i="22" s="1"/>
  <c r="H11" i="22" s="1"/>
  <c r="O32" i="22"/>
  <c r="P32" i="22" s="1"/>
  <c r="Q32" i="22" s="1"/>
  <c r="P28" i="22"/>
  <c r="Q28" i="22" s="1"/>
  <c r="P38" i="22"/>
  <c r="Q38" i="22"/>
  <c r="P45" i="22"/>
  <c r="Q45" i="22"/>
  <c r="P37" i="22"/>
  <c r="Q37" i="22" s="1"/>
  <c r="Q29" i="22"/>
  <c r="P29" i="22"/>
  <c r="P21" i="22"/>
  <c r="Q21" i="22" s="1"/>
  <c r="P20" i="22"/>
  <c r="Q20" i="22" s="1"/>
  <c r="P79" i="22"/>
  <c r="Q79" i="22" s="1"/>
  <c r="H78" i="22"/>
  <c r="I78" i="22" s="1"/>
  <c r="H75" i="22"/>
  <c r="I75" i="22" s="1"/>
  <c r="P42" i="22"/>
  <c r="Q42" i="22" s="1"/>
  <c r="P34" i="22"/>
  <c r="Q34" i="22" s="1"/>
  <c r="P75" i="22"/>
  <c r="Q75" i="22" s="1"/>
  <c r="Q66" i="22"/>
  <c r="P66" i="22"/>
  <c r="O10" i="22"/>
  <c r="P41" i="22"/>
  <c r="Q41" i="22" s="1"/>
  <c r="P33" i="22"/>
  <c r="Q33" i="22" s="1"/>
  <c r="P25" i="22"/>
  <c r="Q25" i="22" s="1"/>
  <c r="P71" i="22"/>
  <c r="Q71" i="22" s="1"/>
  <c r="Q36" i="22"/>
  <c r="P36" i="22"/>
  <c r="P40" i="22"/>
  <c r="Q40" i="22" s="1"/>
  <c r="P24" i="22"/>
  <c r="Q24" i="22" s="1"/>
  <c r="H76" i="22"/>
  <c r="I76" i="22" s="1"/>
  <c r="P67" i="22"/>
  <c r="Q67" i="22" s="1"/>
  <c r="P44" i="22"/>
  <c r="Q44" i="22" s="1"/>
  <c r="P46" i="22"/>
  <c r="Q46" i="22"/>
  <c r="P30" i="22"/>
  <c r="Q30" i="22" s="1"/>
  <c r="P22" i="22"/>
  <c r="Q22" i="22" s="1"/>
  <c r="C15" i="22"/>
  <c r="K10" i="22"/>
  <c r="M17" i="22"/>
  <c r="O17" i="22" s="1"/>
  <c r="Q69" i="22"/>
  <c r="Q73" i="22"/>
  <c r="Q65" i="22"/>
  <c r="Q78" i="22"/>
  <c r="Q70" i="22"/>
  <c r="P60" i="22"/>
  <c r="Q60" i="22" s="1"/>
  <c r="P52" i="22"/>
  <c r="Q52" i="22" s="1"/>
  <c r="Q59" i="22"/>
  <c r="Q51" i="22"/>
  <c r="Q50" i="22"/>
  <c r="Q55" i="22"/>
  <c r="Q43" i="22"/>
  <c r="Q27" i="22"/>
  <c r="P35" i="22"/>
  <c r="Q35" i="22" s="1"/>
  <c r="P19" i="22"/>
  <c r="Q19" i="22" s="1"/>
  <c r="Q47" i="22"/>
  <c r="Q39" i="22"/>
  <c r="Q31" i="22"/>
  <c r="Q23" i="22"/>
  <c r="P14" i="22"/>
  <c r="Q14" i="22" s="1"/>
  <c r="P13" i="22"/>
  <c r="Q13" i="22" s="1"/>
  <c r="Q12" i="22"/>
  <c r="P11" i="22"/>
  <c r="J9" i="22"/>
  <c r="H74" i="22"/>
  <c r="I74" i="22" s="1"/>
  <c r="I77" i="22"/>
  <c r="H39" i="22"/>
  <c r="I39" i="22" s="1"/>
  <c r="I35" i="22"/>
  <c r="H19" i="22"/>
  <c r="I19" i="22" s="1"/>
  <c r="I34" i="22"/>
  <c r="I26" i="22"/>
  <c r="I18" i="22"/>
  <c r="I36" i="22"/>
  <c r="I20" i="22"/>
  <c r="I25" i="22"/>
  <c r="I17" i="22"/>
  <c r="P10" i="22" l="1"/>
  <c r="P17" i="22"/>
  <c r="Q17" i="22" s="1"/>
  <c r="Q11" i="22"/>
  <c r="Q10" i="22" s="1"/>
  <c r="M29" i="45" l="1"/>
  <c r="O29" i="45" s="1"/>
  <c r="P29" i="45" s="1"/>
  <c r="M22" i="45"/>
  <c r="O22" i="45" s="1"/>
  <c r="P22" i="45" s="1"/>
  <c r="M23" i="45"/>
  <c r="O23" i="45" s="1"/>
  <c r="P23" i="45" s="1"/>
  <c r="Q23" i="45" s="1"/>
  <c r="M24" i="45"/>
  <c r="O24" i="45" s="1"/>
  <c r="M25" i="45"/>
  <c r="O25" i="45" s="1"/>
  <c r="P25" i="45" s="1"/>
  <c r="Q25" i="45" s="1"/>
  <c r="M26" i="45"/>
  <c r="O26" i="45" s="1"/>
  <c r="P26" i="45" s="1"/>
  <c r="Q26" i="45" s="1"/>
  <c r="M27" i="45"/>
  <c r="O27" i="45" s="1"/>
  <c r="P27" i="45" s="1"/>
  <c r="M21" i="45"/>
  <c r="O21" i="45" s="1"/>
  <c r="P21" i="45" s="1"/>
  <c r="K22" i="45"/>
  <c r="K23" i="45"/>
  <c r="K24" i="45"/>
  <c r="K25" i="45"/>
  <c r="K26" i="45"/>
  <c r="K27" i="45"/>
  <c r="K21" i="45"/>
  <c r="O14" i="45"/>
  <c r="P14" i="45" s="1"/>
  <c r="M13" i="45"/>
  <c r="O13" i="45" s="1"/>
  <c r="P13" i="45" s="1"/>
  <c r="M14" i="45"/>
  <c r="M15" i="45"/>
  <c r="O15" i="45" s="1"/>
  <c r="P15" i="45" s="1"/>
  <c r="M16" i="45"/>
  <c r="O16" i="45" s="1"/>
  <c r="P16" i="45" s="1"/>
  <c r="M17" i="45"/>
  <c r="O17" i="45" s="1"/>
  <c r="P17" i="45" s="1"/>
  <c r="M18" i="45"/>
  <c r="O18" i="45" s="1"/>
  <c r="P18" i="45" s="1"/>
  <c r="M19" i="45"/>
  <c r="O19" i="45" s="1"/>
  <c r="P19" i="45" s="1"/>
  <c r="K13" i="45"/>
  <c r="K14" i="45"/>
  <c r="K15" i="45"/>
  <c r="K16" i="45"/>
  <c r="K17" i="45"/>
  <c r="K18" i="45"/>
  <c r="K19" i="45"/>
  <c r="K12" i="45"/>
  <c r="G23" i="45"/>
  <c r="H23" i="45" s="1"/>
  <c r="E22" i="45"/>
  <c r="G22" i="45" s="1"/>
  <c r="H22" i="45" s="1"/>
  <c r="E23" i="45"/>
  <c r="E24" i="45"/>
  <c r="G24" i="45" s="1"/>
  <c r="H24" i="45" s="1"/>
  <c r="E25" i="45"/>
  <c r="G25" i="45" s="1"/>
  <c r="H25" i="45" s="1"/>
  <c r="E21" i="45"/>
  <c r="G21" i="45" s="1"/>
  <c r="H21" i="45" s="1"/>
  <c r="C22" i="45"/>
  <c r="C23" i="45"/>
  <c r="C24" i="45"/>
  <c r="C25" i="45"/>
  <c r="C21" i="45"/>
  <c r="E12" i="45"/>
  <c r="G12" i="45" s="1"/>
  <c r="H12" i="45" s="1"/>
  <c r="E16" i="45"/>
  <c r="G16" i="45" s="1"/>
  <c r="H16" i="45" s="1"/>
  <c r="E17" i="45"/>
  <c r="G17" i="45" s="1"/>
  <c r="H17" i="45" s="1"/>
  <c r="E19" i="45"/>
  <c r="G19" i="45" s="1"/>
  <c r="H19" i="45" s="1"/>
  <c r="E11" i="45"/>
  <c r="G11" i="45" s="1"/>
  <c r="H11" i="45" s="1"/>
  <c r="C12" i="45"/>
  <c r="C13" i="45"/>
  <c r="C14" i="45"/>
  <c r="C15" i="45"/>
  <c r="C16" i="45"/>
  <c r="C17" i="45"/>
  <c r="C18" i="45"/>
  <c r="C19" i="45"/>
  <c r="C11" i="45"/>
  <c r="J28" i="45"/>
  <c r="K28" i="45"/>
  <c r="J20" i="45"/>
  <c r="J10" i="45"/>
  <c r="B20" i="45"/>
  <c r="B10" i="45"/>
  <c r="K20" i="45" l="1"/>
  <c r="C20" i="45"/>
  <c r="K10" i="45"/>
  <c r="K9" i="45" s="1"/>
  <c r="Q29" i="45"/>
  <c r="H20" i="45"/>
  <c r="P24" i="45"/>
  <c r="Q24" i="45" s="1"/>
  <c r="Q22" i="45"/>
  <c r="Q27" i="45"/>
  <c r="Q21" i="45"/>
  <c r="C10" i="45"/>
  <c r="C9" i="45" s="1"/>
  <c r="B9" i="45"/>
  <c r="H10" i="45"/>
  <c r="J9" i="45"/>
  <c r="J42" i="49"/>
  <c r="I42" i="49"/>
  <c r="H42" i="49"/>
  <c r="G42" i="49"/>
  <c r="F42" i="49"/>
  <c r="E42" i="49"/>
  <c r="D42" i="49"/>
  <c r="C42" i="49"/>
  <c r="J170" i="7"/>
  <c r="K170" i="7"/>
  <c r="E171" i="7"/>
  <c r="G171" i="7" s="1"/>
  <c r="E175" i="7"/>
  <c r="G175" i="7"/>
  <c r="E178" i="7"/>
  <c r="G178" i="7" s="1"/>
  <c r="K244" i="7"/>
  <c r="J244" i="7"/>
  <c r="K245" i="7"/>
  <c r="J245" i="7"/>
  <c r="K241" i="7"/>
  <c r="J241" i="7"/>
  <c r="K242" i="7"/>
  <c r="J242" i="7"/>
  <c r="K238" i="7"/>
  <c r="J238" i="7"/>
  <c r="K239" i="7"/>
  <c r="J239" i="7"/>
  <c r="K42" i="49" l="1"/>
  <c r="L42" i="49"/>
  <c r="M42" i="49"/>
  <c r="N42" i="49"/>
  <c r="H9" i="45"/>
  <c r="P20" i="45"/>
  <c r="P170" i="7"/>
  <c r="Q170" i="7"/>
  <c r="O170" i="7"/>
  <c r="H171" i="7"/>
  <c r="I171" i="7" s="1"/>
  <c r="H175" i="7"/>
  <c r="I175" i="7" s="1"/>
  <c r="H178" i="7"/>
  <c r="I178" i="7" s="1"/>
  <c r="O236" i="7" l="1"/>
  <c r="P236" i="7" s="1"/>
  <c r="O237" i="7"/>
  <c r="P237" i="7"/>
  <c r="Q237" i="7"/>
  <c r="K236" i="7"/>
  <c r="M236" i="7" s="1"/>
  <c r="K237" i="7"/>
  <c r="K235" i="7"/>
  <c r="J234" i="7"/>
  <c r="J233" i="7" s="1"/>
  <c r="K206" i="7"/>
  <c r="J206" i="7"/>
  <c r="K207" i="7"/>
  <c r="J207" i="7"/>
  <c r="O209" i="7"/>
  <c r="P209" i="7" s="1"/>
  <c r="O215" i="7"/>
  <c r="P215" i="7"/>
  <c r="Q215" i="7" s="1"/>
  <c r="O216" i="7"/>
  <c r="P216" i="7" s="1"/>
  <c r="Q216" i="7" s="1"/>
  <c r="O220" i="7"/>
  <c r="P220" i="7" s="1"/>
  <c r="Q220" i="7" s="1"/>
  <c r="O222" i="7"/>
  <c r="P222" i="7" s="1"/>
  <c r="O223" i="7"/>
  <c r="P223" i="7" s="1"/>
  <c r="Q223" i="7" s="1"/>
  <c r="O227" i="7"/>
  <c r="O228" i="7"/>
  <c r="P228" i="7" s="1"/>
  <c r="Q228" i="7" s="1"/>
  <c r="O229" i="7"/>
  <c r="P229" i="7" s="1"/>
  <c r="Q229" i="7" s="1"/>
  <c r="M208" i="7"/>
  <c r="O208" i="7" s="1"/>
  <c r="K209" i="7"/>
  <c r="M209" i="7" s="1"/>
  <c r="K210" i="7"/>
  <c r="K211" i="7"/>
  <c r="K212" i="7"/>
  <c r="M212" i="7" s="1"/>
  <c r="O212" i="7" s="1"/>
  <c r="P212" i="7" s="1"/>
  <c r="Q212" i="7" s="1"/>
  <c r="K213" i="7"/>
  <c r="K214" i="7"/>
  <c r="M214" i="7" s="1"/>
  <c r="O214" i="7" s="1"/>
  <c r="P214" i="7" s="1"/>
  <c r="K215" i="7"/>
  <c r="K216" i="7"/>
  <c r="K217" i="7"/>
  <c r="M217" i="7" s="1"/>
  <c r="O217" i="7" s="1"/>
  <c r="P217" i="7" s="1"/>
  <c r="K218" i="7"/>
  <c r="K219" i="7"/>
  <c r="K220" i="7"/>
  <c r="M220" i="7" s="1"/>
  <c r="K221" i="7"/>
  <c r="K222" i="7"/>
  <c r="M222" i="7" s="1"/>
  <c r="K223" i="7"/>
  <c r="K224" i="7"/>
  <c r="K225" i="7"/>
  <c r="M225" i="7" s="1"/>
  <c r="O225" i="7" s="1"/>
  <c r="P225" i="7" s="1"/>
  <c r="K226" i="7"/>
  <c r="K227" i="7"/>
  <c r="K228" i="7"/>
  <c r="M228" i="7" s="1"/>
  <c r="K229" i="7"/>
  <c r="K230" i="7"/>
  <c r="M230" i="7" s="1"/>
  <c r="O230" i="7" s="1"/>
  <c r="P230" i="7" s="1"/>
  <c r="K231" i="7"/>
  <c r="K232" i="7"/>
  <c r="K208" i="7"/>
  <c r="K203" i="7"/>
  <c r="J203" i="7"/>
  <c r="K204" i="7"/>
  <c r="J204" i="7"/>
  <c r="K187" i="7"/>
  <c r="J187" i="7"/>
  <c r="K186" i="7"/>
  <c r="J186" i="7"/>
  <c r="K169" i="7"/>
  <c r="J169" i="7"/>
  <c r="K155" i="7"/>
  <c r="J155" i="7"/>
  <c r="K151" i="7"/>
  <c r="J151" i="7"/>
  <c r="K122" i="7"/>
  <c r="J122" i="7"/>
  <c r="K80" i="7"/>
  <c r="J80" i="7"/>
  <c r="O54" i="7"/>
  <c r="K51" i="7"/>
  <c r="J51" i="7"/>
  <c r="K50" i="7"/>
  <c r="J50" i="7"/>
  <c r="C45" i="7"/>
  <c r="G45" i="7"/>
  <c r="H45" i="7"/>
  <c r="I45" i="7"/>
  <c r="B45" i="7"/>
  <c r="B234" i="7"/>
  <c r="B233" i="7" s="1"/>
  <c r="B187" i="7"/>
  <c r="B186" i="7" s="1"/>
  <c r="C189" i="7"/>
  <c r="E189" i="7" s="1"/>
  <c r="G189" i="7" s="1"/>
  <c r="C190" i="7"/>
  <c r="E190" i="7" s="1"/>
  <c r="G190" i="7" s="1"/>
  <c r="H190" i="7" s="1"/>
  <c r="I190" i="7" s="1"/>
  <c r="C191" i="7"/>
  <c r="E191" i="7" s="1"/>
  <c r="G191" i="7" s="1"/>
  <c r="H191" i="7" s="1"/>
  <c r="C192" i="7"/>
  <c r="E192" i="7" s="1"/>
  <c r="G192" i="7" s="1"/>
  <c r="H192" i="7" s="1"/>
  <c r="I192" i="7" s="1"/>
  <c r="C193" i="7"/>
  <c r="E193" i="7" s="1"/>
  <c r="G193" i="7" s="1"/>
  <c r="H193" i="7" s="1"/>
  <c r="C194" i="7"/>
  <c r="E194" i="7" s="1"/>
  <c r="G194" i="7" s="1"/>
  <c r="C195" i="7"/>
  <c r="E195" i="7" s="1"/>
  <c r="G195" i="7" s="1"/>
  <c r="C196" i="7"/>
  <c r="E196" i="7" s="1"/>
  <c r="G196" i="7" s="1"/>
  <c r="H196" i="7" s="1"/>
  <c r="I196" i="7" s="1"/>
  <c r="C197" i="7"/>
  <c r="E197" i="7" s="1"/>
  <c r="G197" i="7" s="1"/>
  <c r="H197" i="7" s="1"/>
  <c r="C198" i="7"/>
  <c r="E198" i="7" s="1"/>
  <c r="G198" i="7" s="1"/>
  <c r="H198" i="7" s="1"/>
  <c r="I198" i="7" s="1"/>
  <c r="C199" i="7"/>
  <c r="E199" i="7" s="1"/>
  <c r="G199" i="7" s="1"/>
  <c r="H199" i="7" s="1"/>
  <c r="C200" i="7"/>
  <c r="E200" i="7" s="1"/>
  <c r="G200" i="7" s="1"/>
  <c r="H200" i="7" s="1"/>
  <c r="I200" i="7" s="1"/>
  <c r="C201" i="7"/>
  <c r="E201" i="7" s="1"/>
  <c r="G201" i="7" s="1"/>
  <c r="H201" i="7" s="1"/>
  <c r="I201" i="7" s="1"/>
  <c r="C188" i="7"/>
  <c r="E188" i="7" s="1"/>
  <c r="G188" i="7" s="1"/>
  <c r="B170" i="7"/>
  <c r="B169" i="7" s="1"/>
  <c r="E173" i="7"/>
  <c r="G173" i="7" s="1"/>
  <c r="E177" i="7"/>
  <c r="G177" i="7" s="1"/>
  <c r="H177" i="7" s="1"/>
  <c r="C172" i="7"/>
  <c r="C174" i="7"/>
  <c r="E174" i="7" s="1"/>
  <c r="G174" i="7" s="1"/>
  <c r="C176" i="7"/>
  <c r="E176" i="7" s="1"/>
  <c r="G176" i="7" s="1"/>
  <c r="C179" i="7"/>
  <c r="E179" i="7" s="1"/>
  <c r="G179" i="7" s="1"/>
  <c r="C181" i="7"/>
  <c r="E181" i="7" s="1"/>
  <c r="G181" i="7" s="1"/>
  <c r="C182" i="7"/>
  <c r="E182" i="7" s="1"/>
  <c r="G182" i="7" s="1"/>
  <c r="C183" i="7"/>
  <c r="E183" i="7" s="1"/>
  <c r="G183" i="7" s="1"/>
  <c r="C184" i="7"/>
  <c r="E184" i="7" s="1"/>
  <c r="G184" i="7" s="1"/>
  <c r="B155" i="7"/>
  <c r="B151" i="7"/>
  <c r="B122" i="7"/>
  <c r="B80" i="7"/>
  <c r="B76" i="7"/>
  <c r="B74" i="7"/>
  <c r="B69" i="7"/>
  <c r="C71" i="7"/>
  <c r="E71" i="7" s="1"/>
  <c r="G71" i="7" s="1"/>
  <c r="H71" i="7" s="1"/>
  <c r="C72" i="7"/>
  <c r="E72" i="7" s="1"/>
  <c r="G72" i="7" s="1"/>
  <c r="C73" i="7"/>
  <c r="E73" i="7" s="1"/>
  <c r="G73" i="7" s="1"/>
  <c r="C75" i="7"/>
  <c r="E75" i="7" s="1"/>
  <c r="G75" i="7" s="1"/>
  <c r="C77" i="7"/>
  <c r="C78" i="7"/>
  <c r="E78" i="7" s="1"/>
  <c r="G78" i="7" s="1"/>
  <c r="C70" i="7"/>
  <c r="E70" i="7" s="1"/>
  <c r="G70" i="7" s="1"/>
  <c r="C67" i="7"/>
  <c r="E67" i="7" s="1"/>
  <c r="G67" i="7" s="1"/>
  <c r="H67" i="7" s="1"/>
  <c r="I67" i="7" s="1"/>
  <c r="C66" i="7"/>
  <c r="E66" i="7" s="1"/>
  <c r="G66" i="7" s="1"/>
  <c r="H66" i="7" s="1"/>
  <c r="I66" i="7" s="1"/>
  <c r="C64" i="7"/>
  <c r="E64" i="7" s="1"/>
  <c r="G64" i="7" s="1"/>
  <c r="H64" i="7" s="1"/>
  <c r="I64" i="7" s="1"/>
  <c r="C63" i="7"/>
  <c r="E63" i="7" s="1"/>
  <c r="G63" i="7" s="1"/>
  <c r="C58" i="7"/>
  <c r="E58" i="7" s="1"/>
  <c r="G58" i="7" s="1"/>
  <c r="H58" i="7" s="1"/>
  <c r="C59" i="7"/>
  <c r="E59" i="7" s="1"/>
  <c r="G59" i="7" s="1"/>
  <c r="C60" i="7"/>
  <c r="E60" i="7" s="1"/>
  <c r="G60" i="7" s="1"/>
  <c r="C61" i="7"/>
  <c r="E61" i="7" s="1"/>
  <c r="G61" i="7" s="1"/>
  <c r="H61" i="7" s="1"/>
  <c r="I61" i="7" s="1"/>
  <c r="C57" i="7"/>
  <c r="B51" i="7"/>
  <c r="C53" i="7"/>
  <c r="E53" i="7" s="1"/>
  <c r="G53" i="7" s="1"/>
  <c r="C54" i="7"/>
  <c r="E54" i="7" s="1"/>
  <c r="G54" i="7" s="1"/>
  <c r="C55" i="7"/>
  <c r="E55" i="7" s="1"/>
  <c r="G55" i="7" s="1"/>
  <c r="C52" i="7"/>
  <c r="E52" i="7" s="1"/>
  <c r="G52" i="7" s="1"/>
  <c r="B46" i="7"/>
  <c r="G48" i="7"/>
  <c r="H48" i="7" s="1"/>
  <c r="G49" i="7"/>
  <c r="H49" i="7" s="1"/>
  <c r="I49" i="7" s="1"/>
  <c r="G47" i="7"/>
  <c r="C48" i="7"/>
  <c r="C49" i="7"/>
  <c r="C47" i="7"/>
  <c r="B41" i="7"/>
  <c r="B39" i="7"/>
  <c r="B36" i="7"/>
  <c r="B34" i="7"/>
  <c r="C37" i="7"/>
  <c r="E37" i="7" s="1"/>
  <c r="G37" i="7" s="1"/>
  <c r="C38" i="7"/>
  <c r="E38" i="7" s="1"/>
  <c r="G38" i="7" s="1"/>
  <c r="C40" i="7"/>
  <c r="C39" i="7" s="1"/>
  <c r="C42" i="7"/>
  <c r="E42" i="7" s="1"/>
  <c r="G42" i="7" s="1"/>
  <c r="C43" i="7"/>
  <c r="E43" i="7" s="1"/>
  <c r="G43" i="7" s="1"/>
  <c r="C44" i="7"/>
  <c r="E44" i="7" s="1"/>
  <c r="G44" i="7" s="1"/>
  <c r="C35" i="7"/>
  <c r="C34" i="7" s="1"/>
  <c r="C15" i="7"/>
  <c r="E15" i="7" s="1"/>
  <c r="G15" i="7" s="1"/>
  <c r="C16" i="7"/>
  <c r="E16" i="7" s="1"/>
  <c r="G16" i="7" s="1"/>
  <c r="C17" i="7"/>
  <c r="E17" i="7" s="1"/>
  <c r="G17" i="7" s="1"/>
  <c r="C18" i="7"/>
  <c r="E18" i="7" s="1"/>
  <c r="G18" i="7" s="1"/>
  <c r="C19" i="7"/>
  <c r="E19" i="7" s="1"/>
  <c r="G19" i="7" s="1"/>
  <c r="C20" i="7"/>
  <c r="E20" i="7" s="1"/>
  <c r="G20" i="7" s="1"/>
  <c r="C21" i="7"/>
  <c r="E21" i="7" s="1"/>
  <c r="G21" i="7" s="1"/>
  <c r="C22" i="7"/>
  <c r="E22" i="7" s="1"/>
  <c r="G22" i="7" s="1"/>
  <c r="C14" i="7"/>
  <c r="E14" i="7" s="1"/>
  <c r="G14" i="7" s="1"/>
  <c r="C12" i="7"/>
  <c r="C11" i="7" s="1"/>
  <c r="C30" i="7"/>
  <c r="E30" i="7" s="1"/>
  <c r="G30" i="7" s="1"/>
  <c r="C31" i="7"/>
  <c r="E31" i="7" s="1"/>
  <c r="G31" i="7" s="1"/>
  <c r="C32" i="7"/>
  <c r="E32" i="7" s="1"/>
  <c r="G32" i="7" s="1"/>
  <c r="C29" i="7"/>
  <c r="E29" i="7" s="1"/>
  <c r="G29" i="7" s="1"/>
  <c r="C25" i="7"/>
  <c r="E25" i="7" s="1"/>
  <c r="G25" i="7" s="1"/>
  <c r="C26" i="7"/>
  <c r="E26" i="7" s="1"/>
  <c r="G26" i="7" s="1"/>
  <c r="C27" i="7"/>
  <c r="E27" i="7" s="1"/>
  <c r="G27" i="7" s="1"/>
  <c r="C24" i="7"/>
  <c r="E24" i="7" s="1"/>
  <c r="G24" i="7" s="1"/>
  <c r="B28" i="7"/>
  <c r="B23" i="7"/>
  <c r="B13" i="7"/>
  <c r="B11" i="7"/>
  <c r="K250" i="7"/>
  <c r="M250" i="7" s="1"/>
  <c r="O250" i="7" s="1"/>
  <c r="K249" i="7"/>
  <c r="M249" i="7" s="1"/>
  <c r="O249" i="7" s="1"/>
  <c r="P249" i="7" s="1"/>
  <c r="Q249" i="7" s="1"/>
  <c r="K248" i="7"/>
  <c r="M248" i="7" s="1"/>
  <c r="O248" i="7" s="1"/>
  <c r="P248" i="7" s="1"/>
  <c r="Q248" i="7" s="1"/>
  <c r="K247" i="7"/>
  <c r="M247" i="7" s="1"/>
  <c r="O247" i="7" s="1"/>
  <c r="K246" i="7"/>
  <c r="K243" i="7"/>
  <c r="M243" i="7" s="1"/>
  <c r="O243" i="7" s="1"/>
  <c r="K240" i="7"/>
  <c r="M240" i="7" s="1"/>
  <c r="O240" i="7" s="1"/>
  <c r="M237" i="7"/>
  <c r="C237" i="7"/>
  <c r="E237" i="7" s="1"/>
  <c r="G237" i="7" s="1"/>
  <c r="H237" i="7" s="1"/>
  <c r="I237" i="7" s="1"/>
  <c r="C235" i="7"/>
  <c r="E235" i="7" s="1"/>
  <c r="G235" i="7" s="1"/>
  <c r="H235" i="7" s="1"/>
  <c r="I235" i="7" s="1"/>
  <c r="M232" i="7"/>
  <c r="O232" i="7" s="1"/>
  <c r="P232" i="7" s="1"/>
  <c r="Q232" i="7" s="1"/>
  <c r="M231" i="7"/>
  <c r="O231" i="7" s="1"/>
  <c r="P231" i="7" s="1"/>
  <c r="Q231" i="7" s="1"/>
  <c r="M229" i="7"/>
  <c r="M227" i="7"/>
  <c r="M226" i="7"/>
  <c r="O226" i="7" s="1"/>
  <c r="P226" i="7" s="1"/>
  <c r="M224" i="7"/>
  <c r="O224" i="7" s="1"/>
  <c r="P224" i="7" s="1"/>
  <c r="Q224" i="7" s="1"/>
  <c r="M223" i="7"/>
  <c r="M221" i="7"/>
  <c r="O221" i="7" s="1"/>
  <c r="P221" i="7" s="1"/>
  <c r="Q221" i="7" s="1"/>
  <c r="M219" i="7"/>
  <c r="O219" i="7" s="1"/>
  <c r="M218" i="7"/>
  <c r="O218" i="7" s="1"/>
  <c r="P218" i="7" s="1"/>
  <c r="M216" i="7"/>
  <c r="M215" i="7"/>
  <c r="M213" i="7"/>
  <c r="O213" i="7" s="1"/>
  <c r="P213" i="7" s="1"/>
  <c r="Q213" i="7" s="1"/>
  <c r="M211" i="7"/>
  <c r="O211" i="7" s="1"/>
  <c r="M210" i="7"/>
  <c r="O210" i="7" s="1"/>
  <c r="P210" i="7" s="1"/>
  <c r="K205" i="7"/>
  <c r="M205" i="7" s="1"/>
  <c r="O205" i="7" s="1"/>
  <c r="K202" i="7"/>
  <c r="M202" i="7" s="1"/>
  <c r="O202" i="7" s="1"/>
  <c r="K185" i="7"/>
  <c r="K184" i="7"/>
  <c r="K183" i="7"/>
  <c r="K182" i="7"/>
  <c r="K181" i="7"/>
  <c r="K180" i="7"/>
  <c r="K179" i="7"/>
  <c r="K176" i="7"/>
  <c r="K174" i="7"/>
  <c r="K172" i="7"/>
  <c r="K168" i="7"/>
  <c r="C168" i="7"/>
  <c r="E168" i="7" s="1"/>
  <c r="G168" i="7" s="1"/>
  <c r="H168" i="7" s="1"/>
  <c r="I168" i="7" s="1"/>
  <c r="K167" i="7"/>
  <c r="C167" i="7"/>
  <c r="E167" i="7" s="1"/>
  <c r="G167" i="7" s="1"/>
  <c r="H167" i="7" s="1"/>
  <c r="K166" i="7"/>
  <c r="C166" i="7"/>
  <c r="E166" i="7" s="1"/>
  <c r="G166" i="7" s="1"/>
  <c r="H166" i="7" s="1"/>
  <c r="I166" i="7" s="1"/>
  <c r="K165" i="7"/>
  <c r="C165" i="7"/>
  <c r="E165" i="7" s="1"/>
  <c r="G165" i="7" s="1"/>
  <c r="H165" i="7" s="1"/>
  <c r="K164" i="7"/>
  <c r="C164" i="7"/>
  <c r="E164" i="7" s="1"/>
  <c r="G164" i="7" s="1"/>
  <c r="K163" i="7"/>
  <c r="C163" i="7"/>
  <c r="E163" i="7" s="1"/>
  <c r="G163" i="7" s="1"/>
  <c r="K162" i="7"/>
  <c r="C162" i="7"/>
  <c r="E162" i="7" s="1"/>
  <c r="G162" i="7" s="1"/>
  <c r="H162" i="7" s="1"/>
  <c r="K161" i="7"/>
  <c r="C161" i="7"/>
  <c r="E161" i="7" s="1"/>
  <c r="G161" i="7" s="1"/>
  <c r="H161" i="7" s="1"/>
  <c r="I161" i="7" s="1"/>
  <c r="K160" i="7"/>
  <c r="C160" i="7"/>
  <c r="E160" i="7" s="1"/>
  <c r="G160" i="7" s="1"/>
  <c r="H160" i="7" s="1"/>
  <c r="I160" i="7" s="1"/>
  <c r="K159" i="7"/>
  <c r="C159" i="7"/>
  <c r="E159" i="7" s="1"/>
  <c r="G159" i="7" s="1"/>
  <c r="K158" i="7"/>
  <c r="C158" i="7"/>
  <c r="E158" i="7" s="1"/>
  <c r="G158" i="7" s="1"/>
  <c r="H158" i="7" s="1"/>
  <c r="I158" i="7" s="1"/>
  <c r="K157" i="7"/>
  <c r="C157" i="7"/>
  <c r="E157" i="7" s="1"/>
  <c r="G157" i="7" s="1"/>
  <c r="H157" i="7" s="1"/>
  <c r="K156" i="7"/>
  <c r="C156" i="7"/>
  <c r="E156" i="7" s="1"/>
  <c r="G156" i="7" s="1"/>
  <c r="K154" i="7"/>
  <c r="C154" i="7"/>
  <c r="E154" i="7" s="1"/>
  <c r="G154" i="7" s="1"/>
  <c r="H154" i="7" s="1"/>
  <c r="I154" i="7" s="1"/>
  <c r="K153" i="7"/>
  <c r="C153" i="7"/>
  <c r="E153" i="7" s="1"/>
  <c r="G153" i="7" s="1"/>
  <c r="H153" i="7" s="1"/>
  <c r="K152" i="7"/>
  <c r="C152" i="7"/>
  <c r="K150" i="7"/>
  <c r="C150" i="7"/>
  <c r="E150" i="7" s="1"/>
  <c r="G150" i="7" s="1"/>
  <c r="C149" i="7"/>
  <c r="E149" i="7" s="1"/>
  <c r="G149" i="7" s="1"/>
  <c r="H149" i="7" s="1"/>
  <c r="K148" i="7"/>
  <c r="C148" i="7"/>
  <c r="E148" i="7" s="1"/>
  <c r="G148" i="7" s="1"/>
  <c r="K147" i="7"/>
  <c r="C147" i="7"/>
  <c r="E147" i="7" s="1"/>
  <c r="G147" i="7" s="1"/>
  <c r="K146" i="7"/>
  <c r="C146" i="7"/>
  <c r="E146" i="7" s="1"/>
  <c r="G146" i="7" s="1"/>
  <c r="K145" i="7"/>
  <c r="C145" i="7"/>
  <c r="E145" i="7" s="1"/>
  <c r="G145" i="7" s="1"/>
  <c r="K144" i="7"/>
  <c r="C144" i="7"/>
  <c r="E144" i="7" s="1"/>
  <c r="G144" i="7" s="1"/>
  <c r="K143" i="7"/>
  <c r="K142" i="7"/>
  <c r="K141" i="7"/>
  <c r="K140" i="7"/>
  <c r="K139" i="7"/>
  <c r="C139" i="7"/>
  <c r="E139" i="7" s="1"/>
  <c r="G139" i="7" s="1"/>
  <c r="H139" i="7" s="1"/>
  <c r="K138" i="7"/>
  <c r="C138" i="7"/>
  <c r="E138" i="7" s="1"/>
  <c r="G138" i="7" s="1"/>
  <c r="K137" i="7"/>
  <c r="C137" i="7"/>
  <c r="E137" i="7" s="1"/>
  <c r="G137" i="7" s="1"/>
  <c r="K136" i="7"/>
  <c r="C136" i="7"/>
  <c r="E136" i="7" s="1"/>
  <c r="G136" i="7" s="1"/>
  <c r="C135" i="7"/>
  <c r="E135" i="7" s="1"/>
  <c r="G135" i="7" s="1"/>
  <c r="K134" i="7"/>
  <c r="C134" i="7"/>
  <c r="E134" i="7" s="1"/>
  <c r="G134" i="7" s="1"/>
  <c r="K133" i="7"/>
  <c r="C133" i="7"/>
  <c r="E133" i="7" s="1"/>
  <c r="G133" i="7" s="1"/>
  <c r="H133" i="7" s="1"/>
  <c r="K132" i="7"/>
  <c r="C132" i="7"/>
  <c r="E132" i="7" s="1"/>
  <c r="G132" i="7" s="1"/>
  <c r="K131" i="7"/>
  <c r="C131" i="7"/>
  <c r="E131" i="7" s="1"/>
  <c r="G131" i="7" s="1"/>
  <c r="K130" i="7"/>
  <c r="C130" i="7"/>
  <c r="E130" i="7" s="1"/>
  <c r="G130" i="7" s="1"/>
  <c r="H130" i="7" s="1"/>
  <c r="K129" i="7"/>
  <c r="C129" i="7"/>
  <c r="E129" i="7" s="1"/>
  <c r="G129" i="7" s="1"/>
  <c r="K128" i="7"/>
  <c r="C128" i="7"/>
  <c r="E128" i="7" s="1"/>
  <c r="G128" i="7" s="1"/>
  <c r="K127" i="7"/>
  <c r="C127" i="7"/>
  <c r="E127" i="7" s="1"/>
  <c r="G127" i="7" s="1"/>
  <c r="K126" i="7"/>
  <c r="C126" i="7"/>
  <c r="E126" i="7" s="1"/>
  <c r="G126" i="7" s="1"/>
  <c r="K125" i="7"/>
  <c r="C125" i="7"/>
  <c r="E125" i="7" s="1"/>
  <c r="G125" i="7" s="1"/>
  <c r="H125" i="7" s="1"/>
  <c r="I125" i="7" s="1"/>
  <c r="K124" i="7"/>
  <c r="K123" i="7"/>
  <c r="C123" i="7"/>
  <c r="E123" i="7" s="1"/>
  <c r="G123" i="7" s="1"/>
  <c r="C121" i="7"/>
  <c r="E121" i="7" s="1"/>
  <c r="G121" i="7" s="1"/>
  <c r="C120" i="7"/>
  <c r="E120" i="7" s="1"/>
  <c r="G120" i="7" s="1"/>
  <c r="H120" i="7" s="1"/>
  <c r="C119" i="7"/>
  <c r="E119" i="7" s="1"/>
  <c r="G119" i="7" s="1"/>
  <c r="H119" i="7" s="1"/>
  <c r="I119" i="7" s="1"/>
  <c r="K118" i="7"/>
  <c r="C118" i="7"/>
  <c r="E118" i="7" s="1"/>
  <c r="G118" i="7" s="1"/>
  <c r="K117" i="7"/>
  <c r="K116" i="7"/>
  <c r="C116" i="7"/>
  <c r="E116" i="7" s="1"/>
  <c r="G116" i="7" s="1"/>
  <c r="K115" i="7"/>
  <c r="C115" i="7"/>
  <c r="E115" i="7" s="1"/>
  <c r="G115" i="7" s="1"/>
  <c r="H115" i="7" s="1"/>
  <c r="I115" i="7" s="1"/>
  <c r="K114" i="7"/>
  <c r="C114" i="7"/>
  <c r="E114" i="7" s="1"/>
  <c r="G114" i="7" s="1"/>
  <c r="K113" i="7"/>
  <c r="C113" i="7"/>
  <c r="E113" i="7" s="1"/>
  <c r="G113" i="7" s="1"/>
  <c r="H113" i="7" s="1"/>
  <c r="K112" i="7"/>
  <c r="C112" i="7"/>
  <c r="E112" i="7" s="1"/>
  <c r="G112" i="7" s="1"/>
  <c r="H112" i="7" s="1"/>
  <c r="K111" i="7"/>
  <c r="K110" i="7"/>
  <c r="K109" i="7"/>
  <c r="K108" i="7"/>
  <c r="C108" i="7"/>
  <c r="E108" i="7" s="1"/>
  <c r="G108" i="7" s="1"/>
  <c r="K107" i="7"/>
  <c r="C107" i="7"/>
  <c r="E107" i="7" s="1"/>
  <c r="G107" i="7" s="1"/>
  <c r="H107" i="7" s="1"/>
  <c r="I107" i="7" s="1"/>
  <c r="K106" i="7"/>
  <c r="K105" i="7"/>
  <c r="K104" i="7"/>
  <c r="K103" i="7"/>
  <c r="C102" i="7"/>
  <c r="E102" i="7" s="1"/>
  <c r="G102" i="7" s="1"/>
  <c r="K101" i="7"/>
  <c r="C101" i="7"/>
  <c r="E101" i="7" s="1"/>
  <c r="G101" i="7" s="1"/>
  <c r="K100" i="7"/>
  <c r="C100" i="7"/>
  <c r="E100" i="7" s="1"/>
  <c r="G100" i="7" s="1"/>
  <c r="K99" i="7"/>
  <c r="C99" i="7"/>
  <c r="E99" i="7" s="1"/>
  <c r="G99" i="7" s="1"/>
  <c r="H99" i="7" s="1"/>
  <c r="I99" i="7" s="1"/>
  <c r="K98" i="7"/>
  <c r="K97" i="7"/>
  <c r="K96" i="7"/>
  <c r="C96" i="7"/>
  <c r="E96" i="7" s="1"/>
  <c r="G96" i="7" s="1"/>
  <c r="H96" i="7" s="1"/>
  <c r="C95" i="7"/>
  <c r="E95" i="7" s="1"/>
  <c r="G95" i="7" s="1"/>
  <c r="H95" i="7" s="1"/>
  <c r="I95" i="7" s="1"/>
  <c r="K94" i="7"/>
  <c r="C94" i="7"/>
  <c r="E94" i="7" s="1"/>
  <c r="G94" i="7" s="1"/>
  <c r="H94" i="7" s="1"/>
  <c r="C93" i="7"/>
  <c r="E93" i="7" s="1"/>
  <c r="G93" i="7" s="1"/>
  <c r="K92" i="7"/>
  <c r="C92" i="7"/>
  <c r="E92" i="7" s="1"/>
  <c r="G92" i="7" s="1"/>
  <c r="K91" i="7"/>
  <c r="C91" i="7"/>
  <c r="E91" i="7" s="1"/>
  <c r="G91" i="7" s="1"/>
  <c r="H91" i="7" s="1"/>
  <c r="I91" i="7" s="1"/>
  <c r="K90" i="7"/>
  <c r="C90" i="7"/>
  <c r="E90" i="7" s="1"/>
  <c r="G90" i="7" s="1"/>
  <c r="K89" i="7"/>
  <c r="C89" i="7"/>
  <c r="E89" i="7" s="1"/>
  <c r="G89" i="7" s="1"/>
  <c r="K88" i="7"/>
  <c r="K87" i="7"/>
  <c r="K86" i="7"/>
  <c r="K85" i="7"/>
  <c r="K84" i="7"/>
  <c r="K83" i="7"/>
  <c r="C83" i="7"/>
  <c r="E83" i="7" s="1"/>
  <c r="G83" i="7" s="1"/>
  <c r="H83" i="7" s="1"/>
  <c r="I83" i="7" s="1"/>
  <c r="K82" i="7"/>
  <c r="C82" i="7"/>
  <c r="E82" i="7" s="1"/>
  <c r="G82" i="7" s="1"/>
  <c r="C81" i="7"/>
  <c r="E81" i="7" s="1"/>
  <c r="G81" i="7" s="1"/>
  <c r="H81" i="7" s="1"/>
  <c r="B62" i="7"/>
  <c r="M54" i="7"/>
  <c r="P205" i="7" l="1"/>
  <c r="O204" i="7"/>
  <c r="O203" i="7" s="1"/>
  <c r="P208" i="7"/>
  <c r="O207" i="7"/>
  <c r="O206" i="7" s="1"/>
  <c r="P247" i="7"/>
  <c r="Q247" i="7"/>
  <c r="P250" i="7"/>
  <c r="Q250" i="7" s="1"/>
  <c r="O239" i="7"/>
  <c r="O238" i="7" s="1"/>
  <c r="P240" i="7"/>
  <c r="O242" i="7"/>
  <c r="O241" i="7" s="1"/>
  <c r="P243" i="7"/>
  <c r="P242" i="7" s="1"/>
  <c r="P241" i="7" s="1"/>
  <c r="Q243" i="7"/>
  <c r="Q242" i="7" s="1"/>
  <c r="Q241" i="7" s="1"/>
  <c r="J79" i="7"/>
  <c r="K79" i="7"/>
  <c r="Q236" i="7"/>
  <c r="K234" i="7"/>
  <c r="K233" i="7" s="1"/>
  <c r="K9" i="7" s="1"/>
  <c r="P227" i="7"/>
  <c r="Q227" i="7" s="1"/>
  <c r="P219" i="7"/>
  <c r="Q219" i="7" s="1"/>
  <c r="P211" i="7"/>
  <c r="Q211" i="7" s="1"/>
  <c r="Q226" i="7"/>
  <c r="Q218" i="7"/>
  <c r="Q210" i="7"/>
  <c r="Q225" i="7"/>
  <c r="Q217" i="7"/>
  <c r="Q209" i="7"/>
  <c r="Q230" i="7"/>
  <c r="Q222" i="7"/>
  <c r="Q214" i="7"/>
  <c r="O187" i="7"/>
  <c r="O186" i="7" s="1"/>
  <c r="P202" i="7"/>
  <c r="Q202" i="7" s="1"/>
  <c r="Q187" i="7" s="1"/>
  <c r="Q186" i="7" s="1"/>
  <c r="P152" i="7"/>
  <c r="Q125" i="7"/>
  <c r="J9" i="7"/>
  <c r="O51" i="7"/>
  <c r="O50" i="7" s="1"/>
  <c r="P54" i="7"/>
  <c r="P51" i="7" s="1"/>
  <c r="P50" i="7" s="1"/>
  <c r="G234" i="7"/>
  <c r="G233" i="7" s="1"/>
  <c r="C234" i="7"/>
  <c r="C233" i="7" s="1"/>
  <c r="I234" i="7"/>
  <c r="I233" i="7" s="1"/>
  <c r="H234" i="7"/>
  <c r="H233" i="7" s="1"/>
  <c r="H189" i="7"/>
  <c r="I189" i="7" s="1"/>
  <c r="G187" i="7"/>
  <c r="G186" i="7" s="1"/>
  <c r="C187" i="7"/>
  <c r="C186" i="7" s="1"/>
  <c r="H194" i="7"/>
  <c r="I194" i="7" s="1"/>
  <c r="H195" i="7"/>
  <c r="I195" i="7" s="1"/>
  <c r="B79" i="7"/>
  <c r="B9" i="7" s="1"/>
  <c r="C170" i="7"/>
  <c r="C169" i="7" s="1"/>
  <c r="E172" i="7"/>
  <c r="G172" i="7" s="1"/>
  <c r="H172" i="7" s="1"/>
  <c r="I172" i="7" s="1"/>
  <c r="I199" i="7"/>
  <c r="I191" i="7"/>
  <c r="I193" i="7"/>
  <c r="I197" i="7"/>
  <c r="H188" i="7"/>
  <c r="H176" i="7"/>
  <c r="I176" i="7" s="1"/>
  <c r="H174" i="7"/>
  <c r="I174" i="7" s="1"/>
  <c r="H184" i="7"/>
  <c r="I184" i="7" s="1"/>
  <c r="H173" i="7"/>
  <c r="I173" i="7" s="1"/>
  <c r="H179" i="7"/>
  <c r="I179" i="7" s="1"/>
  <c r="H183" i="7"/>
  <c r="I183" i="7" s="1"/>
  <c r="H182" i="7"/>
  <c r="I182" i="7" s="1"/>
  <c r="H181" i="7"/>
  <c r="I181" i="7" s="1"/>
  <c r="C76" i="7"/>
  <c r="I177" i="7"/>
  <c r="H159" i="7"/>
  <c r="I159" i="7" s="1"/>
  <c r="G155" i="7"/>
  <c r="H163" i="7"/>
  <c r="I163" i="7" s="1"/>
  <c r="H164" i="7"/>
  <c r="I164" i="7" s="1"/>
  <c r="C151" i="7"/>
  <c r="I167" i="7"/>
  <c r="H156" i="7"/>
  <c r="C155" i="7"/>
  <c r="I165" i="7"/>
  <c r="I157" i="7"/>
  <c r="I162" i="7"/>
  <c r="H132" i="7"/>
  <c r="I132" i="7" s="1"/>
  <c r="H136" i="7"/>
  <c r="I136" i="7" s="1"/>
  <c r="C56" i="7"/>
  <c r="I153" i="7"/>
  <c r="H138" i="7"/>
  <c r="I138" i="7" s="1"/>
  <c r="H128" i="7"/>
  <c r="I128" i="7" s="1"/>
  <c r="H144" i="7"/>
  <c r="I144" i="7" s="1"/>
  <c r="H131" i="7"/>
  <c r="I131" i="7" s="1"/>
  <c r="H146" i="7"/>
  <c r="I146" i="7" s="1"/>
  <c r="H129" i="7"/>
  <c r="I129" i="7" s="1"/>
  <c r="H137" i="7"/>
  <c r="I137" i="7" s="1"/>
  <c r="H145" i="7"/>
  <c r="I145" i="7" s="1"/>
  <c r="G122" i="7"/>
  <c r="H147" i="7"/>
  <c r="I147" i="7" s="1"/>
  <c r="H148" i="7"/>
  <c r="I148" i="7" s="1"/>
  <c r="H127" i="7"/>
  <c r="I127" i="7" s="1"/>
  <c r="H135" i="7"/>
  <c r="I135" i="7" s="1"/>
  <c r="I139" i="7"/>
  <c r="C122" i="7"/>
  <c r="H150" i="7"/>
  <c r="I150" i="7" s="1"/>
  <c r="H134" i="7"/>
  <c r="I134" i="7" s="1"/>
  <c r="H126" i="7"/>
  <c r="I126" i="7" s="1"/>
  <c r="I133" i="7"/>
  <c r="I149" i="7"/>
  <c r="I130" i="7"/>
  <c r="H123" i="7"/>
  <c r="B68" i="7"/>
  <c r="G80" i="7"/>
  <c r="C80" i="7"/>
  <c r="C69" i="7"/>
  <c r="I94" i="7"/>
  <c r="C74" i="7"/>
  <c r="H121" i="7"/>
  <c r="I121" i="7" s="1"/>
  <c r="H73" i="7"/>
  <c r="I73" i="7" s="1"/>
  <c r="H102" i="7"/>
  <c r="I102" i="7" s="1"/>
  <c r="H75" i="7"/>
  <c r="H74" i="7" s="1"/>
  <c r="G74" i="7"/>
  <c r="H82" i="7"/>
  <c r="I82" i="7" s="1"/>
  <c r="H114" i="7"/>
  <c r="I114" i="7" s="1"/>
  <c r="H72" i="7"/>
  <c r="I72" i="7" s="1"/>
  <c r="H118" i="7"/>
  <c r="I118" i="7" s="1"/>
  <c r="H101" i="7"/>
  <c r="I101" i="7" s="1"/>
  <c r="H60" i="7"/>
  <c r="I60" i="7" s="1"/>
  <c r="H70" i="7"/>
  <c r="G69" i="7"/>
  <c r="H89" i="7"/>
  <c r="I89" i="7" s="1"/>
  <c r="H93" i="7"/>
  <c r="I93" i="7" s="1"/>
  <c r="H59" i="7"/>
  <c r="I59" i="7" s="1"/>
  <c r="H78" i="7"/>
  <c r="I78" i="7" s="1"/>
  <c r="C65" i="7"/>
  <c r="H90" i="7"/>
  <c r="I90" i="7" s="1"/>
  <c r="I113" i="7"/>
  <c r="E57" i="7"/>
  <c r="G57" i="7" s="1"/>
  <c r="H57" i="7" s="1"/>
  <c r="I57" i="7" s="1"/>
  <c r="E77" i="7"/>
  <c r="G77" i="7" s="1"/>
  <c r="H116" i="7"/>
  <c r="I116" i="7" s="1"/>
  <c r="H108" i="7"/>
  <c r="I108" i="7" s="1"/>
  <c r="H100" i="7"/>
  <c r="I100" i="7" s="1"/>
  <c r="H92" i="7"/>
  <c r="I92" i="7" s="1"/>
  <c r="I120" i="7"/>
  <c r="I112" i="7"/>
  <c r="I96" i="7"/>
  <c r="I81" i="7"/>
  <c r="I71" i="7"/>
  <c r="H63" i="7"/>
  <c r="I63" i="7" s="1"/>
  <c r="I58" i="7"/>
  <c r="C62" i="7"/>
  <c r="G65" i="7"/>
  <c r="G51" i="7"/>
  <c r="H65" i="7"/>
  <c r="B65" i="7"/>
  <c r="B56" i="7"/>
  <c r="H55" i="7"/>
  <c r="I55" i="7" s="1"/>
  <c r="H54" i="7"/>
  <c r="I54" i="7" s="1"/>
  <c r="H53" i="7"/>
  <c r="I53" i="7" s="1"/>
  <c r="C51" i="7"/>
  <c r="G62" i="7"/>
  <c r="H52" i="7"/>
  <c r="M97" i="7"/>
  <c r="O97" i="7" s="1"/>
  <c r="M90" i="7"/>
  <c r="O90" i="7" s="1"/>
  <c r="P90" i="7" s="1"/>
  <c r="Q90" i="7" s="1"/>
  <c r="M98" i="7"/>
  <c r="O98" i="7" s="1"/>
  <c r="P98" i="7" s="1"/>
  <c r="Q98" i="7" s="1"/>
  <c r="C46" i="7"/>
  <c r="G46" i="7"/>
  <c r="B33" i="7"/>
  <c r="I48" i="7"/>
  <c r="H47" i="7"/>
  <c r="G36" i="7"/>
  <c r="E40" i="7"/>
  <c r="G40" i="7" s="1"/>
  <c r="G39" i="7" s="1"/>
  <c r="G41" i="7"/>
  <c r="M103" i="7"/>
  <c r="O103" i="7" s="1"/>
  <c r="P103" i="7" s="1"/>
  <c r="Q103" i="7" s="1"/>
  <c r="E35" i="7"/>
  <c r="G35" i="7" s="1"/>
  <c r="G34" i="7" s="1"/>
  <c r="C36" i="7"/>
  <c r="C41" i="7"/>
  <c r="H43" i="7"/>
  <c r="I43" i="7" s="1"/>
  <c r="H38" i="7"/>
  <c r="I38" i="7" s="1"/>
  <c r="H37" i="7"/>
  <c r="I37" i="7" s="1"/>
  <c r="H42" i="7"/>
  <c r="H44" i="7"/>
  <c r="I44" i="7" s="1"/>
  <c r="M158" i="7"/>
  <c r="O158" i="7" s="1"/>
  <c r="P158" i="7" s="1"/>
  <c r="Q158" i="7" s="1"/>
  <c r="M166" i="7"/>
  <c r="O166" i="7" s="1"/>
  <c r="G28" i="7"/>
  <c r="M107" i="7"/>
  <c r="O107" i="7" s="1"/>
  <c r="P107" i="7" s="1"/>
  <c r="Q107" i="7" s="1"/>
  <c r="M142" i="7"/>
  <c r="O142" i="7" s="1"/>
  <c r="B10" i="7"/>
  <c r="G23" i="7"/>
  <c r="G13" i="7"/>
  <c r="M143" i="7"/>
  <c r="O143" i="7" s="1"/>
  <c r="P143" i="7" s="1"/>
  <c r="Q143" i="7" s="1"/>
  <c r="M185" i="7"/>
  <c r="O185" i="7" s="1"/>
  <c r="P185" i="7" s="1"/>
  <c r="C13" i="7"/>
  <c r="C28" i="7"/>
  <c r="M181" i="7"/>
  <c r="O181" i="7" s="1"/>
  <c r="C23" i="7"/>
  <c r="M118" i="7"/>
  <c r="O118" i="7" s="1"/>
  <c r="M86" i="7"/>
  <c r="O86" i="7" s="1"/>
  <c r="M132" i="7"/>
  <c r="O132" i="7" s="1"/>
  <c r="P132" i="7" s="1"/>
  <c r="M148" i="7"/>
  <c r="O148" i="7" s="1"/>
  <c r="P148" i="7" s="1"/>
  <c r="M182" i="7"/>
  <c r="O182" i="7" s="1"/>
  <c r="M111" i="7"/>
  <c r="O111" i="7" s="1"/>
  <c r="P111" i="7" s="1"/>
  <c r="Q111" i="7" s="1"/>
  <c r="M154" i="7"/>
  <c r="O154" i="7" s="1"/>
  <c r="M109" i="7"/>
  <c r="O109" i="7" s="1"/>
  <c r="P109" i="7" s="1"/>
  <c r="M125" i="7"/>
  <c r="O125" i="7" s="1"/>
  <c r="P125" i="7" s="1"/>
  <c r="M168" i="7"/>
  <c r="O168" i="7" s="1"/>
  <c r="P168" i="7" s="1"/>
  <c r="Q168" i="7" s="1"/>
  <c r="M183" i="7"/>
  <c r="O183" i="7" s="1"/>
  <c r="P183" i="7" s="1"/>
  <c r="Q183" i="7" s="1"/>
  <c r="M123" i="7"/>
  <c r="O123" i="7" s="1"/>
  <c r="P123" i="7" s="1"/>
  <c r="M131" i="7"/>
  <c r="O131" i="7" s="1"/>
  <c r="M139" i="7"/>
  <c r="O139" i="7" s="1"/>
  <c r="M110" i="7"/>
  <c r="O110" i="7" s="1"/>
  <c r="M162" i="7"/>
  <c r="O162" i="7" s="1"/>
  <c r="P162" i="7" s="1"/>
  <c r="M114" i="7"/>
  <c r="O114" i="7" s="1"/>
  <c r="P114" i="7" s="1"/>
  <c r="Q114" i="7" s="1"/>
  <c r="M157" i="7"/>
  <c r="O157" i="7" s="1"/>
  <c r="P157" i="7" s="1"/>
  <c r="M144" i="7"/>
  <c r="O144" i="7" s="1"/>
  <c r="M124" i="7"/>
  <c r="O124" i="7" s="1"/>
  <c r="P124" i="7" s="1"/>
  <c r="M140" i="7"/>
  <c r="O140" i="7" s="1"/>
  <c r="P140" i="7" s="1"/>
  <c r="M100" i="7"/>
  <c r="O100" i="7" s="1"/>
  <c r="P100" i="7" s="1"/>
  <c r="M159" i="7"/>
  <c r="O159" i="7" s="1"/>
  <c r="P159" i="7" s="1"/>
  <c r="Q159" i="7" s="1"/>
  <c r="M108" i="7"/>
  <c r="O108" i="7" s="1"/>
  <c r="P108" i="7" s="1"/>
  <c r="M113" i="7"/>
  <c r="O113" i="7" s="1"/>
  <c r="M180" i="7"/>
  <c r="O180" i="7" s="1"/>
  <c r="P180" i="7" s="1"/>
  <c r="Q180" i="7" s="1"/>
  <c r="M91" i="7"/>
  <c r="O91" i="7" s="1"/>
  <c r="P91" i="7" s="1"/>
  <c r="Q91" i="7" s="1"/>
  <c r="M96" i="7"/>
  <c r="O96" i="7" s="1"/>
  <c r="M161" i="7"/>
  <c r="O161" i="7" s="1"/>
  <c r="P161" i="7" s="1"/>
  <c r="Q161" i="7" s="1"/>
  <c r="H24" i="7"/>
  <c r="H15" i="7"/>
  <c r="I15" i="7" s="1"/>
  <c r="H26" i="7"/>
  <c r="I26" i="7" s="1"/>
  <c r="H22" i="7"/>
  <c r="I22" i="7" s="1"/>
  <c r="H14" i="7"/>
  <c r="H16" i="7"/>
  <c r="I16" i="7" s="1"/>
  <c r="H19" i="7"/>
  <c r="I19" i="7" s="1"/>
  <c r="H32" i="7"/>
  <c r="I32" i="7" s="1"/>
  <c r="H20" i="7"/>
  <c r="I20" i="7" s="1"/>
  <c r="H30" i="7"/>
  <c r="I30" i="7" s="1"/>
  <c r="H27" i="7"/>
  <c r="I27" i="7" s="1"/>
  <c r="H21" i="7"/>
  <c r="I21" i="7" s="1"/>
  <c r="H31" i="7"/>
  <c r="I31" i="7" s="1"/>
  <c r="H25" i="7"/>
  <c r="I25" i="7" s="1"/>
  <c r="H18" i="7"/>
  <c r="I18" i="7" s="1"/>
  <c r="H29" i="7"/>
  <c r="H17" i="7"/>
  <c r="I17" i="7" s="1"/>
  <c r="M83" i="7"/>
  <c r="O83" i="7" s="1"/>
  <c r="P83" i="7" s="1"/>
  <c r="Q83" i="7" s="1"/>
  <c r="M104" i="7"/>
  <c r="O104" i="7" s="1"/>
  <c r="P104" i="7" s="1"/>
  <c r="Q104" i="7" s="1"/>
  <c r="M112" i="7"/>
  <c r="O112" i="7" s="1"/>
  <c r="P112" i="7" s="1"/>
  <c r="Q112" i="7" s="1"/>
  <c r="M126" i="7"/>
  <c r="O126" i="7" s="1"/>
  <c r="M165" i="7"/>
  <c r="O165" i="7" s="1"/>
  <c r="P165" i="7" s="1"/>
  <c r="M167" i="7"/>
  <c r="O167" i="7" s="1"/>
  <c r="P167" i="7" s="1"/>
  <c r="Q167" i="7" s="1"/>
  <c r="E12" i="7"/>
  <c r="G12" i="7" s="1"/>
  <c r="M82" i="7"/>
  <c r="O82" i="7" s="1"/>
  <c r="P82" i="7" s="1"/>
  <c r="Q82" i="7" s="1"/>
  <c r="M89" i="7"/>
  <c r="O89" i="7" s="1"/>
  <c r="M163" i="7"/>
  <c r="O163" i="7" s="1"/>
  <c r="M94" i="7"/>
  <c r="O94" i="7" s="1"/>
  <c r="M147" i="7"/>
  <c r="O147" i="7" s="1"/>
  <c r="M172" i="7"/>
  <c r="O172" i="7" s="1"/>
  <c r="P172" i="7" s="1"/>
  <c r="Q172" i="7" s="1"/>
  <c r="M87" i="7"/>
  <c r="O87" i="7" s="1"/>
  <c r="P87" i="7" s="1"/>
  <c r="Q87" i="7" s="1"/>
  <c r="M85" i="7"/>
  <c r="O85" i="7" s="1"/>
  <c r="P85" i="7" s="1"/>
  <c r="M99" i="7"/>
  <c r="O99" i="7" s="1"/>
  <c r="P99" i="7" s="1"/>
  <c r="Q99" i="7" s="1"/>
  <c r="M105" i="7"/>
  <c r="O105" i="7" s="1"/>
  <c r="M116" i="7"/>
  <c r="O116" i="7" s="1"/>
  <c r="P116" i="7" s="1"/>
  <c r="M127" i="7"/>
  <c r="O127" i="7" s="1"/>
  <c r="P127" i="7" s="1"/>
  <c r="Q127" i="7" s="1"/>
  <c r="M129" i="7"/>
  <c r="O129" i="7" s="1"/>
  <c r="P129" i="7" s="1"/>
  <c r="M133" i="7"/>
  <c r="O133" i="7" s="1"/>
  <c r="P133" i="7" s="1"/>
  <c r="Q133" i="7" s="1"/>
  <c r="M137" i="7"/>
  <c r="O137" i="7" s="1"/>
  <c r="P137" i="7" s="1"/>
  <c r="M160" i="7"/>
  <c r="O160" i="7" s="1"/>
  <c r="P160" i="7" s="1"/>
  <c r="Q160" i="7" s="1"/>
  <c r="M174" i="7"/>
  <c r="O174" i="7" s="1"/>
  <c r="M246" i="7"/>
  <c r="O246" i="7" s="1"/>
  <c r="M176" i="7"/>
  <c r="O176" i="7" s="1"/>
  <c r="M92" i="7"/>
  <c r="O92" i="7" s="1"/>
  <c r="P92" i="7" s="1"/>
  <c r="M128" i="7"/>
  <c r="O128" i="7" s="1"/>
  <c r="M134" i="7"/>
  <c r="O134" i="7" s="1"/>
  <c r="M145" i="7"/>
  <c r="O145" i="7" s="1"/>
  <c r="P145" i="7" s="1"/>
  <c r="E152" i="7"/>
  <c r="G152" i="7" s="1"/>
  <c r="G151" i="7" s="1"/>
  <c r="M84" i="7"/>
  <c r="O84" i="7" s="1"/>
  <c r="P84" i="7" s="1"/>
  <c r="Q84" i="7" s="1"/>
  <c r="M88" i="7"/>
  <c r="O88" i="7" s="1"/>
  <c r="P88" i="7" s="1"/>
  <c r="M117" i="7"/>
  <c r="O117" i="7" s="1"/>
  <c r="P117" i="7" s="1"/>
  <c r="M130" i="7"/>
  <c r="O130" i="7" s="1"/>
  <c r="P130" i="7" s="1"/>
  <c r="Q130" i="7" s="1"/>
  <c r="M138" i="7"/>
  <c r="O138" i="7" s="1"/>
  <c r="M141" i="7"/>
  <c r="O141" i="7" s="1"/>
  <c r="P141" i="7" s="1"/>
  <c r="M179" i="7"/>
  <c r="O179" i="7" s="1"/>
  <c r="M184" i="7"/>
  <c r="O184" i="7" s="1"/>
  <c r="M152" i="7"/>
  <c r="O152" i="7" s="1"/>
  <c r="O151" i="7" s="1"/>
  <c r="M156" i="7"/>
  <c r="O156" i="7" s="1"/>
  <c r="M136" i="7"/>
  <c r="O136" i="7" s="1"/>
  <c r="M101" i="7"/>
  <c r="O101" i="7" s="1"/>
  <c r="P101" i="7" s="1"/>
  <c r="M115" i="7"/>
  <c r="O115" i="7" s="1"/>
  <c r="M106" i="7"/>
  <c r="O106" i="7" s="1"/>
  <c r="P106" i="7" s="1"/>
  <c r="Q106" i="7" s="1"/>
  <c r="M146" i="7"/>
  <c r="O146" i="7" s="1"/>
  <c r="M150" i="7"/>
  <c r="O150" i="7" s="1"/>
  <c r="M164" i="7"/>
  <c r="O164" i="7" s="1"/>
  <c r="M153" i="7"/>
  <c r="O153" i="7" s="1"/>
  <c r="P153" i="7" s="1"/>
  <c r="Q153" i="7" s="1"/>
  <c r="M235" i="7"/>
  <c r="O235" i="7" s="1"/>
  <c r="P235" i="7" s="1"/>
  <c r="Q235" i="7" s="1"/>
  <c r="Q148" i="7" l="1"/>
  <c r="P207" i="7"/>
  <c r="P206" i="7" s="1"/>
  <c r="O122" i="7"/>
  <c r="Q117" i="7"/>
  <c r="Q240" i="7"/>
  <c r="Q239" i="7" s="1"/>
  <c r="Q238" i="7" s="1"/>
  <c r="P239" i="7"/>
  <c r="P238" i="7" s="1"/>
  <c r="Q208" i="7"/>
  <c r="Q207" i="7" s="1"/>
  <c r="Q206" i="7" s="1"/>
  <c r="Q116" i="7"/>
  <c r="Q185" i="7"/>
  <c r="O234" i="7"/>
  <c r="O233" i="7" s="1"/>
  <c r="P246" i="7"/>
  <c r="P245" i="7" s="1"/>
  <c r="P244" i="7" s="1"/>
  <c r="O245" i="7"/>
  <c r="O244" i="7" s="1"/>
  <c r="Q246" i="7"/>
  <c r="Q245" i="7" s="1"/>
  <c r="Q244" i="7" s="1"/>
  <c r="Q205" i="7"/>
  <c r="Q204" i="7" s="1"/>
  <c r="Q203" i="7" s="1"/>
  <c r="P204" i="7"/>
  <c r="P203" i="7" s="1"/>
  <c r="P176" i="7"/>
  <c r="Q176" i="7" s="1"/>
  <c r="P184" i="7"/>
  <c r="Q184" i="7" s="1"/>
  <c r="P181" i="7"/>
  <c r="Q181" i="7" s="1"/>
  <c r="P174" i="7"/>
  <c r="Q174" i="7" s="1"/>
  <c r="P169" i="7"/>
  <c r="P182" i="7"/>
  <c r="Q182" i="7" s="1"/>
  <c r="P179" i="7"/>
  <c r="Q179" i="7"/>
  <c r="O169" i="7"/>
  <c r="P154" i="7"/>
  <c r="P151" i="7" s="1"/>
  <c r="P166" i="7"/>
  <c r="Q166" i="7" s="1"/>
  <c r="Q162" i="7"/>
  <c r="O155" i="7"/>
  <c r="P164" i="7"/>
  <c r="Q164" i="7" s="1"/>
  <c r="P156" i="7"/>
  <c r="Q157" i="7"/>
  <c r="P163" i="7"/>
  <c r="Q163" i="7" s="1"/>
  <c r="Q165" i="7"/>
  <c r="P144" i="7"/>
  <c r="Q144" i="7" s="1"/>
  <c r="Q150" i="7"/>
  <c r="P150" i="7"/>
  <c r="Q129" i="7"/>
  <c r="Q141" i="7"/>
  <c r="Q137" i="7"/>
  <c r="P126" i="7"/>
  <c r="P146" i="7"/>
  <c r="Q146" i="7" s="1"/>
  <c r="Q145" i="7"/>
  <c r="P139" i="7"/>
  <c r="Q139" i="7" s="1"/>
  <c r="P142" i="7"/>
  <c r="Q142" i="7" s="1"/>
  <c r="Q124" i="7"/>
  <c r="P147" i="7"/>
  <c r="Q147" i="7" s="1"/>
  <c r="P136" i="7"/>
  <c r="Q136" i="7"/>
  <c r="P138" i="7"/>
  <c r="Q138" i="7" s="1"/>
  <c r="P134" i="7"/>
  <c r="Q134" i="7" s="1"/>
  <c r="P131" i="7"/>
  <c r="Q131" i="7" s="1"/>
  <c r="Q132" i="7"/>
  <c r="P128" i="7"/>
  <c r="Q128" i="7"/>
  <c r="Q140" i="7"/>
  <c r="P118" i="7"/>
  <c r="Q118" i="7" s="1"/>
  <c r="Q108" i="7"/>
  <c r="P113" i="7"/>
  <c r="Q113" i="7" s="1"/>
  <c r="P110" i="7"/>
  <c r="Q110" i="7" s="1"/>
  <c r="Q109" i="7"/>
  <c r="Q100" i="7"/>
  <c r="Q92" i="7"/>
  <c r="Q101" i="7"/>
  <c r="P89" i="7"/>
  <c r="Q89" i="7" s="1"/>
  <c r="P115" i="7"/>
  <c r="Q115" i="7" s="1"/>
  <c r="P94" i="7"/>
  <c r="Q94" i="7" s="1"/>
  <c r="P96" i="7"/>
  <c r="Q96" i="7" s="1"/>
  <c r="P105" i="7"/>
  <c r="Q105" i="7" s="1"/>
  <c r="P97" i="7"/>
  <c r="Q97" i="7" s="1"/>
  <c r="Q88" i="7"/>
  <c r="O80" i="7"/>
  <c r="Q85" i="7"/>
  <c r="P86" i="7"/>
  <c r="P80" i="7" s="1"/>
  <c r="Q234" i="7"/>
  <c r="Q233" i="7" s="1"/>
  <c r="P234" i="7"/>
  <c r="P233" i="7" s="1"/>
  <c r="P187" i="7"/>
  <c r="P186" i="7" s="1"/>
  <c r="Q152" i="7"/>
  <c r="Q123" i="7"/>
  <c r="Q54" i="7"/>
  <c r="Q51" i="7" s="1"/>
  <c r="Q50" i="7" s="1"/>
  <c r="H187" i="7"/>
  <c r="H186" i="7" s="1"/>
  <c r="G170" i="7"/>
  <c r="G169" i="7" s="1"/>
  <c r="I188" i="7"/>
  <c r="I187" i="7" s="1"/>
  <c r="I186" i="7" s="1"/>
  <c r="C79" i="7"/>
  <c r="C9" i="7" s="1"/>
  <c r="G79" i="7"/>
  <c r="G9" i="7" s="1"/>
  <c r="I170" i="7"/>
  <c r="I169" i="7" s="1"/>
  <c r="H170" i="7"/>
  <c r="H169" i="7" s="1"/>
  <c r="I156" i="7"/>
  <c r="I155" i="7" s="1"/>
  <c r="H155" i="7"/>
  <c r="H152" i="7"/>
  <c r="H151" i="7" s="1"/>
  <c r="H69" i="7"/>
  <c r="I75" i="7"/>
  <c r="I74" i="7" s="1"/>
  <c r="C68" i="7"/>
  <c r="I123" i="7"/>
  <c r="I122" i="7" s="1"/>
  <c r="H122" i="7"/>
  <c r="I80" i="7"/>
  <c r="H80" i="7"/>
  <c r="G56" i="7"/>
  <c r="G50" i="7" s="1"/>
  <c r="I70" i="7"/>
  <c r="I69" i="7" s="1"/>
  <c r="H77" i="7"/>
  <c r="H76" i="7" s="1"/>
  <c r="G76" i="7"/>
  <c r="G68" i="7" s="1"/>
  <c r="H56" i="7"/>
  <c r="H62" i="7"/>
  <c r="C50" i="7"/>
  <c r="B50" i="7"/>
  <c r="I65" i="7"/>
  <c r="I62" i="7"/>
  <c r="I52" i="7"/>
  <c r="I51" i="7" s="1"/>
  <c r="H51" i="7"/>
  <c r="I56" i="7"/>
  <c r="C33" i="7"/>
  <c r="H40" i="7"/>
  <c r="H39" i="7" s="1"/>
  <c r="I47" i="7"/>
  <c r="I46" i="7" s="1"/>
  <c r="H46" i="7"/>
  <c r="G33" i="7"/>
  <c r="H35" i="7"/>
  <c r="H34" i="7" s="1"/>
  <c r="I42" i="7"/>
  <c r="I41" i="7" s="1"/>
  <c r="H41" i="7"/>
  <c r="I36" i="7"/>
  <c r="H36" i="7"/>
  <c r="C10" i="7"/>
  <c r="I14" i="7"/>
  <c r="I13" i="7" s="1"/>
  <c r="H13" i="7"/>
  <c r="I24" i="7"/>
  <c r="I23" i="7" s="1"/>
  <c r="H23" i="7"/>
  <c r="I29" i="7"/>
  <c r="I28" i="7" s="1"/>
  <c r="H28" i="7"/>
  <c r="G11" i="7"/>
  <c r="G10" i="7" s="1"/>
  <c r="H12" i="7"/>
  <c r="H11" i="7" s="1"/>
  <c r="P122" i="7" l="1"/>
  <c r="P155" i="7"/>
  <c r="Q169" i="7"/>
  <c r="Q154" i="7"/>
  <c r="Q151" i="7"/>
  <c r="Q156" i="7"/>
  <c r="Q155" i="7" s="1"/>
  <c r="O79" i="7"/>
  <c r="O9" i="7" s="1"/>
  <c r="P79" i="7"/>
  <c r="P9" i="7" s="1"/>
  <c r="Q126" i="7"/>
  <c r="Q122" i="7" s="1"/>
  <c r="Q86" i="7"/>
  <c r="Q80" i="7" s="1"/>
  <c r="H68" i="7"/>
  <c r="I152" i="7"/>
  <c r="I151" i="7" s="1"/>
  <c r="I79" i="7" s="1"/>
  <c r="I9" i="7" s="1"/>
  <c r="H79" i="7"/>
  <c r="H9" i="7" s="1"/>
  <c r="I77" i="7"/>
  <c r="I76" i="7" s="1"/>
  <c r="I68" i="7" s="1"/>
  <c r="H50" i="7"/>
  <c r="I50" i="7"/>
  <c r="I40" i="7"/>
  <c r="I39" i="7" s="1"/>
  <c r="H33" i="7"/>
  <c r="I35" i="7"/>
  <c r="I34" i="7" s="1"/>
  <c r="H10" i="7"/>
  <c r="I12" i="7"/>
  <c r="I11" i="7" s="1"/>
  <c r="I10" i="7" s="1"/>
  <c r="Q79" i="7" l="1"/>
  <c r="Q9" i="7" s="1"/>
  <c r="I33" i="7"/>
  <c r="J41" i="49" l="1"/>
  <c r="I41" i="49"/>
  <c r="H41" i="49"/>
  <c r="G41" i="49"/>
  <c r="F41" i="49"/>
  <c r="E41" i="49"/>
  <c r="D41" i="49"/>
  <c r="L41" i="49" s="1"/>
  <c r="C41" i="49"/>
  <c r="K41" i="49" s="1"/>
  <c r="J70" i="17"/>
  <c r="B84" i="17"/>
  <c r="G106" i="17"/>
  <c r="J40" i="49"/>
  <c r="I40" i="49"/>
  <c r="H40" i="49"/>
  <c r="G40" i="49"/>
  <c r="K40" i="49" s="1"/>
  <c r="F40" i="49"/>
  <c r="E40" i="49"/>
  <c r="D40" i="49"/>
  <c r="C40" i="49"/>
  <c r="J44" i="43"/>
  <c r="L40" i="49" l="1"/>
  <c r="M40" i="49"/>
  <c r="M41" i="49"/>
  <c r="N40" i="49"/>
  <c r="N41" i="49"/>
  <c r="J106" i="43"/>
  <c r="J98" i="43"/>
  <c r="J96" i="43"/>
  <c r="J95" i="43" s="1"/>
  <c r="J92" i="43"/>
  <c r="J90" i="43"/>
  <c r="J89" i="43" s="1"/>
  <c r="J85" i="43"/>
  <c r="J84" i="43" s="1"/>
  <c r="J78" i="43"/>
  <c r="J77" i="43"/>
  <c r="J72" i="43"/>
  <c r="J71" i="43" s="1"/>
  <c r="J66" i="43"/>
  <c r="J65" i="43" s="1"/>
  <c r="J62" i="43"/>
  <c r="J61" i="43" s="1"/>
  <c r="J52" i="43"/>
  <c r="J51" i="43" s="1"/>
  <c r="J39" i="43"/>
  <c r="J32" i="43"/>
  <c r="J11" i="43"/>
  <c r="B85" i="43"/>
  <c r="B84" i="43" s="1"/>
  <c r="C78" i="43"/>
  <c r="C77" i="43" s="1"/>
  <c r="G78" i="43"/>
  <c r="G77" i="43" s="1"/>
  <c r="H78" i="43"/>
  <c r="H77" i="43" s="1"/>
  <c r="I78" i="43"/>
  <c r="I77" i="43" s="1"/>
  <c r="B78" i="43"/>
  <c r="B77" i="43" s="1"/>
  <c r="B72" i="43"/>
  <c r="B71" i="43" s="1"/>
  <c r="B66" i="43"/>
  <c r="B65" i="43" s="1"/>
  <c r="C62" i="43"/>
  <c r="C61" i="43" s="1"/>
  <c r="G62" i="43"/>
  <c r="G61" i="43" s="1"/>
  <c r="H62" i="43"/>
  <c r="H61" i="43" s="1"/>
  <c r="I62" i="43"/>
  <c r="I61" i="43" s="1"/>
  <c r="B62" i="43"/>
  <c r="B61" i="43" s="1"/>
  <c r="B52" i="43"/>
  <c r="B51" i="43" s="1"/>
  <c r="B44" i="43"/>
  <c r="B39" i="43"/>
  <c r="B32" i="43"/>
  <c r="B11" i="43"/>
  <c r="G14" i="43"/>
  <c r="H14" i="43" s="1"/>
  <c r="G16" i="43"/>
  <c r="H16" i="43" s="1"/>
  <c r="C12" i="43"/>
  <c r="E12" i="43" s="1"/>
  <c r="G12" i="43" s="1"/>
  <c r="H12" i="43" s="1"/>
  <c r="J39" i="49"/>
  <c r="I39" i="49"/>
  <c r="H39" i="49"/>
  <c r="G39" i="49"/>
  <c r="F39" i="49"/>
  <c r="E39" i="49"/>
  <c r="M39" i="49" s="1"/>
  <c r="D39" i="49"/>
  <c r="C39" i="49"/>
  <c r="J10" i="25"/>
  <c r="C9" i="25"/>
  <c r="G9" i="25"/>
  <c r="H9" i="25"/>
  <c r="I9" i="25"/>
  <c r="B9" i="25"/>
  <c r="C10" i="25"/>
  <c r="G10" i="25"/>
  <c r="H10" i="25"/>
  <c r="I10" i="25"/>
  <c r="B10" i="25"/>
  <c r="Q11" i="25"/>
  <c r="Q10" i="25" s="1"/>
  <c r="P11" i="25"/>
  <c r="P10" i="25" s="1"/>
  <c r="O11" i="25"/>
  <c r="O10" i="25" s="1"/>
  <c r="K11" i="25"/>
  <c r="K10" i="25" s="1"/>
  <c r="J11" i="25"/>
  <c r="C11" i="25"/>
  <c r="G11" i="25"/>
  <c r="H11" i="25"/>
  <c r="I11" i="25"/>
  <c r="B11" i="25"/>
  <c r="Q50" i="25"/>
  <c r="P50" i="25"/>
  <c r="O50" i="25"/>
  <c r="K50" i="25"/>
  <c r="J50" i="25"/>
  <c r="C50" i="25"/>
  <c r="G50" i="25"/>
  <c r="H50" i="25"/>
  <c r="I50" i="25"/>
  <c r="B50" i="25"/>
  <c r="Q60" i="25"/>
  <c r="P60" i="25"/>
  <c r="O60" i="25"/>
  <c r="K60" i="25"/>
  <c r="J60" i="25"/>
  <c r="C60" i="25"/>
  <c r="G60" i="25"/>
  <c r="H60" i="25"/>
  <c r="I60" i="25"/>
  <c r="B60" i="25"/>
  <c r="Q66" i="25"/>
  <c r="P66" i="25"/>
  <c r="O66" i="25"/>
  <c r="K66" i="25"/>
  <c r="J66" i="25"/>
  <c r="C66" i="25"/>
  <c r="G66" i="25"/>
  <c r="H66" i="25"/>
  <c r="I66" i="25"/>
  <c r="B66" i="25"/>
  <c r="Q71" i="25"/>
  <c r="P71" i="25"/>
  <c r="O71" i="25"/>
  <c r="K71" i="25"/>
  <c r="J71" i="25"/>
  <c r="Q72" i="25"/>
  <c r="P72" i="25"/>
  <c r="O72" i="25"/>
  <c r="K72" i="25"/>
  <c r="J72" i="25"/>
  <c r="Q83" i="25"/>
  <c r="P83" i="25"/>
  <c r="O83" i="25"/>
  <c r="K83" i="25"/>
  <c r="J83" i="25"/>
  <c r="C71" i="25"/>
  <c r="G71" i="25"/>
  <c r="H71" i="25"/>
  <c r="I71" i="25"/>
  <c r="B71" i="25"/>
  <c r="C72" i="25"/>
  <c r="G72" i="25"/>
  <c r="H72" i="25"/>
  <c r="I72" i="25"/>
  <c r="B72" i="25"/>
  <c r="C83" i="25"/>
  <c r="G83" i="25"/>
  <c r="H83" i="25"/>
  <c r="I83" i="25"/>
  <c r="B83" i="25"/>
  <c r="K90" i="25"/>
  <c r="O90" i="25"/>
  <c r="P90" i="25"/>
  <c r="Q90" i="25"/>
  <c r="J90" i="25"/>
  <c r="K91" i="25"/>
  <c r="O91" i="25"/>
  <c r="P91" i="25"/>
  <c r="Q91" i="25"/>
  <c r="J91" i="25"/>
  <c r="K93" i="25"/>
  <c r="O93" i="25"/>
  <c r="P93" i="25"/>
  <c r="Q93" i="25"/>
  <c r="J93" i="25"/>
  <c r="K108" i="25"/>
  <c r="O108" i="25"/>
  <c r="P108" i="25"/>
  <c r="Q108" i="25"/>
  <c r="J108" i="25"/>
  <c r="Q118" i="25"/>
  <c r="P118" i="25"/>
  <c r="O118" i="25"/>
  <c r="K118" i="25"/>
  <c r="J118" i="25"/>
  <c r="C118" i="25"/>
  <c r="G118" i="25"/>
  <c r="H118" i="25"/>
  <c r="I118" i="25"/>
  <c r="Q119" i="25"/>
  <c r="P119" i="25"/>
  <c r="O119" i="25"/>
  <c r="K119" i="25"/>
  <c r="J119" i="25"/>
  <c r="C119" i="25"/>
  <c r="G119" i="25"/>
  <c r="H119" i="25"/>
  <c r="I119" i="25"/>
  <c r="B119" i="25"/>
  <c r="G125" i="25"/>
  <c r="Q124" i="25"/>
  <c r="P124" i="25"/>
  <c r="O124" i="25"/>
  <c r="K124" i="25"/>
  <c r="J124" i="25"/>
  <c r="C124" i="25"/>
  <c r="G124" i="25"/>
  <c r="B124" i="25"/>
  <c r="B118" i="25" s="1"/>
  <c r="K127" i="25"/>
  <c r="O127" i="25"/>
  <c r="P127" i="25"/>
  <c r="Q127" i="25"/>
  <c r="J127" i="25"/>
  <c r="K128" i="25"/>
  <c r="O128" i="25"/>
  <c r="P128" i="25"/>
  <c r="Q128" i="25"/>
  <c r="J128" i="25"/>
  <c r="K138" i="25"/>
  <c r="O138" i="25"/>
  <c r="P138" i="25"/>
  <c r="Q138" i="25"/>
  <c r="J138" i="25"/>
  <c r="G145" i="25"/>
  <c r="H145" i="25"/>
  <c r="I145" i="25"/>
  <c r="Q146" i="25"/>
  <c r="P146" i="25"/>
  <c r="O146" i="25"/>
  <c r="K146" i="25"/>
  <c r="J146" i="25"/>
  <c r="C146" i="25"/>
  <c r="G146" i="25"/>
  <c r="H146" i="25"/>
  <c r="I146" i="25"/>
  <c r="B146" i="25"/>
  <c r="Q154" i="25"/>
  <c r="Q145" i="25" s="1"/>
  <c r="P154" i="25"/>
  <c r="P145" i="25" s="1"/>
  <c r="O154" i="25"/>
  <c r="O145" i="25" s="1"/>
  <c r="K154" i="25"/>
  <c r="K145" i="25" s="1"/>
  <c r="J154" i="25"/>
  <c r="J145" i="25" s="1"/>
  <c r="H154" i="25"/>
  <c r="I154" i="25"/>
  <c r="I157" i="25"/>
  <c r="Q157" i="25"/>
  <c r="P157" i="25"/>
  <c r="O157" i="25"/>
  <c r="K157" i="25"/>
  <c r="J157" i="25"/>
  <c r="Q158" i="25"/>
  <c r="P158" i="25"/>
  <c r="O158" i="25"/>
  <c r="K158" i="25"/>
  <c r="J158" i="25"/>
  <c r="J160" i="25"/>
  <c r="Q160" i="25"/>
  <c r="P160" i="25"/>
  <c r="O160" i="25"/>
  <c r="K160" i="25"/>
  <c r="I160" i="25"/>
  <c r="O162" i="25"/>
  <c r="P162" i="25" s="1"/>
  <c r="O163" i="25"/>
  <c r="P163" i="25"/>
  <c r="Q163" i="25"/>
  <c r="O164" i="25"/>
  <c r="Q164" i="25" s="1"/>
  <c r="P164" i="25"/>
  <c r="O165" i="25"/>
  <c r="P165" i="25"/>
  <c r="Q165" i="25" s="1"/>
  <c r="O166" i="25"/>
  <c r="Q166" i="25" s="1"/>
  <c r="P166" i="25"/>
  <c r="O167" i="25"/>
  <c r="P167" i="25" s="1"/>
  <c r="O168" i="25"/>
  <c r="P168" i="25" s="1"/>
  <c r="Q168" i="25" s="1"/>
  <c r="O161" i="25"/>
  <c r="O159" i="25"/>
  <c r="O155" i="25"/>
  <c r="O148" i="25"/>
  <c r="P148" i="25" s="1"/>
  <c r="O149" i="25"/>
  <c r="P149" i="25" s="1"/>
  <c r="Q149" i="25" s="1"/>
  <c r="O150" i="25"/>
  <c r="Q150" i="25" s="1"/>
  <c r="P150" i="25"/>
  <c r="O151" i="25"/>
  <c r="P151" i="25" s="1"/>
  <c r="O152" i="25"/>
  <c r="P152" i="25"/>
  <c r="Q152" i="25"/>
  <c r="O153" i="25"/>
  <c r="P153" i="25" s="1"/>
  <c r="O147" i="25"/>
  <c r="P147" i="25" s="1"/>
  <c r="Q147" i="25" s="1"/>
  <c r="O140" i="25"/>
  <c r="P140" i="25" s="1"/>
  <c r="O141" i="25"/>
  <c r="P141" i="25"/>
  <c r="Q141" i="25"/>
  <c r="O142" i="25"/>
  <c r="Q142" i="25" s="1"/>
  <c r="P142" i="25"/>
  <c r="O143" i="25"/>
  <c r="P143" i="25" s="1"/>
  <c r="Q143" i="25" s="1"/>
  <c r="O144" i="25"/>
  <c r="P144" i="25"/>
  <c r="Q144" i="25" s="1"/>
  <c r="P139" i="25"/>
  <c r="Q139" i="25" s="1"/>
  <c r="O139" i="25"/>
  <c r="O130" i="25"/>
  <c r="P130" i="25" s="1"/>
  <c r="O131" i="25"/>
  <c r="P131" i="25"/>
  <c r="Q131" i="25"/>
  <c r="O132" i="25"/>
  <c r="O133" i="25"/>
  <c r="P133" i="25"/>
  <c r="Q133" i="25" s="1"/>
  <c r="O134" i="25"/>
  <c r="P134" i="25"/>
  <c r="Q134" i="25"/>
  <c r="O135" i="25"/>
  <c r="P135" i="25" s="1"/>
  <c r="O136" i="25"/>
  <c r="P136" i="25" s="1"/>
  <c r="Q136" i="25" s="1"/>
  <c r="O137" i="25"/>
  <c r="Q137" i="25" s="1"/>
  <c r="P137" i="25"/>
  <c r="O129" i="25"/>
  <c r="O126" i="25"/>
  <c r="P126" i="25" s="1"/>
  <c r="O125" i="25"/>
  <c r="P125" i="25" s="1"/>
  <c r="Q125" i="25" s="1"/>
  <c r="O121" i="25"/>
  <c r="Q121" i="25" s="1"/>
  <c r="P121" i="25"/>
  <c r="O122" i="25"/>
  <c r="Q122" i="25" s="1"/>
  <c r="P122" i="25"/>
  <c r="O123" i="25"/>
  <c r="Q123" i="25" s="1"/>
  <c r="P123" i="25"/>
  <c r="O120" i="25"/>
  <c r="P120" i="25" s="1"/>
  <c r="O110" i="25"/>
  <c r="P110" i="25" s="1"/>
  <c r="Q110" i="25" s="1"/>
  <c r="O111" i="25"/>
  <c r="P111" i="25"/>
  <c r="Q111" i="25" s="1"/>
  <c r="O112" i="25"/>
  <c r="O113" i="25"/>
  <c r="P113" i="25"/>
  <c r="Q113" i="25" s="1"/>
  <c r="O114" i="25"/>
  <c r="P114" i="25" s="1"/>
  <c r="Q114" i="25" s="1"/>
  <c r="O115" i="25"/>
  <c r="P115" i="25" s="1"/>
  <c r="O116" i="25"/>
  <c r="P116" i="25" s="1"/>
  <c r="O117" i="25"/>
  <c r="P117" i="25"/>
  <c r="Q117" i="25" s="1"/>
  <c r="P109" i="25"/>
  <c r="O109" i="25"/>
  <c r="Q109" i="25" s="1"/>
  <c r="O95" i="25"/>
  <c r="P95" i="25" s="1"/>
  <c r="Q95" i="25" s="1"/>
  <c r="O96" i="25"/>
  <c r="P96" i="25" s="1"/>
  <c r="O97" i="25"/>
  <c r="Q97" i="25" s="1"/>
  <c r="P97" i="25"/>
  <c r="O98" i="25"/>
  <c r="P98" i="25"/>
  <c r="Q98" i="25"/>
  <c r="O99" i="25"/>
  <c r="P99" i="25"/>
  <c r="Q99" i="25"/>
  <c r="O100" i="25"/>
  <c r="P100" i="25" s="1"/>
  <c r="O101" i="25"/>
  <c r="Q101" i="25" s="1"/>
  <c r="P101" i="25"/>
  <c r="O102" i="25"/>
  <c r="P102" i="25"/>
  <c r="Q102" i="25"/>
  <c r="O103" i="25"/>
  <c r="P103" i="25" s="1"/>
  <c r="Q103" i="25" s="1"/>
  <c r="O104" i="25"/>
  <c r="P104" i="25" s="1"/>
  <c r="O105" i="25"/>
  <c r="Q105" i="25" s="1"/>
  <c r="P105" i="25"/>
  <c r="O106" i="25"/>
  <c r="P106" i="25"/>
  <c r="Q106" i="25"/>
  <c r="O107" i="25"/>
  <c r="P107" i="25"/>
  <c r="Q107" i="25"/>
  <c r="P94" i="25"/>
  <c r="Q94" i="25" s="1"/>
  <c r="O94" i="25"/>
  <c r="P92" i="25"/>
  <c r="Q92" i="25" s="1"/>
  <c r="O92" i="25"/>
  <c r="O85" i="25"/>
  <c r="P85" i="25" s="1"/>
  <c r="O86" i="25"/>
  <c r="Q86" i="25" s="1"/>
  <c r="P86" i="25"/>
  <c r="O87" i="25"/>
  <c r="O88" i="25"/>
  <c r="P88" i="25" s="1"/>
  <c r="Q88" i="25" s="1"/>
  <c r="O89" i="25"/>
  <c r="P89" i="25" s="1"/>
  <c r="O84" i="25"/>
  <c r="O74" i="25"/>
  <c r="P74" i="25" s="1"/>
  <c r="Q74" i="25" s="1"/>
  <c r="O75" i="25"/>
  <c r="P75" i="25" s="1"/>
  <c r="O76" i="25"/>
  <c r="Q76" i="25" s="1"/>
  <c r="P76" i="25"/>
  <c r="O77" i="25"/>
  <c r="P77" i="25"/>
  <c r="Q77" i="25"/>
  <c r="O78" i="25"/>
  <c r="P78" i="25"/>
  <c r="Q78" i="25" s="1"/>
  <c r="O79" i="25"/>
  <c r="P79" i="25" s="1"/>
  <c r="O80" i="25"/>
  <c r="P80" i="25"/>
  <c r="Q80" i="25" s="1"/>
  <c r="O81" i="25"/>
  <c r="P81" i="25" s="1"/>
  <c r="Q81" i="25" s="1"/>
  <c r="O82" i="25"/>
  <c r="P82" i="25" s="1"/>
  <c r="Q82" i="25" s="1"/>
  <c r="O73" i="25"/>
  <c r="P73" i="25" s="1"/>
  <c r="O68" i="25"/>
  <c r="Q68" i="25" s="1"/>
  <c r="P68" i="25"/>
  <c r="O69" i="25"/>
  <c r="Q69" i="25" s="1"/>
  <c r="P69" i="25"/>
  <c r="O70" i="25"/>
  <c r="Q70" i="25" s="1"/>
  <c r="P70" i="25"/>
  <c r="O67" i="25"/>
  <c r="O62" i="25"/>
  <c r="P62" i="25" s="1"/>
  <c r="Q62" i="25" s="1"/>
  <c r="O63" i="25"/>
  <c r="Q63" i="25" s="1"/>
  <c r="P63" i="25"/>
  <c r="O64" i="25"/>
  <c r="O65" i="25"/>
  <c r="P65" i="25"/>
  <c r="Q65" i="25" s="1"/>
  <c r="O61" i="25"/>
  <c r="O52" i="25"/>
  <c r="P52" i="25" s="1"/>
  <c r="O53" i="25"/>
  <c r="P53" i="25"/>
  <c r="Q53" i="25"/>
  <c r="O54" i="25"/>
  <c r="Q54" i="25" s="1"/>
  <c r="P54" i="25"/>
  <c r="O55" i="25"/>
  <c r="P55" i="25" s="1"/>
  <c r="O56" i="25"/>
  <c r="P56" i="25"/>
  <c r="Q56" i="25"/>
  <c r="O57" i="25"/>
  <c r="P57" i="25" s="1"/>
  <c r="O58" i="25"/>
  <c r="P58" i="25" s="1"/>
  <c r="Q58" i="25" s="1"/>
  <c r="O59" i="25"/>
  <c r="P59" i="25"/>
  <c r="Q59" i="25"/>
  <c r="O51" i="25"/>
  <c r="O13" i="25"/>
  <c r="Q13" i="25" s="1"/>
  <c r="P13" i="25"/>
  <c r="O15" i="25"/>
  <c r="P15" i="25" s="1"/>
  <c r="Q15" i="25" s="1"/>
  <c r="O17" i="25"/>
  <c r="P17" i="25" s="1"/>
  <c r="O18" i="25"/>
  <c r="P18" i="25"/>
  <c r="Q18" i="25"/>
  <c r="O19" i="25"/>
  <c r="P19" i="25" s="1"/>
  <c r="Q19" i="25" s="1"/>
  <c r="O21" i="25"/>
  <c r="Q21" i="25" s="1"/>
  <c r="P21" i="25"/>
  <c r="O22" i="25"/>
  <c r="P22" i="25"/>
  <c r="Q22" i="25" s="1"/>
  <c r="O23" i="25"/>
  <c r="P23" i="25"/>
  <c r="Q23" i="25"/>
  <c r="O24" i="25"/>
  <c r="P24" i="25" s="1"/>
  <c r="O25" i="25"/>
  <c r="P25" i="25" s="1"/>
  <c r="O26" i="25"/>
  <c r="P26" i="25"/>
  <c r="Q26" i="25"/>
  <c r="O27" i="25"/>
  <c r="P27" i="25" s="1"/>
  <c r="Q27" i="25" s="1"/>
  <c r="O28" i="25"/>
  <c r="P28" i="25" s="1"/>
  <c r="O29" i="25"/>
  <c r="Q29" i="25" s="1"/>
  <c r="P29" i="25"/>
  <c r="O30" i="25"/>
  <c r="P30" i="25"/>
  <c r="Q30" i="25" s="1"/>
  <c r="O31" i="25"/>
  <c r="P31" i="25"/>
  <c r="Q31" i="25"/>
  <c r="O32" i="25"/>
  <c r="P32" i="25" s="1"/>
  <c r="O33" i="25"/>
  <c r="P33" i="25" s="1"/>
  <c r="O34" i="25"/>
  <c r="P34" i="25"/>
  <c r="Q34" i="25"/>
  <c r="O35" i="25"/>
  <c r="P35" i="25" s="1"/>
  <c r="Q35" i="25" s="1"/>
  <c r="O36" i="25"/>
  <c r="P36" i="25" s="1"/>
  <c r="O37" i="25"/>
  <c r="Q37" i="25" s="1"/>
  <c r="P37" i="25"/>
  <c r="O38" i="25"/>
  <c r="P38" i="25"/>
  <c r="Q38" i="25" s="1"/>
  <c r="O39" i="25"/>
  <c r="P39" i="25"/>
  <c r="Q39" i="25"/>
  <c r="O40" i="25"/>
  <c r="P40" i="25" s="1"/>
  <c r="O41" i="25"/>
  <c r="P41" i="25" s="1"/>
  <c r="O42" i="25"/>
  <c r="P42" i="25"/>
  <c r="Q42" i="25"/>
  <c r="O43" i="25"/>
  <c r="P43" i="25" s="1"/>
  <c r="Q43" i="25" s="1"/>
  <c r="O44" i="25"/>
  <c r="P44" i="25" s="1"/>
  <c r="O45" i="25"/>
  <c r="Q45" i="25" s="1"/>
  <c r="P45" i="25"/>
  <c r="O46" i="25"/>
  <c r="P46" i="25"/>
  <c r="Q46" i="25" s="1"/>
  <c r="O47" i="25"/>
  <c r="P47" i="25"/>
  <c r="Q47" i="25"/>
  <c r="O48" i="25"/>
  <c r="P48" i="25" s="1"/>
  <c r="O49" i="25"/>
  <c r="P49" i="25" s="1"/>
  <c r="O12" i="25"/>
  <c r="C160" i="25"/>
  <c r="G160" i="25"/>
  <c r="H160" i="25"/>
  <c r="B160" i="25"/>
  <c r="C157" i="25"/>
  <c r="B158" i="25"/>
  <c r="C158" i="25"/>
  <c r="G158" i="25"/>
  <c r="H158" i="25"/>
  <c r="I158" i="25"/>
  <c r="B157" i="25"/>
  <c r="B154" i="25"/>
  <c r="C154" i="25"/>
  <c r="B145" i="25"/>
  <c r="C145" i="25"/>
  <c r="G121" i="25"/>
  <c r="H121" i="25" s="1"/>
  <c r="G122" i="25"/>
  <c r="H122" i="25" s="1"/>
  <c r="G123" i="25"/>
  <c r="G126" i="25"/>
  <c r="I126" i="25" s="1"/>
  <c r="H126" i="25"/>
  <c r="G148" i="25"/>
  <c r="H148" i="25" s="1"/>
  <c r="G149" i="25"/>
  <c r="H149" i="25" s="1"/>
  <c r="I149" i="25" s="1"/>
  <c r="G156" i="25"/>
  <c r="H156" i="25" s="1"/>
  <c r="G162" i="25"/>
  <c r="H162" i="25" s="1"/>
  <c r="G163" i="25"/>
  <c r="I163" i="25" s="1"/>
  <c r="H163" i="25"/>
  <c r="H161" i="25"/>
  <c r="I161" i="25" s="1"/>
  <c r="G161" i="25"/>
  <c r="H159" i="25"/>
  <c r="G159" i="25"/>
  <c r="I159" i="25" s="1"/>
  <c r="H155" i="25"/>
  <c r="I155" i="25" s="1"/>
  <c r="G155" i="25"/>
  <c r="G147" i="25"/>
  <c r="H125" i="25"/>
  <c r="H124" i="25" s="1"/>
  <c r="G120" i="25"/>
  <c r="H120" i="25" s="1"/>
  <c r="I120" i="25" s="1"/>
  <c r="G85" i="25"/>
  <c r="H85" i="25" s="1"/>
  <c r="G86" i="25"/>
  <c r="H86" i="25"/>
  <c r="I86" i="25"/>
  <c r="G87" i="25"/>
  <c r="I87" i="25" s="1"/>
  <c r="H87" i="25"/>
  <c r="G88" i="25"/>
  <c r="H88" i="25"/>
  <c r="I88" i="25"/>
  <c r="G89" i="25"/>
  <c r="H89" i="25"/>
  <c r="I89" i="25"/>
  <c r="H84" i="25"/>
  <c r="I84" i="25" s="1"/>
  <c r="G84" i="25"/>
  <c r="G74" i="25"/>
  <c r="H74" i="25" s="1"/>
  <c r="I74" i="25" s="1"/>
  <c r="G75" i="25"/>
  <c r="H75" i="25"/>
  <c r="I75" i="25" s="1"/>
  <c r="G76" i="25"/>
  <c r="I76" i="25" s="1"/>
  <c r="H76" i="25"/>
  <c r="G78" i="25"/>
  <c r="H78" i="25" s="1"/>
  <c r="G79" i="25"/>
  <c r="H79" i="25" s="1"/>
  <c r="G80" i="25"/>
  <c r="H80" i="25" s="1"/>
  <c r="I80" i="25" s="1"/>
  <c r="G81" i="25"/>
  <c r="H81" i="25"/>
  <c r="I81" i="25"/>
  <c r="G82" i="25"/>
  <c r="H82" i="25" s="1"/>
  <c r="I82" i="25" s="1"/>
  <c r="G73" i="25"/>
  <c r="H73" i="25" s="1"/>
  <c r="I73" i="25" s="1"/>
  <c r="G69" i="25"/>
  <c r="H69" i="25" s="1"/>
  <c r="I69" i="25" s="1"/>
  <c r="G70" i="25"/>
  <c r="H67" i="25"/>
  <c r="I67" i="25" s="1"/>
  <c r="G67" i="25"/>
  <c r="G62" i="25"/>
  <c r="H62" i="25" s="1"/>
  <c r="G63" i="25"/>
  <c r="I63" i="25" s="1"/>
  <c r="H63" i="25"/>
  <c r="G64" i="25"/>
  <c r="G65" i="25"/>
  <c r="H65" i="25" s="1"/>
  <c r="I65" i="25" s="1"/>
  <c r="G61" i="25"/>
  <c r="H61" i="25" s="1"/>
  <c r="I61" i="25" s="1"/>
  <c r="G52" i="25"/>
  <c r="H52" i="25" s="1"/>
  <c r="I52" i="25" s="1"/>
  <c r="G53" i="25"/>
  <c r="I53" i="25" s="1"/>
  <c r="H53" i="25"/>
  <c r="G54" i="25"/>
  <c r="I54" i="25" s="1"/>
  <c r="H54" i="25"/>
  <c r="G55" i="25"/>
  <c r="H55" i="25"/>
  <c r="I55" i="25" s="1"/>
  <c r="G56" i="25"/>
  <c r="H56" i="25" s="1"/>
  <c r="G58" i="25"/>
  <c r="H58" i="25" s="1"/>
  <c r="I58" i="25" s="1"/>
  <c r="G59" i="25"/>
  <c r="H59" i="25"/>
  <c r="I59" i="25"/>
  <c r="G51" i="25"/>
  <c r="G13" i="25"/>
  <c r="H13" i="25" s="1"/>
  <c r="G14" i="25"/>
  <c r="H14" i="25" s="1"/>
  <c r="I14" i="25" s="1"/>
  <c r="G16" i="25"/>
  <c r="H16" i="25" s="1"/>
  <c r="G19" i="25"/>
  <c r="H19" i="25"/>
  <c r="I19" i="25" s="1"/>
  <c r="G20" i="25"/>
  <c r="I20" i="25" s="1"/>
  <c r="H20" i="25"/>
  <c r="G21" i="25"/>
  <c r="I21" i="25" s="1"/>
  <c r="H21" i="25"/>
  <c r="G22" i="25"/>
  <c r="H22" i="25" s="1"/>
  <c r="I22" i="25" s="1"/>
  <c r="G23" i="25"/>
  <c r="H23" i="25" s="1"/>
  <c r="G25" i="25"/>
  <c r="H25" i="25"/>
  <c r="I25" i="25"/>
  <c r="G26" i="25"/>
  <c r="H26" i="25"/>
  <c r="I26" i="25"/>
  <c r="G27" i="25"/>
  <c r="H27" i="25"/>
  <c r="I27" i="25" s="1"/>
  <c r="G28" i="25"/>
  <c r="I28" i="25" s="1"/>
  <c r="H28" i="25"/>
  <c r="G29" i="25"/>
  <c r="I29" i="25" s="1"/>
  <c r="H29" i="25"/>
  <c r="G32" i="25"/>
  <c r="H32" i="25" s="1"/>
  <c r="G36" i="25"/>
  <c r="I36" i="25" s="1"/>
  <c r="H36" i="25"/>
  <c r="G37" i="25"/>
  <c r="I37" i="25" s="1"/>
  <c r="H37" i="25"/>
  <c r="G38" i="25"/>
  <c r="H38" i="25" s="1"/>
  <c r="I38" i="25" s="1"/>
  <c r="G39" i="25"/>
  <c r="G40" i="25"/>
  <c r="H40" i="25" s="1"/>
  <c r="G41" i="25"/>
  <c r="H41" i="25"/>
  <c r="I41" i="25"/>
  <c r="G42" i="25"/>
  <c r="H42" i="25"/>
  <c r="I42" i="25"/>
  <c r="G43" i="25"/>
  <c r="I43" i="25" s="1"/>
  <c r="H43" i="25"/>
  <c r="G44" i="25"/>
  <c r="I44" i="25" s="1"/>
  <c r="H44" i="25"/>
  <c r="G45" i="25"/>
  <c r="I45" i="25" s="1"/>
  <c r="H45" i="25"/>
  <c r="G46" i="25"/>
  <c r="H46" i="25" s="1"/>
  <c r="I46" i="25" s="1"/>
  <c r="G47" i="25"/>
  <c r="H47" i="25" s="1"/>
  <c r="G49" i="25"/>
  <c r="H49" i="25"/>
  <c r="I49" i="25"/>
  <c r="I12" i="25"/>
  <c r="H12" i="25"/>
  <c r="G12" i="25"/>
  <c r="M168" i="25"/>
  <c r="K167" i="25"/>
  <c r="M167" i="25" s="1"/>
  <c r="K166" i="25"/>
  <c r="M166" i="25" s="1"/>
  <c r="K165" i="25"/>
  <c r="M165" i="25" s="1"/>
  <c r="M164" i="25"/>
  <c r="K163" i="25"/>
  <c r="M163" i="25" s="1"/>
  <c r="C163" i="25"/>
  <c r="E163" i="25" s="1"/>
  <c r="K162" i="25"/>
  <c r="M162" i="25" s="1"/>
  <c r="C162" i="25"/>
  <c r="E162" i="25" s="1"/>
  <c r="K161" i="25"/>
  <c r="M161" i="25" s="1"/>
  <c r="C161" i="25"/>
  <c r="E161" i="25" s="1"/>
  <c r="M159" i="25"/>
  <c r="E159" i="25"/>
  <c r="C156" i="25"/>
  <c r="E156" i="25" s="1"/>
  <c r="K155" i="25"/>
  <c r="M155" i="25" s="1"/>
  <c r="C155" i="25"/>
  <c r="E155" i="25" s="1"/>
  <c r="K153" i="25"/>
  <c r="M153" i="25" s="1"/>
  <c r="K152" i="25"/>
  <c r="M152" i="25" s="1"/>
  <c r="K151" i="25"/>
  <c r="M151" i="25" s="1"/>
  <c r="K150" i="25"/>
  <c r="M150" i="25" s="1"/>
  <c r="K149" i="25"/>
  <c r="M149" i="25" s="1"/>
  <c r="C149" i="25"/>
  <c r="E149" i="25" s="1"/>
  <c r="K148" i="25"/>
  <c r="M148" i="25" s="1"/>
  <c r="C148" i="25"/>
  <c r="E148" i="25" s="1"/>
  <c r="K147" i="25"/>
  <c r="M147" i="25" s="1"/>
  <c r="C147" i="25"/>
  <c r="E147" i="25" s="1"/>
  <c r="K144" i="25"/>
  <c r="M144" i="25" s="1"/>
  <c r="K143" i="25"/>
  <c r="M143" i="25" s="1"/>
  <c r="K142" i="25"/>
  <c r="M142" i="25" s="1"/>
  <c r="K141" i="25"/>
  <c r="M141" i="25" s="1"/>
  <c r="K140" i="25"/>
  <c r="M140" i="25" s="1"/>
  <c r="K139" i="25"/>
  <c r="M139" i="25" s="1"/>
  <c r="K137" i="25"/>
  <c r="M137" i="25" s="1"/>
  <c r="K136" i="25"/>
  <c r="M136" i="25" s="1"/>
  <c r="K135" i="25"/>
  <c r="M135" i="25" s="1"/>
  <c r="K134" i="25"/>
  <c r="M134" i="25" s="1"/>
  <c r="K133" i="25"/>
  <c r="M133" i="25" s="1"/>
  <c r="K132" i="25"/>
  <c r="M132" i="25" s="1"/>
  <c r="K131" i="25"/>
  <c r="M131" i="25" s="1"/>
  <c r="K130" i="25"/>
  <c r="M130" i="25" s="1"/>
  <c r="K129" i="25"/>
  <c r="M129" i="25" s="1"/>
  <c r="K126" i="25"/>
  <c r="M126" i="25" s="1"/>
  <c r="C126" i="25"/>
  <c r="E126" i="25" s="1"/>
  <c r="K125" i="25"/>
  <c r="M125" i="25" s="1"/>
  <c r="C125" i="25"/>
  <c r="E125" i="25" s="1"/>
  <c r="K123" i="25"/>
  <c r="M123" i="25" s="1"/>
  <c r="C123" i="25"/>
  <c r="E123" i="25" s="1"/>
  <c r="K122" i="25"/>
  <c r="M122" i="25" s="1"/>
  <c r="C122" i="25"/>
  <c r="E122" i="25" s="1"/>
  <c r="K121" i="25"/>
  <c r="M121" i="25" s="1"/>
  <c r="C121" i="25"/>
  <c r="E121" i="25" s="1"/>
  <c r="K120" i="25"/>
  <c r="M120" i="25" s="1"/>
  <c r="C120" i="25"/>
  <c r="E120" i="25" s="1"/>
  <c r="K117" i="25"/>
  <c r="M117" i="25" s="1"/>
  <c r="K116" i="25"/>
  <c r="M116" i="25" s="1"/>
  <c r="K115" i="25"/>
  <c r="M115" i="25" s="1"/>
  <c r="K114" i="25"/>
  <c r="M114" i="25" s="1"/>
  <c r="K113" i="25"/>
  <c r="M113" i="25" s="1"/>
  <c r="K112" i="25"/>
  <c r="M112" i="25" s="1"/>
  <c r="K111" i="25"/>
  <c r="M111" i="25" s="1"/>
  <c r="K110" i="25"/>
  <c r="M110" i="25" s="1"/>
  <c r="K109" i="25"/>
  <c r="M109" i="25" s="1"/>
  <c r="K107" i="25"/>
  <c r="M107" i="25" s="1"/>
  <c r="K106" i="25"/>
  <c r="M106" i="25" s="1"/>
  <c r="K105" i="25"/>
  <c r="M105" i="25" s="1"/>
  <c r="K104" i="25"/>
  <c r="M104" i="25" s="1"/>
  <c r="K103" i="25"/>
  <c r="M103" i="25" s="1"/>
  <c r="K102" i="25"/>
  <c r="M102" i="25" s="1"/>
  <c r="K101" i="25"/>
  <c r="M101" i="25" s="1"/>
  <c r="K100" i="25"/>
  <c r="M100" i="25" s="1"/>
  <c r="K99" i="25"/>
  <c r="M99" i="25" s="1"/>
  <c r="K98" i="25"/>
  <c r="M98" i="25" s="1"/>
  <c r="K97" i="25"/>
  <c r="M97" i="25" s="1"/>
  <c r="K96" i="25"/>
  <c r="M96" i="25" s="1"/>
  <c r="K95" i="25"/>
  <c r="M95" i="25" s="1"/>
  <c r="K94" i="25"/>
  <c r="M94" i="25" s="1"/>
  <c r="K92" i="25"/>
  <c r="M92" i="25" s="1"/>
  <c r="K89" i="25"/>
  <c r="M89" i="25" s="1"/>
  <c r="C89" i="25"/>
  <c r="E89" i="25" s="1"/>
  <c r="K88" i="25"/>
  <c r="M88" i="25" s="1"/>
  <c r="C88" i="25"/>
  <c r="E88" i="25" s="1"/>
  <c r="K87" i="25"/>
  <c r="M87" i="25" s="1"/>
  <c r="C87" i="25"/>
  <c r="E87" i="25" s="1"/>
  <c r="K86" i="25"/>
  <c r="M86" i="25" s="1"/>
  <c r="C86" i="25"/>
  <c r="E86" i="25" s="1"/>
  <c r="K85" i="25"/>
  <c r="M85" i="25" s="1"/>
  <c r="C85" i="25"/>
  <c r="E85" i="25" s="1"/>
  <c r="K84" i="25"/>
  <c r="M84" i="25" s="1"/>
  <c r="C84" i="25"/>
  <c r="E84" i="25" s="1"/>
  <c r="K82" i="25"/>
  <c r="M82" i="25" s="1"/>
  <c r="C82" i="25"/>
  <c r="E82" i="25" s="1"/>
  <c r="K81" i="25"/>
  <c r="M81" i="25" s="1"/>
  <c r="C81" i="25"/>
  <c r="E81" i="25" s="1"/>
  <c r="K80" i="25"/>
  <c r="M80" i="25" s="1"/>
  <c r="C80" i="25"/>
  <c r="E80" i="25" s="1"/>
  <c r="K79" i="25"/>
  <c r="M79" i="25" s="1"/>
  <c r="C79" i="25"/>
  <c r="E79" i="25" s="1"/>
  <c r="K78" i="25"/>
  <c r="M78" i="25" s="1"/>
  <c r="C78" i="25"/>
  <c r="E78" i="25" s="1"/>
  <c r="K77" i="25"/>
  <c r="M77" i="25" s="1"/>
  <c r="K76" i="25"/>
  <c r="M76" i="25" s="1"/>
  <c r="C76" i="25"/>
  <c r="E76" i="25" s="1"/>
  <c r="K75" i="25"/>
  <c r="M75" i="25" s="1"/>
  <c r="C75" i="25"/>
  <c r="E75" i="25" s="1"/>
  <c r="K74" i="25"/>
  <c r="M74" i="25" s="1"/>
  <c r="C74" i="25"/>
  <c r="E74" i="25" s="1"/>
  <c r="K73" i="25"/>
  <c r="M73" i="25" s="1"/>
  <c r="C73" i="25"/>
  <c r="E73" i="25" s="1"/>
  <c r="K70" i="25"/>
  <c r="M70" i="25" s="1"/>
  <c r="C70" i="25"/>
  <c r="E70" i="25" s="1"/>
  <c r="K69" i="25"/>
  <c r="M69" i="25" s="1"/>
  <c r="C69" i="25"/>
  <c r="E69" i="25" s="1"/>
  <c r="K68" i="25"/>
  <c r="M68" i="25" s="1"/>
  <c r="K67" i="25"/>
  <c r="M67" i="25" s="1"/>
  <c r="C67" i="25"/>
  <c r="E67" i="25" s="1"/>
  <c r="K65" i="25"/>
  <c r="M65" i="25" s="1"/>
  <c r="C65" i="25"/>
  <c r="E65" i="25" s="1"/>
  <c r="K64" i="25"/>
  <c r="M64" i="25" s="1"/>
  <c r="C64" i="25"/>
  <c r="E64" i="25" s="1"/>
  <c r="K63" i="25"/>
  <c r="M63" i="25" s="1"/>
  <c r="C63" i="25"/>
  <c r="E63" i="25" s="1"/>
  <c r="K62" i="25"/>
  <c r="M62" i="25" s="1"/>
  <c r="C62" i="25"/>
  <c r="E62" i="25" s="1"/>
  <c r="K61" i="25"/>
  <c r="M61" i="25" s="1"/>
  <c r="C61" i="25"/>
  <c r="E61" i="25" s="1"/>
  <c r="K59" i="25"/>
  <c r="M59" i="25" s="1"/>
  <c r="C59" i="25"/>
  <c r="E59" i="25" s="1"/>
  <c r="K58" i="25"/>
  <c r="M58" i="25" s="1"/>
  <c r="C58" i="25"/>
  <c r="E58" i="25" s="1"/>
  <c r="K57" i="25"/>
  <c r="M57" i="25" s="1"/>
  <c r="K56" i="25"/>
  <c r="M56" i="25" s="1"/>
  <c r="C56" i="25"/>
  <c r="E56" i="25" s="1"/>
  <c r="K55" i="25"/>
  <c r="M55" i="25" s="1"/>
  <c r="C55" i="25"/>
  <c r="E55" i="25" s="1"/>
  <c r="K54" i="25"/>
  <c r="M54" i="25" s="1"/>
  <c r="C54" i="25"/>
  <c r="E54" i="25" s="1"/>
  <c r="K53" i="25"/>
  <c r="M53" i="25" s="1"/>
  <c r="C53" i="25"/>
  <c r="E53" i="25" s="1"/>
  <c r="K52" i="25"/>
  <c r="M52" i="25" s="1"/>
  <c r="C52" i="25"/>
  <c r="E52" i="25" s="1"/>
  <c r="K51" i="25"/>
  <c r="M51" i="25" s="1"/>
  <c r="C51" i="25"/>
  <c r="E51" i="25" s="1"/>
  <c r="K49" i="25"/>
  <c r="M49" i="25" s="1"/>
  <c r="C49" i="25"/>
  <c r="E49" i="25" s="1"/>
  <c r="K48" i="25"/>
  <c r="M48" i="25" s="1"/>
  <c r="K47" i="25"/>
  <c r="M47" i="25" s="1"/>
  <c r="C47" i="25"/>
  <c r="E47" i="25" s="1"/>
  <c r="K46" i="25"/>
  <c r="M46" i="25" s="1"/>
  <c r="C46" i="25"/>
  <c r="E46" i="25" s="1"/>
  <c r="K45" i="25"/>
  <c r="M45" i="25" s="1"/>
  <c r="C45" i="25"/>
  <c r="E45" i="25" s="1"/>
  <c r="K44" i="25"/>
  <c r="M44" i="25" s="1"/>
  <c r="C44" i="25"/>
  <c r="E44" i="25" s="1"/>
  <c r="K43" i="25"/>
  <c r="M43" i="25" s="1"/>
  <c r="C43" i="25"/>
  <c r="E43" i="25" s="1"/>
  <c r="K42" i="25"/>
  <c r="M42" i="25" s="1"/>
  <c r="C42" i="25"/>
  <c r="E42" i="25" s="1"/>
  <c r="K41" i="25"/>
  <c r="M41" i="25" s="1"/>
  <c r="C41" i="25"/>
  <c r="E41" i="25" s="1"/>
  <c r="K40" i="25"/>
  <c r="M40" i="25" s="1"/>
  <c r="C40" i="25"/>
  <c r="E40" i="25" s="1"/>
  <c r="K39" i="25"/>
  <c r="M39" i="25" s="1"/>
  <c r="C39" i="25"/>
  <c r="E39" i="25" s="1"/>
  <c r="K38" i="25"/>
  <c r="M38" i="25" s="1"/>
  <c r="C38" i="25"/>
  <c r="E38" i="25" s="1"/>
  <c r="K37" i="25"/>
  <c r="M37" i="25" s="1"/>
  <c r="C37" i="25"/>
  <c r="E37" i="25" s="1"/>
  <c r="K36" i="25"/>
  <c r="M36" i="25" s="1"/>
  <c r="C36" i="25"/>
  <c r="E36" i="25" s="1"/>
  <c r="K35" i="25"/>
  <c r="M35" i="25" s="1"/>
  <c r="K34" i="25"/>
  <c r="M34" i="25" s="1"/>
  <c r="K33" i="25"/>
  <c r="M33" i="25" s="1"/>
  <c r="K32" i="25"/>
  <c r="M32" i="25" s="1"/>
  <c r="C32" i="25"/>
  <c r="E32" i="25" s="1"/>
  <c r="K31" i="25"/>
  <c r="M31" i="25" s="1"/>
  <c r="K30" i="25"/>
  <c r="M30" i="25" s="1"/>
  <c r="K29" i="25"/>
  <c r="M29" i="25" s="1"/>
  <c r="C29" i="25"/>
  <c r="E29" i="25" s="1"/>
  <c r="K28" i="25"/>
  <c r="M28" i="25" s="1"/>
  <c r="C28" i="25"/>
  <c r="E28" i="25" s="1"/>
  <c r="K27" i="25"/>
  <c r="M27" i="25" s="1"/>
  <c r="C27" i="25"/>
  <c r="E27" i="25" s="1"/>
  <c r="K26" i="25"/>
  <c r="M26" i="25" s="1"/>
  <c r="C26" i="25"/>
  <c r="E26" i="25" s="1"/>
  <c r="K25" i="25"/>
  <c r="M25" i="25" s="1"/>
  <c r="C25" i="25"/>
  <c r="E25" i="25" s="1"/>
  <c r="K24" i="25"/>
  <c r="M24" i="25" s="1"/>
  <c r="K23" i="25"/>
  <c r="M23" i="25" s="1"/>
  <c r="C23" i="25"/>
  <c r="E23" i="25" s="1"/>
  <c r="K22" i="25"/>
  <c r="M22" i="25" s="1"/>
  <c r="C22" i="25"/>
  <c r="E22" i="25" s="1"/>
  <c r="K21" i="25"/>
  <c r="M21" i="25" s="1"/>
  <c r="C20" i="25"/>
  <c r="E20" i="25" s="1"/>
  <c r="K19" i="25"/>
  <c r="M19" i="25" s="1"/>
  <c r="C19" i="25"/>
  <c r="E19" i="25" s="1"/>
  <c r="K18" i="25"/>
  <c r="M18" i="25" s="1"/>
  <c r="K17" i="25"/>
  <c r="M17" i="25" s="1"/>
  <c r="C16" i="25"/>
  <c r="E16" i="25" s="1"/>
  <c r="K15" i="25"/>
  <c r="M15" i="25" s="1"/>
  <c r="C14" i="25"/>
  <c r="E14" i="25" s="1"/>
  <c r="K13" i="25"/>
  <c r="M13" i="25" s="1"/>
  <c r="C13" i="25"/>
  <c r="E13" i="25" s="1"/>
  <c r="K12" i="25"/>
  <c r="M12" i="25" s="1"/>
  <c r="C12" i="25"/>
  <c r="E12" i="25" s="1"/>
  <c r="N39" i="49" l="1"/>
  <c r="K39" i="49"/>
  <c r="L39" i="49"/>
  <c r="J10" i="43"/>
  <c r="J9" i="43" s="1"/>
  <c r="B10" i="43"/>
  <c r="B9" i="43" s="1"/>
  <c r="K9" i="25"/>
  <c r="O9" i="25"/>
  <c r="P9" i="25"/>
  <c r="Q9" i="25"/>
  <c r="J9" i="25"/>
  <c r="Q162" i="25"/>
  <c r="Q167" i="25"/>
  <c r="P161" i="25"/>
  <c r="Q161" i="25" s="1"/>
  <c r="P159" i="25"/>
  <c r="Q159" i="25" s="1"/>
  <c r="P155" i="25"/>
  <c r="Q155" i="25" s="1"/>
  <c r="Q151" i="25"/>
  <c r="Q148" i="25"/>
  <c r="Q153" i="25"/>
  <c r="Q140" i="25"/>
  <c r="P132" i="25"/>
  <c r="Q132" i="25" s="1"/>
  <c r="Q130" i="25"/>
  <c r="Q135" i="25"/>
  <c r="Q129" i="25"/>
  <c r="P129" i="25"/>
  <c r="Q126" i="25"/>
  <c r="Q120" i="25"/>
  <c r="P112" i="25"/>
  <c r="Q112" i="25" s="1"/>
  <c r="Q116" i="25"/>
  <c r="Q115" i="25"/>
  <c r="Q104" i="25"/>
  <c r="Q96" i="25"/>
  <c r="Q100" i="25"/>
  <c r="P87" i="25"/>
  <c r="Q87" i="25" s="1"/>
  <c r="Q89" i="25"/>
  <c r="Q85" i="25"/>
  <c r="P84" i="25"/>
  <c r="Q84" i="25" s="1"/>
  <c r="Q75" i="25"/>
  <c r="Q79" i="25"/>
  <c r="Q73" i="25"/>
  <c r="P67" i="25"/>
  <c r="Q67" i="25" s="1"/>
  <c r="P64" i="25"/>
  <c r="Q64" i="25" s="1"/>
  <c r="Q61" i="25"/>
  <c r="P61" i="25"/>
  <c r="Q55" i="25"/>
  <c r="Q52" i="25"/>
  <c r="Q57" i="25"/>
  <c r="P51" i="25"/>
  <c r="Q51" i="25" s="1"/>
  <c r="Q44" i="25"/>
  <c r="Q36" i="25"/>
  <c r="Q28" i="25"/>
  <c r="Q49" i="25"/>
  <c r="Q41" i="25"/>
  <c r="Q33" i="25"/>
  <c r="Q25" i="25"/>
  <c r="Q17" i="25"/>
  <c r="Q48" i="25"/>
  <c r="Q40" i="25"/>
  <c r="Q32" i="25"/>
  <c r="Q24" i="25"/>
  <c r="P12" i="25"/>
  <c r="H123" i="25"/>
  <c r="I123" i="25" s="1"/>
  <c r="I122" i="25"/>
  <c r="I121" i="25"/>
  <c r="I148" i="25"/>
  <c r="I156" i="25"/>
  <c r="I162" i="25"/>
  <c r="I147" i="25"/>
  <c r="H147" i="25"/>
  <c r="I125" i="25"/>
  <c r="I124" i="25" s="1"/>
  <c r="I85" i="25"/>
  <c r="I78" i="25"/>
  <c r="I79" i="25"/>
  <c r="H70" i="25"/>
  <c r="I70" i="25" s="1"/>
  <c r="H64" i="25"/>
  <c r="I64" i="25" s="1"/>
  <c r="I62" i="25"/>
  <c r="I56" i="25"/>
  <c r="H51" i="25"/>
  <c r="I51" i="25" s="1"/>
  <c r="I39" i="25"/>
  <c r="I47" i="25"/>
  <c r="I23" i="25"/>
  <c r="H39" i="25"/>
  <c r="I40" i="25"/>
  <c r="I32" i="25"/>
  <c r="I16" i="25"/>
  <c r="I13" i="25"/>
  <c r="G154" i="25"/>
  <c r="Q12" i="25" l="1"/>
  <c r="G157" i="25"/>
  <c r="H157" i="25"/>
  <c r="J38" i="49" l="1"/>
  <c r="I38" i="49"/>
  <c r="H38" i="49"/>
  <c r="G38" i="49"/>
  <c r="F38" i="49"/>
  <c r="E38" i="49"/>
  <c r="D38" i="49"/>
  <c r="L38" i="49" s="1"/>
  <c r="C38" i="49"/>
  <c r="K38" i="49" s="1"/>
  <c r="O47" i="27"/>
  <c r="P47" i="27" s="1"/>
  <c r="C47" i="27"/>
  <c r="E47" i="27" s="1"/>
  <c r="G47" i="27" s="1"/>
  <c r="M38" i="49" l="1"/>
  <c r="N38" i="49"/>
  <c r="H47" i="27"/>
  <c r="I47" i="27" s="1"/>
  <c r="Q47" i="27"/>
  <c r="B48" i="27" l="1"/>
  <c r="J37" i="49"/>
  <c r="I37" i="49"/>
  <c r="H37" i="49"/>
  <c r="G37" i="49"/>
  <c r="F37" i="49"/>
  <c r="E37" i="49"/>
  <c r="D37" i="49"/>
  <c r="C37" i="49"/>
  <c r="L37" i="49" l="1"/>
  <c r="N37" i="49"/>
  <c r="M37" i="49"/>
  <c r="K37" i="49"/>
  <c r="J55" i="19"/>
  <c r="J56" i="19"/>
  <c r="J49" i="19"/>
  <c r="J50" i="19"/>
  <c r="J44" i="19"/>
  <c r="J43" i="19" s="1"/>
  <c r="J41" i="19"/>
  <c r="J36" i="19"/>
  <c r="J28" i="19"/>
  <c r="J11" i="19"/>
  <c r="C41" i="19"/>
  <c r="G41" i="19"/>
  <c r="H41" i="19"/>
  <c r="I41" i="19"/>
  <c r="B41" i="19"/>
  <c r="B36" i="19"/>
  <c r="B28" i="19"/>
  <c r="B11" i="19"/>
  <c r="B10" i="19" s="1"/>
  <c r="B9" i="19" s="1"/>
  <c r="J36" i="49"/>
  <c r="I36" i="49"/>
  <c r="H36" i="49"/>
  <c r="G36" i="49"/>
  <c r="F36" i="49"/>
  <c r="E36" i="49"/>
  <c r="D36" i="49"/>
  <c r="C36" i="49"/>
  <c r="Q176" i="46"/>
  <c r="P176" i="46"/>
  <c r="O176" i="46"/>
  <c r="K176" i="46"/>
  <c r="J176" i="46"/>
  <c r="J175" i="46" s="1"/>
  <c r="Q175" i="46"/>
  <c r="P175" i="46"/>
  <c r="O175" i="46"/>
  <c r="K175" i="46"/>
  <c r="Q173" i="46"/>
  <c r="P173" i="46"/>
  <c r="O173" i="46"/>
  <c r="K173" i="46"/>
  <c r="K172" i="46" s="1"/>
  <c r="J173" i="46"/>
  <c r="Q172" i="46"/>
  <c r="P172" i="46"/>
  <c r="O172" i="46"/>
  <c r="J172" i="46"/>
  <c r="Q165" i="46"/>
  <c r="P165" i="46"/>
  <c r="O165" i="46"/>
  <c r="K165" i="46"/>
  <c r="K164" i="46" s="1"/>
  <c r="J165" i="46"/>
  <c r="J164" i="46" s="1"/>
  <c r="Q164" i="46"/>
  <c r="P164" i="46"/>
  <c r="O164" i="46"/>
  <c r="Q159" i="46"/>
  <c r="P159" i="46"/>
  <c r="O159" i="46"/>
  <c r="K159" i="46"/>
  <c r="J159" i="46"/>
  <c r="Q156" i="46"/>
  <c r="P156" i="46"/>
  <c r="O156" i="46"/>
  <c r="K156" i="46"/>
  <c r="J156" i="46"/>
  <c r="Q141" i="46"/>
  <c r="Q140" i="46" s="1"/>
  <c r="P141" i="46"/>
  <c r="P140" i="46" s="1"/>
  <c r="O141" i="46"/>
  <c r="O140" i="46" s="1"/>
  <c r="K141" i="46"/>
  <c r="J141" i="46"/>
  <c r="Q135" i="46"/>
  <c r="P135" i="46"/>
  <c r="O135" i="46"/>
  <c r="K135" i="46"/>
  <c r="J135" i="46"/>
  <c r="Q129" i="46"/>
  <c r="Q113" i="46" s="1"/>
  <c r="P129" i="46"/>
  <c r="P113" i="46" s="1"/>
  <c r="O129" i="46"/>
  <c r="K129" i="46"/>
  <c r="J129" i="46"/>
  <c r="Q114" i="46"/>
  <c r="P114" i="46"/>
  <c r="O114" i="46"/>
  <c r="K114" i="46"/>
  <c r="J114" i="46"/>
  <c r="O113" i="46"/>
  <c r="Q104" i="46"/>
  <c r="P104" i="46"/>
  <c r="P87" i="46" s="1"/>
  <c r="O104" i="46"/>
  <c r="K104" i="46"/>
  <c r="J104" i="46"/>
  <c r="Q101" i="46"/>
  <c r="P101" i="46"/>
  <c r="O101" i="46"/>
  <c r="K101" i="46"/>
  <c r="J101" i="46"/>
  <c r="Q88" i="46"/>
  <c r="P88" i="46"/>
  <c r="O88" i="46"/>
  <c r="K88" i="46"/>
  <c r="J88" i="46"/>
  <c r="Q87" i="46"/>
  <c r="O87" i="46"/>
  <c r="Q83" i="46"/>
  <c r="P83" i="46"/>
  <c r="O83" i="46"/>
  <c r="K83" i="46"/>
  <c r="J83" i="46"/>
  <c r="Q78" i="46"/>
  <c r="P78" i="46"/>
  <c r="O78" i="46"/>
  <c r="K78" i="46"/>
  <c r="J78" i="46"/>
  <c r="Q70" i="46"/>
  <c r="P70" i="46"/>
  <c r="O70" i="46"/>
  <c r="K70" i="46"/>
  <c r="J70" i="46"/>
  <c r="J11" i="46"/>
  <c r="B165" i="46"/>
  <c r="B175" i="46"/>
  <c r="B176" i="46"/>
  <c r="B172" i="46"/>
  <c r="B173" i="46"/>
  <c r="B159" i="46"/>
  <c r="B156" i="46"/>
  <c r="B141" i="46"/>
  <c r="B140" i="46" s="1"/>
  <c r="B135" i="46"/>
  <c r="B129" i="46"/>
  <c r="B114" i="46"/>
  <c r="B104" i="46"/>
  <c r="B101" i="46"/>
  <c r="B88" i="46"/>
  <c r="B83" i="46"/>
  <c r="B78" i="46"/>
  <c r="B70" i="46"/>
  <c r="B11" i="46"/>
  <c r="C22" i="46"/>
  <c r="C15" i="46"/>
  <c r="E15" i="46" s="1"/>
  <c r="J35" i="49"/>
  <c r="I35" i="49"/>
  <c r="H35" i="49"/>
  <c r="G35" i="49"/>
  <c r="F35" i="49"/>
  <c r="E35" i="49"/>
  <c r="D35" i="49"/>
  <c r="C35" i="49"/>
  <c r="Q37" i="37"/>
  <c r="P37" i="37"/>
  <c r="O37" i="37"/>
  <c r="O13" i="37" s="1"/>
  <c r="K37" i="37"/>
  <c r="K13" i="37" s="1"/>
  <c r="J37" i="37"/>
  <c r="J13" i="37" s="1"/>
  <c r="Q31" i="37"/>
  <c r="P31" i="37"/>
  <c r="P13" i="37" s="1"/>
  <c r="O31" i="37"/>
  <c r="K31" i="37"/>
  <c r="J31" i="37"/>
  <c r="Q14" i="37"/>
  <c r="P14" i="37"/>
  <c r="O14" i="37"/>
  <c r="K14" i="37"/>
  <c r="J14" i="37"/>
  <c r="Q13" i="37"/>
  <c r="Q11" i="37"/>
  <c r="Q10" i="37" s="1"/>
  <c r="P11" i="37"/>
  <c r="O11" i="37"/>
  <c r="K11" i="37"/>
  <c r="J11" i="37"/>
  <c r="J10" i="37" s="1"/>
  <c r="P10" i="37"/>
  <c r="O10" i="37"/>
  <c r="K10" i="37"/>
  <c r="B10" i="37"/>
  <c r="B37" i="37"/>
  <c r="B31" i="37"/>
  <c r="B14" i="37"/>
  <c r="C11" i="37"/>
  <c r="C10" i="37" s="1"/>
  <c r="B11" i="37"/>
  <c r="O44" i="37"/>
  <c r="P44" i="37" s="1"/>
  <c r="O46" i="37"/>
  <c r="P46" i="37" s="1"/>
  <c r="G44" i="37"/>
  <c r="H44" i="37" s="1"/>
  <c r="C12" i="37"/>
  <c r="E12" i="37" s="1"/>
  <c r="G12" i="37" s="1"/>
  <c r="J34" i="49"/>
  <c r="N34" i="49" s="1"/>
  <c r="I34" i="49"/>
  <c r="M34" i="49" s="1"/>
  <c r="H34" i="49"/>
  <c r="G34" i="49"/>
  <c r="F34" i="49"/>
  <c r="E34" i="49"/>
  <c r="D34" i="49"/>
  <c r="C34" i="49"/>
  <c r="J33" i="49"/>
  <c r="I33" i="49"/>
  <c r="H33" i="49"/>
  <c r="G33" i="49"/>
  <c r="F33" i="49"/>
  <c r="E33" i="49"/>
  <c r="D33" i="49"/>
  <c r="C33" i="49"/>
  <c r="M35" i="29"/>
  <c r="J82" i="29"/>
  <c r="E15" i="29"/>
  <c r="G15" i="29" s="1"/>
  <c r="J32" i="49"/>
  <c r="I32" i="49"/>
  <c r="H32" i="49"/>
  <c r="G32" i="49"/>
  <c r="F32" i="49"/>
  <c r="E32" i="49"/>
  <c r="M32" i="49" s="1"/>
  <c r="D32" i="49"/>
  <c r="L32" i="49" s="1"/>
  <c r="C32" i="49"/>
  <c r="K9" i="24"/>
  <c r="L9" i="24"/>
  <c r="C9" i="24"/>
  <c r="D9" i="24"/>
  <c r="K100" i="24"/>
  <c r="K101" i="24"/>
  <c r="K88" i="24"/>
  <c r="K87" i="24" s="1"/>
  <c r="K82" i="24"/>
  <c r="K81" i="24" s="1"/>
  <c r="K61" i="24"/>
  <c r="K57" i="24"/>
  <c r="K49" i="24"/>
  <c r="C37" i="24"/>
  <c r="C49" i="24"/>
  <c r="C57" i="24"/>
  <c r="C61" i="24"/>
  <c r="C73" i="24"/>
  <c r="C88" i="24"/>
  <c r="C87" i="24" s="1"/>
  <c r="C11" i="24"/>
  <c r="J31" i="49"/>
  <c r="I31" i="49"/>
  <c r="H31" i="49"/>
  <c r="G31" i="49"/>
  <c r="F31" i="49"/>
  <c r="N31" i="49" s="1"/>
  <c r="E31" i="49"/>
  <c r="D31" i="49"/>
  <c r="C31" i="49"/>
  <c r="K9" i="20"/>
  <c r="Q9" i="20"/>
  <c r="K96" i="20"/>
  <c r="K168" i="20"/>
  <c r="K204" i="20"/>
  <c r="M204" i="20" s="1"/>
  <c r="O204" i="20" s="1"/>
  <c r="K203" i="20"/>
  <c r="M203" i="20" s="1"/>
  <c r="O203" i="20" s="1"/>
  <c r="K202" i="20"/>
  <c r="M202" i="20" s="1"/>
  <c r="O202" i="20" s="1"/>
  <c r="P202" i="20" s="1"/>
  <c r="K201" i="20"/>
  <c r="M201" i="20" s="1"/>
  <c r="O201" i="20" s="1"/>
  <c r="K200" i="20"/>
  <c r="M200" i="20" s="1"/>
  <c r="O200" i="20" s="1"/>
  <c r="K199" i="20"/>
  <c r="M199" i="20" s="1"/>
  <c r="O199" i="20" s="1"/>
  <c r="P199" i="20" s="1"/>
  <c r="Q199" i="20" s="1"/>
  <c r="K198" i="20"/>
  <c r="M198" i="20" s="1"/>
  <c r="O198" i="20" s="1"/>
  <c r="K197" i="20"/>
  <c r="M197" i="20" s="1"/>
  <c r="O197" i="20" s="1"/>
  <c r="C196" i="20"/>
  <c r="E196" i="20" s="1"/>
  <c r="G196" i="20" s="1"/>
  <c r="H196" i="20" s="1"/>
  <c r="C195" i="20"/>
  <c r="E195" i="20" s="1"/>
  <c r="G195" i="20" s="1"/>
  <c r="C194" i="20"/>
  <c r="E194" i="20" s="1"/>
  <c r="G194" i="20" s="1"/>
  <c r="H194" i="20" s="1"/>
  <c r="K193" i="20"/>
  <c r="M193" i="20" s="1"/>
  <c r="O193" i="20" s="1"/>
  <c r="C193" i="20"/>
  <c r="E193" i="20" s="1"/>
  <c r="K192" i="20"/>
  <c r="M192" i="20" s="1"/>
  <c r="O192" i="20" s="1"/>
  <c r="P192" i="20" s="1"/>
  <c r="Q192" i="20" s="1"/>
  <c r="K191" i="20"/>
  <c r="M191" i="20" s="1"/>
  <c r="O191" i="20" s="1"/>
  <c r="K190" i="20"/>
  <c r="M190" i="20" s="1"/>
  <c r="O190" i="20" s="1"/>
  <c r="K189" i="20"/>
  <c r="M189" i="20" s="1"/>
  <c r="O189" i="20" s="1"/>
  <c r="P189" i="20" s="1"/>
  <c r="K188" i="20"/>
  <c r="M188" i="20" s="1"/>
  <c r="O188" i="20" s="1"/>
  <c r="K187" i="20"/>
  <c r="M187" i="20" s="1"/>
  <c r="O187" i="20" s="1"/>
  <c r="P187" i="20" s="1"/>
  <c r="K186" i="20"/>
  <c r="M186" i="20" s="1"/>
  <c r="O186" i="20" s="1"/>
  <c r="K185" i="20"/>
  <c r="M185" i="20" s="1"/>
  <c r="O185" i="20" s="1"/>
  <c r="K184" i="20"/>
  <c r="M184" i="20" s="1"/>
  <c r="O184" i="20" s="1"/>
  <c r="P184" i="20" s="1"/>
  <c r="Q184" i="20" s="1"/>
  <c r="K183" i="20"/>
  <c r="M183" i="20" s="1"/>
  <c r="O183" i="20" s="1"/>
  <c r="K182" i="20"/>
  <c r="M182" i="20" s="1"/>
  <c r="O182" i="20" s="1"/>
  <c r="K181" i="20"/>
  <c r="M181" i="20" s="1"/>
  <c r="O181" i="20" s="1"/>
  <c r="P181" i="20" s="1"/>
  <c r="K180" i="20"/>
  <c r="M180" i="20" s="1"/>
  <c r="O180" i="20" s="1"/>
  <c r="M179" i="20"/>
  <c r="O179" i="20" s="1"/>
  <c r="P179" i="20" s="1"/>
  <c r="K179" i="20"/>
  <c r="M178" i="20"/>
  <c r="O178" i="20" s="1"/>
  <c r="K178" i="20"/>
  <c r="M177" i="20"/>
  <c r="O177" i="20" s="1"/>
  <c r="K177" i="20"/>
  <c r="M176" i="20"/>
  <c r="O176" i="20" s="1"/>
  <c r="P176" i="20" s="1"/>
  <c r="Q176" i="20" s="1"/>
  <c r="K176" i="20"/>
  <c r="M175" i="20"/>
  <c r="O175" i="20" s="1"/>
  <c r="K175" i="20"/>
  <c r="M174" i="20"/>
  <c r="O174" i="20" s="1"/>
  <c r="K174" i="20"/>
  <c r="M173" i="20"/>
  <c r="O173" i="20" s="1"/>
  <c r="P173" i="20" s="1"/>
  <c r="Q173" i="20" s="1"/>
  <c r="K173" i="20"/>
  <c r="M172" i="20"/>
  <c r="O172" i="20" s="1"/>
  <c r="P172" i="20" s="1"/>
  <c r="K172" i="20"/>
  <c r="Q171" i="20"/>
  <c r="M171" i="20"/>
  <c r="O171" i="20" s="1"/>
  <c r="P171" i="20" s="1"/>
  <c r="K171" i="20"/>
  <c r="M170" i="20"/>
  <c r="O170" i="20" s="1"/>
  <c r="K170" i="20"/>
  <c r="K169" i="20"/>
  <c r="M169" i="20" s="1"/>
  <c r="J168" i="20"/>
  <c r="B168" i="20"/>
  <c r="K167" i="20"/>
  <c r="M167" i="20" s="1"/>
  <c r="O167" i="20" s="1"/>
  <c r="C167" i="20"/>
  <c r="E167" i="20" s="1"/>
  <c r="G167" i="20" s="1"/>
  <c r="H167" i="20" s="1"/>
  <c r="K166" i="20"/>
  <c r="M166" i="20" s="1"/>
  <c r="O166" i="20" s="1"/>
  <c r="C165" i="20"/>
  <c r="E165" i="20" s="1"/>
  <c r="G165" i="20" s="1"/>
  <c r="C164" i="20"/>
  <c r="E164" i="20" s="1"/>
  <c r="G164" i="20" s="1"/>
  <c r="H164" i="20" s="1"/>
  <c r="C163" i="20"/>
  <c r="E163" i="20" s="1"/>
  <c r="G163" i="20" s="1"/>
  <c r="C162" i="20"/>
  <c r="E162" i="20" s="1"/>
  <c r="G162" i="20" s="1"/>
  <c r="C161" i="20"/>
  <c r="E161" i="20" s="1"/>
  <c r="G161" i="20" s="1"/>
  <c r="H161" i="20" s="1"/>
  <c r="I161" i="20" s="1"/>
  <c r="C160" i="20"/>
  <c r="E160" i="20" s="1"/>
  <c r="G160" i="20" s="1"/>
  <c r="C159" i="20"/>
  <c r="E159" i="20" s="1"/>
  <c r="G159" i="20" s="1"/>
  <c r="H159" i="20" s="1"/>
  <c r="K158" i="20"/>
  <c r="M158" i="20" s="1"/>
  <c r="O158" i="20" s="1"/>
  <c r="C158" i="20"/>
  <c r="E158" i="20" s="1"/>
  <c r="G158" i="20" s="1"/>
  <c r="K157" i="20"/>
  <c r="M157" i="20" s="1"/>
  <c r="O157" i="20" s="1"/>
  <c r="C157" i="20"/>
  <c r="E157" i="20" s="1"/>
  <c r="G157" i="20" s="1"/>
  <c r="K156" i="20"/>
  <c r="M156" i="20" s="1"/>
  <c r="O156" i="20" s="1"/>
  <c r="C156" i="20"/>
  <c r="E156" i="20" s="1"/>
  <c r="G156" i="20" s="1"/>
  <c r="H156" i="20" s="1"/>
  <c r="I156" i="20" s="1"/>
  <c r="K155" i="20"/>
  <c r="M155" i="20" s="1"/>
  <c r="O155" i="20" s="1"/>
  <c r="C155" i="20"/>
  <c r="E155" i="20" s="1"/>
  <c r="G155" i="20" s="1"/>
  <c r="H155" i="20" s="1"/>
  <c r="K154" i="20"/>
  <c r="M154" i="20" s="1"/>
  <c r="O154" i="20" s="1"/>
  <c r="C154" i="20"/>
  <c r="E154" i="20" s="1"/>
  <c r="G154" i="20" s="1"/>
  <c r="K153" i="20"/>
  <c r="M153" i="20" s="1"/>
  <c r="O153" i="20" s="1"/>
  <c r="C153" i="20"/>
  <c r="E153" i="20" s="1"/>
  <c r="G153" i="20" s="1"/>
  <c r="K152" i="20"/>
  <c r="M152" i="20" s="1"/>
  <c r="O152" i="20" s="1"/>
  <c r="C152" i="20"/>
  <c r="E152" i="20" s="1"/>
  <c r="G152" i="20" s="1"/>
  <c r="H152" i="20" s="1"/>
  <c r="I152" i="20" s="1"/>
  <c r="K151" i="20"/>
  <c r="M151" i="20" s="1"/>
  <c r="O151" i="20" s="1"/>
  <c r="C151" i="20"/>
  <c r="E151" i="20" s="1"/>
  <c r="G151" i="20" s="1"/>
  <c r="H151" i="20" s="1"/>
  <c r="I151" i="20" s="1"/>
  <c r="K150" i="20"/>
  <c r="M150" i="20" s="1"/>
  <c r="O150" i="20" s="1"/>
  <c r="C150" i="20"/>
  <c r="E150" i="20" s="1"/>
  <c r="G150" i="20" s="1"/>
  <c r="K149" i="20"/>
  <c r="M149" i="20" s="1"/>
  <c r="O149" i="20" s="1"/>
  <c r="P149" i="20" s="1"/>
  <c r="Q149" i="20" s="1"/>
  <c r="C149" i="20"/>
  <c r="E149" i="20" s="1"/>
  <c r="G149" i="20" s="1"/>
  <c r="K148" i="20"/>
  <c r="M148" i="20" s="1"/>
  <c r="O148" i="20" s="1"/>
  <c r="C148" i="20"/>
  <c r="E148" i="20" s="1"/>
  <c r="G148" i="20" s="1"/>
  <c r="H148" i="20" s="1"/>
  <c r="I148" i="20" s="1"/>
  <c r="K147" i="20"/>
  <c r="M147" i="20" s="1"/>
  <c r="O147" i="20" s="1"/>
  <c r="C147" i="20"/>
  <c r="E147" i="20" s="1"/>
  <c r="G147" i="20" s="1"/>
  <c r="H147" i="20" s="1"/>
  <c r="K146" i="20"/>
  <c r="M146" i="20" s="1"/>
  <c r="O146" i="20" s="1"/>
  <c r="C146" i="20"/>
  <c r="E146" i="20" s="1"/>
  <c r="G146" i="20" s="1"/>
  <c r="K145" i="20"/>
  <c r="M145" i="20" s="1"/>
  <c r="O145" i="20" s="1"/>
  <c r="P145" i="20" s="1"/>
  <c r="C145" i="20"/>
  <c r="E145" i="20" s="1"/>
  <c r="G145" i="20" s="1"/>
  <c r="K144" i="20"/>
  <c r="M144" i="20" s="1"/>
  <c r="O144" i="20" s="1"/>
  <c r="C144" i="20"/>
  <c r="E144" i="20" s="1"/>
  <c r="G144" i="20" s="1"/>
  <c r="H144" i="20" s="1"/>
  <c r="I144" i="20" s="1"/>
  <c r="K143" i="20"/>
  <c r="M143" i="20" s="1"/>
  <c r="O143" i="20" s="1"/>
  <c r="C143" i="20"/>
  <c r="E143" i="20" s="1"/>
  <c r="G143" i="20" s="1"/>
  <c r="H143" i="20" s="1"/>
  <c r="K142" i="20"/>
  <c r="M142" i="20" s="1"/>
  <c r="O142" i="20" s="1"/>
  <c r="K141" i="20"/>
  <c r="M141" i="20" s="1"/>
  <c r="O141" i="20" s="1"/>
  <c r="C141" i="20"/>
  <c r="E141" i="20" s="1"/>
  <c r="G141" i="20" s="1"/>
  <c r="H141" i="20" s="1"/>
  <c r="I141" i="20" s="1"/>
  <c r="K140" i="20"/>
  <c r="M140" i="20" s="1"/>
  <c r="O140" i="20" s="1"/>
  <c r="C140" i="20"/>
  <c r="E140" i="20" s="1"/>
  <c r="G140" i="20" s="1"/>
  <c r="K139" i="20"/>
  <c r="M139" i="20" s="1"/>
  <c r="O139" i="20" s="1"/>
  <c r="P139" i="20" s="1"/>
  <c r="Q139" i="20" s="1"/>
  <c r="K138" i="20"/>
  <c r="M138" i="20" s="1"/>
  <c r="O138" i="20" s="1"/>
  <c r="C138" i="20"/>
  <c r="E138" i="20" s="1"/>
  <c r="G138" i="20" s="1"/>
  <c r="H138" i="20" s="1"/>
  <c r="K137" i="20"/>
  <c r="M137" i="20" s="1"/>
  <c r="O137" i="20" s="1"/>
  <c r="C137" i="20"/>
  <c r="E137" i="20" s="1"/>
  <c r="K136" i="20"/>
  <c r="M136" i="20" s="1"/>
  <c r="O136" i="20" s="1"/>
  <c r="K135" i="20"/>
  <c r="M135" i="20" s="1"/>
  <c r="O135" i="20" s="1"/>
  <c r="K134" i="20"/>
  <c r="M134" i="20" s="1"/>
  <c r="O134" i="20" s="1"/>
  <c r="K133" i="20"/>
  <c r="M133" i="20" s="1"/>
  <c r="O133" i="20" s="1"/>
  <c r="P133" i="20" s="1"/>
  <c r="Q133" i="20" s="1"/>
  <c r="K132" i="20"/>
  <c r="M132" i="20" s="1"/>
  <c r="O132" i="20" s="1"/>
  <c r="K131" i="20"/>
  <c r="M131" i="20" s="1"/>
  <c r="O131" i="20" s="1"/>
  <c r="P131" i="20" s="1"/>
  <c r="K130" i="20"/>
  <c r="M130" i="20" s="1"/>
  <c r="O130" i="20" s="1"/>
  <c r="K129" i="20"/>
  <c r="M129" i="20" s="1"/>
  <c r="O129" i="20" s="1"/>
  <c r="K128" i="20"/>
  <c r="M128" i="20" s="1"/>
  <c r="O128" i="20" s="1"/>
  <c r="K127" i="20"/>
  <c r="M127" i="20" s="1"/>
  <c r="O127" i="20" s="1"/>
  <c r="K126" i="20"/>
  <c r="M126" i="20" s="1"/>
  <c r="O126" i="20" s="1"/>
  <c r="O125" i="20"/>
  <c r="P125" i="20" s="1"/>
  <c r="Q125" i="20" s="1"/>
  <c r="K125" i="20"/>
  <c r="M125" i="20" s="1"/>
  <c r="K124" i="20"/>
  <c r="M124" i="20" s="1"/>
  <c r="O124" i="20" s="1"/>
  <c r="K123" i="20"/>
  <c r="M123" i="20" s="1"/>
  <c r="O123" i="20" s="1"/>
  <c r="P123" i="20" s="1"/>
  <c r="K122" i="20"/>
  <c r="M122" i="20" s="1"/>
  <c r="O122" i="20" s="1"/>
  <c r="K120" i="20"/>
  <c r="M120" i="20" s="1"/>
  <c r="O120" i="20" s="1"/>
  <c r="K119" i="20"/>
  <c r="M119" i="20" s="1"/>
  <c r="O119" i="20" s="1"/>
  <c r="P119" i="20" s="1"/>
  <c r="Q119" i="20" s="1"/>
  <c r="K118" i="20"/>
  <c r="M118" i="20" s="1"/>
  <c r="O118" i="20" s="1"/>
  <c r="K117" i="20"/>
  <c r="M117" i="20" s="1"/>
  <c r="O117" i="20" s="1"/>
  <c r="K116" i="20"/>
  <c r="M116" i="20" s="1"/>
  <c r="O116" i="20" s="1"/>
  <c r="P116" i="20" s="1"/>
  <c r="Q116" i="20" s="1"/>
  <c r="K115" i="20"/>
  <c r="M115" i="20" s="1"/>
  <c r="O115" i="20" s="1"/>
  <c r="K114" i="20"/>
  <c r="M114" i="20" s="1"/>
  <c r="O114" i="20" s="1"/>
  <c r="P114" i="20" s="1"/>
  <c r="K113" i="20"/>
  <c r="M113" i="20" s="1"/>
  <c r="O113" i="20" s="1"/>
  <c r="K112" i="20"/>
  <c r="M112" i="20" s="1"/>
  <c r="O112" i="20" s="1"/>
  <c r="K111" i="20"/>
  <c r="M111" i="20" s="1"/>
  <c r="O111" i="20" s="1"/>
  <c r="P111" i="20" s="1"/>
  <c r="Q111" i="20" s="1"/>
  <c r="K110" i="20"/>
  <c r="M110" i="20" s="1"/>
  <c r="O110" i="20" s="1"/>
  <c r="K109" i="20"/>
  <c r="M109" i="20" s="1"/>
  <c r="O109" i="20" s="1"/>
  <c r="K108" i="20"/>
  <c r="M108" i="20" s="1"/>
  <c r="O108" i="20" s="1"/>
  <c r="P108" i="20" s="1"/>
  <c r="Q108" i="20" s="1"/>
  <c r="K107" i="20"/>
  <c r="M107" i="20" s="1"/>
  <c r="O107" i="20" s="1"/>
  <c r="K106" i="20"/>
  <c r="M106" i="20" s="1"/>
  <c r="O106" i="20" s="1"/>
  <c r="P106" i="20" s="1"/>
  <c r="K105" i="20"/>
  <c r="M105" i="20" s="1"/>
  <c r="O105" i="20" s="1"/>
  <c r="K104" i="20"/>
  <c r="M104" i="20" s="1"/>
  <c r="O104" i="20" s="1"/>
  <c r="K103" i="20"/>
  <c r="M103" i="20" s="1"/>
  <c r="O103" i="20" s="1"/>
  <c r="P103" i="20" s="1"/>
  <c r="Q103" i="20" s="1"/>
  <c r="K102" i="20"/>
  <c r="M102" i="20" s="1"/>
  <c r="O102" i="20" s="1"/>
  <c r="K101" i="20"/>
  <c r="M101" i="20" s="1"/>
  <c r="O101" i="20" s="1"/>
  <c r="K100" i="20"/>
  <c r="M100" i="20" s="1"/>
  <c r="O100" i="20" s="1"/>
  <c r="K99" i="20"/>
  <c r="M99" i="20" s="1"/>
  <c r="O99" i="20" s="1"/>
  <c r="K98" i="20"/>
  <c r="M98" i="20" s="1"/>
  <c r="O98" i="20" s="1"/>
  <c r="P98" i="20" s="1"/>
  <c r="K97" i="20"/>
  <c r="M97" i="20" s="1"/>
  <c r="J96" i="20"/>
  <c r="B96" i="20"/>
  <c r="K95" i="20"/>
  <c r="M95" i="20" s="1"/>
  <c r="O95" i="20" s="1"/>
  <c r="P95" i="20" s="1"/>
  <c r="K94" i="20"/>
  <c r="M94" i="20" s="1"/>
  <c r="O94" i="20" s="1"/>
  <c r="K93" i="20"/>
  <c r="M93" i="20" s="1"/>
  <c r="O93" i="20" s="1"/>
  <c r="P93" i="20" s="1"/>
  <c r="K92" i="20"/>
  <c r="M92" i="20" s="1"/>
  <c r="O92" i="20" s="1"/>
  <c r="K91" i="20"/>
  <c r="M91" i="20" s="1"/>
  <c r="O91" i="20" s="1"/>
  <c r="P91" i="20" s="1"/>
  <c r="K90" i="20"/>
  <c r="M90" i="20" s="1"/>
  <c r="O90" i="20" s="1"/>
  <c r="K89" i="20"/>
  <c r="M89" i="20" s="1"/>
  <c r="O89" i="20" s="1"/>
  <c r="K88" i="20"/>
  <c r="M88" i="20" s="1"/>
  <c r="O88" i="20" s="1"/>
  <c r="C88" i="20"/>
  <c r="E88" i="20" s="1"/>
  <c r="G88" i="20" s="1"/>
  <c r="K87" i="20"/>
  <c r="M87" i="20" s="1"/>
  <c r="O87" i="20" s="1"/>
  <c r="C87" i="20"/>
  <c r="E87" i="20" s="1"/>
  <c r="G87" i="20" s="1"/>
  <c r="K86" i="20"/>
  <c r="M86" i="20" s="1"/>
  <c r="O86" i="20" s="1"/>
  <c r="K85" i="20"/>
  <c r="M85" i="20" s="1"/>
  <c r="O85" i="20" s="1"/>
  <c r="K84" i="20"/>
  <c r="M84" i="20" s="1"/>
  <c r="O84" i="20" s="1"/>
  <c r="K83" i="20"/>
  <c r="M83" i="20" s="1"/>
  <c r="O83" i="20" s="1"/>
  <c r="C83" i="20"/>
  <c r="E83" i="20" s="1"/>
  <c r="G83" i="20" s="1"/>
  <c r="K82" i="20"/>
  <c r="M82" i="20" s="1"/>
  <c r="O82" i="20" s="1"/>
  <c r="P82" i="20" s="1"/>
  <c r="K81" i="20"/>
  <c r="M81" i="20" s="1"/>
  <c r="O81" i="20" s="1"/>
  <c r="K80" i="20"/>
  <c r="M80" i="20" s="1"/>
  <c r="O80" i="20" s="1"/>
  <c r="P80" i="20" s="1"/>
  <c r="C80" i="20"/>
  <c r="E80" i="20" s="1"/>
  <c r="G80" i="20" s="1"/>
  <c r="K79" i="20"/>
  <c r="M79" i="20" s="1"/>
  <c r="O79" i="20" s="1"/>
  <c r="C79" i="20"/>
  <c r="E79" i="20" s="1"/>
  <c r="G79" i="20" s="1"/>
  <c r="K78" i="20"/>
  <c r="M78" i="20" s="1"/>
  <c r="O78" i="20" s="1"/>
  <c r="K77" i="20"/>
  <c r="M77" i="20" s="1"/>
  <c r="O77" i="20" s="1"/>
  <c r="K76" i="20"/>
  <c r="M76" i="20" s="1"/>
  <c r="O76" i="20" s="1"/>
  <c r="K75" i="20"/>
  <c r="M75" i="20" s="1"/>
  <c r="O75" i="20" s="1"/>
  <c r="P75" i="20" s="1"/>
  <c r="C74" i="20"/>
  <c r="E74" i="20" s="1"/>
  <c r="G74" i="20" s="1"/>
  <c r="K73" i="20"/>
  <c r="M73" i="20" s="1"/>
  <c r="O73" i="20" s="1"/>
  <c r="K72" i="20"/>
  <c r="M72" i="20" s="1"/>
  <c r="O72" i="20" s="1"/>
  <c r="K71" i="20"/>
  <c r="M71" i="20" s="1"/>
  <c r="O71" i="20" s="1"/>
  <c r="K70" i="20"/>
  <c r="M70" i="20" s="1"/>
  <c r="O70" i="20" s="1"/>
  <c r="C70" i="20"/>
  <c r="E70" i="20" s="1"/>
  <c r="G70" i="20" s="1"/>
  <c r="H70" i="20" s="1"/>
  <c r="I70" i="20" s="1"/>
  <c r="K69" i="20"/>
  <c r="M69" i="20" s="1"/>
  <c r="O69" i="20" s="1"/>
  <c r="C69" i="20"/>
  <c r="E69" i="20" s="1"/>
  <c r="G69" i="20" s="1"/>
  <c r="K68" i="20"/>
  <c r="M68" i="20" s="1"/>
  <c r="O68" i="20" s="1"/>
  <c r="P68" i="20" s="1"/>
  <c r="K67" i="20"/>
  <c r="M67" i="20" s="1"/>
  <c r="O67" i="20" s="1"/>
  <c r="P67" i="20" s="1"/>
  <c r="C67" i="20"/>
  <c r="E67" i="20" s="1"/>
  <c r="G67" i="20" s="1"/>
  <c r="H67" i="20" s="1"/>
  <c r="K66" i="20"/>
  <c r="M66" i="20" s="1"/>
  <c r="O66" i="20" s="1"/>
  <c r="C66" i="20"/>
  <c r="E66" i="20" s="1"/>
  <c r="G66" i="20" s="1"/>
  <c r="H66" i="20" s="1"/>
  <c r="K65" i="20"/>
  <c r="M65" i="20" s="1"/>
  <c r="O65" i="20" s="1"/>
  <c r="P65" i="20" s="1"/>
  <c r="C65" i="20"/>
  <c r="E65" i="20" s="1"/>
  <c r="G65" i="20" s="1"/>
  <c r="H65" i="20" s="1"/>
  <c r="K64" i="20"/>
  <c r="M64" i="20" s="1"/>
  <c r="O64" i="20" s="1"/>
  <c r="C64" i="20"/>
  <c r="E64" i="20" s="1"/>
  <c r="G64" i="20" s="1"/>
  <c r="K63" i="20"/>
  <c r="M63" i="20" s="1"/>
  <c r="O63" i="20" s="1"/>
  <c r="C63" i="20"/>
  <c r="E63" i="20" s="1"/>
  <c r="G63" i="20" s="1"/>
  <c r="H63" i="20" s="1"/>
  <c r="K62" i="20"/>
  <c r="M62" i="20" s="1"/>
  <c r="O62" i="20" s="1"/>
  <c r="C62" i="20"/>
  <c r="E62" i="20" s="1"/>
  <c r="G62" i="20" s="1"/>
  <c r="H62" i="20" s="1"/>
  <c r="K61" i="20"/>
  <c r="M61" i="20" s="1"/>
  <c r="O61" i="20" s="1"/>
  <c r="C61" i="20"/>
  <c r="E61" i="20" s="1"/>
  <c r="G61" i="20" s="1"/>
  <c r="H61" i="20" s="1"/>
  <c r="K60" i="20"/>
  <c r="M60" i="20" s="1"/>
  <c r="O60" i="20" s="1"/>
  <c r="P60" i="20" s="1"/>
  <c r="C60" i="20"/>
  <c r="E60" i="20" s="1"/>
  <c r="K59" i="20"/>
  <c r="M59" i="20" s="1"/>
  <c r="O59" i="20" s="1"/>
  <c r="P59" i="20" s="1"/>
  <c r="C59" i="20"/>
  <c r="E59" i="20" s="1"/>
  <c r="G59" i="20" s="1"/>
  <c r="K58" i="20"/>
  <c r="M58" i="20" s="1"/>
  <c r="O58" i="20" s="1"/>
  <c r="C58" i="20"/>
  <c r="E58" i="20" s="1"/>
  <c r="G58" i="20" s="1"/>
  <c r="K57" i="20"/>
  <c r="M57" i="20" s="1"/>
  <c r="O57" i="20" s="1"/>
  <c r="K56" i="20"/>
  <c r="M56" i="20" s="1"/>
  <c r="O56" i="20" s="1"/>
  <c r="P56" i="20" s="1"/>
  <c r="K55" i="20"/>
  <c r="M55" i="20" s="1"/>
  <c r="O55" i="20" s="1"/>
  <c r="P55" i="20" s="1"/>
  <c r="Q55" i="20" s="1"/>
  <c r="K54" i="20"/>
  <c r="M54" i="20" s="1"/>
  <c r="O54" i="20" s="1"/>
  <c r="K53" i="20"/>
  <c r="M53" i="20" s="1"/>
  <c r="O53" i="20" s="1"/>
  <c r="P53" i="20" s="1"/>
  <c r="K52" i="20"/>
  <c r="M52" i="20" s="1"/>
  <c r="O52" i="20" s="1"/>
  <c r="P52" i="20" s="1"/>
  <c r="Q52" i="20" s="1"/>
  <c r="K51" i="20"/>
  <c r="M51" i="20" s="1"/>
  <c r="O51" i="20" s="1"/>
  <c r="K50" i="20"/>
  <c r="M50" i="20" s="1"/>
  <c r="O50" i="20" s="1"/>
  <c r="P50" i="20" s="1"/>
  <c r="K49" i="20"/>
  <c r="M49" i="20" s="1"/>
  <c r="O49" i="20" s="1"/>
  <c r="K48" i="20"/>
  <c r="M48" i="20" s="1"/>
  <c r="O48" i="20" s="1"/>
  <c r="P48" i="20" s="1"/>
  <c r="K47" i="20"/>
  <c r="M47" i="20" s="1"/>
  <c r="O47" i="20" s="1"/>
  <c r="P47" i="20" s="1"/>
  <c r="Q47" i="20" s="1"/>
  <c r="K46" i="20"/>
  <c r="M46" i="20" s="1"/>
  <c r="O46" i="20" s="1"/>
  <c r="K45" i="20"/>
  <c r="M45" i="20" s="1"/>
  <c r="O45" i="20" s="1"/>
  <c r="K44" i="20"/>
  <c r="M44" i="20" s="1"/>
  <c r="O44" i="20" s="1"/>
  <c r="K43" i="20"/>
  <c r="M43" i="20" s="1"/>
  <c r="O43" i="20" s="1"/>
  <c r="K42" i="20"/>
  <c r="M42" i="20" s="1"/>
  <c r="O42" i="20" s="1"/>
  <c r="P42" i="20" s="1"/>
  <c r="K41" i="20"/>
  <c r="M41" i="20" s="1"/>
  <c r="O41" i="20" s="1"/>
  <c r="K40" i="20"/>
  <c r="M40" i="20" s="1"/>
  <c r="O40" i="20" s="1"/>
  <c r="P40" i="20" s="1"/>
  <c r="Q40" i="20" s="1"/>
  <c r="K39" i="20"/>
  <c r="M39" i="20" s="1"/>
  <c r="O39" i="20" s="1"/>
  <c r="K38" i="20"/>
  <c r="M38" i="20" s="1"/>
  <c r="O38" i="20" s="1"/>
  <c r="K37" i="20"/>
  <c r="M37" i="20" s="1"/>
  <c r="O37" i="20" s="1"/>
  <c r="P37" i="20" s="1"/>
  <c r="K36" i="20"/>
  <c r="M36" i="20" s="1"/>
  <c r="O36" i="20" s="1"/>
  <c r="K35" i="20"/>
  <c r="J34" i="20"/>
  <c r="B34" i="20"/>
  <c r="K33" i="20"/>
  <c r="M33" i="20" s="1"/>
  <c r="O33" i="20" s="1"/>
  <c r="K32" i="20"/>
  <c r="M32" i="20" s="1"/>
  <c r="O32" i="20" s="1"/>
  <c r="P32" i="20" s="1"/>
  <c r="Q32" i="20" s="1"/>
  <c r="K31" i="20"/>
  <c r="M31" i="20" s="1"/>
  <c r="O31" i="20" s="1"/>
  <c r="P31" i="20" s="1"/>
  <c r="K30" i="20"/>
  <c r="M30" i="20" s="1"/>
  <c r="O30" i="20" s="1"/>
  <c r="P30" i="20" s="1"/>
  <c r="K29" i="20"/>
  <c r="M29" i="20" s="1"/>
  <c r="O29" i="20" s="1"/>
  <c r="P29" i="20" s="1"/>
  <c r="K28" i="20"/>
  <c r="M28" i="20" s="1"/>
  <c r="O28" i="20" s="1"/>
  <c r="P28" i="20" s="1"/>
  <c r="Q28" i="20" s="1"/>
  <c r="K27" i="20"/>
  <c r="M27" i="20" s="1"/>
  <c r="O27" i="20" s="1"/>
  <c r="P27" i="20" s="1"/>
  <c r="Q27" i="20" s="1"/>
  <c r="K26" i="20"/>
  <c r="M26" i="20" s="1"/>
  <c r="O26" i="20" s="1"/>
  <c r="P26" i="20" s="1"/>
  <c r="C26" i="20"/>
  <c r="E26" i="20" s="1"/>
  <c r="G26" i="20" s="1"/>
  <c r="K25" i="20"/>
  <c r="M25" i="20" s="1"/>
  <c r="O25" i="20" s="1"/>
  <c r="C25" i="20"/>
  <c r="E25" i="20" s="1"/>
  <c r="G25" i="20" s="1"/>
  <c r="K24" i="20"/>
  <c r="M24" i="20" s="1"/>
  <c r="O24" i="20" s="1"/>
  <c r="K23" i="20"/>
  <c r="M23" i="20" s="1"/>
  <c r="O23" i="20" s="1"/>
  <c r="P23" i="20" s="1"/>
  <c r="K22" i="20"/>
  <c r="M22" i="20" s="1"/>
  <c r="O22" i="20" s="1"/>
  <c r="P22" i="20" s="1"/>
  <c r="K21" i="20"/>
  <c r="M21" i="20" s="1"/>
  <c r="O21" i="20" s="1"/>
  <c r="P21" i="20" s="1"/>
  <c r="K20" i="20"/>
  <c r="M20" i="20" s="1"/>
  <c r="O20" i="20" s="1"/>
  <c r="P20" i="20" s="1"/>
  <c r="Q20" i="20" s="1"/>
  <c r="C20" i="20"/>
  <c r="E20" i="20" s="1"/>
  <c r="K19" i="20"/>
  <c r="M19" i="20" s="1"/>
  <c r="O19" i="20" s="1"/>
  <c r="P19" i="20" s="1"/>
  <c r="Q19" i="20" s="1"/>
  <c r="C19" i="20"/>
  <c r="E19" i="20" s="1"/>
  <c r="G19" i="20" s="1"/>
  <c r="K18" i="20"/>
  <c r="M18" i="20" s="1"/>
  <c r="O18" i="20" s="1"/>
  <c r="P18" i="20" s="1"/>
  <c r="C18" i="20"/>
  <c r="K17" i="20"/>
  <c r="M17" i="20" s="1"/>
  <c r="O17" i="20" s="1"/>
  <c r="K16" i="20"/>
  <c r="M16" i="20" s="1"/>
  <c r="O16" i="20" s="1"/>
  <c r="P16" i="20" s="1"/>
  <c r="Q16" i="20" s="1"/>
  <c r="K15" i="20"/>
  <c r="M15" i="20" s="1"/>
  <c r="O15" i="20" s="1"/>
  <c r="P15" i="20" s="1"/>
  <c r="K14" i="20"/>
  <c r="M14" i="20" s="1"/>
  <c r="O14" i="20" s="1"/>
  <c r="P14" i="20" s="1"/>
  <c r="K13" i="20"/>
  <c r="M13" i="20" s="1"/>
  <c r="O13" i="20" s="1"/>
  <c r="P13" i="20" s="1"/>
  <c r="Q13" i="20" s="1"/>
  <c r="K12" i="20"/>
  <c r="M12" i="20" s="1"/>
  <c r="O12" i="20" s="1"/>
  <c r="P12" i="20" s="1"/>
  <c r="Q12" i="20" s="1"/>
  <c r="K11" i="20"/>
  <c r="M11" i="20" s="1"/>
  <c r="O11" i="20" s="1"/>
  <c r="P11" i="20" s="1"/>
  <c r="Q11" i="20" s="1"/>
  <c r="J10" i="20"/>
  <c r="B10" i="20"/>
  <c r="B9" i="20" s="1"/>
  <c r="M35" i="49" l="1"/>
  <c r="N32" i="49"/>
  <c r="M33" i="49"/>
  <c r="L35" i="49"/>
  <c r="N36" i="49"/>
  <c r="L33" i="49"/>
  <c r="M31" i="49"/>
  <c r="K32" i="49"/>
  <c r="N33" i="49"/>
  <c r="N35" i="49"/>
  <c r="K36" i="49"/>
  <c r="K31" i="49"/>
  <c r="K34" i="49"/>
  <c r="M36" i="49"/>
  <c r="L31" i="49"/>
  <c r="L34" i="49"/>
  <c r="K33" i="49"/>
  <c r="K35" i="49"/>
  <c r="L36" i="49"/>
  <c r="J10" i="19"/>
  <c r="J140" i="46"/>
  <c r="K140" i="46"/>
  <c r="J113" i="46"/>
  <c r="K113" i="46"/>
  <c r="J87" i="46"/>
  <c r="K87" i="46"/>
  <c r="J10" i="46"/>
  <c r="B87" i="46"/>
  <c r="B113" i="46"/>
  <c r="B10" i="46"/>
  <c r="B164" i="46"/>
  <c r="B13" i="37"/>
  <c r="B9" i="37" s="1"/>
  <c r="O9" i="37"/>
  <c r="K9" i="37"/>
  <c r="J9" i="37"/>
  <c r="P9" i="37"/>
  <c r="Q9" i="37"/>
  <c r="G11" i="37"/>
  <c r="G10" i="37" s="1"/>
  <c r="H12" i="37"/>
  <c r="H11" i="37" s="1"/>
  <c r="H10" i="37" s="1"/>
  <c r="Q46" i="37"/>
  <c r="Q44" i="37"/>
  <c r="C56" i="24"/>
  <c r="C10" i="24"/>
  <c r="P17" i="20"/>
  <c r="Q17" i="20" s="1"/>
  <c r="P33" i="20"/>
  <c r="Q33" i="20" s="1"/>
  <c r="P24" i="20"/>
  <c r="Q24" i="20" s="1"/>
  <c r="P25" i="20"/>
  <c r="Q25" i="20"/>
  <c r="C168" i="20"/>
  <c r="C10" i="20"/>
  <c r="Q29" i="20"/>
  <c r="Q21" i="20"/>
  <c r="Q30" i="20"/>
  <c r="Q22" i="20"/>
  <c r="Q14" i="20"/>
  <c r="Q26" i="20"/>
  <c r="Q18" i="20"/>
  <c r="Q31" i="20"/>
  <c r="Q23" i="20"/>
  <c r="Q15" i="20"/>
  <c r="E18" i="20"/>
  <c r="G18" i="20" s="1"/>
  <c r="C34" i="20"/>
  <c r="C96" i="20"/>
  <c r="G20" i="20"/>
  <c r="H20" i="20" s="1"/>
  <c r="I20" i="20" s="1"/>
  <c r="J9" i="20"/>
  <c r="K10" i="20"/>
  <c r="Q145" i="20"/>
  <c r="H79" i="20"/>
  <c r="I79" i="20" s="1"/>
  <c r="I143" i="20"/>
  <c r="I164" i="20"/>
  <c r="I194" i="20"/>
  <c r="I159" i="20"/>
  <c r="I138" i="20"/>
  <c r="P153" i="20"/>
  <c r="Q153" i="20" s="1"/>
  <c r="P100" i="20"/>
  <c r="Q100" i="20" s="1"/>
  <c r="P87" i="20"/>
  <c r="Q87" i="20" s="1"/>
  <c r="P136" i="20"/>
  <c r="Q136" i="20" s="1"/>
  <c r="P73" i="20"/>
  <c r="Q73" i="20" s="1"/>
  <c r="Q123" i="20"/>
  <c r="P128" i="20"/>
  <c r="Q128" i="20" s="1"/>
  <c r="I167" i="20"/>
  <c r="Q131" i="20"/>
  <c r="Q189" i="20"/>
  <c r="Q56" i="20"/>
  <c r="Q80" i="20"/>
  <c r="P90" i="20"/>
  <c r="Q90" i="20" s="1"/>
  <c r="Q114" i="20"/>
  <c r="I155" i="20"/>
  <c r="P157" i="20"/>
  <c r="Q157" i="20" s="1"/>
  <c r="Q106" i="20"/>
  <c r="I147" i="20"/>
  <c r="Q187" i="20"/>
  <c r="P41" i="20"/>
  <c r="Q41" i="20" s="1"/>
  <c r="P78" i="20"/>
  <c r="Q78" i="20" s="1"/>
  <c r="P38" i="20"/>
  <c r="Q38" i="20" s="1"/>
  <c r="H59" i="20"/>
  <c r="I59" i="20" s="1"/>
  <c r="O10" i="20"/>
  <c r="P39" i="20"/>
  <c r="Q39" i="20" s="1"/>
  <c r="P81" i="20"/>
  <c r="Q81" i="20" s="1"/>
  <c r="P36" i="20"/>
  <c r="Q36" i="20" s="1"/>
  <c r="P89" i="20"/>
  <c r="Q89" i="20"/>
  <c r="P170" i="20"/>
  <c r="Q170" i="20" s="1"/>
  <c r="H26" i="20"/>
  <c r="I26" i="20" s="1"/>
  <c r="H64" i="20"/>
  <c r="I64" i="20" s="1"/>
  <c r="H25" i="20"/>
  <c r="I25" i="20" s="1"/>
  <c r="P51" i="20"/>
  <c r="Q51" i="20" s="1"/>
  <c r="H74" i="20"/>
  <c r="I74" i="20" s="1"/>
  <c r="P94" i="20"/>
  <c r="Q94" i="20" s="1"/>
  <c r="P44" i="20"/>
  <c r="Q44" i="20" s="1"/>
  <c r="P49" i="20"/>
  <c r="Q49" i="20" s="1"/>
  <c r="P54" i="20"/>
  <c r="Q54" i="20" s="1"/>
  <c r="G60" i="20"/>
  <c r="G34" i="20" s="1"/>
  <c r="P99" i="20"/>
  <c r="Q99" i="20" s="1"/>
  <c r="P46" i="20"/>
  <c r="Q46" i="20" s="1"/>
  <c r="P58" i="20"/>
  <c r="Q58" i="20" s="1"/>
  <c r="P61" i="20"/>
  <c r="Q61" i="20" s="1"/>
  <c r="P66" i="20"/>
  <c r="Q66" i="20" s="1"/>
  <c r="H69" i="20"/>
  <c r="I69" i="20" s="1"/>
  <c r="P72" i="20"/>
  <c r="Q72" i="20" s="1"/>
  <c r="P76" i="20"/>
  <c r="Q76" i="20" s="1"/>
  <c r="P183" i="20"/>
  <c r="Q183" i="20" s="1"/>
  <c r="K34" i="20"/>
  <c r="P62" i="20"/>
  <c r="Q62" i="20" s="1"/>
  <c r="H80" i="20"/>
  <c r="I80" i="20" s="1"/>
  <c r="M35" i="20"/>
  <c r="P57" i="20"/>
  <c r="Q57" i="20" s="1"/>
  <c r="Q75" i="20"/>
  <c r="H83" i="20"/>
  <c r="I83" i="20" s="1"/>
  <c r="Q93" i="20"/>
  <c r="P102" i="20"/>
  <c r="Q102" i="20" s="1"/>
  <c r="P110" i="20"/>
  <c r="Q110" i="20" s="1"/>
  <c r="P118" i="20"/>
  <c r="Q118" i="20" s="1"/>
  <c r="P138" i="20"/>
  <c r="Q138" i="20" s="1"/>
  <c r="H146" i="20"/>
  <c r="I146" i="20" s="1"/>
  <c r="P156" i="20"/>
  <c r="Q156" i="20" s="1"/>
  <c r="H163" i="20"/>
  <c r="I163" i="20" s="1"/>
  <c r="P175" i="20"/>
  <c r="Q175" i="20" s="1"/>
  <c r="H195" i="20"/>
  <c r="I195" i="20" s="1"/>
  <c r="H19" i="20"/>
  <c r="I19" i="20" s="1"/>
  <c r="P107" i="20"/>
  <c r="Q107" i="20" s="1"/>
  <c r="P124" i="20"/>
  <c r="Q124" i="20" s="1"/>
  <c r="G137" i="20"/>
  <c r="P148" i="20"/>
  <c r="Q148" i="20" s="1"/>
  <c r="H153" i="20"/>
  <c r="I153" i="20" s="1"/>
  <c r="P167" i="20"/>
  <c r="Q167" i="20" s="1"/>
  <c r="P188" i="20"/>
  <c r="Q188" i="20" s="1"/>
  <c r="I196" i="20"/>
  <c r="Q48" i="20"/>
  <c r="Q50" i="20"/>
  <c r="H58" i="20"/>
  <c r="Q59" i="20"/>
  <c r="Q60" i="20"/>
  <c r="I63" i="20"/>
  <c r="P64" i="20"/>
  <c r="Q64" i="20" s="1"/>
  <c r="I67" i="20"/>
  <c r="P83" i="20"/>
  <c r="Q83" i="20"/>
  <c r="P86" i="20"/>
  <c r="Q86" i="20" s="1"/>
  <c r="P88" i="20"/>
  <c r="Q88" i="20" s="1"/>
  <c r="Q91" i="20"/>
  <c r="P129" i="20"/>
  <c r="Q129" i="20" s="1"/>
  <c r="P144" i="20"/>
  <c r="Q144" i="20" s="1"/>
  <c r="H149" i="20"/>
  <c r="I149" i="20" s="1"/>
  <c r="H160" i="20"/>
  <c r="I160" i="20" s="1"/>
  <c r="Q179" i="20"/>
  <c r="P201" i="20"/>
  <c r="Q201" i="20" s="1"/>
  <c r="P70" i="20"/>
  <c r="Q70" i="20" s="1"/>
  <c r="H88" i="20"/>
  <c r="I88" i="20" s="1"/>
  <c r="H157" i="20"/>
  <c r="I157" i="20" s="1"/>
  <c r="P115" i="20"/>
  <c r="Q115" i="20" s="1"/>
  <c r="P77" i="20"/>
  <c r="Q77" i="20" s="1"/>
  <c r="H87" i="20"/>
  <c r="I87" i="20" s="1"/>
  <c r="O97" i="20"/>
  <c r="P112" i="20"/>
  <c r="Q112" i="20" s="1"/>
  <c r="P120" i="20"/>
  <c r="Q120" i="20" s="1"/>
  <c r="H145" i="20"/>
  <c r="I145" i="20" s="1"/>
  <c r="P155" i="20"/>
  <c r="Q155" i="20" s="1"/>
  <c r="H165" i="20"/>
  <c r="I165" i="20" s="1"/>
  <c r="P180" i="20"/>
  <c r="Q180" i="20" s="1"/>
  <c r="Q65" i="20"/>
  <c r="P132" i="20"/>
  <c r="Q132" i="20" s="1"/>
  <c r="Q53" i="20"/>
  <c r="P43" i="20"/>
  <c r="Q43" i="20" s="1"/>
  <c r="P71" i="20"/>
  <c r="Q71" i="20" s="1"/>
  <c r="P104" i="20"/>
  <c r="Q104" i="20" s="1"/>
  <c r="I62" i="20"/>
  <c r="P69" i="20"/>
  <c r="Q69" i="20" s="1"/>
  <c r="P79" i="20"/>
  <c r="Q79" i="20" s="1"/>
  <c r="P84" i="20"/>
  <c r="Q84" i="20" s="1"/>
  <c r="Q95" i="20"/>
  <c r="P134" i="20"/>
  <c r="Q134" i="20" s="1"/>
  <c r="P140" i="20"/>
  <c r="Q140" i="20" s="1"/>
  <c r="P151" i="20"/>
  <c r="Q151" i="20" s="1"/>
  <c r="H158" i="20"/>
  <c r="I158" i="20" s="1"/>
  <c r="P185" i="20"/>
  <c r="Q185" i="20" s="1"/>
  <c r="P193" i="20"/>
  <c r="Q193" i="20" s="1"/>
  <c r="P198" i="20"/>
  <c r="Q198" i="20" s="1"/>
  <c r="Q202" i="20"/>
  <c r="P141" i="20"/>
  <c r="Q141" i="20" s="1"/>
  <c r="P200" i="20"/>
  <c r="Q200" i="20" s="1"/>
  <c r="P45" i="20"/>
  <c r="Q45" i="20" s="1"/>
  <c r="Q67" i="20"/>
  <c r="H140" i="20"/>
  <c r="I140" i="20" s="1"/>
  <c r="I61" i="20"/>
  <c r="P63" i="20"/>
  <c r="Q63" i="20" s="1"/>
  <c r="I65" i="20"/>
  <c r="I66" i="20"/>
  <c r="Q82" i="20"/>
  <c r="P92" i="20"/>
  <c r="Q92" i="20" s="1"/>
  <c r="P126" i="20"/>
  <c r="Q126" i="20" s="1"/>
  <c r="P135" i="20"/>
  <c r="Q135" i="20" s="1"/>
  <c r="P147" i="20"/>
  <c r="Q147" i="20" s="1"/>
  <c r="H154" i="20"/>
  <c r="I154" i="20" s="1"/>
  <c r="Q181" i="20"/>
  <c r="P203" i="20"/>
  <c r="Q203" i="20" s="1"/>
  <c r="P152" i="20"/>
  <c r="Q152" i="20" s="1"/>
  <c r="Q42" i="20"/>
  <c r="Q37" i="20"/>
  <c r="P85" i="20"/>
  <c r="Q85" i="20" s="1"/>
  <c r="P101" i="20"/>
  <c r="Q101" i="20" s="1"/>
  <c r="P109" i="20"/>
  <c r="Q109" i="20" s="1"/>
  <c r="P117" i="20"/>
  <c r="Q117" i="20" s="1"/>
  <c r="P127" i="20"/>
  <c r="Q127" i="20" s="1"/>
  <c r="P143" i="20"/>
  <c r="Q143" i="20" s="1"/>
  <c r="H150" i="20"/>
  <c r="I150" i="20" s="1"/>
  <c r="H162" i="20"/>
  <c r="I162" i="20" s="1"/>
  <c r="P186" i="20"/>
  <c r="Q186" i="20" s="1"/>
  <c r="P191" i="20"/>
  <c r="Q191" i="20" s="1"/>
  <c r="Q172" i="20"/>
  <c r="P174" i="20"/>
  <c r="Q174" i="20" s="1"/>
  <c r="P177" i="20"/>
  <c r="Q177" i="20" s="1"/>
  <c r="P182" i="20"/>
  <c r="Q182" i="20" s="1"/>
  <c r="P190" i="20"/>
  <c r="Q190" i="20" s="1"/>
  <c r="P197" i="20"/>
  <c r="Q197" i="20" s="1"/>
  <c r="G193" i="20"/>
  <c r="Q68" i="20"/>
  <c r="Q98" i="20"/>
  <c r="P105" i="20"/>
  <c r="Q105" i="20" s="1"/>
  <c r="P113" i="20"/>
  <c r="Q113" i="20" s="1"/>
  <c r="P122" i="20"/>
  <c r="Q122" i="20" s="1"/>
  <c r="P130" i="20"/>
  <c r="Q130" i="20" s="1"/>
  <c r="P137" i="20"/>
  <c r="Q137" i="20" s="1"/>
  <c r="P142" i="20"/>
  <c r="Q142" i="20" s="1"/>
  <c r="P146" i="20"/>
  <c r="Q146" i="20" s="1"/>
  <c r="P150" i="20"/>
  <c r="Q150" i="20" s="1"/>
  <c r="P154" i="20"/>
  <c r="Q154" i="20" s="1"/>
  <c r="P158" i="20"/>
  <c r="Q158" i="20" s="1"/>
  <c r="P166" i="20"/>
  <c r="Q166" i="20" s="1"/>
  <c r="O169" i="20"/>
  <c r="P178" i="20"/>
  <c r="Q178" i="20" s="1"/>
  <c r="P204" i="20"/>
  <c r="Q204" i="20" s="1"/>
  <c r="J9" i="46" l="1"/>
  <c r="B9" i="46"/>
  <c r="G10" i="20"/>
  <c r="Q10" i="20"/>
  <c r="C9" i="20"/>
  <c r="H18" i="20"/>
  <c r="I18" i="20" s="1"/>
  <c r="I10" i="20" s="1"/>
  <c r="O35" i="20"/>
  <c r="H193" i="20"/>
  <c r="H168" i="20" s="1"/>
  <c r="G168" i="20"/>
  <c r="I58" i="20"/>
  <c r="O96" i="20"/>
  <c r="P97" i="20"/>
  <c r="P96" i="20" s="1"/>
  <c r="O168" i="20"/>
  <c r="P169" i="20"/>
  <c r="P168" i="20" s="1"/>
  <c r="G96" i="20"/>
  <c r="H137" i="20"/>
  <c r="H96" i="20" s="1"/>
  <c r="H60" i="20"/>
  <c r="I60" i="20" s="1"/>
  <c r="H10" i="20" l="1"/>
  <c r="G9" i="20"/>
  <c r="Q97" i="20"/>
  <c r="Q96" i="20" s="1"/>
  <c r="H34" i="20"/>
  <c r="P10" i="20"/>
  <c r="I34" i="20"/>
  <c r="P35" i="20"/>
  <c r="P34" i="20" s="1"/>
  <c r="O34" i="20"/>
  <c r="O9" i="20" s="1"/>
  <c r="I137" i="20"/>
  <c r="I96" i="20" s="1"/>
  <c r="Q169" i="20"/>
  <c r="Q168" i="20" s="1"/>
  <c r="I193" i="20"/>
  <c r="I168" i="20" s="1"/>
  <c r="Q35" i="20" l="1"/>
  <c r="Q34" i="20" s="1"/>
  <c r="H9" i="20"/>
  <c r="I9" i="20"/>
  <c r="P9" i="20"/>
  <c r="J30" i="49" l="1"/>
  <c r="I30" i="49"/>
  <c r="H30" i="49"/>
  <c r="G30" i="49"/>
  <c r="F30" i="49"/>
  <c r="E30" i="49"/>
  <c r="D30" i="49"/>
  <c r="L30" i="49" s="1"/>
  <c r="C30" i="49"/>
  <c r="K30" i="49" s="1"/>
  <c r="Q10" i="33"/>
  <c r="Q9" i="33" s="1"/>
  <c r="P10" i="33"/>
  <c r="P9" i="33" s="1"/>
  <c r="O10" i="33"/>
  <c r="K10" i="33"/>
  <c r="J10" i="33"/>
  <c r="O9" i="33"/>
  <c r="K9" i="33"/>
  <c r="J9" i="33"/>
  <c r="G9" i="33"/>
  <c r="H9" i="33"/>
  <c r="I9" i="33"/>
  <c r="C9" i="33"/>
  <c r="B9" i="33"/>
  <c r="C10" i="33"/>
  <c r="G10" i="33"/>
  <c r="H10" i="33"/>
  <c r="I10" i="33"/>
  <c r="B10" i="33"/>
  <c r="Q14" i="33"/>
  <c r="P14" i="33"/>
  <c r="O14" i="33"/>
  <c r="K14" i="33"/>
  <c r="J14" i="33"/>
  <c r="G14" i="33"/>
  <c r="H14" i="33"/>
  <c r="I14" i="33"/>
  <c r="C14" i="33"/>
  <c r="B14" i="33"/>
  <c r="J29" i="49"/>
  <c r="I29" i="49"/>
  <c r="H29" i="49"/>
  <c r="G29" i="49"/>
  <c r="F29" i="49"/>
  <c r="E29" i="49"/>
  <c r="D29" i="49"/>
  <c r="C29" i="49"/>
  <c r="J28" i="49"/>
  <c r="I28" i="49"/>
  <c r="H28" i="49"/>
  <c r="G28" i="49"/>
  <c r="F28" i="49"/>
  <c r="E28" i="49"/>
  <c r="D28" i="49"/>
  <c r="C28" i="49"/>
  <c r="O27" i="34"/>
  <c r="P27" i="34" s="1"/>
  <c r="Q27" i="34" s="1"/>
  <c r="O28" i="34"/>
  <c r="Q28" i="34" s="1"/>
  <c r="P28" i="34"/>
  <c r="O29" i="34"/>
  <c r="P29" i="34"/>
  <c r="Q29" i="34"/>
  <c r="O30" i="34"/>
  <c r="P30" i="34"/>
  <c r="Q30" i="34"/>
  <c r="O31" i="34"/>
  <c r="P31" i="34" s="1"/>
  <c r="O34" i="34"/>
  <c r="P34" i="34" s="1"/>
  <c r="Q34" i="34" s="1"/>
  <c r="O25" i="34"/>
  <c r="O13" i="34"/>
  <c r="P13" i="34" s="1"/>
  <c r="O17" i="34"/>
  <c r="P17" i="34" s="1"/>
  <c r="Q17" i="34" s="1"/>
  <c r="O20" i="34"/>
  <c r="P20" i="34"/>
  <c r="Q20" i="34" s="1"/>
  <c r="O21" i="34"/>
  <c r="P21" i="34" s="1"/>
  <c r="O22" i="34"/>
  <c r="Q22" i="34" s="1"/>
  <c r="P22" i="34"/>
  <c r="O23" i="34"/>
  <c r="P23" i="34" s="1"/>
  <c r="O12" i="34"/>
  <c r="P12" i="34" s="1"/>
  <c r="M12" i="34"/>
  <c r="K10" i="34"/>
  <c r="K9" i="34"/>
  <c r="I9" i="34"/>
  <c r="I35" i="34"/>
  <c r="G50" i="34"/>
  <c r="H50" i="34" s="1"/>
  <c r="G51" i="34"/>
  <c r="H51" i="34"/>
  <c r="I51" i="34"/>
  <c r="G52" i="34"/>
  <c r="I52" i="34" s="1"/>
  <c r="H52" i="34"/>
  <c r="G53" i="34"/>
  <c r="H53" i="34" s="1"/>
  <c r="G54" i="34"/>
  <c r="H54" i="34"/>
  <c r="I54" i="34"/>
  <c r="H49" i="34"/>
  <c r="G49" i="34"/>
  <c r="I49" i="34" s="1"/>
  <c r="G46" i="34"/>
  <c r="H46" i="34" s="1"/>
  <c r="I46" i="34" s="1"/>
  <c r="G47" i="34"/>
  <c r="H47" i="34" s="1"/>
  <c r="I47" i="34" s="1"/>
  <c r="H45" i="34"/>
  <c r="G45" i="34"/>
  <c r="I45" i="34" s="1"/>
  <c r="G40" i="34"/>
  <c r="H40" i="34" s="1"/>
  <c r="I40" i="34" s="1"/>
  <c r="G41" i="34"/>
  <c r="H41" i="34"/>
  <c r="I41" i="34" s="1"/>
  <c r="G42" i="34"/>
  <c r="I42" i="34" s="1"/>
  <c r="H42" i="34"/>
  <c r="G43" i="34"/>
  <c r="H43" i="34"/>
  <c r="I43" i="34" s="1"/>
  <c r="G39" i="34"/>
  <c r="H39" i="34" s="1"/>
  <c r="G37" i="34"/>
  <c r="H37" i="34" s="1"/>
  <c r="G26" i="34"/>
  <c r="H26" i="34" s="1"/>
  <c r="G27" i="34"/>
  <c r="I27" i="34" s="1"/>
  <c r="H27" i="34"/>
  <c r="G28" i="34"/>
  <c r="I28" i="34" s="1"/>
  <c r="H28" i="34"/>
  <c r="G29" i="34"/>
  <c r="H29" i="34" s="1"/>
  <c r="I29" i="34" s="1"/>
  <c r="G31" i="34"/>
  <c r="H31" i="34" s="1"/>
  <c r="G32" i="34"/>
  <c r="H32" i="34"/>
  <c r="I32" i="34"/>
  <c r="G33" i="34"/>
  <c r="H33" i="34"/>
  <c r="I33" i="34"/>
  <c r="H25" i="34"/>
  <c r="I25" i="34" s="1"/>
  <c r="G25" i="34"/>
  <c r="G13" i="34"/>
  <c r="H13" i="34" s="1"/>
  <c r="G14" i="34"/>
  <c r="H14" i="34"/>
  <c r="I14" i="34" s="1"/>
  <c r="G15" i="34"/>
  <c r="H15" i="34" s="1"/>
  <c r="I15" i="34" s="1"/>
  <c r="G16" i="34"/>
  <c r="H16" i="34" s="1"/>
  <c r="I16" i="34" s="1"/>
  <c r="G17" i="34"/>
  <c r="H17" i="34" s="1"/>
  <c r="I17" i="34" s="1"/>
  <c r="G18" i="34"/>
  <c r="I18" i="34" s="1"/>
  <c r="H18" i="34"/>
  <c r="G19" i="34"/>
  <c r="H19" i="34"/>
  <c r="I19" i="34"/>
  <c r="G20" i="34"/>
  <c r="H20" i="34"/>
  <c r="I20" i="34" s="1"/>
  <c r="G21" i="34"/>
  <c r="H21" i="34" s="1"/>
  <c r="G22" i="34"/>
  <c r="H22" i="34"/>
  <c r="I22" i="34" s="1"/>
  <c r="G23" i="34"/>
  <c r="H23" i="34" s="1"/>
  <c r="I23" i="34" s="1"/>
  <c r="H12" i="34"/>
  <c r="G12" i="34"/>
  <c r="E13" i="34"/>
  <c r="E28" i="34"/>
  <c r="E41" i="34"/>
  <c r="E19" i="34"/>
  <c r="J27" i="49"/>
  <c r="I27" i="49"/>
  <c r="H27" i="49"/>
  <c r="G27" i="49"/>
  <c r="F27" i="49"/>
  <c r="E27" i="49"/>
  <c r="D27" i="49"/>
  <c r="C27" i="49"/>
  <c r="K27" i="49" s="1"/>
  <c r="K71" i="41"/>
  <c r="O71" i="41"/>
  <c r="P71" i="41"/>
  <c r="Q71" i="41"/>
  <c r="J71" i="41"/>
  <c r="K77" i="41"/>
  <c r="O77" i="41"/>
  <c r="P77" i="41"/>
  <c r="Q77" i="41"/>
  <c r="J77" i="41"/>
  <c r="K72" i="41"/>
  <c r="O72" i="41"/>
  <c r="P72" i="41"/>
  <c r="Q72" i="41"/>
  <c r="J72" i="41"/>
  <c r="O79" i="41"/>
  <c r="P79" i="41" s="1"/>
  <c r="O80" i="41"/>
  <c r="P80" i="41"/>
  <c r="Q80" i="41" s="1"/>
  <c r="O81" i="41"/>
  <c r="Q81" i="41" s="1"/>
  <c r="P81" i="41"/>
  <c r="O82" i="41"/>
  <c r="P82" i="41"/>
  <c r="Q82" i="41" s="1"/>
  <c r="O83" i="41"/>
  <c r="P83" i="41" s="1"/>
  <c r="O84" i="41"/>
  <c r="P84" i="41" s="1"/>
  <c r="O85" i="41"/>
  <c r="P85" i="41" s="1"/>
  <c r="Q85" i="41" s="1"/>
  <c r="O86" i="41"/>
  <c r="P86" i="41" s="1"/>
  <c r="Q86" i="41" s="1"/>
  <c r="O87" i="41"/>
  <c r="P87" i="41" s="1"/>
  <c r="Q87" i="41" s="1"/>
  <c r="O88" i="41"/>
  <c r="P88" i="41"/>
  <c r="Q88" i="41" s="1"/>
  <c r="O89" i="41"/>
  <c r="Q89" i="41" s="1"/>
  <c r="P89" i="41"/>
  <c r="O90" i="41"/>
  <c r="P90" i="41"/>
  <c r="Q90" i="41" s="1"/>
  <c r="O91" i="41"/>
  <c r="P91" i="41" s="1"/>
  <c r="O92" i="41"/>
  <c r="P92" i="41" s="1"/>
  <c r="O93" i="41"/>
  <c r="P93" i="41" s="1"/>
  <c r="Q93" i="41" s="1"/>
  <c r="O94" i="41"/>
  <c r="P94" i="41" s="1"/>
  <c r="Q94" i="41" s="1"/>
  <c r="O95" i="41"/>
  <c r="P95" i="41" s="1"/>
  <c r="Q95" i="41" s="1"/>
  <c r="O96" i="41"/>
  <c r="P96" i="41"/>
  <c r="Q96" i="41" s="1"/>
  <c r="O97" i="41"/>
  <c r="Q97" i="41" s="1"/>
  <c r="P97" i="41"/>
  <c r="O98" i="41"/>
  <c r="Q98" i="41" s="1"/>
  <c r="P98" i="41"/>
  <c r="O99" i="41"/>
  <c r="P99" i="41" s="1"/>
  <c r="O100" i="41"/>
  <c r="P100" i="41" s="1"/>
  <c r="O101" i="41"/>
  <c r="P101" i="41" s="1"/>
  <c r="Q101" i="41" s="1"/>
  <c r="O78" i="41"/>
  <c r="O74" i="41"/>
  <c r="P74" i="41" s="1"/>
  <c r="Q74" i="41" s="1"/>
  <c r="O75" i="41"/>
  <c r="P75" i="41"/>
  <c r="Q75" i="41"/>
  <c r="O76" i="41"/>
  <c r="Q76" i="41" s="1"/>
  <c r="P76" i="41"/>
  <c r="P73" i="41"/>
  <c r="Q73" i="41" s="1"/>
  <c r="O73" i="41"/>
  <c r="O65" i="41"/>
  <c r="O66" i="41"/>
  <c r="K65" i="41"/>
  <c r="P65" i="41"/>
  <c r="Q65" i="41"/>
  <c r="J65" i="41"/>
  <c r="K66" i="41"/>
  <c r="P66" i="41"/>
  <c r="Q66" i="41"/>
  <c r="J66" i="41"/>
  <c r="O68" i="41"/>
  <c r="Q68" i="41" s="1"/>
  <c r="P68" i="41"/>
  <c r="O69" i="41"/>
  <c r="P69" i="41"/>
  <c r="Q69" i="41"/>
  <c r="O70" i="41"/>
  <c r="O67" i="41"/>
  <c r="J10" i="41"/>
  <c r="O42" i="41"/>
  <c r="P42" i="41" s="1"/>
  <c r="O44" i="41"/>
  <c r="P44" i="41" s="1"/>
  <c r="Q44" i="41" s="1"/>
  <c r="O46" i="41"/>
  <c r="P46" i="41" s="1"/>
  <c r="O49" i="41"/>
  <c r="P49" i="41" s="1"/>
  <c r="O51" i="41"/>
  <c r="O53" i="41"/>
  <c r="P53" i="41" s="1"/>
  <c r="Q53" i="41" s="1"/>
  <c r="O54" i="41"/>
  <c r="P54" i="41" s="1"/>
  <c r="O56" i="41"/>
  <c r="P56" i="41"/>
  <c r="Q56" i="41" s="1"/>
  <c r="O58" i="41"/>
  <c r="P58" i="41" s="1"/>
  <c r="O60" i="41"/>
  <c r="P60" i="41" s="1"/>
  <c r="Q60" i="41" s="1"/>
  <c r="O40" i="41"/>
  <c r="K39" i="41"/>
  <c r="J39" i="41"/>
  <c r="O14" i="41"/>
  <c r="P14" i="41"/>
  <c r="Q14" i="41"/>
  <c r="O16" i="41"/>
  <c r="P16" i="41" s="1"/>
  <c r="Q16" i="41" s="1"/>
  <c r="O18" i="41"/>
  <c r="P18" i="41" s="1"/>
  <c r="O19" i="41"/>
  <c r="P19" i="41"/>
  <c r="Q19" i="41"/>
  <c r="O20" i="41"/>
  <c r="P20" i="41"/>
  <c r="Q20" i="41"/>
  <c r="O22" i="41"/>
  <c r="P22" i="41"/>
  <c r="Q22" i="41"/>
  <c r="O24" i="41"/>
  <c r="P24" i="41" s="1"/>
  <c r="Q24" i="41" s="1"/>
  <c r="O26" i="41"/>
  <c r="P26" i="41" s="1"/>
  <c r="O28" i="41"/>
  <c r="P28" i="41"/>
  <c r="Q28" i="41"/>
  <c r="O30" i="41"/>
  <c r="P30" i="41"/>
  <c r="Q30" i="41"/>
  <c r="O31" i="41"/>
  <c r="Q31" i="41" s="1"/>
  <c r="P31" i="41"/>
  <c r="O33" i="41"/>
  <c r="P33" i="41"/>
  <c r="Q33" i="41"/>
  <c r="O35" i="41"/>
  <c r="P35" i="41"/>
  <c r="Q35" i="41"/>
  <c r="O37" i="41"/>
  <c r="P37" i="41"/>
  <c r="Q37" i="41" s="1"/>
  <c r="O12" i="41"/>
  <c r="K11" i="41"/>
  <c r="K10" i="41" s="1"/>
  <c r="J11" i="41"/>
  <c r="C9" i="41"/>
  <c r="G9" i="41"/>
  <c r="H9" i="41"/>
  <c r="I9" i="41"/>
  <c r="B9" i="41"/>
  <c r="C10" i="41"/>
  <c r="G10" i="41"/>
  <c r="H10" i="41"/>
  <c r="I10" i="41"/>
  <c r="B10" i="41"/>
  <c r="C39" i="41"/>
  <c r="G39" i="41"/>
  <c r="H39" i="41"/>
  <c r="I39" i="41"/>
  <c r="B39" i="41"/>
  <c r="C11" i="41"/>
  <c r="G11" i="41"/>
  <c r="H11" i="41"/>
  <c r="I11" i="41"/>
  <c r="B11" i="41"/>
  <c r="H15" i="41"/>
  <c r="H17" i="41"/>
  <c r="H21" i="41"/>
  <c r="H23" i="41"/>
  <c r="H25" i="41"/>
  <c r="H27" i="41"/>
  <c r="H29" i="41"/>
  <c r="H32" i="41"/>
  <c r="H34" i="41"/>
  <c r="H36" i="41"/>
  <c r="H38" i="41"/>
  <c r="H41" i="41"/>
  <c r="H43" i="41"/>
  <c r="H45" i="41"/>
  <c r="H47" i="41"/>
  <c r="H48" i="41"/>
  <c r="H50" i="41"/>
  <c r="H52" i="41"/>
  <c r="H55" i="41"/>
  <c r="H57" i="41"/>
  <c r="H59" i="41"/>
  <c r="H61" i="41"/>
  <c r="H13" i="41"/>
  <c r="G15" i="41"/>
  <c r="G17" i="41"/>
  <c r="G21" i="41"/>
  <c r="G23" i="41"/>
  <c r="G25" i="41"/>
  <c r="G27" i="41"/>
  <c r="G29" i="41"/>
  <c r="G32" i="41"/>
  <c r="G34" i="41"/>
  <c r="G36" i="41"/>
  <c r="G38" i="41"/>
  <c r="G41" i="41"/>
  <c r="G43" i="41"/>
  <c r="G45" i="41"/>
  <c r="G47" i="41"/>
  <c r="G48" i="41"/>
  <c r="G50" i="41"/>
  <c r="G52" i="41"/>
  <c r="G55" i="41"/>
  <c r="G57" i="41"/>
  <c r="G59" i="41"/>
  <c r="G61" i="41"/>
  <c r="G13" i="41"/>
  <c r="E13" i="41"/>
  <c r="J26" i="49"/>
  <c r="I26" i="49"/>
  <c r="M26" i="49" s="1"/>
  <c r="H26" i="49"/>
  <c r="G26" i="49"/>
  <c r="F26" i="49"/>
  <c r="E26" i="49"/>
  <c r="D26" i="49"/>
  <c r="C26" i="49"/>
  <c r="O11" i="14"/>
  <c r="O10" i="14" s="1"/>
  <c r="O9" i="14" s="1"/>
  <c r="H25" i="49" s="1"/>
  <c r="J25" i="49"/>
  <c r="I25" i="49"/>
  <c r="G25" i="49"/>
  <c r="F25" i="49"/>
  <c r="N25" i="49" s="1"/>
  <c r="E25" i="49"/>
  <c r="D25" i="49"/>
  <c r="C25" i="49"/>
  <c r="H24" i="49"/>
  <c r="G24" i="49"/>
  <c r="D24" i="49"/>
  <c r="C24" i="49"/>
  <c r="K74" i="6"/>
  <c r="O76" i="6"/>
  <c r="P76" i="6" s="1"/>
  <c r="O77" i="6"/>
  <c r="Q77" i="6" s="1"/>
  <c r="P77" i="6"/>
  <c r="O75" i="6"/>
  <c r="P75" i="6" s="1"/>
  <c r="Q75" i="6" s="1"/>
  <c r="O71" i="6"/>
  <c r="P71" i="6" s="1"/>
  <c r="O72" i="6"/>
  <c r="P72" i="6"/>
  <c r="Q72" i="6"/>
  <c r="O73" i="6"/>
  <c r="Q73" i="6" s="1"/>
  <c r="P73" i="6"/>
  <c r="O70" i="6"/>
  <c r="P70" i="6" s="1"/>
  <c r="Q70" i="6" s="1"/>
  <c r="K69" i="6"/>
  <c r="O68" i="6"/>
  <c r="P68" i="6" s="1"/>
  <c r="O67" i="6"/>
  <c r="K66" i="6"/>
  <c r="M67" i="6"/>
  <c r="O52" i="6"/>
  <c r="P52" i="6" s="1"/>
  <c r="O53" i="6"/>
  <c r="P53" i="6"/>
  <c r="Q53" i="6" s="1"/>
  <c r="O54" i="6"/>
  <c r="O55" i="6"/>
  <c r="P55" i="6" s="1"/>
  <c r="Q55" i="6" s="1"/>
  <c r="O56" i="6"/>
  <c r="P56" i="6" s="1"/>
  <c r="Q56" i="6" s="1"/>
  <c r="O57" i="6"/>
  <c r="P57" i="6" s="1"/>
  <c r="O58" i="6"/>
  <c r="P58" i="6"/>
  <c r="Q58" i="6"/>
  <c r="O60" i="6"/>
  <c r="P60" i="6" s="1"/>
  <c r="O61" i="6"/>
  <c r="P61" i="6"/>
  <c r="Q61" i="6" s="1"/>
  <c r="O62" i="6"/>
  <c r="O63" i="6"/>
  <c r="P63" i="6" s="1"/>
  <c r="Q63" i="6" s="1"/>
  <c r="O64" i="6"/>
  <c r="P64" i="6" s="1"/>
  <c r="Q64" i="6" s="1"/>
  <c r="O51" i="6"/>
  <c r="P51" i="6" s="1"/>
  <c r="K50" i="6"/>
  <c r="K52" i="6"/>
  <c r="K53" i="6"/>
  <c r="K54" i="6"/>
  <c r="K55" i="6"/>
  <c r="K56" i="6"/>
  <c r="K57" i="6"/>
  <c r="K58" i="6"/>
  <c r="K60" i="6"/>
  <c r="K61" i="6"/>
  <c r="K62" i="6"/>
  <c r="K63" i="6"/>
  <c r="K64" i="6"/>
  <c r="K51" i="6"/>
  <c r="O30" i="6"/>
  <c r="P30" i="6" s="1"/>
  <c r="O31" i="6"/>
  <c r="P31" i="6" s="1"/>
  <c r="Q31" i="6" s="1"/>
  <c r="O32" i="6"/>
  <c r="Q32" i="6" s="1"/>
  <c r="P32" i="6"/>
  <c r="O33" i="6"/>
  <c r="P33" i="6" s="1"/>
  <c r="Q33" i="6" s="1"/>
  <c r="O34" i="6"/>
  <c r="P34" i="6"/>
  <c r="Q34" i="6"/>
  <c r="O35" i="6"/>
  <c r="P35" i="6" s="1"/>
  <c r="O36" i="6"/>
  <c r="P36" i="6"/>
  <c r="Q36" i="6" s="1"/>
  <c r="O37" i="6"/>
  <c r="P37" i="6"/>
  <c r="Q37" i="6"/>
  <c r="O39" i="6"/>
  <c r="P39" i="6" s="1"/>
  <c r="Q39" i="6" s="1"/>
  <c r="O41" i="6"/>
  <c r="P41" i="6" s="1"/>
  <c r="Q41" i="6" s="1"/>
  <c r="O42" i="6"/>
  <c r="P42" i="6"/>
  <c r="Q42" i="6"/>
  <c r="O43" i="6"/>
  <c r="P43" i="6" s="1"/>
  <c r="O44" i="6"/>
  <c r="P44" i="6"/>
  <c r="Q44" i="6" s="1"/>
  <c r="O45" i="6"/>
  <c r="P45" i="6"/>
  <c r="Q45" i="6"/>
  <c r="O46" i="6"/>
  <c r="P46" i="6" s="1"/>
  <c r="O47" i="6"/>
  <c r="P47" i="6" s="1"/>
  <c r="Q47" i="6" s="1"/>
  <c r="O49" i="6"/>
  <c r="P49" i="6" s="1"/>
  <c r="Q49" i="6" s="1"/>
  <c r="O29" i="6"/>
  <c r="P29" i="6" s="1"/>
  <c r="Q29" i="6" s="1"/>
  <c r="M26" i="6"/>
  <c r="M35" i="6"/>
  <c r="K28" i="6"/>
  <c r="C9" i="6"/>
  <c r="C10" i="6"/>
  <c r="K30" i="6"/>
  <c r="K31" i="6"/>
  <c r="K32" i="6"/>
  <c r="K33" i="6"/>
  <c r="K34" i="6"/>
  <c r="K35" i="6"/>
  <c r="K36" i="6"/>
  <c r="K37" i="6"/>
  <c r="K39" i="6"/>
  <c r="K41" i="6"/>
  <c r="K42" i="6"/>
  <c r="K43" i="6"/>
  <c r="K44" i="6"/>
  <c r="K45" i="6"/>
  <c r="K46" i="6"/>
  <c r="K47" i="6"/>
  <c r="K49" i="6"/>
  <c r="K29" i="6"/>
  <c r="O13" i="6"/>
  <c r="P13" i="6"/>
  <c r="Q13" i="6" s="1"/>
  <c r="O14" i="6"/>
  <c r="P14" i="6" s="1"/>
  <c r="Q14" i="6" s="1"/>
  <c r="O15" i="6"/>
  <c r="O16" i="6"/>
  <c r="P16" i="6" s="1"/>
  <c r="O17" i="6"/>
  <c r="P17" i="6"/>
  <c r="Q17" i="6"/>
  <c r="O18" i="6"/>
  <c r="P18" i="6"/>
  <c r="Q18" i="6"/>
  <c r="O19" i="6"/>
  <c r="P19" i="6" s="1"/>
  <c r="O21" i="6"/>
  <c r="P21" i="6"/>
  <c r="Q21" i="6" s="1"/>
  <c r="O22" i="6"/>
  <c r="P22" i="6" s="1"/>
  <c r="Q22" i="6" s="1"/>
  <c r="O23" i="6"/>
  <c r="O24" i="6"/>
  <c r="P24" i="6" s="1"/>
  <c r="O25" i="6"/>
  <c r="P25" i="6"/>
  <c r="Q25" i="6"/>
  <c r="O26" i="6"/>
  <c r="P26" i="6"/>
  <c r="Q26" i="6"/>
  <c r="O27" i="6"/>
  <c r="P27" i="6" s="1"/>
  <c r="M12" i="6"/>
  <c r="K13" i="6"/>
  <c r="K14" i="6"/>
  <c r="K15" i="6"/>
  <c r="K16" i="6"/>
  <c r="K17" i="6"/>
  <c r="K18" i="6"/>
  <c r="K19" i="6"/>
  <c r="K21" i="6"/>
  <c r="K22" i="6"/>
  <c r="K23" i="6"/>
  <c r="K24" i="6"/>
  <c r="K25" i="6"/>
  <c r="K26" i="6"/>
  <c r="K27" i="6"/>
  <c r="K12" i="6"/>
  <c r="K11" i="6" s="1"/>
  <c r="O12" i="6"/>
  <c r="P12" i="6" s="1"/>
  <c r="J11" i="6"/>
  <c r="E70" i="6"/>
  <c r="E67" i="6"/>
  <c r="N27" i="49" l="1"/>
  <c r="M28" i="49"/>
  <c r="M29" i="49"/>
  <c r="N28" i="49"/>
  <c r="N29" i="49"/>
  <c r="L24" i="49"/>
  <c r="L28" i="49"/>
  <c r="K24" i="49"/>
  <c r="N26" i="49"/>
  <c r="K28" i="49"/>
  <c r="K26" i="49"/>
  <c r="L26" i="49"/>
  <c r="K25" i="49"/>
  <c r="M27" i="49"/>
  <c r="M25" i="49"/>
  <c r="K29" i="49"/>
  <c r="L25" i="49"/>
  <c r="L29" i="49"/>
  <c r="L27" i="49"/>
  <c r="M30" i="49"/>
  <c r="N30" i="49"/>
  <c r="Q31" i="34"/>
  <c r="P25" i="34"/>
  <c r="Q25" i="34" s="1"/>
  <c r="Q23" i="34"/>
  <c r="Q21" i="34"/>
  <c r="Q13" i="34"/>
  <c r="Q12" i="34"/>
  <c r="I53" i="34"/>
  <c r="I50" i="34"/>
  <c r="I39" i="34"/>
  <c r="I37" i="34"/>
  <c r="I26" i="34"/>
  <c r="I31" i="34"/>
  <c r="I21" i="34"/>
  <c r="I13" i="34"/>
  <c r="Q99" i="41"/>
  <c r="Q91" i="41"/>
  <c r="Q83" i="41"/>
  <c r="Q79" i="41"/>
  <c r="Q100" i="41"/>
  <c r="Q92" i="41"/>
  <c r="Q84" i="41"/>
  <c r="P78" i="41"/>
  <c r="Q78" i="41" s="1"/>
  <c r="K9" i="41"/>
  <c r="J9" i="41"/>
  <c r="P70" i="41"/>
  <c r="Q70" i="41" s="1"/>
  <c r="P67" i="41"/>
  <c r="Q67" i="41" s="1"/>
  <c r="P51" i="41"/>
  <c r="Q51" i="41" s="1"/>
  <c r="O39" i="41"/>
  <c r="Q58" i="41"/>
  <c r="Q42" i="41"/>
  <c r="Q49" i="41"/>
  <c r="Q54" i="41"/>
  <c r="Q46" i="41"/>
  <c r="Q40" i="41"/>
  <c r="P40" i="41"/>
  <c r="O11" i="41"/>
  <c r="Q26" i="41"/>
  <c r="Q18" i="41"/>
  <c r="P12" i="41"/>
  <c r="P11" i="41" s="1"/>
  <c r="K10" i="6"/>
  <c r="K9" i="6" s="1"/>
  <c r="Q76" i="6"/>
  <c r="Q71" i="6"/>
  <c r="Q68" i="6"/>
  <c r="P67" i="6"/>
  <c r="Q67" i="6" s="1"/>
  <c r="P62" i="6"/>
  <c r="Q62" i="6" s="1"/>
  <c r="P54" i="6"/>
  <c r="Q54" i="6" s="1"/>
  <c r="Q60" i="6"/>
  <c r="Q52" i="6"/>
  <c r="Q57" i="6"/>
  <c r="Q51" i="6"/>
  <c r="Q46" i="6"/>
  <c r="Q30" i="6"/>
  <c r="Q43" i="6"/>
  <c r="Q35" i="6"/>
  <c r="Q15" i="6"/>
  <c r="P23" i="6"/>
  <c r="Q23" i="6" s="1"/>
  <c r="P15" i="6"/>
  <c r="Q27" i="6"/>
  <c r="Q19" i="6"/>
  <c r="Q24" i="6"/>
  <c r="Q16" i="6"/>
  <c r="Q12" i="6"/>
  <c r="Q39" i="41" l="1"/>
  <c r="O10" i="41"/>
  <c r="P39" i="41"/>
  <c r="P10" i="41" s="1"/>
  <c r="Q12" i="41"/>
  <c r="Q11" i="41" s="1"/>
  <c r="C76" i="6"/>
  <c r="C73" i="6"/>
  <c r="C72" i="6"/>
  <c r="C66" i="6"/>
  <c r="C52" i="6"/>
  <c r="C53" i="6"/>
  <c r="C50" i="6" s="1"/>
  <c r="C54" i="6"/>
  <c r="C55" i="6"/>
  <c r="C56" i="6"/>
  <c r="C57" i="6"/>
  <c r="C59" i="6"/>
  <c r="C51" i="6"/>
  <c r="C30" i="6"/>
  <c r="C31" i="6"/>
  <c r="C33" i="6"/>
  <c r="C34" i="6"/>
  <c r="C36" i="6"/>
  <c r="C37" i="6"/>
  <c r="C38" i="6"/>
  <c r="C39" i="6"/>
  <c r="C40" i="6"/>
  <c r="C45" i="6"/>
  <c r="C46" i="6"/>
  <c r="C48" i="6"/>
  <c r="C49" i="6"/>
  <c r="C29" i="6"/>
  <c r="C28" i="6"/>
  <c r="C11" i="6"/>
  <c r="C13" i="6"/>
  <c r="C14" i="6"/>
  <c r="C16" i="6"/>
  <c r="C17" i="6"/>
  <c r="C18" i="6"/>
  <c r="C19" i="6"/>
  <c r="C20" i="6"/>
  <c r="C21" i="6"/>
  <c r="C22" i="6"/>
  <c r="C23" i="6"/>
  <c r="C24" i="6"/>
  <c r="C25" i="6"/>
  <c r="C26" i="6"/>
  <c r="C12" i="6"/>
  <c r="E14" i="6"/>
  <c r="G14" i="6" s="1"/>
  <c r="H14" i="6" s="1"/>
  <c r="Q10" i="41" l="1"/>
  <c r="C74" i="6"/>
  <c r="C69" i="6"/>
  <c r="J23" i="49"/>
  <c r="I23" i="49"/>
  <c r="M23" i="49" s="1"/>
  <c r="H23" i="49"/>
  <c r="G23" i="49"/>
  <c r="F23" i="49"/>
  <c r="E23" i="49"/>
  <c r="D23" i="49"/>
  <c r="C23" i="49"/>
  <c r="O85" i="15"/>
  <c r="K84" i="15"/>
  <c r="K83" i="15" s="1"/>
  <c r="J84" i="15"/>
  <c r="J83" i="15" s="1"/>
  <c r="O82" i="15"/>
  <c r="P82" i="15" s="1"/>
  <c r="O81" i="15"/>
  <c r="K80" i="15"/>
  <c r="J80" i="15"/>
  <c r="K79" i="15"/>
  <c r="J79" i="15"/>
  <c r="O76" i="15"/>
  <c r="P76" i="15" s="1"/>
  <c r="O77" i="15"/>
  <c r="P77" i="15"/>
  <c r="Q77" i="15"/>
  <c r="O78" i="15"/>
  <c r="P75" i="15"/>
  <c r="O75" i="15"/>
  <c r="K74" i="15"/>
  <c r="J74" i="15"/>
  <c r="O72" i="15"/>
  <c r="P72" i="15" s="1"/>
  <c r="O73" i="15"/>
  <c r="P73" i="15"/>
  <c r="Q73" i="15"/>
  <c r="O71" i="15"/>
  <c r="K70" i="15"/>
  <c r="J70" i="15"/>
  <c r="K69" i="15"/>
  <c r="J69" i="15"/>
  <c r="O63" i="15"/>
  <c r="P63" i="15" s="1"/>
  <c r="O64" i="15"/>
  <c r="P64" i="15"/>
  <c r="Q64" i="15"/>
  <c r="O65" i="15"/>
  <c r="Q65" i="15" s="1"/>
  <c r="P65" i="15"/>
  <c r="O66" i="15"/>
  <c r="P66" i="15" s="1"/>
  <c r="O67" i="15"/>
  <c r="Q67" i="15" s="1"/>
  <c r="P67" i="15"/>
  <c r="O68" i="15"/>
  <c r="P68" i="15" s="1"/>
  <c r="O62" i="15"/>
  <c r="K61" i="15"/>
  <c r="J61" i="15"/>
  <c r="O54" i="15"/>
  <c r="P54" i="15" s="1"/>
  <c r="O55" i="15"/>
  <c r="Q55" i="15" s="1"/>
  <c r="P55" i="15"/>
  <c r="O56" i="15"/>
  <c r="Q56" i="15" s="1"/>
  <c r="P56" i="15"/>
  <c r="O57" i="15"/>
  <c r="P57" i="15" s="1"/>
  <c r="Q57" i="15" s="1"/>
  <c r="O58" i="15"/>
  <c r="P58" i="15" s="1"/>
  <c r="O59" i="15"/>
  <c r="P59" i="15" s="1"/>
  <c r="O60" i="15"/>
  <c r="P60" i="15"/>
  <c r="Q60" i="15"/>
  <c r="P53" i="15"/>
  <c r="Q53" i="15" s="1"/>
  <c r="O53" i="15"/>
  <c r="K52" i="15"/>
  <c r="J52" i="15"/>
  <c r="O49" i="15"/>
  <c r="P49" i="15" s="1"/>
  <c r="O50" i="15"/>
  <c r="P50" i="15" s="1"/>
  <c r="O51" i="15"/>
  <c r="O48" i="15"/>
  <c r="K47" i="15"/>
  <c r="J47" i="15"/>
  <c r="K46" i="15"/>
  <c r="P45" i="15"/>
  <c r="O45" i="15"/>
  <c r="Q45" i="15" s="1"/>
  <c r="O44" i="15"/>
  <c r="Q43" i="15"/>
  <c r="P43" i="15"/>
  <c r="O43" i="15"/>
  <c r="O42" i="15"/>
  <c r="P42" i="15" s="1"/>
  <c r="Q42" i="15" s="1"/>
  <c r="O41" i="15"/>
  <c r="P41" i="15" s="1"/>
  <c r="O40" i="15"/>
  <c r="P40" i="15" s="1"/>
  <c r="P39" i="15"/>
  <c r="Q39" i="15" s="1"/>
  <c r="O39" i="15"/>
  <c r="P38" i="15"/>
  <c r="O38" i="15"/>
  <c r="O37" i="15" s="1"/>
  <c r="K37" i="15"/>
  <c r="J37" i="15"/>
  <c r="J10" i="15" s="1"/>
  <c r="P36" i="15"/>
  <c r="O36" i="15"/>
  <c r="Q36" i="15" s="1"/>
  <c r="O35" i="15"/>
  <c r="P35" i="15" s="1"/>
  <c r="Q35" i="15" s="1"/>
  <c r="P34" i="15"/>
  <c r="O34" i="15"/>
  <c r="Q34" i="15" s="1"/>
  <c r="O33" i="15"/>
  <c r="P33" i="15" s="1"/>
  <c r="Q33" i="15" s="1"/>
  <c r="O32" i="15"/>
  <c r="O31" i="15"/>
  <c r="P31" i="15" s="1"/>
  <c r="P30" i="15"/>
  <c r="O30" i="15"/>
  <c r="Q30" i="15" s="1"/>
  <c r="O29" i="15"/>
  <c r="P28" i="15"/>
  <c r="O28" i="15"/>
  <c r="Q28" i="15" s="1"/>
  <c r="K27" i="15"/>
  <c r="J27" i="15"/>
  <c r="O26" i="15"/>
  <c r="O25" i="15"/>
  <c r="Q24" i="15"/>
  <c r="P24" i="15"/>
  <c r="O24" i="15"/>
  <c r="P23" i="15"/>
  <c r="O23" i="15"/>
  <c r="Q23" i="15" s="1"/>
  <c r="O22" i="15"/>
  <c r="Q21" i="15"/>
  <c r="P21" i="15"/>
  <c r="O21" i="15"/>
  <c r="O20" i="15"/>
  <c r="K19" i="15"/>
  <c r="J19" i="15"/>
  <c r="J11" i="15"/>
  <c r="I83" i="15"/>
  <c r="C84" i="15"/>
  <c r="C83" i="15" s="1"/>
  <c r="G84" i="15"/>
  <c r="G83" i="15" s="1"/>
  <c r="H84" i="15"/>
  <c r="H83" i="15" s="1"/>
  <c r="I84" i="15"/>
  <c r="B84" i="15"/>
  <c r="B83" i="15" s="1"/>
  <c r="C80" i="15"/>
  <c r="C79" i="15" s="1"/>
  <c r="G80" i="15"/>
  <c r="G79" i="15" s="1"/>
  <c r="H80" i="15"/>
  <c r="H79" i="15" s="1"/>
  <c r="I80" i="15"/>
  <c r="I79" i="15" s="1"/>
  <c r="B80" i="15"/>
  <c r="B79" i="15" s="1"/>
  <c r="C74" i="15"/>
  <c r="G74" i="15"/>
  <c r="H74" i="15"/>
  <c r="I74" i="15"/>
  <c r="B74" i="15"/>
  <c r="C70" i="15"/>
  <c r="C69" i="15" s="1"/>
  <c r="G70" i="15"/>
  <c r="H70" i="15"/>
  <c r="I70" i="15"/>
  <c r="B70" i="15"/>
  <c r="B61" i="15"/>
  <c r="C52" i="15"/>
  <c r="G52" i="15"/>
  <c r="H52" i="15"/>
  <c r="I52" i="15"/>
  <c r="B52" i="15"/>
  <c r="C47" i="15"/>
  <c r="G47" i="15"/>
  <c r="H47" i="15"/>
  <c r="I47" i="15"/>
  <c r="B47" i="15"/>
  <c r="B37" i="15"/>
  <c r="B27" i="15"/>
  <c r="B19" i="15"/>
  <c r="B11" i="15"/>
  <c r="J22" i="49"/>
  <c r="I22" i="49"/>
  <c r="H22" i="49"/>
  <c r="G22" i="49"/>
  <c r="F22" i="49"/>
  <c r="E22" i="49"/>
  <c r="M22" i="49" s="1"/>
  <c r="D22" i="49"/>
  <c r="C22" i="49"/>
  <c r="O34" i="3"/>
  <c r="Q34" i="3" s="1"/>
  <c r="P34" i="3"/>
  <c r="O35" i="3"/>
  <c r="P35" i="3"/>
  <c r="Q35" i="3" s="1"/>
  <c r="O36" i="3"/>
  <c r="O37" i="3"/>
  <c r="P37" i="3" s="1"/>
  <c r="O38" i="3"/>
  <c r="P38" i="3" s="1"/>
  <c r="Q38" i="3" s="1"/>
  <c r="O39" i="3"/>
  <c r="P39" i="3" s="1"/>
  <c r="Q39" i="3" s="1"/>
  <c r="O40" i="3"/>
  <c r="P40" i="3" s="1"/>
  <c r="Q40" i="3" s="1"/>
  <c r="O33" i="3"/>
  <c r="O17" i="3"/>
  <c r="Q17" i="3" s="1"/>
  <c r="P17" i="3"/>
  <c r="O18" i="3"/>
  <c r="Q18" i="3" s="1"/>
  <c r="P18" i="3"/>
  <c r="O19" i="3"/>
  <c r="P19" i="3"/>
  <c r="Q19" i="3" s="1"/>
  <c r="O20" i="3"/>
  <c r="P20" i="3" s="1"/>
  <c r="O15" i="3"/>
  <c r="I32" i="3"/>
  <c r="G34" i="3"/>
  <c r="H34" i="3" s="1"/>
  <c r="G35" i="3"/>
  <c r="H35" i="3"/>
  <c r="G36" i="3"/>
  <c r="H36" i="3" s="1"/>
  <c r="G37" i="3"/>
  <c r="H37" i="3"/>
  <c r="G38" i="3"/>
  <c r="H38" i="3" s="1"/>
  <c r="G39" i="3"/>
  <c r="H39" i="3"/>
  <c r="G40" i="3"/>
  <c r="H40" i="3" s="1"/>
  <c r="G33" i="3"/>
  <c r="H33" i="3" s="1"/>
  <c r="G16" i="3"/>
  <c r="H16" i="3"/>
  <c r="G17" i="3"/>
  <c r="H17" i="3" s="1"/>
  <c r="G18" i="3"/>
  <c r="H18" i="3"/>
  <c r="G20" i="3"/>
  <c r="H20" i="3"/>
  <c r="G21" i="3"/>
  <c r="H21" i="3" s="1"/>
  <c r="G22" i="3"/>
  <c r="H22" i="3"/>
  <c r="G23" i="3"/>
  <c r="H23" i="3" s="1"/>
  <c r="G24" i="3"/>
  <c r="H24" i="3"/>
  <c r="G25" i="3"/>
  <c r="H25" i="3" s="1"/>
  <c r="G26" i="3"/>
  <c r="H26" i="3"/>
  <c r="G27" i="3"/>
  <c r="H27" i="3" s="1"/>
  <c r="H15" i="3"/>
  <c r="J21" i="49"/>
  <c r="I21" i="49"/>
  <c r="H21" i="49"/>
  <c r="G21" i="49"/>
  <c r="F21" i="49"/>
  <c r="E21" i="49"/>
  <c r="D21" i="49"/>
  <c r="C21" i="49"/>
  <c r="O29" i="8"/>
  <c r="P29" i="8" s="1"/>
  <c r="O30" i="8"/>
  <c r="K28" i="8"/>
  <c r="J28" i="8"/>
  <c r="O27" i="8"/>
  <c r="O26" i="8"/>
  <c r="O25" i="8" s="1"/>
  <c r="K25" i="8"/>
  <c r="K20" i="8" s="1"/>
  <c r="J25" i="8"/>
  <c r="J20" i="8" s="1"/>
  <c r="O24" i="8"/>
  <c r="P24" i="8" s="1"/>
  <c r="Q24" i="8" s="1"/>
  <c r="O23" i="8"/>
  <c r="O22" i="8"/>
  <c r="O21" i="8" s="1"/>
  <c r="K21" i="8"/>
  <c r="J21" i="8"/>
  <c r="P19" i="8"/>
  <c r="Q19" i="8" s="1"/>
  <c r="O19" i="8"/>
  <c r="O18" i="8"/>
  <c r="K17" i="8"/>
  <c r="J17" i="8"/>
  <c r="O16" i="8"/>
  <c r="P16" i="8" s="1"/>
  <c r="O15" i="8"/>
  <c r="O14" i="8"/>
  <c r="O13" i="8" s="1"/>
  <c r="K13" i="8"/>
  <c r="J13" i="8"/>
  <c r="J10" i="8" s="1"/>
  <c r="P12" i="8"/>
  <c r="P11" i="8" s="1"/>
  <c r="O12" i="8"/>
  <c r="O11" i="8"/>
  <c r="K11" i="8"/>
  <c r="J11" i="8"/>
  <c r="K10" i="8"/>
  <c r="H18" i="8"/>
  <c r="C9" i="8"/>
  <c r="G9" i="8"/>
  <c r="C10" i="8"/>
  <c r="G10" i="8"/>
  <c r="C11" i="8"/>
  <c r="G11" i="8"/>
  <c r="H11" i="8"/>
  <c r="I11" i="8"/>
  <c r="C13" i="8"/>
  <c r="G13" i="8"/>
  <c r="H13" i="8"/>
  <c r="I13" i="8"/>
  <c r="C17" i="8"/>
  <c r="G17" i="8"/>
  <c r="H17" i="8"/>
  <c r="H10" i="8" s="1"/>
  <c r="H9" i="8" s="1"/>
  <c r="I20" i="8"/>
  <c r="C20" i="8"/>
  <c r="C21" i="8"/>
  <c r="G21" i="8"/>
  <c r="H21" i="8"/>
  <c r="I21" i="8"/>
  <c r="C25" i="8"/>
  <c r="G25" i="8"/>
  <c r="H25" i="8"/>
  <c r="I25" i="8"/>
  <c r="C28" i="8"/>
  <c r="H28" i="8"/>
  <c r="I28" i="8"/>
  <c r="G28" i="8"/>
  <c r="G27" i="8"/>
  <c r="H27" i="8" s="1"/>
  <c r="G23" i="8"/>
  <c r="H23" i="8" s="1"/>
  <c r="G19" i="8"/>
  <c r="H19" i="8" s="1"/>
  <c r="I15" i="8"/>
  <c r="G15" i="8"/>
  <c r="H15" i="8" s="1"/>
  <c r="G16" i="8"/>
  <c r="H16" i="8" s="1"/>
  <c r="G30" i="8"/>
  <c r="H30" i="8" s="1"/>
  <c r="G26" i="8"/>
  <c r="H26" i="8" s="1"/>
  <c r="G22" i="8"/>
  <c r="H22" i="8" s="1"/>
  <c r="G18" i="8"/>
  <c r="G14" i="8"/>
  <c r="H14" i="8" s="1"/>
  <c r="H12" i="8"/>
  <c r="G12" i="8"/>
  <c r="C30" i="8"/>
  <c r="C27" i="8"/>
  <c r="C26" i="8"/>
  <c r="C23" i="8"/>
  <c r="C22" i="8"/>
  <c r="C19" i="8"/>
  <c r="C18" i="8"/>
  <c r="C15" i="8"/>
  <c r="C16" i="8"/>
  <c r="C14" i="8"/>
  <c r="C12" i="8"/>
  <c r="B13" i="8"/>
  <c r="B10" i="8" s="1"/>
  <c r="N21" i="49" l="1"/>
  <c r="K23" i="49"/>
  <c r="K21" i="49"/>
  <c r="K22" i="49"/>
  <c r="M21" i="49"/>
  <c r="N23" i="49"/>
  <c r="L21" i="49"/>
  <c r="L22" i="49"/>
  <c r="N22" i="49"/>
  <c r="L23" i="49"/>
  <c r="O84" i="15"/>
  <c r="O83" i="15" s="1"/>
  <c r="P85" i="15"/>
  <c r="P84" i="15" s="1"/>
  <c r="P83" i="15" s="1"/>
  <c r="O80" i="15"/>
  <c r="O79" i="15" s="1"/>
  <c r="Q82" i="15"/>
  <c r="P81" i="15"/>
  <c r="P80" i="15" s="1"/>
  <c r="P79" i="15" s="1"/>
  <c r="P78" i="15"/>
  <c r="Q78" i="15" s="1"/>
  <c r="O74" i="15"/>
  <c r="Q76" i="15"/>
  <c r="P74" i="15"/>
  <c r="Q75" i="15"/>
  <c r="Q72" i="15"/>
  <c r="O70" i="15"/>
  <c r="O69" i="15" s="1"/>
  <c r="P71" i="15"/>
  <c r="P70" i="15" s="1"/>
  <c r="Q66" i="15"/>
  <c r="O61" i="15"/>
  <c r="Q63" i="15"/>
  <c r="Q68" i="15"/>
  <c r="P62" i="15"/>
  <c r="P61" i="15" s="1"/>
  <c r="Q62" i="15"/>
  <c r="Q61" i="15" s="1"/>
  <c r="O52" i="15"/>
  <c r="Q58" i="15"/>
  <c r="Q54" i="15"/>
  <c r="Q52" i="15" s="1"/>
  <c r="Q59" i="15"/>
  <c r="P52" i="15"/>
  <c r="J46" i="15"/>
  <c r="Q50" i="15"/>
  <c r="P51" i="15"/>
  <c r="Q51" i="15" s="1"/>
  <c r="Q49" i="15"/>
  <c r="O47" i="15"/>
  <c r="O46" i="15" s="1"/>
  <c r="P48" i="15"/>
  <c r="Q40" i="15"/>
  <c r="Q41" i="15"/>
  <c r="P44" i="15"/>
  <c r="P37" i="15" s="1"/>
  <c r="Q38" i="15"/>
  <c r="Q31" i="15"/>
  <c r="P29" i="15"/>
  <c r="P27" i="15" s="1"/>
  <c r="O27" i="15"/>
  <c r="P32" i="15"/>
  <c r="Q32" i="15" s="1"/>
  <c r="Q22" i="15"/>
  <c r="Q25" i="15"/>
  <c r="O19" i="15"/>
  <c r="P22" i="15"/>
  <c r="P25" i="15"/>
  <c r="P20" i="15"/>
  <c r="P26" i="15"/>
  <c r="Q26" i="15" s="1"/>
  <c r="H69" i="15"/>
  <c r="G69" i="15"/>
  <c r="B69" i="15"/>
  <c r="I69" i="15"/>
  <c r="B46" i="15"/>
  <c r="B10" i="15"/>
  <c r="B9" i="15" s="1"/>
  <c r="P36" i="3"/>
  <c r="Q36" i="3" s="1"/>
  <c r="Q37" i="3"/>
  <c r="P33" i="3"/>
  <c r="Q33" i="3" s="1"/>
  <c r="Q20" i="3"/>
  <c r="P15" i="3"/>
  <c r="Q15" i="3" s="1"/>
  <c r="Q29" i="8"/>
  <c r="O28" i="8"/>
  <c r="P30" i="8"/>
  <c r="P28" i="8" s="1"/>
  <c r="O20" i="8"/>
  <c r="P26" i="8"/>
  <c r="Q26" i="8" s="1"/>
  <c r="P27" i="8"/>
  <c r="Q27" i="8" s="1"/>
  <c r="Q23" i="8"/>
  <c r="P22" i="8"/>
  <c r="Q22" i="8" s="1"/>
  <c r="Q21" i="8" s="1"/>
  <c r="P23" i="8"/>
  <c r="K9" i="8"/>
  <c r="J9" i="8"/>
  <c r="Q18" i="8"/>
  <c r="Q17" i="8" s="1"/>
  <c r="O17" i="8"/>
  <c r="O10" i="8" s="1"/>
  <c r="O9" i="8" s="1"/>
  <c r="P18" i="8"/>
  <c r="P17" i="8" s="1"/>
  <c r="Q16" i="8"/>
  <c r="P14" i="8"/>
  <c r="Q14" i="8"/>
  <c r="P15" i="8"/>
  <c r="Q15" i="8" s="1"/>
  <c r="Q12" i="8"/>
  <c r="Q11" i="8" s="1"/>
  <c r="J86" i="9"/>
  <c r="J85" i="9" s="1"/>
  <c r="J81" i="9"/>
  <c r="J80" i="9" s="1"/>
  <c r="J78" i="9"/>
  <c r="J77" i="9" s="1"/>
  <c r="J69" i="9"/>
  <c r="J68" i="9" s="1"/>
  <c r="J66" i="9"/>
  <c r="B66" i="9"/>
  <c r="J60" i="9"/>
  <c r="B60" i="9"/>
  <c r="J45" i="9"/>
  <c r="B45" i="9"/>
  <c r="J11" i="9"/>
  <c r="J10" i="9" s="1"/>
  <c r="B11" i="9"/>
  <c r="C67" i="9"/>
  <c r="C66" i="9" s="1"/>
  <c r="E67" i="9"/>
  <c r="G67" i="9" s="1"/>
  <c r="H67" i="9" s="1"/>
  <c r="H66" i="9" s="1"/>
  <c r="K67" i="9"/>
  <c r="K66" i="9" s="1"/>
  <c r="M67" i="9"/>
  <c r="J19" i="49"/>
  <c r="I19" i="49"/>
  <c r="H19" i="49"/>
  <c r="G19" i="49"/>
  <c r="F19" i="49"/>
  <c r="E19" i="49"/>
  <c r="D19" i="49"/>
  <c r="C19" i="49"/>
  <c r="J153" i="16"/>
  <c r="J17" i="49"/>
  <c r="I17" i="49"/>
  <c r="H17" i="49"/>
  <c r="G17" i="49"/>
  <c r="F17" i="49"/>
  <c r="E17" i="49"/>
  <c r="D17" i="49"/>
  <c r="C17" i="49"/>
  <c r="J258" i="36"/>
  <c r="J255" i="36"/>
  <c r="J245" i="36"/>
  <c r="J242" i="36"/>
  <c r="J199" i="36"/>
  <c r="J212" i="36"/>
  <c r="L13" i="49"/>
  <c r="M13" i="49"/>
  <c r="K259" i="12"/>
  <c r="M259" i="12" s="1"/>
  <c r="E16" i="12"/>
  <c r="O67" i="9" l="1"/>
  <c r="P67" i="9" s="1"/>
  <c r="B10" i="9"/>
  <c r="B9" i="9" s="1"/>
  <c r="K17" i="49"/>
  <c r="N17" i="49"/>
  <c r="L19" i="49"/>
  <c r="M19" i="49"/>
  <c r="L17" i="49"/>
  <c r="N19" i="49"/>
  <c r="M17" i="49"/>
  <c r="K19" i="49"/>
  <c r="Q85" i="15"/>
  <c r="Q84" i="15" s="1"/>
  <c r="Q83" i="15" s="1"/>
  <c r="Q81" i="15"/>
  <c r="Q80" i="15" s="1"/>
  <c r="Q79" i="15" s="1"/>
  <c r="Q74" i="15"/>
  <c r="P69" i="15"/>
  <c r="Q71" i="15"/>
  <c r="Q70" i="15" s="1"/>
  <c r="Q69" i="15" s="1"/>
  <c r="P47" i="15"/>
  <c r="P46" i="15" s="1"/>
  <c r="Q48" i="15"/>
  <c r="Q47" i="15" s="1"/>
  <c r="Q46" i="15" s="1"/>
  <c r="Q44" i="15"/>
  <c r="Q37" i="15" s="1"/>
  <c r="Q29" i="15"/>
  <c r="Q27" i="15" s="1"/>
  <c r="P19" i="15"/>
  <c r="Q20" i="15"/>
  <c r="Q19" i="15" s="1"/>
  <c r="Q32" i="3"/>
  <c r="Q30" i="8"/>
  <c r="Q28" i="8" s="1"/>
  <c r="Q25" i="8"/>
  <c r="Q20" i="8"/>
  <c r="P25" i="8"/>
  <c r="P21" i="8"/>
  <c r="P20" i="8" s="1"/>
  <c r="Q13" i="8"/>
  <c r="Q10" i="8" s="1"/>
  <c r="Q9" i="8" s="1"/>
  <c r="P13" i="8"/>
  <c r="P10" i="8" s="1"/>
  <c r="G66" i="9"/>
  <c r="J9" i="9"/>
  <c r="I67" i="9"/>
  <c r="I66" i="9" s="1"/>
  <c r="G347" i="48"/>
  <c r="H347" i="48"/>
  <c r="I347" i="48"/>
  <c r="B9" i="48"/>
  <c r="K671" i="48"/>
  <c r="M671" i="48" s="1"/>
  <c r="O671" i="48" s="1"/>
  <c r="C671" i="48"/>
  <c r="E671" i="48" s="1"/>
  <c r="G671" i="48" s="1"/>
  <c r="K670" i="48"/>
  <c r="M670" i="48" s="1"/>
  <c r="O670" i="48" s="1"/>
  <c r="P670" i="48" s="1"/>
  <c r="C670" i="48"/>
  <c r="E670" i="48" s="1"/>
  <c r="G670" i="48" s="1"/>
  <c r="K669" i="48"/>
  <c r="M669" i="48" s="1"/>
  <c r="O669" i="48" s="1"/>
  <c r="C669" i="48"/>
  <c r="E669" i="48" s="1"/>
  <c r="G669" i="48" s="1"/>
  <c r="H669" i="48" s="1"/>
  <c r="I669" i="48" s="1"/>
  <c r="K668" i="48"/>
  <c r="M668" i="48" s="1"/>
  <c r="O668" i="48" s="1"/>
  <c r="P668" i="48" s="1"/>
  <c r="C668" i="48"/>
  <c r="E668" i="48" s="1"/>
  <c r="G668" i="48" s="1"/>
  <c r="K667" i="48"/>
  <c r="M667" i="48" s="1"/>
  <c r="O667" i="48" s="1"/>
  <c r="C667" i="48"/>
  <c r="E667" i="48" s="1"/>
  <c r="G667" i="48" s="1"/>
  <c r="K666" i="48"/>
  <c r="M666" i="48" s="1"/>
  <c r="O666" i="48" s="1"/>
  <c r="P666" i="48" s="1"/>
  <c r="C666" i="48"/>
  <c r="E666" i="48" s="1"/>
  <c r="G666" i="48" s="1"/>
  <c r="K665" i="48"/>
  <c r="M665" i="48" s="1"/>
  <c r="O665" i="48" s="1"/>
  <c r="C665" i="48"/>
  <c r="E665" i="48" s="1"/>
  <c r="G665" i="48" s="1"/>
  <c r="K664" i="48"/>
  <c r="M664" i="48" s="1"/>
  <c r="O664" i="48" s="1"/>
  <c r="P664" i="48" s="1"/>
  <c r="C664" i="48"/>
  <c r="E664" i="48" s="1"/>
  <c r="G664" i="48" s="1"/>
  <c r="K663" i="48"/>
  <c r="M663" i="48" s="1"/>
  <c r="O663" i="48" s="1"/>
  <c r="C663" i="48"/>
  <c r="E663" i="48" s="1"/>
  <c r="G663" i="48" s="1"/>
  <c r="H663" i="48" s="1"/>
  <c r="K662" i="48"/>
  <c r="M662" i="48" s="1"/>
  <c r="O662" i="48" s="1"/>
  <c r="P662" i="48" s="1"/>
  <c r="C662" i="48"/>
  <c r="E662" i="48" s="1"/>
  <c r="G662" i="48" s="1"/>
  <c r="K660" i="48"/>
  <c r="M660" i="48" s="1"/>
  <c r="O660" i="48" s="1"/>
  <c r="C660" i="48"/>
  <c r="E660" i="48" s="1"/>
  <c r="G660" i="48" s="1"/>
  <c r="K659" i="48"/>
  <c r="M659" i="48" s="1"/>
  <c r="O659" i="48" s="1"/>
  <c r="C659" i="48"/>
  <c r="E659" i="48" s="1"/>
  <c r="G659" i="48" s="1"/>
  <c r="K658" i="48"/>
  <c r="M658" i="48" s="1"/>
  <c r="O658" i="48" s="1"/>
  <c r="C658" i="48"/>
  <c r="E658" i="48" s="1"/>
  <c r="G658" i="48" s="1"/>
  <c r="K657" i="48"/>
  <c r="M657" i="48" s="1"/>
  <c r="O657" i="48" s="1"/>
  <c r="C657" i="48"/>
  <c r="E657" i="48" s="1"/>
  <c r="G657" i="48" s="1"/>
  <c r="K656" i="48"/>
  <c r="M656" i="48" s="1"/>
  <c r="O656" i="48" s="1"/>
  <c r="C656" i="48"/>
  <c r="E656" i="48" s="1"/>
  <c r="G656" i="48" s="1"/>
  <c r="K655" i="48"/>
  <c r="M655" i="48" s="1"/>
  <c r="O655" i="48" s="1"/>
  <c r="C655" i="48"/>
  <c r="E655" i="48" s="1"/>
  <c r="G655" i="48" s="1"/>
  <c r="H655" i="48" s="1"/>
  <c r="I655" i="48" s="1"/>
  <c r="K654" i="48"/>
  <c r="M654" i="48" s="1"/>
  <c r="O654" i="48" s="1"/>
  <c r="C654" i="48"/>
  <c r="E654" i="48" s="1"/>
  <c r="G654" i="48" s="1"/>
  <c r="K653" i="48"/>
  <c r="M653" i="48" s="1"/>
  <c r="O653" i="48" s="1"/>
  <c r="P653" i="48" s="1"/>
  <c r="C653" i="48"/>
  <c r="E653" i="48" s="1"/>
  <c r="G653" i="48" s="1"/>
  <c r="H653" i="48" s="1"/>
  <c r="K652" i="48"/>
  <c r="M652" i="48" s="1"/>
  <c r="O652" i="48" s="1"/>
  <c r="C652" i="48"/>
  <c r="E652" i="48" s="1"/>
  <c r="G652" i="48" s="1"/>
  <c r="K651" i="48"/>
  <c r="M651" i="48" s="1"/>
  <c r="O651" i="48" s="1"/>
  <c r="C651" i="48"/>
  <c r="E651" i="48" s="1"/>
  <c r="G651" i="48" s="1"/>
  <c r="K650" i="48"/>
  <c r="M650" i="48" s="1"/>
  <c r="O650" i="48" s="1"/>
  <c r="C650" i="48"/>
  <c r="E650" i="48" s="1"/>
  <c r="G650" i="48" s="1"/>
  <c r="K649" i="48"/>
  <c r="M649" i="48" s="1"/>
  <c r="O649" i="48" s="1"/>
  <c r="P649" i="48" s="1"/>
  <c r="C649" i="48"/>
  <c r="E649" i="48" s="1"/>
  <c r="G649" i="48" s="1"/>
  <c r="H649" i="48" s="1"/>
  <c r="K648" i="48"/>
  <c r="M648" i="48" s="1"/>
  <c r="O648" i="48" s="1"/>
  <c r="P648" i="48" s="1"/>
  <c r="C648" i="48"/>
  <c r="E648" i="48" s="1"/>
  <c r="G648" i="48" s="1"/>
  <c r="K646" i="48"/>
  <c r="M646" i="48" s="1"/>
  <c r="O646" i="48" s="1"/>
  <c r="C646" i="48"/>
  <c r="E646" i="48" s="1"/>
  <c r="G646" i="48" s="1"/>
  <c r="K645" i="48"/>
  <c r="M645" i="48" s="1"/>
  <c r="O645" i="48" s="1"/>
  <c r="C645" i="48"/>
  <c r="E645" i="48" s="1"/>
  <c r="G645" i="48" s="1"/>
  <c r="H645" i="48" s="1"/>
  <c r="K644" i="48"/>
  <c r="M644" i="48" s="1"/>
  <c r="O644" i="48" s="1"/>
  <c r="P644" i="48" s="1"/>
  <c r="C644" i="48"/>
  <c r="E644" i="48" s="1"/>
  <c r="G644" i="48" s="1"/>
  <c r="K643" i="48"/>
  <c r="M643" i="48" s="1"/>
  <c r="O643" i="48" s="1"/>
  <c r="P643" i="48" s="1"/>
  <c r="C643" i="48"/>
  <c r="E643" i="48" s="1"/>
  <c r="G643" i="48" s="1"/>
  <c r="K642" i="48"/>
  <c r="M642" i="48" s="1"/>
  <c r="O642" i="48" s="1"/>
  <c r="P642" i="48" s="1"/>
  <c r="C642" i="48"/>
  <c r="E642" i="48" s="1"/>
  <c r="G642" i="48" s="1"/>
  <c r="K641" i="48"/>
  <c r="M641" i="48" s="1"/>
  <c r="O641" i="48" s="1"/>
  <c r="C641" i="48"/>
  <c r="E641" i="48" s="1"/>
  <c r="G641" i="48" s="1"/>
  <c r="H641" i="48" s="1"/>
  <c r="I641" i="48" s="1"/>
  <c r="K640" i="48"/>
  <c r="M640" i="48" s="1"/>
  <c r="O640" i="48" s="1"/>
  <c r="C640" i="48"/>
  <c r="E640" i="48" s="1"/>
  <c r="G640" i="48" s="1"/>
  <c r="C639" i="48"/>
  <c r="E639" i="48" s="1"/>
  <c r="G639" i="48" s="1"/>
  <c r="K638" i="48"/>
  <c r="M638" i="48" s="1"/>
  <c r="O638" i="48" s="1"/>
  <c r="P638" i="48" s="1"/>
  <c r="C638" i="48"/>
  <c r="E638" i="48" s="1"/>
  <c r="G638" i="48" s="1"/>
  <c r="K637" i="48"/>
  <c r="M637" i="48" s="1"/>
  <c r="O637" i="48" s="1"/>
  <c r="C637" i="48"/>
  <c r="E637" i="48" s="1"/>
  <c r="G637" i="48" s="1"/>
  <c r="H637" i="48" s="1"/>
  <c r="I637" i="48" s="1"/>
  <c r="K636" i="48"/>
  <c r="M636" i="48" s="1"/>
  <c r="O636" i="48" s="1"/>
  <c r="C636" i="48"/>
  <c r="E636" i="48" s="1"/>
  <c r="G636" i="48" s="1"/>
  <c r="K635" i="48"/>
  <c r="M635" i="48" s="1"/>
  <c r="O635" i="48" s="1"/>
  <c r="C635" i="48"/>
  <c r="E635" i="48" s="1"/>
  <c r="G635" i="48" s="1"/>
  <c r="K634" i="48"/>
  <c r="M634" i="48" s="1"/>
  <c r="O634" i="48" s="1"/>
  <c r="P634" i="48" s="1"/>
  <c r="C634" i="48"/>
  <c r="E634" i="48" s="1"/>
  <c r="G634" i="48" s="1"/>
  <c r="K633" i="48"/>
  <c r="M633" i="48" s="1"/>
  <c r="O633" i="48" s="1"/>
  <c r="C633" i="48"/>
  <c r="E633" i="48" s="1"/>
  <c r="G633" i="48" s="1"/>
  <c r="K632" i="48"/>
  <c r="M632" i="48" s="1"/>
  <c r="O632" i="48" s="1"/>
  <c r="C632" i="48"/>
  <c r="E632" i="48" s="1"/>
  <c r="G632" i="48" s="1"/>
  <c r="K631" i="48"/>
  <c r="M631" i="48" s="1"/>
  <c r="O631" i="48" s="1"/>
  <c r="C631" i="48"/>
  <c r="E631" i="48" s="1"/>
  <c r="G631" i="48" s="1"/>
  <c r="C630" i="48"/>
  <c r="E630" i="48" s="1"/>
  <c r="G630" i="48" s="1"/>
  <c r="K629" i="48"/>
  <c r="M629" i="48" s="1"/>
  <c r="O629" i="48" s="1"/>
  <c r="C629" i="48"/>
  <c r="E629" i="48" s="1"/>
  <c r="G629" i="48" s="1"/>
  <c r="K628" i="48"/>
  <c r="M628" i="48" s="1"/>
  <c r="O628" i="48" s="1"/>
  <c r="C628" i="48"/>
  <c r="E628" i="48" s="1"/>
  <c r="G628" i="48" s="1"/>
  <c r="K627" i="48"/>
  <c r="M627" i="48" s="1"/>
  <c r="O627" i="48" s="1"/>
  <c r="C627" i="48"/>
  <c r="E627" i="48" s="1"/>
  <c r="G627" i="48" s="1"/>
  <c r="H627" i="48" s="1"/>
  <c r="K626" i="48"/>
  <c r="M626" i="48" s="1"/>
  <c r="O626" i="48" s="1"/>
  <c r="C626" i="48"/>
  <c r="E626" i="48" s="1"/>
  <c r="G626" i="48" s="1"/>
  <c r="K625" i="48"/>
  <c r="M625" i="48" s="1"/>
  <c r="O625" i="48" s="1"/>
  <c r="K624" i="48"/>
  <c r="M624" i="48" s="1"/>
  <c r="O624" i="48" s="1"/>
  <c r="C624" i="48"/>
  <c r="E624" i="48" s="1"/>
  <c r="G624" i="48" s="1"/>
  <c r="K623" i="48"/>
  <c r="K622" i="48"/>
  <c r="M622" i="48" s="1"/>
  <c r="O622" i="48" s="1"/>
  <c r="C622" i="48"/>
  <c r="E622" i="48" s="1"/>
  <c r="G622" i="48" s="1"/>
  <c r="K621" i="48"/>
  <c r="M621" i="48" s="1"/>
  <c r="O621" i="48" s="1"/>
  <c r="C621" i="48"/>
  <c r="E621" i="48" s="1"/>
  <c r="G621" i="48" s="1"/>
  <c r="H621" i="48" s="1"/>
  <c r="K619" i="48"/>
  <c r="M619" i="48" s="1"/>
  <c r="O619" i="48" s="1"/>
  <c r="C619" i="48"/>
  <c r="E619" i="48" s="1"/>
  <c r="G619" i="48" s="1"/>
  <c r="H619" i="48" s="1"/>
  <c r="I619" i="48" s="1"/>
  <c r="K618" i="48"/>
  <c r="M618" i="48" s="1"/>
  <c r="O618" i="48" s="1"/>
  <c r="C618" i="48"/>
  <c r="E618" i="48" s="1"/>
  <c r="G618" i="48" s="1"/>
  <c r="K617" i="48"/>
  <c r="M617" i="48" s="1"/>
  <c r="O617" i="48" s="1"/>
  <c r="C617" i="48"/>
  <c r="E617" i="48" s="1"/>
  <c r="G617" i="48" s="1"/>
  <c r="K616" i="48"/>
  <c r="M616" i="48" s="1"/>
  <c r="O616" i="48" s="1"/>
  <c r="C616" i="48"/>
  <c r="E616" i="48" s="1"/>
  <c r="G616" i="48" s="1"/>
  <c r="K613" i="48"/>
  <c r="M613" i="48" s="1"/>
  <c r="O613" i="48" s="1"/>
  <c r="C613" i="48"/>
  <c r="E613" i="48" s="1"/>
  <c r="G613" i="48" s="1"/>
  <c r="K612" i="48"/>
  <c r="M612" i="48" s="1"/>
  <c r="O612" i="48" s="1"/>
  <c r="P612" i="48" s="1"/>
  <c r="C612" i="48"/>
  <c r="E612" i="48" s="1"/>
  <c r="G612" i="48" s="1"/>
  <c r="K610" i="48"/>
  <c r="M610" i="48" s="1"/>
  <c r="O610" i="48" s="1"/>
  <c r="P610" i="48" s="1"/>
  <c r="C610" i="48"/>
  <c r="E610" i="48" s="1"/>
  <c r="G610" i="48" s="1"/>
  <c r="K609" i="48"/>
  <c r="M609" i="48" s="1"/>
  <c r="O609" i="48" s="1"/>
  <c r="C609" i="48"/>
  <c r="E609" i="48" s="1"/>
  <c r="G609" i="48" s="1"/>
  <c r="H609" i="48" s="1"/>
  <c r="I609" i="48" s="1"/>
  <c r="K608" i="48"/>
  <c r="M608" i="48" s="1"/>
  <c r="O608" i="48" s="1"/>
  <c r="C608" i="48"/>
  <c r="E608" i="48" s="1"/>
  <c r="G608" i="48" s="1"/>
  <c r="K607" i="48"/>
  <c r="M607" i="48" s="1"/>
  <c r="O607" i="48" s="1"/>
  <c r="C607" i="48"/>
  <c r="E607" i="48" s="1"/>
  <c r="G607" i="48" s="1"/>
  <c r="H607" i="48" s="1"/>
  <c r="K606" i="48"/>
  <c r="M606" i="48" s="1"/>
  <c r="O606" i="48" s="1"/>
  <c r="C606" i="48"/>
  <c r="E606" i="48" s="1"/>
  <c r="G606" i="48" s="1"/>
  <c r="K605" i="48"/>
  <c r="M605" i="48" s="1"/>
  <c r="O605" i="48" s="1"/>
  <c r="C605" i="48"/>
  <c r="E605" i="48" s="1"/>
  <c r="G605" i="48" s="1"/>
  <c r="K604" i="48"/>
  <c r="M604" i="48" s="1"/>
  <c r="O604" i="48" s="1"/>
  <c r="C604" i="48"/>
  <c r="E604" i="48" s="1"/>
  <c r="G604" i="48" s="1"/>
  <c r="C603" i="48"/>
  <c r="E603" i="48" s="1"/>
  <c r="G603" i="48" s="1"/>
  <c r="K602" i="48"/>
  <c r="M602" i="48" s="1"/>
  <c r="O602" i="48" s="1"/>
  <c r="P602" i="48" s="1"/>
  <c r="C602" i="48"/>
  <c r="E602" i="48" s="1"/>
  <c r="G602" i="48" s="1"/>
  <c r="K601" i="48"/>
  <c r="M601" i="48" s="1"/>
  <c r="O601" i="48" s="1"/>
  <c r="C601" i="48"/>
  <c r="E601" i="48" s="1"/>
  <c r="G601" i="48" s="1"/>
  <c r="K600" i="48"/>
  <c r="M600" i="48" s="1"/>
  <c r="O600" i="48" s="1"/>
  <c r="P600" i="48" s="1"/>
  <c r="C600" i="48"/>
  <c r="E600" i="48" s="1"/>
  <c r="G600" i="48" s="1"/>
  <c r="K599" i="48"/>
  <c r="M599" i="48" s="1"/>
  <c r="O599" i="48" s="1"/>
  <c r="C599" i="48"/>
  <c r="E599" i="48" s="1"/>
  <c r="G599" i="48" s="1"/>
  <c r="H599" i="48" s="1"/>
  <c r="K598" i="48"/>
  <c r="M598" i="48" s="1"/>
  <c r="O598" i="48" s="1"/>
  <c r="C598" i="48"/>
  <c r="E598" i="48" s="1"/>
  <c r="G598" i="48" s="1"/>
  <c r="K596" i="48"/>
  <c r="M596" i="48" s="1"/>
  <c r="O596" i="48" s="1"/>
  <c r="P596" i="48" s="1"/>
  <c r="Q596" i="48" s="1"/>
  <c r="C596" i="48"/>
  <c r="E596" i="48" s="1"/>
  <c r="G596" i="48" s="1"/>
  <c r="K595" i="48"/>
  <c r="M595" i="48" s="1"/>
  <c r="O595" i="48" s="1"/>
  <c r="C595" i="48"/>
  <c r="E595" i="48" s="1"/>
  <c r="G595" i="48" s="1"/>
  <c r="H595" i="48" s="1"/>
  <c r="K594" i="48"/>
  <c r="M594" i="48" s="1"/>
  <c r="O594" i="48" s="1"/>
  <c r="P594" i="48" s="1"/>
  <c r="C594" i="48"/>
  <c r="E594" i="48" s="1"/>
  <c r="G594" i="48" s="1"/>
  <c r="K593" i="48"/>
  <c r="M593" i="48" s="1"/>
  <c r="O593" i="48" s="1"/>
  <c r="C593" i="48"/>
  <c r="E593" i="48" s="1"/>
  <c r="G593" i="48" s="1"/>
  <c r="H593" i="48" s="1"/>
  <c r="K592" i="48"/>
  <c r="M592" i="48" s="1"/>
  <c r="O592" i="48" s="1"/>
  <c r="C592" i="48"/>
  <c r="E592" i="48" s="1"/>
  <c r="G592" i="48" s="1"/>
  <c r="K591" i="48"/>
  <c r="M591" i="48" s="1"/>
  <c r="O591" i="48" s="1"/>
  <c r="C591" i="48"/>
  <c r="E591" i="48" s="1"/>
  <c r="G591" i="48" s="1"/>
  <c r="K590" i="48"/>
  <c r="M590" i="48" s="1"/>
  <c r="O590" i="48" s="1"/>
  <c r="C590" i="48"/>
  <c r="E590" i="48" s="1"/>
  <c r="G590" i="48" s="1"/>
  <c r="K589" i="48"/>
  <c r="M589" i="48" s="1"/>
  <c r="O589" i="48" s="1"/>
  <c r="P589" i="48" s="1"/>
  <c r="C589" i="48"/>
  <c r="E589" i="48" s="1"/>
  <c r="G589" i="48" s="1"/>
  <c r="H589" i="48" s="1"/>
  <c r="K588" i="48"/>
  <c r="M588" i="48" s="1"/>
  <c r="O588" i="48" s="1"/>
  <c r="P588" i="48" s="1"/>
  <c r="C588" i="48"/>
  <c r="E588" i="48" s="1"/>
  <c r="G588" i="48" s="1"/>
  <c r="K587" i="48"/>
  <c r="M587" i="48" s="1"/>
  <c r="O587" i="48" s="1"/>
  <c r="C587" i="48"/>
  <c r="E587" i="48" s="1"/>
  <c r="G587" i="48" s="1"/>
  <c r="H587" i="48" s="1"/>
  <c r="K586" i="48"/>
  <c r="M586" i="48" s="1"/>
  <c r="O586" i="48" s="1"/>
  <c r="C586" i="48"/>
  <c r="E586" i="48" s="1"/>
  <c r="G586" i="48" s="1"/>
  <c r="K585" i="48"/>
  <c r="M585" i="48" s="1"/>
  <c r="O585" i="48" s="1"/>
  <c r="P585" i="48" s="1"/>
  <c r="C585" i="48"/>
  <c r="E585" i="48" s="1"/>
  <c r="G585" i="48" s="1"/>
  <c r="K584" i="48"/>
  <c r="M584" i="48" s="1"/>
  <c r="O584" i="48" s="1"/>
  <c r="C584" i="48"/>
  <c r="E584" i="48" s="1"/>
  <c r="G584" i="48" s="1"/>
  <c r="K583" i="48"/>
  <c r="M583" i="48" s="1"/>
  <c r="O583" i="48" s="1"/>
  <c r="C583" i="48"/>
  <c r="E583" i="48" s="1"/>
  <c r="G583" i="48" s="1"/>
  <c r="K582" i="48"/>
  <c r="M582" i="48" s="1"/>
  <c r="O582" i="48" s="1"/>
  <c r="C582" i="48"/>
  <c r="E582" i="48" s="1"/>
  <c r="G582" i="48" s="1"/>
  <c r="K581" i="48"/>
  <c r="M581" i="48" s="1"/>
  <c r="O581" i="48" s="1"/>
  <c r="P581" i="48" s="1"/>
  <c r="C581" i="48"/>
  <c r="E581" i="48" s="1"/>
  <c r="G581" i="48" s="1"/>
  <c r="H581" i="48" s="1"/>
  <c r="K580" i="48"/>
  <c r="M580" i="48" s="1"/>
  <c r="O580" i="48" s="1"/>
  <c r="C580" i="48"/>
  <c r="E580" i="48" s="1"/>
  <c r="G580" i="48" s="1"/>
  <c r="K579" i="48"/>
  <c r="M579" i="48" s="1"/>
  <c r="O579" i="48" s="1"/>
  <c r="C579" i="48"/>
  <c r="E579" i="48" s="1"/>
  <c r="G579" i="48" s="1"/>
  <c r="K577" i="48"/>
  <c r="M577" i="48" s="1"/>
  <c r="O577" i="48" s="1"/>
  <c r="K576" i="48"/>
  <c r="M576" i="48" s="1"/>
  <c r="O576" i="48" s="1"/>
  <c r="C576" i="48"/>
  <c r="E576" i="48" s="1"/>
  <c r="G576" i="48" s="1"/>
  <c r="H576" i="48" s="1"/>
  <c r="K575" i="48"/>
  <c r="M575" i="48" s="1"/>
  <c r="O575" i="48" s="1"/>
  <c r="P575" i="48" s="1"/>
  <c r="C575" i="48"/>
  <c r="E575" i="48" s="1"/>
  <c r="G575" i="48" s="1"/>
  <c r="H575" i="48" s="1"/>
  <c r="K574" i="48"/>
  <c r="M574" i="48" s="1"/>
  <c r="O574" i="48" s="1"/>
  <c r="C574" i="48"/>
  <c r="E574" i="48" s="1"/>
  <c r="G574" i="48" s="1"/>
  <c r="K571" i="48"/>
  <c r="M571" i="48" s="1"/>
  <c r="O571" i="48" s="1"/>
  <c r="K570" i="48"/>
  <c r="M570" i="48" s="1"/>
  <c r="O570" i="48" s="1"/>
  <c r="P570" i="48" s="1"/>
  <c r="K568" i="48"/>
  <c r="M568" i="48" s="1"/>
  <c r="O568" i="48" s="1"/>
  <c r="P568" i="48" s="1"/>
  <c r="K567" i="48"/>
  <c r="M567" i="48" s="1"/>
  <c r="O567" i="48" s="1"/>
  <c r="P567" i="48" s="1"/>
  <c r="Q567" i="48" s="1"/>
  <c r="K566" i="48"/>
  <c r="M566" i="48" s="1"/>
  <c r="O566" i="48" s="1"/>
  <c r="K565" i="48"/>
  <c r="M565" i="48" s="1"/>
  <c r="O565" i="48" s="1"/>
  <c r="K562" i="48"/>
  <c r="M562" i="48" s="1"/>
  <c r="O562" i="48" s="1"/>
  <c r="K561" i="48"/>
  <c r="M561" i="48" s="1"/>
  <c r="O561" i="48" s="1"/>
  <c r="C561" i="48"/>
  <c r="E561" i="48" s="1"/>
  <c r="G561" i="48" s="1"/>
  <c r="K560" i="48"/>
  <c r="M560" i="48" s="1"/>
  <c r="O560" i="48" s="1"/>
  <c r="K559" i="48"/>
  <c r="M559" i="48" s="1"/>
  <c r="O559" i="48" s="1"/>
  <c r="C559" i="48"/>
  <c r="E559" i="48" s="1"/>
  <c r="G559" i="48" s="1"/>
  <c r="K558" i="48"/>
  <c r="M558" i="48" s="1"/>
  <c r="O558" i="48" s="1"/>
  <c r="P558" i="48" s="1"/>
  <c r="K557" i="48"/>
  <c r="M557" i="48" s="1"/>
  <c r="O557" i="48" s="1"/>
  <c r="P557" i="48" s="1"/>
  <c r="C557" i="48"/>
  <c r="E557" i="48" s="1"/>
  <c r="G557" i="48" s="1"/>
  <c r="K556" i="48"/>
  <c r="M556" i="48" s="1"/>
  <c r="O556" i="48" s="1"/>
  <c r="C556" i="48"/>
  <c r="E556" i="48" s="1"/>
  <c r="G556" i="48" s="1"/>
  <c r="K555" i="48"/>
  <c r="M555" i="48" s="1"/>
  <c r="O555" i="48" s="1"/>
  <c r="P555" i="48" s="1"/>
  <c r="K554" i="48"/>
  <c r="M554" i="48" s="1"/>
  <c r="O554" i="48" s="1"/>
  <c r="C554" i="48"/>
  <c r="E554" i="48" s="1"/>
  <c r="G554" i="48" s="1"/>
  <c r="H554" i="48" s="1"/>
  <c r="K553" i="48"/>
  <c r="M553" i="48" s="1"/>
  <c r="O553" i="48" s="1"/>
  <c r="C551" i="48"/>
  <c r="E551" i="48" s="1"/>
  <c r="G551" i="48" s="1"/>
  <c r="K550" i="48"/>
  <c r="M550" i="48" s="1"/>
  <c r="O550" i="48" s="1"/>
  <c r="C549" i="48"/>
  <c r="E549" i="48" s="1"/>
  <c r="G549" i="48" s="1"/>
  <c r="H549" i="48" s="1"/>
  <c r="K548" i="48"/>
  <c r="M548" i="48" s="1"/>
  <c r="O548" i="48" s="1"/>
  <c r="K547" i="48"/>
  <c r="M547" i="48" s="1"/>
  <c r="O547" i="48" s="1"/>
  <c r="C546" i="48"/>
  <c r="E546" i="48" s="1"/>
  <c r="G546" i="48" s="1"/>
  <c r="K545" i="48"/>
  <c r="M545" i="48" s="1"/>
  <c r="O545" i="48" s="1"/>
  <c r="K544" i="48"/>
  <c r="M544" i="48" s="1"/>
  <c r="O544" i="48" s="1"/>
  <c r="K543" i="48"/>
  <c r="M543" i="48" s="1"/>
  <c r="O543" i="48" s="1"/>
  <c r="C543" i="48"/>
  <c r="E543" i="48" s="1"/>
  <c r="G543" i="48" s="1"/>
  <c r="H543" i="48" s="1"/>
  <c r="K542" i="48"/>
  <c r="M542" i="48" s="1"/>
  <c r="O542" i="48" s="1"/>
  <c r="K541" i="48"/>
  <c r="M541" i="48" s="1"/>
  <c r="O541" i="48" s="1"/>
  <c r="P541" i="48" s="1"/>
  <c r="C540" i="48"/>
  <c r="E540" i="48" s="1"/>
  <c r="G540" i="48" s="1"/>
  <c r="K539" i="48"/>
  <c r="M539" i="48" s="1"/>
  <c r="O539" i="48" s="1"/>
  <c r="C539" i="48"/>
  <c r="E539" i="48" s="1"/>
  <c r="G539" i="48" s="1"/>
  <c r="K536" i="48"/>
  <c r="M536" i="48" s="1"/>
  <c r="O536" i="48" s="1"/>
  <c r="C536" i="48"/>
  <c r="E536" i="48" s="1"/>
  <c r="G536" i="48" s="1"/>
  <c r="H536" i="48" s="1"/>
  <c r="H535" i="48" s="1"/>
  <c r="H534" i="48" s="1"/>
  <c r="K533" i="48"/>
  <c r="M533" i="48" s="1"/>
  <c r="O533" i="48" s="1"/>
  <c r="O532" i="48" s="1"/>
  <c r="G532" i="48"/>
  <c r="K531" i="48"/>
  <c r="M531" i="48" s="1"/>
  <c r="O531" i="48" s="1"/>
  <c r="K529" i="48"/>
  <c r="M529" i="48" s="1"/>
  <c r="O529" i="48" s="1"/>
  <c r="K526" i="48"/>
  <c r="M526" i="48" s="1"/>
  <c r="O526" i="48" s="1"/>
  <c r="P526" i="48" s="1"/>
  <c r="C526" i="48"/>
  <c r="E526" i="48" s="1"/>
  <c r="G526" i="48" s="1"/>
  <c r="K525" i="48"/>
  <c r="M525" i="48" s="1"/>
  <c r="O525" i="48" s="1"/>
  <c r="P525" i="48" s="1"/>
  <c r="Q525" i="48" s="1"/>
  <c r="K524" i="48"/>
  <c r="M524" i="48" s="1"/>
  <c r="O524" i="48" s="1"/>
  <c r="K523" i="48"/>
  <c r="M523" i="48" s="1"/>
  <c r="O523" i="48" s="1"/>
  <c r="P523" i="48" s="1"/>
  <c r="Q523" i="48" s="1"/>
  <c r="C523" i="48"/>
  <c r="E523" i="48" s="1"/>
  <c r="G523" i="48" s="1"/>
  <c r="K522" i="48"/>
  <c r="M522" i="48" s="1"/>
  <c r="O522" i="48" s="1"/>
  <c r="C522" i="48"/>
  <c r="E522" i="48" s="1"/>
  <c r="G522" i="48" s="1"/>
  <c r="K521" i="48"/>
  <c r="M521" i="48" s="1"/>
  <c r="O521" i="48" s="1"/>
  <c r="K520" i="48"/>
  <c r="M520" i="48" s="1"/>
  <c r="O520" i="48" s="1"/>
  <c r="C520" i="48"/>
  <c r="E520" i="48" s="1"/>
  <c r="G520" i="48" s="1"/>
  <c r="H520" i="48" s="1"/>
  <c r="I520" i="48" s="1"/>
  <c r="K519" i="48"/>
  <c r="M519" i="48" s="1"/>
  <c r="O519" i="48" s="1"/>
  <c r="P519" i="48" s="1"/>
  <c r="K518" i="48"/>
  <c r="M518" i="48" s="1"/>
  <c r="O518" i="48" s="1"/>
  <c r="P518" i="48" s="1"/>
  <c r="C518" i="48"/>
  <c r="E518" i="48" s="1"/>
  <c r="G518" i="48" s="1"/>
  <c r="K515" i="48"/>
  <c r="M515" i="48" s="1"/>
  <c r="O515" i="48" s="1"/>
  <c r="K514" i="48"/>
  <c r="M514" i="48" s="1"/>
  <c r="O514" i="48" s="1"/>
  <c r="K513" i="48"/>
  <c r="M513" i="48" s="1"/>
  <c r="O513" i="48" s="1"/>
  <c r="K512" i="48"/>
  <c r="M512" i="48" s="1"/>
  <c r="O512" i="48" s="1"/>
  <c r="K511" i="48"/>
  <c r="M511" i="48" s="1"/>
  <c r="O511" i="48" s="1"/>
  <c r="K510" i="48"/>
  <c r="M510" i="48" s="1"/>
  <c r="O510" i="48" s="1"/>
  <c r="K509" i="48"/>
  <c r="M509" i="48" s="1"/>
  <c r="O509" i="48" s="1"/>
  <c r="K507" i="48"/>
  <c r="M507" i="48" s="1"/>
  <c r="O507" i="48" s="1"/>
  <c r="P507" i="48" s="1"/>
  <c r="Q507" i="48" s="1"/>
  <c r="K506" i="48"/>
  <c r="M506" i="48" s="1"/>
  <c r="O506" i="48" s="1"/>
  <c r="K505" i="48"/>
  <c r="M505" i="48" s="1"/>
  <c r="O505" i="48" s="1"/>
  <c r="K504" i="48"/>
  <c r="M504" i="48" s="1"/>
  <c r="O504" i="48" s="1"/>
  <c r="P504" i="48" s="1"/>
  <c r="K503" i="48"/>
  <c r="M503" i="48" s="1"/>
  <c r="O503" i="48" s="1"/>
  <c r="K502" i="48"/>
  <c r="M502" i="48" s="1"/>
  <c r="O502" i="48" s="1"/>
  <c r="K501" i="48"/>
  <c r="M501" i="48" s="1"/>
  <c r="O501" i="48" s="1"/>
  <c r="K499" i="48"/>
  <c r="M499" i="48" s="1"/>
  <c r="O499" i="48" s="1"/>
  <c r="K498" i="48"/>
  <c r="M498" i="48" s="1"/>
  <c r="O498" i="48" s="1"/>
  <c r="K497" i="48"/>
  <c r="M497" i="48" s="1"/>
  <c r="O497" i="48" s="1"/>
  <c r="P497" i="48" s="1"/>
  <c r="Q497" i="48" s="1"/>
  <c r="K496" i="48"/>
  <c r="M496" i="48" s="1"/>
  <c r="O496" i="48" s="1"/>
  <c r="K495" i="48"/>
  <c r="M495" i="48" s="1"/>
  <c r="O495" i="48" s="1"/>
  <c r="P495" i="48" s="1"/>
  <c r="K494" i="48"/>
  <c r="M494" i="48" s="1"/>
  <c r="O494" i="48" s="1"/>
  <c r="K493" i="48"/>
  <c r="M493" i="48" s="1"/>
  <c r="O493" i="48" s="1"/>
  <c r="P493" i="48" s="1"/>
  <c r="K492" i="48"/>
  <c r="M492" i="48" s="1"/>
  <c r="O492" i="48" s="1"/>
  <c r="K491" i="48"/>
  <c r="M491" i="48" s="1"/>
  <c r="O491" i="48" s="1"/>
  <c r="K490" i="48"/>
  <c r="M490" i="48" s="1"/>
  <c r="O490" i="48" s="1"/>
  <c r="K489" i="48"/>
  <c r="M489" i="48" s="1"/>
  <c r="O489" i="48" s="1"/>
  <c r="K488" i="48"/>
  <c r="M488" i="48" s="1"/>
  <c r="O488" i="48" s="1"/>
  <c r="K487" i="48"/>
  <c r="M487" i="48" s="1"/>
  <c r="O487" i="48" s="1"/>
  <c r="K486" i="48"/>
  <c r="M486" i="48" s="1"/>
  <c r="O486" i="48" s="1"/>
  <c r="P486" i="48" s="1"/>
  <c r="K485" i="48"/>
  <c r="M485" i="48" s="1"/>
  <c r="O485" i="48" s="1"/>
  <c r="K484" i="48"/>
  <c r="M484" i="48" s="1"/>
  <c r="O484" i="48" s="1"/>
  <c r="K483" i="48"/>
  <c r="M483" i="48" s="1"/>
  <c r="O483" i="48" s="1"/>
  <c r="K482" i="48"/>
  <c r="M482" i="48" s="1"/>
  <c r="O482" i="48" s="1"/>
  <c r="K481" i="48"/>
  <c r="M481" i="48" s="1"/>
  <c r="O481" i="48" s="1"/>
  <c r="K479" i="48"/>
  <c r="M479" i="48" s="1"/>
  <c r="O479" i="48" s="1"/>
  <c r="K478" i="48"/>
  <c r="M478" i="48" s="1"/>
  <c r="O478" i="48" s="1"/>
  <c r="K477" i="48"/>
  <c r="M477" i="48" s="1"/>
  <c r="O477" i="48" s="1"/>
  <c r="P477" i="48" s="1"/>
  <c r="K476" i="48"/>
  <c r="M476" i="48" s="1"/>
  <c r="O476" i="48" s="1"/>
  <c r="P476" i="48" s="1"/>
  <c r="K473" i="48"/>
  <c r="M473" i="48" s="1"/>
  <c r="O473" i="48" s="1"/>
  <c r="P473" i="48" s="1"/>
  <c r="K472" i="48"/>
  <c r="M472" i="48" s="1"/>
  <c r="O472" i="48" s="1"/>
  <c r="P472" i="48" s="1"/>
  <c r="K470" i="48"/>
  <c r="M470" i="48" s="1"/>
  <c r="O470" i="48" s="1"/>
  <c r="K469" i="48"/>
  <c r="M469" i="48" s="1"/>
  <c r="O469" i="48" s="1"/>
  <c r="C469" i="48"/>
  <c r="E469" i="48" s="1"/>
  <c r="G469" i="48" s="1"/>
  <c r="K468" i="48"/>
  <c r="M468" i="48" s="1"/>
  <c r="O468" i="48" s="1"/>
  <c r="C468" i="48"/>
  <c r="E468" i="48" s="1"/>
  <c r="G468" i="48" s="1"/>
  <c r="K467" i="48"/>
  <c r="M467" i="48" s="1"/>
  <c r="O467" i="48" s="1"/>
  <c r="C467" i="48"/>
  <c r="E467" i="48" s="1"/>
  <c r="G467" i="48" s="1"/>
  <c r="K466" i="48"/>
  <c r="M466" i="48" s="1"/>
  <c r="O466" i="48" s="1"/>
  <c r="C466" i="48"/>
  <c r="E466" i="48" s="1"/>
  <c r="G466" i="48" s="1"/>
  <c r="H466" i="48" s="1"/>
  <c r="K465" i="48"/>
  <c r="M465" i="48" s="1"/>
  <c r="O465" i="48" s="1"/>
  <c r="P465" i="48" s="1"/>
  <c r="K464" i="48"/>
  <c r="M464" i="48" s="1"/>
  <c r="O464" i="48" s="1"/>
  <c r="K463" i="48"/>
  <c r="M463" i="48" s="1"/>
  <c r="O463" i="48" s="1"/>
  <c r="K462" i="48"/>
  <c r="M462" i="48" s="1"/>
  <c r="O462" i="48" s="1"/>
  <c r="K461" i="48"/>
  <c r="M461" i="48" s="1"/>
  <c r="O461" i="48" s="1"/>
  <c r="C461" i="48"/>
  <c r="E461" i="48" s="1"/>
  <c r="G461" i="48" s="1"/>
  <c r="K460" i="48"/>
  <c r="M460" i="48" s="1"/>
  <c r="O460" i="48" s="1"/>
  <c r="K458" i="48"/>
  <c r="M458" i="48" s="1"/>
  <c r="O458" i="48" s="1"/>
  <c r="K457" i="48"/>
  <c r="M457" i="48" s="1"/>
  <c r="O457" i="48" s="1"/>
  <c r="P457" i="48" s="1"/>
  <c r="C457" i="48"/>
  <c r="E457" i="48" s="1"/>
  <c r="G457" i="48" s="1"/>
  <c r="K454" i="48"/>
  <c r="M454" i="48" s="1"/>
  <c r="O454" i="48" s="1"/>
  <c r="C454" i="48"/>
  <c r="E454" i="48" s="1"/>
  <c r="G454" i="48" s="1"/>
  <c r="K453" i="48"/>
  <c r="M453" i="48" s="1"/>
  <c r="O453" i="48" s="1"/>
  <c r="C453" i="48"/>
  <c r="E453" i="48" s="1"/>
  <c r="G453" i="48" s="1"/>
  <c r="K451" i="48"/>
  <c r="M451" i="48" s="1"/>
  <c r="O451" i="48" s="1"/>
  <c r="C451" i="48"/>
  <c r="E451" i="48" s="1"/>
  <c r="G451" i="48" s="1"/>
  <c r="K450" i="48"/>
  <c r="M450" i="48" s="1"/>
  <c r="O450" i="48" s="1"/>
  <c r="C450" i="48"/>
  <c r="E450" i="48" s="1"/>
  <c r="G450" i="48" s="1"/>
  <c r="H450" i="48" s="1"/>
  <c r="K449" i="48"/>
  <c r="M449" i="48" s="1"/>
  <c r="O449" i="48" s="1"/>
  <c r="C449" i="48"/>
  <c r="E449" i="48" s="1"/>
  <c r="G449" i="48" s="1"/>
  <c r="H449" i="48" s="1"/>
  <c r="K448" i="48"/>
  <c r="M448" i="48" s="1"/>
  <c r="O448" i="48" s="1"/>
  <c r="C448" i="48"/>
  <c r="E448" i="48" s="1"/>
  <c r="G448" i="48" s="1"/>
  <c r="H448" i="48" s="1"/>
  <c r="K447" i="48"/>
  <c r="M447" i="48" s="1"/>
  <c r="O447" i="48" s="1"/>
  <c r="C447" i="48"/>
  <c r="E447" i="48" s="1"/>
  <c r="G447" i="48" s="1"/>
  <c r="K445" i="48"/>
  <c r="M445" i="48" s="1"/>
  <c r="O445" i="48" s="1"/>
  <c r="C445" i="48"/>
  <c r="E445" i="48" s="1"/>
  <c r="G445" i="48" s="1"/>
  <c r="H445" i="48" s="1"/>
  <c r="K444" i="48"/>
  <c r="M444" i="48" s="1"/>
  <c r="O444" i="48" s="1"/>
  <c r="K443" i="48"/>
  <c r="M443" i="48" s="1"/>
  <c r="O443" i="48" s="1"/>
  <c r="C443" i="48"/>
  <c r="E443" i="48" s="1"/>
  <c r="G443" i="48" s="1"/>
  <c r="K442" i="48"/>
  <c r="M442" i="48" s="1"/>
  <c r="O442" i="48" s="1"/>
  <c r="P442" i="48" s="1"/>
  <c r="C442" i="48"/>
  <c r="E442" i="48" s="1"/>
  <c r="G442" i="48" s="1"/>
  <c r="K441" i="48"/>
  <c r="M441" i="48" s="1"/>
  <c r="O441" i="48" s="1"/>
  <c r="P441" i="48" s="1"/>
  <c r="Q441" i="48" s="1"/>
  <c r="C441" i="48"/>
  <c r="E441" i="48" s="1"/>
  <c r="G441" i="48" s="1"/>
  <c r="H441" i="48" s="1"/>
  <c r="K440" i="48"/>
  <c r="M440" i="48" s="1"/>
  <c r="O440" i="48" s="1"/>
  <c r="C440" i="48"/>
  <c r="E440" i="48" s="1"/>
  <c r="G440" i="48" s="1"/>
  <c r="K439" i="48"/>
  <c r="M439" i="48" s="1"/>
  <c r="O439" i="48" s="1"/>
  <c r="C439" i="48"/>
  <c r="E439" i="48" s="1"/>
  <c r="G439" i="48" s="1"/>
  <c r="H439" i="48" s="1"/>
  <c r="K438" i="48"/>
  <c r="M438" i="48" s="1"/>
  <c r="O438" i="48" s="1"/>
  <c r="C438" i="48"/>
  <c r="E438" i="48" s="1"/>
  <c r="G438" i="48" s="1"/>
  <c r="H438" i="48" s="1"/>
  <c r="K437" i="48"/>
  <c r="M437" i="48" s="1"/>
  <c r="O437" i="48" s="1"/>
  <c r="C437" i="48"/>
  <c r="E437" i="48" s="1"/>
  <c r="G437" i="48" s="1"/>
  <c r="H437" i="48" s="1"/>
  <c r="K436" i="48"/>
  <c r="M436" i="48" s="1"/>
  <c r="O436" i="48" s="1"/>
  <c r="C436" i="48"/>
  <c r="E436" i="48" s="1"/>
  <c r="G436" i="48" s="1"/>
  <c r="K435" i="48"/>
  <c r="M435" i="48" s="1"/>
  <c r="O435" i="48" s="1"/>
  <c r="C435" i="48"/>
  <c r="E435" i="48" s="1"/>
  <c r="G435" i="48" s="1"/>
  <c r="K434" i="48"/>
  <c r="M434" i="48" s="1"/>
  <c r="O434" i="48" s="1"/>
  <c r="C434" i="48"/>
  <c r="E434" i="48" s="1"/>
  <c r="G434" i="48" s="1"/>
  <c r="K433" i="48"/>
  <c r="M433" i="48" s="1"/>
  <c r="O433" i="48" s="1"/>
  <c r="P433" i="48" s="1"/>
  <c r="C433" i="48"/>
  <c r="E433" i="48" s="1"/>
  <c r="G433" i="48" s="1"/>
  <c r="K432" i="48"/>
  <c r="M432" i="48" s="1"/>
  <c r="O432" i="48" s="1"/>
  <c r="C432" i="48"/>
  <c r="E432" i="48" s="1"/>
  <c r="G432" i="48" s="1"/>
  <c r="K431" i="48"/>
  <c r="M431" i="48" s="1"/>
  <c r="O431" i="48" s="1"/>
  <c r="C431" i="48"/>
  <c r="E431" i="48" s="1"/>
  <c r="G431" i="48" s="1"/>
  <c r="H431" i="48" s="1"/>
  <c r="K430" i="48"/>
  <c r="M430" i="48" s="1"/>
  <c r="O430" i="48" s="1"/>
  <c r="C430" i="48"/>
  <c r="E430" i="48" s="1"/>
  <c r="G430" i="48" s="1"/>
  <c r="H430" i="48" s="1"/>
  <c r="K429" i="48"/>
  <c r="M429" i="48" s="1"/>
  <c r="O429" i="48" s="1"/>
  <c r="P429" i="48" s="1"/>
  <c r="Q429" i="48" s="1"/>
  <c r="C429" i="48"/>
  <c r="E429" i="48" s="1"/>
  <c r="G429" i="48" s="1"/>
  <c r="H429" i="48" s="1"/>
  <c r="I429" i="48" s="1"/>
  <c r="K428" i="48"/>
  <c r="M428" i="48" s="1"/>
  <c r="O428" i="48" s="1"/>
  <c r="C428" i="48"/>
  <c r="E428" i="48" s="1"/>
  <c r="G428" i="48" s="1"/>
  <c r="K426" i="48"/>
  <c r="M426" i="48" s="1"/>
  <c r="O426" i="48" s="1"/>
  <c r="C426" i="48"/>
  <c r="E426" i="48" s="1"/>
  <c r="G426" i="48" s="1"/>
  <c r="K425" i="48"/>
  <c r="M425" i="48" s="1"/>
  <c r="O425" i="48" s="1"/>
  <c r="P425" i="48" s="1"/>
  <c r="C425" i="48"/>
  <c r="E425" i="48" s="1"/>
  <c r="G425" i="48" s="1"/>
  <c r="H425" i="48" s="1"/>
  <c r="K424" i="48"/>
  <c r="M424" i="48" s="1"/>
  <c r="O424" i="48" s="1"/>
  <c r="C424" i="48"/>
  <c r="E424" i="48" s="1"/>
  <c r="G424" i="48" s="1"/>
  <c r="H424" i="48" s="1"/>
  <c r="K423" i="48"/>
  <c r="M423" i="48" s="1"/>
  <c r="O423" i="48" s="1"/>
  <c r="P423" i="48" s="1"/>
  <c r="C423" i="48"/>
  <c r="E423" i="48" s="1"/>
  <c r="G423" i="48" s="1"/>
  <c r="K422" i="48"/>
  <c r="M422" i="48" s="1"/>
  <c r="O422" i="48" s="1"/>
  <c r="C422" i="48"/>
  <c r="E422" i="48" s="1"/>
  <c r="G422" i="48" s="1"/>
  <c r="K421" i="48"/>
  <c r="M421" i="48" s="1"/>
  <c r="O421" i="48" s="1"/>
  <c r="K420" i="48"/>
  <c r="M420" i="48" s="1"/>
  <c r="O420" i="48" s="1"/>
  <c r="C420" i="48"/>
  <c r="E420" i="48" s="1"/>
  <c r="G420" i="48" s="1"/>
  <c r="K417" i="48"/>
  <c r="M417" i="48" s="1"/>
  <c r="O417" i="48" s="1"/>
  <c r="C417" i="48"/>
  <c r="E417" i="48" s="1"/>
  <c r="G417" i="48" s="1"/>
  <c r="K416" i="48"/>
  <c r="M416" i="48" s="1"/>
  <c r="O416" i="48" s="1"/>
  <c r="C416" i="48"/>
  <c r="E416" i="48" s="1"/>
  <c r="G416" i="48" s="1"/>
  <c r="K415" i="48"/>
  <c r="M415" i="48" s="1"/>
  <c r="O415" i="48" s="1"/>
  <c r="C415" i="48"/>
  <c r="E415" i="48" s="1"/>
  <c r="G415" i="48" s="1"/>
  <c r="K414" i="48"/>
  <c r="M414" i="48" s="1"/>
  <c r="O414" i="48" s="1"/>
  <c r="C414" i="48"/>
  <c r="E414" i="48" s="1"/>
  <c r="G414" i="48" s="1"/>
  <c r="H414" i="48" s="1"/>
  <c r="K412" i="48"/>
  <c r="M412" i="48" s="1"/>
  <c r="O412" i="48" s="1"/>
  <c r="C412" i="48"/>
  <c r="E412" i="48" s="1"/>
  <c r="G412" i="48" s="1"/>
  <c r="K411" i="48"/>
  <c r="M411" i="48" s="1"/>
  <c r="O411" i="48" s="1"/>
  <c r="C411" i="48"/>
  <c r="E411" i="48" s="1"/>
  <c r="G411" i="48" s="1"/>
  <c r="C410" i="48"/>
  <c r="E410" i="48" s="1"/>
  <c r="G410" i="48" s="1"/>
  <c r="H410" i="48" s="1"/>
  <c r="K409" i="48"/>
  <c r="M409" i="48" s="1"/>
  <c r="O409" i="48" s="1"/>
  <c r="C409" i="48"/>
  <c r="E409" i="48" s="1"/>
  <c r="G409" i="48" s="1"/>
  <c r="H409" i="48" s="1"/>
  <c r="I409" i="48" s="1"/>
  <c r="K408" i="48"/>
  <c r="M408" i="48" s="1"/>
  <c r="O408" i="48" s="1"/>
  <c r="C408" i="48"/>
  <c r="E408" i="48" s="1"/>
  <c r="G408" i="48" s="1"/>
  <c r="K406" i="48"/>
  <c r="M406" i="48" s="1"/>
  <c r="O406" i="48" s="1"/>
  <c r="K405" i="48"/>
  <c r="M405" i="48" s="1"/>
  <c r="O405" i="48" s="1"/>
  <c r="P405" i="48" s="1"/>
  <c r="K404" i="48"/>
  <c r="M404" i="48" s="1"/>
  <c r="O404" i="48" s="1"/>
  <c r="P404" i="48" s="1"/>
  <c r="K403" i="48"/>
  <c r="M403" i="48" s="1"/>
  <c r="O403" i="48" s="1"/>
  <c r="P403" i="48" s="1"/>
  <c r="Q403" i="48" s="1"/>
  <c r="K402" i="48"/>
  <c r="M402" i="48" s="1"/>
  <c r="O402" i="48" s="1"/>
  <c r="K401" i="48"/>
  <c r="M401" i="48" s="1"/>
  <c r="O401" i="48" s="1"/>
  <c r="K400" i="48"/>
  <c r="M400" i="48" s="1"/>
  <c r="O400" i="48" s="1"/>
  <c r="P400" i="48" s="1"/>
  <c r="C400" i="48"/>
  <c r="E400" i="48" s="1"/>
  <c r="G400" i="48" s="1"/>
  <c r="K399" i="48"/>
  <c r="M399" i="48" s="1"/>
  <c r="O399" i="48" s="1"/>
  <c r="P399" i="48" s="1"/>
  <c r="Q399" i="48" s="1"/>
  <c r="C399" i="48"/>
  <c r="E399" i="48" s="1"/>
  <c r="G399" i="48" s="1"/>
  <c r="K398" i="48"/>
  <c r="M398" i="48" s="1"/>
  <c r="O398" i="48" s="1"/>
  <c r="C398" i="48"/>
  <c r="E398" i="48" s="1"/>
  <c r="G398" i="48" s="1"/>
  <c r="H398" i="48" s="1"/>
  <c r="K397" i="48"/>
  <c r="M397" i="48" s="1"/>
  <c r="O397" i="48" s="1"/>
  <c r="K396" i="48"/>
  <c r="M396" i="48" s="1"/>
  <c r="O396" i="48" s="1"/>
  <c r="C396" i="48"/>
  <c r="E396" i="48" s="1"/>
  <c r="G396" i="48" s="1"/>
  <c r="K395" i="48"/>
  <c r="M395" i="48" s="1"/>
  <c r="O395" i="48" s="1"/>
  <c r="P395" i="48" s="1"/>
  <c r="K394" i="48"/>
  <c r="M394" i="48" s="1"/>
  <c r="O394" i="48" s="1"/>
  <c r="C394" i="48"/>
  <c r="E394" i="48" s="1"/>
  <c r="G394" i="48" s="1"/>
  <c r="H394" i="48" s="1"/>
  <c r="K393" i="48"/>
  <c r="M393" i="48" s="1"/>
  <c r="O393" i="48" s="1"/>
  <c r="C393" i="48"/>
  <c r="E393" i="48" s="1"/>
  <c r="G393" i="48" s="1"/>
  <c r="K392" i="48"/>
  <c r="M392" i="48" s="1"/>
  <c r="O392" i="48" s="1"/>
  <c r="C392" i="48"/>
  <c r="E392" i="48" s="1"/>
  <c r="G392" i="48" s="1"/>
  <c r="K391" i="48"/>
  <c r="M391" i="48" s="1"/>
  <c r="O391" i="48" s="1"/>
  <c r="K389" i="48"/>
  <c r="M389" i="48" s="1"/>
  <c r="O389" i="48" s="1"/>
  <c r="P389" i="48" s="1"/>
  <c r="C389" i="48"/>
  <c r="E389" i="48" s="1"/>
  <c r="G389" i="48" s="1"/>
  <c r="K388" i="48"/>
  <c r="M388" i="48" s="1"/>
  <c r="O388" i="48" s="1"/>
  <c r="C388" i="48"/>
  <c r="E388" i="48" s="1"/>
  <c r="G388" i="48" s="1"/>
  <c r="H388" i="48" s="1"/>
  <c r="K387" i="48"/>
  <c r="M387" i="48" s="1"/>
  <c r="O387" i="48" s="1"/>
  <c r="P387" i="48" s="1"/>
  <c r="K386" i="48"/>
  <c r="M386" i="48" s="1"/>
  <c r="O386" i="48" s="1"/>
  <c r="C386" i="48"/>
  <c r="E386" i="48" s="1"/>
  <c r="G386" i="48" s="1"/>
  <c r="K385" i="48"/>
  <c r="M385" i="48" s="1"/>
  <c r="O385" i="48" s="1"/>
  <c r="P385" i="48" s="1"/>
  <c r="C385" i="48"/>
  <c r="E385" i="48" s="1"/>
  <c r="G385" i="48" s="1"/>
  <c r="C382" i="48"/>
  <c r="E382" i="48" s="1"/>
  <c r="G382" i="48" s="1"/>
  <c r="H382" i="48" s="1"/>
  <c r="K381" i="48"/>
  <c r="M381" i="48" s="1"/>
  <c r="O381" i="48" s="1"/>
  <c r="C381" i="48"/>
  <c r="E381" i="48" s="1"/>
  <c r="G381" i="48" s="1"/>
  <c r="C379" i="48"/>
  <c r="E379" i="48" s="1"/>
  <c r="G379" i="48" s="1"/>
  <c r="C378" i="48"/>
  <c r="E378" i="48" s="1"/>
  <c r="G378" i="48" s="1"/>
  <c r="H378" i="48" s="1"/>
  <c r="C377" i="48"/>
  <c r="E377" i="48" s="1"/>
  <c r="G377" i="48" s="1"/>
  <c r="K375" i="48"/>
  <c r="M375" i="48" s="1"/>
  <c r="O375" i="48" s="1"/>
  <c r="K374" i="48"/>
  <c r="M374" i="48" s="1"/>
  <c r="O374" i="48" s="1"/>
  <c r="C374" i="48"/>
  <c r="E374" i="48" s="1"/>
  <c r="G374" i="48" s="1"/>
  <c r="K373" i="48"/>
  <c r="M373" i="48" s="1"/>
  <c r="O373" i="48" s="1"/>
  <c r="C373" i="48"/>
  <c r="E373" i="48" s="1"/>
  <c r="G373" i="48" s="1"/>
  <c r="C372" i="48"/>
  <c r="E372" i="48" s="1"/>
  <c r="G372" i="48" s="1"/>
  <c r="C371" i="48"/>
  <c r="E371" i="48" s="1"/>
  <c r="G371" i="48" s="1"/>
  <c r="C370" i="48"/>
  <c r="E370" i="48" s="1"/>
  <c r="G370" i="48" s="1"/>
  <c r="H370" i="48" s="1"/>
  <c r="K369" i="48"/>
  <c r="M369" i="48" s="1"/>
  <c r="O369" i="48" s="1"/>
  <c r="C369" i="48"/>
  <c r="E369" i="48" s="1"/>
  <c r="G369" i="48" s="1"/>
  <c r="C368" i="48"/>
  <c r="E368" i="48" s="1"/>
  <c r="G368" i="48" s="1"/>
  <c r="H368" i="48" s="1"/>
  <c r="K367" i="48"/>
  <c r="M367" i="48" s="1"/>
  <c r="O367" i="48" s="1"/>
  <c r="C367" i="48"/>
  <c r="E367" i="48" s="1"/>
  <c r="G367" i="48" s="1"/>
  <c r="K365" i="48"/>
  <c r="M365" i="48" s="1"/>
  <c r="O365" i="48" s="1"/>
  <c r="K364" i="48"/>
  <c r="M364" i="48" s="1"/>
  <c r="O364" i="48" s="1"/>
  <c r="K363" i="48"/>
  <c r="M363" i="48" s="1"/>
  <c r="O363" i="48" s="1"/>
  <c r="C363" i="48"/>
  <c r="E363" i="48" s="1"/>
  <c r="G363" i="48" s="1"/>
  <c r="H363" i="48" s="1"/>
  <c r="K360" i="48"/>
  <c r="M360" i="48" s="1"/>
  <c r="O360" i="48" s="1"/>
  <c r="K359" i="48"/>
  <c r="M359" i="48" s="1"/>
  <c r="O359" i="48" s="1"/>
  <c r="P359" i="48" s="1"/>
  <c r="K357" i="48"/>
  <c r="M357" i="48" s="1"/>
  <c r="O357" i="48" s="1"/>
  <c r="K356" i="48"/>
  <c r="M356" i="48" s="1"/>
  <c r="O356" i="48" s="1"/>
  <c r="K355" i="48"/>
  <c r="M355" i="48" s="1"/>
  <c r="O355" i="48" s="1"/>
  <c r="P355" i="48" s="1"/>
  <c r="K354" i="48"/>
  <c r="M354" i="48" s="1"/>
  <c r="O354" i="48" s="1"/>
  <c r="P354" i="48" s="1"/>
  <c r="K353" i="48"/>
  <c r="M353" i="48" s="1"/>
  <c r="O353" i="48" s="1"/>
  <c r="P353" i="48" s="1"/>
  <c r="K352" i="48"/>
  <c r="M352" i="48" s="1"/>
  <c r="O352" i="48" s="1"/>
  <c r="K351" i="48"/>
  <c r="M351" i="48" s="1"/>
  <c r="O351" i="48" s="1"/>
  <c r="K350" i="48"/>
  <c r="M350" i="48" s="1"/>
  <c r="O350" i="48" s="1"/>
  <c r="K349" i="48"/>
  <c r="M349" i="48" s="1"/>
  <c r="O349" i="48" s="1"/>
  <c r="P349" i="48" s="1"/>
  <c r="K348" i="48"/>
  <c r="M348" i="48" s="1"/>
  <c r="O348" i="48" s="1"/>
  <c r="K346" i="48"/>
  <c r="M346" i="48" s="1"/>
  <c r="O346" i="48" s="1"/>
  <c r="K345" i="48"/>
  <c r="M345" i="48" s="1"/>
  <c r="O345" i="48" s="1"/>
  <c r="P345" i="48" s="1"/>
  <c r="K344" i="48"/>
  <c r="M344" i="48" s="1"/>
  <c r="O344" i="48" s="1"/>
  <c r="P344" i="48" s="1"/>
  <c r="K343" i="48"/>
  <c r="M343" i="48" s="1"/>
  <c r="O343" i="48" s="1"/>
  <c r="K342" i="48"/>
  <c r="M342" i="48" s="1"/>
  <c r="O342" i="48" s="1"/>
  <c r="K341" i="48"/>
  <c r="M341" i="48" s="1"/>
  <c r="O341" i="48" s="1"/>
  <c r="K340" i="48"/>
  <c r="M340" i="48" s="1"/>
  <c r="O340" i="48" s="1"/>
  <c r="K339" i="48"/>
  <c r="M339" i="48" s="1"/>
  <c r="O339" i="48" s="1"/>
  <c r="K338" i="48"/>
  <c r="M338" i="48" s="1"/>
  <c r="O338" i="48" s="1"/>
  <c r="K337" i="48"/>
  <c r="M337" i="48" s="1"/>
  <c r="O337" i="48" s="1"/>
  <c r="K336" i="48"/>
  <c r="M336" i="48" s="1"/>
  <c r="O336" i="48" s="1"/>
  <c r="P336" i="48" s="1"/>
  <c r="K335" i="48"/>
  <c r="M335" i="48" s="1"/>
  <c r="O335" i="48" s="1"/>
  <c r="K334" i="48"/>
  <c r="M334" i="48" s="1"/>
  <c r="O334" i="48" s="1"/>
  <c r="K333" i="48"/>
  <c r="M333" i="48" s="1"/>
  <c r="O333" i="48" s="1"/>
  <c r="K332" i="48"/>
  <c r="M332" i="48" s="1"/>
  <c r="O332" i="48" s="1"/>
  <c r="K331" i="48"/>
  <c r="M331" i="48" s="1"/>
  <c r="O331" i="48" s="1"/>
  <c r="K330" i="48"/>
  <c r="M330" i="48" s="1"/>
  <c r="O330" i="48" s="1"/>
  <c r="K329" i="48"/>
  <c r="M329" i="48" s="1"/>
  <c r="O329" i="48" s="1"/>
  <c r="K328" i="48"/>
  <c r="M328" i="48" s="1"/>
  <c r="O328" i="48" s="1"/>
  <c r="P328" i="48" s="1"/>
  <c r="K327" i="48"/>
  <c r="M327" i="48" s="1"/>
  <c r="O327" i="48" s="1"/>
  <c r="K326" i="48"/>
  <c r="M326" i="48" s="1"/>
  <c r="O326" i="48" s="1"/>
  <c r="K325" i="48"/>
  <c r="M325" i="48" s="1"/>
  <c r="O325" i="48" s="1"/>
  <c r="K324" i="48"/>
  <c r="M324" i="48" s="1"/>
  <c r="O324" i="48" s="1"/>
  <c r="K322" i="48"/>
  <c r="M322" i="48" s="1"/>
  <c r="O322" i="48" s="1"/>
  <c r="K321" i="48"/>
  <c r="M321" i="48" s="1"/>
  <c r="O321" i="48" s="1"/>
  <c r="P321" i="48" s="1"/>
  <c r="K320" i="48"/>
  <c r="M320" i="48" s="1"/>
  <c r="O320" i="48" s="1"/>
  <c r="P320" i="48" s="1"/>
  <c r="K319" i="48"/>
  <c r="M319" i="48" s="1"/>
  <c r="O319" i="48" s="1"/>
  <c r="K318" i="48"/>
  <c r="M318" i="48" s="1"/>
  <c r="O318" i="48" s="1"/>
  <c r="P318" i="48" s="1"/>
  <c r="Q318" i="48" s="1"/>
  <c r="K317" i="48"/>
  <c r="M317" i="48" s="1"/>
  <c r="O317" i="48" s="1"/>
  <c r="P317" i="48" s="1"/>
  <c r="K314" i="48"/>
  <c r="M314" i="48" s="1"/>
  <c r="O314" i="48" s="1"/>
  <c r="P314" i="48" s="1"/>
  <c r="Q314" i="48" s="1"/>
  <c r="C314" i="48"/>
  <c r="E314" i="48" s="1"/>
  <c r="G314" i="48" s="1"/>
  <c r="K313" i="48"/>
  <c r="M313" i="48" s="1"/>
  <c r="O313" i="48" s="1"/>
  <c r="C313" i="48"/>
  <c r="E313" i="48" s="1"/>
  <c r="G313" i="48" s="1"/>
  <c r="K312" i="48"/>
  <c r="M312" i="48" s="1"/>
  <c r="O312" i="48" s="1"/>
  <c r="C312" i="48"/>
  <c r="E312" i="48" s="1"/>
  <c r="G312" i="48" s="1"/>
  <c r="K311" i="48"/>
  <c r="M311" i="48" s="1"/>
  <c r="O311" i="48" s="1"/>
  <c r="P311" i="48" s="1"/>
  <c r="C311" i="48"/>
  <c r="E311" i="48" s="1"/>
  <c r="G311" i="48" s="1"/>
  <c r="H311" i="48" s="1"/>
  <c r="I311" i="48" s="1"/>
  <c r="K309" i="48"/>
  <c r="M309" i="48" s="1"/>
  <c r="O309" i="48" s="1"/>
  <c r="C309" i="48"/>
  <c r="E309" i="48" s="1"/>
  <c r="G309" i="48" s="1"/>
  <c r="K308" i="48"/>
  <c r="M308" i="48" s="1"/>
  <c r="O308" i="48" s="1"/>
  <c r="K307" i="48"/>
  <c r="M307" i="48" s="1"/>
  <c r="O307" i="48" s="1"/>
  <c r="C307" i="48"/>
  <c r="E307" i="48" s="1"/>
  <c r="G307" i="48" s="1"/>
  <c r="H307" i="48" s="1"/>
  <c r="K305" i="48"/>
  <c r="M305" i="48" s="1"/>
  <c r="O305" i="48" s="1"/>
  <c r="P305" i="48" s="1"/>
  <c r="K304" i="48"/>
  <c r="M304" i="48" s="1"/>
  <c r="O304" i="48" s="1"/>
  <c r="K303" i="48"/>
  <c r="M303" i="48" s="1"/>
  <c r="O303" i="48" s="1"/>
  <c r="C303" i="48"/>
  <c r="E303" i="48" s="1"/>
  <c r="G303" i="48" s="1"/>
  <c r="K302" i="48"/>
  <c r="M302" i="48" s="1"/>
  <c r="O302" i="48" s="1"/>
  <c r="C302" i="48"/>
  <c r="E302" i="48" s="1"/>
  <c r="G302" i="48" s="1"/>
  <c r="K301" i="48"/>
  <c r="M301" i="48" s="1"/>
  <c r="O301" i="48" s="1"/>
  <c r="P301" i="48" s="1"/>
  <c r="C301" i="48"/>
  <c r="E301" i="48" s="1"/>
  <c r="G301" i="48" s="1"/>
  <c r="H301" i="48" s="1"/>
  <c r="I301" i="48" s="1"/>
  <c r="C300" i="48"/>
  <c r="E300" i="48" s="1"/>
  <c r="G300" i="48" s="1"/>
  <c r="K298" i="48"/>
  <c r="M298" i="48" s="1"/>
  <c r="O298" i="48" s="1"/>
  <c r="C298" i="48"/>
  <c r="E298" i="48" s="1"/>
  <c r="G298" i="48" s="1"/>
  <c r="H298" i="48" s="1"/>
  <c r="K297" i="48"/>
  <c r="M297" i="48" s="1"/>
  <c r="O297" i="48" s="1"/>
  <c r="K296" i="48"/>
  <c r="M296" i="48" s="1"/>
  <c r="O296" i="48" s="1"/>
  <c r="P296" i="48" s="1"/>
  <c r="C296" i="48"/>
  <c r="E296" i="48" s="1"/>
  <c r="G296" i="48" s="1"/>
  <c r="H296" i="48" s="1"/>
  <c r="K295" i="48"/>
  <c r="M295" i="48" s="1"/>
  <c r="O295" i="48" s="1"/>
  <c r="C295" i="48"/>
  <c r="E295" i="48" s="1"/>
  <c r="G295" i="48" s="1"/>
  <c r="K294" i="48"/>
  <c r="M294" i="48" s="1"/>
  <c r="O294" i="48" s="1"/>
  <c r="C294" i="48"/>
  <c r="E294" i="48" s="1"/>
  <c r="G294" i="48" s="1"/>
  <c r="K293" i="48"/>
  <c r="M293" i="48" s="1"/>
  <c r="O293" i="48" s="1"/>
  <c r="P293" i="48" s="1"/>
  <c r="C293" i="48"/>
  <c r="E293" i="48" s="1"/>
  <c r="G293" i="48" s="1"/>
  <c r="K292" i="48"/>
  <c r="M292" i="48" s="1"/>
  <c r="O292" i="48" s="1"/>
  <c r="P292" i="48" s="1"/>
  <c r="C292" i="48"/>
  <c r="E292" i="48" s="1"/>
  <c r="G292" i="48" s="1"/>
  <c r="K289" i="48"/>
  <c r="M289" i="48" s="1"/>
  <c r="O289" i="48" s="1"/>
  <c r="C289" i="48"/>
  <c r="E289" i="48" s="1"/>
  <c r="G289" i="48" s="1"/>
  <c r="K288" i="48"/>
  <c r="M288" i="48" s="1"/>
  <c r="O288" i="48" s="1"/>
  <c r="P288" i="48" s="1"/>
  <c r="Q288" i="48" s="1"/>
  <c r="K287" i="48"/>
  <c r="M287" i="48" s="1"/>
  <c r="O287" i="48" s="1"/>
  <c r="P287" i="48" s="1"/>
  <c r="K286" i="48"/>
  <c r="M286" i="48" s="1"/>
  <c r="O286" i="48" s="1"/>
  <c r="K285" i="48"/>
  <c r="M285" i="48" s="1"/>
  <c r="O285" i="48" s="1"/>
  <c r="K284" i="48"/>
  <c r="M284" i="48" s="1"/>
  <c r="O284" i="48" s="1"/>
  <c r="P284" i="48" s="1"/>
  <c r="Q284" i="48" s="1"/>
  <c r="C284" i="48"/>
  <c r="E284" i="48" s="1"/>
  <c r="G284" i="48" s="1"/>
  <c r="K283" i="48"/>
  <c r="M283" i="48" s="1"/>
  <c r="O283" i="48" s="1"/>
  <c r="K282" i="48"/>
  <c r="M282" i="48" s="1"/>
  <c r="O282" i="48" s="1"/>
  <c r="C282" i="48"/>
  <c r="E282" i="48" s="1"/>
  <c r="G282" i="48" s="1"/>
  <c r="H282" i="48" s="1"/>
  <c r="K281" i="48"/>
  <c r="M281" i="48" s="1"/>
  <c r="O281" i="48" s="1"/>
  <c r="P281" i="48" s="1"/>
  <c r="K278" i="48"/>
  <c r="M278" i="48" s="1"/>
  <c r="O278" i="48" s="1"/>
  <c r="C278" i="48"/>
  <c r="E278" i="48" s="1"/>
  <c r="G278" i="48" s="1"/>
  <c r="K277" i="48"/>
  <c r="M277" i="48" s="1"/>
  <c r="O277" i="48" s="1"/>
  <c r="C277" i="48"/>
  <c r="E277" i="48" s="1"/>
  <c r="G277" i="48" s="1"/>
  <c r="K276" i="48"/>
  <c r="M276" i="48" s="1"/>
  <c r="O276" i="48" s="1"/>
  <c r="C276" i="48"/>
  <c r="E276" i="48" s="1"/>
  <c r="G276" i="48" s="1"/>
  <c r="K275" i="48"/>
  <c r="M275" i="48" s="1"/>
  <c r="O275" i="48" s="1"/>
  <c r="C275" i="48"/>
  <c r="E275" i="48" s="1"/>
  <c r="G275" i="48" s="1"/>
  <c r="H275" i="48" s="1"/>
  <c r="K274" i="48"/>
  <c r="M274" i="48" s="1"/>
  <c r="O274" i="48" s="1"/>
  <c r="C274" i="48"/>
  <c r="E274" i="48" s="1"/>
  <c r="G274" i="48" s="1"/>
  <c r="H274" i="48" s="1"/>
  <c r="K273" i="48"/>
  <c r="M273" i="48" s="1"/>
  <c r="O273" i="48" s="1"/>
  <c r="P273" i="48" s="1"/>
  <c r="C273" i="48"/>
  <c r="E273" i="48" s="1"/>
  <c r="G273" i="48" s="1"/>
  <c r="K270" i="48"/>
  <c r="M270" i="48" s="1"/>
  <c r="O270" i="48" s="1"/>
  <c r="O269" i="48" s="1"/>
  <c r="G269" i="48"/>
  <c r="K268" i="48"/>
  <c r="M268" i="48" s="1"/>
  <c r="O268" i="48" s="1"/>
  <c r="K267" i="48"/>
  <c r="M267" i="48" s="1"/>
  <c r="O267" i="48" s="1"/>
  <c r="K265" i="48"/>
  <c r="M265" i="48" s="1"/>
  <c r="O265" i="48" s="1"/>
  <c r="K264" i="48"/>
  <c r="M264" i="48" s="1"/>
  <c r="O264" i="48" s="1"/>
  <c r="K263" i="48"/>
  <c r="M263" i="48" s="1"/>
  <c r="O263" i="48" s="1"/>
  <c r="K260" i="48"/>
  <c r="M260" i="48" s="1"/>
  <c r="O260" i="48" s="1"/>
  <c r="P260" i="48" s="1"/>
  <c r="Q260" i="48" s="1"/>
  <c r="K259" i="48"/>
  <c r="M259" i="48" s="1"/>
  <c r="O259" i="48" s="1"/>
  <c r="P259" i="48" s="1"/>
  <c r="K258" i="48"/>
  <c r="M258" i="48" s="1"/>
  <c r="O258" i="48" s="1"/>
  <c r="P258" i="48" s="1"/>
  <c r="K257" i="48"/>
  <c r="M257" i="48" s="1"/>
  <c r="O257" i="48" s="1"/>
  <c r="P257" i="48" s="1"/>
  <c r="K256" i="48"/>
  <c r="M256" i="48" s="1"/>
  <c r="O256" i="48" s="1"/>
  <c r="K255" i="48"/>
  <c r="M255" i="48" s="1"/>
  <c r="O255" i="48" s="1"/>
  <c r="K254" i="48"/>
  <c r="M254" i="48" s="1"/>
  <c r="O254" i="48" s="1"/>
  <c r="K253" i="48"/>
  <c r="M253" i="48" s="1"/>
  <c r="O253" i="48" s="1"/>
  <c r="P253" i="48" s="1"/>
  <c r="C253" i="48"/>
  <c r="E253" i="48" s="1"/>
  <c r="G253" i="48" s="1"/>
  <c r="K252" i="48"/>
  <c r="M252" i="48" s="1"/>
  <c r="O252" i="48" s="1"/>
  <c r="C252" i="48"/>
  <c r="E252" i="48" s="1"/>
  <c r="G252" i="48" s="1"/>
  <c r="K251" i="48"/>
  <c r="M251" i="48" s="1"/>
  <c r="O251" i="48" s="1"/>
  <c r="K250" i="48"/>
  <c r="M250" i="48" s="1"/>
  <c r="O250" i="48" s="1"/>
  <c r="P250" i="48" s="1"/>
  <c r="K249" i="48"/>
  <c r="M249" i="48" s="1"/>
  <c r="O249" i="48" s="1"/>
  <c r="P249" i="48" s="1"/>
  <c r="K248" i="48"/>
  <c r="M248" i="48" s="1"/>
  <c r="O248" i="48" s="1"/>
  <c r="K247" i="48"/>
  <c r="M247" i="48" s="1"/>
  <c r="O247" i="48" s="1"/>
  <c r="K246" i="48"/>
  <c r="M246" i="48" s="1"/>
  <c r="O246" i="48" s="1"/>
  <c r="C246" i="48"/>
  <c r="E246" i="48" s="1"/>
  <c r="G246" i="48" s="1"/>
  <c r="K245" i="48"/>
  <c r="M245" i="48" s="1"/>
  <c r="O245" i="48" s="1"/>
  <c r="K244" i="48"/>
  <c r="M244" i="48" s="1"/>
  <c r="O244" i="48" s="1"/>
  <c r="C244" i="48"/>
  <c r="E244" i="48" s="1"/>
  <c r="G244" i="48" s="1"/>
  <c r="K241" i="48"/>
  <c r="M241" i="48" s="1"/>
  <c r="O241" i="48" s="1"/>
  <c r="K240" i="48"/>
  <c r="M240" i="48" s="1"/>
  <c r="O240" i="48" s="1"/>
  <c r="K239" i="48"/>
  <c r="M239" i="48" s="1"/>
  <c r="O239" i="48" s="1"/>
  <c r="K238" i="48"/>
  <c r="M238" i="48" s="1"/>
  <c r="O238" i="48" s="1"/>
  <c r="K237" i="48"/>
  <c r="M237" i="48" s="1"/>
  <c r="O237" i="48" s="1"/>
  <c r="C237" i="48"/>
  <c r="E237" i="48" s="1"/>
  <c r="G237" i="48" s="1"/>
  <c r="K236" i="48"/>
  <c r="M236" i="48" s="1"/>
  <c r="O236" i="48" s="1"/>
  <c r="C236" i="48"/>
  <c r="E236" i="48" s="1"/>
  <c r="G236" i="48" s="1"/>
  <c r="H236" i="48" s="1"/>
  <c r="I236" i="48" s="1"/>
  <c r="K235" i="48"/>
  <c r="M235" i="48" s="1"/>
  <c r="O235" i="48" s="1"/>
  <c r="K234" i="48"/>
  <c r="M234" i="48" s="1"/>
  <c r="O234" i="48" s="1"/>
  <c r="C234" i="48"/>
  <c r="E234" i="48" s="1"/>
  <c r="G234" i="48" s="1"/>
  <c r="K232" i="48"/>
  <c r="M232" i="48" s="1"/>
  <c r="O232" i="48" s="1"/>
  <c r="K231" i="48"/>
  <c r="M231" i="48" s="1"/>
  <c r="O231" i="48" s="1"/>
  <c r="P231" i="48" s="1"/>
  <c r="K230" i="48"/>
  <c r="M230" i="48" s="1"/>
  <c r="O230" i="48" s="1"/>
  <c r="K227" i="48"/>
  <c r="M227" i="48" s="1"/>
  <c r="O227" i="48" s="1"/>
  <c r="K225" i="48"/>
  <c r="M225" i="48" s="1"/>
  <c r="O225" i="48" s="1"/>
  <c r="K224" i="48"/>
  <c r="M224" i="48" s="1"/>
  <c r="O224" i="48" s="1"/>
  <c r="K223" i="48"/>
  <c r="M223" i="48" s="1"/>
  <c r="O223" i="48" s="1"/>
  <c r="K222" i="48"/>
  <c r="M222" i="48" s="1"/>
  <c r="O222" i="48" s="1"/>
  <c r="K221" i="48"/>
  <c r="M221" i="48" s="1"/>
  <c r="O221" i="48" s="1"/>
  <c r="K220" i="48"/>
  <c r="M220" i="48" s="1"/>
  <c r="O220" i="48" s="1"/>
  <c r="K219" i="48"/>
  <c r="M219" i="48" s="1"/>
  <c r="O219" i="48" s="1"/>
  <c r="K218" i="48"/>
  <c r="M218" i="48" s="1"/>
  <c r="O218" i="48" s="1"/>
  <c r="K217" i="48"/>
  <c r="M217" i="48" s="1"/>
  <c r="O217" i="48" s="1"/>
  <c r="K215" i="48"/>
  <c r="M215" i="48" s="1"/>
  <c r="O215" i="48" s="1"/>
  <c r="P215" i="48" s="1"/>
  <c r="K214" i="48"/>
  <c r="M214" i="48" s="1"/>
  <c r="O214" i="48" s="1"/>
  <c r="K213" i="48"/>
  <c r="M213" i="48" s="1"/>
  <c r="O213" i="48" s="1"/>
  <c r="K212" i="48"/>
  <c r="M212" i="48" s="1"/>
  <c r="O212" i="48" s="1"/>
  <c r="P212" i="48" s="1"/>
  <c r="K211" i="48"/>
  <c r="M211" i="48" s="1"/>
  <c r="O211" i="48" s="1"/>
  <c r="P211" i="48" s="1"/>
  <c r="K210" i="48"/>
  <c r="M210" i="48" s="1"/>
  <c r="O210" i="48" s="1"/>
  <c r="K209" i="48"/>
  <c r="M209" i="48" s="1"/>
  <c r="O209" i="48" s="1"/>
  <c r="K208" i="48"/>
  <c r="M208" i="48" s="1"/>
  <c r="O208" i="48" s="1"/>
  <c r="P208" i="48" s="1"/>
  <c r="Q208" i="48" s="1"/>
  <c r="K207" i="48"/>
  <c r="M207" i="48" s="1"/>
  <c r="O207" i="48" s="1"/>
  <c r="K206" i="48"/>
  <c r="M206" i="48" s="1"/>
  <c r="O206" i="48" s="1"/>
  <c r="K205" i="48"/>
  <c r="M205" i="48" s="1"/>
  <c r="O205" i="48" s="1"/>
  <c r="K204" i="48"/>
  <c r="M204" i="48" s="1"/>
  <c r="O204" i="48" s="1"/>
  <c r="K203" i="48"/>
  <c r="M203" i="48" s="1"/>
  <c r="O203" i="48" s="1"/>
  <c r="P203" i="48" s="1"/>
  <c r="K202" i="48"/>
  <c r="M202" i="48" s="1"/>
  <c r="O202" i="48" s="1"/>
  <c r="K201" i="48"/>
  <c r="M201" i="48" s="1"/>
  <c r="O201" i="48" s="1"/>
  <c r="P201" i="48" s="1"/>
  <c r="K200" i="48"/>
  <c r="M200" i="48" s="1"/>
  <c r="O200" i="48" s="1"/>
  <c r="K198" i="48"/>
  <c r="M198" i="48" s="1"/>
  <c r="O198" i="48" s="1"/>
  <c r="K197" i="48"/>
  <c r="M197" i="48" s="1"/>
  <c r="O197" i="48" s="1"/>
  <c r="P197" i="48" s="1"/>
  <c r="K196" i="48"/>
  <c r="M196" i="48" s="1"/>
  <c r="O196" i="48" s="1"/>
  <c r="K193" i="48"/>
  <c r="M193" i="48" s="1"/>
  <c r="O193" i="48" s="1"/>
  <c r="C193" i="48"/>
  <c r="E193" i="48" s="1"/>
  <c r="G193" i="48" s="1"/>
  <c r="H193" i="48" s="1"/>
  <c r="K192" i="48"/>
  <c r="M192" i="48" s="1"/>
  <c r="O192" i="48" s="1"/>
  <c r="C192" i="48"/>
  <c r="E192" i="48" s="1"/>
  <c r="G192" i="48" s="1"/>
  <c r="K191" i="48"/>
  <c r="M191" i="48" s="1"/>
  <c r="O191" i="48" s="1"/>
  <c r="C191" i="48"/>
  <c r="E191" i="48" s="1"/>
  <c r="G191" i="48" s="1"/>
  <c r="K190" i="48"/>
  <c r="M190" i="48" s="1"/>
  <c r="O190" i="48" s="1"/>
  <c r="C190" i="48"/>
  <c r="E190" i="48" s="1"/>
  <c r="G190" i="48" s="1"/>
  <c r="K189" i="48"/>
  <c r="M189" i="48" s="1"/>
  <c r="O189" i="48" s="1"/>
  <c r="C189" i="48"/>
  <c r="E189" i="48" s="1"/>
  <c r="G189" i="48" s="1"/>
  <c r="K188" i="48"/>
  <c r="M188" i="48" s="1"/>
  <c r="O188" i="48" s="1"/>
  <c r="C188" i="48"/>
  <c r="E188" i="48" s="1"/>
  <c r="G188" i="48" s="1"/>
  <c r="K187" i="48"/>
  <c r="M187" i="48" s="1"/>
  <c r="O187" i="48" s="1"/>
  <c r="C187" i="48"/>
  <c r="E187" i="48" s="1"/>
  <c r="G187" i="48" s="1"/>
  <c r="K186" i="48"/>
  <c r="M186" i="48" s="1"/>
  <c r="O186" i="48" s="1"/>
  <c r="P186" i="48" s="1"/>
  <c r="C186" i="48"/>
  <c r="E186" i="48" s="1"/>
  <c r="G186" i="48" s="1"/>
  <c r="K185" i="48"/>
  <c r="M185" i="48" s="1"/>
  <c r="O185" i="48" s="1"/>
  <c r="C185" i="48"/>
  <c r="E185" i="48" s="1"/>
  <c r="G185" i="48" s="1"/>
  <c r="H185" i="48" s="1"/>
  <c r="K184" i="48"/>
  <c r="M184" i="48" s="1"/>
  <c r="O184" i="48" s="1"/>
  <c r="C184" i="48"/>
  <c r="E184" i="48" s="1"/>
  <c r="G184" i="48" s="1"/>
  <c r="K183" i="48"/>
  <c r="M183" i="48" s="1"/>
  <c r="O183" i="48" s="1"/>
  <c r="C183" i="48"/>
  <c r="E183" i="48" s="1"/>
  <c r="G183" i="48" s="1"/>
  <c r="K182" i="48"/>
  <c r="M182" i="48" s="1"/>
  <c r="O182" i="48" s="1"/>
  <c r="C182" i="48"/>
  <c r="E182" i="48" s="1"/>
  <c r="G182" i="48" s="1"/>
  <c r="K181" i="48"/>
  <c r="M181" i="48" s="1"/>
  <c r="O181" i="48" s="1"/>
  <c r="C181" i="48"/>
  <c r="E181" i="48" s="1"/>
  <c r="G181" i="48" s="1"/>
  <c r="K180" i="48"/>
  <c r="M180" i="48" s="1"/>
  <c r="O180" i="48" s="1"/>
  <c r="C180" i="48"/>
  <c r="E180" i="48" s="1"/>
  <c r="G180" i="48" s="1"/>
  <c r="K179" i="48"/>
  <c r="M179" i="48" s="1"/>
  <c r="O179" i="48" s="1"/>
  <c r="C179" i="48"/>
  <c r="E179" i="48" s="1"/>
  <c r="G179" i="48" s="1"/>
  <c r="K178" i="48"/>
  <c r="M178" i="48" s="1"/>
  <c r="O178" i="48" s="1"/>
  <c r="C178" i="48"/>
  <c r="E178" i="48" s="1"/>
  <c r="G178" i="48" s="1"/>
  <c r="K177" i="48"/>
  <c r="M177" i="48" s="1"/>
  <c r="O177" i="48" s="1"/>
  <c r="C177" i="48"/>
  <c r="E177" i="48" s="1"/>
  <c r="G177" i="48" s="1"/>
  <c r="H177" i="48" s="1"/>
  <c r="K176" i="48"/>
  <c r="M176" i="48" s="1"/>
  <c r="O176" i="48" s="1"/>
  <c r="C176" i="48"/>
  <c r="E176" i="48" s="1"/>
  <c r="G176" i="48" s="1"/>
  <c r="H176" i="48" s="1"/>
  <c r="K175" i="48"/>
  <c r="M175" i="48" s="1"/>
  <c r="O175" i="48" s="1"/>
  <c r="C175" i="48"/>
  <c r="E175" i="48" s="1"/>
  <c r="G175" i="48" s="1"/>
  <c r="K174" i="48"/>
  <c r="M174" i="48" s="1"/>
  <c r="O174" i="48" s="1"/>
  <c r="C174" i="48"/>
  <c r="E174" i="48" s="1"/>
  <c r="G174" i="48" s="1"/>
  <c r="K172" i="48"/>
  <c r="M172" i="48" s="1"/>
  <c r="O172" i="48" s="1"/>
  <c r="K171" i="48"/>
  <c r="M171" i="48" s="1"/>
  <c r="O171" i="48" s="1"/>
  <c r="C171" i="48"/>
  <c r="E171" i="48" s="1"/>
  <c r="G171" i="48" s="1"/>
  <c r="K170" i="48"/>
  <c r="M170" i="48" s="1"/>
  <c r="O170" i="48" s="1"/>
  <c r="P170" i="48" s="1"/>
  <c r="Q170" i="48" s="1"/>
  <c r="C170" i="48"/>
  <c r="E170" i="48" s="1"/>
  <c r="G170" i="48" s="1"/>
  <c r="K169" i="48"/>
  <c r="M169" i="48" s="1"/>
  <c r="O169" i="48" s="1"/>
  <c r="C169" i="48"/>
  <c r="E169" i="48" s="1"/>
  <c r="G169" i="48" s="1"/>
  <c r="K168" i="48"/>
  <c r="M168" i="48" s="1"/>
  <c r="O168" i="48" s="1"/>
  <c r="C168" i="48"/>
  <c r="E168" i="48" s="1"/>
  <c r="G168" i="48" s="1"/>
  <c r="H168" i="48" s="1"/>
  <c r="K167" i="48"/>
  <c r="M167" i="48" s="1"/>
  <c r="O167" i="48" s="1"/>
  <c r="C167" i="48"/>
  <c r="E167" i="48" s="1"/>
  <c r="G167" i="48" s="1"/>
  <c r="K166" i="48"/>
  <c r="M166" i="48" s="1"/>
  <c r="O166" i="48" s="1"/>
  <c r="P166" i="48" s="1"/>
  <c r="C166" i="48"/>
  <c r="E166" i="48" s="1"/>
  <c r="G166" i="48" s="1"/>
  <c r="K165" i="48"/>
  <c r="M165" i="48" s="1"/>
  <c r="O165" i="48" s="1"/>
  <c r="C165" i="48"/>
  <c r="E165" i="48" s="1"/>
  <c r="G165" i="48" s="1"/>
  <c r="K164" i="48"/>
  <c r="M164" i="48" s="1"/>
  <c r="O164" i="48" s="1"/>
  <c r="C164" i="48"/>
  <c r="E164" i="48" s="1"/>
  <c r="G164" i="48" s="1"/>
  <c r="H164" i="48" s="1"/>
  <c r="K163" i="48"/>
  <c r="M163" i="48" s="1"/>
  <c r="O163" i="48" s="1"/>
  <c r="C163" i="48"/>
  <c r="E163" i="48" s="1"/>
  <c r="G163" i="48" s="1"/>
  <c r="K162" i="48"/>
  <c r="M162" i="48" s="1"/>
  <c r="O162" i="48" s="1"/>
  <c r="P162" i="48" s="1"/>
  <c r="Q162" i="48" s="1"/>
  <c r="C162" i="48"/>
  <c r="E162" i="48" s="1"/>
  <c r="G162" i="48" s="1"/>
  <c r="K161" i="48"/>
  <c r="M161" i="48" s="1"/>
  <c r="O161" i="48" s="1"/>
  <c r="C161" i="48"/>
  <c r="E161" i="48" s="1"/>
  <c r="G161" i="48" s="1"/>
  <c r="H161" i="48" s="1"/>
  <c r="K160" i="48"/>
  <c r="M160" i="48" s="1"/>
  <c r="O160" i="48" s="1"/>
  <c r="C160" i="48"/>
  <c r="E160" i="48" s="1"/>
  <c r="G160" i="48" s="1"/>
  <c r="H160" i="48" s="1"/>
  <c r="K159" i="48"/>
  <c r="M159" i="48" s="1"/>
  <c r="O159" i="48" s="1"/>
  <c r="C159" i="48"/>
  <c r="E159" i="48" s="1"/>
  <c r="G159" i="48" s="1"/>
  <c r="K158" i="48"/>
  <c r="M158" i="48" s="1"/>
  <c r="O158" i="48" s="1"/>
  <c r="K157" i="48"/>
  <c r="M157" i="48" s="1"/>
  <c r="O157" i="48" s="1"/>
  <c r="C157" i="48"/>
  <c r="E157" i="48" s="1"/>
  <c r="G157" i="48" s="1"/>
  <c r="K156" i="48"/>
  <c r="M156" i="48" s="1"/>
  <c r="O156" i="48" s="1"/>
  <c r="C156" i="48"/>
  <c r="E156" i="48" s="1"/>
  <c r="G156" i="48" s="1"/>
  <c r="K155" i="48"/>
  <c r="M155" i="48" s="1"/>
  <c r="O155" i="48" s="1"/>
  <c r="C155" i="48"/>
  <c r="E155" i="48" s="1"/>
  <c r="G155" i="48" s="1"/>
  <c r="K154" i="48"/>
  <c r="M154" i="48" s="1"/>
  <c r="O154" i="48" s="1"/>
  <c r="P154" i="48" s="1"/>
  <c r="C154" i="48"/>
  <c r="E154" i="48" s="1"/>
  <c r="G154" i="48" s="1"/>
  <c r="K152" i="48"/>
  <c r="M152" i="48" s="1"/>
  <c r="O152" i="48" s="1"/>
  <c r="P152" i="48" s="1"/>
  <c r="Q152" i="48" s="1"/>
  <c r="K151" i="48"/>
  <c r="M151" i="48" s="1"/>
  <c r="O151" i="48" s="1"/>
  <c r="C151" i="48"/>
  <c r="E151" i="48" s="1"/>
  <c r="G151" i="48" s="1"/>
  <c r="H151" i="48" s="1"/>
  <c r="K150" i="48"/>
  <c r="M150" i="48" s="1"/>
  <c r="O150" i="48" s="1"/>
  <c r="C150" i="48"/>
  <c r="E150" i="48" s="1"/>
  <c r="G150" i="48" s="1"/>
  <c r="K149" i="48"/>
  <c r="M149" i="48" s="1"/>
  <c r="O149" i="48" s="1"/>
  <c r="C149" i="48"/>
  <c r="E149" i="48" s="1"/>
  <c r="G149" i="48" s="1"/>
  <c r="K148" i="48"/>
  <c r="M148" i="48" s="1"/>
  <c r="O148" i="48" s="1"/>
  <c r="C148" i="48"/>
  <c r="E148" i="48" s="1"/>
  <c r="G148" i="48" s="1"/>
  <c r="K147" i="48"/>
  <c r="M147" i="48" s="1"/>
  <c r="O147" i="48" s="1"/>
  <c r="C147" i="48"/>
  <c r="E147" i="48" s="1"/>
  <c r="G147" i="48" s="1"/>
  <c r="K146" i="48"/>
  <c r="M146" i="48" s="1"/>
  <c r="O146" i="48" s="1"/>
  <c r="C146" i="48"/>
  <c r="E146" i="48" s="1"/>
  <c r="G146" i="48" s="1"/>
  <c r="H146" i="48" s="1"/>
  <c r="K145" i="48"/>
  <c r="M145" i="48" s="1"/>
  <c r="O145" i="48" s="1"/>
  <c r="C145" i="48"/>
  <c r="E145" i="48" s="1"/>
  <c r="G145" i="48" s="1"/>
  <c r="K144" i="48"/>
  <c r="M144" i="48" s="1"/>
  <c r="O144" i="48" s="1"/>
  <c r="C144" i="48"/>
  <c r="E144" i="48" s="1"/>
  <c r="G144" i="48" s="1"/>
  <c r="K143" i="48"/>
  <c r="M143" i="48" s="1"/>
  <c r="O143" i="48" s="1"/>
  <c r="C143" i="48"/>
  <c r="E143" i="48" s="1"/>
  <c r="G143" i="48" s="1"/>
  <c r="K142" i="48"/>
  <c r="M142" i="48" s="1"/>
  <c r="O142" i="48" s="1"/>
  <c r="C142" i="48"/>
  <c r="E142" i="48" s="1"/>
  <c r="G142" i="48" s="1"/>
  <c r="H142" i="48" s="1"/>
  <c r="C141" i="48"/>
  <c r="E141" i="48" s="1"/>
  <c r="G141" i="48" s="1"/>
  <c r="K140" i="48"/>
  <c r="M140" i="48" s="1"/>
  <c r="O140" i="48" s="1"/>
  <c r="P140" i="48" s="1"/>
  <c r="C140" i="48"/>
  <c r="E140" i="48" s="1"/>
  <c r="G140" i="48" s="1"/>
  <c r="K139" i="48"/>
  <c r="M139" i="48" s="1"/>
  <c r="O139" i="48" s="1"/>
  <c r="C139" i="48"/>
  <c r="E139" i="48" s="1"/>
  <c r="G139" i="48" s="1"/>
  <c r="K138" i="48"/>
  <c r="M138" i="48" s="1"/>
  <c r="O138" i="48" s="1"/>
  <c r="C138" i="48"/>
  <c r="E138" i="48" s="1"/>
  <c r="G138" i="48" s="1"/>
  <c r="H138" i="48" s="1"/>
  <c r="K137" i="48"/>
  <c r="M137" i="48" s="1"/>
  <c r="O137" i="48" s="1"/>
  <c r="C137" i="48"/>
  <c r="E137" i="48" s="1"/>
  <c r="G137" i="48" s="1"/>
  <c r="K136" i="48"/>
  <c r="M136" i="48" s="1"/>
  <c r="O136" i="48" s="1"/>
  <c r="C136" i="48"/>
  <c r="E136" i="48" s="1"/>
  <c r="G136" i="48" s="1"/>
  <c r="K135" i="48"/>
  <c r="M135" i="48" s="1"/>
  <c r="O135" i="48" s="1"/>
  <c r="C135" i="48"/>
  <c r="E135" i="48" s="1"/>
  <c r="G135" i="48" s="1"/>
  <c r="H135" i="48" s="1"/>
  <c r="K134" i="48"/>
  <c r="M134" i="48" s="1"/>
  <c r="O134" i="48" s="1"/>
  <c r="C134" i="48"/>
  <c r="E134" i="48" s="1"/>
  <c r="G134" i="48" s="1"/>
  <c r="H134" i="48" s="1"/>
  <c r="K133" i="48"/>
  <c r="M133" i="48" s="1"/>
  <c r="O133" i="48" s="1"/>
  <c r="C133" i="48"/>
  <c r="E133" i="48" s="1"/>
  <c r="G133" i="48" s="1"/>
  <c r="K132" i="48"/>
  <c r="M132" i="48" s="1"/>
  <c r="O132" i="48" s="1"/>
  <c r="P132" i="48" s="1"/>
  <c r="C132" i="48"/>
  <c r="E132" i="48" s="1"/>
  <c r="G132" i="48" s="1"/>
  <c r="K131" i="48"/>
  <c r="M131" i="48" s="1"/>
  <c r="O131" i="48" s="1"/>
  <c r="C131" i="48"/>
  <c r="E131" i="48" s="1"/>
  <c r="G131" i="48" s="1"/>
  <c r="K130" i="48"/>
  <c r="M130" i="48" s="1"/>
  <c r="O130" i="48" s="1"/>
  <c r="K129" i="48"/>
  <c r="M129" i="48" s="1"/>
  <c r="O129" i="48" s="1"/>
  <c r="C129" i="48"/>
  <c r="E129" i="48" s="1"/>
  <c r="G129" i="48" s="1"/>
  <c r="K128" i="48"/>
  <c r="M128" i="48" s="1"/>
  <c r="O128" i="48" s="1"/>
  <c r="P128" i="48" s="1"/>
  <c r="Q128" i="48" s="1"/>
  <c r="C128" i="48"/>
  <c r="E128" i="48" s="1"/>
  <c r="G128" i="48" s="1"/>
  <c r="K127" i="48"/>
  <c r="M127" i="48" s="1"/>
  <c r="O127" i="48" s="1"/>
  <c r="C127" i="48"/>
  <c r="E127" i="48" s="1"/>
  <c r="G127" i="48" s="1"/>
  <c r="H127" i="48" s="1"/>
  <c r="K126" i="48"/>
  <c r="M126" i="48" s="1"/>
  <c r="O126" i="48" s="1"/>
  <c r="C126" i="48"/>
  <c r="E126" i="48" s="1"/>
  <c r="G126" i="48" s="1"/>
  <c r="H126" i="48" s="1"/>
  <c r="K125" i="48"/>
  <c r="M125" i="48" s="1"/>
  <c r="O125" i="48" s="1"/>
  <c r="C125" i="48"/>
  <c r="E125" i="48" s="1"/>
  <c r="G125" i="48" s="1"/>
  <c r="K124" i="48"/>
  <c r="M124" i="48" s="1"/>
  <c r="O124" i="48" s="1"/>
  <c r="P124" i="48" s="1"/>
  <c r="C124" i="48"/>
  <c r="E124" i="48" s="1"/>
  <c r="G124" i="48" s="1"/>
  <c r="K123" i="48"/>
  <c r="M123" i="48" s="1"/>
  <c r="O123" i="48" s="1"/>
  <c r="C123" i="48"/>
  <c r="E123" i="48" s="1"/>
  <c r="G123" i="48" s="1"/>
  <c r="K122" i="48"/>
  <c r="M122" i="48" s="1"/>
  <c r="O122" i="48" s="1"/>
  <c r="C122" i="48"/>
  <c r="E122" i="48" s="1"/>
  <c r="G122" i="48" s="1"/>
  <c r="K121" i="48"/>
  <c r="M121" i="48" s="1"/>
  <c r="O121" i="48" s="1"/>
  <c r="P121" i="48" s="1"/>
  <c r="C121" i="48"/>
  <c r="E121" i="48" s="1"/>
  <c r="G121" i="48" s="1"/>
  <c r="K120" i="48"/>
  <c r="M120" i="48" s="1"/>
  <c r="O120" i="48" s="1"/>
  <c r="P120" i="48" s="1"/>
  <c r="Q120" i="48" s="1"/>
  <c r="K119" i="48"/>
  <c r="M119" i="48" s="1"/>
  <c r="O119" i="48" s="1"/>
  <c r="C119" i="48"/>
  <c r="E119" i="48" s="1"/>
  <c r="G119" i="48" s="1"/>
  <c r="K118" i="48"/>
  <c r="M118" i="48" s="1"/>
  <c r="O118" i="48" s="1"/>
  <c r="C118" i="48"/>
  <c r="E118" i="48" s="1"/>
  <c r="G118" i="48" s="1"/>
  <c r="H118" i="48" s="1"/>
  <c r="K117" i="48"/>
  <c r="M117" i="48" s="1"/>
  <c r="O117" i="48" s="1"/>
  <c r="P117" i="48" s="1"/>
  <c r="C117" i="48"/>
  <c r="E117" i="48" s="1"/>
  <c r="G117" i="48" s="1"/>
  <c r="K116" i="48"/>
  <c r="M116" i="48" s="1"/>
  <c r="O116" i="48" s="1"/>
  <c r="C116" i="48"/>
  <c r="E116" i="48" s="1"/>
  <c r="G116" i="48" s="1"/>
  <c r="K115" i="48"/>
  <c r="M115" i="48" s="1"/>
  <c r="O115" i="48" s="1"/>
  <c r="C115" i="48"/>
  <c r="E115" i="48" s="1"/>
  <c r="G115" i="48" s="1"/>
  <c r="K114" i="48"/>
  <c r="M114" i="48" s="1"/>
  <c r="O114" i="48" s="1"/>
  <c r="C114" i="48"/>
  <c r="E114" i="48" s="1"/>
  <c r="G114" i="48" s="1"/>
  <c r="H114" i="48" s="1"/>
  <c r="K113" i="48"/>
  <c r="M113" i="48" s="1"/>
  <c r="O113" i="48" s="1"/>
  <c r="C113" i="48"/>
  <c r="E113" i="48" s="1"/>
  <c r="G113" i="48" s="1"/>
  <c r="H113" i="48" s="1"/>
  <c r="K112" i="48"/>
  <c r="M112" i="48" s="1"/>
  <c r="O112" i="48" s="1"/>
  <c r="C112" i="48"/>
  <c r="E112" i="48" s="1"/>
  <c r="G112" i="48" s="1"/>
  <c r="K111" i="48"/>
  <c r="M111" i="48" s="1"/>
  <c r="O111" i="48" s="1"/>
  <c r="C111" i="48"/>
  <c r="E111" i="48" s="1"/>
  <c r="G111" i="48" s="1"/>
  <c r="K110" i="48"/>
  <c r="M110" i="48" s="1"/>
  <c r="O110" i="48" s="1"/>
  <c r="K109" i="48"/>
  <c r="M109" i="48" s="1"/>
  <c r="O109" i="48" s="1"/>
  <c r="P109" i="48" s="1"/>
  <c r="Q109" i="48" s="1"/>
  <c r="C109" i="48"/>
  <c r="E109" i="48" s="1"/>
  <c r="G109" i="48" s="1"/>
  <c r="H109" i="48" s="1"/>
  <c r="K108" i="48"/>
  <c r="M108" i="48" s="1"/>
  <c r="O108" i="48" s="1"/>
  <c r="P108" i="48" s="1"/>
  <c r="Q108" i="48" s="1"/>
  <c r="C108" i="48"/>
  <c r="E108" i="48" s="1"/>
  <c r="G108" i="48" s="1"/>
  <c r="K107" i="48"/>
  <c r="M107" i="48" s="1"/>
  <c r="O107" i="48" s="1"/>
  <c r="P107" i="48" s="1"/>
  <c r="M106" i="48"/>
  <c r="O106" i="48" s="1"/>
  <c r="E106" i="48"/>
  <c r="G106" i="48" s="1"/>
  <c r="H106" i="48" s="1"/>
  <c r="K104" i="48"/>
  <c r="M104" i="48" s="1"/>
  <c r="O104" i="48" s="1"/>
  <c r="P104" i="48" s="1"/>
  <c r="K103" i="48"/>
  <c r="M103" i="48" s="1"/>
  <c r="O103" i="48" s="1"/>
  <c r="C103" i="48"/>
  <c r="E103" i="48" s="1"/>
  <c r="G103" i="48" s="1"/>
  <c r="H103" i="48" s="1"/>
  <c r="K102" i="48"/>
  <c r="M102" i="48" s="1"/>
  <c r="O102" i="48" s="1"/>
  <c r="K101" i="48"/>
  <c r="M101" i="48" s="1"/>
  <c r="O101" i="48" s="1"/>
  <c r="C101" i="48"/>
  <c r="E101" i="48" s="1"/>
  <c r="G101" i="48" s="1"/>
  <c r="K100" i="48"/>
  <c r="M100" i="48" s="1"/>
  <c r="O100" i="48" s="1"/>
  <c r="K99" i="48"/>
  <c r="M99" i="48" s="1"/>
  <c r="O99" i="48" s="1"/>
  <c r="K98" i="48"/>
  <c r="M98" i="48" s="1"/>
  <c r="O98" i="48" s="1"/>
  <c r="C98" i="48"/>
  <c r="E98" i="48" s="1"/>
  <c r="G98" i="48" s="1"/>
  <c r="H98" i="48" s="1"/>
  <c r="K97" i="48"/>
  <c r="M97" i="48" s="1"/>
  <c r="O97" i="48" s="1"/>
  <c r="P97" i="48" s="1"/>
  <c r="C97" i="48"/>
  <c r="E97" i="48" s="1"/>
  <c r="G97" i="48" s="1"/>
  <c r="K96" i="48"/>
  <c r="M96" i="48" s="1"/>
  <c r="O96" i="48" s="1"/>
  <c r="P96" i="48" s="1"/>
  <c r="C96" i="48"/>
  <c r="E96" i="48" s="1"/>
  <c r="G96" i="48" s="1"/>
  <c r="K95" i="48"/>
  <c r="M95" i="48" s="1"/>
  <c r="O95" i="48" s="1"/>
  <c r="K94" i="48"/>
  <c r="M94" i="48" s="1"/>
  <c r="O94" i="48" s="1"/>
  <c r="C94" i="48"/>
  <c r="E94" i="48" s="1"/>
  <c r="G94" i="48" s="1"/>
  <c r="H94" i="48" s="1"/>
  <c r="K93" i="48"/>
  <c r="M93" i="48" s="1"/>
  <c r="O93" i="48" s="1"/>
  <c r="C93" i="48"/>
  <c r="E93" i="48" s="1"/>
  <c r="G93" i="48" s="1"/>
  <c r="K92" i="48"/>
  <c r="M92" i="48" s="1"/>
  <c r="O92" i="48" s="1"/>
  <c r="C92" i="48"/>
  <c r="E92" i="48" s="1"/>
  <c r="G92" i="48" s="1"/>
  <c r="K91" i="48"/>
  <c r="M91" i="48" s="1"/>
  <c r="O91" i="48" s="1"/>
  <c r="C91" i="48"/>
  <c r="E91" i="48" s="1"/>
  <c r="G91" i="48" s="1"/>
  <c r="H91" i="48" s="1"/>
  <c r="K90" i="48"/>
  <c r="M90" i="48" s="1"/>
  <c r="O90" i="48" s="1"/>
  <c r="P90" i="48" s="1"/>
  <c r="C90" i="48"/>
  <c r="E90" i="48" s="1"/>
  <c r="G90" i="48" s="1"/>
  <c r="H90" i="48" s="1"/>
  <c r="C89" i="48"/>
  <c r="E89" i="48" s="1"/>
  <c r="G89" i="48" s="1"/>
  <c r="K88" i="48"/>
  <c r="M88" i="48" s="1"/>
  <c r="O88" i="48" s="1"/>
  <c r="P88" i="48" s="1"/>
  <c r="K87" i="48"/>
  <c r="M87" i="48" s="1"/>
  <c r="O87" i="48" s="1"/>
  <c r="P87" i="48" s="1"/>
  <c r="K86" i="48"/>
  <c r="M86" i="48" s="1"/>
  <c r="O86" i="48" s="1"/>
  <c r="K85" i="48"/>
  <c r="M85" i="48" s="1"/>
  <c r="O85" i="48" s="1"/>
  <c r="P85" i="48" s="1"/>
  <c r="C85" i="48"/>
  <c r="E85" i="48" s="1"/>
  <c r="G85" i="48" s="1"/>
  <c r="K84" i="48"/>
  <c r="M84" i="48" s="1"/>
  <c r="O84" i="48" s="1"/>
  <c r="P84" i="48" s="1"/>
  <c r="K83" i="48"/>
  <c r="M83" i="48" s="1"/>
  <c r="O83" i="48" s="1"/>
  <c r="K82" i="48"/>
  <c r="M82" i="48" s="1"/>
  <c r="O82" i="48" s="1"/>
  <c r="C82" i="48"/>
  <c r="E82" i="48" s="1"/>
  <c r="G82" i="48" s="1"/>
  <c r="K81" i="48"/>
  <c r="M81" i="48" s="1"/>
  <c r="O81" i="48" s="1"/>
  <c r="P81" i="48" s="1"/>
  <c r="C81" i="48"/>
  <c r="E81" i="48" s="1"/>
  <c r="G81" i="48" s="1"/>
  <c r="K80" i="48"/>
  <c r="M80" i="48" s="1"/>
  <c r="O80" i="48" s="1"/>
  <c r="C80" i="48"/>
  <c r="E80" i="48" s="1"/>
  <c r="G80" i="48" s="1"/>
  <c r="K79" i="48"/>
  <c r="M79" i="48" s="1"/>
  <c r="O79" i="48" s="1"/>
  <c r="C79" i="48"/>
  <c r="E79" i="48" s="1"/>
  <c r="G79" i="48" s="1"/>
  <c r="K78" i="48"/>
  <c r="M78" i="48" s="1"/>
  <c r="O78" i="48" s="1"/>
  <c r="C78" i="48"/>
  <c r="E78" i="48" s="1"/>
  <c r="G78" i="48" s="1"/>
  <c r="K77" i="48"/>
  <c r="M77" i="48" s="1"/>
  <c r="O77" i="48" s="1"/>
  <c r="P77" i="48" s="1"/>
  <c r="C77" i="48"/>
  <c r="E77" i="48" s="1"/>
  <c r="G77" i="48" s="1"/>
  <c r="K76" i="48"/>
  <c r="M76" i="48" s="1"/>
  <c r="O76" i="48" s="1"/>
  <c r="P76" i="48" s="1"/>
  <c r="C76" i="48"/>
  <c r="E76" i="48" s="1"/>
  <c r="G76" i="48" s="1"/>
  <c r="K75" i="48"/>
  <c r="M75" i="48" s="1"/>
  <c r="O75" i="48" s="1"/>
  <c r="K74" i="48"/>
  <c r="M74" i="48" s="1"/>
  <c r="O74" i="48" s="1"/>
  <c r="K73" i="48"/>
  <c r="M73" i="48" s="1"/>
  <c r="O73" i="48" s="1"/>
  <c r="P73" i="48" s="1"/>
  <c r="C73" i="48"/>
  <c r="E73" i="48" s="1"/>
  <c r="G73" i="48" s="1"/>
  <c r="K72" i="48"/>
  <c r="M72" i="48" s="1"/>
  <c r="O72" i="48" s="1"/>
  <c r="P72" i="48" s="1"/>
  <c r="C72" i="48"/>
  <c r="E72" i="48" s="1"/>
  <c r="G72" i="48" s="1"/>
  <c r="K71" i="48"/>
  <c r="M71" i="48" s="1"/>
  <c r="O71" i="48" s="1"/>
  <c r="C71" i="48"/>
  <c r="E71" i="48" s="1"/>
  <c r="G71" i="48" s="1"/>
  <c r="K70" i="48"/>
  <c r="M70" i="48" s="1"/>
  <c r="O70" i="48" s="1"/>
  <c r="C70" i="48"/>
  <c r="E70" i="48" s="1"/>
  <c r="G70" i="48" s="1"/>
  <c r="K69" i="48"/>
  <c r="M69" i="48" s="1"/>
  <c r="O69" i="48" s="1"/>
  <c r="C69" i="48"/>
  <c r="E69" i="48" s="1"/>
  <c r="G69" i="48" s="1"/>
  <c r="H69" i="48" s="1"/>
  <c r="K68" i="48"/>
  <c r="M68" i="48" s="1"/>
  <c r="O68" i="48" s="1"/>
  <c r="P68" i="48" s="1"/>
  <c r="C68" i="48"/>
  <c r="E68" i="48" s="1"/>
  <c r="G68" i="48" s="1"/>
  <c r="K67" i="48"/>
  <c r="M67" i="48" s="1"/>
  <c r="O67" i="48" s="1"/>
  <c r="C67" i="48"/>
  <c r="E67" i="48" s="1"/>
  <c r="G67" i="48" s="1"/>
  <c r="K66" i="48"/>
  <c r="M66" i="48" s="1"/>
  <c r="O66" i="48" s="1"/>
  <c r="C66" i="48"/>
  <c r="E66" i="48" s="1"/>
  <c r="G66" i="48" s="1"/>
  <c r="K65" i="48"/>
  <c r="M65" i="48" s="1"/>
  <c r="O65" i="48" s="1"/>
  <c r="P65" i="48" s="1"/>
  <c r="K64" i="48"/>
  <c r="M64" i="48" s="1"/>
  <c r="O64" i="48" s="1"/>
  <c r="P64" i="48" s="1"/>
  <c r="C64" i="48"/>
  <c r="E64" i="48" s="1"/>
  <c r="G64" i="48" s="1"/>
  <c r="K63" i="48"/>
  <c r="M63" i="48" s="1"/>
  <c r="O63" i="48" s="1"/>
  <c r="C63" i="48"/>
  <c r="E63" i="48" s="1"/>
  <c r="G63" i="48" s="1"/>
  <c r="K62" i="48"/>
  <c r="M62" i="48" s="1"/>
  <c r="O62" i="48" s="1"/>
  <c r="K61" i="48"/>
  <c r="M61" i="48" s="1"/>
  <c r="O61" i="48" s="1"/>
  <c r="C61" i="48"/>
  <c r="E61" i="48" s="1"/>
  <c r="G61" i="48" s="1"/>
  <c r="K60" i="48"/>
  <c r="M60" i="48" s="1"/>
  <c r="O60" i="48" s="1"/>
  <c r="P60" i="48" s="1"/>
  <c r="C60" i="48"/>
  <c r="E60" i="48" s="1"/>
  <c r="G60" i="48" s="1"/>
  <c r="K59" i="48"/>
  <c r="M59" i="48" s="1"/>
  <c r="O59" i="48" s="1"/>
  <c r="K58" i="48"/>
  <c r="M58" i="48" s="1"/>
  <c r="O58" i="48" s="1"/>
  <c r="K57" i="48"/>
  <c r="M57" i="48" s="1"/>
  <c r="O57" i="48" s="1"/>
  <c r="P57" i="48" s="1"/>
  <c r="C57" i="48"/>
  <c r="E57" i="48" s="1"/>
  <c r="G57" i="48" s="1"/>
  <c r="K56" i="48"/>
  <c r="M56" i="48" s="1"/>
  <c r="O56" i="48" s="1"/>
  <c r="P56" i="48" s="1"/>
  <c r="C56" i="48"/>
  <c r="E56" i="48" s="1"/>
  <c r="G56" i="48" s="1"/>
  <c r="K55" i="48"/>
  <c r="M55" i="48" s="1"/>
  <c r="O55" i="48" s="1"/>
  <c r="K54" i="48"/>
  <c r="M54" i="48" s="1"/>
  <c r="O54" i="48" s="1"/>
  <c r="C54" i="48"/>
  <c r="E54" i="48" s="1"/>
  <c r="G54" i="48" s="1"/>
  <c r="K53" i="48"/>
  <c r="M53" i="48" s="1"/>
  <c r="O53" i="48" s="1"/>
  <c r="P53" i="48" s="1"/>
  <c r="K52" i="48"/>
  <c r="M52" i="48" s="1"/>
  <c r="O52" i="48" s="1"/>
  <c r="P52" i="48" s="1"/>
  <c r="Q52" i="48" s="1"/>
  <c r="C52" i="48"/>
  <c r="E52" i="48" s="1"/>
  <c r="G52" i="48" s="1"/>
  <c r="K51" i="48"/>
  <c r="M51" i="48" s="1"/>
  <c r="O51" i="48" s="1"/>
  <c r="C51" i="48"/>
  <c r="E51" i="48" s="1"/>
  <c r="G51" i="48" s="1"/>
  <c r="K50" i="48"/>
  <c r="M50" i="48" s="1"/>
  <c r="O50" i="48" s="1"/>
  <c r="K49" i="48"/>
  <c r="M49" i="48" s="1"/>
  <c r="O49" i="48" s="1"/>
  <c r="C49" i="48"/>
  <c r="E49" i="48" s="1"/>
  <c r="G49" i="48" s="1"/>
  <c r="K48" i="48"/>
  <c r="M48" i="48" s="1"/>
  <c r="O48" i="48" s="1"/>
  <c r="C48" i="48"/>
  <c r="E48" i="48" s="1"/>
  <c r="G48" i="48" s="1"/>
  <c r="K45" i="48"/>
  <c r="M45" i="48" s="1"/>
  <c r="O45" i="48" s="1"/>
  <c r="C45" i="48"/>
  <c r="E45" i="48" s="1"/>
  <c r="G45" i="48" s="1"/>
  <c r="K44" i="48"/>
  <c r="M44" i="48" s="1"/>
  <c r="O44" i="48" s="1"/>
  <c r="C44" i="48"/>
  <c r="E44" i="48" s="1"/>
  <c r="G44" i="48" s="1"/>
  <c r="K43" i="48"/>
  <c r="M43" i="48" s="1"/>
  <c r="O43" i="48" s="1"/>
  <c r="P43" i="48" s="1"/>
  <c r="C43" i="48"/>
  <c r="E43" i="48" s="1"/>
  <c r="G43" i="48" s="1"/>
  <c r="K42" i="48"/>
  <c r="M42" i="48" s="1"/>
  <c r="O42" i="48" s="1"/>
  <c r="C42" i="48"/>
  <c r="E42" i="48" s="1"/>
  <c r="G42" i="48" s="1"/>
  <c r="K41" i="48"/>
  <c r="M41" i="48" s="1"/>
  <c r="O41" i="48" s="1"/>
  <c r="C41" i="48"/>
  <c r="E41" i="48" s="1"/>
  <c r="G41" i="48" s="1"/>
  <c r="K40" i="48"/>
  <c r="M40" i="48" s="1"/>
  <c r="O40" i="48" s="1"/>
  <c r="C40" i="48"/>
  <c r="E40" i="48" s="1"/>
  <c r="G40" i="48" s="1"/>
  <c r="K39" i="48"/>
  <c r="M39" i="48" s="1"/>
  <c r="O39" i="48" s="1"/>
  <c r="P39" i="48" s="1"/>
  <c r="C39" i="48"/>
  <c r="E39" i="48" s="1"/>
  <c r="G39" i="48" s="1"/>
  <c r="K38" i="48"/>
  <c r="M38" i="48" s="1"/>
  <c r="O38" i="48" s="1"/>
  <c r="C38" i="48"/>
  <c r="E38" i="48" s="1"/>
  <c r="G38" i="48" s="1"/>
  <c r="K37" i="48"/>
  <c r="M37" i="48" s="1"/>
  <c r="O37" i="48" s="1"/>
  <c r="C37" i="48"/>
  <c r="E37" i="48" s="1"/>
  <c r="G37" i="48" s="1"/>
  <c r="K36" i="48"/>
  <c r="M36" i="48" s="1"/>
  <c r="O36" i="48" s="1"/>
  <c r="C36" i="48"/>
  <c r="E36" i="48" s="1"/>
  <c r="G36" i="48" s="1"/>
  <c r="K35" i="48"/>
  <c r="M35" i="48" s="1"/>
  <c r="O35" i="48" s="1"/>
  <c r="P35" i="48" s="1"/>
  <c r="C35" i="48"/>
  <c r="E35" i="48" s="1"/>
  <c r="G35" i="48" s="1"/>
  <c r="M34" i="48"/>
  <c r="O34" i="48" s="1"/>
  <c r="C34" i="48"/>
  <c r="E34" i="48" s="1"/>
  <c r="G34" i="48" s="1"/>
  <c r="K33" i="48"/>
  <c r="M33" i="48" s="1"/>
  <c r="O33" i="48" s="1"/>
  <c r="C33" i="48"/>
  <c r="E33" i="48" s="1"/>
  <c r="G33" i="48" s="1"/>
  <c r="H33" i="48" s="1"/>
  <c r="K32" i="48"/>
  <c r="M32" i="48" s="1"/>
  <c r="O32" i="48" s="1"/>
  <c r="C32" i="48"/>
  <c r="E32" i="48" s="1"/>
  <c r="G32" i="48" s="1"/>
  <c r="K31" i="48"/>
  <c r="M31" i="48" s="1"/>
  <c r="O31" i="48" s="1"/>
  <c r="C31" i="48"/>
  <c r="E31" i="48" s="1"/>
  <c r="G31" i="48" s="1"/>
  <c r="K30" i="48"/>
  <c r="M30" i="48" s="1"/>
  <c r="O30" i="48" s="1"/>
  <c r="C30" i="48"/>
  <c r="E30" i="48" s="1"/>
  <c r="G30" i="48" s="1"/>
  <c r="K29" i="48"/>
  <c r="M29" i="48" s="1"/>
  <c r="O29" i="48" s="1"/>
  <c r="C29" i="48"/>
  <c r="E29" i="48" s="1"/>
  <c r="G29" i="48" s="1"/>
  <c r="K28" i="48"/>
  <c r="M28" i="48" s="1"/>
  <c r="O28" i="48" s="1"/>
  <c r="C28" i="48"/>
  <c r="E28" i="48" s="1"/>
  <c r="G28" i="48" s="1"/>
  <c r="K27" i="48"/>
  <c r="M27" i="48" s="1"/>
  <c r="O27" i="48" s="1"/>
  <c r="C27" i="48"/>
  <c r="E27" i="48" s="1"/>
  <c r="G27" i="48" s="1"/>
  <c r="K26" i="48"/>
  <c r="M26" i="48" s="1"/>
  <c r="O26" i="48" s="1"/>
  <c r="C26" i="48"/>
  <c r="E26" i="48" s="1"/>
  <c r="G26" i="48" s="1"/>
  <c r="K25" i="48"/>
  <c r="M25" i="48" s="1"/>
  <c r="O25" i="48" s="1"/>
  <c r="C25" i="48"/>
  <c r="E25" i="48" s="1"/>
  <c r="G25" i="48" s="1"/>
  <c r="H25" i="48" s="1"/>
  <c r="K24" i="48"/>
  <c r="M24" i="48" s="1"/>
  <c r="O24" i="48" s="1"/>
  <c r="C24" i="48"/>
  <c r="E24" i="48" s="1"/>
  <c r="G24" i="48" s="1"/>
  <c r="K23" i="48"/>
  <c r="M23" i="48" s="1"/>
  <c r="O23" i="48" s="1"/>
  <c r="C23" i="48"/>
  <c r="E23" i="48" s="1"/>
  <c r="G23" i="48" s="1"/>
  <c r="K22" i="48"/>
  <c r="M22" i="48" s="1"/>
  <c r="O22" i="48" s="1"/>
  <c r="C22" i="48"/>
  <c r="E22" i="48" s="1"/>
  <c r="G22" i="48" s="1"/>
  <c r="K21" i="48"/>
  <c r="M21" i="48" s="1"/>
  <c r="O21" i="48" s="1"/>
  <c r="C21" i="48"/>
  <c r="E21" i="48" s="1"/>
  <c r="G21" i="48" s="1"/>
  <c r="H21" i="48" s="1"/>
  <c r="K20" i="48"/>
  <c r="M20" i="48" s="1"/>
  <c r="O20" i="48" s="1"/>
  <c r="C20" i="48"/>
  <c r="E20" i="48" s="1"/>
  <c r="G20" i="48" s="1"/>
  <c r="K19" i="48"/>
  <c r="M19" i="48" s="1"/>
  <c r="O19" i="48" s="1"/>
  <c r="C19" i="48"/>
  <c r="E19" i="48" s="1"/>
  <c r="G19" i="48" s="1"/>
  <c r="K18" i="48"/>
  <c r="M18" i="48" s="1"/>
  <c r="O18" i="48" s="1"/>
  <c r="C18" i="48"/>
  <c r="E18" i="48" s="1"/>
  <c r="G18" i="48" s="1"/>
  <c r="K17" i="48"/>
  <c r="M17" i="48" s="1"/>
  <c r="O17" i="48" s="1"/>
  <c r="C17" i="48"/>
  <c r="E17" i="48" s="1"/>
  <c r="G17" i="48" s="1"/>
  <c r="H17" i="48" s="1"/>
  <c r="K16" i="48"/>
  <c r="M16" i="48" s="1"/>
  <c r="O16" i="48" s="1"/>
  <c r="C16" i="48"/>
  <c r="E16" i="48" s="1"/>
  <c r="G16" i="48" s="1"/>
  <c r="K15" i="48"/>
  <c r="M15" i="48" s="1"/>
  <c r="O15" i="48" s="1"/>
  <c r="C15" i="48"/>
  <c r="E15" i="48" s="1"/>
  <c r="G15" i="48" s="1"/>
  <c r="K14" i="48"/>
  <c r="M14" i="48" s="1"/>
  <c r="O14" i="48" s="1"/>
  <c r="C14" i="48"/>
  <c r="E14" i="48" s="1"/>
  <c r="G14" i="48" s="1"/>
  <c r="K13" i="48"/>
  <c r="M13" i="48" s="1"/>
  <c r="O13" i="48" s="1"/>
  <c r="C13" i="48"/>
  <c r="E13" i="48" s="1"/>
  <c r="G13" i="48" s="1"/>
  <c r="H13" i="48" s="1"/>
  <c r="K12" i="48"/>
  <c r="M12" i="48" s="1"/>
  <c r="O12" i="48" s="1"/>
  <c r="C12" i="48"/>
  <c r="E12" i="48" s="1"/>
  <c r="G12" i="48" s="1"/>
  <c r="K11" i="48"/>
  <c r="M11" i="48" s="1"/>
  <c r="O11" i="48" s="1"/>
  <c r="C11" i="48"/>
  <c r="J9" i="48"/>
  <c r="O66" i="9" l="1"/>
  <c r="I298" i="48"/>
  <c r="Q395" i="48"/>
  <c r="I425" i="48"/>
  <c r="Q201" i="48"/>
  <c r="P471" i="48"/>
  <c r="Q473" i="48"/>
  <c r="Q433" i="48"/>
  <c r="I126" i="48"/>
  <c r="I543" i="48"/>
  <c r="M623" i="48"/>
  <c r="O623" i="48" s="1"/>
  <c r="P9" i="8"/>
  <c r="Q67" i="9"/>
  <c r="Q66" i="9" s="1"/>
  <c r="P66" i="9"/>
  <c r="P386" i="48"/>
  <c r="Q386" i="48" s="1"/>
  <c r="P187" i="48"/>
  <c r="Q187" i="48" s="1"/>
  <c r="P200" i="48"/>
  <c r="Q200" i="48" s="1"/>
  <c r="Q558" i="48"/>
  <c r="Q610" i="48"/>
  <c r="I134" i="48"/>
  <c r="Q231" i="48"/>
  <c r="Q249" i="48"/>
  <c r="I621" i="48"/>
  <c r="Q166" i="48"/>
  <c r="Q557" i="48"/>
  <c r="E11" i="48"/>
  <c r="G11" i="48" s="1"/>
  <c r="C9" i="48"/>
  <c r="C12" i="49" s="1"/>
  <c r="Q140" i="48"/>
  <c r="H150" i="48"/>
  <c r="I150" i="48" s="1"/>
  <c r="P254" i="48"/>
  <c r="Q254" i="48" s="1"/>
  <c r="H381" i="48"/>
  <c r="I381" i="48" s="1"/>
  <c r="G380" i="48"/>
  <c r="H156" i="48"/>
  <c r="I156" i="48" s="1"/>
  <c r="P276" i="48"/>
  <c r="Q276" i="48" s="1"/>
  <c r="P112" i="48"/>
  <c r="Q112" i="48" s="1"/>
  <c r="Q292" i="48"/>
  <c r="P363" i="48"/>
  <c r="P144" i="48"/>
  <c r="Q144" i="48" s="1"/>
  <c r="H122" i="48"/>
  <c r="I122" i="48" s="1"/>
  <c r="Q124" i="48"/>
  <c r="H278" i="48"/>
  <c r="I278" i="48" s="1"/>
  <c r="H293" i="48"/>
  <c r="I293" i="48" s="1"/>
  <c r="Q359" i="48"/>
  <c r="P364" i="48"/>
  <c r="Q364" i="48" s="1"/>
  <c r="H415" i="48"/>
  <c r="I415" i="48" s="1"/>
  <c r="H371" i="48"/>
  <c r="I371" i="48" s="1"/>
  <c r="P430" i="48"/>
  <c r="Q430" i="48" s="1"/>
  <c r="P469" i="48"/>
  <c r="Q469" i="48" s="1"/>
  <c r="P505" i="48"/>
  <c r="Q505" i="48" s="1"/>
  <c r="I109" i="48"/>
  <c r="O500" i="48"/>
  <c r="K9" i="48"/>
  <c r="G12" i="49" s="1"/>
  <c r="H123" i="48"/>
  <c r="I123" i="48" s="1"/>
  <c r="P207" i="48"/>
  <c r="Q207" i="48" s="1"/>
  <c r="Q354" i="48"/>
  <c r="P454" i="48"/>
  <c r="Q454" i="48" s="1"/>
  <c r="H373" i="48"/>
  <c r="I373" i="48" s="1"/>
  <c r="P409" i="48"/>
  <c r="Q409" i="48" s="1"/>
  <c r="P350" i="48"/>
  <c r="Q350" i="48" s="1"/>
  <c r="P421" i="48"/>
  <c r="Q421" i="48" s="1"/>
  <c r="P529" i="48"/>
  <c r="O528" i="48"/>
  <c r="P584" i="48"/>
  <c r="Q584" i="48" s="1"/>
  <c r="H605" i="48"/>
  <c r="I605" i="48" s="1"/>
  <c r="P503" i="48"/>
  <c r="Q503" i="48" s="1"/>
  <c r="P656" i="48"/>
  <c r="Q656" i="48" s="1"/>
  <c r="P437" i="48"/>
  <c r="Q437" i="48" s="1"/>
  <c r="Q442" i="48"/>
  <c r="P515" i="48"/>
  <c r="Q515" i="48" s="1"/>
  <c r="P545" i="48"/>
  <c r="Q545" i="48" s="1"/>
  <c r="H561" i="48"/>
  <c r="I561" i="48" s="1"/>
  <c r="P660" i="48"/>
  <c r="Q660" i="48" s="1"/>
  <c r="I146" i="48"/>
  <c r="I160" i="48"/>
  <c r="I176" i="48"/>
  <c r="I275" i="48"/>
  <c r="G362" i="48"/>
  <c r="P391" i="48"/>
  <c r="Q391" i="48" s="1"/>
  <c r="Q465" i="48"/>
  <c r="G517" i="48"/>
  <c r="G516" i="48" s="1"/>
  <c r="P606" i="48"/>
  <c r="Q606" i="48" s="1"/>
  <c r="G323" i="48"/>
  <c r="G390" i="48"/>
  <c r="P434" i="48"/>
  <c r="Q434" i="48" s="1"/>
  <c r="G446" i="48"/>
  <c r="P501" i="48"/>
  <c r="Q501" i="48" s="1"/>
  <c r="Q504" i="48"/>
  <c r="H601" i="48"/>
  <c r="I601" i="48" s="1"/>
  <c r="H629" i="48"/>
  <c r="I629" i="48" s="1"/>
  <c r="H532" i="48"/>
  <c r="H540" i="48"/>
  <c r="I540" i="48" s="1"/>
  <c r="H569" i="48"/>
  <c r="P576" i="48"/>
  <c r="Q576" i="48" s="1"/>
  <c r="G358" i="48"/>
  <c r="P533" i="48"/>
  <c r="P532" i="48" s="1"/>
  <c r="Q541" i="48"/>
  <c r="Q585" i="48"/>
  <c r="Q648" i="48"/>
  <c r="Q425" i="48"/>
  <c r="Q477" i="48"/>
  <c r="Q602" i="48"/>
  <c r="P36" i="48"/>
  <c r="Q36" i="48" s="1"/>
  <c r="P18" i="48"/>
  <c r="Q18" i="48" s="1"/>
  <c r="H72" i="48"/>
  <c r="I72" i="48" s="1"/>
  <c r="H96" i="48"/>
  <c r="I96" i="48" s="1"/>
  <c r="P12" i="48"/>
  <c r="Q12" i="48" s="1"/>
  <c r="P19" i="48"/>
  <c r="Q19" i="48" s="1"/>
  <c r="P24" i="48"/>
  <c r="Q24" i="48" s="1"/>
  <c r="H38" i="48"/>
  <c r="I38" i="48" s="1"/>
  <c r="H43" i="48"/>
  <c r="I43" i="48" s="1"/>
  <c r="H63" i="48"/>
  <c r="I63" i="48" s="1"/>
  <c r="H71" i="48"/>
  <c r="I71" i="48" s="1"/>
  <c r="P122" i="48"/>
  <c r="Q122" i="48" s="1"/>
  <c r="P17" i="48"/>
  <c r="Q17" i="48" s="1"/>
  <c r="H20" i="48"/>
  <c r="I20" i="48" s="1"/>
  <c r="P22" i="48"/>
  <c r="Q22" i="48" s="1"/>
  <c r="P33" i="48"/>
  <c r="Q33" i="48" s="1"/>
  <c r="H36" i="48"/>
  <c r="I36" i="48" s="1"/>
  <c r="P38" i="48"/>
  <c r="Q38" i="48" s="1"/>
  <c r="H41" i="48"/>
  <c r="I41" i="48" s="1"/>
  <c r="H52" i="48"/>
  <c r="I52" i="48" s="1"/>
  <c r="P55" i="48"/>
  <c r="Q55" i="48" s="1"/>
  <c r="P59" i="48"/>
  <c r="Q59" i="48" s="1"/>
  <c r="P63" i="48"/>
  <c r="Q63" i="48" s="1"/>
  <c r="P67" i="48"/>
  <c r="Q67" i="48" s="1"/>
  <c r="P71" i="48"/>
  <c r="Q71" i="48" s="1"/>
  <c r="P75" i="48"/>
  <c r="Q75" i="48" s="1"/>
  <c r="P79" i="48"/>
  <c r="Q79" i="48" s="1"/>
  <c r="P83" i="48"/>
  <c r="Q83" i="48" s="1"/>
  <c r="H119" i="48"/>
  <c r="I119" i="48" s="1"/>
  <c r="P129" i="48"/>
  <c r="Q129" i="48" s="1"/>
  <c r="H147" i="48"/>
  <c r="I147" i="48" s="1"/>
  <c r="P176" i="48"/>
  <c r="Q176" i="48" s="1"/>
  <c r="P184" i="48"/>
  <c r="Q184" i="48" s="1"/>
  <c r="H18" i="48"/>
  <c r="I18" i="48" s="1"/>
  <c r="H34" i="48"/>
  <c r="I34" i="48" s="1"/>
  <c r="P155" i="48"/>
  <c r="Q155" i="48" s="1"/>
  <c r="H16" i="48"/>
  <c r="I16" i="48" s="1"/>
  <c r="H37" i="48"/>
  <c r="I37" i="48" s="1"/>
  <c r="H60" i="48"/>
  <c r="I60" i="48" s="1"/>
  <c r="P110" i="48"/>
  <c r="Q110" i="48" s="1"/>
  <c r="H148" i="48"/>
  <c r="I148" i="48" s="1"/>
  <c r="O10" i="48"/>
  <c r="P11" i="48"/>
  <c r="H14" i="48"/>
  <c r="I14" i="48" s="1"/>
  <c r="P16" i="48"/>
  <c r="Q16" i="48" s="1"/>
  <c r="P27" i="48"/>
  <c r="Q27" i="48" s="1"/>
  <c r="H30" i="48"/>
  <c r="I30" i="48" s="1"/>
  <c r="P32" i="48"/>
  <c r="Q32" i="48" s="1"/>
  <c r="H35" i="48"/>
  <c r="I35" i="48" s="1"/>
  <c r="H48" i="48"/>
  <c r="G47" i="48"/>
  <c r="H89" i="48"/>
  <c r="I89" i="48" s="1"/>
  <c r="H111" i="48"/>
  <c r="I111" i="48" s="1"/>
  <c r="H115" i="48"/>
  <c r="I115" i="48" s="1"/>
  <c r="P125" i="48"/>
  <c r="Q125" i="48" s="1"/>
  <c r="P133" i="48"/>
  <c r="Q133" i="48" s="1"/>
  <c r="H154" i="48"/>
  <c r="G153" i="48"/>
  <c r="P20" i="48"/>
  <c r="Q20" i="48" s="1"/>
  <c r="H32" i="48"/>
  <c r="I32" i="48" s="1"/>
  <c r="H64" i="48"/>
  <c r="I64" i="48" s="1"/>
  <c r="H92" i="48"/>
  <c r="I92" i="48" s="1"/>
  <c r="H12" i="48"/>
  <c r="I12" i="48" s="1"/>
  <c r="P14" i="48"/>
  <c r="Q14" i="48" s="1"/>
  <c r="P25" i="48"/>
  <c r="Q25" i="48" s="1"/>
  <c r="H28" i="48"/>
  <c r="I28" i="48" s="1"/>
  <c r="P30" i="48"/>
  <c r="Q30" i="48" s="1"/>
  <c r="H44" i="48"/>
  <c r="I44" i="48" s="1"/>
  <c r="O47" i="48"/>
  <c r="P48" i="48"/>
  <c r="Q48" i="48" s="1"/>
  <c r="P50" i="48"/>
  <c r="Q50" i="48" s="1"/>
  <c r="G105" i="48"/>
  <c r="H131" i="48"/>
  <c r="I131" i="48" s="1"/>
  <c r="H143" i="48"/>
  <c r="I143" i="48" s="1"/>
  <c r="P145" i="48"/>
  <c r="Q145" i="48" s="1"/>
  <c r="P159" i="48"/>
  <c r="Q159" i="48" s="1"/>
  <c r="P177" i="48"/>
  <c r="Q177" i="48" s="1"/>
  <c r="O195" i="48"/>
  <c r="P196" i="48"/>
  <c r="Q196" i="48" s="1"/>
  <c r="H39" i="48"/>
  <c r="I39" i="48" s="1"/>
  <c r="P29" i="48"/>
  <c r="Q29" i="48" s="1"/>
  <c r="H56" i="48"/>
  <c r="I56" i="48" s="1"/>
  <c r="H80" i="48"/>
  <c r="I80" i="48" s="1"/>
  <c r="H128" i="48"/>
  <c r="I128" i="48" s="1"/>
  <c r="P23" i="48"/>
  <c r="Q23" i="48" s="1"/>
  <c r="P28" i="48"/>
  <c r="Q28" i="48" s="1"/>
  <c r="H42" i="48"/>
  <c r="I42" i="48" s="1"/>
  <c r="H49" i="48"/>
  <c r="I49" i="48" s="1"/>
  <c r="P58" i="48"/>
  <c r="Q58" i="48" s="1"/>
  <c r="P66" i="48"/>
  <c r="Q66" i="48" s="1"/>
  <c r="P70" i="48"/>
  <c r="Q70" i="48" s="1"/>
  <c r="P78" i="48"/>
  <c r="Q78" i="48" s="1"/>
  <c r="H93" i="48"/>
  <c r="I93" i="48" s="1"/>
  <c r="H97" i="48"/>
  <c r="I97" i="48" s="1"/>
  <c r="H116" i="48"/>
  <c r="I116" i="48" s="1"/>
  <c r="H124" i="48"/>
  <c r="I124" i="48" s="1"/>
  <c r="H157" i="48"/>
  <c r="I157" i="48" s="1"/>
  <c r="H169" i="48"/>
  <c r="I169" i="48" s="1"/>
  <c r="P175" i="48"/>
  <c r="Q175" i="48" s="1"/>
  <c r="O173" i="48"/>
  <c r="H68" i="48"/>
  <c r="I68" i="48" s="1"/>
  <c r="H26" i="48"/>
  <c r="I26" i="48" s="1"/>
  <c r="P44" i="48"/>
  <c r="Q44" i="48" s="1"/>
  <c r="P54" i="48"/>
  <c r="Q54" i="48" s="1"/>
  <c r="P62" i="48"/>
  <c r="Q62" i="48" s="1"/>
  <c r="P74" i="48"/>
  <c r="Q74" i="48" s="1"/>
  <c r="P82" i="48"/>
  <c r="Q82" i="48" s="1"/>
  <c r="H101" i="48"/>
  <c r="I101" i="48" s="1"/>
  <c r="P171" i="48"/>
  <c r="Q171" i="48" s="1"/>
  <c r="P21" i="48"/>
  <c r="Q21" i="48" s="1"/>
  <c r="H24" i="48"/>
  <c r="I24" i="48" s="1"/>
  <c r="P26" i="48"/>
  <c r="Q26" i="48" s="1"/>
  <c r="H40" i="48"/>
  <c r="I40" i="48" s="1"/>
  <c r="P42" i="48"/>
  <c r="Q42" i="48" s="1"/>
  <c r="H45" i="48"/>
  <c r="I45" i="48" s="1"/>
  <c r="H51" i="48"/>
  <c r="I51" i="48" s="1"/>
  <c r="P113" i="48"/>
  <c r="Q113" i="48" s="1"/>
  <c r="P126" i="48"/>
  <c r="Q126" i="48" s="1"/>
  <c r="H132" i="48"/>
  <c r="I132" i="48" s="1"/>
  <c r="H144" i="48"/>
  <c r="I144" i="48" s="1"/>
  <c r="P15" i="48"/>
  <c r="Q15" i="48" s="1"/>
  <c r="P31" i="48"/>
  <c r="Q31" i="48" s="1"/>
  <c r="P13" i="48"/>
  <c r="Q13" i="48" s="1"/>
  <c r="P34" i="48"/>
  <c r="Q34" i="48" s="1"/>
  <c r="H76" i="48"/>
  <c r="I76" i="48" s="1"/>
  <c r="H22" i="48"/>
  <c r="I22" i="48" s="1"/>
  <c r="P40" i="48"/>
  <c r="Q40" i="48" s="1"/>
  <c r="P51" i="48"/>
  <c r="Q51" i="48" s="1"/>
  <c r="H67" i="48"/>
  <c r="I67" i="48" s="1"/>
  <c r="H79" i="48"/>
  <c r="I79" i="48" s="1"/>
  <c r="P149" i="48"/>
  <c r="Q149" i="48" s="1"/>
  <c r="H170" i="48"/>
  <c r="I170" i="48" s="1"/>
  <c r="H186" i="48"/>
  <c r="I186" i="48" s="1"/>
  <c r="P198" i="48"/>
  <c r="Q198" i="48" s="1"/>
  <c r="H29" i="48"/>
  <c r="I29" i="48" s="1"/>
  <c r="P61" i="48"/>
  <c r="Q61" i="48" s="1"/>
  <c r="P69" i="48"/>
  <c r="Q69" i="48" s="1"/>
  <c r="P80" i="48"/>
  <c r="Q80" i="48" s="1"/>
  <c r="Q87" i="48"/>
  <c r="P98" i="48"/>
  <c r="Q98" i="48" s="1"/>
  <c r="I106" i="48"/>
  <c r="H121" i="48"/>
  <c r="I121" i="48" s="1"/>
  <c r="H165" i="48"/>
  <c r="I165" i="48" s="1"/>
  <c r="P190" i="48"/>
  <c r="Q190" i="48" s="1"/>
  <c r="P210" i="48"/>
  <c r="Q210" i="48" s="1"/>
  <c r="P224" i="48"/>
  <c r="Q224" i="48" s="1"/>
  <c r="H277" i="48"/>
  <c r="I277" i="48" s="1"/>
  <c r="H300" i="48"/>
  <c r="I300" i="48" s="1"/>
  <c r="G299" i="48"/>
  <c r="H302" i="48"/>
  <c r="I302" i="48" s="1"/>
  <c r="P550" i="48"/>
  <c r="Q550" i="48" s="1"/>
  <c r="I13" i="48"/>
  <c r="I17" i="48"/>
  <c r="I21" i="48"/>
  <c r="I25" i="48"/>
  <c r="I33" i="48"/>
  <c r="Q35" i="48"/>
  <c r="Q39" i="48"/>
  <c r="Q43" i="48"/>
  <c r="Q53" i="48"/>
  <c r="Q56" i="48"/>
  <c r="Q57" i="48"/>
  <c r="Q60" i="48"/>
  <c r="Q64" i="48"/>
  <c r="Q65" i="48"/>
  <c r="Q68" i="48"/>
  <c r="Q72" i="48"/>
  <c r="Q73" i="48"/>
  <c r="Q76" i="48"/>
  <c r="Q77" i="48"/>
  <c r="Q81" i="48"/>
  <c r="Q84" i="48"/>
  <c r="Q85" i="48"/>
  <c r="Q90" i="48"/>
  <c r="Q97" i="48"/>
  <c r="P116" i="48"/>
  <c r="Q116" i="48" s="1"/>
  <c r="I118" i="48"/>
  <c r="I127" i="48"/>
  <c r="H129" i="48"/>
  <c r="I129" i="48" s="1"/>
  <c r="Q132" i="48"/>
  <c r="P136" i="48"/>
  <c r="Q136" i="48" s="1"/>
  <c r="P138" i="48"/>
  <c r="Q138" i="48" s="1"/>
  <c r="I142" i="48"/>
  <c r="P165" i="48"/>
  <c r="Q165" i="48" s="1"/>
  <c r="H171" i="48"/>
  <c r="I171" i="48" s="1"/>
  <c r="P179" i="48"/>
  <c r="Q179" i="48" s="1"/>
  <c r="Q186" i="48"/>
  <c r="P188" i="48"/>
  <c r="Q188" i="48" s="1"/>
  <c r="Q212" i="48"/>
  <c r="P214" i="48"/>
  <c r="Q214" i="48" s="1"/>
  <c r="P219" i="48"/>
  <c r="Q219" i="48" s="1"/>
  <c r="O229" i="48"/>
  <c r="P232" i="48"/>
  <c r="Q232" i="48" s="1"/>
  <c r="P239" i="48"/>
  <c r="Q239" i="48" s="1"/>
  <c r="G272" i="48"/>
  <c r="G271" i="48" s="1"/>
  <c r="P369" i="48"/>
  <c r="Q369" i="48" s="1"/>
  <c r="H163" i="48"/>
  <c r="I163" i="48" s="1"/>
  <c r="Q96" i="48"/>
  <c r="P119" i="48"/>
  <c r="Q119" i="48" s="1"/>
  <c r="H295" i="48"/>
  <c r="I295" i="48" s="1"/>
  <c r="P106" i="48"/>
  <c r="P127" i="48"/>
  <c r="Q127" i="48" s="1"/>
  <c r="H133" i="48"/>
  <c r="I133" i="48" s="1"/>
  <c r="I135" i="48"/>
  <c r="P142" i="48"/>
  <c r="Q142" i="48" s="1"/>
  <c r="O153" i="48"/>
  <c r="H162" i="48"/>
  <c r="I162" i="48" s="1"/>
  <c r="P163" i="48"/>
  <c r="Q163" i="48" s="1"/>
  <c r="P169" i="48"/>
  <c r="Q169" i="48" s="1"/>
  <c r="H174" i="48"/>
  <c r="G173" i="48"/>
  <c r="H178" i="48"/>
  <c r="I178" i="48" s="1"/>
  <c r="H182" i="48"/>
  <c r="I182" i="48" s="1"/>
  <c r="H191" i="48"/>
  <c r="I191" i="48" s="1"/>
  <c r="G199" i="48"/>
  <c r="P205" i="48"/>
  <c r="Q205" i="48" s="1"/>
  <c r="G216" i="48"/>
  <c r="P222" i="48"/>
  <c r="Q222" i="48" s="1"/>
  <c r="P230" i="48"/>
  <c r="P237" i="48"/>
  <c r="Q237" i="48" s="1"/>
  <c r="P247" i="48"/>
  <c r="Q247" i="48" s="1"/>
  <c r="H273" i="48"/>
  <c r="I273" i="48" s="1"/>
  <c r="Q107" i="48"/>
  <c r="P147" i="48"/>
  <c r="Q147" i="48" s="1"/>
  <c r="P172" i="48"/>
  <c r="Q172" i="48" s="1"/>
  <c r="Q104" i="48"/>
  <c r="P134" i="48"/>
  <c r="Q134" i="48" s="1"/>
  <c r="P161" i="48"/>
  <c r="Q161" i="48" s="1"/>
  <c r="P115" i="48"/>
  <c r="Q115" i="48" s="1"/>
  <c r="H117" i="48"/>
  <c r="I117" i="48" s="1"/>
  <c r="P118" i="48"/>
  <c r="Q118" i="48" s="1"/>
  <c r="P131" i="48"/>
  <c r="Q131" i="48" s="1"/>
  <c r="H137" i="48"/>
  <c r="I137" i="48" s="1"/>
  <c r="P146" i="48"/>
  <c r="Q146" i="48" s="1"/>
  <c r="P156" i="48"/>
  <c r="Q156" i="48" s="1"/>
  <c r="H166" i="48"/>
  <c r="I166" i="48" s="1"/>
  <c r="P167" i="48"/>
  <c r="Q167" i="48" s="1"/>
  <c r="P182" i="48"/>
  <c r="Q182" i="48" s="1"/>
  <c r="H187" i="48"/>
  <c r="I187" i="48" s="1"/>
  <c r="H189" i="48"/>
  <c r="I189" i="48" s="1"/>
  <c r="P191" i="48"/>
  <c r="Q191" i="48" s="1"/>
  <c r="P193" i="48"/>
  <c r="Q193" i="48" s="1"/>
  <c r="P217" i="48"/>
  <c r="Q217" i="48" s="1"/>
  <c r="O216" i="48"/>
  <c r="P225" i="48"/>
  <c r="Q225" i="48" s="1"/>
  <c r="P268" i="48"/>
  <c r="Q268" i="48" s="1"/>
  <c r="P91" i="48"/>
  <c r="Q91" i="48" s="1"/>
  <c r="H112" i="48"/>
  <c r="I112" i="48" s="1"/>
  <c r="H190" i="48"/>
  <c r="I190" i="48" s="1"/>
  <c r="I103" i="48"/>
  <c r="H167" i="48"/>
  <c r="I167" i="48" s="1"/>
  <c r="G10" i="48"/>
  <c r="P95" i="48"/>
  <c r="Q95" i="48" s="1"/>
  <c r="P103" i="48"/>
  <c r="Q103" i="48" s="1"/>
  <c r="H19" i="48"/>
  <c r="I19" i="48" s="1"/>
  <c r="H23" i="48"/>
  <c r="I23" i="48" s="1"/>
  <c r="H27" i="48"/>
  <c r="I27" i="48" s="1"/>
  <c r="P41" i="48"/>
  <c r="Q41" i="48" s="1"/>
  <c r="P45" i="48"/>
  <c r="Q45" i="48" s="1"/>
  <c r="P49" i="48"/>
  <c r="Q49" i="48" s="1"/>
  <c r="H54" i="48"/>
  <c r="I54" i="48" s="1"/>
  <c r="H57" i="48"/>
  <c r="I57" i="48" s="1"/>
  <c r="H61" i="48"/>
  <c r="I61" i="48" s="1"/>
  <c r="H66" i="48"/>
  <c r="I66" i="48" s="1"/>
  <c r="H70" i="48"/>
  <c r="I70" i="48" s="1"/>
  <c r="H73" i="48"/>
  <c r="I73" i="48" s="1"/>
  <c r="H77" i="48"/>
  <c r="I77" i="48" s="1"/>
  <c r="H78" i="48"/>
  <c r="I78" i="48" s="1"/>
  <c r="H81" i="48"/>
  <c r="I81" i="48" s="1"/>
  <c r="H82" i="48"/>
  <c r="I82" i="48" s="1"/>
  <c r="H85" i="48"/>
  <c r="I85" i="48" s="1"/>
  <c r="I90" i="48"/>
  <c r="I91" i="48"/>
  <c r="P93" i="48"/>
  <c r="Q93" i="48" s="1"/>
  <c r="P94" i="48"/>
  <c r="Q94" i="48" s="1"/>
  <c r="I98" i="48"/>
  <c r="P101" i="48"/>
  <c r="Q101" i="48" s="1"/>
  <c r="P102" i="48"/>
  <c r="Q102" i="48" s="1"/>
  <c r="H108" i="48"/>
  <c r="I108" i="48" s="1"/>
  <c r="P111" i="48"/>
  <c r="Q111" i="48" s="1"/>
  <c r="I114" i="48"/>
  <c r="P135" i="48"/>
  <c r="Q135" i="48" s="1"/>
  <c r="H139" i="48"/>
  <c r="I139" i="48" s="1"/>
  <c r="H141" i="48"/>
  <c r="I141" i="48" s="1"/>
  <c r="P148" i="48"/>
  <c r="Q148" i="48" s="1"/>
  <c r="P150" i="48"/>
  <c r="Q150" i="48" s="1"/>
  <c r="Q154" i="48"/>
  <c r="P158" i="48"/>
  <c r="Q158" i="48" s="1"/>
  <c r="P160" i="48"/>
  <c r="Q160" i="48" s="1"/>
  <c r="I164" i="48"/>
  <c r="P174" i="48"/>
  <c r="P180" i="48"/>
  <c r="Q180" i="48" s="1"/>
  <c r="P189" i="48"/>
  <c r="Q189" i="48" s="1"/>
  <c r="P202" i="48"/>
  <c r="P209" i="48"/>
  <c r="Q209" i="48" s="1"/>
  <c r="P220" i="48"/>
  <c r="Q220" i="48" s="1"/>
  <c r="P245" i="48"/>
  <c r="Q245" i="48" s="1"/>
  <c r="H396" i="48"/>
  <c r="I396" i="48" s="1"/>
  <c r="P99" i="48"/>
  <c r="Q99" i="48" s="1"/>
  <c r="H140" i="48"/>
  <c r="I140" i="48" s="1"/>
  <c r="G280" i="48"/>
  <c r="G279" i="48" s="1"/>
  <c r="P86" i="48"/>
  <c r="Q86" i="48" s="1"/>
  <c r="I94" i="48"/>
  <c r="I138" i="48"/>
  <c r="P151" i="48"/>
  <c r="Q151" i="48" s="1"/>
  <c r="I69" i="48"/>
  <c r="Q121" i="48"/>
  <c r="H11" i="48"/>
  <c r="H15" i="48"/>
  <c r="I15" i="48" s="1"/>
  <c r="H31" i="48"/>
  <c r="I31" i="48" s="1"/>
  <c r="P37" i="48"/>
  <c r="Q37" i="48" s="1"/>
  <c r="P92" i="48"/>
  <c r="Q92" i="48" s="1"/>
  <c r="P100" i="48"/>
  <c r="Q100" i="48" s="1"/>
  <c r="O105" i="48"/>
  <c r="I113" i="48"/>
  <c r="P123" i="48"/>
  <c r="Q123" i="48" s="1"/>
  <c r="H125" i="48"/>
  <c r="I125" i="48" s="1"/>
  <c r="P139" i="48"/>
  <c r="Q139" i="48" s="1"/>
  <c r="H145" i="48"/>
  <c r="I145" i="48" s="1"/>
  <c r="H155" i="48"/>
  <c r="I155" i="48" s="1"/>
  <c r="P164" i="48"/>
  <c r="Q164" i="48" s="1"/>
  <c r="I168" i="48"/>
  <c r="P178" i="48"/>
  <c r="Q178" i="48" s="1"/>
  <c r="H183" i="48"/>
  <c r="I183" i="48" s="1"/>
  <c r="Q197" i="48"/>
  <c r="P223" i="48"/>
  <c r="Q223" i="48" s="1"/>
  <c r="O233" i="48"/>
  <c r="P234" i="48"/>
  <c r="Q234" i="48" s="1"/>
  <c r="P236" i="48"/>
  <c r="Q236" i="48" s="1"/>
  <c r="Q344" i="48"/>
  <c r="P394" i="48"/>
  <c r="Q394" i="48" s="1"/>
  <c r="P130" i="48"/>
  <c r="Q130" i="48" s="1"/>
  <c r="P157" i="48"/>
  <c r="Q157" i="48" s="1"/>
  <c r="P181" i="48"/>
  <c r="Q181" i="48" s="1"/>
  <c r="P221" i="48"/>
  <c r="Q221" i="48" s="1"/>
  <c r="Q88" i="48"/>
  <c r="P114" i="48"/>
  <c r="Q114" i="48" s="1"/>
  <c r="Q117" i="48"/>
  <c r="H136" i="48"/>
  <c r="I136" i="48" s="1"/>
  <c r="P137" i="48"/>
  <c r="Q137" i="48" s="1"/>
  <c r="P143" i="48"/>
  <c r="Q143" i="48" s="1"/>
  <c r="H149" i="48"/>
  <c r="I149" i="48" s="1"/>
  <c r="I151" i="48"/>
  <c r="H159" i="48"/>
  <c r="I159" i="48" s="1"/>
  <c r="I161" i="48"/>
  <c r="P168" i="48"/>
  <c r="Q168" i="48" s="1"/>
  <c r="H175" i="48"/>
  <c r="I175" i="48" s="1"/>
  <c r="H179" i="48"/>
  <c r="I179" i="48" s="1"/>
  <c r="H181" i="48"/>
  <c r="I181" i="48" s="1"/>
  <c r="P183" i="48"/>
  <c r="Q183" i="48" s="1"/>
  <c r="P185" i="48"/>
  <c r="Q185" i="48" s="1"/>
  <c r="P192" i="48"/>
  <c r="Q192" i="48" s="1"/>
  <c r="P206" i="48"/>
  <c r="Q206" i="48" s="1"/>
  <c r="P218" i="48"/>
  <c r="Q218" i="48" s="1"/>
  <c r="P227" i="48"/>
  <c r="P226" i="48" s="1"/>
  <c r="O226" i="48"/>
  <c r="P240" i="48"/>
  <c r="Q240" i="48" s="1"/>
  <c r="H246" i="48"/>
  <c r="I246" i="48" s="1"/>
  <c r="O262" i="48"/>
  <c r="P265" i="48"/>
  <c r="Q265" i="48" s="1"/>
  <c r="P282" i="48"/>
  <c r="P319" i="48"/>
  <c r="Q319" i="48" s="1"/>
  <c r="P342" i="48"/>
  <c r="Q342" i="48" s="1"/>
  <c r="G243" i="48"/>
  <c r="G242" i="48" s="1"/>
  <c r="H253" i="48"/>
  <c r="I253" i="48" s="1"/>
  <c r="P275" i="48"/>
  <c r="Q275" i="48" s="1"/>
  <c r="P277" i="48"/>
  <c r="Q277" i="48" s="1"/>
  <c r="H292" i="48"/>
  <c r="I292" i="48" s="1"/>
  <c r="P295" i="48"/>
  <c r="Q295" i="48" s="1"/>
  <c r="P329" i="48"/>
  <c r="Q329" i="48" s="1"/>
  <c r="P374" i="48"/>
  <c r="Q374" i="48" s="1"/>
  <c r="P397" i="48"/>
  <c r="Q397" i="48" s="1"/>
  <c r="H468" i="48"/>
  <c r="I468" i="48" s="1"/>
  <c r="H180" i="48"/>
  <c r="I180" i="48" s="1"/>
  <c r="H188" i="48"/>
  <c r="I188" i="48" s="1"/>
  <c r="Q211" i="48"/>
  <c r="H244" i="48"/>
  <c r="I244" i="48" s="1"/>
  <c r="P251" i="48"/>
  <c r="Q251" i="48" s="1"/>
  <c r="P255" i="48"/>
  <c r="Q255" i="48" s="1"/>
  <c r="G266" i="48"/>
  <c r="P286" i="48"/>
  <c r="Q286" i="48" s="1"/>
  <c r="O299" i="48"/>
  <c r="P302" i="48"/>
  <c r="Q302" i="48" s="1"/>
  <c r="P304" i="48"/>
  <c r="Q304" i="48" s="1"/>
  <c r="O306" i="48"/>
  <c r="P307" i="48"/>
  <c r="Q307" i="48" s="1"/>
  <c r="P309" i="48"/>
  <c r="Q309" i="48" s="1"/>
  <c r="H312" i="48"/>
  <c r="I312" i="48" s="1"/>
  <c r="P333" i="48"/>
  <c r="Q333" i="48" s="1"/>
  <c r="P360" i="48"/>
  <c r="Q360" i="48" s="1"/>
  <c r="Q358" i="48" s="1"/>
  <c r="P381" i="48"/>
  <c r="O380" i="48"/>
  <c r="G195" i="48"/>
  <c r="P204" i="48"/>
  <c r="Q204" i="48" s="1"/>
  <c r="Q215" i="48"/>
  <c r="H252" i="48"/>
  <c r="I252" i="48" s="1"/>
  <c r="Q253" i="48"/>
  <c r="P264" i="48"/>
  <c r="Q264" i="48" s="1"/>
  <c r="H276" i="48"/>
  <c r="I276" i="48" s="1"/>
  <c r="P312" i="48"/>
  <c r="Q312" i="48" s="1"/>
  <c r="P337" i="48"/>
  <c r="Q337" i="48" s="1"/>
  <c r="P343" i="48"/>
  <c r="Q343" i="48" s="1"/>
  <c r="H447" i="48"/>
  <c r="Q203" i="48"/>
  <c r="P244" i="48"/>
  <c r="Q244" i="48" s="1"/>
  <c r="O243" i="48"/>
  <c r="O242" i="48" s="1"/>
  <c r="P246" i="48"/>
  <c r="Q246" i="48" s="1"/>
  <c r="P248" i="48"/>
  <c r="Q248" i="48" s="1"/>
  <c r="Q257" i="48"/>
  <c r="O266" i="48"/>
  <c r="P267" i="48"/>
  <c r="Q273" i="48"/>
  <c r="P278" i="48"/>
  <c r="Q278" i="48" s="1"/>
  <c r="I296" i="48"/>
  <c r="P365" i="48"/>
  <c r="Q365" i="48" s="1"/>
  <c r="P375" i="48"/>
  <c r="Q375" i="48" s="1"/>
  <c r="P439" i="48"/>
  <c r="Q439" i="48" s="1"/>
  <c r="H442" i="48"/>
  <c r="I442" i="48" s="1"/>
  <c r="H226" i="48"/>
  <c r="G226" i="48"/>
  <c r="G233" i="48"/>
  <c r="P235" i="48"/>
  <c r="Q235" i="48" s="1"/>
  <c r="P238" i="48"/>
  <c r="Q238" i="48" s="1"/>
  <c r="P241" i="48"/>
  <c r="Q241" i="48" s="1"/>
  <c r="P270" i="48"/>
  <c r="P269" i="48" s="1"/>
  <c r="H284" i="48"/>
  <c r="I284" i="48" s="1"/>
  <c r="P289" i="48"/>
  <c r="Q289" i="48" s="1"/>
  <c r="H294" i="48"/>
  <c r="I294" i="48" s="1"/>
  <c r="H313" i="48"/>
  <c r="I313" i="48" s="1"/>
  <c r="P330" i="48"/>
  <c r="Q330" i="48" s="1"/>
  <c r="O347" i="48"/>
  <c r="P356" i="48"/>
  <c r="Q356" i="48" s="1"/>
  <c r="P373" i="48"/>
  <c r="Q373" i="48" s="1"/>
  <c r="H433" i="48"/>
  <c r="I433" i="48" s="1"/>
  <c r="I177" i="48"/>
  <c r="H184" i="48"/>
  <c r="I184" i="48" s="1"/>
  <c r="I185" i="48"/>
  <c r="H192" i="48"/>
  <c r="I192" i="48" s="1"/>
  <c r="I193" i="48"/>
  <c r="O199" i="48"/>
  <c r="P213" i="48"/>
  <c r="Q213" i="48" s="1"/>
  <c r="H234" i="48"/>
  <c r="I234" i="48" s="1"/>
  <c r="H237" i="48"/>
  <c r="I237" i="48" s="1"/>
  <c r="Q250" i="48"/>
  <c r="P252" i="48"/>
  <c r="Q252" i="48" s="1"/>
  <c r="P256" i="48"/>
  <c r="Q256" i="48" s="1"/>
  <c r="Q258" i="48"/>
  <c r="P274" i="48"/>
  <c r="P285" i="48"/>
  <c r="Q285" i="48" s="1"/>
  <c r="G291" i="48"/>
  <c r="P298" i="48"/>
  <c r="Q298" i="48" s="1"/>
  <c r="P303" i="48"/>
  <c r="Q303" i="48" s="1"/>
  <c r="P308" i="48"/>
  <c r="Q308" i="48" s="1"/>
  <c r="P334" i="48"/>
  <c r="Q334" i="48" s="1"/>
  <c r="P348" i="48"/>
  <c r="Q348" i="48" s="1"/>
  <c r="H367" i="48"/>
  <c r="G366" i="48"/>
  <c r="G262" i="48"/>
  <c r="O272" i="48"/>
  <c r="O271" i="48" s="1"/>
  <c r="O280" i="48"/>
  <c r="O279" i="48" s="1"/>
  <c r="Q281" i="48"/>
  <c r="O291" i="48"/>
  <c r="Q293" i="48"/>
  <c r="H309" i="48"/>
  <c r="I309" i="48" s="1"/>
  <c r="P322" i="48"/>
  <c r="Q322" i="48" s="1"/>
  <c r="P326" i="48"/>
  <c r="Q326" i="48" s="1"/>
  <c r="P335" i="48"/>
  <c r="Q335" i="48" s="1"/>
  <c r="P340" i="48"/>
  <c r="Q340" i="48" s="1"/>
  <c r="P351" i="48"/>
  <c r="Q351" i="48" s="1"/>
  <c r="H369" i="48"/>
  <c r="I369" i="48" s="1"/>
  <c r="H380" i="48"/>
  <c r="H408" i="48"/>
  <c r="G407" i="48"/>
  <c r="P414" i="48"/>
  <c r="Q414" i="48" s="1"/>
  <c r="G229" i="48"/>
  <c r="H269" i="48"/>
  <c r="H289" i="48"/>
  <c r="I289" i="48" s="1"/>
  <c r="P327" i="48"/>
  <c r="Q327" i="48" s="1"/>
  <c r="P332" i="48"/>
  <c r="Q332" i="48" s="1"/>
  <c r="H372" i="48"/>
  <c r="I372" i="48" s="1"/>
  <c r="H379" i="48"/>
  <c r="I379" i="48" s="1"/>
  <c r="G384" i="48"/>
  <c r="H385" i="48"/>
  <c r="I385" i="48" s="1"/>
  <c r="H400" i="48"/>
  <c r="I400" i="48" s="1"/>
  <c r="P462" i="48"/>
  <c r="Q462" i="48" s="1"/>
  <c r="P464" i="48"/>
  <c r="Q464" i="48" s="1"/>
  <c r="P263" i="48"/>
  <c r="I274" i="48"/>
  <c r="I282" i="48"/>
  <c r="P283" i="48"/>
  <c r="Q283" i="48" s="1"/>
  <c r="Q287" i="48"/>
  <c r="P294" i="48"/>
  <c r="G306" i="48"/>
  <c r="P313" i="48"/>
  <c r="Q313" i="48" s="1"/>
  <c r="P325" i="48"/>
  <c r="Q325" i="48" s="1"/>
  <c r="Q336" i="48"/>
  <c r="P346" i="48"/>
  <c r="Q346" i="48" s="1"/>
  <c r="Q355" i="48"/>
  <c r="H393" i="48"/>
  <c r="I393" i="48" s="1"/>
  <c r="P401" i="48"/>
  <c r="Q401" i="48" s="1"/>
  <c r="O413" i="48"/>
  <c r="P415" i="48"/>
  <c r="Q415" i="48" s="1"/>
  <c r="P417" i="48"/>
  <c r="Q417" i="48" s="1"/>
  <c r="H436" i="48"/>
  <c r="I436" i="48" s="1"/>
  <c r="P393" i="48"/>
  <c r="Q393" i="48" s="1"/>
  <c r="O390" i="48"/>
  <c r="H411" i="48"/>
  <c r="I411" i="48" s="1"/>
  <c r="G427" i="48"/>
  <c r="H428" i="48"/>
  <c r="P440" i="48"/>
  <c r="Q440" i="48" s="1"/>
  <c r="P449" i="48"/>
  <c r="Q449" i="48" s="1"/>
  <c r="H303" i="48"/>
  <c r="I303" i="48" s="1"/>
  <c r="G316" i="48"/>
  <c r="H316" i="48"/>
  <c r="O323" i="48"/>
  <c r="P324" i="48"/>
  <c r="Q324" i="48" s="1"/>
  <c r="P341" i="48"/>
  <c r="Q341" i="48" s="1"/>
  <c r="H362" i="48"/>
  <c r="H386" i="48"/>
  <c r="I386" i="48" s="1"/>
  <c r="P398" i="48"/>
  <c r="Q398" i="48" s="1"/>
  <c r="P406" i="48"/>
  <c r="Q406" i="48" s="1"/>
  <c r="H453" i="48"/>
  <c r="G452" i="48"/>
  <c r="Q259" i="48"/>
  <c r="Q296" i="48"/>
  <c r="P297" i="48"/>
  <c r="Q297" i="48" s="1"/>
  <c r="I307" i="48"/>
  <c r="H314" i="48"/>
  <c r="I314" i="48" s="1"/>
  <c r="Q328" i="48"/>
  <c r="P338" i="48"/>
  <c r="Q338" i="48" s="1"/>
  <c r="Q345" i="48"/>
  <c r="P357" i="48"/>
  <c r="Q357" i="48" s="1"/>
  <c r="I363" i="48"/>
  <c r="I378" i="48"/>
  <c r="H392" i="48"/>
  <c r="I392" i="48" s="1"/>
  <c r="H399" i="48"/>
  <c r="I399" i="48" s="1"/>
  <c r="G419" i="48"/>
  <c r="H420" i="48"/>
  <c r="I420" i="48" s="1"/>
  <c r="I437" i="48"/>
  <c r="P438" i="48"/>
  <c r="Q438" i="48" s="1"/>
  <c r="Q349" i="48"/>
  <c r="I368" i="48"/>
  <c r="Q385" i="48"/>
  <c r="I388" i="48"/>
  <c r="P402" i="48"/>
  <c r="Q402" i="48" s="1"/>
  <c r="Q405" i="48"/>
  <c r="P412" i="48"/>
  <c r="Q412" i="48" s="1"/>
  <c r="H417" i="48"/>
  <c r="I417" i="48" s="1"/>
  <c r="Q423" i="48"/>
  <c r="P424" i="48"/>
  <c r="Q424" i="48" s="1"/>
  <c r="P426" i="48"/>
  <c r="Q426" i="48" s="1"/>
  <c r="P432" i="48"/>
  <c r="Q432" i="48" s="1"/>
  <c r="P436" i="48"/>
  <c r="Q436" i="48" s="1"/>
  <c r="H440" i="48"/>
  <c r="I440" i="48" s="1"/>
  <c r="P445" i="48"/>
  <c r="Q445" i="48" s="1"/>
  <c r="I450" i="48"/>
  <c r="P461" i="48"/>
  <c r="Q461" i="48" s="1"/>
  <c r="P479" i="48"/>
  <c r="Q479" i="48" s="1"/>
  <c r="P582" i="48"/>
  <c r="Q582" i="48" s="1"/>
  <c r="Q301" i="48"/>
  <c r="G310" i="48"/>
  <c r="Q321" i="48"/>
  <c r="H377" i="48"/>
  <c r="G376" i="48"/>
  <c r="P388" i="48"/>
  <c r="Q388" i="48" s="1"/>
  <c r="Q404" i="48"/>
  <c r="I414" i="48"/>
  <c r="G413" i="48"/>
  <c r="H422" i="48"/>
  <c r="I422" i="48" s="1"/>
  <c r="H435" i="48"/>
  <c r="I435" i="48" s="1"/>
  <c r="P444" i="48"/>
  <c r="Q444" i="48" s="1"/>
  <c r="P448" i="48"/>
  <c r="Q448" i="48" s="1"/>
  <c r="P453" i="48"/>
  <c r="H530" i="48"/>
  <c r="G530" i="48"/>
  <c r="O310" i="48"/>
  <c r="Q311" i="48"/>
  <c r="Q320" i="48"/>
  <c r="Q353" i="48"/>
  <c r="I370" i="48"/>
  <c r="I382" i="48"/>
  <c r="Q400" i="48"/>
  <c r="I410" i="48"/>
  <c r="P411" i="48"/>
  <c r="Q411" i="48" s="1"/>
  <c r="O419" i="48"/>
  <c r="P420" i="48"/>
  <c r="P422" i="48"/>
  <c r="Q422" i="48" s="1"/>
  <c r="I424" i="48"/>
  <c r="I430" i="48"/>
  <c r="P431" i="48"/>
  <c r="Q431" i="48" s="1"/>
  <c r="P435" i="48"/>
  <c r="Q435" i="48" s="1"/>
  <c r="I441" i="48"/>
  <c r="H451" i="48"/>
  <c r="I451" i="48" s="1"/>
  <c r="P460" i="48"/>
  <c r="O459" i="48"/>
  <c r="P468" i="48"/>
  <c r="Q468" i="48" s="1"/>
  <c r="P470" i="48"/>
  <c r="Q470" i="48" s="1"/>
  <c r="P481" i="48"/>
  <c r="O480" i="48"/>
  <c r="P490" i="48"/>
  <c r="Q490" i="48" s="1"/>
  <c r="P496" i="48"/>
  <c r="Q496" i="48" s="1"/>
  <c r="P499" i="48"/>
  <c r="Q499" i="48" s="1"/>
  <c r="P408" i="48"/>
  <c r="Q408" i="48" s="1"/>
  <c r="O407" i="48"/>
  <c r="H412" i="48"/>
  <c r="I412" i="48" s="1"/>
  <c r="P428" i="48"/>
  <c r="Q428" i="48" s="1"/>
  <c r="O427" i="48"/>
  <c r="H432" i="48"/>
  <c r="I432" i="48" s="1"/>
  <c r="O446" i="48"/>
  <c r="P447" i="48"/>
  <c r="P451" i="48"/>
  <c r="Q451" i="48" s="1"/>
  <c r="H454" i="48"/>
  <c r="I454" i="48" s="1"/>
  <c r="P458" i="48"/>
  <c r="P456" i="48" s="1"/>
  <c r="P463" i="48"/>
  <c r="Q463" i="48" s="1"/>
  <c r="H467" i="48"/>
  <c r="I467" i="48" s="1"/>
  <c r="H475" i="48"/>
  <c r="G475" i="48"/>
  <c r="P352" i="48"/>
  <c r="Q352" i="48" s="1"/>
  <c r="O362" i="48"/>
  <c r="O366" i="48"/>
  <c r="P367" i="48"/>
  <c r="O376" i="48"/>
  <c r="Q387" i="48"/>
  <c r="H389" i="48"/>
  <c r="I389" i="48" s="1"/>
  <c r="P396" i="48"/>
  <c r="Q396" i="48" s="1"/>
  <c r="I398" i="48"/>
  <c r="H443" i="48"/>
  <c r="I443" i="48" s="1"/>
  <c r="H461" i="48"/>
  <c r="I461" i="48" s="1"/>
  <c r="H469" i="48"/>
  <c r="I469" i="48" s="1"/>
  <c r="Q305" i="48"/>
  <c r="Q317" i="48"/>
  <c r="O316" i="48"/>
  <c r="P331" i="48"/>
  <c r="Q331" i="48" s="1"/>
  <c r="P339" i="48"/>
  <c r="Q339" i="48" s="1"/>
  <c r="O358" i="48"/>
  <c r="H374" i="48"/>
  <c r="I374" i="48" s="1"/>
  <c r="Q389" i="48"/>
  <c r="P392" i="48"/>
  <c r="I394" i="48"/>
  <c r="P416" i="48"/>
  <c r="Q416" i="48" s="1"/>
  <c r="H423" i="48"/>
  <c r="I423" i="48" s="1"/>
  <c r="H434" i="48"/>
  <c r="I434" i="48" s="1"/>
  <c r="I438" i="48"/>
  <c r="P443" i="48"/>
  <c r="Q443" i="48" s="1"/>
  <c r="I445" i="48"/>
  <c r="I448" i="48"/>
  <c r="O452" i="48"/>
  <c r="Q457" i="48"/>
  <c r="O456" i="48"/>
  <c r="P467" i="48"/>
  <c r="Q467" i="48" s="1"/>
  <c r="P484" i="48"/>
  <c r="Q484" i="48" s="1"/>
  <c r="P488" i="48"/>
  <c r="Q488" i="48" s="1"/>
  <c r="Q510" i="48"/>
  <c r="P510" i="48"/>
  <c r="P514" i="48"/>
  <c r="Q514" i="48" s="1"/>
  <c r="H546" i="48"/>
  <c r="I546" i="48" s="1"/>
  <c r="P562" i="48"/>
  <c r="Q562" i="48" s="1"/>
  <c r="H574" i="48"/>
  <c r="H573" i="48" s="1"/>
  <c r="G573" i="48"/>
  <c r="P577" i="48"/>
  <c r="Q577" i="48" s="1"/>
  <c r="G459" i="48"/>
  <c r="Q476" i="48"/>
  <c r="O475" i="48"/>
  <c r="P491" i="48"/>
  <c r="Q491" i="48" s="1"/>
  <c r="P583" i="48"/>
  <c r="Q583" i="48" s="1"/>
  <c r="P626" i="48"/>
  <c r="Q626" i="48" s="1"/>
  <c r="P658" i="48"/>
  <c r="Q658" i="48" s="1"/>
  <c r="P482" i="48"/>
  <c r="Q482" i="48" s="1"/>
  <c r="G508" i="48"/>
  <c r="H528" i="48"/>
  <c r="G528" i="48"/>
  <c r="I528" i="48"/>
  <c r="O384" i="48"/>
  <c r="P466" i="48"/>
  <c r="Q466" i="48" s="1"/>
  <c r="P485" i="48"/>
  <c r="Q485" i="48" s="1"/>
  <c r="P498" i="48"/>
  <c r="Q498" i="48" s="1"/>
  <c r="P511" i="48"/>
  <c r="Q511" i="48" s="1"/>
  <c r="H522" i="48"/>
  <c r="I522" i="48" s="1"/>
  <c r="G456" i="48"/>
  <c r="H457" i="48"/>
  <c r="H456" i="48" s="1"/>
  <c r="P483" i="48"/>
  <c r="Q483" i="48" s="1"/>
  <c r="P487" i="48"/>
  <c r="Q487" i="48" s="1"/>
  <c r="P489" i="48"/>
  <c r="Q489" i="48" s="1"/>
  <c r="P494" i="48"/>
  <c r="Q494" i="48" s="1"/>
  <c r="P536" i="48"/>
  <c r="P535" i="48" s="1"/>
  <c r="P534" i="48" s="1"/>
  <c r="O535" i="48"/>
  <c r="O534" i="48" s="1"/>
  <c r="P542" i="48"/>
  <c r="Q542" i="48" s="1"/>
  <c r="H416" i="48"/>
  <c r="H426" i="48"/>
  <c r="I426" i="48" s="1"/>
  <c r="I431" i="48"/>
  <c r="I439" i="48"/>
  <c r="I449" i="48"/>
  <c r="P450" i="48"/>
  <c r="Q450" i="48" s="1"/>
  <c r="Q472" i="48"/>
  <c r="Q471" i="48" s="1"/>
  <c r="O471" i="48"/>
  <c r="P478" i="48"/>
  <c r="G480" i="48"/>
  <c r="P492" i="48"/>
  <c r="Q492" i="48" s="1"/>
  <c r="H526" i="48"/>
  <c r="I526" i="48" s="1"/>
  <c r="P556" i="48"/>
  <c r="Q556" i="48" s="1"/>
  <c r="H580" i="48"/>
  <c r="I580" i="48" s="1"/>
  <c r="P509" i="48"/>
  <c r="O508" i="48"/>
  <c r="O517" i="48"/>
  <c r="O516" i="48" s="1"/>
  <c r="Q518" i="48"/>
  <c r="H523" i="48"/>
  <c r="I523" i="48" s="1"/>
  <c r="P531" i="48"/>
  <c r="P530" i="48" s="1"/>
  <c r="O530" i="48"/>
  <c r="O527" i="48" s="1"/>
  <c r="P548" i="48"/>
  <c r="Q548" i="48" s="1"/>
  <c r="P560" i="48"/>
  <c r="Q560" i="48" s="1"/>
  <c r="P574" i="48"/>
  <c r="Q574" i="48" s="1"/>
  <c r="O573" i="48"/>
  <c r="H585" i="48"/>
  <c r="I585" i="48" s="1"/>
  <c r="I466" i="48"/>
  <c r="Q486" i="48"/>
  <c r="Q493" i="48"/>
  <c r="P521" i="48"/>
  <c r="P524" i="48"/>
  <c r="Q524" i="48" s="1"/>
  <c r="Q526" i="48"/>
  <c r="P544" i="48"/>
  <c r="Q544" i="48" s="1"/>
  <c r="Q555" i="48"/>
  <c r="H557" i="48"/>
  <c r="I557" i="48" s="1"/>
  <c r="Q570" i="48"/>
  <c r="H612" i="48"/>
  <c r="G611" i="48"/>
  <c r="P624" i="48"/>
  <c r="Q624" i="48" s="1"/>
  <c r="H626" i="48"/>
  <c r="I626" i="48" s="1"/>
  <c r="P628" i="48"/>
  <c r="Q628" i="48" s="1"/>
  <c r="P663" i="48"/>
  <c r="O661" i="48"/>
  <c r="G500" i="48"/>
  <c r="P559" i="48"/>
  <c r="Q559" i="48" s="1"/>
  <c r="P566" i="48"/>
  <c r="Q566" i="48" s="1"/>
  <c r="P571" i="48"/>
  <c r="P569" i="48" s="1"/>
  <c r="Q581" i="48"/>
  <c r="H594" i="48"/>
  <c r="I594" i="48" s="1"/>
  <c r="P513" i="48"/>
  <c r="Q513" i="48" s="1"/>
  <c r="P520" i="48"/>
  <c r="Q520" i="48" s="1"/>
  <c r="I536" i="48"/>
  <c r="I535" i="48" s="1"/>
  <c r="I534" i="48" s="1"/>
  <c r="G535" i="48"/>
  <c r="G534" i="48" s="1"/>
  <c r="P539" i="48"/>
  <c r="Q539" i="48" s="1"/>
  <c r="O538" i="48"/>
  <c r="H592" i="48"/>
  <c r="I592" i="48" s="1"/>
  <c r="Q495" i="48"/>
  <c r="P502" i="48"/>
  <c r="P506" i="48"/>
  <c r="Q506" i="48" s="1"/>
  <c r="H518" i="48"/>
  <c r="I518" i="48" s="1"/>
  <c r="Q519" i="48"/>
  <c r="P522" i="48"/>
  <c r="Q522" i="48" s="1"/>
  <c r="P543" i="48"/>
  <c r="Q543" i="48" s="1"/>
  <c r="P554" i="48"/>
  <c r="Q554" i="48" s="1"/>
  <c r="Q588" i="48"/>
  <c r="H590" i="48"/>
  <c r="I590" i="48" s="1"/>
  <c r="P592" i="48"/>
  <c r="Q592" i="48" s="1"/>
  <c r="P553" i="48"/>
  <c r="Q553" i="48" s="1"/>
  <c r="O552" i="48"/>
  <c r="P561" i="48"/>
  <c r="Q561" i="48" s="1"/>
  <c r="O569" i="48"/>
  <c r="P591" i="48"/>
  <c r="Q591" i="48" s="1"/>
  <c r="P593" i="48"/>
  <c r="Q593" i="48" s="1"/>
  <c r="I595" i="48"/>
  <c r="H648" i="48"/>
  <c r="I648" i="48" s="1"/>
  <c r="G647" i="48"/>
  <c r="G538" i="48"/>
  <c r="H539" i="48"/>
  <c r="I549" i="48"/>
  <c r="I554" i="48"/>
  <c r="I587" i="48"/>
  <c r="P598" i="48"/>
  <c r="Q598" i="48" s="1"/>
  <c r="O597" i="48"/>
  <c r="H622" i="48"/>
  <c r="I622" i="48" s="1"/>
  <c r="P512" i="48"/>
  <c r="Q512" i="48" s="1"/>
  <c r="I532" i="48"/>
  <c r="P547" i="48"/>
  <c r="Q547" i="48" s="1"/>
  <c r="G552" i="48"/>
  <c r="H559" i="48"/>
  <c r="I559" i="48" s="1"/>
  <c r="I575" i="48"/>
  <c r="P604" i="48"/>
  <c r="Q604" i="48" s="1"/>
  <c r="P618" i="48"/>
  <c r="Q618" i="48" s="1"/>
  <c r="P622" i="48"/>
  <c r="Q622" i="48" s="1"/>
  <c r="P631" i="48"/>
  <c r="Q631" i="48" s="1"/>
  <c r="P637" i="48"/>
  <c r="Q637" i="48" s="1"/>
  <c r="G578" i="48"/>
  <c r="P580" i="48"/>
  <c r="Q580" i="48" s="1"/>
  <c r="H606" i="48"/>
  <c r="I606" i="48" s="1"/>
  <c r="P608" i="48"/>
  <c r="Q608" i="48" s="1"/>
  <c r="H666" i="48"/>
  <c r="I666" i="48" s="1"/>
  <c r="Q568" i="48"/>
  <c r="Q575" i="48"/>
  <c r="H579" i="48"/>
  <c r="I581" i="48"/>
  <c r="H584" i="48"/>
  <c r="I584" i="48" s="1"/>
  <c r="P587" i="48"/>
  <c r="Q587" i="48" s="1"/>
  <c r="Q589" i="48"/>
  <c r="H591" i="48"/>
  <c r="I591" i="48" s="1"/>
  <c r="H616" i="48"/>
  <c r="G615" i="48"/>
  <c r="H632" i="48"/>
  <c r="I632" i="48" s="1"/>
  <c r="P565" i="48"/>
  <c r="Q565" i="48" s="1"/>
  <c r="O564" i="48"/>
  <c r="P579" i="48"/>
  <c r="Q579" i="48" s="1"/>
  <c r="O578" i="48"/>
  <c r="H586" i="48"/>
  <c r="I586" i="48" s="1"/>
  <c r="H588" i="48"/>
  <c r="I588" i="48" s="1"/>
  <c r="P616" i="48"/>
  <c r="O615" i="48"/>
  <c r="P629" i="48"/>
  <c r="Q629" i="48" s="1"/>
  <c r="H634" i="48"/>
  <c r="I634" i="48" s="1"/>
  <c r="I569" i="48"/>
  <c r="I589" i="48"/>
  <c r="I593" i="48"/>
  <c r="P599" i="48"/>
  <c r="Q599" i="48" s="1"/>
  <c r="H603" i="48"/>
  <c r="I603" i="48" s="1"/>
  <c r="H610" i="48"/>
  <c r="I610" i="48" s="1"/>
  <c r="H613" i="48"/>
  <c r="I613" i="48" s="1"/>
  <c r="I627" i="48"/>
  <c r="H630" i="48"/>
  <c r="I630" i="48" s="1"/>
  <c r="P632" i="48"/>
  <c r="Q632" i="48" s="1"/>
  <c r="P636" i="48"/>
  <c r="Q636" i="48" s="1"/>
  <c r="H640" i="48"/>
  <c r="I640" i="48" s="1"/>
  <c r="P650" i="48"/>
  <c r="Q650" i="48" s="1"/>
  <c r="H654" i="48"/>
  <c r="I654" i="48" s="1"/>
  <c r="P659" i="48"/>
  <c r="Q659" i="48" s="1"/>
  <c r="H662" i="48"/>
  <c r="I662" i="48" s="1"/>
  <c r="G661" i="48"/>
  <c r="H638" i="48"/>
  <c r="I638" i="48" s="1"/>
  <c r="P640" i="48"/>
  <c r="Q640" i="48" s="1"/>
  <c r="H642" i="48"/>
  <c r="I642" i="48" s="1"/>
  <c r="P645" i="48"/>
  <c r="Q645" i="48" s="1"/>
  <c r="H652" i="48"/>
  <c r="I652" i="48" s="1"/>
  <c r="P654" i="48"/>
  <c r="Q654" i="48" s="1"/>
  <c r="H670" i="48"/>
  <c r="I670" i="48" s="1"/>
  <c r="P595" i="48"/>
  <c r="Q595" i="48" s="1"/>
  <c r="H598" i="48"/>
  <c r="I598" i="48" s="1"/>
  <c r="G597" i="48"/>
  <c r="H600" i="48"/>
  <c r="I600" i="48" s="1"/>
  <c r="P613" i="48"/>
  <c r="Q613" i="48" s="1"/>
  <c r="H631" i="48"/>
  <c r="I631" i="48" s="1"/>
  <c r="H633" i="48"/>
  <c r="I633" i="48" s="1"/>
  <c r="H635" i="48"/>
  <c r="I635" i="48" s="1"/>
  <c r="P652" i="48"/>
  <c r="Q652" i="48" s="1"/>
  <c r="H665" i="48"/>
  <c r="I665" i="48" s="1"/>
  <c r="H551" i="48"/>
  <c r="I551" i="48" s="1"/>
  <c r="H556" i="48"/>
  <c r="G564" i="48"/>
  <c r="H583" i="48"/>
  <c r="I583" i="48" s="1"/>
  <c r="P586" i="48"/>
  <c r="Q586" i="48" s="1"/>
  <c r="P590" i="48"/>
  <c r="Q590" i="48" s="1"/>
  <c r="Q594" i="48"/>
  <c r="O611" i="48"/>
  <c r="P617" i="48"/>
  <c r="Q617" i="48" s="1"/>
  <c r="P627" i="48"/>
  <c r="Q627" i="48" s="1"/>
  <c r="Q638" i="48"/>
  <c r="Q644" i="48"/>
  <c r="H646" i="48"/>
  <c r="I646" i="48" s="1"/>
  <c r="H651" i="48"/>
  <c r="I651" i="48" s="1"/>
  <c r="Q670" i="48"/>
  <c r="I576" i="48"/>
  <c r="H582" i="48"/>
  <c r="I582" i="48" s="1"/>
  <c r="H596" i="48"/>
  <c r="I596" i="48" s="1"/>
  <c r="Q600" i="48"/>
  <c r="P605" i="48"/>
  <c r="Q605" i="48" s="1"/>
  <c r="P607" i="48"/>
  <c r="Q607" i="48" s="1"/>
  <c r="P621" i="48"/>
  <c r="P635" i="48"/>
  <c r="Q635" i="48" s="1"/>
  <c r="H643" i="48"/>
  <c r="I643" i="48" s="1"/>
  <c r="P646" i="48"/>
  <c r="Q646" i="48" s="1"/>
  <c r="Q649" i="48"/>
  <c r="O647" i="48"/>
  <c r="P667" i="48"/>
  <c r="Q667" i="48" s="1"/>
  <c r="H602" i="48"/>
  <c r="I602" i="48" s="1"/>
  <c r="H618" i="48"/>
  <c r="I618" i="48" s="1"/>
  <c r="H624" i="48"/>
  <c r="I624" i="48" s="1"/>
  <c r="H628" i="48"/>
  <c r="I628" i="48" s="1"/>
  <c r="P633" i="48"/>
  <c r="Q633" i="48" s="1"/>
  <c r="Q643" i="48"/>
  <c r="I645" i="48"/>
  <c r="H657" i="48"/>
  <c r="I657" i="48" s="1"/>
  <c r="P671" i="48"/>
  <c r="Q671" i="48" s="1"/>
  <c r="H604" i="48"/>
  <c r="I604" i="48" s="1"/>
  <c r="I607" i="48"/>
  <c r="P609" i="48"/>
  <c r="Q609" i="48" s="1"/>
  <c r="G620" i="48"/>
  <c r="Q642" i="48"/>
  <c r="H658" i="48"/>
  <c r="I658" i="48" s="1"/>
  <c r="Q664" i="48"/>
  <c r="P619" i="48"/>
  <c r="Q619" i="48" s="1"/>
  <c r="P625" i="48"/>
  <c r="Q625" i="48" s="1"/>
  <c r="H636" i="48"/>
  <c r="I636" i="48" s="1"/>
  <c r="P641" i="48"/>
  <c r="Q641" i="48" s="1"/>
  <c r="H668" i="48"/>
  <c r="I668" i="48" s="1"/>
  <c r="I599" i="48"/>
  <c r="P601" i="48"/>
  <c r="Q601" i="48" s="1"/>
  <c r="Q612" i="48"/>
  <c r="H617" i="48"/>
  <c r="I617" i="48" s="1"/>
  <c r="Q634" i="48"/>
  <c r="H639" i="48"/>
  <c r="I639" i="48" s="1"/>
  <c r="H650" i="48"/>
  <c r="I650" i="48" s="1"/>
  <c r="I653" i="48"/>
  <c r="P655" i="48"/>
  <c r="Q655" i="48" s="1"/>
  <c r="Q666" i="48"/>
  <c r="H671" i="48"/>
  <c r="I671" i="48" s="1"/>
  <c r="H660" i="48"/>
  <c r="I660" i="48" s="1"/>
  <c r="H664" i="48"/>
  <c r="I664" i="48" s="1"/>
  <c r="P669" i="48"/>
  <c r="Q669" i="48" s="1"/>
  <c r="G569" i="48"/>
  <c r="H608" i="48"/>
  <c r="I608" i="48" s="1"/>
  <c r="I649" i="48"/>
  <c r="P651" i="48"/>
  <c r="Q651" i="48" s="1"/>
  <c r="P657" i="48"/>
  <c r="Q657" i="48" s="1"/>
  <c r="H659" i="48"/>
  <c r="I659" i="48" s="1"/>
  <c r="Q662" i="48"/>
  <c r="H667" i="48"/>
  <c r="I667" i="48" s="1"/>
  <c r="Q668" i="48"/>
  <c r="H644" i="48"/>
  <c r="I644" i="48" s="1"/>
  <c r="Q653" i="48"/>
  <c r="H656" i="48"/>
  <c r="I656" i="48" s="1"/>
  <c r="I663" i="48"/>
  <c r="P665" i="48"/>
  <c r="Q665" i="48" s="1"/>
  <c r="G228" i="48" l="1"/>
  <c r="H413" i="48"/>
  <c r="K12" i="49"/>
  <c r="P229" i="48"/>
  <c r="P452" i="48"/>
  <c r="H446" i="48"/>
  <c r="P611" i="48"/>
  <c r="P362" i="48"/>
  <c r="O563" i="48"/>
  <c r="O620" i="48"/>
  <c r="O614" i="48" s="1"/>
  <c r="P623" i="48"/>
  <c r="Q623" i="48" s="1"/>
  <c r="Q310" i="48"/>
  <c r="Q363" i="48"/>
  <c r="Q362" i="48" s="1"/>
  <c r="O537" i="48"/>
  <c r="Q571" i="48"/>
  <c r="Q569" i="48" s="1"/>
  <c r="Q316" i="48"/>
  <c r="G361" i="48"/>
  <c r="P291" i="48"/>
  <c r="Q533" i="48"/>
  <c r="Q532" i="48" s="1"/>
  <c r="Q227" i="48"/>
  <c r="Q226" i="48" s="1"/>
  <c r="P475" i="48"/>
  <c r="P390" i="48"/>
  <c r="G527" i="48"/>
  <c r="G455" i="48"/>
  <c r="G315" i="48"/>
  <c r="Q458" i="48"/>
  <c r="Q456" i="48" s="1"/>
  <c r="G261" i="48"/>
  <c r="I233" i="48"/>
  <c r="P500" i="48"/>
  <c r="O361" i="48"/>
  <c r="H233" i="48"/>
  <c r="H195" i="48"/>
  <c r="G563" i="48"/>
  <c r="I574" i="48"/>
  <c r="I573" i="48" s="1"/>
  <c r="O455" i="48"/>
  <c r="I310" i="48"/>
  <c r="P173" i="48"/>
  <c r="P647" i="48"/>
  <c r="H552" i="48"/>
  <c r="P615" i="48"/>
  <c r="H611" i="48"/>
  <c r="G418" i="48"/>
  <c r="Q347" i="48"/>
  <c r="I226" i="48"/>
  <c r="Q174" i="48"/>
  <c r="Q173" i="48" s="1"/>
  <c r="P528" i="48"/>
  <c r="P527" i="48" s="1"/>
  <c r="Q529" i="48"/>
  <c r="Q528" i="48" s="1"/>
  <c r="P517" i="48"/>
  <c r="P516" i="48" s="1"/>
  <c r="Q323" i="48"/>
  <c r="Q216" i="48"/>
  <c r="P552" i="48"/>
  <c r="P661" i="48"/>
  <c r="Q521" i="48"/>
  <c r="Q517" i="48" s="1"/>
  <c r="Q516" i="48" s="1"/>
  <c r="Q573" i="48"/>
  <c r="H459" i="48"/>
  <c r="H455" i="48" s="1"/>
  <c r="H310" i="48"/>
  <c r="Q270" i="48"/>
  <c r="Q269" i="48" s="1"/>
  <c r="O46" i="48"/>
  <c r="I556" i="48"/>
  <c r="I552" i="48" s="1"/>
  <c r="H578" i="48"/>
  <c r="P573" i="48"/>
  <c r="Q478" i="48"/>
  <c r="Q475" i="48" s="1"/>
  <c r="O383" i="48"/>
  <c r="Q453" i="48"/>
  <c r="Q452" i="48" s="1"/>
  <c r="I269" i="48"/>
  <c r="H262" i="48"/>
  <c r="Q578" i="48"/>
  <c r="Q413" i="48"/>
  <c r="I620" i="48"/>
  <c r="Q647" i="48"/>
  <c r="I480" i="48"/>
  <c r="I500" i="48"/>
  <c r="P480" i="48"/>
  <c r="I323" i="48"/>
  <c r="P564" i="48"/>
  <c r="P563" i="48" s="1"/>
  <c r="P597" i="48"/>
  <c r="Q502" i="48"/>
  <c r="Q500" i="48" s="1"/>
  <c r="P538" i="48"/>
  <c r="Q663" i="48"/>
  <c r="Q661" i="48" s="1"/>
  <c r="I612" i="48"/>
  <c r="I611" i="48" s="1"/>
  <c r="Q536" i="48"/>
  <c r="Q535" i="48" s="1"/>
  <c r="Q534" i="48" s="1"/>
  <c r="I457" i="48"/>
  <c r="I456" i="48" s="1"/>
  <c r="H508" i="48"/>
  <c r="G572" i="48"/>
  <c r="Q376" i="48"/>
  <c r="P376" i="48"/>
  <c r="P427" i="48"/>
  <c r="H390" i="48"/>
  <c r="Q420" i="48"/>
  <c r="Q419" i="48" s="1"/>
  <c r="P419" i="48"/>
  <c r="I530" i="48"/>
  <c r="I527" i="48" s="1"/>
  <c r="Q294" i="48"/>
  <c r="Q291" i="48" s="1"/>
  <c r="Q243" i="48"/>
  <c r="Q242" i="48" s="1"/>
  <c r="H323" i="48"/>
  <c r="I199" i="48"/>
  <c r="H615" i="48"/>
  <c r="I597" i="48"/>
  <c r="I661" i="48"/>
  <c r="I647" i="48"/>
  <c r="O474" i="48"/>
  <c r="Q427" i="48"/>
  <c r="O418" i="48"/>
  <c r="H376" i="48"/>
  <c r="I377" i="48"/>
  <c r="I376" i="48" s="1"/>
  <c r="I419" i="48"/>
  <c r="I384" i="48"/>
  <c r="I262" i="48"/>
  <c r="I266" i="48"/>
  <c r="I280" i="48"/>
  <c r="I279" i="48" s="1"/>
  <c r="Q202" i="48"/>
  <c r="Q199" i="48" s="1"/>
  <c r="P199" i="48"/>
  <c r="P153" i="48"/>
  <c r="Q407" i="48"/>
  <c r="P10" i="48"/>
  <c r="Q11" i="48"/>
  <c r="Q10" i="48" s="1"/>
  <c r="P413" i="48"/>
  <c r="Q621" i="48"/>
  <c r="H597" i="48"/>
  <c r="H661" i="48"/>
  <c r="H647" i="48"/>
  <c r="P508" i="48"/>
  <c r="Q509" i="48"/>
  <c r="Q508" i="48" s="1"/>
  <c r="P366" i="48"/>
  <c r="G474" i="48"/>
  <c r="P446" i="48"/>
  <c r="Q367" i="48"/>
  <c r="Q366" i="48" s="1"/>
  <c r="H427" i="48"/>
  <c r="P384" i="48"/>
  <c r="H407" i="48"/>
  <c r="P280" i="48"/>
  <c r="P279" i="48" s="1"/>
  <c r="I216" i="48"/>
  <c r="I539" i="48"/>
  <c r="I538" i="48" s="1"/>
  <c r="H538" i="48"/>
  <c r="H10" i="48"/>
  <c r="I11" i="48"/>
  <c r="I10" i="48" s="1"/>
  <c r="Q564" i="48"/>
  <c r="G537" i="48"/>
  <c r="Q611" i="48"/>
  <c r="H620" i="48"/>
  <c r="H517" i="48"/>
  <c r="H516" i="48" s="1"/>
  <c r="Q531" i="48"/>
  <c r="Q530" i="48" s="1"/>
  <c r="I416" i="48"/>
  <c r="I413" i="48" s="1"/>
  <c r="H527" i="48"/>
  <c r="I459" i="48"/>
  <c r="I316" i="48"/>
  <c r="I408" i="48"/>
  <c r="I407" i="48" s="1"/>
  <c r="H366" i="48"/>
  <c r="I367" i="48"/>
  <c r="I366" i="48" s="1"/>
  <c r="Q282" i="48"/>
  <c r="Q280" i="48" s="1"/>
  <c r="Q279" i="48" s="1"/>
  <c r="G46" i="48"/>
  <c r="Q552" i="48"/>
  <c r="Q538" i="48"/>
  <c r="I508" i="48"/>
  <c r="I105" i="48"/>
  <c r="H105" i="48"/>
  <c r="Q616" i="48"/>
  <c r="Q615" i="48" s="1"/>
  <c r="G614" i="48"/>
  <c r="I517" i="48"/>
  <c r="I516" i="48" s="1"/>
  <c r="Q392" i="48"/>
  <c r="Q390" i="48" s="1"/>
  <c r="I475" i="48"/>
  <c r="Q447" i="48"/>
  <c r="Q446" i="48" s="1"/>
  <c r="I358" i="48"/>
  <c r="P459" i="48"/>
  <c r="P455" i="48" s="1"/>
  <c r="Q460" i="48"/>
  <c r="Q459" i="48" s="1"/>
  <c r="H452" i="48"/>
  <c r="I453" i="48"/>
  <c r="I452" i="48" s="1"/>
  <c r="I428" i="48"/>
  <c r="I427" i="48" s="1"/>
  <c r="O290" i="48"/>
  <c r="P358" i="48"/>
  <c r="P272" i="48"/>
  <c r="P271" i="48" s="1"/>
  <c r="Q274" i="48"/>
  <c r="Q272" i="48" s="1"/>
  <c r="Q271" i="48" s="1"/>
  <c r="H47" i="48"/>
  <c r="I48" i="48"/>
  <c r="I47" i="48" s="1"/>
  <c r="Q597" i="48"/>
  <c r="I579" i="48"/>
  <c r="I578" i="48" s="1"/>
  <c r="I447" i="48"/>
  <c r="I446" i="48" s="1"/>
  <c r="I564" i="48"/>
  <c r="I563" i="48" s="1"/>
  <c r="H564" i="48"/>
  <c r="H563" i="48" s="1"/>
  <c r="P578" i="48"/>
  <c r="I616" i="48"/>
  <c r="I615" i="48" s="1"/>
  <c r="H500" i="48"/>
  <c r="O572" i="48"/>
  <c r="H480" i="48"/>
  <c r="O315" i="48"/>
  <c r="I390" i="48"/>
  <c r="Q481" i="48"/>
  <c r="Q480" i="48" s="1"/>
  <c r="P323" i="48"/>
  <c r="P262" i="48"/>
  <c r="Q263" i="48"/>
  <c r="Q262" i="48" s="1"/>
  <c r="P347" i="48"/>
  <c r="P380" i="48"/>
  <c r="Q381" i="48"/>
  <c r="Q380" i="48" s="1"/>
  <c r="I243" i="48"/>
  <c r="I242" i="48" s="1"/>
  <c r="H173" i="48"/>
  <c r="I174" i="48"/>
  <c r="I173" i="48" s="1"/>
  <c r="P105" i="48"/>
  <c r="Q106" i="48"/>
  <c r="Q105" i="48" s="1"/>
  <c r="Q47" i="48"/>
  <c r="H358" i="48"/>
  <c r="P407" i="48"/>
  <c r="Q384" i="48"/>
  <c r="H419" i="48"/>
  <c r="I362" i="48"/>
  <c r="H229" i="48"/>
  <c r="I229" i="48"/>
  <c r="G290" i="48"/>
  <c r="P243" i="48"/>
  <c r="P242" i="48" s="1"/>
  <c r="I195" i="48"/>
  <c r="P310" i="48"/>
  <c r="H272" i="48"/>
  <c r="H271" i="48" s="1"/>
  <c r="H299" i="48"/>
  <c r="P47" i="48"/>
  <c r="I306" i="48"/>
  <c r="H384" i="48"/>
  <c r="I380" i="48"/>
  <c r="P299" i="48"/>
  <c r="H243" i="48"/>
  <c r="H242" i="48" s="1"/>
  <c r="P233" i="48"/>
  <c r="P195" i="48"/>
  <c r="G383" i="48"/>
  <c r="H306" i="48"/>
  <c r="P306" i="48"/>
  <c r="H266" i="48"/>
  <c r="O261" i="48"/>
  <c r="Q233" i="48"/>
  <c r="H216" i="48"/>
  <c r="O194" i="48"/>
  <c r="G194" i="48"/>
  <c r="Q299" i="48"/>
  <c r="I291" i="48"/>
  <c r="H280" i="48"/>
  <c r="H279" i="48" s="1"/>
  <c r="P216" i="48"/>
  <c r="Q195" i="48"/>
  <c r="H153" i="48"/>
  <c r="P266" i="48"/>
  <c r="Q267" i="48"/>
  <c r="Q266" i="48" s="1"/>
  <c r="Q306" i="48"/>
  <c r="H291" i="48"/>
  <c r="O228" i="48"/>
  <c r="I299" i="48"/>
  <c r="I154" i="48"/>
  <c r="I153" i="48" s="1"/>
  <c r="P316" i="48"/>
  <c r="Q153" i="48"/>
  <c r="I272" i="48"/>
  <c r="I271" i="48" s="1"/>
  <c r="H199" i="48"/>
  <c r="Q230" i="48"/>
  <c r="Q229" i="48" s="1"/>
  <c r="P228" i="48" l="1"/>
  <c r="Q537" i="48"/>
  <c r="Q315" i="48"/>
  <c r="Q620" i="48"/>
  <c r="H418" i="48"/>
  <c r="H361" i="48"/>
  <c r="P474" i="48"/>
  <c r="H261" i="48"/>
  <c r="I572" i="48"/>
  <c r="P620" i="48"/>
  <c r="P614" i="48" s="1"/>
  <c r="P572" i="48"/>
  <c r="Q455" i="48"/>
  <c r="P46" i="48"/>
  <c r="P537" i="48"/>
  <c r="H537" i="48"/>
  <c r="H474" i="48"/>
  <c r="H383" i="48"/>
  <c r="I261" i="48"/>
  <c r="H228" i="48"/>
  <c r="Q228" i="48"/>
  <c r="O9" i="48"/>
  <c r="H12" i="49" s="1"/>
  <c r="P290" i="48"/>
  <c r="H572" i="48"/>
  <c r="H194" i="48"/>
  <c r="I290" i="48"/>
  <c r="G9" i="48"/>
  <c r="D12" i="49" s="1"/>
  <c r="P361" i="48"/>
  <c r="Q383" i="48"/>
  <c r="Q572" i="48"/>
  <c r="I228" i="48"/>
  <c r="I474" i="48"/>
  <c r="Q563" i="48"/>
  <c r="Q194" i="48"/>
  <c r="Q527" i="48"/>
  <c r="H315" i="48"/>
  <c r="Q361" i="48"/>
  <c r="I194" i="48"/>
  <c r="I46" i="48"/>
  <c r="I383" i="48"/>
  <c r="P315" i="48"/>
  <c r="H46" i="48"/>
  <c r="I418" i="48"/>
  <c r="Q46" i="48"/>
  <c r="Q290" i="48"/>
  <c r="P383" i="48"/>
  <c r="Q474" i="48"/>
  <c r="P418" i="48"/>
  <c r="I455" i="48"/>
  <c r="P194" i="48"/>
  <c r="Q261" i="48"/>
  <c r="I315" i="48"/>
  <c r="Q418" i="48"/>
  <c r="H290" i="48"/>
  <c r="I361" i="48"/>
  <c r="P261" i="48"/>
  <c r="Q614" i="48"/>
  <c r="H614" i="48"/>
  <c r="I614" i="48"/>
  <c r="I537" i="48"/>
  <c r="L12" i="49" l="1"/>
  <c r="Q9" i="48"/>
  <c r="J12" i="49" s="1"/>
  <c r="H9" i="48"/>
  <c r="E12" i="49" s="1"/>
  <c r="P9" i="48"/>
  <c r="I12" i="49" s="1"/>
  <c r="I9" i="48"/>
  <c r="F12" i="49" s="1"/>
  <c r="N12" i="49" s="1"/>
  <c r="M12" i="49" l="1"/>
  <c r="J11" i="49"/>
  <c r="I11" i="49"/>
  <c r="H11" i="49"/>
  <c r="G11" i="49"/>
  <c r="J373" i="44"/>
  <c r="J344" i="44"/>
  <c r="J334" i="44"/>
  <c r="J310" i="44"/>
  <c r="J272" i="44"/>
  <c r="J226" i="44"/>
  <c r="J175" i="44"/>
  <c r="J141" i="44"/>
  <c r="J120" i="44"/>
  <c r="J106" i="44"/>
  <c r="J81" i="44"/>
  <c r="J71" i="44"/>
  <c r="J57" i="44"/>
  <c r="J39" i="44"/>
  <c r="K399" i="44"/>
  <c r="J399" i="44"/>
  <c r="B399" i="44"/>
  <c r="J390" i="44"/>
  <c r="B390" i="44"/>
  <c r="B310" i="44"/>
  <c r="B226" i="44"/>
  <c r="B225" i="44" s="1"/>
  <c r="B272" i="44"/>
  <c r="O428" i="44"/>
  <c r="M426" i="44"/>
  <c r="O426" i="44" s="1"/>
  <c r="M427" i="44"/>
  <c r="O427" i="44" s="1"/>
  <c r="M428" i="44"/>
  <c r="M425" i="44"/>
  <c r="O425" i="44" s="1"/>
  <c r="O424" i="44" s="1"/>
  <c r="O423" i="44" s="1"/>
  <c r="K426" i="44"/>
  <c r="K427" i="44"/>
  <c r="K428" i="44"/>
  <c r="K425" i="44"/>
  <c r="K424" i="44" s="1"/>
  <c r="K423" i="44" s="1"/>
  <c r="J424" i="44"/>
  <c r="J423" i="44" s="1"/>
  <c r="B424" i="44"/>
  <c r="B423" i="44" s="1"/>
  <c r="G425" i="44"/>
  <c r="E425" i="44"/>
  <c r="C425" i="44"/>
  <c r="C424" i="44" s="1"/>
  <c r="C423" i="44" s="1"/>
  <c r="M422" i="44"/>
  <c r="O422" i="44" s="1"/>
  <c r="M421" i="44"/>
  <c r="O421" i="44" s="1"/>
  <c r="O418" i="44" s="1"/>
  <c r="O417" i="44" s="1"/>
  <c r="K422" i="44"/>
  <c r="K421" i="44"/>
  <c r="K418" i="44" s="1"/>
  <c r="K417" i="44" s="1"/>
  <c r="J418" i="44"/>
  <c r="J417" i="44" s="1"/>
  <c r="B417" i="44"/>
  <c r="B418" i="44"/>
  <c r="G420" i="44"/>
  <c r="E420" i="44"/>
  <c r="E421" i="44"/>
  <c r="G421" i="44" s="1"/>
  <c r="C420" i="44"/>
  <c r="C421" i="44"/>
  <c r="C419" i="44"/>
  <c r="C418" i="44" s="1"/>
  <c r="C417" i="44" s="1"/>
  <c r="J413" i="44"/>
  <c r="J414" i="44"/>
  <c r="J408" i="44"/>
  <c r="K411" i="44"/>
  <c r="J411" i="44"/>
  <c r="J409" i="44"/>
  <c r="O415" i="44"/>
  <c r="O414" i="44" s="1"/>
  <c r="O413" i="44" s="1"/>
  <c r="O410" i="44"/>
  <c r="O409" i="44" s="1"/>
  <c r="O408" i="44" s="1"/>
  <c r="M416" i="44"/>
  <c r="O416" i="44" s="1"/>
  <c r="M415" i="44"/>
  <c r="M410" i="44"/>
  <c r="K416" i="44"/>
  <c r="M412" i="44"/>
  <c r="O412" i="44" s="1"/>
  <c r="O411" i="44" s="1"/>
  <c r="K415" i="44"/>
  <c r="K414" i="44" s="1"/>
  <c r="K413" i="44" s="1"/>
  <c r="K412" i="44"/>
  <c r="K410" i="44"/>
  <c r="K409" i="44" s="1"/>
  <c r="K408" i="44" s="1"/>
  <c r="O406" i="44"/>
  <c r="O404" i="44"/>
  <c r="O398" i="44"/>
  <c r="O396" i="44"/>
  <c r="O394" i="44"/>
  <c r="O388" i="44"/>
  <c r="M404" i="44"/>
  <c r="M403" i="44"/>
  <c r="O403" i="44" s="1"/>
  <c r="M401" i="44"/>
  <c r="O401" i="44" s="1"/>
  <c r="M400" i="44"/>
  <c r="O400" i="44" s="1"/>
  <c r="M398" i="44"/>
  <c r="M397" i="44"/>
  <c r="O397" i="44" s="1"/>
  <c r="M396" i="44"/>
  <c r="M395" i="44"/>
  <c r="O395" i="44" s="1"/>
  <c r="M394" i="44"/>
  <c r="M392" i="44"/>
  <c r="O392" i="44" s="1"/>
  <c r="M391" i="44"/>
  <c r="O391" i="44" s="1"/>
  <c r="M389" i="44"/>
  <c r="O389" i="44" s="1"/>
  <c r="M388" i="44"/>
  <c r="K406" i="44"/>
  <c r="K404" i="44"/>
  <c r="K403" i="44"/>
  <c r="K401" i="44"/>
  <c r="K400" i="44"/>
  <c r="K398" i="44"/>
  <c r="K397" i="44"/>
  <c r="K396" i="44"/>
  <c r="K395" i="44"/>
  <c r="K394" i="44"/>
  <c r="K392" i="44"/>
  <c r="K390" i="44" s="1"/>
  <c r="K391" i="44"/>
  <c r="K389" i="44"/>
  <c r="K388" i="44"/>
  <c r="K387" i="44" s="1"/>
  <c r="J406" i="44"/>
  <c r="J387" i="44"/>
  <c r="B406" i="44"/>
  <c r="E407" i="44"/>
  <c r="G407" i="44" s="1"/>
  <c r="G406" i="44" s="1"/>
  <c r="H406" i="44" s="1"/>
  <c r="B387" i="44"/>
  <c r="G401" i="44"/>
  <c r="E401" i="44"/>
  <c r="E402" i="44"/>
  <c r="G402" i="44" s="1"/>
  <c r="E403" i="44"/>
  <c r="G403" i="44" s="1"/>
  <c r="E404" i="44"/>
  <c r="G404" i="44" s="1"/>
  <c r="E405" i="44"/>
  <c r="G405" i="44" s="1"/>
  <c r="E400" i="44"/>
  <c r="G400" i="44" s="1"/>
  <c r="E392" i="44"/>
  <c r="G392" i="44" s="1"/>
  <c r="E393" i="44"/>
  <c r="G393" i="44" s="1"/>
  <c r="E394" i="44"/>
  <c r="G394" i="44" s="1"/>
  <c r="E395" i="44"/>
  <c r="G395" i="44" s="1"/>
  <c r="E396" i="44"/>
  <c r="G396" i="44" s="1"/>
  <c r="E397" i="44"/>
  <c r="G397" i="44" s="1"/>
  <c r="E398" i="44"/>
  <c r="G398" i="44" s="1"/>
  <c r="E391" i="44"/>
  <c r="G391" i="44" s="1"/>
  <c r="E389" i="44"/>
  <c r="G389" i="44" s="1"/>
  <c r="E388" i="44"/>
  <c r="G388" i="44" s="1"/>
  <c r="C407" i="44"/>
  <c r="C406" i="44" s="1"/>
  <c r="C401" i="44"/>
  <c r="C402" i="44"/>
  <c r="C403" i="44"/>
  <c r="C404" i="44"/>
  <c r="C405" i="44"/>
  <c r="C400" i="44"/>
  <c r="C399" i="44" s="1"/>
  <c r="C392" i="44"/>
  <c r="C393" i="44"/>
  <c r="C394" i="44"/>
  <c r="C395" i="44"/>
  <c r="C396" i="44"/>
  <c r="C397" i="44"/>
  <c r="C398" i="44"/>
  <c r="C391" i="44"/>
  <c r="C390" i="44" s="1"/>
  <c r="C389" i="44"/>
  <c r="C388" i="44"/>
  <c r="C387" i="44" s="1"/>
  <c r="J381" i="44"/>
  <c r="J379" i="44"/>
  <c r="O383" i="44"/>
  <c r="O384" i="44"/>
  <c r="O385" i="44"/>
  <c r="O377" i="44"/>
  <c r="O380" i="44"/>
  <c r="O379" i="44" s="1"/>
  <c r="O374" i="44"/>
  <c r="M383" i="44"/>
  <c r="M384" i="44"/>
  <c r="M385" i="44"/>
  <c r="M382" i="44"/>
  <c r="O382" i="44" s="1"/>
  <c r="O381" i="44" s="1"/>
  <c r="M380" i="44"/>
  <c r="M375" i="44"/>
  <c r="O375" i="44" s="1"/>
  <c r="M376" i="44"/>
  <c r="O376" i="44" s="1"/>
  <c r="M377" i="44"/>
  <c r="M378" i="44"/>
  <c r="O378" i="44" s="1"/>
  <c r="M374" i="44"/>
  <c r="K383" i="44"/>
  <c r="K384" i="44"/>
  <c r="K381" i="44" s="1"/>
  <c r="K385" i="44"/>
  <c r="K382" i="44"/>
  <c r="K380" i="44"/>
  <c r="K379" i="44" s="1"/>
  <c r="K375" i="44"/>
  <c r="K376" i="44"/>
  <c r="K377" i="44"/>
  <c r="K378" i="44"/>
  <c r="K374" i="44"/>
  <c r="K373" i="44" s="1"/>
  <c r="O369" i="44"/>
  <c r="O370" i="44"/>
  <c r="M367" i="44"/>
  <c r="O367" i="44" s="1"/>
  <c r="M368" i="44"/>
  <c r="O368" i="44" s="1"/>
  <c r="M369" i="44"/>
  <c r="M370" i="44"/>
  <c r="M371" i="44"/>
  <c r="O371" i="44" s="1"/>
  <c r="M366" i="44"/>
  <c r="O366" i="44" s="1"/>
  <c r="K367" i="44"/>
  <c r="K368" i="44"/>
  <c r="K369" i="44"/>
  <c r="K370" i="44"/>
  <c r="K365" i="44" s="1"/>
  <c r="K364" i="44" s="1"/>
  <c r="K371" i="44"/>
  <c r="K366" i="44"/>
  <c r="J365" i="44"/>
  <c r="J364" i="44" s="1"/>
  <c r="B365" i="44"/>
  <c r="B364" i="44" s="1"/>
  <c r="G367" i="44"/>
  <c r="G366" i="44"/>
  <c r="E367" i="44"/>
  <c r="E368" i="44"/>
  <c r="G368" i="44" s="1"/>
  <c r="E369" i="44"/>
  <c r="G369" i="44" s="1"/>
  <c r="E370" i="44"/>
  <c r="G370" i="44" s="1"/>
  <c r="E366" i="44"/>
  <c r="C367" i="44"/>
  <c r="C368" i="44"/>
  <c r="C369" i="44"/>
  <c r="C370" i="44"/>
  <c r="C366" i="44"/>
  <c r="O362" i="44"/>
  <c r="O361" i="44"/>
  <c r="M362" i="44"/>
  <c r="M363" i="44"/>
  <c r="O363" i="44" s="1"/>
  <c r="M361" i="44"/>
  <c r="K363" i="44"/>
  <c r="K362" i="44"/>
  <c r="K361" i="44"/>
  <c r="K360" i="44" s="1"/>
  <c r="K359" i="44" s="1"/>
  <c r="J360" i="44"/>
  <c r="J359" i="44" s="1"/>
  <c r="B360" i="44"/>
  <c r="B359" i="44" s="1"/>
  <c r="E362" i="44"/>
  <c r="G362" i="44" s="1"/>
  <c r="G360" i="44" s="1"/>
  <c r="G359" i="44" s="1"/>
  <c r="E363" i="44"/>
  <c r="G363" i="44" s="1"/>
  <c r="C362" i="44"/>
  <c r="C360" i="44" s="1"/>
  <c r="C359" i="44" s="1"/>
  <c r="C363" i="44"/>
  <c r="J331" i="44"/>
  <c r="J352" i="44"/>
  <c r="O347" i="44"/>
  <c r="O351" i="44"/>
  <c r="O336" i="44"/>
  <c r="O339" i="44"/>
  <c r="O342" i="44"/>
  <c r="O343" i="44"/>
  <c r="O353" i="44"/>
  <c r="O335" i="44"/>
  <c r="M354" i="44"/>
  <c r="O354" i="44" s="1"/>
  <c r="M355" i="44"/>
  <c r="O355" i="44" s="1"/>
  <c r="M356" i="44"/>
  <c r="O356" i="44" s="1"/>
  <c r="M357" i="44"/>
  <c r="O357" i="44" s="1"/>
  <c r="M358" i="44"/>
  <c r="O358" i="44" s="1"/>
  <c r="M353" i="44"/>
  <c r="M346" i="44"/>
  <c r="O346" i="44" s="1"/>
  <c r="M347" i="44"/>
  <c r="M348" i="44"/>
  <c r="O348" i="44" s="1"/>
  <c r="M349" i="44"/>
  <c r="O349" i="44" s="1"/>
  <c r="M350" i="44"/>
  <c r="O350" i="44" s="1"/>
  <c r="M351" i="44"/>
  <c r="M345" i="44"/>
  <c r="O345" i="44" s="1"/>
  <c r="O344" i="44" s="1"/>
  <c r="M336" i="44"/>
  <c r="M337" i="44"/>
  <c r="O337" i="44" s="1"/>
  <c r="M338" i="44"/>
  <c r="O338" i="44" s="1"/>
  <c r="M339" i="44"/>
  <c r="M340" i="44"/>
  <c r="O340" i="44" s="1"/>
  <c r="M341" i="44"/>
  <c r="O341" i="44" s="1"/>
  <c r="M342" i="44"/>
  <c r="M343" i="44"/>
  <c r="M335" i="44"/>
  <c r="M333" i="44"/>
  <c r="O333" i="44" s="1"/>
  <c r="M332" i="44"/>
  <c r="O332" i="44" s="1"/>
  <c r="O331" i="44" s="1"/>
  <c r="K354" i="44"/>
  <c r="K352" i="44" s="1"/>
  <c r="K355" i="44"/>
  <c r="K356" i="44"/>
  <c r="K357" i="44"/>
  <c r="K358" i="44"/>
  <c r="K353" i="44"/>
  <c r="K346" i="44"/>
  <c r="K344" i="44" s="1"/>
  <c r="K347" i="44"/>
  <c r="K348" i="44"/>
  <c r="K349" i="44"/>
  <c r="K350" i="44"/>
  <c r="K351" i="44"/>
  <c r="K345" i="44"/>
  <c r="K336" i="44"/>
  <c r="K337" i="44"/>
  <c r="K334" i="44" s="1"/>
  <c r="K338" i="44"/>
  <c r="K339" i="44"/>
  <c r="K340" i="44"/>
  <c r="K341" i="44"/>
  <c r="K342" i="44"/>
  <c r="K343" i="44"/>
  <c r="K335" i="44"/>
  <c r="K333" i="44"/>
  <c r="K331" i="44" s="1"/>
  <c r="K332" i="44"/>
  <c r="J303" i="44"/>
  <c r="O329" i="44"/>
  <c r="O325" i="44"/>
  <c r="P323" i="44"/>
  <c r="O323" i="44"/>
  <c r="Q323" i="44" s="1"/>
  <c r="O318" i="44"/>
  <c r="P318" i="44" s="1"/>
  <c r="Q318" i="44" s="1"/>
  <c r="O315" i="44"/>
  <c r="O313" i="44"/>
  <c r="P306" i="44"/>
  <c r="Q306" i="44" s="1"/>
  <c r="O306" i="44"/>
  <c r="O304" i="44"/>
  <c r="O297" i="44"/>
  <c r="O295" i="44"/>
  <c r="P295" i="44" s="1"/>
  <c r="Q295" i="44" s="1"/>
  <c r="O289" i="44"/>
  <c r="O287" i="44"/>
  <c r="P287" i="44" s="1"/>
  <c r="Q287" i="44" s="1"/>
  <c r="O281" i="44"/>
  <c r="O279" i="44"/>
  <c r="P279" i="44" s="1"/>
  <c r="Q279" i="44" s="1"/>
  <c r="P275" i="44"/>
  <c r="O273" i="44"/>
  <c r="P267" i="44"/>
  <c r="O267" i="44"/>
  <c r="Q267" i="44" s="1"/>
  <c r="O264" i="44"/>
  <c r="O262" i="44"/>
  <c r="P262" i="44" s="1"/>
  <c r="Q262" i="44" s="1"/>
  <c r="O259" i="44"/>
  <c r="O256" i="44"/>
  <c r="O253" i="44"/>
  <c r="P251" i="44"/>
  <c r="O251" i="44"/>
  <c r="Q251" i="44" s="1"/>
  <c r="O248" i="44"/>
  <c r="O246" i="44"/>
  <c r="P246" i="44" s="1"/>
  <c r="Q246" i="44" s="1"/>
  <c r="O243" i="44"/>
  <c r="O240" i="44"/>
  <c r="O237" i="44"/>
  <c r="P235" i="44"/>
  <c r="O235" i="44"/>
  <c r="Q235" i="44" s="1"/>
  <c r="O232" i="44"/>
  <c r="O229" i="44"/>
  <c r="O227" i="44"/>
  <c r="P227" i="44" s="1"/>
  <c r="Q227" i="44" s="1"/>
  <c r="M329" i="44"/>
  <c r="M328" i="44"/>
  <c r="O328" i="44" s="1"/>
  <c r="M327" i="44"/>
  <c r="O327" i="44" s="1"/>
  <c r="P327" i="44" s="1"/>
  <c r="Q327" i="44" s="1"/>
  <c r="M326" i="44"/>
  <c r="O326" i="44" s="1"/>
  <c r="P326" i="44" s="1"/>
  <c r="Q326" i="44" s="1"/>
  <c r="M325" i="44"/>
  <c r="M324" i="44"/>
  <c r="O324" i="44" s="1"/>
  <c r="P324" i="44" s="1"/>
  <c r="M323" i="44"/>
  <c r="M322" i="44"/>
  <c r="O322" i="44" s="1"/>
  <c r="P322" i="44" s="1"/>
  <c r="Q322" i="44" s="1"/>
  <c r="M321" i="44"/>
  <c r="O321" i="44" s="1"/>
  <c r="M320" i="44"/>
  <c r="O320" i="44" s="1"/>
  <c r="M319" i="44"/>
  <c r="O319" i="44" s="1"/>
  <c r="P319" i="44" s="1"/>
  <c r="Q319" i="44" s="1"/>
  <c r="M318" i="44"/>
  <c r="M317" i="44"/>
  <c r="O317" i="44" s="1"/>
  <c r="M316" i="44"/>
  <c r="O316" i="44" s="1"/>
  <c r="P316" i="44" s="1"/>
  <c r="M315" i="44"/>
  <c r="M314" i="44"/>
  <c r="O314" i="44" s="1"/>
  <c r="P314" i="44" s="1"/>
  <c r="Q314" i="44" s="1"/>
  <c r="M313" i="44"/>
  <c r="M312" i="44"/>
  <c r="O312" i="44" s="1"/>
  <c r="M311" i="44"/>
  <c r="O311" i="44" s="1"/>
  <c r="M309" i="44"/>
  <c r="O309" i="44" s="1"/>
  <c r="M308" i="44"/>
  <c r="O308" i="44" s="1"/>
  <c r="P308" i="44" s="1"/>
  <c r="M307" i="44"/>
  <c r="O307" i="44" s="1"/>
  <c r="P307" i="44" s="1"/>
  <c r="M306" i="44"/>
  <c r="M305" i="44"/>
  <c r="O305" i="44" s="1"/>
  <c r="M304" i="44"/>
  <c r="M302" i="44"/>
  <c r="O302" i="44" s="1"/>
  <c r="P302" i="44" s="1"/>
  <c r="Q302" i="44" s="1"/>
  <c r="M301" i="44"/>
  <c r="O301" i="44" s="1"/>
  <c r="M300" i="44"/>
  <c r="O300" i="44" s="1"/>
  <c r="P300" i="44" s="1"/>
  <c r="M299" i="44"/>
  <c r="O299" i="44" s="1"/>
  <c r="M298" i="44"/>
  <c r="O298" i="44" s="1"/>
  <c r="P298" i="44" s="1"/>
  <c r="Q298" i="44" s="1"/>
  <c r="M297" i="44"/>
  <c r="M296" i="44"/>
  <c r="O296" i="44" s="1"/>
  <c r="M295" i="44"/>
  <c r="M294" i="44"/>
  <c r="O294" i="44" s="1"/>
  <c r="P294" i="44" s="1"/>
  <c r="Q294" i="44" s="1"/>
  <c r="M293" i="44"/>
  <c r="O293" i="44" s="1"/>
  <c r="M292" i="44"/>
  <c r="O292" i="44" s="1"/>
  <c r="P292" i="44" s="1"/>
  <c r="M291" i="44"/>
  <c r="O291" i="44" s="1"/>
  <c r="M290" i="44"/>
  <c r="O290" i="44" s="1"/>
  <c r="P290" i="44" s="1"/>
  <c r="Q290" i="44" s="1"/>
  <c r="M289" i="44"/>
  <c r="M288" i="44"/>
  <c r="O288" i="44" s="1"/>
  <c r="M287" i="44"/>
  <c r="M286" i="44"/>
  <c r="O286" i="44" s="1"/>
  <c r="P286" i="44" s="1"/>
  <c r="Q286" i="44" s="1"/>
  <c r="M285" i="44"/>
  <c r="O285" i="44" s="1"/>
  <c r="M284" i="44"/>
  <c r="O284" i="44" s="1"/>
  <c r="P284" i="44" s="1"/>
  <c r="M283" i="44"/>
  <c r="O283" i="44" s="1"/>
  <c r="M282" i="44"/>
  <c r="O282" i="44" s="1"/>
  <c r="P282" i="44" s="1"/>
  <c r="Q282" i="44" s="1"/>
  <c r="M281" i="44"/>
  <c r="M280" i="44"/>
  <c r="O280" i="44" s="1"/>
  <c r="M279" i="44"/>
  <c r="M278" i="44"/>
  <c r="O278" i="44" s="1"/>
  <c r="P278" i="44" s="1"/>
  <c r="Q278" i="44" s="1"/>
  <c r="M277" i="44"/>
  <c r="O277" i="44" s="1"/>
  <c r="M276" i="44"/>
  <c r="O276" i="44" s="1"/>
  <c r="P276" i="44" s="1"/>
  <c r="M275" i="44"/>
  <c r="O275" i="44" s="1"/>
  <c r="M274" i="44"/>
  <c r="O274" i="44" s="1"/>
  <c r="P274" i="44" s="1"/>
  <c r="Q274" i="44" s="1"/>
  <c r="M273" i="44"/>
  <c r="M271" i="44"/>
  <c r="O271" i="44" s="1"/>
  <c r="P271" i="44" s="1"/>
  <c r="Q271" i="44" s="1"/>
  <c r="M270" i="44"/>
  <c r="O270" i="44" s="1"/>
  <c r="P270" i="44" s="1"/>
  <c r="Q270" i="44" s="1"/>
  <c r="M269" i="44"/>
  <c r="O269" i="44" s="1"/>
  <c r="M268" i="44"/>
  <c r="O268" i="44" s="1"/>
  <c r="P268" i="44" s="1"/>
  <c r="M267" i="44"/>
  <c r="M266" i="44"/>
  <c r="O266" i="44" s="1"/>
  <c r="P266" i="44" s="1"/>
  <c r="Q266" i="44" s="1"/>
  <c r="M265" i="44"/>
  <c r="O265" i="44" s="1"/>
  <c r="M264" i="44"/>
  <c r="M263" i="44"/>
  <c r="O263" i="44" s="1"/>
  <c r="P263" i="44" s="1"/>
  <c r="Q263" i="44" s="1"/>
  <c r="M262" i="44"/>
  <c r="M261" i="44"/>
  <c r="O261" i="44" s="1"/>
  <c r="M260" i="44"/>
  <c r="O260" i="44" s="1"/>
  <c r="P260" i="44" s="1"/>
  <c r="M259" i="44"/>
  <c r="M258" i="44"/>
  <c r="O258" i="44" s="1"/>
  <c r="P258" i="44" s="1"/>
  <c r="Q258" i="44" s="1"/>
  <c r="M257" i="44"/>
  <c r="O257" i="44" s="1"/>
  <c r="M256" i="44"/>
  <c r="M255" i="44"/>
  <c r="O255" i="44" s="1"/>
  <c r="P255" i="44" s="1"/>
  <c r="Q255" i="44" s="1"/>
  <c r="M254" i="44"/>
  <c r="O254" i="44" s="1"/>
  <c r="P254" i="44" s="1"/>
  <c r="Q254" i="44" s="1"/>
  <c r="M253" i="44"/>
  <c r="M252" i="44"/>
  <c r="O252" i="44" s="1"/>
  <c r="P252" i="44" s="1"/>
  <c r="M251" i="44"/>
  <c r="M250" i="44"/>
  <c r="O250" i="44" s="1"/>
  <c r="P250" i="44" s="1"/>
  <c r="Q250" i="44" s="1"/>
  <c r="M249" i="44"/>
  <c r="O249" i="44" s="1"/>
  <c r="M248" i="44"/>
  <c r="M247" i="44"/>
  <c r="O247" i="44" s="1"/>
  <c r="P247" i="44" s="1"/>
  <c r="Q247" i="44" s="1"/>
  <c r="M246" i="44"/>
  <c r="M245" i="44"/>
  <c r="O245" i="44" s="1"/>
  <c r="M244" i="44"/>
  <c r="O244" i="44" s="1"/>
  <c r="P244" i="44" s="1"/>
  <c r="M243" i="44"/>
  <c r="M242" i="44"/>
  <c r="O242" i="44" s="1"/>
  <c r="P242" i="44" s="1"/>
  <c r="Q242" i="44" s="1"/>
  <c r="M241" i="44"/>
  <c r="O241" i="44" s="1"/>
  <c r="M240" i="44"/>
  <c r="M239" i="44"/>
  <c r="O239" i="44" s="1"/>
  <c r="P239" i="44" s="1"/>
  <c r="Q239" i="44" s="1"/>
  <c r="M238" i="44"/>
  <c r="O238" i="44" s="1"/>
  <c r="P238" i="44" s="1"/>
  <c r="Q238" i="44" s="1"/>
  <c r="M237" i="44"/>
  <c r="M236" i="44"/>
  <c r="O236" i="44" s="1"/>
  <c r="P236" i="44" s="1"/>
  <c r="M235" i="44"/>
  <c r="M234" i="44"/>
  <c r="O234" i="44" s="1"/>
  <c r="P234" i="44" s="1"/>
  <c r="Q234" i="44" s="1"/>
  <c r="M233" i="44"/>
  <c r="O233" i="44" s="1"/>
  <c r="M232" i="44"/>
  <c r="M231" i="44"/>
  <c r="O231" i="44" s="1"/>
  <c r="P231" i="44" s="1"/>
  <c r="Q231" i="44" s="1"/>
  <c r="M229" i="44"/>
  <c r="M228" i="44"/>
  <c r="O228" i="44" s="1"/>
  <c r="P228" i="44" s="1"/>
  <c r="M227" i="44"/>
  <c r="K329" i="44"/>
  <c r="K328" i="44"/>
  <c r="K327" i="44"/>
  <c r="K326" i="44"/>
  <c r="K325" i="44"/>
  <c r="K324" i="44"/>
  <c r="K323" i="44"/>
  <c r="K322" i="44"/>
  <c r="K321" i="44"/>
  <c r="K320" i="44"/>
  <c r="K319" i="44"/>
  <c r="K318" i="44"/>
  <c r="K317" i="44"/>
  <c r="K316" i="44"/>
  <c r="K315" i="44"/>
  <c r="K314" i="44"/>
  <c r="K313" i="44"/>
  <c r="K312" i="44"/>
  <c r="K311" i="44"/>
  <c r="K310" i="44" s="1"/>
  <c r="K309" i="44"/>
  <c r="K308" i="44"/>
  <c r="K307" i="44"/>
  <c r="K306" i="44"/>
  <c r="K305" i="44"/>
  <c r="K304" i="44"/>
  <c r="K302" i="44"/>
  <c r="K301" i="44"/>
  <c r="K300" i="44"/>
  <c r="K299" i="44"/>
  <c r="K298" i="44"/>
  <c r="K297" i="44"/>
  <c r="K296" i="44"/>
  <c r="K295" i="44"/>
  <c r="K294" i="44"/>
  <c r="K293" i="44"/>
  <c r="K292" i="44"/>
  <c r="K291" i="44"/>
  <c r="K290" i="44"/>
  <c r="K289" i="44"/>
  <c r="K288" i="44"/>
  <c r="K287" i="44"/>
  <c r="K286" i="44"/>
  <c r="K285" i="44"/>
  <c r="K284" i="44"/>
  <c r="K283" i="44"/>
  <c r="K282" i="44"/>
  <c r="K281" i="44"/>
  <c r="K280" i="44"/>
  <c r="K279" i="44"/>
  <c r="K278" i="44"/>
  <c r="K277" i="44"/>
  <c r="K276" i="44"/>
  <c r="K275" i="44"/>
  <c r="K274" i="44"/>
  <c r="K273" i="44"/>
  <c r="K271" i="44"/>
  <c r="K270" i="44"/>
  <c r="K269" i="44"/>
  <c r="K268" i="44"/>
  <c r="K267" i="44"/>
  <c r="K266" i="44"/>
  <c r="K265" i="44"/>
  <c r="K264" i="44"/>
  <c r="K263" i="44"/>
  <c r="K262" i="44"/>
  <c r="K261" i="44"/>
  <c r="K260" i="44"/>
  <c r="K259" i="44"/>
  <c r="K258" i="44"/>
  <c r="K257" i="44"/>
  <c r="K256" i="44"/>
  <c r="K255" i="44"/>
  <c r="K254" i="44"/>
  <c r="K253" i="44"/>
  <c r="K252" i="44"/>
  <c r="K251" i="44"/>
  <c r="K250" i="44"/>
  <c r="K249" i="44"/>
  <c r="K248" i="44"/>
  <c r="K247" i="44"/>
  <c r="K246" i="44"/>
  <c r="K245" i="44"/>
  <c r="K244" i="44"/>
  <c r="K243" i="44"/>
  <c r="K242" i="44"/>
  <c r="K241" i="44"/>
  <c r="K240" i="44"/>
  <c r="K239" i="44"/>
  <c r="K238" i="44"/>
  <c r="K237" i="44"/>
  <c r="K236" i="44"/>
  <c r="K235" i="44"/>
  <c r="K234" i="44"/>
  <c r="K233" i="44"/>
  <c r="K232" i="44"/>
  <c r="K231" i="44"/>
  <c r="K229" i="44"/>
  <c r="K228" i="44"/>
  <c r="K227" i="44"/>
  <c r="B303" i="44"/>
  <c r="G313" i="44"/>
  <c r="G317" i="44"/>
  <c r="G318" i="44"/>
  <c r="G319" i="44"/>
  <c r="G322" i="44"/>
  <c r="G325" i="44"/>
  <c r="G326" i="44"/>
  <c r="G327" i="44"/>
  <c r="G311" i="44"/>
  <c r="E312" i="44"/>
  <c r="G312" i="44" s="1"/>
  <c r="E313" i="44"/>
  <c r="E315" i="44"/>
  <c r="G315" i="44" s="1"/>
  <c r="E316" i="44"/>
  <c r="G316" i="44" s="1"/>
  <c r="E317" i="44"/>
  <c r="E318" i="44"/>
  <c r="E319" i="44"/>
  <c r="E320" i="44"/>
  <c r="G320" i="44" s="1"/>
  <c r="E321" i="44"/>
  <c r="G321" i="44" s="1"/>
  <c r="E322" i="44"/>
  <c r="E323" i="44"/>
  <c r="G323" i="44" s="1"/>
  <c r="E324" i="44"/>
  <c r="G324" i="44" s="1"/>
  <c r="E325" i="44"/>
  <c r="E326" i="44"/>
  <c r="E327" i="44"/>
  <c r="E328" i="44"/>
  <c r="G328" i="44" s="1"/>
  <c r="E329" i="44"/>
  <c r="G329" i="44" s="1"/>
  <c r="E311" i="44"/>
  <c r="C312" i="44"/>
  <c r="C313" i="44"/>
  <c r="C315" i="44"/>
  <c r="C316" i="44"/>
  <c r="C317" i="44"/>
  <c r="C318" i="44"/>
  <c r="C319" i="44"/>
  <c r="C320" i="44"/>
  <c r="C321" i="44"/>
  <c r="C322" i="44"/>
  <c r="C323" i="44"/>
  <c r="C324" i="44"/>
  <c r="C325" i="44"/>
  <c r="C326" i="44"/>
  <c r="C327" i="44"/>
  <c r="C328" i="44"/>
  <c r="C329" i="44"/>
  <c r="C311" i="44"/>
  <c r="G309" i="44"/>
  <c r="E305" i="44"/>
  <c r="G305" i="44" s="1"/>
  <c r="E306" i="44"/>
  <c r="G306" i="44" s="1"/>
  <c r="E308" i="44"/>
  <c r="G308" i="44" s="1"/>
  <c r="E309" i="44"/>
  <c r="E304" i="44"/>
  <c r="G304" i="44" s="1"/>
  <c r="G303" i="44" s="1"/>
  <c r="C305" i="44"/>
  <c r="C306" i="44"/>
  <c r="C308" i="44"/>
  <c r="C309" i="44"/>
  <c r="C304" i="44"/>
  <c r="G274" i="44"/>
  <c r="G275" i="44"/>
  <c r="G279" i="44"/>
  <c r="G282" i="44"/>
  <c r="G283" i="44"/>
  <c r="G284" i="44"/>
  <c r="G287" i="44"/>
  <c r="G290" i="44"/>
  <c r="G291" i="44"/>
  <c r="G292" i="44"/>
  <c r="G297" i="44"/>
  <c r="G300" i="44"/>
  <c r="G301" i="44"/>
  <c r="G302" i="44"/>
  <c r="E274" i="44"/>
  <c r="E275" i="44"/>
  <c r="E277" i="44"/>
  <c r="G277" i="44" s="1"/>
  <c r="E278" i="44"/>
  <c r="G278" i="44" s="1"/>
  <c r="E279" i="44"/>
  <c r="E280" i="44"/>
  <c r="G280" i="44" s="1"/>
  <c r="E281" i="44"/>
  <c r="G281" i="44" s="1"/>
  <c r="E282" i="44"/>
  <c r="E283" i="44"/>
  <c r="E284" i="44"/>
  <c r="E285" i="44"/>
  <c r="G285" i="44" s="1"/>
  <c r="E286" i="44"/>
  <c r="G286" i="44" s="1"/>
  <c r="E287" i="44"/>
  <c r="E288" i="44"/>
  <c r="G288" i="44" s="1"/>
  <c r="E289" i="44"/>
  <c r="G289" i="44" s="1"/>
  <c r="E290" i="44"/>
  <c r="E291" i="44"/>
  <c r="E292" i="44"/>
  <c r="E293" i="44"/>
  <c r="G293" i="44" s="1"/>
  <c r="E296" i="44"/>
  <c r="G296" i="44" s="1"/>
  <c r="E297" i="44"/>
  <c r="E298" i="44"/>
  <c r="G298" i="44" s="1"/>
  <c r="E299" i="44"/>
  <c r="G299" i="44" s="1"/>
  <c r="E300" i="44"/>
  <c r="E301" i="44"/>
  <c r="E302" i="44"/>
  <c r="C274" i="44"/>
  <c r="C275" i="44"/>
  <c r="C277" i="44"/>
  <c r="C278" i="44"/>
  <c r="C279" i="44"/>
  <c r="C280" i="44"/>
  <c r="C281" i="44"/>
  <c r="C282" i="44"/>
  <c r="C283" i="44"/>
  <c r="C284" i="44"/>
  <c r="C285" i="44"/>
  <c r="C286" i="44"/>
  <c r="C287" i="44"/>
  <c r="C288" i="44"/>
  <c r="C289" i="44"/>
  <c r="C290" i="44"/>
  <c r="C291" i="44"/>
  <c r="C292" i="44"/>
  <c r="C293" i="44"/>
  <c r="C296" i="44"/>
  <c r="C297" i="44"/>
  <c r="C298" i="44"/>
  <c r="C299" i="44"/>
  <c r="C300" i="44"/>
  <c r="C301" i="44"/>
  <c r="C302" i="44"/>
  <c r="G229" i="44"/>
  <c r="G230" i="44"/>
  <c r="G238" i="44"/>
  <c r="G242" i="44"/>
  <c r="G245" i="44"/>
  <c r="G250" i="44"/>
  <c r="G254" i="44"/>
  <c r="G255" i="44"/>
  <c r="G261" i="44"/>
  <c r="G264" i="44"/>
  <c r="G265" i="44"/>
  <c r="E228" i="44"/>
  <c r="G228" i="44" s="1"/>
  <c r="E229" i="44"/>
  <c r="E230" i="44"/>
  <c r="E232" i="44"/>
  <c r="G232" i="44" s="1"/>
  <c r="E233" i="44"/>
  <c r="G233" i="44" s="1"/>
  <c r="E235" i="44"/>
  <c r="G235" i="44" s="1"/>
  <c r="E238" i="44"/>
  <c r="E239" i="44"/>
  <c r="G239" i="44" s="1"/>
  <c r="E240" i="44"/>
  <c r="G240" i="44" s="1"/>
  <c r="E242" i="44"/>
  <c r="E245" i="44"/>
  <c r="E246" i="44"/>
  <c r="G246" i="44" s="1"/>
  <c r="E247" i="44"/>
  <c r="G247" i="44" s="1"/>
  <c r="E249" i="44"/>
  <c r="G249" i="44" s="1"/>
  <c r="E250" i="44"/>
  <c r="E251" i="44"/>
  <c r="G251" i="44" s="1"/>
  <c r="E252" i="44"/>
  <c r="G252" i="44" s="1"/>
  <c r="E254" i="44"/>
  <c r="E255" i="44"/>
  <c r="E257" i="44"/>
  <c r="G257" i="44" s="1"/>
  <c r="E259" i="44"/>
  <c r="G259" i="44" s="1"/>
  <c r="E260" i="44"/>
  <c r="G260" i="44" s="1"/>
  <c r="E261" i="44"/>
  <c r="E262" i="44"/>
  <c r="G262" i="44" s="1"/>
  <c r="E263" i="44"/>
  <c r="G263" i="44" s="1"/>
  <c r="E264" i="44"/>
  <c r="E265" i="44"/>
  <c r="E266" i="44"/>
  <c r="G266" i="44" s="1"/>
  <c r="E270" i="44"/>
  <c r="G270" i="44" s="1"/>
  <c r="E271" i="44"/>
  <c r="G271" i="44" s="1"/>
  <c r="C228" i="44"/>
  <c r="C229" i="44"/>
  <c r="C230" i="44"/>
  <c r="C232" i="44"/>
  <c r="C233" i="44"/>
  <c r="C235" i="44"/>
  <c r="C238" i="44"/>
  <c r="C239" i="44"/>
  <c r="C240" i="44"/>
  <c r="C242" i="44"/>
  <c r="C245" i="44"/>
  <c r="C246" i="44"/>
  <c r="C247" i="44"/>
  <c r="C249" i="44"/>
  <c r="C250" i="44"/>
  <c r="C251" i="44"/>
  <c r="C252" i="44"/>
  <c r="C254" i="44"/>
  <c r="C255" i="44"/>
  <c r="C257" i="44"/>
  <c r="C259" i="44"/>
  <c r="C260" i="44"/>
  <c r="C261" i="44"/>
  <c r="C262" i="44"/>
  <c r="C263" i="44"/>
  <c r="C264" i="44"/>
  <c r="C265" i="44"/>
  <c r="C266" i="44"/>
  <c r="C270" i="44"/>
  <c r="C271" i="44"/>
  <c r="J220" i="44"/>
  <c r="J216" i="44"/>
  <c r="J206" i="44"/>
  <c r="J203" i="44"/>
  <c r="P224" i="44"/>
  <c r="Q224" i="44" s="1"/>
  <c r="P212" i="44"/>
  <c r="Q212" i="44" s="1"/>
  <c r="P211" i="44"/>
  <c r="Q211" i="44" s="1"/>
  <c r="P207" i="44"/>
  <c r="Q207" i="44" s="1"/>
  <c r="O217" i="44"/>
  <c r="O215" i="44"/>
  <c r="P215" i="44" s="1"/>
  <c r="Q215" i="44" s="1"/>
  <c r="O212" i="44"/>
  <c r="O210" i="44"/>
  <c r="P210" i="44" s="1"/>
  <c r="Q210" i="44" s="1"/>
  <c r="O207" i="44"/>
  <c r="O205" i="44"/>
  <c r="M224" i="44"/>
  <c r="O224" i="44" s="1"/>
  <c r="M223" i="44"/>
  <c r="O223" i="44" s="1"/>
  <c r="P223" i="44" s="1"/>
  <c r="Q223" i="44" s="1"/>
  <c r="M221" i="44"/>
  <c r="O221" i="44" s="1"/>
  <c r="P221" i="44" s="1"/>
  <c r="P220" i="44" s="1"/>
  <c r="M219" i="44"/>
  <c r="O219" i="44" s="1"/>
  <c r="P219" i="44" s="1"/>
  <c r="Q219" i="44" s="1"/>
  <c r="M217" i="44"/>
  <c r="M215" i="44"/>
  <c r="M214" i="44"/>
  <c r="O214" i="44" s="1"/>
  <c r="P214" i="44" s="1"/>
  <c r="Q214" i="44" s="1"/>
  <c r="M213" i="44"/>
  <c r="O213" i="44" s="1"/>
  <c r="M212" i="44"/>
  <c r="M211" i="44"/>
  <c r="O211" i="44" s="1"/>
  <c r="M210" i="44"/>
  <c r="M209" i="44"/>
  <c r="O209" i="44" s="1"/>
  <c r="M207" i="44"/>
  <c r="M205" i="44"/>
  <c r="M204" i="44"/>
  <c r="O204" i="44" s="1"/>
  <c r="K224" i="44"/>
  <c r="K223" i="44"/>
  <c r="K221" i="44"/>
  <c r="K219" i="44"/>
  <c r="K216" i="44"/>
  <c r="K217" i="44"/>
  <c r="K215" i="44"/>
  <c r="K214" i="44"/>
  <c r="K213" i="44"/>
  <c r="K212" i="44"/>
  <c r="K211" i="44"/>
  <c r="K210" i="44"/>
  <c r="K209" i="44"/>
  <c r="K207" i="44"/>
  <c r="K205" i="44"/>
  <c r="K204" i="44"/>
  <c r="K203" i="44" s="1"/>
  <c r="G220" i="44"/>
  <c r="B220" i="44"/>
  <c r="B216" i="44"/>
  <c r="B206" i="44"/>
  <c r="B203" i="44"/>
  <c r="E222" i="44"/>
  <c r="G222" i="44" s="1"/>
  <c r="E223" i="44"/>
  <c r="G223" i="44" s="1"/>
  <c r="E224" i="44"/>
  <c r="G224" i="44" s="1"/>
  <c r="E218" i="44"/>
  <c r="G218" i="44" s="1"/>
  <c r="G216" i="44" s="1"/>
  <c r="E219" i="44"/>
  <c r="G219" i="44" s="1"/>
  <c r="E208" i="44"/>
  <c r="G208" i="44" s="1"/>
  <c r="E209" i="44"/>
  <c r="G209" i="44" s="1"/>
  <c r="E210" i="44"/>
  <c r="G210" i="44" s="1"/>
  <c r="E211" i="44"/>
  <c r="G211" i="44" s="1"/>
  <c r="E212" i="44"/>
  <c r="G212" i="44" s="1"/>
  <c r="E213" i="44"/>
  <c r="G213" i="44" s="1"/>
  <c r="E214" i="44"/>
  <c r="G214" i="44" s="1"/>
  <c r="E215" i="44"/>
  <c r="G215" i="44" s="1"/>
  <c r="E221" i="44"/>
  <c r="G221" i="44" s="1"/>
  <c r="E217" i="44"/>
  <c r="G217" i="44" s="1"/>
  <c r="E207" i="44"/>
  <c r="C222" i="44"/>
  <c r="C223" i="44"/>
  <c r="C224" i="44"/>
  <c r="C221" i="44"/>
  <c r="C220" i="44" s="1"/>
  <c r="C218" i="44"/>
  <c r="C219" i="44"/>
  <c r="C217" i="44"/>
  <c r="C208" i="44"/>
  <c r="C209" i="44"/>
  <c r="C210" i="44"/>
  <c r="C211" i="44"/>
  <c r="C212" i="44"/>
  <c r="C213" i="44"/>
  <c r="C214" i="44"/>
  <c r="C215" i="44"/>
  <c r="C207" i="44"/>
  <c r="E205" i="44"/>
  <c r="G205" i="44" s="1"/>
  <c r="G203" i="44" s="1"/>
  <c r="E204" i="44"/>
  <c r="G204" i="44" s="1"/>
  <c r="C205" i="44"/>
  <c r="C204" i="44"/>
  <c r="C203" i="44" s="1"/>
  <c r="J170" i="44"/>
  <c r="J169" i="44" s="1"/>
  <c r="J187" i="44"/>
  <c r="J194" i="44"/>
  <c r="M196" i="44"/>
  <c r="O196" i="44" s="1"/>
  <c r="M197" i="44"/>
  <c r="O197" i="44" s="1"/>
  <c r="M198" i="44"/>
  <c r="O198" i="44" s="1"/>
  <c r="M199" i="44"/>
  <c r="O199" i="44" s="1"/>
  <c r="M200" i="44"/>
  <c r="O200" i="44" s="1"/>
  <c r="M201" i="44"/>
  <c r="O201" i="44" s="1"/>
  <c r="M195" i="44"/>
  <c r="O195" i="44" s="1"/>
  <c r="K196" i="44"/>
  <c r="K197" i="44"/>
  <c r="K198" i="44"/>
  <c r="K199" i="44"/>
  <c r="K200" i="44"/>
  <c r="K201" i="44"/>
  <c r="K195" i="44"/>
  <c r="O192" i="44"/>
  <c r="M189" i="44"/>
  <c r="O189" i="44" s="1"/>
  <c r="M190" i="44"/>
  <c r="O190" i="44" s="1"/>
  <c r="M191" i="44"/>
  <c r="O191" i="44" s="1"/>
  <c r="M192" i="44"/>
  <c r="M193" i="44"/>
  <c r="O193" i="44" s="1"/>
  <c r="M188" i="44"/>
  <c r="O188" i="44" s="1"/>
  <c r="K189" i="44"/>
  <c r="K190" i="44"/>
  <c r="K191" i="44"/>
  <c r="K192" i="44"/>
  <c r="K193" i="44"/>
  <c r="K188" i="44"/>
  <c r="O186" i="44"/>
  <c r="M177" i="44"/>
  <c r="O177" i="44" s="1"/>
  <c r="M178" i="44"/>
  <c r="O178" i="44" s="1"/>
  <c r="M179" i="44"/>
  <c r="O179" i="44" s="1"/>
  <c r="M180" i="44"/>
  <c r="O180" i="44" s="1"/>
  <c r="M181" i="44"/>
  <c r="O181" i="44" s="1"/>
  <c r="M182" i="44"/>
  <c r="O182" i="44" s="1"/>
  <c r="M183" i="44"/>
  <c r="O183" i="44" s="1"/>
  <c r="M184" i="44"/>
  <c r="O184" i="44" s="1"/>
  <c r="M185" i="44"/>
  <c r="O185" i="44" s="1"/>
  <c r="M186" i="44"/>
  <c r="M176" i="44"/>
  <c r="O176" i="44" s="1"/>
  <c r="K177" i="44"/>
  <c r="K178" i="44"/>
  <c r="K179" i="44"/>
  <c r="K180" i="44"/>
  <c r="K181" i="44"/>
  <c r="K182" i="44"/>
  <c r="K183" i="44"/>
  <c r="K184" i="44"/>
  <c r="K185" i="44"/>
  <c r="K186" i="44"/>
  <c r="K176" i="44"/>
  <c r="M172" i="44"/>
  <c r="O172" i="44" s="1"/>
  <c r="M173" i="44"/>
  <c r="O173" i="44" s="1"/>
  <c r="M174" i="44"/>
  <c r="O174" i="44" s="1"/>
  <c r="M171" i="44"/>
  <c r="O171" i="44" s="1"/>
  <c r="K172" i="44"/>
  <c r="K173" i="44"/>
  <c r="K174" i="44"/>
  <c r="K171" i="44"/>
  <c r="J135" i="44"/>
  <c r="J153" i="44"/>
  <c r="J161" i="44"/>
  <c r="M163" i="44"/>
  <c r="O163" i="44" s="1"/>
  <c r="M164" i="44"/>
  <c r="O164" i="44" s="1"/>
  <c r="M165" i="44"/>
  <c r="O165" i="44" s="1"/>
  <c r="M166" i="44"/>
  <c r="O166" i="44" s="1"/>
  <c r="M167" i="44"/>
  <c r="O167" i="44" s="1"/>
  <c r="M168" i="44"/>
  <c r="O168" i="44" s="1"/>
  <c r="M162" i="44"/>
  <c r="O162" i="44" s="1"/>
  <c r="K163" i="44"/>
  <c r="K164" i="44"/>
  <c r="K165" i="44"/>
  <c r="K166" i="44"/>
  <c r="K167" i="44"/>
  <c r="K168" i="44"/>
  <c r="K162" i="44"/>
  <c r="O160" i="44"/>
  <c r="M155" i="44"/>
  <c r="O155" i="44" s="1"/>
  <c r="M156" i="44"/>
  <c r="O156" i="44" s="1"/>
  <c r="M157" i="44"/>
  <c r="O157" i="44" s="1"/>
  <c r="M158" i="44"/>
  <c r="O158" i="44" s="1"/>
  <c r="M159" i="44"/>
  <c r="O159" i="44" s="1"/>
  <c r="M160" i="44"/>
  <c r="M154" i="44"/>
  <c r="O154" i="44" s="1"/>
  <c r="K155" i="44"/>
  <c r="K156" i="44"/>
  <c r="K157" i="44"/>
  <c r="K158" i="44"/>
  <c r="K159" i="44"/>
  <c r="K160" i="44"/>
  <c r="K154" i="44"/>
  <c r="O144" i="44"/>
  <c r="O152" i="44"/>
  <c r="M143" i="44"/>
  <c r="O143" i="44" s="1"/>
  <c r="M144" i="44"/>
  <c r="M145" i="44"/>
  <c r="O145" i="44" s="1"/>
  <c r="M146" i="44"/>
  <c r="O146" i="44" s="1"/>
  <c r="M147" i="44"/>
  <c r="O147" i="44" s="1"/>
  <c r="M148" i="44"/>
  <c r="O148" i="44" s="1"/>
  <c r="M149" i="44"/>
  <c r="O149" i="44" s="1"/>
  <c r="M150" i="44"/>
  <c r="O150" i="44" s="1"/>
  <c r="M151" i="44"/>
  <c r="O151" i="44" s="1"/>
  <c r="M152" i="44"/>
  <c r="M142" i="44"/>
  <c r="O142" i="44" s="1"/>
  <c r="K143" i="44"/>
  <c r="K144" i="44"/>
  <c r="K145" i="44"/>
  <c r="K146" i="44"/>
  <c r="K147" i="44"/>
  <c r="K148" i="44"/>
  <c r="K149" i="44"/>
  <c r="K150" i="44"/>
  <c r="K151" i="44"/>
  <c r="K152" i="44"/>
  <c r="K142" i="44"/>
  <c r="J136" i="44"/>
  <c r="O138" i="44"/>
  <c r="O140" i="44"/>
  <c r="O137" i="44"/>
  <c r="M138" i="44"/>
  <c r="M139" i="44"/>
  <c r="O139" i="44" s="1"/>
  <c r="M140" i="44"/>
  <c r="M137" i="44"/>
  <c r="K138" i="44"/>
  <c r="K139" i="44"/>
  <c r="K140" i="44"/>
  <c r="K137" i="44"/>
  <c r="B120" i="44"/>
  <c r="O118" i="44"/>
  <c r="K118" i="44"/>
  <c r="J118" i="44"/>
  <c r="O132" i="44"/>
  <c r="O128" i="44"/>
  <c r="O124" i="44"/>
  <c r="M134" i="44"/>
  <c r="O134" i="44" s="1"/>
  <c r="M133" i="44"/>
  <c r="O133" i="44" s="1"/>
  <c r="M132" i="44"/>
  <c r="M131" i="44"/>
  <c r="O131" i="44" s="1"/>
  <c r="M130" i="44"/>
  <c r="O130" i="44" s="1"/>
  <c r="M129" i="44"/>
  <c r="O129" i="44" s="1"/>
  <c r="M128" i="44"/>
  <c r="M127" i="44"/>
  <c r="O127" i="44" s="1"/>
  <c r="M126" i="44"/>
  <c r="O126" i="44" s="1"/>
  <c r="M125" i="44"/>
  <c r="O125" i="44" s="1"/>
  <c r="M124" i="44"/>
  <c r="M123" i="44"/>
  <c r="O123" i="44" s="1"/>
  <c r="M122" i="44"/>
  <c r="O122" i="44" s="1"/>
  <c r="M121" i="44"/>
  <c r="O121" i="44" s="1"/>
  <c r="K134" i="44"/>
  <c r="K133" i="44"/>
  <c r="K132" i="44"/>
  <c r="K131" i="44"/>
  <c r="K130" i="44"/>
  <c r="K129" i="44"/>
  <c r="K128" i="44"/>
  <c r="K127" i="44"/>
  <c r="K126" i="44"/>
  <c r="K125" i="44"/>
  <c r="K124" i="44"/>
  <c r="K123" i="44"/>
  <c r="K122" i="44"/>
  <c r="K121" i="44"/>
  <c r="E122" i="44"/>
  <c r="G122" i="44" s="1"/>
  <c r="E123" i="44"/>
  <c r="G123" i="44" s="1"/>
  <c r="E124" i="44"/>
  <c r="G124" i="44" s="1"/>
  <c r="E125" i="44"/>
  <c r="G125" i="44" s="1"/>
  <c r="E126" i="44"/>
  <c r="G126" i="44" s="1"/>
  <c r="E127" i="44"/>
  <c r="G127" i="44" s="1"/>
  <c r="E128" i="44"/>
  <c r="E129" i="44"/>
  <c r="G129" i="44" s="1"/>
  <c r="E130" i="44"/>
  <c r="G130" i="44" s="1"/>
  <c r="E131" i="44"/>
  <c r="G131" i="44" s="1"/>
  <c r="E132" i="44"/>
  <c r="G132" i="44" s="1"/>
  <c r="E133" i="44"/>
  <c r="E134" i="44"/>
  <c r="G134" i="44" s="1"/>
  <c r="E121" i="44"/>
  <c r="G121" i="44" s="1"/>
  <c r="C122" i="44"/>
  <c r="C123" i="44"/>
  <c r="C124" i="44"/>
  <c r="C125" i="44"/>
  <c r="C126" i="44"/>
  <c r="C127" i="44"/>
  <c r="C128" i="44"/>
  <c r="C129" i="44"/>
  <c r="C130" i="44"/>
  <c r="C131" i="44"/>
  <c r="C132" i="44"/>
  <c r="C133" i="44"/>
  <c r="C134" i="44"/>
  <c r="C121" i="44"/>
  <c r="B118" i="44"/>
  <c r="B117" i="44" s="1"/>
  <c r="G128" i="44"/>
  <c r="G133" i="44"/>
  <c r="E119" i="44"/>
  <c r="G119" i="44" s="1"/>
  <c r="G118" i="44" s="1"/>
  <c r="C119" i="44"/>
  <c r="C118" i="44" s="1"/>
  <c r="J114" i="44"/>
  <c r="J115" i="44"/>
  <c r="M116" i="44"/>
  <c r="O116" i="44" s="1"/>
  <c r="O115" i="44" s="1"/>
  <c r="O114" i="44" s="1"/>
  <c r="K116" i="44"/>
  <c r="K115" i="44" s="1"/>
  <c r="K114" i="44" s="1"/>
  <c r="J90" i="44"/>
  <c r="K104" i="44"/>
  <c r="J104" i="44"/>
  <c r="O112" i="44"/>
  <c r="M108" i="44"/>
  <c r="O108" i="44" s="1"/>
  <c r="M109" i="44"/>
  <c r="O109" i="44" s="1"/>
  <c r="M110" i="44"/>
  <c r="O110" i="44" s="1"/>
  <c r="M111" i="44"/>
  <c r="O111" i="44" s="1"/>
  <c r="M112" i="44"/>
  <c r="M113" i="44"/>
  <c r="O113" i="44" s="1"/>
  <c r="M107" i="44"/>
  <c r="O107" i="44" s="1"/>
  <c r="K108" i="44"/>
  <c r="K109" i="44"/>
  <c r="K110" i="44"/>
  <c r="K111" i="44"/>
  <c r="K112" i="44"/>
  <c r="K113" i="44"/>
  <c r="K107" i="44"/>
  <c r="M105" i="44"/>
  <c r="O105" i="44" s="1"/>
  <c r="O104" i="44" s="1"/>
  <c r="K105" i="44"/>
  <c r="O94" i="44"/>
  <c r="O98" i="44"/>
  <c r="O102" i="44"/>
  <c r="O91" i="44"/>
  <c r="M92" i="44"/>
  <c r="O92" i="44" s="1"/>
  <c r="M93" i="44"/>
  <c r="O93" i="44" s="1"/>
  <c r="M94" i="44"/>
  <c r="M95" i="44"/>
  <c r="O95" i="44" s="1"/>
  <c r="M96" i="44"/>
  <c r="O96" i="44" s="1"/>
  <c r="M97" i="44"/>
  <c r="O97" i="44" s="1"/>
  <c r="M98" i="44"/>
  <c r="M99" i="44"/>
  <c r="O99" i="44" s="1"/>
  <c r="M100" i="44"/>
  <c r="O100" i="44" s="1"/>
  <c r="M101" i="44"/>
  <c r="O101" i="44" s="1"/>
  <c r="M102" i="44"/>
  <c r="M103" i="44"/>
  <c r="O103" i="44" s="1"/>
  <c r="M91" i="44"/>
  <c r="K92" i="44"/>
  <c r="K93" i="44"/>
  <c r="K94" i="44"/>
  <c r="K95" i="44"/>
  <c r="K96" i="44"/>
  <c r="K97" i="44"/>
  <c r="K98" i="44"/>
  <c r="K99" i="44"/>
  <c r="K100" i="44"/>
  <c r="K101" i="44"/>
  <c r="K102" i="44"/>
  <c r="K103" i="44"/>
  <c r="K91" i="44"/>
  <c r="M83" i="44"/>
  <c r="O83" i="44" s="1"/>
  <c r="M84" i="44"/>
  <c r="O84" i="44" s="1"/>
  <c r="M85" i="44"/>
  <c r="O85" i="44" s="1"/>
  <c r="M86" i="44"/>
  <c r="O86" i="44" s="1"/>
  <c r="M87" i="44"/>
  <c r="O87" i="44" s="1"/>
  <c r="M88" i="44"/>
  <c r="O88" i="44" s="1"/>
  <c r="M89" i="44"/>
  <c r="O89" i="44" s="1"/>
  <c r="M82" i="44"/>
  <c r="O82" i="44" s="1"/>
  <c r="K83" i="44"/>
  <c r="K84" i="44"/>
  <c r="K85" i="44"/>
  <c r="K86" i="44"/>
  <c r="K87" i="44"/>
  <c r="K88" i="44"/>
  <c r="K89" i="44"/>
  <c r="K82" i="44"/>
  <c r="B71" i="44"/>
  <c r="O79" i="44"/>
  <c r="O78" i="44"/>
  <c r="O76" i="44"/>
  <c r="G73" i="44"/>
  <c r="G74" i="44"/>
  <c r="G76" i="44"/>
  <c r="M79" i="44"/>
  <c r="M78" i="44"/>
  <c r="M77" i="44"/>
  <c r="O77" i="44" s="1"/>
  <c r="M76" i="44"/>
  <c r="M75" i="44"/>
  <c r="O75" i="44" s="1"/>
  <c r="M74" i="44"/>
  <c r="O74" i="44" s="1"/>
  <c r="M73" i="44"/>
  <c r="O73" i="44" s="1"/>
  <c r="M72" i="44"/>
  <c r="O72" i="44" s="1"/>
  <c r="E73" i="44"/>
  <c r="E74" i="44"/>
  <c r="E75" i="44"/>
  <c r="G75" i="44" s="1"/>
  <c r="E76" i="44"/>
  <c r="E77" i="44"/>
  <c r="G77" i="44" s="1"/>
  <c r="E78" i="44"/>
  <c r="G78" i="44" s="1"/>
  <c r="E72" i="44"/>
  <c r="G72" i="44" s="1"/>
  <c r="K79" i="44"/>
  <c r="K78" i="44"/>
  <c r="K77" i="44"/>
  <c r="K76" i="44"/>
  <c r="K75" i="44"/>
  <c r="K74" i="44"/>
  <c r="K73" i="44"/>
  <c r="K72" i="44"/>
  <c r="C73" i="44"/>
  <c r="C74" i="44"/>
  <c r="C75" i="44"/>
  <c r="C76" i="44"/>
  <c r="C77" i="44"/>
  <c r="C78" i="44"/>
  <c r="C72" i="44"/>
  <c r="B57" i="44"/>
  <c r="O60" i="44"/>
  <c r="G59" i="44"/>
  <c r="G61" i="44"/>
  <c r="M70" i="44"/>
  <c r="O70" i="44" s="1"/>
  <c r="M69" i="44"/>
  <c r="O69" i="44" s="1"/>
  <c r="M68" i="44"/>
  <c r="O68" i="44" s="1"/>
  <c r="M67" i="44"/>
  <c r="O67" i="44" s="1"/>
  <c r="M66" i="44"/>
  <c r="O66" i="44" s="1"/>
  <c r="M65" i="44"/>
  <c r="O65" i="44" s="1"/>
  <c r="M64" i="44"/>
  <c r="O64" i="44" s="1"/>
  <c r="M63" i="44"/>
  <c r="O63" i="44" s="1"/>
  <c r="M62" i="44"/>
  <c r="O62" i="44" s="1"/>
  <c r="M61" i="44"/>
  <c r="O61" i="44" s="1"/>
  <c r="M60" i="44"/>
  <c r="M59" i="44"/>
  <c r="O59" i="44" s="1"/>
  <c r="M58" i="44"/>
  <c r="O58" i="44" s="1"/>
  <c r="E59" i="44"/>
  <c r="E60" i="44"/>
  <c r="G60" i="44" s="1"/>
  <c r="E61" i="44"/>
  <c r="E62" i="44"/>
  <c r="G62" i="44" s="1"/>
  <c r="E63" i="44"/>
  <c r="G63" i="44" s="1"/>
  <c r="E64" i="44"/>
  <c r="G64" i="44" s="1"/>
  <c r="E66" i="44"/>
  <c r="G66" i="44" s="1"/>
  <c r="E67" i="44"/>
  <c r="G67" i="44" s="1"/>
  <c r="E68" i="44"/>
  <c r="G68" i="44" s="1"/>
  <c r="E69" i="44"/>
  <c r="G69" i="44" s="1"/>
  <c r="E70" i="44"/>
  <c r="G70" i="44" s="1"/>
  <c r="E58" i="44"/>
  <c r="G58" i="44" s="1"/>
  <c r="K70" i="44"/>
  <c r="K69" i="44"/>
  <c r="K68" i="44"/>
  <c r="K67" i="44"/>
  <c r="K66" i="44"/>
  <c r="K65" i="44"/>
  <c r="K64" i="44"/>
  <c r="K63" i="44"/>
  <c r="K62" i="44"/>
  <c r="K61" i="44"/>
  <c r="K60" i="44"/>
  <c r="K59" i="44"/>
  <c r="K57" i="44" s="1"/>
  <c r="K58" i="44"/>
  <c r="C59" i="44"/>
  <c r="C60" i="44"/>
  <c r="C61" i="44"/>
  <c r="C62" i="44"/>
  <c r="C63" i="44"/>
  <c r="C64" i="44"/>
  <c r="C66" i="44"/>
  <c r="C67" i="44"/>
  <c r="C68" i="44"/>
  <c r="C69" i="44"/>
  <c r="C70" i="44"/>
  <c r="C58" i="44"/>
  <c r="B39" i="44"/>
  <c r="O51" i="44"/>
  <c r="O49" i="44"/>
  <c r="O41" i="44"/>
  <c r="M56" i="44"/>
  <c r="O56" i="44" s="1"/>
  <c r="M55" i="44"/>
  <c r="O55" i="44" s="1"/>
  <c r="M54" i="44"/>
  <c r="O54" i="44" s="1"/>
  <c r="M53" i="44"/>
  <c r="O53" i="44" s="1"/>
  <c r="M52" i="44"/>
  <c r="O52" i="44" s="1"/>
  <c r="M51" i="44"/>
  <c r="M50" i="44"/>
  <c r="O50" i="44" s="1"/>
  <c r="M49" i="44"/>
  <c r="M48" i="44"/>
  <c r="O48" i="44" s="1"/>
  <c r="M47" i="44"/>
  <c r="O47" i="44" s="1"/>
  <c r="M46" i="44"/>
  <c r="O46" i="44" s="1"/>
  <c r="M45" i="44"/>
  <c r="O45" i="44" s="1"/>
  <c r="M44" i="44"/>
  <c r="O44" i="44" s="1"/>
  <c r="M43" i="44"/>
  <c r="O43" i="44" s="1"/>
  <c r="M42" i="44"/>
  <c r="O42" i="44" s="1"/>
  <c r="M41" i="44"/>
  <c r="M40" i="44"/>
  <c r="O40" i="44" s="1"/>
  <c r="K56" i="44"/>
  <c r="K55" i="44"/>
  <c r="K54" i="44"/>
  <c r="K53" i="44"/>
  <c r="K52" i="44"/>
  <c r="K51" i="44"/>
  <c r="K50" i="44"/>
  <c r="K49" i="44"/>
  <c r="K48" i="44"/>
  <c r="K47" i="44"/>
  <c r="K46" i="44"/>
  <c r="K45" i="44"/>
  <c r="K44" i="44"/>
  <c r="K43" i="44"/>
  <c r="K42" i="44"/>
  <c r="K41" i="44"/>
  <c r="K40" i="44"/>
  <c r="G42" i="44"/>
  <c r="E41" i="44"/>
  <c r="G41" i="44" s="1"/>
  <c r="E42" i="44"/>
  <c r="E43" i="44"/>
  <c r="G43" i="44" s="1"/>
  <c r="E44" i="44"/>
  <c r="G44" i="44" s="1"/>
  <c r="E46" i="44"/>
  <c r="G46" i="44" s="1"/>
  <c r="E47" i="44"/>
  <c r="G47" i="44" s="1"/>
  <c r="E48" i="44"/>
  <c r="G48" i="44" s="1"/>
  <c r="E49" i="44"/>
  <c r="G49" i="44" s="1"/>
  <c r="E50" i="44"/>
  <c r="G50" i="44" s="1"/>
  <c r="E52" i="44"/>
  <c r="G52" i="44" s="1"/>
  <c r="E53" i="44"/>
  <c r="G53" i="44" s="1"/>
  <c r="E54" i="44"/>
  <c r="G54" i="44" s="1"/>
  <c r="E55" i="44"/>
  <c r="G55" i="44" s="1"/>
  <c r="E56" i="44"/>
  <c r="G56" i="44" s="1"/>
  <c r="E40" i="44"/>
  <c r="G40" i="44" s="1"/>
  <c r="C41" i="44"/>
  <c r="C42" i="44"/>
  <c r="C43" i="44"/>
  <c r="C44" i="44"/>
  <c r="C46" i="44"/>
  <c r="C47" i="44"/>
  <c r="C48" i="44"/>
  <c r="C49" i="44"/>
  <c r="C50" i="44"/>
  <c r="C52" i="44"/>
  <c r="C53" i="44"/>
  <c r="C54" i="44"/>
  <c r="C55" i="44"/>
  <c r="C56" i="44"/>
  <c r="C40" i="44"/>
  <c r="M38" i="44"/>
  <c r="O38" i="44" s="1"/>
  <c r="M37" i="44"/>
  <c r="O37" i="44" s="1"/>
  <c r="M36" i="44"/>
  <c r="O36" i="44" s="1"/>
  <c r="K38" i="44"/>
  <c r="K37" i="44"/>
  <c r="K36" i="44"/>
  <c r="J35" i="44"/>
  <c r="B35" i="44"/>
  <c r="C37" i="44"/>
  <c r="C38" i="44"/>
  <c r="C36" i="44"/>
  <c r="C35" i="44" s="1"/>
  <c r="E37" i="44"/>
  <c r="G37" i="44" s="1"/>
  <c r="E38" i="44"/>
  <c r="G38" i="44" s="1"/>
  <c r="E36" i="44"/>
  <c r="G36" i="44" s="1"/>
  <c r="K33" i="44"/>
  <c r="K32" i="44" s="1"/>
  <c r="K31" i="44" s="1"/>
  <c r="J32" i="44"/>
  <c r="J31" i="44" s="1"/>
  <c r="M33" i="44"/>
  <c r="O33" i="44" s="1"/>
  <c r="O32" i="44" s="1"/>
  <c r="O31" i="44" s="1"/>
  <c r="J29" i="44"/>
  <c r="J28" i="44" s="1"/>
  <c r="B28" i="44"/>
  <c r="B29" i="44"/>
  <c r="M30" i="44"/>
  <c r="O30" i="44" s="1"/>
  <c r="O29" i="44" s="1"/>
  <c r="O28" i="44" s="1"/>
  <c r="K30" i="44"/>
  <c r="K29" i="44" s="1"/>
  <c r="K28" i="44" s="1"/>
  <c r="E30" i="44"/>
  <c r="G30" i="44" s="1"/>
  <c r="G29" i="44" s="1"/>
  <c r="G28" i="44" s="1"/>
  <c r="K27" i="44"/>
  <c r="K26" i="44" s="1"/>
  <c r="K25" i="44" s="1"/>
  <c r="C30" i="44"/>
  <c r="C29" i="44" s="1"/>
  <c r="C28" i="44" s="1"/>
  <c r="C27" i="44"/>
  <c r="C26" i="44" s="1"/>
  <c r="C25" i="44" s="1"/>
  <c r="K24" i="44"/>
  <c r="K23" i="44" s="1"/>
  <c r="K22" i="44" s="1"/>
  <c r="K20" i="44"/>
  <c r="K21" i="44"/>
  <c r="K16" i="44"/>
  <c r="K17" i="44"/>
  <c r="K18" i="44"/>
  <c r="K19" i="44"/>
  <c r="K15" i="44"/>
  <c r="K13" i="44"/>
  <c r="K12" i="44"/>
  <c r="K11" i="44" s="1"/>
  <c r="J26" i="44"/>
  <c r="J25" i="44" s="1"/>
  <c r="M27" i="44"/>
  <c r="O27" i="44" s="1"/>
  <c r="O26" i="44" s="1"/>
  <c r="O25" i="44" s="1"/>
  <c r="B26" i="44"/>
  <c r="B25" i="44" s="1"/>
  <c r="E27" i="44"/>
  <c r="G27" i="44" s="1"/>
  <c r="G26" i="44" s="1"/>
  <c r="G25" i="44" s="1"/>
  <c r="M24" i="44"/>
  <c r="O24" i="44" s="1"/>
  <c r="O23" i="44" s="1"/>
  <c r="O22" i="44" s="1"/>
  <c r="J23" i="44"/>
  <c r="J22" i="44" s="1"/>
  <c r="J20" i="44"/>
  <c r="M21" i="44"/>
  <c r="O21" i="44" s="1"/>
  <c r="O20" i="44" s="1"/>
  <c r="P20" i="44" s="1"/>
  <c r="J14" i="44"/>
  <c r="O16" i="44"/>
  <c r="M16" i="44"/>
  <c r="M17" i="44"/>
  <c r="O17" i="44" s="1"/>
  <c r="M18" i="44"/>
  <c r="O18" i="44" s="1"/>
  <c r="M19" i="44"/>
  <c r="O19" i="44" s="1"/>
  <c r="M15" i="44"/>
  <c r="O15" i="44" s="1"/>
  <c r="O12" i="44"/>
  <c r="P12" i="44" s="1"/>
  <c r="M13" i="44"/>
  <c r="O13" i="44" s="1"/>
  <c r="P13" i="44" s="1"/>
  <c r="M12" i="44"/>
  <c r="J11" i="44"/>
  <c r="O203" i="44" l="1"/>
  <c r="O202" i="44" s="1"/>
  <c r="P204" i="44"/>
  <c r="K35" i="44"/>
  <c r="C272" i="44"/>
  <c r="G57" i="44"/>
  <c r="G120" i="44"/>
  <c r="G117" i="44" s="1"/>
  <c r="C303" i="44"/>
  <c r="C365" i="44"/>
  <c r="C364" i="44" s="1"/>
  <c r="C57" i="44"/>
  <c r="G272" i="44"/>
  <c r="G310" i="44"/>
  <c r="Q243" i="44"/>
  <c r="P243" i="44"/>
  <c r="J10" i="44"/>
  <c r="K14" i="44"/>
  <c r="K10" i="44" s="1"/>
  <c r="B202" i="44"/>
  <c r="P213" i="44"/>
  <c r="Q213" i="44"/>
  <c r="O220" i="44"/>
  <c r="O373" i="44"/>
  <c r="G39" i="44"/>
  <c r="K161" i="44"/>
  <c r="O170" i="44"/>
  <c r="C216" i="44"/>
  <c r="C226" i="44"/>
  <c r="G226" i="44"/>
  <c r="Q307" i="44"/>
  <c r="G365" i="44"/>
  <c r="G364" i="44" s="1"/>
  <c r="O399" i="44"/>
  <c r="P205" i="44"/>
  <c r="Q205" i="44" s="1"/>
  <c r="G35" i="44"/>
  <c r="K106" i="44"/>
  <c r="C117" i="44"/>
  <c r="C310" i="44"/>
  <c r="Q275" i="44"/>
  <c r="P283" i="44"/>
  <c r="Q283" i="44" s="1"/>
  <c r="Q291" i="44"/>
  <c r="P299" i="44"/>
  <c r="Q299" i="44" s="1"/>
  <c r="P291" i="44"/>
  <c r="G387" i="44"/>
  <c r="G386" i="44" s="1"/>
  <c r="G225" i="44" s="1"/>
  <c r="O390" i="44"/>
  <c r="G424" i="44"/>
  <c r="G423" i="44" s="1"/>
  <c r="K90" i="44"/>
  <c r="O120" i="44"/>
  <c r="O117" i="44" s="1"/>
  <c r="P315" i="44"/>
  <c r="Q315" i="44" s="1"/>
  <c r="O334" i="44"/>
  <c r="O330" i="44" s="1"/>
  <c r="P209" i="44"/>
  <c r="Q209" i="44" s="1"/>
  <c r="Q206" i="44" s="1"/>
  <c r="O310" i="44"/>
  <c r="K330" i="44"/>
  <c r="O352" i="44"/>
  <c r="G390" i="44"/>
  <c r="G399" i="44"/>
  <c r="K39" i="44"/>
  <c r="C71" i="44"/>
  <c r="K71" i="44"/>
  <c r="K34" i="44" s="1"/>
  <c r="Q221" i="44"/>
  <c r="Q220" i="44" s="1"/>
  <c r="P259" i="44"/>
  <c r="Q259" i="44" s="1"/>
  <c r="O387" i="44"/>
  <c r="O386" i="44" s="1"/>
  <c r="O372" i="44" s="1"/>
  <c r="K81" i="44"/>
  <c r="K80" i="44" s="1"/>
  <c r="C120" i="44"/>
  <c r="K141" i="44"/>
  <c r="K206" i="44"/>
  <c r="K202" i="44" s="1"/>
  <c r="J330" i="44"/>
  <c r="C39" i="44"/>
  <c r="K187" i="44"/>
  <c r="O194" i="44"/>
  <c r="C206" i="44"/>
  <c r="C202" i="44" s="1"/>
  <c r="K136" i="44"/>
  <c r="O136" i="44"/>
  <c r="O141" i="44"/>
  <c r="K153" i="44"/>
  <c r="O161" i="44"/>
  <c r="K175" i="44"/>
  <c r="O187" i="44"/>
  <c r="O169" i="44" s="1"/>
  <c r="K194" i="44"/>
  <c r="P217" i="44"/>
  <c r="P216" i="44" s="1"/>
  <c r="K272" i="44"/>
  <c r="O303" i="44"/>
  <c r="O360" i="44"/>
  <c r="O359" i="44" s="1"/>
  <c r="K220" i="44"/>
  <c r="P361" i="44"/>
  <c r="K226" i="44"/>
  <c r="J34" i="44"/>
  <c r="K120" i="44"/>
  <c r="K117" i="44" s="1"/>
  <c r="K170" i="44"/>
  <c r="K169" i="44" s="1"/>
  <c r="O206" i="44"/>
  <c r="O216" i="44"/>
  <c r="K303" i="44"/>
  <c r="J117" i="44"/>
  <c r="J80" i="44"/>
  <c r="B386" i="44"/>
  <c r="C386" i="44"/>
  <c r="J386" i="44"/>
  <c r="J372" i="44" s="1"/>
  <c r="J225" i="44" s="1"/>
  <c r="K386" i="44"/>
  <c r="K372" i="44" s="1"/>
  <c r="P406" i="44"/>
  <c r="I406" i="44"/>
  <c r="O365" i="44"/>
  <c r="O364" i="44" s="1"/>
  <c r="Q361" i="44"/>
  <c r="P362" i="44"/>
  <c r="P360" i="44" s="1"/>
  <c r="P359" i="44" s="1"/>
  <c r="P363" i="44"/>
  <c r="Q363" i="44" s="1"/>
  <c r="Q293" i="44"/>
  <c r="Q305" i="44"/>
  <c r="Q317" i="44"/>
  <c r="Q329" i="44"/>
  <c r="P249" i="44"/>
  <c r="Q249" i="44" s="1"/>
  <c r="O226" i="44"/>
  <c r="Q228" i="44"/>
  <c r="Q236" i="44"/>
  <c r="Q244" i="44"/>
  <c r="Q252" i="44"/>
  <c r="Q260" i="44"/>
  <c r="Q268" i="44"/>
  <c r="Q276" i="44"/>
  <c r="Q284" i="44"/>
  <c r="Q292" i="44"/>
  <c r="Q300" i="44"/>
  <c r="Q308" i="44"/>
  <c r="P311" i="44"/>
  <c r="Q316" i="44"/>
  <c r="Q324" i="44"/>
  <c r="P229" i="44"/>
  <c r="P237" i="44"/>
  <c r="Q237" i="44" s="1"/>
  <c r="P245" i="44"/>
  <c r="Q245" i="44" s="1"/>
  <c r="P253" i="44"/>
  <c r="Q253" i="44" s="1"/>
  <c r="P261" i="44"/>
  <c r="Q261" i="44" s="1"/>
  <c r="P269" i="44"/>
  <c r="Q269" i="44" s="1"/>
  <c r="O272" i="44"/>
  <c r="P277" i="44"/>
  <c r="Q277" i="44" s="1"/>
  <c r="P285" i="44"/>
  <c r="Q285" i="44" s="1"/>
  <c r="P293" i="44"/>
  <c r="P301" i="44"/>
  <c r="Q301" i="44" s="1"/>
  <c r="P309" i="44"/>
  <c r="Q309" i="44" s="1"/>
  <c r="P317" i="44"/>
  <c r="P325" i="44"/>
  <c r="Q325" i="44" s="1"/>
  <c r="P232" i="44"/>
  <c r="Q232" i="44" s="1"/>
  <c r="P240" i="44"/>
  <c r="Q240" i="44" s="1"/>
  <c r="P248" i="44"/>
  <c r="Q248" i="44" s="1"/>
  <c r="P256" i="44"/>
  <c r="Q256" i="44" s="1"/>
  <c r="P264" i="44"/>
  <c r="Q264" i="44" s="1"/>
  <c r="P280" i="44"/>
  <c r="Q280" i="44" s="1"/>
  <c r="P288" i="44"/>
  <c r="Q288" i="44" s="1"/>
  <c r="P296" i="44"/>
  <c r="Q296" i="44" s="1"/>
  <c r="P304" i="44"/>
  <c r="P303" i="44" s="1"/>
  <c r="P312" i="44"/>
  <c r="Q312" i="44" s="1"/>
  <c r="P320" i="44"/>
  <c r="Q320" i="44" s="1"/>
  <c r="P328" i="44"/>
  <c r="Q328" i="44" s="1"/>
  <c r="P233" i="44"/>
  <c r="Q233" i="44" s="1"/>
  <c r="P241" i="44"/>
  <c r="Q241" i="44" s="1"/>
  <c r="P257" i="44"/>
  <c r="Q257" i="44" s="1"/>
  <c r="P265" i="44"/>
  <c r="Q265" i="44" s="1"/>
  <c r="P273" i="44"/>
  <c r="Q273" i="44" s="1"/>
  <c r="P281" i="44"/>
  <c r="Q281" i="44" s="1"/>
  <c r="P289" i="44"/>
  <c r="Q289" i="44" s="1"/>
  <c r="P297" i="44"/>
  <c r="Q297" i="44" s="1"/>
  <c r="P305" i="44"/>
  <c r="P313" i="44"/>
  <c r="Q313" i="44" s="1"/>
  <c r="P321" i="44"/>
  <c r="Q321" i="44" s="1"/>
  <c r="P329" i="44"/>
  <c r="J202" i="44"/>
  <c r="P206" i="44"/>
  <c r="O39" i="44"/>
  <c r="O90" i="44"/>
  <c r="O153" i="44"/>
  <c r="O135" i="44" s="1"/>
  <c r="O106" i="44"/>
  <c r="P11" i="44"/>
  <c r="O14" i="44"/>
  <c r="O175" i="44"/>
  <c r="O71" i="44"/>
  <c r="O81" i="44"/>
  <c r="O80" i="44" s="1"/>
  <c r="O35" i="44"/>
  <c r="O57" i="44"/>
  <c r="G71" i="44"/>
  <c r="B34" i="44"/>
  <c r="O11" i="44"/>
  <c r="G207" i="44"/>
  <c r="G206" i="44" s="1"/>
  <c r="G202" i="44" s="1"/>
  <c r="C34" i="44"/>
  <c r="P22" i="44"/>
  <c r="Q22" i="44" s="1"/>
  <c r="Q20" i="44"/>
  <c r="M2198" i="30"/>
  <c r="O2198" i="30" s="1"/>
  <c r="M2199" i="30"/>
  <c r="O2199" i="30" s="1"/>
  <c r="M2200" i="30"/>
  <c r="O2200" i="30" s="1"/>
  <c r="M2201" i="30"/>
  <c r="O2201" i="30" s="1"/>
  <c r="M2197" i="30"/>
  <c r="O2197" i="30" s="1"/>
  <c r="M2194" i="30"/>
  <c r="O2194" i="30" s="1"/>
  <c r="M2174" i="30"/>
  <c r="O2174" i="30" s="1"/>
  <c r="M2173" i="30"/>
  <c r="O2173" i="30" s="1"/>
  <c r="M2169" i="30"/>
  <c r="O2169" i="30" s="1"/>
  <c r="M2170" i="30"/>
  <c r="O2170" i="30" s="1"/>
  <c r="M2171" i="30"/>
  <c r="O2171" i="30" s="1"/>
  <c r="M2172" i="30"/>
  <c r="O2172" i="30" s="1"/>
  <c r="M2175" i="30"/>
  <c r="O2175" i="30" s="1"/>
  <c r="M2176" i="30"/>
  <c r="O2176" i="30" s="1"/>
  <c r="M2177" i="30"/>
  <c r="O2177" i="30" s="1"/>
  <c r="M2178" i="30"/>
  <c r="O2178" i="30" s="1"/>
  <c r="M2179" i="30"/>
  <c r="O2179" i="30" s="1"/>
  <c r="M2180" i="30"/>
  <c r="O2180" i="30" s="1"/>
  <c r="M2181" i="30"/>
  <c r="O2181" i="30" s="1"/>
  <c r="M2182" i="30"/>
  <c r="O2182" i="30" s="1"/>
  <c r="M2183" i="30"/>
  <c r="O2183" i="30" s="1"/>
  <c r="M2184" i="30"/>
  <c r="O2184" i="30" s="1"/>
  <c r="M2185" i="30"/>
  <c r="O2185" i="30" s="1"/>
  <c r="M2186" i="30"/>
  <c r="O2186" i="30" s="1"/>
  <c r="M2187" i="30"/>
  <c r="O2187" i="30" s="1"/>
  <c r="M2188" i="30"/>
  <c r="O2188" i="30" s="1"/>
  <c r="M2189" i="30"/>
  <c r="O2189" i="30" s="1"/>
  <c r="M2190" i="30"/>
  <c r="O2190" i="30" s="1"/>
  <c r="M2191" i="30"/>
  <c r="O2191" i="30" s="1"/>
  <c r="M2168" i="30"/>
  <c r="O2168" i="30" s="1"/>
  <c r="M2165" i="30"/>
  <c r="O2165" i="30" s="1"/>
  <c r="O2160" i="30"/>
  <c r="M2161" i="30"/>
  <c r="O2161" i="30" s="1"/>
  <c r="M2162" i="30"/>
  <c r="O2162" i="30" s="1"/>
  <c r="M2160" i="30"/>
  <c r="M2151" i="30"/>
  <c r="O2151" i="30" s="1"/>
  <c r="M2152" i="30"/>
  <c r="O2152" i="30" s="1"/>
  <c r="M2153" i="30"/>
  <c r="O2153" i="30" s="1"/>
  <c r="M2154" i="30"/>
  <c r="O2154" i="30" s="1"/>
  <c r="M2155" i="30"/>
  <c r="O2155" i="30" s="1"/>
  <c r="M2156" i="30"/>
  <c r="O2156" i="30" s="1"/>
  <c r="M2157" i="30"/>
  <c r="O2157" i="30" s="1"/>
  <c r="M2150" i="30"/>
  <c r="O2150" i="30" s="1"/>
  <c r="M2148" i="30"/>
  <c r="O2148" i="30" s="1"/>
  <c r="M2149" i="30"/>
  <c r="O2149" i="30" s="1"/>
  <c r="M2147" i="30"/>
  <c r="O2147" i="30" s="1"/>
  <c r="M2144" i="30"/>
  <c r="O2144" i="30" s="1"/>
  <c r="M2143" i="30"/>
  <c r="O2143" i="30" s="1"/>
  <c r="O2134" i="30"/>
  <c r="M2133" i="30"/>
  <c r="O2133" i="30" s="1"/>
  <c r="M2134" i="30"/>
  <c r="M2135" i="30"/>
  <c r="O2135" i="30" s="1"/>
  <c r="M2136" i="30"/>
  <c r="O2136" i="30" s="1"/>
  <c r="M2137" i="30"/>
  <c r="O2137" i="30" s="1"/>
  <c r="M2138" i="30"/>
  <c r="O2138" i="30" s="1"/>
  <c r="M2139" i="30"/>
  <c r="O2139" i="30" s="1"/>
  <c r="M2140" i="30"/>
  <c r="O2140" i="30" s="1"/>
  <c r="M2132" i="30"/>
  <c r="O2132" i="30" s="1"/>
  <c r="M2129" i="30"/>
  <c r="O2129" i="30" s="1"/>
  <c r="M2128" i="30"/>
  <c r="O2128" i="30" s="1"/>
  <c r="O2123" i="30"/>
  <c r="O2124" i="30"/>
  <c r="M2121" i="30"/>
  <c r="O2121" i="30" s="1"/>
  <c r="M2122" i="30"/>
  <c r="O2122" i="30" s="1"/>
  <c r="M2123" i="30"/>
  <c r="M2124" i="30"/>
  <c r="M2125" i="30"/>
  <c r="O2125" i="30" s="1"/>
  <c r="M2120" i="30"/>
  <c r="O2120" i="30" s="1"/>
  <c r="M2113" i="30"/>
  <c r="O2113" i="30" s="1"/>
  <c r="M2114" i="30"/>
  <c r="O2114" i="30" s="1"/>
  <c r="M2115" i="30"/>
  <c r="O2115" i="30" s="1"/>
  <c r="M2116" i="30"/>
  <c r="O2116" i="30" s="1"/>
  <c r="M2117" i="30"/>
  <c r="O2117" i="30" s="1"/>
  <c r="M2112" i="30"/>
  <c r="O2112" i="30" s="1"/>
  <c r="O2103" i="30"/>
  <c r="O2105" i="30"/>
  <c r="M2101" i="30"/>
  <c r="O2101" i="30" s="1"/>
  <c r="M2102" i="30"/>
  <c r="O2102" i="30" s="1"/>
  <c r="M2103" i="30"/>
  <c r="M2104" i="30"/>
  <c r="O2104" i="30" s="1"/>
  <c r="M2105" i="30"/>
  <c r="M2106" i="30"/>
  <c r="O2106" i="30" s="1"/>
  <c r="M2107" i="30"/>
  <c r="O2107" i="30" s="1"/>
  <c r="M2108" i="30"/>
  <c r="O2108" i="30" s="1"/>
  <c r="M2109" i="30"/>
  <c r="O2109" i="30" s="1"/>
  <c r="M2100" i="30"/>
  <c r="O2100" i="30" s="1"/>
  <c r="M2097" i="30"/>
  <c r="O2097" i="30" s="1"/>
  <c r="M2096" i="30"/>
  <c r="O2096" i="30" s="1"/>
  <c r="M2092" i="30"/>
  <c r="O2092" i="30" s="1"/>
  <c r="M2093" i="30"/>
  <c r="O2093" i="30" s="1"/>
  <c r="M2091" i="30"/>
  <c r="O2091" i="30" s="1"/>
  <c r="O2084" i="30"/>
  <c r="M2085" i="30"/>
  <c r="O2085" i="30" s="1"/>
  <c r="M2086" i="30"/>
  <c r="O2086" i="30" s="1"/>
  <c r="M2087" i="30"/>
  <c r="O2087" i="30" s="1"/>
  <c r="M2088" i="30"/>
  <c r="O2088" i="30" s="1"/>
  <c r="M2084" i="30"/>
  <c r="O2079" i="30"/>
  <c r="O2080" i="30"/>
  <c r="M2077" i="30"/>
  <c r="O2077" i="30" s="1"/>
  <c r="M2078" i="30"/>
  <c r="O2078" i="30" s="1"/>
  <c r="M2079" i="30"/>
  <c r="M2080" i="30"/>
  <c r="M2081" i="30"/>
  <c r="O2081" i="30" s="1"/>
  <c r="M2076" i="30"/>
  <c r="O2076" i="30" s="1"/>
  <c r="O2067" i="30"/>
  <c r="M2068" i="30"/>
  <c r="O2068" i="30" s="1"/>
  <c r="M2069" i="30"/>
  <c r="O2069" i="30" s="1"/>
  <c r="M2070" i="30"/>
  <c r="O2070" i="30" s="1"/>
  <c r="M2071" i="30"/>
  <c r="O2071" i="30" s="1"/>
  <c r="M2072" i="30"/>
  <c r="O2072" i="30" s="1"/>
  <c r="M2073" i="30"/>
  <c r="O2073" i="30" s="1"/>
  <c r="M2067" i="30"/>
  <c r="O2062" i="30"/>
  <c r="O2063" i="30"/>
  <c r="O2064" i="30"/>
  <c r="M2062" i="30"/>
  <c r="M2063" i="30"/>
  <c r="M2064" i="30"/>
  <c r="M2061" i="30"/>
  <c r="O2061" i="30" s="1"/>
  <c r="M2058" i="30"/>
  <c r="O2058" i="30" s="1"/>
  <c r="O2048" i="30"/>
  <c r="O2055" i="30"/>
  <c r="O2047" i="30"/>
  <c r="M2048" i="30"/>
  <c r="M2049" i="30"/>
  <c r="O2049" i="30" s="1"/>
  <c r="M2050" i="30"/>
  <c r="O2050" i="30" s="1"/>
  <c r="M2051" i="30"/>
  <c r="O2051" i="30" s="1"/>
  <c r="M2052" i="30"/>
  <c r="O2052" i="30" s="1"/>
  <c r="M2053" i="30"/>
  <c r="O2053" i="30" s="1"/>
  <c r="M2054" i="30"/>
  <c r="O2054" i="30" s="1"/>
  <c r="M2055" i="30"/>
  <c r="M2047" i="30"/>
  <c r="O2031" i="30"/>
  <c r="O2024" i="30"/>
  <c r="M2039" i="30"/>
  <c r="O2039" i="30" s="1"/>
  <c r="M2040" i="30"/>
  <c r="O2040" i="30" s="1"/>
  <c r="M2041" i="30"/>
  <c r="O2041" i="30" s="1"/>
  <c r="M2042" i="30"/>
  <c r="O2042" i="30" s="1"/>
  <c r="M2043" i="30"/>
  <c r="O2043" i="30" s="1"/>
  <c r="M2044" i="30"/>
  <c r="O2044" i="30" s="1"/>
  <c r="M2038" i="30"/>
  <c r="O2038" i="30" s="1"/>
  <c r="M2025" i="30"/>
  <c r="O2025" i="30" s="1"/>
  <c r="M2026" i="30"/>
  <c r="O2026" i="30" s="1"/>
  <c r="M2027" i="30"/>
  <c r="O2027" i="30" s="1"/>
  <c r="M2028" i="30"/>
  <c r="O2028" i="30" s="1"/>
  <c r="M2029" i="30"/>
  <c r="O2029" i="30" s="1"/>
  <c r="M2030" i="30"/>
  <c r="O2030" i="30" s="1"/>
  <c r="M2031" i="30"/>
  <c r="M2032" i="30"/>
  <c r="O2032" i="30" s="1"/>
  <c r="M2033" i="30"/>
  <c r="O2033" i="30" s="1"/>
  <c r="M2034" i="30"/>
  <c r="O2034" i="30" s="1"/>
  <c r="M2035" i="30"/>
  <c r="O2035" i="30" s="1"/>
  <c r="M2036" i="30"/>
  <c r="O2036" i="30" s="1"/>
  <c r="M2037" i="30"/>
  <c r="O2037" i="30" s="1"/>
  <c r="M2024" i="30"/>
  <c r="O2016" i="30"/>
  <c r="O2017" i="30"/>
  <c r="O2012" i="30"/>
  <c r="M2013" i="30"/>
  <c r="O2013" i="30" s="1"/>
  <c r="M2014" i="30"/>
  <c r="O2014" i="30" s="1"/>
  <c r="M2015" i="30"/>
  <c r="O2015" i="30" s="1"/>
  <c r="M2016" i="30"/>
  <c r="M2017" i="30"/>
  <c r="M2018" i="30"/>
  <c r="O2018" i="30" s="1"/>
  <c r="M2019" i="30"/>
  <c r="O2019" i="30" s="1"/>
  <c r="M2020" i="30"/>
  <c r="O2020" i="30" s="1"/>
  <c r="M2021" i="30"/>
  <c r="O2021" i="30" s="1"/>
  <c r="M2022" i="30"/>
  <c r="O2022" i="30" s="1"/>
  <c r="M2012" i="30"/>
  <c r="M2009" i="30"/>
  <c r="O2009" i="30" s="1"/>
  <c r="M2008" i="30"/>
  <c r="O2008" i="30" s="1"/>
  <c r="M2007" i="30"/>
  <c r="O2007" i="30" s="1"/>
  <c r="M2006" i="30"/>
  <c r="O2006" i="30" s="1"/>
  <c r="E2007" i="30"/>
  <c r="G2007" i="30" s="1"/>
  <c r="E2008" i="30"/>
  <c r="G2008" i="30" s="1"/>
  <c r="E2009" i="30"/>
  <c r="G2009" i="30" s="1"/>
  <c r="E2006" i="30"/>
  <c r="G2006" i="30" s="1"/>
  <c r="M2003" i="30"/>
  <c r="O2003" i="30" s="1"/>
  <c r="M2002" i="30"/>
  <c r="O2002" i="30" s="1"/>
  <c r="E2003" i="30"/>
  <c r="G2003" i="30" s="1"/>
  <c r="E2002" i="30"/>
  <c r="G2002" i="30" s="1"/>
  <c r="M2000" i="30"/>
  <c r="O2000" i="30" s="1"/>
  <c r="M1999" i="30"/>
  <c r="O1999" i="30" s="1"/>
  <c r="M1998" i="30"/>
  <c r="O1998" i="30" s="1"/>
  <c r="M1997" i="30"/>
  <c r="O1997" i="30" s="1"/>
  <c r="E1998" i="30"/>
  <c r="G1998" i="30" s="1"/>
  <c r="E1999" i="30"/>
  <c r="G1999" i="30" s="1"/>
  <c r="E2000" i="30"/>
  <c r="G2000" i="30" s="1"/>
  <c r="E1997" i="30"/>
  <c r="G1997" i="30" s="1"/>
  <c r="G1981" i="30"/>
  <c r="G1982" i="30"/>
  <c r="G1990" i="30"/>
  <c r="M1995" i="30"/>
  <c r="O1995" i="30" s="1"/>
  <c r="M1994" i="30"/>
  <c r="O1994" i="30" s="1"/>
  <c r="M1993" i="30"/>
  <c r="O1993" i="30" s="1"/>
  <c r="M1992" i="30"/>
  <c r="O1992" i="30" s="1"/>
  <c r="M1991" i="30"/>
  <c r="O1991" i="30" s="1"/>
  <c r="M1990" i="30"/>
  <c r="O1990" i="30" s="1"/>
  <c r="M1989" i="30"/>
  <c r="O1989" i="30" s="1"/>
  <c r="M1988" i="30"/>
  <c r="O1988" i="30" s="1"/>
  <c r="M1987" i="30"/>
  <c r="O1987" i="30" s="1"/>
  <c r="M1986" i="30"/>
  <c r="O1986" i="30" s="1"/>
  <c r="M1985" i="30"/>
  <c r="O1985" i="30" s="1"/>
  <c r="M1984" i="30"/>
  <c r="O1984" i="30" s="1"/>
  <c r="M1983" i="30"/>
  <c r="O1983" i="30" s="1"/>
  <c r="M1982" i="30"/>
  <c r="O1982" i="30" s="1"/>
  <c r="M1981" i="30"/>
  <c r="O1981" i="30" s="1"/>
  <c r="M1980" i="30"/>
  <c r="O1980" i="30" s="1"/>
  <c r="M1979" i="30"/>
  <c r="O1979" i="30" s="1"/>
  <c r="M1978" i="30"/>
  <c r="O1978" i="30" s="1"/>
  <c r="E1994" i="30"/>
  <c r="G1994" i="30" s="1"/>
  <c r="E1995" i="30"/>
  <c r="G1995" i="30" s="1"/>
  <c r="E1993" i="30"/>
  <c r="G1993" i="30" s="1"/>
  <c r="E1979" i="30"/>
  <c r="G1979" i="30" s="1"/>
  <c r="E1980" i="30"/>
  <c r="G1980" i="30" s="1"/>
  <c r="E1981" i="30"/>
  <c r="E1982" i="30"/>
  <c r="E1983" i="30"/>
  <c r="G1983" i="30" s="1"/>
  <c r="E1984" i="30"/>
  <c r="G1984" i="30" s="1"/>
  <c r="E1985" i="30"/>
  <c r="G1985" i="30" s="1"/>
  <c r="E1986" i="30"/>
  <c r="G1986" i="30" s="1"/>
  <c r="E1987" i="30"/>
  <c r="G1987" i="30" s="1"/>
  <c r="E1988" i="30"/>
  <c r="G1988" i="30" s="1"/>
  <c r="E1990" i="30"/>
  <c r="E1991" i="30"/>
  <c r="G1991" i="30" s="1"/>
  <c r="E1992" i="30"/>
  <c r="G1992" i="30" s="1"/>
  <c r="E1978" i="30"/>
  <c r="G1978" i="30" s="1"/>
  <c r="M1976" i="30"/>
  <c r="O1976" i="30" s="1"/>
  <c r="M1975" i="30"/>
  <c r="O1975" i="30" s="1"/>
  <c r="M1974" i="30"/>
  <c r="O1974" i="30" s="1"/>
  <c r="M1973" i="30"/>
  <c r="O1973" i="30" s="1"/>
  <c r="M1972" i="30"/>
  <c r="O1972" i="30" s="1"/>
  <c r="M1971" i="30"/>
  <c r="O1971" i="30" s="1"/>
  <c r="M1970" i="30"/>
  <c r="O1970" i="30" s="1"/>
  <c r="M1969" i="30"/>
  <c r="O1969" i="30" s="1"/>
  <c r="E1976" i="30"/>
  <c r="G1976" i="30" s="1"/>
  <c r="E1970" i="30"/>
  <c r="G1970" i="30" s="1"/>
  <c r="E1971" i="30"/>
  <c r="G1971" i="30" s="1"/>
  <c r="E1972" i="30"/>
  <c r="G1972" i="30" s="1"/>
  <c r="E1973" i="30"/>
  <c r="G1973" i="30" s="1"/>
  <c r="E1974" i="30"/>
  <c r="G1974" i="30" s="1"/>
  <c r="E1975" i="30"/>
  <c r="G1975" i="30" s="1"/>
  <c r="E1969" i="30"/>
  <c r="G1969" i="30" s="1"/>
  <c r="O1966" i="30"/>
  <c r="O1960" i="30"/>
  <c r="M1966" i="30"/>
  <c r="M1965" i="30"/>
  <c r="O1965" i="30" s="1"/>
  <c r="M1964" i="30"/>
  <c r="O1964" i="30" s="1"/>
  <c r="M1963" i="30"/>
  <c r="O1963" i="30" s="1"/>
  <c r="M1962" i="30"/>
  <c r="O1962" i="30" s="1"/>
  <c r="M1961" i="30"/>
  <c r="O1961" i="30" s="1"/>
  <c r="M1960" i="30"/>
  <c r="M1959" i="30"/>
  <c r="O1959" i="30" s="1"/>
  <c r="E1963" i="30"/>
  <c r="G1963" i="30" s="1"/>
  <c r="E1959" i="30"/>
  <c r="G1959" i="30" s="1"/>
  <c r="O1954" i="30"/>
  <c r="G1955" i="30"/>
  <c r="M1957" i="30"/>
  <c r="O1957" i="30" s="1"/>
  <c r="M1955" i="30"/>
  <c r="O1955" i="30" s="1"/>
  <c r="M1954" i="30"/>
  <c r="E1955" i="30"/>
  <c r="E1956" i="30"/>
  <c r="G1956" i="30" s="1"/>
  <c r="E1957" i="30"/>
  <c r="G1957" i="30" s="1"/>
  <c r="G1945" i="30"/>
  <c r="M1952" i="30"/>
  <c r="O1952" i="30" s="1"/>
  <c r="M1951" i="30"/>
  <c r="O1951" i="30" s="1"/>
  <c r="M1950" i="30"/>
  <c r="O1950" i="30" s="1"/>
  <c r="M1949" i="30"/>
  <c r="O1949" i="30" s="1"/>
  <c r="M1947" i="30"/>
  <c r="O1947" i="30" s="1"/>
  <c r="M1946" i="30"/>
  <c r="O1946" i="30" s="1"/>
  <c r="M1945" i="30"/>
  <c r="O1945" i="30" s="1"/>
  <c r="M1944" i="30"/>
  <c r="O1944" i="30" s="1"/>
  <c r="M1943" i="30"/>
  <c r="O1943" i="30" s="1"/>
  <c r="M1942" i="30"/>
  <c r="O1942" i="30" s="1"/>
  <c r="M1941" i="30"/>
  <c r="O1941" i="30" s="1"/>
  <c r="M1940" i="30"/>
  <c r="O1940" i="30" s="1"/>
  <c r="E1952" i="30"/>
  <c r="G1952" i="30" s="1"/>
  <c r="E1951" i="30"/>
  <c r="G1951" i="30" s="1"/>
  <c r="E1941" i="30"/>
  <c r="G1941" i="30" s="1"/>
  <c r="E1944" i="30"/>
  <c r="G1944" i="30" s="1"/>
  <c r="E1945" i="30"/>
  <c r="E1946" i="30"/>
  <c r="G1946" i="30" s="1"/>
  <c r="E1947" i="30"/>
  <c r="G1947" i="30" s="1"/>
  <c r="E1948" i="30"/>
  <c r="G1948" i="30" s="1"/>
  <c r="E1949" i="30"/>
  <c r="G1949" i="30" s="1"/>
  <c r="E1950" i="30"/>
  <c r="G1950" i="30" s="1"/>
  <c r="O1936" i="30"/>
  <c r="G1936" i="30"/>
  <c r="M1938" i="30"/>
  <c r="O1938" i="30" s="1"/>
  <c r="M1937" i="30"/>
  <c r="O1937" i="30" s="1"/>
  <c r="M1936" i="30"/>
  <c r="E1936" i="30"/>
  <c r="E1938" i="30"/>
  <c r="G1938" i="30" s="1"/>
  <c r="E1935" i="30"/>
  <c r="G1935" i="30" s="1"/>
  <c r="M1932" i="30"/>
  <c r="O1932" i="30" s="1"/>
  <c r="M1931" i="30"/>
  <c r="O1931" i="30" s="1"/>
  <c r="M1930" i="30"/>
  <c r="O1930" i="30" s="1"/>
  <c r="M1929" i="30"/>
  <c r="O1929" i="30" s="1"/>
  <c r="M1928" i="30"/>
  <c r="O1928" i="30" s="1"/>
  <c r="M1927" i="30"/>
  <c r="O1927" i="30" s="1"/>
  <c r="E1931" i="30"/>
  <c r="G1931" i="30" s="1"/>
  <c r="E1930" i="30"/>
  <c r="G1930" i="30" s="1"/>
  <c r="E1928" i="30"/>
  <c r="G1928" i="30" s="1"/>
  <c r="E1927" i="30"/>
  <c r="G1927" i="30" s="1"/>
  <c r="G1920" i="30"/>
  <c r="M1925" i="30"/>
  <c r="O1925" i="30" s="1"/>
  <c r="M1924" i="30"/>
  <c r="O1924" i="30" s="1"/>
  <c r="M1923" i="30"/>
  <c r="O1923" i="30" s="1"/>
  <c r="M1922" i="30"/>
  <c r="O1922" i="30" s="1"/>
  <c r="M1921" i="30"/>
  <c r="O1921" i="30" s="1"/>
  <c r="M1920" i="30"/>
  <c r="O1920" i="30" s="1"/>
  <c r="E1925" i="30"/>
  <c r="G1925" i="30" s="1"/>
  <c r="E1924" i="30"/>
  <c r="G1924" i="30" s="1"/>
  <c r="E1921" i="30"/>
  <c r="G1921" i="30" s="1"/>
  <c r="E1922" i="30"/>
  <c r="G1922" i="30" s="1"/>
  <c r="E1923" i="30"/>
  <c r="G1923" i="30" s="1"/>
  <c r="E1920" i="30"/>
  <c r="G1909" i="30"/>
  <c r="G1908" i="30"/>
  <c r="M1918" i="30"/>
  <c r="O1918" i="30" s="1"/>
  <c r="M1917" i="30"/>
  <c r="O1917" i="30" s="1"/>
  <c r="M1916" i="30"/>
  <c r="O1916" i="30" s="1"/>
  <c r="M1915" i="30"/>
  <c r="O1915" i="30" s="1"/>
  <c r="M1914" i="30"/>
  <c r="O1914" i="30" s="1"/>
  <c r="M1913" i="30"/>
  <c r="O1913" i="30" s="1"/>
  <c r="M1912" i="30"/>
  <c r="O1912" i="30" s="1"/>
  <c r="M1911" i="30"/>
  <c r="O1911" i="30" s="1"/>
  <c r="M1910" i="30"/>
  <c r="O1910" i="30" s="1"/>
  <c r="M1909" i="30"/>
  <c r="O1909" i="30" s="1"/>
  <c r="M1908" i="30"/>
  <c r="O1908" i="30" s="1"/>
  <c r="E1918" i="30"/>
  <c r="G1918" i="30" s="1"/>
  <c r="E1909" i="30"/>
  <c r="E1910" i="30"/>
  <c r="G1910" i="30" s="1"/>
  <c r="E1912" i="30"/>
  <c r="G1912" i="30" s="1"/>
  <c r="E1913" i="30"/>
  <c r="G1913" i="30" s="1"/>
  <c r="E1914" i="30"/>
  <c r="G1914" i="30" s="1"/>
  <c r="E1916" i="30"/>
  <c r="G1916" i="30" s="1"/>
  <c r="E1917" i="30"/>
  <c r="G1917" i="30" s="1"/>
  <c r="E1908" i="30"/>
  <c r="G1906" i="30"/>
  <c r="G1905" i="30"/>
  <c r="M1906" i="30"/>
  <c r="O1906" i="30" s="1"/>
  <c r="M1905" i="30"/>
  <c r="O1905" i="30" s="1"/>
  <c r="E1906" i="30"/>
  <c r="E1905" i="30"/>
  <c r="M1902" i="30"/>
  <c r="O1902" i="30" s="1"/>
  <c r="M1901" i="30"/>
  <c r="O1901" i="30" s="1"/>
  <c r="M1900" i="30"/>
  <c r="O1900" i="30" s="1"/>
  <c r="M1899" i="30"/>
  <c r="O1899" i="30" s="1"/>
  <c r="M1898" i="30"/>
  <c r="O1898" i="30" s="1"/>
  <c r="M1897" i="30"/>
  <c r="O1897" i="30" s="1"/>
  <c r="M1896" i="30"/>
  <c r="O1896" i="30" s="1"/>
  <c r="M1895" i="30"/>
  <c r="O1895" i="30" s="1"/>
  <c r="E1902" i="30"/>
  <c r="G1902" i="30" s="1"/>
  <c r="E1901" i="30"/>
  <c r="G1901" i="30" s="1"/>
  <c r="E1897" i="30"/>
  <c r="G1897" i="30" s="1"/>
  <c r="E1898" i="30"/>
  <c r="G1898" i="30" s="1"/>
  <c r="E1899" i="30"/>
  <c r="G1899" i="30" s="1"/>
  <c r="E1896" i="30"/>
  <c r="G1896" i="30" s="1"/>
  <c r="E1895" i="30"/>
  <c r="G1895" i="30" s="1"/>
  <c r="M1893" i="30"/>
  <c r="O1893" i="30" s="1"/>
  <c r="E1893" i="30"/>
  <c r="G1893" i="30" s="1"/>
  <c r="O1891" i="30"/>
  <c r="O1890" i="30"/>
  <c r="O1883" i="30"/>
  <c r="O1882" i="30"/>
  <c r="M1891" i="30"/>
  <c r="M1890" i="30"/>
  <c r="M1889" i="30"/>
  <c r="O1889" i="30" s="1"/>
  <c r="M1888" i="30"/>
  <c r="O1888" i="30" s="1"/>
  <c r="M1887" i="30"/>
  <c r="O1887" i="30" s="1"/>
  <c r="M1886" i="30"/>
  <c r="O1886" i="30" s="1"/>
  <c r="M1885" i="30"/>
  <c r="O1885" i="30" s="1"/>
  <c r="M1884" i="30"/>
  <c r="O1884" i="30" s="1"/>
  <c r="M1883" i="30"/>
  <c r="M1882" i="30"/>
  <c r="M1881" i="30"/>
  <c r="O1881" i="30" s="1"/>
  <c r="M1880" i="30"/>
  <c r="O1880" i="30" s="1"/>
  <c r="E1891" i="30"/>
  <c r="G1891" i="30" s="1"/>
  <c r="E1889" i="30"/>
  <c r="G1889" i="30" s="1"/>
  <c r="E1881" i="30"/>
  <c r="G1881" i="30" s="1"/>
  <c r="E1883" i="30"/>
  <c r="G1883" i="30" s="1"/>
  <c r="E1884" i="30"/>
  <c r="G1884" i="30" s="1"/>
  <c r="E1885" i="30"/>
  <c r="G1885" i="30" s="1"/>
  <c r="E1886" i="30"/>
  <c r="G1886" i="30" s="1"/>
  <c r="E1887" i="30"/>
  <c r="G1887" i="30" s="1"/>
  <c r="E1888" i="30"/>
  <c r="G1888" i="30" s="1"/>
  <c r="E1880" i="30"/>
  <c r="G1880" i="30" s="1"/>
  <c r="O1875" i="30"/>
  <c r="M1878" i="30"/>
  <c r="O1878" i="30" s="1"/>
  <c r="M1877" i="30"/>
  <c r="O1877" i="30" s="1"/>
  <c r="M1876" i="30"/>
  <c r="O1876" i="30" s="1"/>
  <c r="M1875" i="30"/>
  <c r="E1876" i="30"/>
  <c r="G1876" i="30" s="1"/>
  <c r="E1877" i="30"/>
  <c r="G1877" i="30" s="1"/>
  <c r="E1875" i="30"/>
  <c r="G1875" i="30" s="1"/>
  <c r="G1872" i="30"/>
  <c r="M1871" i="30"/>
  <c r="O1871" i="30" s="1"/>
  <c r="M1870" i="30"/>
  <c r="O1870" i="30" s="1"/>
  <c r="M1869" i="30"/>
  <c r="O1869" i="30" s="1"/>
  <c r="M1868" i="30"/>
  <c r="O1868" i="30" s="1"/>
  <c r="M1867" i="30"/>
  <c r="O1867" i="30" s="1"/>
  <c r="M1866" i="30"/>
  <c r="O1866" i="30" s="1"/>
  <c r="M1865" i="30"/>
  <c r="O1865" i="30" s="1"/>
  <c r="M1864" i="30"/>
  <c r="O1864" i="30" s="1"/>
  <c r="M1862" i="30"/>
  <c r="O1862" i="30" s="1"/>
  <c r="M1861" i="30"/>
  <c r="O1861" i="30" s="1"/>
  <c r="M1860" i="30"/>
  <c r="O1860" i="30" s="1"/>
  <c r="M1859" i="30"/>
  <c r="O1859" i="30" s="1"/>
  <c r="M1858" i="30"/>
  <c r="O1858" i="30" s="1"/>
  <c r="M1857" i="30"/>
  <c r="O1857" i="30" s="1"/>
  <c r="M1855" i="30"/>
  <c r="O1855" i="30" s="1"/>
  <c r="E1856" i="30"/>
  <c r="G1856" i="30" s="1"/>
  <c r="E1859" i="30"/>
  <c r="G1859" i="30" s="1"/>
  <c r="E1863" i="30"/>
  <c r="G1863" i="30" s="1"/>
  <c r="E1867" i="30"/>
  <c r="G1867" i="30" s="1"/>
  <c r="E1868" i="30"/>
  <c r="G1868" i="30" s="1"/>
  <c r="E1870" i="30"/>
  <c r="G1870" i="30" s="1"/>
  <c r="E1871" i="30"/>
  <c r="G1871" i="30" s="1"/>
  <c r="E1872" i="30"/>
  <c r="M1852" i="30"/>
  <c r="O1852" i="30" s="1"/>
  <c r="E1852" i="30"/>
  <c r="G1852" i="30" s="1"/>
  <c r="M1849" i="30"/>
  <c r="O1849" i="30" s="1"/>
  <c r="E1849" i="30"/>
  <c r="G1849" i="30" s="1"/>
  <c r="M1844" i="30"/>
  <c r="O1844" i="30" s="1"/>
  <c r="M1843" i="30"/>
  <c r="O1843" i="30" s="1"/>
  <c r="E1844" i="30"/>
  <c r="G1844" i="30" s="1"/>
  <c r="E1843" i="30"/>
  <c r="G1843" i="30" s="1"/>
  <c r="M1841" i="30"/>
  <c r="O1841" i="30" s="1"/>
  <c r="M1846" i="30"/>
  <c r="O1846" i="30" s="1"/>
  <c r="E1846" i="30"/>
  <c r="G1846" i="30" s="1"/>
  <c r="E1841" i="30"/>
  <c r="G1841" i="30" s="1"/>
  <c r="M1836" i="30"/>
  <c r="M1835" i="30"/>
  <c r="O1835" i="30" s="1"/>
  <c r="M1838" i="30"/>
  <c r="O1838" i="30" s="1"/>
  <c r="M1833" i="30"/>
  <c r="O1833" i="30" s="1"/>
  <c r="E1838" i="30"/>
  <c r="G1838" i="30" s="1"/>
  <c r="E1836" i="30"/>
  <c r="G1836" i="30" s="1"/>
  <c r="E1835" i="30"/>
  <c r="G1835" i="30" s="1"/>
  <c r="O1836" i="30"/>
  <c r="E1833" i="30"/>
  <c r="G1833" i="30" s="1"/>
  <c r="G1826" i="30"/>
  <c r="M1830" i="30"/>
  <c r="O1830" i="30" s="1"/>
  <c r="M1829" i="30"/>
  <c r="O1829" i="30" s="1"/>
  <c r="M1828" i="30"/>
  <c r="O1828" i="30" s="1"/>
  <c r="M1827" i="30"/>
  <c r="O1827" i="30" s="1"/>
  <c r="M1826" i="30"/>
  <c r="O1826" i="30" s="1"/>
  <c r="M1825" i="30"/>
  <c r="O1825" i="30" s="1"/>
  <c r="M1824" i="30"/>
  <c r="O1824" i="30" s="1"/>
  <c r="M1823" i="30"/>
  <c r="O1823" i="30" s="1"/>
  <c r="M1822" i="30"/>
  <c r="O1822" i="30" s="1"/>
  <c r="E1830" i="30"/>
  <c r="G1830" i="30" s="1"/>
  <c r="E1824" i="30"/>
  <c r="G1824" i="30" s="1"/>
  <c r="E1823" i="30"/>
  <c r="G1823" i="30" s="1"/>
  <c r="E1825" i="30"/>
  <c r="G1825" i="30" s="1"/>
  <c r="E1826" i="30"/>
  <c r="E1827" i="30"/>
  <c r="G1827" i="30" s="1"/>
  <c r="E1828" i="30"/>
  <c r="G1828" i="30" s="1"/>
  <c r="E1829" i="30"/>
  <c r="G1829" i="30" s="1"/>
  <c r="M1820" i="30"/>
  <c r="O1820" i="30" s="1"/>
  <c r="M1818" i="30"/>
  <c r="O1818" i="30" s="1"/>
  <c r="M1817" i="30"/>
  <c r="O1817" i="30" s="1"/>
  <c r="M1816" i="30"/>
  <c r="O1816" i="30" s="1"/>
  <c r="M1815" i="30"/>
  <c r="O1815" i="30" s="1"/>
  <c r="M1814" i="30"/>
  <c r="O1814" i="30" s="1"/>
  <c r="M1813" i="30"/>
  <c r="O1813" i="30" s="1"/>
  <c r="M1812" i="30"/>
  <c r="O1812" i="30" s="1"/>
  <c r="M1811" i="30"/>
  <c r="O1811" i="30" s="1"/>
  <c r="M1810" i="30"/>
  <c r="O1810" i="30" s="1"/>
  <c r="M1809" i="30"/>
  <c r="O1809" i="30" s="1"/>
  <c r="M1808" i="30"/>
  <c r="O1808" i="30" s="1"/>
  <c r="M1807" i="30"/>
  <c r="O1807" i="30" s="1"/>
  <c r="M1806" i="30"/>
  <c r="O1806" i="30" s="1"/>
  <c r="E1818" i="30"/>
  <c r="G1818" i="30" s="1"/>
  <c r="E1807" i="30"/>
  <c r="G1807" i="30" s="1"/>
  <c r="E1808" i="30"/>
  <c r="G1808" i="30" s="1"/>
  <c r="E1809" i="30"/>
  <c r="G1809" i="30" s="1"/>
  <c r="E1810" i="30"/>
  <c r="G1810" i="30" s="1"/>
  <c r="E1811" i="30"/>
  <c r="G1811" i="30" s="1"/>
  <c r="E1812" i="30"/>
  <c r="G1812" i="30" s="1"/>
  <c r="E1813" i="30"/>
  <c r="G1813" i="30" s="1"/>
  <c r="E1814" i="30"/>
  <c r="G1814" i="30" s="1"/>
  <c r="E1815" i="30"/>
  <c r="G1815" i="30" s="1"/>
  <c r="E1816" i="30"/>
  <c r="G1816" i="30" s="1"/>
  <c r="E1817" i="30"/>
  <c r="G1817" i="30" s="1"/>
  <c r="E1806" i="30"/>
  <c r="G1806" i="30" s="1"/>
  <c r="M1804" i="30"/>
  <c r="O1804" i="30" s="1"/>
  <c r="M1802" i="30"/>
  <c r="O1802" i="30" s="1"/>
  <c r="E1804" i="30"/>
  <c r="G1804" i="30" s="1"/>
  <c r="E1803" i="30"/>
  <c r="G1803" i="30" s="1"/>
  <c r="O1794" i="30"/>
  <c r="M1799" i="30"/>
  <c r="O1799" i="30" s="1"/>
  <c r="M1798" i="30"/>
  <c r="O1798" i="30" s="1"/>
  <c r="M1797" i="30"/>
  <c r="O1797" i="30" s="1"/>
  <c r="M1795" i="30"/>
  <c r="O1795" i="30" s="1"/>
  <c r="M1794" i="30"/>
  <c r="E1798" i="30"/>
  <c r="G1798" i="30" s="1"/>
  <c r="E1795" i="30"/>
  <c r="G1795" i="30" s="1"/>
  <c r="E1796" i="30"/>
  <c r="G1796" i="30" s="1"/>
  <c r="E1797" i="30"/>
  <c r="G1797" i="30" s="1"/>
  <c r="M1792" i="30"/>
  <c r="O1792" i="30" s="1"/>
  <c r="M1791" i="30"/>
  <c r="O1791" i="30" s="1"/>
  <c r="M1790" i="30"/>
  <c r="O1790" i="30" s="1"/>
  <c r="M1789" i="30"/>
  <c r="O1789" i="30" s="1"/>
  <c r="M1788" i="30"/>
  <c r="O1788" i="30" s="1"/>
  <c r="M1787" i="30"/>
  <c r="O1787" i="30" s="1"/>
  <c r="M1786" i="30"/>
  <c r="O1786" i="30" s="1"/>
  <c r="M1785" i="30"/>
  <c r="O1785" i="30" s="1"/>
  <c r="M1784" i="30"/>
  <c r="O1784" i="30" s="1"/>
  <c r="M1783" i="30"/>
  <c r="O1783" i="30" s="1"/>
  <c r="E1784" i="30"/>
  <c r="G1784" i="30" s="1"/>
  <c r="E1785" i="30"/>
  <c r="G1785" i="30" s="1"/>
  <c r="E1786" i="30"/>
  <c r="G1786" i="30" s="1"/>
  <c r="E1787" i="30"/>
  <c r="G1787" i="30" s="1"/>
  <c r="E1788" i="30"/>
  <c r="G1788" i="30" s="1"/>
  <c r="E1790" i="30"/>
  <c r="G1790" i="30" s="1"/>
  <c r="E1791" i="30"/>
  <c r="G1791" i="30" s="1"/>
  <c r="E1792" i="30"/>
  <c r="G1792" i="30" s="1"/>
  <c r="E1783" i="30"/>
  <c r="G1783" i="30" s="1"/>
  <c r="O1781" i="30"/>
  <c r="M1781" i="30"/>
  <c r="M1780" i="30"/>
  <c r="O1780" i="30" s="1"/>
  <c r="M1778" i="30"/>
  <c r="O1778" i="30" s="1"/>
  <c r="M1777" i="30"/>
  <c r="O1777" i="30" s="1"/>
  <c r="M1776" i="30"/>
  <c r="O1776" i="30" s="1"/>
  <c r="M1775" i="30"/>
  <c r="O1775" i="30" s="1"/>
  <c r="M1774" i="30"/>
  <c r="O1774" i="30" s="1"/>
  <c r="M1773" i="30"/>
  <c r="O1773" i="30" s="1"/>
  <c r="M1772" i="30"/>
  <c r="O1772" i="30" s="1"/>
  <c r="M1771" i="30"/>
  <c r="O1771" i="30" s="1"/>
  <c r="M1770" i="30"/>
  <c r="O1770" i="30" s="1"/>
  <c r="M1769" i="30"/>
  <c r="O1769" i="30" s="1"/>
  <c r="M1768" i="30"/>
  <c r="O1768" i="30" s="1"/>
  <c r="M1767" i="30"/>
  <c r="O1767" i="30" s="1"/>
  <c r="M1766" i="30"/>
  <c r="O1766" i="30" s="1"/>
  <c r="M1765" i="30"/>
  <c r="O1765" i="30" s="1"/>
  <c r="E1780" i="30"/>
  <c r="G1780" i="30" s="1"/>
  <c r="E1781" i="30"/>
  <c r="G1781" i="30" s="1"/>
  <c r="E1779" i="30"/>
  <c r="G1779" i="30" s="1"/>
  <c r="E1766" i="30"/>
  <c r="G1766" i="30" s="1"/>
  <c r="E1767" i="30"/>
  <c r="G1767" i="30" s="1"/>
  <c r="E1770" i="30"/>
  <c r="G1770" i="30" s="1"/>
  <c r="E1771" i="30"/>
  <c r="G1771" i="30" s="1"/>
  <c r="E1772" i="30"/>
  <c r="G1772" i="30" s="1"/>
  <c r="E1773" i="30"/>
  <c r="G1773" i="30" s="1"/>
  <c r="E1774" i="30"/>
  <c r="G1774" i="30" s="1"/>
  <c r="E1776" i="30"/>
  <c r="G1776" i="30" s="1"/>
  <c r="E1777" i="30"/>
  <c r="G1777" i="30" s="1"/>
  <c r="E1778" i="30"/>
  <c r="G1778" i="30" s="1"/>
  <c r="E1765" i="30"/>
  <c r="G1765" i="30" s="1"/>
  <c r="M1763" i="30"/>
  <c r="O1763" i="30" s="1"/>
  <c r="M1762" i="30"/>
  <c r="O1762" i="30" s="1"/>
  <c r="E1763" i="30"/>
  <c r="G1763" i="30" s="1"/>
  <c r="G1758" i="30"/>
  <c r="M1759" i="30"/>
  <c r="O1759" i="30" s="1"/>
  <c r="M1758" i="30"/>
  <c r="O1758" i="30" s="1"/>
  <c r="M1757" i="30"/>
  <c r="O1757" i="30" s="1"/>
  <c r="E1759" i="30"/>
  <c r="G1759" i="30" s="1"/>
  <c r="E1758" i="30"/>
  <c r="E1757" i="30"/>
  <c r="G1757" i="30" s="1"/>
  <c r="G1753" i="30"/>
  <c r="M1755" i="30"/>
  <c r="O1755" i="30" s="1"/>
  <c r="M1754" i="30"/>
  <c r="O1754" i="30" s="1"/>
  <c r="M1753" i="30"/>
  <c r="O1753" i="30" s="1"/>
  <c r="M1752" i="30"/>
  <c r="O1752" i="30" s="1"/>
  <c r="E1753" i="30"/>
  <c r="E1754" i="30"/>
  <c r="G1754" i="30" s="1"/>
  <c r="E1755" i="30"/>
  <c r="G1755" i="30" s="1"/>
  <c r="E1752" i="30"/>
  <c r="G1752" i="30" s="1"/>
  <c r="M1750" i="30"/>
  <c r="O1750" i="30" s="1"/>
  <c r="M1749" i="30"/>
  <c r="O1749" i="30" s="1"/>
  <c r="M1748" i="30"/>
  <c r="O1748" i="30" s="1"/>
  <c r="M1747" i="30"/>
  <c r="O1747" i="30" s="1"/>
  <c r="M1746" i="30"/>
  <c r="O1746" i="30" s="1"/>
  <c r="M1745" i="30"/>
  <c r="O1745" i="30" s="1"/>
  <c r="M1744" i="30"/>
  <c r="O1744" i="30" s="1"/>
  <c r="M1743" i="30"/>
  <c r="O1743" i="30" s="1"/>
  <c r="E1750" i="30"/>
  <c r="G1750" i="30" s="1"/>
  <c r="E1749" i="30"/>
  <c r="G1749" i="30" s="1"/>
  <c r="E1745" i="30"/>
  <c r="G1745" i="30" s="1"/>
  <c r="E1746" i="30"/>
  <c r="G1746" i="30" s="1"/>
  <c r="E1747" i="30"/>
  <c r="G1747" i="30" s="1"/>
  <c r="E1748" i="30"/>
  <c r="G1748" i="30" s="1"/>
  <c r="E1743" i="30"/>
  <c r="G1743" i="30" s="1"/>
  <c r="M1741" i="30"/>
  <c r="O1741" i="30" s="1"/>
  <c r="M1740" i="30"/>
  <c r="O1740" i="30" s="1"/>
  <c r="E1741" i="30"/>
  <c r="G1741" i="30" s="1"/>
  <c r="E1740" i="30"/>
  <c r="G1740" i="30" s="1"/>
  <c r="M1737" i="30"/>
  <c r="O1737" i="30" s="1"/>
  <c r="M1736" i="30"/>
  <c r="O1736" i="30" s="1"/>
  <c r="M1735" i="30"/>
  <c r="O1735" i="30" s="1"/>
  <c r="M1734" i="30"/>
  <c r="O1734" i="30" s="1"/>
  <c r="M1733" i="30"/>
  <c r="O1733" i="30" s="1"/>
  <c r="M1732" i="30"/>
  <c r="O1732" i="30" s="1"/>
  <c r="M1731" i="30"/>
  <c r="O1731" i="30" s="1"/>
  <c r="M1730" i="30"/>
  <c r="O1730" i="30" s="1"/>
  <c r="M1729" i="30"/>
  <c r="O1729" i="30" s="1"/>
  <c r="E1734" i="30"/>
  <c r="G1734" i="30" s="1"/>
  <c r="E1737" i="30"/>
  <c r="G1737" i="30" s="1"/>
  <c r="E1729" i="30"/>
  <c r="G1729" i="30" s="1"/>
  <c r="G1724" i="30"/>
  <c r="H1724" i="30" s="1"/>
  <c r="M1727" i="30"/>
  <c r="O1727" i="30" s="1"/>
  <c r="M1726" i="30"/>
  <c r="O1726" i="30" s="1"/>
  <c r="M1725" i="30"/>
  <c r="O1725" i="30" s="1"/>
  <c r="M1724" i="30"/>
  <c r="O1724" i="30" s="1"/>
  <c r="M1722" i="30"/>
  <c r="O1722" i="30" s="1"/>
  <c r="M1721" i="30"/>
  <c r="O1721" i="30" s="1"/>
  <c r="E1720" i="30"/>
  <c r="G1720" i="30" s="1"/>
  <c r="H1720" i="30" s="1"/>
  <c r="E1721" i="30"/>
  <c r="G1721" i="30" s="1"/>
  <c r="H1721" i="30" s="1"/>
  <c r="E1722" i="30"/>
  <c r="G1722" i="30" s="1"/>
  <c r="H1722" i="30" s="1"/>
  <c r="E1723" i="30"/>
  <c r="G1723" i="30" s="1"/>
  <c r="H1723" i="30" s="1"/>
  <c r="E1724" i="30"/>
  <c r="E1725" i="30"/>
  <c r="G1725" i="30" s="1"/>
  <c r="H1725" i="30" s="1"/>
  <c r="E1727" i="30"/>
  <c r="G1727" i="30" s="1"/>
  <c r="H1727" i="30" s="1"/>
  <c r="E1719" i="30"/>
  <c r="G1719" i="30" s="1"/>
  <c r="H1719" i="30" s="1"/>
  <c r="O1708" i="30"/>
  <c r="O1705" i="30"/>
  <c r="M1717" i="30"/>
  <c r="O1717" i="30" s="1"/>
  <c r="M1716" i="30"/>
  <c r="O1716" i="30" s="1"/>
  <c r="M1715" i="30"/>
  <c r="O1715" i="30" s="1"/>
  <c r="M1714" i="30"/>
  <c r="O1714" i="30" s="1"/>
  <c r="M1713" i="30"/>
  <c r="O1713" i="30" s="1"/>
  <c r="M1712" i="30"/>
  <c r="O1712" i="30" s="1"/>
  <c r="M1711" i="30"/>
  <c r="O1711" i="30" s="1"/>
  <c r="M1710" i="30"/>
  <c r="O1710" i="30" s="1"/>
  <c r="M1709" i="30"/>
  <c r="O1709" i="30" s="1"/>
  <c r="M1708" i="30"/>
  <c r="M1707" i="30"/>
  <c r="O1707" i="30" s="1"/>
  <c r="M1706" i="30"/>
  <c r="O1706" i="30" s="1"/>
  <c r="M1705" i="30"/>
  <c r="M1704" i="30"/>
  <c r="O1704" i="30" s="1"/>
  <c r="E1716" i="30"/>
  <c r="G1716" i="30" s="1"/>
  <c r="E1715" i="30"/>
  <c r="G1715" i="30" s="1"/>
  <c r="E1704" i="30"/>
  <c r="G1704" i="30" s="1"/>
  <c r="E1706" i="30"/>
  <c r="G1706" i="30" s="1"/>
  <c r="E1707" i="30"/>
  <c r="G1707" i="30" s="1"/>
  <c r="E1708" i="30"/>
  <c r="G1708" i="30" s="1"/>
  <c r="E1709" i="30"/>
  <c r="G1709" i="30" s="1"/>
  <c r="E1710" i="30"/>
  <c r="G1710" i="30" s="1"/>
  <c r="E1711" i="30"/>
  <c r="G1711" i="30" s="1"/>
  <c r="E1712" i="30"/>
  <c r="G1712" i="30" s="1"/>
  <c r="E1713" i="30"/>
  <c r="G1713" i="30" s="1"/>
  <c r="E1703" i="30"/>
  <c r="G1703" i="30" s="1"/>
  <c r="M1701" i="30"/>
  <c r="O1701" i="30" s="1"/>
  <c r="M1700" i="30"/>
  <c r="O1700" i="30" s="1"/>
  <c r="M1699" i="30"/>
  <c r="O1699" i="30" s="1"/>
  <c r="E1700" i="30"/>
  <c r="G1700" i="30" s="1"/>
  <c r="E1701" i="30"/>
  <c r="G1701" i="30" s="1"/>
  <c r="E1699" i="30"/>
  <c r="G1699" i="30" s="1"/>
  <c r="M1696" i="30"/>
  <c r="O1696" i="30" s="1"/>
  <c r="M1695" i="30"/>
  <c r="O1695" i="30" s="1"/>
  <c r="E1696" i="30"/>
  <c r="G1696" i="30" s="1"/>
  <c r="E1695" i="30"/>
  <c r="G1695" i="30" s="1"/>
  <c r="M1693" i="30"/>
  <c r="O1693" i="30" s="1"/>
  <c r="M1692" i="30"/>
  <c r="O1692" i="30" s="1"/>
  <c r="M1691" i="30"/>
  <c r="O1691" i="30" s="1"/>
  <c r="M1690" i="30"/>
  <c r="O1690" i="30" s="1"/>
  <c r="M1689" i="30"/>
  <c r="O1689" i="30" s="1"/>
  <c r="M1688" i="30"/>
  <c r="O1688" i="30" s="1"/>
  <c r="M1687" i="30"/>
  <c r="O1687" i="30" s="1"/>
  <c r="M1686" i="30"/>
  <c r="O1686" i="30" s="1"/>
  <c r="E1687" i="30"/>
  <c r="G1687" i="30" s="1"/>
  <c r="E1688" i="30"/>
  <c r="G1688" i="30" s="1"/>
  <c r="E1689" i="30"/>
  <c r="G1689" i="30" s="1"/>
  <c r="E1690" i="30"/>
  <c r="G1690" i="30" s="1"/>
  <c r="E1691" i="30"/>
  <c r="G1691" i="30" s="1"/>
  <c r="E1692" i="30"/>
  <c r="G1692" i="30" s="1"/>
  <c r="E1693" i="30"/>
  <c r="G1693" i="30" s="1"/>
  <c r="E1686" i="30"/>
  <c r="G1686" i="30" s="1"/>
  <c r="M1684" i="30"/>
  <c r="O1684" i="30" s="1"/>
  <c r="M1683" i="30"/>
  <c r="O1683" i="30" s="1"/>
  <c r="M1682" i="30"/>
  <c r="O1682" i="30" s="1"/>
  <c r="M1681" i="30"/>
  <c r="O1681" i="30" s="1"/>
  <c r="M1680" i="30"/>
  <c r="O1680" i="30" s="1"/>
  <c r="M1679" i="30"/>
  <c r="O1679" i="30" s="1"/>
  <c r="M1678" i="30"/>
  <c r="O1678" i="30" s="1"/>
  <c r="M1677" i="30"/>
  <c r="O1677" i="30" s="1"/>
  <c r="M1676" i="30"/>
  <c r="O1676" i="30" s="1"/>
  <c r="M1675" i="30"/>
  <c r="O1675" i="30" s="1"/>
  <c r="M1674" i="30"/>
  <c r="O1674" i="30" s="1"/>
  <c r="E1675" i="30"/>
  <c r="G1675" i="30" s="1"/>
  <c r="E1676" i="30"/>
  <c r="G1676" i="30" s="1"/>
  <c r="E1677" i="30"/>
  <c r="G1677" i="30" s="1"/>
  <c r="E1678" i="30"/>
  <c r="G1678" i="30" s="1"/>
  <c r="E1679" i="30"/>
  <c r="G1679" i="30" s="1"/>
  <c r="E1681" i="30"/>
  <c r="G1681" i="30" s="1"/>
  <c r="E1683" i="30"/>
  <c r="G1683" i="30" s="1"/>
  <c r="E1684" i="30"/>
  <c r="G1684" i="30" s="1"/>
  <c r="E1674" i="30"/>
  <c r="G1674" i="30" s="1"/>
  <c r="O1671" i="30"/>
  <c r="M1672" i="30"/>
  <c r="O1672" i="30" s="1"/>
  <c r="M1671" i="30"/>
  <c r="M1670" i="30"/>
  <c r="O1670" i="30" s="1"/>
  <c r="M1669" i="30"/>
  <c r="O1669" i="30" s="1"/>
  <c r="M1668" i="30"/>
  <c r="O1668" i="30" s="1"/>
  <c r="M1667" i="30"/>
  <c r="O1667" i="30" s="1"/>
  <c r="E1668" i="30"/>
  <c r="G1668" i="30" s="1"/>
  <c r="E1669" i="30"/>
  <c r="G1669" i="30" s="1"/>
  <c r="E1670" i="30"/>
  <c r="G1670" i="30" s="1"/>
  <c r="E1672" i="30"/>
  <c r="G1672" i="30" s="1"/>
  <c r="E1667" i="30"/>
  <c r="G1667" i="30" s="1"/>
  <c r="M1664" i="30"/>
  <c r="O1664" i="30" s="1"/>
  <c r="E1664" i="30"/>
  <c r="G1664" i="30" s="1"/>
  <c r="M1662" i="30"/>
  <c r="O1662" i="30" s="1"/>
  <c r="M1661" i="30"/>
  <c r="O1661" i="30" s="1"/>
  <c r="M1660" i="30"/>
  <c r="O1660" i="30" s="1"/>
  <c r="M1659" i="30"/>
  <c r="O1659" i="30" s="1"/>
  <c r="M1658" i="30"/>
  <c r="O1658" i="30" s="1"/>
  <c r="M1657" i="30"/>
  <c r="O1657" i="30" s="1"/>
  <c r="E1658" i="30"/>
  <c r="G1658" i="30" s="1"/>
  <c r="E1660" i="30"/>
  <c r="G1660" i="30" s="1"/>
  <c r="E1661" i="30"/>
  <c r="G1661" i="30" s="1"/>
  <c r="E1662" i="30"/>
  <c r="G1662" i="30" s="1"/>
  <c r="E1657" i="30"/>
  <c r="G1657" i="30" s="1"/>
  <c r="O1655" i="30"/>
  <c r="G1647" i="30"/>
  <c r="M1655" i="30"/>
  <c r="M1654" i="30"/>
  <c r="O1654" i="30" s="1"/>
  <c r="M1653" i="30"/>
  <c r="O1653" i="30" s="1"/>
  <c r="M1652" i="30"/>
  <c r="O1652" i="30" s="1"/>
  <c r="M1651" i="30"/>
  <c r="O1651" i="30" s="1"/>
  <c r="M1650" i="30"/>
  <c r="O1650" i="30" s="1"/>
  <c r="M1649" i="30"/>
  <c r="O1649" i="30" s="1"/>
  <c r="M1648" i="30"/>
  <c r="O1648" i="30" s="1"/>
  <c r="M1647" i="30"/>
  <c r="O1647" i="30" s="1"/>
  <c r="M1646" i="30"/>
  <c r="O1646" i="30" s="1"/>
  <c r="M1645" i="30"/>
  <c r="O1645" i="30" s="1"/>
  <c r="E1655" i="30"/>
  <c r="G1655" i="30" s="1"/>
  <c r="E1654" i="30"/>
  <c r="G1654" i="30" s="1"/>
  <c r="E1646" i="30"/>
  <c r="G1646" i="30" s="1"/>
  <c r="E1647" i="30"/>
  <c r="E1648" i="30"/>
  <c r="G1648" i="30" s="1"/>
  <c r="E1649" i="30"/>
  <c r="G1649" i="30" s="1"/>
  <c r="E1650" i="30"/>
  <c r="G1650" i="30" s="1"/>
  <c r="E1651" i="30"/>
  <c r="G1651" i="30" s="1"/>
  <c r="E1652" i="30"/>
  <c r="G1652" i="30" s="1"/>
  <c r="E1645" i="30"/>
  <c r="G1645" i="30" s="1"/>
  <c r="M1643" i="30"/>
  <c r="O1643" i="30" s="1"/>
  <c r="M1642" i="30"/>
  <c r="O1642" i="30" s="1"/>
  <c r="M1641" i="30"/>
  <c r="O1641" i="30" s="1"/>
  <c r="E1642" i="30"/>
  <c r="G1642" i="30" s="1"/>
  <c r="E1643" i="30"/>
  <c r="G1643" i="30" s="1"/>
  <c r="M1638" i="30"/>
  <c r="O1638" i="30" s="1"/>
  <c r="M1637" i="30"/>
  <c r="O1637" i="30" s="1"/>
  <c r="E1638" i="30"/>
  <c r="G1638" i="30" s="1"/>
  <c r="E1637" i="30"/>
  <c r="G1637" i="30" s="1"/>
  <c r="O1635" i="30"/>
  <c r="M1635" i="30"/>
  <c r="M1634" i="30"/>
  <c r="O1634" i="30" s="1"/>
  <c r="M1633" i="30"/>
  <c r="O1633" i="30" s="1"/>
  <c r="M1632" i="30"/>
  <c r="O1632" i="30" s="1"/>
  <c r="E1633" i="30"/>
  <c r="G1633" i="30" s="1"/>
  <c r="E1634" i="30"/>
  <c r="G1634" i="30" s="1"/>
  <c r="E1632" i="30"/>
  <c r="G1632" i="30" s="1"/>
  <c r="M1630" i="30"/>
  <c r="O1630" i="30" s="1"/>
  <c r="M1629" i="30"/>
  <c r="O1629" i="30" s="1"/>
  <c r="M1628" i="30"/>
  <c r="O1628" i="30" s="1"/>
  <c r="M1626" i="30"/>
  <c r="O1626" i="30" s="1"/>
  <c r="M1625" i="30"/>
  <c r="O1625" i="30" s="1"/>
  <c r="M1624" i="30"/>
  <c r="O1624" i="30" s="1"/>
  <c r="M1623" i="30"/>
  <c r="O1623" i="30" s="1"/>
  <c r="E1629" i="30"/>
  <c r="G1629" i="30" s="1"/>
  <c r="E1622" i="30"/>
  <c r="G1622" i="30" s="1"/>
  <c r="E1623" i="30"/>
  <c r="G1623" i="30" s="1"/>
  <c r="E1624" i="30"/>
  <c r="G1624" i="30" s="1"/>
  <c r="E1626" i="30"/>
  <c r="G1626" i="30" s="1"/>
  <c r="E1627" i="30"/>
  <c r="G1627" i="30" s="1"/>
  <c r="E1621" i="30"/>
  <c r="G1621" i="30" s="1"/>
  <c r="M1619" i="30"/>
  <c r="O1619" i="30" s="1"/>
  <c r="M1618" i="30"/>
  <c r="O1618" i="30" s="1"/>
  <c r="M1617" i="30"/>
  <c r="O1617" i="30" s="1"/>
  <c r="M1616" i="30"/>
  <c r="O1616" i="30" s="1"/>
  <c r="M1615" i="30"/>
  <c r="O1615" i="30" s="1"/>
  <c r="M1614" i="30"/>
  <c r="O1614" i="30" s="1"/>
  <c r="M1613" i="30"/>
  <c r="O1613" i="30" s="1"/>
  <c r="M1612" i="30"/>
  <c r="O1612" i="30" s="1"/>
  <c r="M1611" i="30"/>
  <c r="O1611" i="30" s="1"/>
  <c r="M1610" i="30"/>
  <c r="O1610" i="30" s="1"/>
  <c r="M1608" i="30"/>
  <c r="O1608" i="30" s="1"/>
  <c r="M1607" i="30"/>
  <c r="O1607" i="30" s="1"/>
  <c r="M1606" i="30"/>
  <c r="O1606" i="30" s="1"/>
  <c r="E1609" i="30"/>
  <c r="G1609" i="30" s="1"/>
  <c r="E1610" i="30"/>
  <c r="G1610" i="30" s="1"/>
  <c r="E1611" i="30"/>
  <c r="G1611" i="30" s="1"/>
  <c r="E1614" i="30"/>
  <c r="G1614" i="30" s="1"/>
  <c r="E1615" i="30"/>
  <c r="G1615" i="30" s="1"/>
  <c r="E1616" i="30"/>
  <c r="G1616" i="30" s="1"/>
  <c r="E1617" i="30"/>
  <c r="G1617" i="30" s="1"/>
  <c r="E1605" i="30"/>
  <c r="G1605" i="30" s="1"/>
  <c r="M1600" i="30"/>
  <c r="O1600" i="30" s="1"/>
  <c r="M1601" i="30"/>
  <c r="O1601" i="30" s="1"/>
  <c r="M1602" i="30"/>
  <c r="O1602" i="30" s="1"/>
  <c r="M1599" i="30"/>
  <c r="O1599" i="30" s="1"/>
  <c r="M1590" i="30"/>
  <c r="O1590" i="30" s="1"/>
  <c r="M1591" i="30"/>
  <c r="O1591" i="30" s="1"/>
  <c r="M1592" i="30"/>
  <c r="O1592" i="30" s="1"/>
  <c r="M1593" i="30"/>
  <c r="O1593" i="30" s="1"/>
  <c r="M1594" i="30"/>
  <c r="O1594" i="30" s="1"/>
  <c r="M1595" i="30"/>
  <c r="O1595" i="30" s="1"/>
  <c r="M1589" i="30"/>
  <c r="O1589" i="30" s="1"/>
  <c r="E1596" i="30"/>
  <c r="G1596" i="30" s="1"/>
  <c r="E1595" i="30"/>
  <c r="G1595" i="30" s="1"/>
  <c r="E1591" i="30"/>
  <c r="G1591" i="30" s="1"/>
  <c r="E1592" i="30"/>
  <c r="G1592" i="30" s="1"/>
  <c r="E1590" i="30"/>
  <c r="G1590" i="30" s="1"/>
  <c r="M1586" i="30"/>
  <c r="O1586" i="30" s="1"/>
  <c r="M1584" i="30"/>
  <c r="O1584" i="30" s="1"/>
  <c r="M1582" i="30"/>
  <c r="O1582" i="30" s="1"/>
  <c r="M1581" i="30"/>
  <c r="O1581" i="30" s="1"/>
  <c r="M1580" i="30"/>
  <c r="O1580" i="30" s="1"/>
  <c r="M1578" i="30"/>
  <c r="O1578" i="30" s="1"/>
  <c r="M1577" i="30"/>
  <c r="O1577" i="30" s="1"/>
  <c r="M1576" i="30"/>
  <c r="O1576" i="30" s="1"/>
  <c r="E1585" i="30"/>
  <c r="G1585" i="30" s="1"/>
  <c r="E1577" i="30"/>
  <c r="G1577" i="30" s="1"/>
  <c r="E1579" i="30"/>
  <c r="G1579" i="30" s="1"/>
  <c r="E1580" i="30"/>
  <c r="G1580" i="30" s="1"/>
  <c r="E1581" i="30"/>
  <c r="G1581" i="30" s="1"/>
  <c r="E1582" i="30"/>
  <c r="G1582" i="30" s="1"/>
  <c r="E1583" i="30"/>
  <c r="G1583" i="30" s="1"/>
  <c r="E1576" i="30"/>
  <c r="G1576" i="30" s="1"/>
  <c r="M1573" i="30"/>
  <c r="O1573" i="30" s="1"/>
  <c r="M1571" i="30"/>
  <c r="O1571" i="30" s="1"/>
  <c r="M1570" i="30"/>
  <c r="O1570" i="30" s="1"/>
  <c r="M1568" i="30"/>
  <c r="O1568" i="30" s="1"/>
  <c r="M1567" i="30"/>
  <c r="O1567" i="30" s="1"/>
  <c r="O1564" i="30"/>
  <c r="M1564" i="30"/>
  <c r="M1562" i="30"/>
  <c r="O1562" i="30" s="1"/>
  <c r="M1560" i="30"/>
  <c r="O1560" i="30" s="1"/>
  <c r="M1556" i="30"/>
  <c r="O1556" i="30" s="1"/>
  <c r="M1557" i="30"/>
  <c r="O1557" i="30" s="1"/>
  <c r="M1558" i="30"/>
  <c r="O1558" i="30" s="1"/>
  <c r="M1559" i="30"/>
  <c r="O1559" i="30" s="1"/>
  <c r="M1555" i="30"/>
  <c r="O1555" i="30" s="1"/>
  <c r="M1553" i="30"/>
  <c r="O1553" i="30" s="1"/>
  <c r="M1552" i="30"/>
  <c r="O1552" i="30" s="1"/>
  <c r="M1549" i="30"/>
  <c r="O1549" i="30" s="1"/>
  <c r="M1548" i="30"/>
  <c r="E1549" i="30"/>
  <c r="G1549" i="30" s="1"/>
  <c r="E1548" i="30"/>
  <c r="G1548" i="30" s="1"/>
  <c r="O1548" i="30"/>
  <c r="M1546" i="30"/>
  <c r="O1546" i="30" s="1"/>
  <c r="M1545" i="30"/>
  <c r="O1545" i="30" s="1"/>
  <c r="E1546" i="30"/>
  <c r="G1546" i="30" s="1"/>
  <c r="E1545" i="30"/>
  <c r="G1545" i="30" s="1"/>
  <c r="M1543" i="30"/>
  <c r="O1543" i="30" s="1"/>
  <c r="M1542" i="30"/>
  <c r="O1542" i="30" s="1"/>
  <c r="M1541" i="30"/>
  <c r="O1541" i="30" s="1"/>
  <c r="M1540" i="30"/>
  <c r="O1540" i="30" s="1"/>
  <c r="E1542" i="30"/>
  <c r="G1542" i="30" s="1"/>
  <c r="E1543" i="30"/>
  <c r="G1543" i="30" s="1"/>
  <c r="E1540" i="30"/>
  <c r="G1540" i="30" s="1"/>
  <c r="M1538" i="30"/>
  <c r="O1538" i="30" s="1"/>
  <c r="M1537" i="30"/>
  <c r="O1537" i="30" s="1"/>
  <c r="M1536" i="30"/>
  <c r="O1536" i="30" s="1"/>
  <c r="M1535" i="30"/>
  <c r="O1535" i="30" s="1"/>
  <c r="M1534" i="30"/>
  <c r="O1534" i="30" s="1"/>
  <c r="M1533" i="30"/>
  <c r="O1533" i="30" s="1"/>
  <c r="M1532" i="30"/>
  <c r="O1532" i="30" s="1"/>
  <c r="M1531" i="30"/>
  <c r="O1531" i="30" s="1"/>
  <c r="M1530" i="30"/>
  <c r="O1530" i="30" s="1"/>
  <c r="M1529" i="30"/>
  <c r="O1529" i="30" s="1"/>
  <c r="M1528" i="30"/>
  <c r="O1528" i="30" s="1"/>
  <c r="M1527" i="30"/>
  <c r="O1527" i="30" s="1"/>
  <c r="M1526" i="30"/>
  <c r="O1526" i="30" s="1"/>
  <c r="M1525" i="30"/>
  <c r="O1525" i="30" s="1"/>
  <c r="E1538" i="30"/>
  <c r="G1538" i="30" s="1"/>
  <c r="E1526" i="30"/>
  <c r="G1526" i="30" s="1"/>
  <c r="E1527" i="30"/>
  <c r="G1527" i="30" s="1"/>
  <c r="E1529" i="30"/>
  <c r="G1529" i="30" s="1"/>
  <c r="E1530" i="30"/>
  <c r="G1530" i="30" s="1"/>
  <c r="E1531" i="30"/>
  <c r="G1531" i="30" s="1"/>
  <c r="E1535" i="30"/>
  <c r="G1535" i="30" s="1"/>
  <c r="E1536" i="30"/>
  <c r="G1536" i="30" s="1"/>
  <c r="E1537" i="30"/>
  <c r="G1537" i="30" s="1"/>
  <c r="M1522" i="30"/>
  <c r="O1522" i="30" s="1"/>
  <c r="M1521" i="30"/>
  <c r="O1521" i="30" s="1"/>
  <c r="M1520" i="30"/>
  <c r="O1520" i="30" s="1"/>
  <c r="E1521" i="30"/>
  <c r="G1521" i="30" s="1"/>
  <c r="E1522" i="30"/>
  <c r="G1522" i="30" s="1"/>
  <c r="E1520" i="30"/>
  <c r="G1520" i="30" s="1"/>
  <c r="O1517" i="30"/>
  <c r="E1518" i="30"/>
  <c r="E1517" i="30"/>
  <c r="G1517" i="30" s="1"/>
  <c r="M1514" i="30"/>
  <c r="O1514" i="30" s="1"/>
  <c r="M1512" i="30"/>
  <c r="O1512" i="30" s="1"/>
  <c r="M1510" i="30"/>
  <c r="O1510" i="30" s="1"/>
  <c r="E1514" i="30"/>
  <c r="G1514" i="30" s="1"/>
  <c r="E1512" i="30"/>
  <c r="G1512" i="30" s="1"/>
  <c r="E1510" i="30"/>
  <c r="G1510" i="30" s="1"/>
  <c r="M1507" i="30"/>
  <c r="O1507" i="30" s="1"/>
  <c r="M1506" i="30"/>
  <c r="O1506" i="30" s="1"/>
  <c r="M1505" i="30"/>
  <c r="O1505" i="30" s="1"/>
  <c r="E1507" i="30"/>
  <c r="G1507" i="30" s="1"/>
  <c r="E1505" i="30"/>
  <c r="G1505" i="30" s="1"/>
  <c r="M1502" i="30"/>
  <c r="O1502" i="30" s="1"/>
  <c r="M1503" i="30"/>
  <c r="O1503" i="30" s="1"/>
  <c r="M1501" i="30"/>
  <c r="O1501" i="30" s="1"/>
  <c r="E1502" i="30"/>
  <c r="G1502" i="30" s="1"/>
  <c r="E1503" i="30"/>
  <c r="G1503" i="30" s="1"/>
  <c r="E1501" i="30"/>
  <c r="G1501" i="30" s="1"/>
  <c r="M1499" i="30"/>
  <c r="O1499" i="30" s="1"/>
  <c r="M1496" i="30"/>
  <c r="O1496" i="30" s="1"/>
  <c r="M1497" i="30"/>
  <c r="O1497" i="30" s="1"/>
  <c r="M1498" i="30"/>
  <c r="O1498" i="30" s="1"/>
  <c r="M1495" i="30"/>
  <c r="O1495" i="30" s="1"/>
  <c r="E1499" i="30"/>
  <c r="G1499" i="30" s="1"/>
  <c r="E1496" i="30"/>
  <c r="G1496" i="30" s="1"/>
  <c r="E1498" i="30"/>
  <c r="G1498" i="30" s="1"/>
  <c r="E1495" i="30"/>
  <c r="G1495" i="30" s="1"/>
  <c r="M1492" i="30"/>
  <c r="O1492" i="30" s="1"/>
  <c r="M1491" i="30"/>
  <c r="O1491" i="30" s="1"/>
  <c r="M1490" i="30"/>
  <c r="O1490" i="30" s="1"/>
  <c r="M1489" i="30"/>
  <c r="O1489" i="30" s="1"/>
  <c r="M1488" i="30"/>
  <c r="O1488" i="30" s="1"/>
  <c r="M1487" i="30"/>
  <c r="O1487" i="30" s="1"/>
  <c r="M1486" i="30"/>
  <c r="O1486" i="30" s="1"/>
  <c r="M1485" i="30"/>
  <c r="O1485" i="30" s="1"/>
  <c r="M1484" i="30"/>
  <c r="O1484" i="30" s="1"/>
  <c r="M1483" i="30"/>
  <c r="O1483" i="30" s="1"/>
  <c r="M1481" i="30"/>
  <c r="O1481" i="30" s="1"/>
  <c r="M1480" i="30"/>
  <c r="O1480" i="30" s="1"/>
  <c r="M1479" i="30"/>
  <c r="O1479" i="30" s="1"/>
  <c r="M1478" i="30"/>
  <c r="O1478" i="30" s="1"/>
  <c r="M1477" i="30"/>
  <c r="O1477" i="30" s="1"/>
  <c r="M1476" i="30"/>
  <c r="O1476" i="30" s="1"/>
  <c r="M1475" i="30"/>
  <c r="O1475" i="30" s="1"/>
  <c r="M1474" i="30"/>
  <c r="O1474" i="30" s="1"/>
  <c r="M1473" i="30"/>
  <c r="O1473" i="30" s="1"/>
  <c r="M1472" i="30"/>
  <c r="O1472" i="30" s="1"/>
  <c r="M1471" i="30"/>
  <c r="O1471" i="30" s="1"/>
  <c r="M1470" i="30"/>
  <c r="O1470" i="30" s="1"/>
  <c r="M1469" i="30"/>
  <c r="O1469" i="30" s="1"/>
  <c r="M1468" i="30"/>
  <c r="O1468" i="30" s="1"/>
  <c r="M1467" i="30"/>
  <c r="O1467" i="30" s="1"/>
  <c r="M1466" i="30"/>
  <c r="O1466" i="30" s="1"/>
  <c r="M1465" i="30"/>
  <c r="O1465" i="30" s="1"/>
  <c r="M1464" i="30"/>
  <c r="O1464" i="30" s="1"/>
  <c r="M1463" i="30"/>
  <c r="O1463" i="30" s="1"/>
  <c r="M1462" i="30"/>
  <c r="O1462" i="30" s="1"/>
  <c r="M1461" i="30"/>
  <c r="O1461" i="30" s="1"/>
  <c r="M1460" i="30"/>
  <c r="O1460" i="30" s="1"/>
  <c r="M1459" i="30"/>
  <c r="O1459" i="30" s="1"/>
  <c r="M1458" i="30"/>
  <c r="O1458" i="30" s="1"/>
  <c r="M1457" i="30"/>
  <c r="O1457" i="30" s="1"/>
  <c r="M1456" i="30"/>
  <c r="O1456" i="30" s="1"/>
  <c r="M1455" i="30"/>
  <c r="O1455" i="30" s="1"/>
  <c r="M1454" i="30"/>
  <c r="O1454" i="30" s="1"/>
  <c r="M1453" i="30"/>
  <c r="O1453" i="30" s="1"/>
  <c r="M1452" i="30"/>
  <c r="O1452" i="30" s="1"/>
  <c r="M1450" i="30"/>
  <c r="O1450" i="30" s="1"/>
  <c r="M1449" i="30"/>
  <c r="O1449" i="30" s="1"/>
  <c r="M1448" i="30"/>
  <c r="O1448" i="30" s="1"/>
  <c r="M1447" i="30"/>
  <c r="O1447" i="30" s="1"/>
  <c r="M1446" i="30"/>
  <c r="O1446" i="30" s="1"/>
  <c r="M1445" i="30"/>
  <c r="O1445" i="30" s="1"/>
  <c r="M1444" i="30"/>
  <c r="O1444" i="30" s="1"/>
  <c r="M1443" i="30"/>
  <c r="O1443" i="30" s="1"/>
  <c r="M1442" i="30"/>
  <c r="O1442" i="30" s="1"/>
  <c r="M1441" i="30"/>
  <c r="O1441" i="30" s="1"/>
  <c r="M1440" i="30"/>
  <c r="O1440" i="30" s="1"/>
  <c r="M1439" i="30"/>
  <c r="O1439" i="30" s="1"/>
  <c r="M1438" i="30"/>
  <c r="O1438" i="30" s="1"/>
  <c r="M1437" i="30"/>
  <c r="O1437" i="30" s="1"/>
  <c r="M1436" i="30"/>
  <c r="O1436" i="30" s="1"/>
  <c r="M1435" i="30"/>
  <c r="O1435" i="30" s="1"/>
  <c r="M1434" i="30"/>
  <c r="O1434" i="30" s="1"/>
  <c r="M1433" i="30"/>
  <c r="O1433" i="30" s="1"/>
  <c r="M1432" i="30"/>
  <c r="O1432" i="30" s="1"/>
  <c r="M1431" i="30"/>
  <c r="O1431" i="30" s="1"/>
  <c r="M1430" i="30"/>
  <c r="O1430" i="30" s="1"/>
  <c r="M1429" i="30"/>
  <c r="O1429" i="30" s="1"/>
  <c r="M1428" i="30"/>
  <c r="O1428" i="30" s="1"/>
  <c r="M1427" i="30"/>
  <c r="O1427" i="30" s="1"/>
  <c r="M1426" i="30"/>
  <c r="O1426" i="30" s="1"/>
  <c r="M1425" i="30"/>
  <c r="O1425" i="30" s="1"/>
  <c r="M1424" i="30"/>
  <c r="O1424" i="30" s="1"/>
  <c r="M1423" i="30"/>
  <c r="O1423" i="30" s="1"/>
  <c r="M1422" i="30"/>
  <c r="O1422" i="30" s="1"/>
  <c r="M1421" i="30"/>
  <c r="O1421" i="30" s="1"/>
  <c r="M1420" i="30"/>
  <c r="O1420" i="30" s="1"/>
  <c r="M1419" i="30"/>
  <c r="O1419" i="30" s="1"/>
  <c r="M1418" i="30"/>
  <c r="O1418" i="30" s="1"/>
  <c r="M1417" i="30"/>
  <c r="O1417" i="30" s="1"/>
  <c r="E1442" i="30"/>
  <c r="G1442" i="30" s="1"/>
  <c r="E1443" i="30"/>
  <c r="G1443" i="30" s="1"/>
  <c r="E1444" i="30"/>
  <c r="G1444" i="30" s="1"/>
  <c r="E1441" i="30"/>
  <c r="G1441" i="30" s="1"/>
  <c r="E1418" i="30"/>
  <c r="G1418" i="30" s="1"/>
  <c r="E1419" i="30"/>
  <c r="G1419" i="30" s="1"/>
  <c r="E1420" i="30"/>
  <c r="G1420" i="30" s="1"/>
  <c r="E1422" i="30"/>
  <c r="G1422" i="30" s="1"/>
  <c r="E1423" i="30"/>
  <c r="G1423" i="30" s="1"/>
  <c r="E1424" i="30"/>
  <c r="G1424" i="30" s="1"/>
  <c r="E1426" i="30"/>
  <c r="G1426" i="30" s="1"/>
  <c r="E1427" i="30"/>
  <c r="G1427" i="30" s="1"/>
  <c r="E1428" i="30"/>
  <c r="G1428" i="30" s="1"/>
  <c r="E1429" i="30"/>
  <c r="G1429" i="30" s="1"/>
  <c r="E1430" i="30"/>
  <c r="G1430" i="30" s="1"/>
  <c r="E1432" i="30"/>
  <c r="G1432" i="30" s="1"/>
  <c r="E1433" i="30"/>
  <c r="G1433" i="30" s="1"/>
  <c r="E1434" i="30"/>
  <c r="G1434" i="30" s="1"/>
  <c r="E1435" i="30"/>
  <c r="G1435" i="30" s="1"/>
  <c r="E1436" i="30"/>
  <c r="G1436" i="30" s="1"/>
  <c r="E1437" i="30"/>
  <c r="G1437" i="30" s="1"/>
  <c r="E1439" i="30"/>
  <c r="G1439" i="30" s="1"/>
  <c r="E1440" i="30"/>
  <c r="G1440" i="30" s="1"/>
  <c r="E1445" i="30"/>
  <c r="G1445" i="30" s="1"/>
  <c r="E1447" i="30"/>
  <c r="G1447" i="30" s="1"/>
  <c r="E1448" i="30"/>
  <c r="G1448" i="30" s="1"/>
  <c r="E1450" i="30"/>
  <c r="G1450" i="30" s="1"/>
  <c r="E1451" i="30"/>
  <c r="G1451" i="30" s="1"/>
  <c r="E1452" i="30"/>
  <c r="G1452" i="30" s="1"/>
  <c r="E1454" i="30"/>
  <c r="G1454" i="30" s="1"/>
  <c r="E1455" i="30"/>
  <c r="G1455" i="30" s="1"/>
  <c r="E1456" i="30"/>
  <c r="G1456" i="30" s="1"/>
  <c r="E1457" i="30"/>
  <c r="G1457" i="30" s="1"/>
  <c r="E1458" i="30"/>
  <c r="G1458" i="30" s="1"/>
  <c r="E1459" i="30"/>
  <c r="G1459" i="30" s="1"/>
  <c r="E1460" i="30"/>
  <c r="G1460" i="30" s="1"/>
  <c r="E1461" i="30"/>
  <c r="G1461" i="30" s="1"/>
  <c r="E1462" i="30"/>
  <c r="G1462" i="30" s="1"/>
  <c r="E1463" i="30"/>
  <c r="G1463" i="30" s="1"/>
  <c r="E1464" i="30"/>
  <c r="G1464" i="30" s="1"/>
  <c r="E1465" i="30"/>
  <c r="G1465" i="30" s="1"/>
  <c r="E1466" i="30"/>
  <c r="G1466" i="30" s="1"/>
  <c r="E1467" i="30"/>
  <c r="G1467" i="30" s="1"/>
  <c r="E1468" i="30"/>
  <c r="G1468" i="30" s="1"/>
  <c r="E1469" i="30"/>
  <c r="G1469" i="30" s="1"/>
  <c r="E1470" i="30"/>
  <c r="G1470" i="30" s="1"/>
  <c r="E1471" i="30"/>
  <c r="G1471" i="30" s="1"/>
  <c r="E1472" i="30"/>
  <c r="G1472" i="30" s="1"/>
  <c r="E1473" i="30"/>
  <c r="G1473" i="30" s="1"/>
  <c r="E1474" i="30"/>
  <c r="G1474" i="30" s="1"/>
  <c r="E1475" i="30"/>
  <c r="G1475" i="30" s="1"/>
  <c r="E1476" i="30"/>
  <c r="G1476" i="30" s="1"/>
  <c r="E1477" i="30"/>
  <c r="G1477" i="30" s="1"/>
  <c r="E1478" i="30"/>
  <c r="G1478" i="30" s="1"/>
  <c r="E1479" i="30"/>
  <c r="G1479" i="30" s="1"/>
  <c r="E1480" i="30"/>
  <c r="G1480" i="30" s="1"/>
  <c r="E1481" i="30"/>
  <c r="G1481" i="30" s="1"/>
  <c r="E1482" i="30"/>
  <c r="G1482" i="30" s="1"/>
  <c r="E1483" i="30"/>
  <c r="G1483" i="30" s="1"/>
  <c r="E1484" i="30"/>
  <c r="G1484" i="30" s="1"/>
  <c r="E1485" i="30"/>
  <c r="G1485" i="30" s="1"/>
  <c r="E1486" i="30"/>
  <c r="G1486" i="30" s="1"/>
  <c r="E1487" i="30"/>
  <c r="G1487" i="30" s="1"/>
  <c r="E1488" i="30"/>
  <c r="G1488" i="30" s="1"/>
  <c r="E1489" i="30"/>
  <c r="G1489" i="30" s="1"/>
  <c r="E1490" i="30"/>
  <c r="G1490" i="30" s="1"/>
  <c r="E1492" i="30"/>
  <c r="G1492" i="30" s="1"/>
  <c r="E1417" i="30"/>
  <c r="G1417" i="30" s="1"/>
  <c r="M1415" i="30"/>
  <c r="O1415" i="30" s="1"/>
  <c r="M1414" i="30"/>
  <c r="O1414" i="30" s="1"/>
  <c r="M1413" i="30"/>
  <c r="O1413" i="30" s="1"/>
  <c r="M1411" i="30"/>
  <c r="O1411" i="30" s="1"/>
  <c r="M1410" i="30"/>
  <c r="O1410" i="30" s="1"/>
  <c r="M1409" i="30"/>
  <c r="O1409" i="30" s="1"/>
  <c r="M1408" i="30"/>
  <c r="O1408" i="30" s="1"/>
  <c r="M1407" i="30"/>
  <c r="O1407" i="30" s="1"/>
  <c r="M1406" i="30"/>
  <c r="O1406" i="30" s="1"/>
  <c r="M1405" i="30"/>
  <c r="O1405" i="30" s="1"/>
  <c r="E1406" i="30"/>
  <c r="G1406" i="30" s="1"/>
  <c r="E1407" i="30"/>
  <c r="G1407" i="30" s="1"/>
  <c r="E1408" i="30"/>
  <c r="G1408" i="30" s="1"/>
  <c r="E1409" i="30"/>
  <c r="G1409" i="30" s="1"/>
  <c r="E1410" i="30"/>
  <c r="G1410" i="30" s="1"/>
  <c r="E1411" i="30"/>
  <c r="G1411" i="30" s="1"/>
  <c r="E1412" i="30"/>
  <c r="G1412" i="30" s="1"/>
  <c r="E1413" i="30"/>
  <c r="G1413" i="30" s="1"/>
  <c r="E1414" i="30"/>
  <c r="G1414" i="30" s="1"/>
  <c r="E1415" i="30"/>
  <c r="G1415" i="30" s="1"/>
  <c r="E1405" i="30"/>
  <c r="G1405" i="30" s="1"/>
  <c r="C9" i="44" l="1"/>
  <c r="C11" i="49" s="1"/>
  <c r="K11" i="49" s="1"/>
  <c r="B9" i="44"/>
  <c r="P310" i="44"/>
  <c r="G34" i="44"/>
  <c r="Q304" i="44"/>
  <c r="P202" i="44"/>
  <c r="K225" i="44"/>
  <c r="P226" i="44"/>
  <c r="K9" i="44"/>
  <c r="Q204" i="44"/>
  <c r="Q203" i="44" s="1"/>
  <c r="Q202" i="44" s="1"/>
  <c r="P203" i="44"/>
  <c r="C225" i="44"/>
  <c r="K135" i="44"/>
  <c r="J9" i="44"/>
  <c r="Q217" i="44"/>
  <c r="Q216" i="44" s="1"/>
  <c r="Q406" i="44"/>
  <c r="Q362" i="44"/>
  <c r="Q360" i="44" s="1"/>
  <c r="Q359" i="44" s="1"/>
  <c r="Q272" i="44"/>
  <c r="P272" i="44"/>
  <c r="Q311" i="44"/>
  <c r="Q310" i="44" s="1"/>
  <c r="Q303" i="44"/>
  <c r="Q229" i="44"/>
  <c r="Q226" i="44" s="1"/>
  <c r="O225" i="44"/>
  <c r="O10" i="44"/>
  <c r="O34" i="44"/>
  <c r="G1907" i="30"/>
  <c r="G1544" i="30"/>
  <c r="G1329" i="30"/>
  <c r="G1391" i="30"/>
  <c r="M1403" i="30"/>
  <c r="O1403" i="30" s="1"/>
  <c r="M1402" i="30"/>
  <c r="O1402" i="30" s="1"/>
  <c r="M1401" i="30"/>
  <c r="O1401" i="30" s="1"/>
  <c r="M1400" i="30"/>
  <c r="O1400" i="30" s="1"/>
  <c r="M1399" i="30"/>
  <c r="O1399" i="30" s="1"/>
  <c r="M1398" i="30"/>
  <c r="O1398" i="30" s="1"/>
  <c r="M1397" i="30"/>
  <c r="O1397" i="30" s="1"/>
  <c r="M1396" i="30"/>
  <c r="O1396" i="30" s="1"/>
  <c r="M1395" i="30"/>
  <c r="O1395" i="30" s="1"/>
  <c r="M1394" i="30"/>
  <c r="O1394" i="30" s="1"/>
  <c r="M1393" i="30"/>
  <c r="O1393" i="30" s="1"/>
  <c r="M1392" i="30"/>
  <c r="O1392" i="30" s="1"/>
  <c r="M1391" i="30"/>
  <c r="O1391" i="30" s="1"/>
  <c r="M1390" i="30"/>
  <c r="O1390" i="30" s="1"/>
  <c r="M1389" i="30"/>
  <c r="O1389" i="30" s="1"/>
  <c r="M1388" i="30"/>
  <c r="O1388" i="30" s="1"/>
  <c r="M1387" i="30"/>
  <c r="O1387" i="30" s="1"/>
  <c r="M1386" i="30"/>
  <c r="O1386" i="30" s="1"/>
  <c r="M1385" i="30"/>
  <c r="O1385" i="30" s="1"/>
  <c r="M1384" i="30"/>
  <c r="O1384" i="30" s="1"/>
  <c r="M1383" i="30"/>
  <c r="O1383" i="30" s="1"/>
  <c r="M1382" i="30"/>
  <c r="O1382" i="30" s="1"/>
  <c r="M1381" i="30"/>
  <c r="O1381" i="30" s="1"/>
  <c r="M1380" i="30"/>
  <c r="O1380" i="30" s="1"/>
  <c r="M1379" i="30"/>
  <c r="O1379" i="30" s="1"/>
  <c r="M1378" i="30"/>
  <c r="O1378" i="30" s="1"/>
  <c r="M1377" i="30"/>
  <c r="O1377" i="30" s="1"/>
  <c r="M1376" i="30"/>
  <c r="O1376" i="30" s="1"/>
  <c r="M1375" i="30"/>
  <c r="O1375" i="30" s="1"/>
  <c r="M1374" i="30"/>
  <c r="O1374" i="30" s="1"/>
  <c r="M1373" i="30"/>
  <c r="O1373" i="30" s="1"/>
  <c r="M1371" i="30"/>
  <c r="O1371" i="30" s="1"/>
  <c r="M1370" i="30"/>
  <c r="O1370" i="30" s="1"/>
  <c r="M1369" i="30"/>
  <c r="O1369" i="30" s="1"/>
  <c r="M1368" i="30"/>
  <c r="O1368" i="30" s="1"/>
  <c r="M1367" i="30"/>
  <c r="O1367" i="30" s="1"/>
  <c r="M1366" i="30"/>
  <c r="O1366" i="30" s="1"/>
  <c r="M1365" i="30"/>
  <c r="O1365" i="30" s="1"/>
  <c r="M1364" i="30"/>
  <c r="O1364" i="30" s="1"/>
  <c r="M1363" i="30"/>
  <c r="O1363" i="30" s="1"/>
  <c r="M1362" i="30"/>
  <c r="O1362" i="30" s="1"/>
  <c r="M1361" i="30"/>
  <c r="O1361" i="30" s="1"/>
  <c r="M1360" i="30"/>
  <c r="O1360" i="30" s="1"/>
  <c r="M1359" i="30"/>
  <c r="O1359" i="30" s="1"/>
  <c r="M1358" i="30"/>
  <c r="O1358" i="30" s="1"/>
  <c r="M1357" i="30"/>
  <c r="O1357" i="30" s="1"/>
  <c r="M1356" i="30"/>
  <c r="O1356" i="30" s="1"/>
  <c r="M1355" i="30"/>
  <c r="O1355" i="30" s="1"/>
  <c r="M1354" i="30"/>
  <c r="O1354" i="30" s="1"/>
  <c r="M1353" i="30"/>
  <c r="O1353" i="30" s="1"/>
  <c r="M1352" i="30"/>
  <c r="O1352" i="30" s="1"/>
  <c r="M1351" i="30"/>
  <c r="O1351" i="30" s="1"/>
  <c r="M1350" i="30"/>
  <c r="O1350" i="30" s="1"/>
  <c r="M1349" i="30"/>
  <c r="O1349" i="30" s="1"/>
  <c r="M1348" i="30"/>
  <c r="O1348" i="30" s="1"/>
  <c r="M1347" i="30"/>
  <c r="O1347" i="30" s="1"/>
  <c r="M1346" i="30"/>
  <c r="O1346" i="30" s="1"/>
  <c r="M1345" i="30"/>
  <c r="O1345" i="30" s="1"/>
  <c r="M1344" i="30"/>
  <c r="O1344" i="30" s="1"/>
  <c r="M1343" i="30"/>
  <c r="O1343" i="30" s="1"/>
  <c r="M1342" i="30"/>
  <c r="O1342" i="30" s="1"/>
  <c r="M1341" i="30"/>
  <c r="O1341" i="30" s="1"/>
  <c r="M1340" i="30"/>
  <c r="O1340" i="30" s="1"/>
  <c r="M1339" i="30"/>
  <c r="O1339" i="30" s="1"/>
  <c r="M1338" i="30"/>
  <c r="O1338" i="30" s="1"/>
  <c r="M1337" i="30"/>
  <c r="O1337" i="30" s="1"/>
  <c r="M1336" i="30"/>
  <c r="O1336" i="30" s="1"/>
  <c r="M1335" i="30"/>
  <c r="O1335" i="30" s="1"/>
  <c r="M1334" i="30"/>
  <c r="O1334" i="30" s="1"/>
  <c r="M1333" i="30"/>
  <c r="O1333" i="30" s="1"/>
  <c r="M1332" i="30"/>
  <c r="O1332" i="30" s="1"/>
  <c r="M1331" i="30"/>
  <c r="O1331" i="30" s="1"/>
  <c r="M1329" i="30"/>
  <c r="O1329" i="30" s="1"/>
  <c r="M1328" i="30"/>
  <c r="O1328" i="30" s="1"/>
  <c r="M1327" i="30"/>
  <c r="O1327" i="30" s="1"/>
  <c r="M1326" i="30"/>
  <c r="O1326" i="30" s="1"/>
  <c r="M1325" i="30"/>
  <c r="O1325" i="30" s="1"/>
  <c r="M1324" i="30"/>
  <c r="O1324" i="30" s="1"/>
  <c r="M1323" i="30"/>
  <c r="O1323" i="30" s="1"/>
  <c r="M1322" i="30"/>
  <c r="O1322" i="30" s="1"/>
  <c r="M1321" i="30"/>
  <c r="O1321" i="30" s="1"/>
  <c r="M1320" i="30"/>
  <c r="O1320" i="30" s="1"/>
  <c r="M1318" i="30"/>
  <c r="O1318" i="30" s="1"/>
  <c r="M1317" i="30"/>
  <c r="O1317" i="30" s="1"/>
  <c r="M1316" i="30"/>
  <c r="O1316" i="30" s="1"/>
  <c r="M1315" i="30"/>
  <c r="O1315" i="30" s="1"/>
  <c r="E1401" i="30"/>
  <c r="G1401" i="30" s="1"/>
  <c r="E1402" i="30"/>
  <c r="G1402" i="30" s="1"/>
  <c r="E1400" i="30"/>
  <c r="G1400" i="30" s="1"/>
  <c r="E1316" i="30"/>
  <c r="G1316" i="30" s="1"/>
  <c r="E1317" i="30"/>
  <c r="G1317" i="30" s="1"/>
  <c r="E1318" i="30"/>
  <c r="G1318" i="30" s="1"/>
  <c r="E1319" i="30"/>
  <c r="G1319" i="30" s="1"/>
  <c r="E1320" i="30"/>
  <c r="G1320" i="30" s="1"/>
  <c r="E1321" i="30"/>
  <c r="G1321" i="30" s="1"/>
  <c r="E1323" i="30"/>
  <c r="G1323" i="30" s="1"/>
  <c r="E1324" i="30"/>
  <c r="G1324" i="30" s="1"/>
  <c r="E1325" i="30"/>
  <c r="G1325" i="30" s="1"/>
  <c r="E1326" i="30"/>
  <c r="G1326" i="30" s="1"/>
  <c r="E1327" i="30"/>
  <c r="G1327" i="30" s="1"/>
  <c r="E1328" i="30"/>
  <c r="G1328" i="30" s="1"/>
  <c r="E1329" i="30"/>
  <c r="E1330" i="30"/>
  <c r="G1330" i="30" s="1"/>
  <c r="E1331" i="30"/>
  <c r="G1331" i="30" s="1"/>
  <c r="E1332" i="30"/>
  <c r="G1332" i="30" s="1"/>
  <c r="E1333" i="30"/>
  <c r="G1333" i="30" s="1"/>
  <c r="E1335" i="30"/>
  <c r="G1335" i="30" s="1"/>
  <c r="E1336" i="30"/>
  <c r="G1336" i="30" s="1"/>
  <c r="E1337" i="30"/>
  <c r="G1337" i="30" s="1"/>
  <c r="E1338" i="30"/>
  <c r="G1338" i="30" s="1"/>
  <c r="E1339" i="30"/>
  <c r="G1339" i="30" s="1"/>
  <c r="E1340" i="30"/>
  <c r="G1340" i="30" s="1"/>
  <c r="E1341" i="30"/>
  <c r="G1341" i="30" s="1"/>
  <c r="E1343" i="30"/>
  <c r="G1343" i="30" s="1"/>
  <c r="E1344" i="30"/>
  <c r="G1344" i="30" s="1"/>
  <c r="E1345" i="30"/>
  <c r="G1345" i="30" s="1"/>
  <c r="E1346" i="30"/>
  <c r="G1346" i="30" s="1"/>
  <c r="E1347" i="30"/>
  <c r="G1347" i="30" s="1"/>
  <c r="E1348" i="30"/>
  <c r="G1348" i="30" s="1"/>
  <c r="E1349" i="30"/>
  <c r="G1349" i="30" s="1"/>
  <c r="E1350" i="30"/>
  <c r="G1350" i="30" s="1"/>
  <c r="E1351" i="30"/>
  <c r="G1351" i="30" s="1"/>
  <c r="E1352" i="30"/>
  <c r="G1352" i="30" s="1"/>
  <c r="E1354" i="30"/>
  <c r="G1354" i="30" s="1"/>
  <c r="E1355" i="30"/>
  <c r="G1355" i="30" s="1"/>
  <c r="E1356" i="30"/>
  <c r="G1356" i="30" s="1"/>
  <c r="E1357" i="30"/>
  <c r="G1357" i="30" s="1"/>
  <c r="E1358" i="30"/>
  <c r="G1358" i="30" s="1"/>
  <c r="E1359" i="30"/>
  <c r="G1359" i="30" s="1"/>
  <c r="E1360" i="30"/>
  <c r="G1360" i="30" s="1"/>
  <c r="E1361" i="30"/>
  <c r="G1361" i="30" s="1"/>
  <c r="E1362" i="30"/>
  <c r="G1362" i="30" s="1"/>
  <c r="E1363" i="30"/>
  <c r="G1363" i="30" s="1"/>
  <c r="E1366" i="30"/>
  <c r="G1366" i="30" s="1"/>
  <c r="E1367" i="30"/>
  <c r="G1367" i="30" s="1"/>
  <c r="E1368" i="30"/>
  <c r="G1368" i="30" s="1"/>
  <c r="E1369" i="30"/>
  <c r="G1369" i="30" s="1"/>
  <c r="E1370" i="30"/>
  <c r="G1370" i="30" s="1"/>
  <c r="E1371" i="30"/>
  <c r="G1371" i="30" s="1"/>
  <c r="E1372" i="30"/>
  <c r="G1372" i="30" s="1"/>
  <c r="E1373" i="30"/>
  <c r="G1373" i="30" s="1"/>
  <c r="E1374" i="30"/>
  <c r="G1374" i="30" s="1"/>
  <c r="E1375" i="30"/>
  <c r="G1375" i="30" s="1"/>
  <c r="E1376" i="30"/>
  <c r="G1376" i="30" s="1"/>
  <c r="E1377" i="30"/>
  <c r="G1377" i="30" s="1"/>
  <c r="E1378" i="30"/>
  <c r="G1378" i="30" s="1"/>
  <c r="E1379" i="30"/>
  <c r="G1379" i="30" s="1"/>
  <c r="E1381" i="30"/>
  <c r="G1381" i="30" s="1"/>
  <c r="E1382" i="30"/>
  <c r="G1382" i="30" s="1"/>
  <c r="E1383" i="30"/>
  <c r="G1383" i="30" s="1"/>
  <c r="E1384" i="30"/>
  <c r="G1384" i="30" s="1"/>
  <c r="E1385" i="30"/>
  <c r="G1385" i="30" s="1"/>
  <c r="E1386" i="30"/>
  <c r="G1386" i="30" s="1"/>
  <c r="E1387" i="30"/>
  <c r="G1387" i="30" s="1"/>
  <c r="E1388" i="30"/>
  <c r="G1388" i="30" s="1"/>
  <c r="E1389" i="30"/>
  <c r="G1389" i="30" s="1"/>
  <c r="E1390" i="30"/>
  <c r="G1390" i="30" s="1"/>
  <c r="E1391" i="30"/>
  <c r="E1393" i="30"/>
  <c r="G1393" i="30" s="1"/>
  <c r="E1394" i="30"/>
  <c r="G1394" i="30" s="1"/>
  <c r="E1395" i="30"/>
  <c r="G1395" i="30" s="1"/>
  <c r="E1398" i="30"/>
  <c r="G1398" i="30" s="1"/>
  <c r="E1399" i="30"/>
  <c r="G1399" i="30" s="1"/>
  <c r="E1245" i="30"/>
  <c r="G1245" i="30" s="1"/>
  <c r="O1229" i="30"/>
  <c r="G1229" i="30"/>
  <c r="M1313" i="30"/>
  <c r="O1313" i="30" s="1"/>
  <c r="M1312" i="30"/>
  <c r="O1312" i="30" s="1"/>
  <c r="M1311" i="30"/>
  <c r="O1311" i="30" s="1"/>
  <c r="M1310" i="30"/>
  <c r="O1310" i="30" s="1"/>
  <c r="M1309" i="30"/>
  <c r="O1309" i="30" s="1"/>
  <c r="M1308" i="30"/>
  <c r="O1308" i="30" s="1"/>
  <c r="M1307" i="30"/>
  <c r="O1307" i="30" s="1"/>
  <c r="M1306" i="30"/>
  <c r="O1306" i="30" s="1"/>
  <c r="M1305" i="30"/>
  <c r="O1305" i="30" s="1"/>
  <c r="M1304" i="30"/>
  <c r="O1304" i="30" s="1"/>
  <c r="M1303" i="30"/>
  <c r="O1303" i="30" s="1"/>
  <c r="M1302" i="30"/>
  <c r="O1302" i="30" s="1"/>
  <c r="M1301" i="30"/>
  <c r="O1301" i="30" s="1"/>
  <c r="M1300" i="30"/>
  <c r="O1300" i="30" s="1"/>
  <c r="M1299" i="30"/>
  <c r="O1299" i="30" s="1"/>
  <c r="M1298" i="30"/>
  <c r="O1298" i="30" s="1"/>
  <c r="M1297" i="30"/>
  <c r="O1297" i="30" s="1"/>
  <c r="M1296" i="30"/>
  <c r="O1296" i="30" s="1"/>
  <c r="M1295" i="30"/>
  <c r="O1295" i="30" s="1"/>
  <c r="M1294" i="30"/>
  <c r="O1294" i="30" s="1"/>
  <c r="M1293" i="30"/>
  <c r="O1293" i="30" s="1"/>
  <c r="M1292" i="30"/>
  <c r="O1292" i="30" s="1"/>
  <c r="M1291" i="30"/>
  <c r="O1291" i="30" s="1"/>
  <c r="M1290" i="30"/>
  <c r="O1290" i="30" s="1"/>
  <c r="M1289" i="30"/>
  <c r="O1289" i="30" s="1"/>
  <c r="M1288" i="30"/>
  <c r="O1288" i="30" s="1"/>
  <c r="M1287" i="30"/>
  <c r="O1287" i="30" s="1"/>
  <c r="M1286" i="30"/>
  <c r="O1286" i="30" s="1"/>
  <c r="M1285" i="30"/>
  <c r="O1285" i="30" s="1"/>
  <c r="M1284" i="30"/>
  <c r="O1284" i="30" s="1"/>
  <c r="M1283" i="30"/>
  <c r="O1283" i="30" s="1"/>
  <c r="M1282" i="30"/>
  <c r="O1282" i="30" s="1"/>
  <c r="M1281" i="30"/>
  <c r="O1281" i="30" s="1"/>
  <c r="M1280" i="30"/>
  <c r="O1280" i="30" s="1"/>
  <c r="M1279" i="30"/>
  <c r="O1279" i="30" s="1"/>
  <c r="M1278" i="30"/>
  <c r="O1278" i="30" s="1"/>
  <c r="M1277" i="30"/>
  <c r="O1277" i="30" s="1"/>
  <c r="M1276" i="30"/>
  <c r="O1276" i="30" s="1"/>
  <c r="M1275" i="30"/>
  <c r="O1275" i="30" s="1"/>
  <c r="M1274" i="30"/>
  <c r="O1274" i="30" s="1"/>
  <c r="M1273" i="30"/>
  <c r="O1273" i="30" s="1"/>
  <c r="M1272" i="30"/>
  <c r="O1272" i="30" s="1"/>
  <c r="M1271" i="30"/>
  <c r="O1271" i="30" s="1"/>
  <c r="M1270" i="30"/>
  <c r="O1270" i="30" s="1"/>
  <c r="M1269" i="30"/>
  <c r="O1269" i="30" s="1"/>
  <c r="M1268" i="30"/>
  <c r="O1268" i="30" s="1"/>
  <c r="M1267" i="30"/>
  <c r="O1267" i="30" s="1"/>
  <c r="M1266" i="30"/>
  <c r="O1266" i="30" s="1"/>
  <c r="M1265" i="30"/>
  <c r="O1265" i="30" s="1"/>
  <c r="M1264" i="30"/>
  <c r="O1264" i="30" s="1"/>
  <c r="M1263" i="30"/>
  <c r="O1263" i="30" s="1"/>
  <c r="M1262" i="30"/>
  <c r="O1262" i="30" s="1"/>
  <c r="M1261" i="30"/>
  <c r="O1261" i="30" s="1"/>
  <c r="M1260" i="30"/>
  <c r="O1260" i="30" s="1"/>
  <c r="M1259" i="30"/>
  <c r="O1259" i="30" s="1"/>
  <c r="M1258" i="30"/>
  <c r="O1258" i="30" s="1"/>
  <c r="M1257" i="30"/>
  <c r="O1257" i="30" s="1"/>
  <c r="M1256" i="30"/>
  <c r="O1256" i="30" s="1"/>
  <c r="M1255" i="30"/>
  <c r="O1255" i="30" s="1"/>
  <c r="M1254" i="30"/>
  <c r="O1254" i="30" s="1"/>
  <c r="M1253" i="30"/>
  <c r="O1253" i="30" s="1"/>
  <c r="M1252" i="30"/>
  <c r="O1252" i="30" s="1"/>
  <c r="M1251" i="30"/>
  <c r="O1251" i="30" s="1"/>
  <c r="M1250" i="30"/>
  <c r="O1250" i="30" s="1"/>
  <c r="M1249" i="30"/>
  <c r="O1249" i="30" s="1"/>
  <c r="M1248" i="30"/>
  <c r="O1248" i="30" s="1"/>
  <c r="M1247" i="30"/>
  <c r="O1247" i="30" s="1"/>
  <c r="M1246" i="30"/>
  <c r="O1246" i="30" s="1"/>
  <c r="M1245" i="30"/>
  <c r="O1245" i="30" s="1"/>
  <c r="M1244" i="30"/>
  <c r="O1244" i="30" s="1"/>
  <c r="M1243" i="30"/>
  <c r="O1243" i="30" s="1"/>
  <c r="M1242" i="30"/>
  <c r="O1242" i="30" s="1"/>
  <c r="M1241" i="30"/>
  <c r="O1241" i="30" s="1"/>
  <c r="M1240" i="30"/>
  <c r="O1240" i="30" s="1"/>
  <c r="M1239" i="30"/>
  <c r="O1239" i="30" s="1"/>
  <c r="M1238" i="30"/>
  <c r="O1238" i="30" s="1"/>
  <c r="M1237" i="30"/>
  <c r="O1237" i="30" s="1"/>
  <c r="M1236" i="30"/>
  <c r="O1236" i="30" s="1"/>
  <c r="M1235" i="30"/>
  <c r="O1235" i="30" s="1"/>
  <c r="M1234" i="30"/>
  <c r="O1234" i="30" s="1"/>
  <c r="M1233" i="30"/>
  <c r="O1233" i="30" s="1"/>
  <c r="M1232" i="30"/>
  <c r="O1232" i="30" s="1"/>
  <c r="M1231" i="30"/>
  <c r="O1231" i="30" s="1"/>
  <c r="M1230" i="30"/>
  <c r="O1230" i="30" s="1"/>
  <c r="M1229" i="30"/>
  <c r="M1228" i="30"/>
  <c r="O1228" i="30" s="1"/>
  <c r="M1227" i="30"/>
  <c r="O1227" i="30" s="1"/>
  <c r="M1226" i="30"/>
  <c r="O1226" i="30" s="1"/>
  <c r="M1225" i="30"/>
  <c r="O1225" i="30" s="1"/>
  <c r="M1224" i="30"/>
  <c r="O1224" i="30" s="1"/>
  <c r="M1223" i="30"/>
  <c r="O1223" i="30" s="1"/>
  <c r="M1222" i="30"/>
  <c r="O1222" i="30" s="1"/>
  <c r="M1221" i="30"/>
  <c r="O1221" i="30" s="1"/>
  <c r="M1220" i="30"/>
  <c r="O1220" i="30" s="1"/>
  <c r="M1219" i="30"/>
  <c r="O1219" i="30" s="1"/>
  <c r="M1218" i="30"/>
  <c r="O1218" i="30" s="1"/>
  <c r="M1217" i="30"/>
  <c r="O1217" i="30" s="1"/>
  <c r="M1216" i="30"/>
  <c r="O1216" i="30" s="1"/>
  <c r="M1215" i="30"/>
  <c r="O1215" i="30" s="1"/>
  <c r="M1214" i="30"/>
  <c r="O1214" i="30" s="1"/>
  <c r="M1213" i="30"/>
  <c r="O1213" i="30" s="1"/>
  <c r="M1212" i="30"/>
  <c r="O1212" i="30" s="1"/>
  <c r="M1211" i="30"/>
  <c r="O1211" i="30" s="1"/>
  <c r="M1210" i="30"/>
  <c r="O1210" i="30" s="1"/>
  <c r="M1209" i="30"/>
  <c r="O1209" i="30" s="1"/>
  <c r="M1208" i="30"/>
  <c r="O1208" i="30" s="1"/>
  <c r="M1207" i="30"/>
  <c r="O1207" i="30" s="1"/>
  <c r="M1206" i="30"/>
  <c r="O1206" i="30" s="1"/>
  <c r="M1205" i="30"/>
  <c r="O1205" i="30" s="1"/>
  <c r="M1204" i="30"/>
  <c r="O1204" i="30" s="1"/>
  <c r="M1203" i="30"/>
  <c r="O1203" i="30" s="1"/>
  <c r="M1202" i="30"/>
  <c r="O1202" i="30" s="1"/>
  <c r="M1201" i="30"/>
  <c r="O1201" i="30" s="1"/>
  <c r="M1200" i="30"/>
  <c r="O1200" i="30" s="1"/>
  <c r="M1199" i="30"/>
  <c r="O1199" i="30" s="1"/>
  <c r="M1198" i="30"/>
  <c r="O1198" i="30" s="1"/>
  <c r="M1197" i="30"/>
  <c r="O1197" i="30" s="1"/>
  <c r="M1196" i="30"/>
  <c r="O1196" i="30" s="1"/>
  <c r="M1194" i="30"/>
  <c r="O1194" i="30" s="1"/>
  <c r="M1193" i="30"/>
  <c r="O1193" i="30" s="1"/>
  <c r="M1192" i="30"/>
  <c r="O1192" i="30" s="1"/>
  <c r="M1191" i="30"/>
  <c r="O1191" i="30" s="1"/>
  <c r="M1190" i="30"/>
  <c r="O1190" i="30" s="1"/>
  <c r="M1189" i="30"/>
  <c r="O1189" i="30" s="1"/>
  <c r="M1188" i="30"/>
  <c r="O1188" i="30" s="1"/>
  <c r="M1187" i="30"/>
  <c r="O1187" i="30" s="1"/>
  <c r="M1186" i="30"/>
  <c r="O1186" i="30" s="1"/>
  <c r="M1185" i="30"/>
  <c r="O1185" i="30" s="1"/>
  <c r="M1184" i="30"/>
  <c r="O1184" i="30" s="1"/>
  <c r="M1183" i="30"/>
  <c r="O1183" i="30" s="1"/>
  <c r="M1182" i="30"/>
  <c r="O1182" i="30" s="1"/>
  <c r="M1181" i="30"/>
  <c r="O1181" i="30" s="1"/>
  <c r="M1180" i="30"/>
  <c r="O1180" i="30" s="1"/>
  <c r="M1179" i="30"/>
  <c r="O1179" i="30" s="1"/>
  <c r="M1178" i="30"/>
  <c r="O1178" i="30" s="1"/>
  <c r="M1177" i="30"/>
  <c r="O1177" i="30" s="1"/>
  <c r="M1176" i="30"/>
  <c r="O1176" i="30" s="1"/>
  <c r="M1175" i="30"/>
  <c r="O1175" i="30" s="1"/>
  <c r="M1174" i="30"/>
  <c r="O1174" i="30" s="1"/>
  <c r="M1172" i="30"/>
  <c r="O1172" i="30" s="1"/>
  <c r="M1171" i="30"/>
  <c r="O1171" i="30" s="1"/>
  <c r="M1170" i="30"/>
  <c r="O1170" i="30" s="1"/>
  <c r="M1169" i="30"/>
  <c r="O1169" i="30" s="1"/>
  <c r="M1168" i="30"/>
  <c r="O1168" i="30" s="1"/>
  <c r="M1167" i="30"/>
  <c r="O1167" i="30" s="1"/>
  <c r="M1166" i="30"/>
  <c r="O1166" i="30" s="1"/>
  <c r="M1165" i="30"/>
  <c r="O1165" i="30" s="1"/>
  <c r="M1164" i="30"/>
  <c r="O1164" i="30" s="1"/>
  <c r="M1163" i="30"/>
  <c r="O1163" i="30" s="1"/>
  <c r="M1162" i="30"/>
  <c r="O1162" i="30" s="1"/>
  <c r="M1161" i="30"/>
  <c r="O1161" i="30" s="1"/>
  <c r="M1160" i="30"/>
  <c r="O1160" i="30" s="1"/>
  <c r="M1159" i="30"/>
  <c r="O1159" i="30" s="1"/>
  <c r="M1158" i="30"/>
  <c r="O1158" i="30" s="1"/>
  <c r="M1157" i="30"/>
  <c r="O1157" i="30" s="1"/>
  <c r="M1156" i="30"/>
  <c r="O1156" i="30" s="1"/>
  <c r="M1155" i="30"/>
  <c r="O1155" i="30" s="1"/>
  <c r="M1154" i="30"/>
  <c r="O1154" i="30" s="1"/>
  <c r="M1153" i="30"/>
  <c r="O1153" i="30" s="1"/>
  <c r="M1151" i="30"/>
  <c r="O1151" i="30" s="1"/>
  <c r="M1150" i="30"/>
  <c r="O1150" i="30" s="1"/>
  <c r="E1151" i="30"/>
  <c r="G1151" i="30" s="1"/>
  <c r="E1152" i="30"/>
  <c r="G1152" i="30" s="1"/>
  <c r="E1154" i="30"/>
  <c r="G1154" i="30" s="1"/>
  <c r="E1155" i="30"/>
  <c r="G1155" i="30" s="1"/>
  <c r="E1156" i="30"/>
  <c r="G1156" i="30" s="1"/>
  <c r="E1157" i="30"/>
  <c r="G1157" i="30" s="1"/>
  <c r="E1158" i="30"/>
  <c r="G1158" i="30" s="1"/>
  <c r="E1160" i="30"/>
  <c r="G1160" i="30" s="1"/>
  <c r="E1163" i="30"/>
  <c r="G1163" i="30" s="1"/>
  <c r="E1164" i="30"/>
  <c r="G1164" i="30" s="1"/>
  <c r="E1165" i="30"/>
  <c r="G1165" i="30" s="1"/>
  <c r="E1166" i="30"/>
  <c r="G1166" i="30" s="1"/>
  <c r="E1168" i="30"/>
  <c r="G1168" i="30" s="1"/>
  <c r="E1169" i="30"/>
  <c r="G1169" i="30" s="1"/>
  <c r="E1170" i="30"/>
  <c r="G1170" i="30" s="1"/>
  <c r="E1171" i="30"/>
  <c r="G1171" i="30" s="1"/>
  <c r="E1172" i="30"/>
  <c r="G1172" i="30" s="1"/>
  <c r="E1173" i="30"/>
  <c r="G1173" i="30" s="1"/>
  <c r="E1175" i="30"/>
  <c r="G1175" i="30" s="1"/>
  <c r="E1178" i="30"/>
  <c r="G1178" i="30" s="1"/>
  <c r="E1179" i="30"/>
  <c r="G1179" i="30" s="1"/>
  <c r="E1180" i="30"/>
  <c r="G1180" i="30" s="1"/>
  <c r="E1181" i="30"/>
  <c r="G1181" i="30" s="1"/>
  <c r="E1182" i="30"/>
  <c r="G1182" i="30" s="1"/>
  <c r="E1183" i="30"/>
  <c r="G1183" i="30" s="1"/>
  <c r="E1185" i="30"/>
  <c r="G1185" i="30" s="1"/>
  <c r="E1186" i="30"/>
  <c r="G1186" i="30" s="1"/>
  <c r="E1187" i="30"/>
  <c r="G1187" i="30" s="1"/>
  <c r="E1188" i="30"/>
  <c r="G1188" i="30" s="1"/>
  <c r="E1190" i="30"/>
  <c r="G1190" i="30" s="1"/>
  <c r="E1191" i="30"/>
  <c r="G1191" i="30" s="1"/>
  <c r="E1192" i="30"/>
  <c r="G1192" i="30" s="1"/>
  <c r="E1195" i="30"/>
  <c r="G1195" i="30" s="1"/>
  <c r="E1196" i="30"/>
  <c r="G1196" i="30" s="1"/>
  <c r="E1197" i="30"/>
  <c r="G1197" i="30" s="1"/>
  <c r="E1198" i="30"/>
  <c r="G1198" i="30" s="1"/>
  <c r="E1200" i="30"/>
  <c r="G1200" i="30" s="1"/>
  <c r="E1201" i="30"/>
  <c r="G1201" i="30" s="1"/>
  <c r="E1202" i="30"/>
  <c r="G1202" i="30" s="1"/>
  <c r="E1203" i="30"/>
  <c r="G1203" i="30" s="1"/>
  <c r="E1204" i="30"/>
  <c r="G1204" i="30" s="1"/>
  <c r="E1205" i="30"/>
  <c r="G1205" i="30" s="1"/>
  <c r="E1207" i="30"/>
  <c r="G1207" i="30" s="1"/>
  <c r="E1208" i="30"/>
  <c r="G1208" i="30" s="1"/>
  <c r="E1209" i="30"/>
  <c r="G1209" i="30" s="1"/>
  <c r="E1210" i="30"/>
  <c r="G1210" i="30" s="1"/>
  <c r="E1211" i="30"/>
  <c r="G1211" i="30" s="1"/>
  <c r="E1212" i="30"/>
  <c r="G1212" i="30" s="1"/>
  <c r="E1215" i="30"/>
  <c r="G1215" i="30" s="1"/>
  <c r="E1217" i="30"/>
  <c r="G1217" i="30" s="1"/>
  <c r="E1218" i="30"/>
  <c r="G1218" i="30" s="1"/>
  <c r="E1220" i="30"/>
  <c r="G1220" i="30" s="1"/>
  <c r="E1221" i="30"/>
  <c r="G1221" i="30" s="1"/>
  <c r="E1223" i="30"/>
  <c r="G1223" i="30" s="1"/>
  <c r="E1224" i="30"/>
  <c r="G1224" i="30" s="1"/>
  <c r="E1226" i="30"/>
  <c r="G1226" i="30" s="1"/>
  <c r="E1228" i="30"/>
  <c r="G1228" i="30" s="1"/>
  <c r="E1229" i="30"/>
  <c r="E1231" i="30"/>
  <c r="G1231" i="30" s="1"/>
  <c r="E1232" i="30"/>
  <c r="G1232" i="30" s="1"/>
  <c r="E1233" i="30"/>
  <c r="G1233" i="30" s="1"/>
  <c r="E1234" i="30"/>
  <c r="G1234" i="30" s="1"/>
  <c r="E1237" i="30"/>
  <c r="G1237" i="30" s="1"/>
  <c r="E1238" i="30"/>
  <c r="G1238" i="30" s="1"/>
  <c r="E1239" i="30"/>
  <c r="G1239" i="30" s="1"/>
  <c r="E1240" i="30"/>
  <c r="G1240" i="30" s="1"/>
  <c r="E1241" i="30"/>
  <c r="G1241" i="30" s="1"/>
  <c r="E1242" i="30"/>
  <c r="G1242" i="30" s="1"/>
  <c r="E1243" i="30"/>
  <c r="G1243" i="30" s="1"/>
  <c r="E1247" i="30"/>
  <c r="G1247" i="30" s="1"/>
  <c r="E1249" i="30"/>
  <c r="G1249" i="30" s="1"/>
  <c r="E1250" i="30"/>
  <c r="G1250" i="30" s="1"/>
  <c r="E1251" i="30"/>
  <c r="G1251" i="30" s="1"/>
  <c r="E1252" i="30"/>
  <c r="G1252" i="30" s="1"/>
  <c r="E1253" i="30"/>
  <c r="G1253" i="30" s="1"/>
  <c r="E1254" i="30"/>
  <c r="G1254" i="30" s="1"/>
  <c r="E1255" i="30"/>
  <c r="G1255" i="30" s="1"/>
  <c r="E1256" i="30"/>
  <c r="G1256" i="30" s="1"/>
  <c r="E1257" i="30"/>
  <c r="G1257" i="30" s="1"/>
  <c r="E1258" i="30"/>
  <c r="G1258" i="30" s="1"/>
  <c r="E1259" i="30"/>
  <c r="G1259" i="30" s="1"/>
  <c r="E1261" i="30"/>
  <c r="G1261" i="30" s="1"/>
  <c r="E1262" i="30"/>
  <c r="G1262" i="30" s="1"/>
  <c r="E1263" i="30"/>
  <c r="G1263" i="30" s="1"/>
  <c r="E1264" i="30"/>
  <c r="G1264" i="30" s="1"/>
  <c r="E1266" i="30"/>
  <c r="G1266" i="30" s="1"/>
  <c r="E1268" i="30"/>
  <c r="G1268" i="30" s="1"/>
  <c r="E1269" i="30"/>
  <c r="G1269" i="30" s="1"/>
  <c r="E1272" i="30"/>
  <c r="G1272" i="30" s="1"/>
  <c r="E1273" i="30"/>
  <c r="G1273" i="30" s="1"/>
  <c r="E1274" i="30"/>
  <c r="G1274" i="30" s="1"/>
  <c r="E1276" i="30"/>
  <c r="G1276" i="30" s="1"/>
  <c r="E1278" i="30"/>
  <c r="G1278" i="30" s="1"/>
  <c r="E1279" i="30"/>
  <c r="G1279" i="30" s="1"/>
  <c r="E1281" i="30"/>
  <c r="G1281" i="30" s="1"/>
  <c r="E1282" i="30"/>
  <c r="G1282" i="30" s="1"/>
  <c r="E1283" i="30"/>
  <c r="G1283" i="30" s="1"/>
  <c r="E1284" i="30"/>
  <c r="G1284" i="30" s="1"/>
  <c r="E1285" i="30"/>
  <c r="G1285" i="30" s="1"/>
  <c r="E1286" i="30"/>
  <c r="G1286" i="30" s="1"/>
  <c r="E1287" i="30"/>
  <c r="G1287" i="30" s="1"/>
  <c r="E1288" i="30"/>
  <c r="G1288" i="30" s="1"/>
  <c r="E1292" i="30"/>
  <c r="G1292" i="30" s="1"/>
  <c r="E1293" i="30"/>
  <c r="G1293" i="30" s="1"/>
  <c r="E1294" i="30"/>
  <c r="G1294" i="30" s="1"/>
  <c r="E1295" i="30"/>
  <c r="G1295" i="30" s="1"/>
  <c r="E1296" i="30"/>
  <c r="G1296" i="30" s="1"/>
  <c r="E1297" i="30"/>
  <c r="G1297" i="30" s="1"/>
  <c r="E1298" i="30"/>
  <c r="G1298" i="30" s="1"/>
  <c r="E1301" i="30"/>
  <c r="G1301" i="30" s="1"/>
  <c r="E1302" i="30"/>
  <c r="G1302" i="30" s="1"/>
  <c r="E1303" i="30"/>
  <c r="G1303" i="30" s="1"/>
  <c r="E1305" i="30"/>
  <c r="G1305" i="30" s="1"/>
  <c r="E1306" i="30"/>
  <c r="G1306" i="30" s="1"/>
  <c r="E1308" i="30"/>
  <c r="G1308" i="30" s="1"/>
  <c r="E1309" i="30"/>
  <c r="G1309" i="30" s="1"/>
  <c r="E1310" i="30"/>
  <c r="G1310" i="30" s="1"/>
  <c r="E1311" i="30"/>
  <c r="G1311" i="30" s="1"/>
  <c r="E1312" i="30"/>
  <c r="G1312" i="30" s="1"/>
  <c r="E1313" i="30"/>
  <c r="G1313" i="30" s="1"/>
  <c r="G1134" i="30"/>
  <c r="M1147" i="30"/>
  <c r="O1147" i="30" s="1"/>
  <c r="M1146" i="30"/>
  <c r="O1146" i="30" s="1"/>
  <c r="M1145" i="30"/>
  <c r="O1145" i="30" s="1"/>
  <c r="M1144" i="30"/>
  <c r="O1144" i="30" s="1"/>
  <c r="M1143" i="30"/>
  <c r="O1143" i="30" s="1"/>
  <c r="M1142" i="30"/>
  <c r="O1142" i="30" s="1"/>
  <c r="M1141" i="30"/>
  <c r="O1141" i="30" s="1"/>
  <c r="M1140" i="30"/>
  <c r="O1140" i="30" s="1"/>
  <c r="M1139" i="30"/>
  <c r="O1139" i="30" s="1"/>
  <c r="M1137" i="30"/>
  <c r="O1137" i="30" s="1"/>
  <c r="M1136" i="30"/>
  <c r="O1136" i="30" s="1"/>
  <c r="M1135" i="30"/>
  <c r="O1135" i="30" s="1"/>
  <c r="M1134" i="30"/>
  <c r="O1134" i="30" s="1"/>
  <c r="M1133" i="30"/>
  <c r="O1133" i="30" s="1"/>
  <c r="M1132" i="30"/>
  <c r="O1132" i="30" s="1"/>
  <c r="M1131" i="30"/>
  <c r="O1131" i="30" s="1"/>
  <c r="E1134" i="30"/>
  <c r="E1136" i="30"/>
  <c r="G1136" i="30" s="1"/>
  <c r="E1137" i="30"/>
  <c r="G1137" i="30" s="1"/>
  <c r="E1138" i="30"/>
  <c r="G1138" i="30" s="1"/>
  <c r="E1139" i="30"/>
  <c r="G1139" i="30" s="1"/>
  <c r="E1142" i="30"/>
  <c r="G1142" i="30" s="1"/>
  <c r="E1143" i="30"/>
  <c r="G1143" i="30" s="1"/>
  <c r="E1144" i="30"/>
  <c r="G1144" i="30" s="1"/>
  <c r="E1146" i="30"/>
  <c r="G1146" i="30" s="1"/>
  <c r="E1147" i="30"/>
  <c r="G1147" i="30" s="1"/>
  <c r="M1129" i="30"/>
  <c r="O1129" i="30" s="1"/>
  <c r="M1128" i="30"/>
  <c r="O1128" i="30" s="1"/>
  <c r="M1127" i="30"/>
  <c r="O1127" i="30" s="1"/>
  <c r="M1126" i="30"/>
  <c r="O1126" i="30" s="1"/>
  <c r="M1125" i="30"/>
  <c r="O1125" i="30" s="1"/>
  <c r="M1124" i="30"/>
  <c r="O1124" i="30" s="1"/>
  <c r="M1123" i="30"/>
  <c r="O1123" i="30" s="1"/>
  <c r="M1122" i="30"/>
  <c r="O1122" i="30" s="1"/>
  <c r="M1121" i="30"/>
  <c r="O1121" i="30" s="1"/>
  <c r="M1120" i="30"/>
  <c r="O1120" i="30" s="1"/>
  <c r="M1119" i="30"/>
  <c r="O1119" i="30" s="1"/>
  <c r="M1118" i="30"/>
  <c r="O1118" i="30" s="1"/>
  <c r="M1117" i="30"/>
  <c r="O1117" i="30" s="1"/>
  <c r="E1118" i="30"/>
  <c r="G1118" i="30" s="1"/>
  <c r="E1119" i="30"/>
  <c r="G1119" i="30" s="1"/>
  <c r="E1120" i="30"/>
  <c r="G1120" i="30" s="1"/>
  <c r="E1121" i="30"/>
  <c r="G1121" i="30" s="1"/>
  <c r="E1122" i="30"/>
  <c r="G1122" i="30" s="1"/>
  <c r="E1123" i="30"/>
  <c r="G1123" i="30" s="1"/>
  <c r="E1124" i="30"/>
  <c r="G1124" i="30" s="1"/>
  <c r="E1125" i="30"/>
  <c r="G1125" i="30" s="1"/>
  <c r="E1126" i="30"/>
  <c r="G1126" i="30" s="1"/>
  <c r="E1127" i="30"/>
  <c r="G1127" i="30" s="1"/>
  <c r="E1128" i="30"/>
  <c r="G1128" i="30" s="1"/>
  <c r="E1129" i="30"/>
  <c r="G1129" i="30" s="1"/>
  <c r="O1112" i="30"/>
  <c r="M1115" i="30"/>
  <c r="O1115" i="30" s="1"/>
  <c r="M1114" i="30"/>
  <c r="O1114" i="30" s="1"/>
  <c r="M1113" i="30"/>
  <c r="O1113" i="30" s="1"/>
  <c r="M1112" i="30"/>
  <c r="M1111" i="30"/>
  <c r="O1111" i="30" s="1"/>
  <c r="M1110" i="30"/>
  <c r="O1110" i="30" s="1"/>
  <c r="M1108" i="30"/>
  <c r="O1108" i="30" s="1"/>
  <c r="M1107" i="30"/>
  <c r="O1107" i="30" s="1"/>
  <c r="M1106" i="30"/>
  <c r="O1106" i="30" s="1"/>
  <c r="M1105" i="30"/>
  <c r="O1105" i="30" s="1"/>
  <c r="M1104" i="30"/>
  <c r="O1104" i="30" s="1"/>
  <c r="M1103" i="30"/>
  <c r="O1103" i="30" s="1"/>
  <c r="M1102" i="30"/>
  <c r="O1102" i="30" s="1"/>
  <c r="M1101" i="30"/>
  <c r="O1101" i="30" s="1"/>
  <c r="M1100" i="30"/>
  <c r="O1100" i="30" s="1"/>
  <c r="M1099" i="30"/>
  <c r="O1099" i="30" s="1"/>
  <c r="M1098" i="30"/>
  <c r="O1098" i="30" s="1"/>
  <c r="M1097" i="30"/>
  <c r="O1097" i="30" s="1"/>
  <c r="M1096" i="30"/>
  <c r="O1096" i="30" s="1"/>
  <c r="M1095" i="30"/>
  <c r="O1095" i="30" s="1"/>
  <c r="M1094" i="30"/>
  <c r="O1094" i="30" s="1"/>
  <c r="M1093" i="30"/>
  <c r="O1093" i="30" s="1"/>
  <c r="M1092" i="30"/>
  <c r="O1092" i="30" s="1"/>
  <c r="M1091" i="30"/>
  <c r="O1091" i="30" s="1"/>
  <c r="M1090" i="30"/>
  <c r="O1090" i="30" s="1"/>
  <c r="M1089" i="30"/>
  <c r="O1089" i="30" s="1"/>
  <c r="M1088" i="30"/>
  <c r="O1088" i="30" s="1"/>
  <c r="M1087" i="30"/>
  <c r="O1087" i="30" s="1"/>
  <c r="M1086" i="30"/>
  <c r="O1086" i="30" s="1"/>
  <c r="M1085" i="30"/>
  <c r="O1085" i="30" s="1"/>
  <c r="M1084" i="30"/>
  <c r="O1084" i="30" s="1"/>
  <c r="M1083" i="30"/>
  <c r="O1083" i="30" s="1"/>
  <c r="M1082" i="30"/>
  <c r="O1082" i="30" s="1"/>
  <c r="M1081" i="30"/>
  <c r="O1081" i="30" s="1"/>
  <c r="M1080" i="30"/>
  <c r="O1080" i="30" s="1"/>
  <c r="M1079" i="30"/>
  <c r="O1079" i="30" s="1"/>
  <c r="M1078" i="30"/>
  <c r="O1078" i="30" s="1"/>
  <c r="M1077" i="30"/>
  <c r="O1077" i="30" s="1"/>
  <c r="P1077" i="30" s="1"/>
  <c r="Q1077" i="30" s="1"/>
  <c r="E1115" i="30"/>
  <c r="G1115" i="30" s="1"/>
  <c r="E1114" i="30"/>
  <c r="G1114" i="30" s="1"/>
  <c r="E1080" i="30"/>
  <c r="G1080" i="30" s="1"/>
  <c r="E1081" i="30"/>
  <c r="G1081" i="30" s="1"/>
  <c r="E1082" i="30"/>
  <c r="G1082" i="30" s="1"/>
  <c r="E1083" i="30"/>
  <c r="G1083" i="30" s="1"/>
  <c r="E1084" i="30"/>
  <c r="G1084" i="30" s="1"/>
  <c r="E1085" i="30"/>
  <c r="G1085" i="30" s="1"/>
  <c r="E1086" i="30"/>
  <c r="G1086" i="30" s="1"/>
  <c r="E1087" i="30"/>
  <c r="G1087" i="30" s="1"/>
  <c r="E1088" i="30"/>
  <c r="G1088" i="30" s="1"/>
  <c r="E1089" i="30"/>
  <c r="G1089" i="30" s="1"/>
  <c r="E1091" i="30"/>
  <c r="G1091" i="30" s="1"/>
  <c r="E1092" i="30"/>
  <c r="G1092" i="30" s="1"/>
  <c r="E1095" i="30"/>
  <c r="G1095" i="30" s="1"/>
  <c r="E1096" i="30"/>
  <c r="G1096" i="30" s="1"/>
  <c r="E1099" i="30"/>
  <c r="G1099" i="30" s="1"/>
  <c r="E1100" i="30"/>
  <c r="G1100" i="30" s="1"/>
  <c r="E1101" i="30"/>
  <c r="G1101" i="30" s="1"/>
  <c r="E1103" i="30"/>
  <c r="G1103" i="30" s="1"/>
  <c r="E1104" i="30"/>
  <c r="G1104" i="30" s="1"/>
  <c r="E1105" i="30"/>
  <c r="G1105" i="30" s="1"/>
  <c r="E1106" i="30"/>
  <c r="G1106" i="30" s="1"/>
  <c r="E1107" i="30"/>
  <c r="G1107" i="30" s="1"/>
  <c r="E1109" i="30"/>
  <c r="G1109" i="30" s="1"/>
  <c r="E1110" i="30"/>
  <c r="G1110" i="30" s="1"/>
  <c r="E1113" i="30"/>
  <c r="G1113" i="30" s="1"/>
  <c r="E1077" i="30"/>
  <c r="G1077" i="30" s="1"/>
  <c r="M1075" i="30"/>
  <c r="O1075" i="30" s="1"/>
  <c r="M1074" i="30"/>
  <c r="O1074" i="30" s="1"/>
  <c r="M1073" i="30"/>
  <c r="O1073" i="30" s="1"/>
  <c r="M1072" i="30"/>
  <c r="O1072" i="30" s="1"/>
  <c r="M1071" i="30"/>
  <c r="O1071" i="30" s="1"/>
  <c r="M1070" i="30"/>
  <c r="O1070" i="30" s="1"/>
  <c r="M1069" i="30"/>
  <c r="O1069" i="30" s="1"/>
  <c r="M1068" i="30"/>
  <c r="O1068" i="30" s="1"/>
  <c r="M1067" i="30"/>
  <c r="O1067" i="30" s="1"/>
  <c r="M1066" i="30"/>
  <c r="O1066" i="30" s="1"/>
  <c r="M1065" i="30"/>
  <c r="O1065" i="30" s="1"/>
  <c r="M1064" i="30"/>
  <c r="O1064" i="30" s="1"/>
  <c r="M1063" i="30"/>
  <c r="O1063" i="30" s="1"/>
  <c r="M1062" i="30"/>
  <c r="O1062" i="30" s="1"/>
  <c r="M1061" i="30"/>
  <c r="O1061" i="30" s="1"/>
  <c r="M1060" i="30"/>
  <c r="O1060" i="30" s="1"/>
  <c r="M1059" i="30"/>
  <c r="O1059" i="30" s="1"/>
  <c r="M1058" i="30"/>
  <c r="O1058" i="30" s="1"/>
  <c r="M1057" i="30"/>
  <c r="O1057" i="30" s="1"/>
  <c r="E1075" i="30"/>
  <c r="G1075" i="30" s="1"/>
  <c r="E1058" i="30"/>
  <c r="G1058" i="30" s="1"/>
  <c r="E1059" i="30"/>
  <c r="G1059" i="30" s="1"/>
  <c r="E1061" i="30"/>
  <c r="G1061" i="30" s="1"/>
  <c r="E1062" i="30"/>
  <c r="G1062" i="30" s="1"/>
  <c r="E1064" i="30"/>
  <c r="G1064" i="30" s="1"/>
  <c r="E1068" i="30"/>
  <c r="G1068" i="30" s="1"/>
  <c r="E1069" i="30"/>
  <c r="G1069" i="30" s="1"/>
  <c r="E1071" i="30"/>
  <c r="G1071" i="30" s="1"/>
  <c r="E1073" i="30"/>
  <c r="G1073" i="30" s="1"/>
  <c r="E1074" i="30"/>
  <c r="G1074" i="30" s="1"/>
  <c r="M1054" i="30"/>
  <c r="O1054" i="30" s="1"/>
  <c r="M1053" i="30"/>
  <c r="O1053" i="30" s="1"/>
  <c r="M1050" i="30"/>
  <c r="O1050" i="30" s="1"/>
  <c r="M1048" i="30"/>
  <c r="O1048" i="30" s="1"/>
  <c r="M1047" i="30"/>
  <c r="O1047" i="30" s="1"/>
  <c r="M1046" i="30"/>
  <c r="O1046" i="30" s="1"/>
  <c r="O1042" i="30"/>
  <c r="M1043" i="30"/>
  <c r="O1043" i="30" s="1"/>
  <c r="M1044" i="30"/>
  <c r="O1044" i="30" s="1"/>
  <c r="M1042" i="30"/>
  <c r="M1038" i="30"/>
  <c r="O1038" i="30" s="1"/>
  <c r="M1039" i="30"/>
  <c r="O1039" i="30" s="1"/>
  <c r="M1037" i="30"/>
  <c r="O1037" i="30" s="1"/>
  <c r="M1036" i="30"/>
  <c r="O1036" i="30" s="1"/>
  <c r="M1031" i="30"/>
  <c r="O1031" i="30" s="1"/>
  <c r="M1032" i="30"/>
  <c r="O1032" i="30" s="1"/>
  <c r="M1033" i="30"/>
  <c r="O1033" i="30" s="1"/>
  <c r="M1034" i="30"/>
  <c r="M1030" i="30"/>
  <c r="O1030" i="30" s="1"/>
  <c r="O1034" i="30"/>
  <c r="M1028" i="30"/>
  <c r="O1028" i="30" s="1"/>
  <c r="O1013" i="30"/>
  <c r="M1025" i="30"/>
  <c r="O1025" i="30" s="1"/>
  <c r="M1024" i="30"/>
  <c r="O1024" i="30" s="1"/>
  <c r="M1023" i="30"/>
  <c r="O1023" i="30" s="1"/>
  <c r="M1022" i="30"/>
  <c r="O1022" i="30" s="1"/>
  <c r="M1021" i="30"/>
  <c r="O1021" i="30" s="1"/>
  <c r="M1020" i="30"/>
  <c r="O1020" i="30" s="1"/>
  <c r="M1019" i="30"/>
  <c r="O1019" i="30" s="1"/>
  <c r="M1017" i="30"/>
  <c r="O1017" i="30" s="1"/>
  <c r="M1016" i="30"/>
  <c r="O1016" i="30" s="1"/>
  <c r="M1015" i="30"/>
  <c r="O1015" i="30" s="1"/>
  <c r="M1014" i="30"/>
  <c r="O1014" i="30" s="1"/>
  <c r="M1013" i="30"/>
  <c r="M1012" i="30"/>
  <c r="O1012" i="30" s="1"/>
  <c r="M1011" i="30"/>
  <c r="O1011" i="30" s="1"/>
  <c r="M1010" i="30"/>
  <c r="O1010" i="30" s="1"/>
  <c r="E1024" i="30"/>
  <c r="G1024" i="30" s="1"/>
  <c r="E1018" i="30"/>
  <c r="G1018" i="30" s="1"/>
  <c r="E1010" i="30"/>
  <c r="G1010" i="30" s="1"/>
  <c r="M1007" i="30"/>
  <c r="O1007" i="30" s="1"/>
  <c r="M1006" i="30"/>
  <c r="O1006" i="30" s="1"/>
  <c r="M1005" i="30"/>
  <c r="O1005" i="30" s="1"/>
  <c r="M1004" i="30"/>
  <c r="O1004" i="30" s="1"/>
  <c r="M1003" i="30"/>
  <c r="O1003" i="30" s="1"/>
  <c r="M1002" i="30"/>
  <c r="O1002" i="30" s="1"/>
  <c r="M1001" i="30"/>
  <c r="O1001" i="30" s="1"/>
  <c r="E1002" i="30"/>
  <c r="G1002" i="30" s="1"/>
  <c r="E1004" i="30"/>
  <c r="G1004" i="30" s="1"/>
  <c r="E1005" i="30"/>
  <c r="G1005" i="30" s="1"/>
  <c r="E1006" i="30"/>
  <c r="G1006" i="30" s="1"/>
  <c r="E1007" i="30"/>
  <c r="G1007" i="30" s="1"/>
  <c r="E1001" i="30"/>
  <c r="G1001" i="30" s="1"/>
  <c r="M999" i="30"/>
  <c r="O999" i="30" s="1"/>
  <c r="M998" i="30"/>
  <c r="O998" i="30" s="1"/>
  <c r="M997" i="30"/>
  <c r="O997" i="30" s="1"/>
  <c r="M996" i="30"/>
  <c r="O996" i="30" s="1"/>
  <c r="M995" i="30"/>
  <c r="O995" i="30" s="1"/>
  <c r="M994" i="30"/>
  <c r="M993" i="30"/>
  <c r="O993" i="30" s="1"/>
  <c r="M992" i="30"/>
  <c r="O992" i="30" s="1"/>
  <c r="M991" i="30"/>
  <c r="O991" i="30" s="1"/>
  <c r="O994" i="30"/>
  <c r="E993" i="30"/>
  <c r="G993" i="30" s="1"/>
  <c r="E995" i="30"/>
  <c r="G995" i="30" s="1"/>
  <c r="E998" i="30"/>
  <c r="G998" i="30" s="1"/>
  <c r="E991" i="30"/>
  <c r="G991" i="30" s="1"/>
  <c r="M989" i="30"/>
  <c r="O989" i="30" s="1"/>
  <c r="M988" i="30"/>
  <c r="O988" i="30" s="1"/>
  <c r="M987" i="30"/>
  <c r="O987" i="30" s="1"/>
  <c r="M986" i="30"/>
  <c r="O986" i="30" s="1"/>
  <c r="M985" i="30"/>
  <c r="O985" i="30" s="1"/>
  <c r="M984" i="30"/>
  <c r="O984" i="30" s="1"/>
  <c r="E985" i="30"/>
  <c r="G985" i="30" s="1"/>
  <c r="E986" i="30"/>
  <c r="G986" i="30" s="1"/>
  <c r="E987" i="30"/>
  <c r="G987" i="30" s="1"/>
  <c r="E988" i="30"/>
  <c r="G988" i="30" s="1"/>
  <c r="E989" i="30"/>
  <c r="G989" i="30" s="1"/>
  <c r="E984" i="30"/>
  <c r="G984" i="30" s="1"/>
  <c r="M981" i="30"/>
  <c r="O981" i="30" s="1"/>
  <c r="E980" i="30"/>
  <c r="G980" i="30" s="1"/>
  <c r="E979" i="30"/>
  <c r="G979" i="30" s="1"/>
  <c r="M977" i="30"/>
  <c r="O977" i="30" s="1"/>
  <c r="M976" i="30"/>
  <c r="O976" i="30" s="1"/>
  <c r="M975" i="30"/>
  <c r="O975" i="30" s="1"/>
  <c r="M974" i="30"/>
  <c r="O974" i="30" s="1"/>
  <c r="E974" i="30"/>
  <c r="G974" i="30" s="1"/>
  <c r="M972" i="30"/>
  <c r="O972" i="30" s="1"/>
  <c r="M971" i="30"/>
  <c r="O971" i="30" s="1"/>
  <c r="M970" i="30"/>
  <c r="O970" i="30" s="1"/>
  <c r="M968" i="30"/>
  <c r="O968" i="30" s="1"/>
  <c r="M967" i="30"/>
  <c r="O967" i="30" s="1"/>
  <c r="M966" i="30"/>
  <c r="O966" i="30" s="1"/>
  <c r="M965" i="30"/>
  <c r="O965" i="30" s="1"/>
  <c r="M963" i="30"/>
  <c r="O963" i="30" s="1"/>
  <c r="M962" i="30"/>
  <c r="O962" i="30" s="1"/>
  <c r="M961" i="30"/>
  <c r="O961" i="30" s="1"/>
  <c r="M960" i="30"/>
  <c r="O960" i="30" s="1"/>
  <c r="M959" i="30"/>
  <c r="O959" i="30" s="1"/>
  <c r="M958" i="30"/>
  <c r="O958" i="30" s="1"/>
  <c r="M957" i="30"/>
  <c r="O957" i="30" s="1"/>
  <c r="M956" i="30"/>
  <c r="O956" i="30" s="1"/>
  <c r="M955" i="30"/>
  <c r="O955" i="30" s="1"/>
  <c r="M953" i="30"/>
  <c r="O953" i="30" s="1"/>
  <c r="M952" i="30"/>
  <c r="O952" i="30" s="1"/>
  <c r="E953" i="30"/>
  <c r="G953" i="30" s="1"/>
  <c r="E954" i="30"/>
  <c r="G954" i="30" s="1"/>
  <c r="E958" i="30"/>
  <c r="G958" i="30" s="1"/>
  <c r="E961" i="30"/>
  <c r="G961" i="30" s="1"/>
  <c r="E962" i="30"/>
  <c r="G962" i="30" s="1"/>
  <c r="E963" i="30"/>
  <c r="G963" i="30" s="1"/>
  <c r="E964" i="30"/>
  <c r="G964" i="30" s="1"/>
  <c r="E965" i="30"/>
  <c r="G965" i="30" s="1"/>
  <c r="E966" i="30"/>
  <c r="G966" i="30" s="1"/>
  <c r="E968" i="30"/>
  <c r="G968" i="30" s="1"/>
  <c r="E969" i="30"/>
  <c r="G969" i="30" s="1"/>
  <c r="E952" i="30"/>
  <c r="G952" i="30" s="1"/>
  <c r="M950" i="30"/>
  <c r="O950" i="30" s="1"/>
  <c r="M949" i="30"/>
  <c r="O949" i="30" s="1"/>
  <c r="E950" i="30"/>
  <c r="G950" i="30" s="1"/>
  <c r="E948" i="30"/>
  <c r="G948" i="30" s="1"/>
  <c r="M945" i="30"/>
  <c r="O945" i="30" s="1"/>
  <c r="E945" i="30"/>
  <c r="G945" i="30" s="1"/>
  <c r="G937" i="30"/>
  <c r="M942" i="30"/>
  <c r="O942" i="30" s="1"/>
  <c r="M941" i="30"/>
  <c r="O941" i="30" s="1"/>
  <c r="M939" i="30"/>
  <c r="O939" i="30" s="1"/>
  <c r="M938" i="30"/>
  <c r="O938" i="30" s="1"/>
  <c r="M936" i="30"/>
  <c r="O936" i="30" s="1"/>
  <c r="M935" i="30"/>
  <c r="O935" i="30" s="1"/>
  <c r="M934" i="30"/>
  <c r="O934" i="30" s="1"/>
  <c r="E935" i="30"/>
  <c r="G935" i="30" s="1"/>
  <c r="E936" i="30"/>
  <c r="G936" i="30" s="1"/>
  <c r="E937" i="30"/>
  <c r="E938" i="30"/>
  <c r="G938" i="30" s="1"/>
  <c r="E939" i="30"/>
  <c r="G939" i="30" s="1"/>
  <c r="E940" i="30"/>
  <c r="G940" i="30" s="1"/>
  <c r="E942" i="30"/>
  <c r="G942" i="30" s="1"/>
  <c r="E934" i="30"/>
  <c r="G934" i="30" s="1"/>
  <c r="M931" i="30"/>
  <c r="O931" i="30" s="1"/>
  <c r="M930" i="30"/>
  <c r="O930" i="30" s="1"/>
  <c r="M923" i="30"/>
  <c r="O923" i="30" s="1"/>
  <c r="M924" i="30"/>
  <c r="O924" i="30" s="1"/>
  <c r="M925" i="30"/>
  <c r="O925" i="30" s="1"/>
  <c r="M926" i="30"/>
  <c r="O926" i="30" s="1"/>
  <c r="M927" i="30"/>
  <c r="O927" i="30" s="1"/>
  <c r="M928" i="30"/>
  <c r="O928" i="30" s="1"/>
  <c r="M929" i="30"/>
  <c r="O929" i="30" s="1"/>
  <c r="M922" i="30"/>
  <c r="O922" i="30" s="1"/>
  <c r="M920" i="30"/>
  <c r="O920" i="30" s="1"/>
  <c r="M917" i="30"/>
  <c r="O917" i="30" s="1"/>
  <c r="M918" i="30"/>
  <c r="O918" i="30" s="1"/>
  <c r="M916" i="30"/>
  <c r="O916" i="30" s="1"/>
  <c r="M907" i="30"/>
  <c r="O907" i="30" s="1"/>
  <c r="M908" i="30"/>
  <c r="O908" i="30" s="1"/>
  <c r="M909" i="30"/>
  <c r="O909" i="30" s="1"/>
  <c r="M910" i="30"/>
  <c r="O910" i="30" s="1"/>
  <c r="M911" i="30"/>
  <c r="O911" i="30" s="1"/>
  <c r="M912" i="30"/>
  <c r="O912" i="30" s="1"/>
  <c r="M913" i="30"/>
  <c r="O913" i="30" s="1"/>
  <c r="M914" i="30"/>
  <c r="O914" i="30" s="1"/>
  <c r="M915" i="30"/>
  <c r="O915" i="30" s="1"/>
  <c r="M906" i="30"/>
  <c r="O906" i="30" s="1"/>
  <c r="M903" i="30"/>
  <c r="O903" i="30" s="1"/>
  <c r="M901" i="30"/>
  <c r="O901" i="30" s="1"/>
  <c r="M900" i="30"/>
  <c r="O900" i="30" s="1"/>
  <c r="M899" i="30"/>
  <c r="O899" i="30" s="1"/>
  <c r="M898" i="30"/>
  <c r="O898" i="30" s="1"/>
  <c r="M896" i="30"/>
  <c r="O896" i="30" s="1"/>
  <c r="M895" i="30"/>
  <c r="O895" i="30" s="1"/>
  <c r="E896" i="30"/>
  <c r="G896" i="30" s="1"/>
  <c r="E897" i="30"/>
  <c r="G897" i="30" s="1"/>
  <c r="E899" i="30"/>
  <c r="G899" i="30" s="1"/>
  <c r="E901" i="30"/>
  <c r="G901" i="30" s="1"/>
  <c r="M892" i="30"/>
  <c r="O892" i="30" s="1"/>
  <c r="M888" i="30"/>
  <c r="O888" i="30" s="1"/>
  <c r="M889" i="30"/>
  <c r="O889" i="30" s="1"/>
  <c r="M887" i="30"/>
  <c r="O887" i="30" s="1"/>
  <c r="M886" i="30"/>
  <c r="O886" i="30" s="1"/>
  <c r="M878" i="30"/>
  <c r="O878" i="30" s="1"/>
  <c r="M879" i="30"/>
  <c r="O879" i="30" s="1"/>
  <c r="M880" i="30"/>
  <c r="O880" i="30" s="1"/>
  <c r="M881" i="30"/>
  <c r="O881" i="30" s="1"/>
  <c r="M882" i="30"/>
  <c r="O882" i="30" s="1"/>
  <c r="M883" i="30"/>
  <c r="O883" i="30" s="1"/>
  <c r="M884" i="30"/>
  <c r="O884" i="30" s="1"/>
  <c r="M877" i="30"/>
  <c r="O877" i="30" s="1"/>
  <c r="M874" i="30"/>
  <c r="O874" i="30" s="1"/>
  <c r="M875" i="30"/>
  <c r="O875" i="30" s="1"/>
  <c r="M873" i="30"/>
  <c r="O873" i="30" s="1"/>
  <c r="M870" i="30"/>
  <c r="O870" i="30" s="1"/>
  <c r="M869" i="30"/>
  <c r="O869" i="30" s="1"/>
  <c r="M867" i="30"/>
  <c r="O867" i="30" s="1"/>
  <c r="M864" i="30"/>
  <c r="O864" i="30" s="1"/>
  <c r="M865" i="30"/>
  <c r="O865" i="30" s="1"/>
  <c r="M863" i="30"/>
  <c r="O863" i="30" s="1"/>
  <c r="M858" i="30"/>
  <c r="O858" i="30" s="1"/>
  <c r="M859" i="30"/>
  <c r="O859" i="30" s="1"/>
  <c r="M860" i="30"/>
  <c r="O860" i="30" s="1"/>
  <c r="M861" i="30"/>
  <c r="O861" i="30" s="1"/>
  <c r="M862" i="30"/>
  <c r="O862" i="30" s="1"/>
  <c r="M857" i="30"/>
  <c r="O857" i="30" s="1"/>
  <c r="M854" i="30"/>
  <c r="O854" i="30" s="1"/>
  <c r="M855" i="30"/>
  <c r="O855" i="30" s="1"/>
  <c r="M853" i="30"/>
  <c r="O853" i="30" s="1"/>
  <c r="M850" i="30"/>
  <c r="O850" i="30" s="1"/>
  <c r="M849" i="30"/>
  <c r="O849" i="30" s="1"/>
  <c r="M848" i="30"/>
  <c r="O848" i="30" s="1"/>
  <c r="M847" i="30"/>
  <c r="O847" i="30" s="1"/>
  <c r="M846" i="30"/>
  <c r="O846" i="30" s="1"/>
  <c r="M845" i="30"/>
  <c r="O845" i="30" s="1"/>
  <c r="M844" i="30"/>
  <c r="O844" i="30" s="1"/>
  <c r="E850" i="30"/>
  <c r="G850" i="30" s="1"/>
  <c r="E849" i="30"/>
  <c r="G849" i="30" s="1"/>
  <c r="E847" i="30"/>
  <c r="G847" i="30" s="1"/>
  <c r="E845" i="30"/>
  <c r="G845" i="30" s="1"/>
  <c r="E844" i="30"/>
  <c r="G844" i="30" s="1"/>
  <c r="M842" i="30"/>
  <c r="O842" i="30" s="1"/>
  <c r="M841" i="30"/>
  <c r="O841" i="30" s="1"/>
  <c r="M840" i="30"/>
  <c r="O840" i="30" s="1"/>
  <c r="M839" i="30"/>
  <c r="O839" i="30" s="1"/>
  <c r="E840" i="30"/>
  <c r="G840" i="30" s="1"/>
  <c r="E842" i="30"/>
  <c r="G842" i="30" s="1"/>
  <c r="E839" i="30"/>
  <c r="G839" i="30" s="1"/>
  <c r="M837" i="30"/>
  <c r="O837" i="30" s="1"/>
  <c r="M836" i="30"/>
  <c r="O836" i="30" s="1"/>
  <c r="M835" i="30"/>
  <c r="M834" i="30"/>
  <c r="O834" i="30" s="1"/>
  <c r="M833" i="30"/>
  <c r="O833" i="30" s="1"/>
  <c r="M832" i="30"/>
  <c r="O832" i="30" s="1"/>
  <c r="M830" i="30"/>
  <c r="O830" i="30" s="1"/>
  <c r="M828" i="30"/>
  <c r="O828" i="30" s="1"/>
  <c r="M826" i="30"/>
  <c r="O826" i="30" s="1"/>
  <c r="M825" i="30"/>
  <c r="O825" i="30" s="1"/>
  <c r="O835" i="30"/>
  <c r="G831" i="30"/>
  <c r="E836" i="30"/>
  <c r="G836" i="30" s="1"/>
  <c r="E837" i="30"/>
  <c r="G837" i="30" s="1"/>
  <c r="E835" i="30"/>
  <c r="G835" i="30" s="1"/>
  <c r="E827" i="30"/>
  <c r="G827" i="30" s="1"/>
  <c r="E829" i="30"/>
  <c r="G829" i="30" s="1"/>
  <c r="E830" i="30"/>
  <c r="G830" i="30" s="1"/>
  <c r="E831" i="30"/>
  <c r="E832" i="30"/>
  <c r="G832" i="30" s="1"/>
  <c r="E833" i="30"/>
  <c r="G833" i="30" s="1"/>
  <c r="E825" i="30"/>
  <c r="G825" i="30" s="1"/>
  <c r="M823" i="30"/>
  <c r="O823" i="30" s="1"/>
  <c r="E823" i="30"/>
  <c r="G823" i="30" s="1"/>
  <c r="M820" i="30"/>
  <c r="O820" i="30" s="1"/>
  <c r="O812" i="30"/>
  <c r="M817" i="30"/>
  <c r="O817" i="30" s="1"/>
  <c r="M813" i="30"/>
  <c r="O813" i="30" s="1"/>
  <c r="M814" i="30"/>
  <c r="O814" i="30" s="1"/>
  <c r="M815" i="30"/>
  <c r="O815" i="30" s="1"/>
  <c r="M812" i="30"/>
  <c r="M806" i="30"/>
  <c r="O806" i="30" s="1"/>
  <c r="M807" i="30"/>
  <c r="O807" i="30" s="1"/>
  <c r="M808" i="30"/>
  <c r="O808" i="30" s="1"/>
  <c r="M809" i="30"/>
  <c r="O809" i="30" s="1"/>
  <c r="M810" i="30"/>
  <c r="O810" i="30" s="1"/>
  <c r="M805" i="30"/>
  <c r="O805" i="30" s="1"/>
  <c r="M802" i="30"/>
  <c r="O802" i="30" s="1"/>
  <c r="M801" i="30"/>
  <c r="O801" i="30" s="1"/>
  <c r="M800" i="30"/>
  <c r="O800" i="30" s="1"/>
  <c r="M799" i="30"/>
  <c r="O799" i="30" s="1"/>
  <c r="M798" i="30"/>
  <c r="O798" i="30" s="1"/>
  <c r="M797" i="30"/>
  <c r="O797" i="30" s="1"/>
  <c r="E798" i="30"/>
  <c r="G798" i="30" s="1"/>
  <c r="E799" i="30"/>
  <c r="G799" i="30" s="1"/>
  <c r="E801" i="30"/>
  <c r="G801" i="30" s="1"/>
  <c r="E802" i="30"/>
  <c r="G802" i="30" s="1"/>
  <c r="E797" i="30"/>
  <c r="G797" i="30" s="1"/>
  <c r="M795" i="30"/>
  <c r="O795" i="30" s="1"/>
  <c r="M794" i="30"/>
  <c r="M793" i="30"/>
  <c r="O793" i="30" s="1"/>
  <c r="M792" i="30"/>
  <c r="O792" i="30" s="1"/>
  <c r="M791" i="30"/>
  <c r="O791" i="30" s="1"/>
  <c r="M790" i="30"/>
  <c r="O790" i="30" s="1"/>
  <c r="M789" i="30"/>
  <c r="O789" i="30" s="1"/>
  <c r="M788" i="30"/>
  <c r="O788" i="30" s="1"/>
  <c r="M787" i="30"/>
  <c r="M786" i="30"/>
  <c r="O786" i="30" s="1"/>
  <c r="M785" i="30"/>
  <c r="O785" i="30" s="1"/>
  <c r="M784" i="30"/>
  <c r="O784" i="30" s="1"/>
  <c r="M783" i="30"/>
  <c r="O783" i="30" s="1"/>
  <c r="M781" i="30"/>
  <c r="O781" i="30" s="1"/>
  <c r="M779" i="30"/>
  <c r="O779" i="30" s="1"/>
  <c r="M778" i="30"/>
  <c r="O778" i="30" s="1"/>
  <c r="O794" i="30"/>
  <c r="O787" i="30"/>
  <c r="E780" i="30"/>
  <c r="G780" i="30" s="1"/>
  <c r="E782" i="30"/>
  <c r="G782" i="30" s="1"/>
  <c r="E784" i="30"/>
  <c r="G784" i="30" s="1"/>
  <c r="E785" i="30"/>
  <c r="G785" i="30" s="1"/>
  <c r="E786" i="30"/>
  <c r="G786" i="30" s="1"/>
  <c r="E787" i="30"/>
  <c r="G787" i="30" s="1"/>
  <c r="E789" i="30"/>
  <c r="G789" i="30" s="1"/>
  <c r="E790" i="30"/>
  <c r="G790" i="30" s="1"/>
  <c r="E791" i="30"/>
  <c r="G791" i="30" s="1"/>
  <c r="E792" i="30"/>
  <c r="G792" i="30" s="1"/>
  <c r="E794" i="30"/>
  <c r="G794" i="30" s="1"/>
  <c r="E795" i="30"/>
  <c r="G795" i="30" s="1"/>
  <c r="M775" i="30"/>
  <c r="O775" i="30" s="1"/>
  <c r="M770" i="30"/>
  <c r="O770" i="30" s="1"/>
  <c r="M771" i="30"/>
  <c r="O771" i="30" s="1"/>
  <c r="M772" i="30"/>
  <c r="O772" i="30" s="1"/>
  <c r="M773" i="30"/>
  <c r="O773" i="30" s="1"/>
  <c r="M774" i="30"/>
  <c r="O774" i="30" s="1"/>
  <c r="M769" i="30"/>
  <c r="O769" i="30" s="1"/>
  <c r="M768" i="30"/>
  <c r="O768" i="30" s="1"/>
  <c r="M767" i="30"/>
  <c r="O767" i="30" s="1"/>
  <c r="M763" i="30"/>
  <c r="O763" i="30" s="1"/>
  <c r="M764" i="30"/>
  <c r="O764" i="30" s="1"/>
  <c r="M765" i="30"/>
  <c r="O765" i="30" s="1"/>
  <c r="M762" i="30"/>
  <c r="O762" i="30" s="1"/>
  <c r="M760" i="30"/>
  <c r="O760" i="30" s="1"/>
  <c r="M759" i="30"/>
  <c r="O759" i="30" s="1"/>
  <c r="M753" i="30"/>
  <c r="O753" i="30" s="1"/>
  <c r="M754" i="30"/>
  <c r="O754" i="30" s="1"/>
  <c r="M755" i="30"/>
  <c r="O755" i="30" s="1"/>
  <c r="M756" i="30"/>
  <c r="O756" i="30" s="1"/>
  <c r="M757" i="30"/>
  <c r="O757" i="30" s="1"/>
  <c r="M758" i="30"/>
  <c r="O758" i="30" s="1"/>
  <c r="M752" i="30"/>
  <c r="O752" i="30" s="1"/>
  <c r="M749" i="30"/>
  <c r="O749" i="30" s="1"/>
  <c r="M750" i="30"/>
  <c r="O750" i="30" s="1"/>
  <c r="M748" i="30"/>
  <c r="O748" i="30" s="1"/>
  <c r="M745" i="30"/>
  <c r="O745" i="30" s="1"/>
  <c r="M744" i="30"/>
  <c r="O744" i="30" s="1"/>
  <c r="M742" i="30"/>
  <c r="O742" i="30" s="1"/>
  <c r="M738" i="30"/>
  <c r="O738" i="30" s="1"/>
  <c r="M739" i="30"/>
  <c r="O739" i="30" s="1"/>
  <c r="M740" i="30"/>
  <c r="O740" i="30" s="1"/>
  <c r="M741" i="30"/>
  <c r="O741" i="30" s="1"/>
  <c r="M737" i="30"/>
  <c r="O737" i="30" s="1"/>
  <c r="M735" i="30"/>
  <c r="O735" i="30" s="1"/>
  <c r="M733" i="30"/>
  <c r="O733" i="30" s="1"/>
  <c r="M734" i="30"/>
  <c r="O734" i="30" s="1"/>
  <c r="M732" i="30"/>
  <c r="O732" i="30" s="1"/>
  <c r="M729" i="30"/>
  <c r="O729" i="30" s="1"/>
  <c r="M728" i="30"/>
  <c r="O728" i="30" s="1"/>
  <c r="M725" i="30"/>
  <c r="O725" i="30" s="1"/>
  <c r="M724" i="30"/>
  <c r="O724" i="30" s="1"/>
  <c r="M723" i="30"/>
  <c r="O723" i="30" s="1"/>
  <c r="M722" i="30"/>
  <c r="O722" i="30" s="1"/>
  <c r="M721" i="30"/>
  <c r="O721" i="30" s="1"/>
  <c r="M720" i="30"/>
  <c r="O720" i="30" s="1"/>
  <c r="M719" i="30"/>
  <c r="O719" i="30" s="1"/>
  <c r="M718" i="30"/>
  <c r="O718" i="30" s="1"/>
  <c r="M717" i="30"/>
  <c r="O717" i="30" s="1"/>
  <c r="M716" i="30"/>
  <c r="O716" i="30" s="1"/>
  <c r="E717" i="30"/>
  <c r="G717" i="30" s="1"/>
  <c r="E720" i="30"/>
  <c r="G720" i="30" s="1"/>
  <c r="E721" i="30"/>
  <c r="G721" i="30" s="1"/>
  <c r="E722" i="30"/>
  <c r="G722" i="30" s="1"/>
  <c r="E723" i="30"/>
  <c r="G723" i="30" s="1"/>
  <c r="E725" i="30"/>
  <c r="G725" i="30" s="1"/>
  <c r="M714" i="30"/>
  <c r="O714" i="30" s="1"/>
  <c r="M713" i="30"/>
  <c r="O713" i="30" s="1"/>
  <c r="E714" i="30"/>
  <c r="G714" i="30" s="1"/>
  <c r="E713" i="30"/>
  <c r="G713" i="30" s="1"/>
  <c r="M711" i="30"/>
  <c r="O711" i="30" s="1"/>
  <c r="M710" i="30"/>
  <c r="O710" i="30" s="1"/>
  <c r="M709" i="30"/>
  <c r="O709" i="30" s="1"/>
  <c r="M708" i="30"/>
  <c r="O708" i="30" s="1"/>
  <c r="M707" i="30"/>
  <c r="O707" i="30" s="1"/>
  <c r="M706" i="30"/>
  <c r="O706" i="30" s="1"/>
  <c r="M705" i="30"/>
  <c r="O705" i="30" s="1"/>
  <c r="M704" i="30"/>
  <c r="O704" i="30" s="1"/>
  <c r="M703" i="30"/>
  <c r="O703" i="30" s="1"/>
  <c r="M701" i="30"/>
  <c r="M700" i="30"/>
  <c r="O700" i="30" s="1"/>
  <c r="M699" i="30"/>
  <c r="O699" i="30" s="1"/>
  <c r="M698" i="30"/>
  <c r="O698" i="30" s="1"/>
  <c r="M697" i="30"/>
  <c r="O697" i="30" s="1"/>
  <c r="M696" i="30"/>
  <c r="O696" i="30" s="1"/>
  <c r="O701" i="30"/>
  <c r="E710" i="30"/>
  <c r="G710" i="30" s="1"/>
  <c r="E711" i="30"/>
  <c r="G711" i="30" s="1"/>
  <c r="E709" i="30"/>
  <c r="G709" i="30" s="1"/>
  <c r="E698" i="30"/>
  <c r="G698" i="30" s="1"/>
  <c r="E699" i="30"/>
  <c r="G699" i="30" s="1"/>
  <c r="E700" i="30"/>
  <c r="G700" i="30" s="1"/>
  <c r="E702" i="30"/>
  <c r="G702" i="30" s="1"/>
  <c r="E703" i="30"/>
  <c r="G703" i="30" s="1"/>
  <c r="E704" i="30"/>
  <c r="G704" i="30" s="1"/>
  <c r="E705" i="30"/>
  <c r="G705" i="30" s="1"/>
  <c r="M694" i="30"/>
  <c r="O694" i="30" s="1"/>
  <c r="M693" i="30"/>
  <c r="O693" i="30" s="1"/>
  <c r="M692" i="30"/>
  <c r="O692" i="30" s="1"/>
  <c r="M691" i="30"/>
  <c r="O691" i="30" s="1"/>
  <c r="M690" i="30"/>
  <c r="O690" i="30" s="1"/>
  <c r="E691" i="30"/>
  <c r="G691" i="30" s="1"/>
  <c r="E692" i="30"/>
  <c r="G692" i="30" s="1"/>
  <c r="E693" i="30"/>
  <c r="G693" i="30" s="1"/>
  <c r="E690" i="30"/>
  <c r="G690" i="30" s="1"/>
  <c r="M687" i="30"/>
  <c r="M686" i="30"/>
  <c r="O686" i="30" s="1"/>
  <c r="M685" i="30"/>
  <c r="M684" i="30"/>
  <c r="O684" i="30" s="1"/>
  <c r="M683" i="30"/>
  <c r="O683" i="30" s="1"/>
  <c r="M682" i="30"/>
  <c r="O682" i="30" s="1"/>
  <c r="M681" i="30"/>
  <c r="O681" i="30" s="1"/>
  <c r="M679" i="30"/>
  <c r="O679" i="30" s="1"/>
  <c r="M678" i="30"/>
  <c r="O678" i="30" s="1"/>
  <c r="M677" i="30"/>
  <c r="O677" i="30" s="1"/>
  <c r="M676" i="30"/>
  <c r="O676" i="30" s="1"/>
  <c r="M675" i="30"/>
  <c r="M674" i="30"/>
  <c r="O674" i="30" s="1"/>
  <c r="M673" i="30"/>
  <c r="O673" i="30" s="1"/>
  <c r="M672" i="30"/>
  <c r="O672" i="30" s="1"/>
  <c r="M670" i="30"/>
  <c r="O670" i="30" s="1"/>
  <c r="M669" i="30"/>
  <c r="O669" i="30" s="1"/>
  <c r="M668" i="30"/>
  <c r="O668" i="30" s="1"/>
  <c r="M666" i="30"/>
  <c r="O666" i="30" s="1"/>
  <c r="M665" i="30"/>
  <c r="M664" i="30"/>
  <c r="O664" i="30" s="1"/>
  <c r="M663" i="30"/>
  <c r="O663" i="30" s="1"/>
  <c r="M662" i="30"/>
  <c r="O662" i="30" s="1"/>
  <c r="M661" i="30"/>
  <c r="O661" i="30" s="1"/>
  <c r="O687" i="30"/>
  <c r="O685" i="30"/>
  <c r="O675" i="30"/>
  <c r="O665" i="30"/>
  <c r="G667" i="30"/>
  <c r="E687" i="30"/>
  <c r="G687" i="30" s="1"/>
  <c r="E665" i="30"/>
  <c r="G665" i="30" s="1"/>
  <c r="E666" i="30"/>
  <c r="G666" i="30" s="1"/>
  <c r="E667" i="30"/>
  <c r="E668" i="30"/>
  <c r="G668" i="30" s="1"/>
  <c r="E671" i="30"/>
  <c r="G671" i="30" s="1"/>
  <c r="E675" i="30"/>
  <c r="G675" i="30" s="1"/>
  <c r="E677" i="30"/>
  <c r="G677" i="30" s="1"/>
  <c r="E678" i="30"/>
  <c r="G678" i="30" s="1"/>
  <c r="E680" i="30"/>
  <c r="G680" i="30" s="1"/>
  <c r="E681" i="30"/>
  <c r="G681" i="30" s="1"/>
  <c r="E683" i="30"/>
  <c r="G683" i="30" s="1"/>
  <c r="E684" i="30"/>
  <c r="G684" i="30" s="1"/>
  <c r="E685" i="30"/>
  <c r="G685" i="30" s="1"/>
  <c r="E661" i="30"/>
  <c r="G661" i="30" s="1"/>
  <c r="O656" i="30"/>
  <c r="M659" i="30"/>
  <c r="O659" i="30" s="1"/>
  <c r="M658" i="30"/>
  <c r="O658" i="30" s="1"/>
  <c r="M656" i="30"/>
  <c r="M655" i="30"/>
  <c r="O655" i="30" s="1"/>
  <c r="M654" i="30"/>
  <c r="O654" i="30" s="1"/>
  <c r="M653" i="30"/>
  <c r="O653" i="30" s="1"/>
  <c r="M652" i="30"/>
  <c r="O652" i="30" s="1"/>
  <c r="M651" i="30"/>
  <c r="O651" i="30" s="1"/>
  <c r="M650" i="30"/>
  <c r="O650" i="30" s="1"/>
  <c r="M649" i="30"/>
  <c r="O649" i="30" s="1"/>
  <c r="M648" i="30"/>
  <c r="O648" i="30" s="1"/>
  <c r="E659" i="30"/>
  <c r="G659" i="30" s="1"/>
  <c r="E650" i="30"/>
  <c r="G650" i="30" s="1"/>
  <c r="E652" i="30"/>
  <c r="G652" i="30" s="1"/>
  <c r="E656" i="30"/>
  <c r="G656" i="30" s="1"/>
  <c r="E657" i="30"/>
  <c r="G657" i="30" s="1"/>
  <c r="E648" i="30"/>
  <c r="G648" i="30" s="1"/>
  <c r="M646" i="30"/>
  <c r="O646" i="30" s="1"/>
  <c r="M645" i="30"/>
  <c r="O645" i="30" s="1"/>
  <c r="M644" i="30"/>
  <c r="O644" i="30" s="1"/>
  <c r="M642" i="30"/>
  <c r="O642" i="30" s="1"/>
  <c r="M641" i="30"/>
  <c r="O641" i="30" s="1"/>
  <c r="M640" i="30"/>
  <c r="O640" i="30" s="1"/>
  <c r="M638" i="30"/>
  <c r="O638" i="30" s="1"/>
  <c r="M637" i="30"/>
  <c r="O637" i="30" s="1"/>
  <c r="M636" i="30"/>
  <c r="O636" i="30" s="1"/>
  <c r="M634" i="30"/>
  <c r="O634" i="30" s="1"/>
  <c r="M633" i="30"/>
  <c r="O633" i="30" s="1"/>
  <c r="M632" i="30"/>
  <c r="O632" i="30" s="1"/>
  <c r="M631" i="30"/>
  <c r="O631" i="30" s="1"/>
  <c r="M630" i="30"/>
  <c r="O630" i="30" s="1"/>
  <c r="M629" i="30"/>
  <c r="O629" i="30" s="1"/>
  <c r="M628" i="30"/>
  <c r="O628" i="30" s="1"/>
  <c r="M627" i="30"/>
  <c r="O627" i="30" s="1"/>
  <c r="M626" i="30"/>
  <c r="O626" i="30" s="1"/>
  <c r="M624" i="30"/>
  <c r="O624" i="30" s="1"/>
  <c r="M623" i="30"/>
  <c r="O623" i="30" s="1"/>
  <c r="M622" i="30"/>
  <c r="O622" i="30" s="1"/>
  <c r="M621" i="30"/>
  <c r="O621" i="30" s="1"/>
  <c r="M620" i="30"/>
  <c r="O620" i="30" s="1"/>
  <c r="M619" i="30"/>
  <c r="O619" i="30" s="1"/>
  <c r="M617" i="30"/>
  <c r="O617" i="30" s="1"/>
  <c r="M616" i="30"/>
  <c r="O616" i="30" s="1"/>
  <c r="M614" i="30"/>
  <c r="O614" i="30" s="1"/>
  <c r="M613" i="30"/>
  <c r="O613" i="30" s="1"/>
  <c r="M612" i="30"/>
  <c r="O612" i="30" s="1"/>
  <c r="M611" i="30"/>
  <c r="O611" i="30" s="1"/>
  <c r="M609" i="30"/>
  <c r="O609" i="30" s="1"/>
  <c r="M608" i="30"/>
  <c r="O608" i="30" s="1"/>
  <c r="M607" i="30"/>
  <c r="O607" i="30" s="1"/>
  <c r="M605" i="30"/>
  <c r="O605" i="30" s="1"/>
  <c r="M604" i="30"/>
  <c r="O604" i="30" s="1"/>
  <c r="M603" i="30"/>
  <c r="O603" i="30" s="1"/>
  <c r="M602" i="30"/>
  <c r="O602" i="30" s="1"/>
  <c r="M601" i="30"/>
  <c r="O601" i="30" s="1"/>
  <c r="M599" i="30"/>
  <c r="O599" i="30" s="1"/>
  <c r="M598" i="30"/>
  <c r="O598" i="30" s="1"/>
  <c r="M597" i="30"/>
  <c r="O597" i="30" s="1"/>
  <c r="M596" i="30"/>
  <c r="O596" i="30" s="1"/>
  <c r="M595" i="30"/>
  <c r="O595" i="30" s="1"/>
  <c r="M594" i="30"/>
  <c r="O594" i="30" s="1"/>
  <c r="M593" i="30"/>
  <c r="O593" i="30" s="1"/>
  <c r="M592" i="30"/>
  <c r="O592" i="30" s="1"/>
  <c r="M591" i="30"/>
  <c r="O591" i="30" s="1"/>
  <c r="M590" i="30"/>
  <c r="O590" i="30" s="1"/>
  <c r="M589" i="30"/>
  <c r="O589" i="30" s="1"/>
  <c r="M588" i="30"/>
  <c r="O588" i="30" s="1"/>
  <c r="M587" i="30"/>
  <c r="O587" i="30" s="1"/>
  <c r="M586" i="30"/>
  <c r="O586" i="30" s="1"/>
  <c r="G641" i="30"/>
  <c r="E645" i="30"/>
  <c r="G645" i="30" s="1"/>
  <c r="E646" i="30"/>
  <c r="G646" i="30" s="1"/>
  <c r="E644" i="30"/>
  <c r="G644" i="30" s="1"/>
  <c r="E641" i="30"/>
  <c r="E587" i="30"/>
  <c r="G587" i="30" s="1"/>
  <c r="E589" i="30"/>
  <c r="G589" i="30" s="1"/>
  <c r="E593" i="30"/>
  <c r="G593" i="30" s="1"/>
  <c r="E594" i="30"/>
  <c r="G594" i="30" s="1"/>
  <c r="E595" i="30"/>
  <c r="G595" i="30" s="1"/>
  <c r="E597" i="30"/>
  <c r="G597" i="30" s="1"/>
  <c r="E599" i="30"/>
  <c r="G599" i="30" s="1"/>
  <c r="E600" i="30"/>
  <c r="G600" i="30" s="1"/>
  <c r="E601" i="30"/>
  <c r="G601" i="30" s="1"/>
  <c r="E605" i="30"/>
  <c r="G605" i="30" s="1"/>
  <c r="E606" i="30"/>
  <c r="G606" i="30" s="1"/>
  <c r="E607" i="30"/>
  <c r="G607" i="30" s="1"/>
  <c r="E608" i="30"/>
  <c r="G608" i="30" s="1"/>
  <c r="E610" i="30"/>
  <c r="G610" i="30" s="1"/>
  <c r="E613" i="30"/>
  <c r="G613" i="30" s="1"/>
  <c r="E614" i="30"/>
  <c r="G614" i="30" s="1"/>
  <c r="E615" i="30"/>
  <c r="G615" i="30" s="1"/>
  <c r="E618" i="30"/>
  <c r="G618" i="30" s="1"/>
  <c r="E622" i="30"/>
  <c r="G622" i="30" s="1"/>
  <c r="E625" i="30"/>
  <c r="G625" i="30" s="1"/>
  <c r="E628" i="30"/>
  <c r="G628" i="30" s="1"/>
  <c r="E629" i="30"/>
  <c r="G629" i="30" s="1"/>
  <c r="E635" i="30"/>
  <c r="G635" i="30" s="1"/>
  <c r="E636" i="30"/>
  <c r="G636" i="30" s="1"/>
  <c r="E637" i="30"/>
  <c r="G637" i="30" s="1"/>
  <c r="E639" i="30"/>
  <c r="G639" i="30" s="1"/>
  <c r="E642" i="30"/>
  <c r="G642" i="30" s="1"/>
  <c r="E643" i="30"/>
  <c r="G643" i="30" s="1"/>
  <c r="O581" i="30"/>
  <c r="M583" i="30"/>
  <c r="O583" i="30" s="1"/>
  <c r="M581" i="30"/>
  <c r="M579" i="30"/>
  <c r="O579" i="30" s="1"/>
  <c r="M578" i="30"/>
  <c r="O578" i="30" s="1"/>
  <c r="G584" i="30"/>
  <c r="E580" i="30"/>
  <c r="G580" i="30" s="1"/>
  <c r="E581" i="30"/>
  <c r="G581" i="30" s="1"/>
  <c r="E582" i="30"/>
  <c r="G582" i="30" s="1"/>
  <c r="E583" i="30"/>
  <c r="G583" i="30" s="1"/>
  <c r="E584" i="30"/>
  <c r="E579" i="30"/>
  <c r="G579" i="30" s="1"/>
  <c r="E578" i="30"/>
  <c r="G578" i="30" s="1"/>
  <c r="M575" i="30"/>
  <c r="O575" i="30" s="1"/>
  <c r="M574" i="30"/>
  <c r="O574" i="30" s="1"/>
  <c r="M573" i="30"/>
  <c r="O573" i="30" s="1"/>
  <c r="M572" i="30"/>
  <c r="O572" i="30" s="1"/>
  <c r="M571" i="30"/>
  <c r="O571" i="30" s="1"/>
  <c r="M569" i="30"/>
  <c r="O569" i="30" s="1"/>
  <c r="M568" i="30"/>
  <c r="O568" i="30" s="1"/>
  <c r="M566" i="30"/>
  <c r="O566" i="30" s="1"/>
  <c r="M565" i="30"/>
  <c r="O565" i="30" s="1"/>
  <c r="M564" i="30"/>
  <c r="O564" i="30" s="1"/>
  <c r="E567" i="30"/>
  <c r="G567" i="30" s="1"/>
  <c r="E570" i="30"/>
  <c r="G570" i="30" s="1"/>
  <c r="M562" i="30"/>
  <c r="O562" i="30" s="1"/>
  <c r="O560" i="30"/>
  <c r="M560" i="30"/>
  <c r="M559" i="30"/>
  <c r="O559" i="30" s="1"/>
  <c r="M558" i="30"/>
  <c r="O558" i="30" s="1"/>
  <c r="M557" i="30"/>
  <c r="O557" i="30" s="1"/>
  <c r="M556" i="30"/>
  <c r="O556" i="30" s="1"/>
  <c r="M555" i="30"/>
  <c r="O555" i="30" s="1"/>
  <c r="M554" i="30"/>
  <c r="O554" i="30" s="1"/>
  <c r="M553" i="30"/>
  <c r="O553" i="30" s="1"/>
  <c r="M552" i="30"/>
  <c r="O552" i="30" s="1"/>
  <c r="M551" i="30"/>
  <c r="O551" i="30" s="1"/>
  <c r="M550" i="30"/>
  <c r="O550" i="30" s="1"/>
  <c r="M549" i="30"/>
  <c r="O549" i="30" s="1"/>
  <c r="M548" i="30"/>
  <c r="O548" i="30" s="1"/>
  <c r="M546" i="30"/>
  <c r="O546" i="30" s="1"/>
  <c r="M545" i="30"/>
  <c r="O545" i="30" s="1"/>
  <c r="M544" i="30"/>
  <c r="O544" i="30" s="1"/>
  <c r="M543" i="30"/>
  <c r="O543" i="30" s="1"/>
  <c r="M542" i="30"/>
  <c r="O542" i="30" s="1"/>
  <c r="E547" i="30"/>
  <c r="G547" i="30" s="1"/>
  <c r="M539" i="30"/>
  <c r="O539" i="30" s="1"/>
  <c r="M536" i="30"/>
  <c r="O536" i="30" s="1"/>
  <c r="M535" i="30"/>
  <c r="O535" i="30" s="1"/>
  <c r="E539" i="30"/>
  <c r="G539" i="30" s="1"/>
  <c r="E538" i="30"/>
  <c r="G538" i="30" s="1"/>
  <c r="H538" i="30" s="1"/>
  <c r="E536" i="30"/>
  <c r="E535" i="30"/>
  <c r="G535" i="30" s="1"/>
  <c r="E532" i="30"/>
  <c r="G532" i="30" s="1"/>
  <c r="O528" i="30"/>
  <c r="M532" i="30"/>
  <c r="O532" i="30" s="1"/>
  <c r="M531" i="30"/>
  <c r="O531" i="30" s="1"/>
  <c r="M530" i="30"/>
  <c r="O530" i="30" s="1"/>
  <c r="M529" i="30"/>
  <c r="O529" i="30" s="1"/>
  <c r="M528" i="30"/>
  <c r="E529" i="30"/>
  <c r="G529" i="30" s="1"/>
  <c r="E530" i="30"/>
  <c r="G530" i="30" s="1"/>
  <c r="E531" i="30"/>
  <c r="G531" i="30" s="1"/>
  <c r="E528" i="30"/>
  <c r="G528" i="30" s="1"/>
  <c r="M526" i="30"/>
  <c r="O526" i="30" s="1"/>
  <c r="M525" i="30"/>
  <c r="O525" i="30" s="1"/>
  <c r="M523" i="30"/>
  <c r="O523" i="30" s="1"/>
  <c r="M522" i="30"/>
  <c r="O522" i="30" s="1"/>
  <c r="G524" i="30"/>
  <c r="G522" i="30"/>
  <c r="E526" i="30"/>
  <c r="G526" i="30" s="1"/>
  <c r="E524" i="30"/>
  <c r="E525" i="30"/>
  <c r="G525" i="30" s="1"/>
  <c r="E523" i="30"/>
  <c r="G523" i="30" s="1"/>
  <c r="E522" i="30"/>
  <c r="M519" i="30"/>
  <c r="O519" i="30" s="1"/>
  <c r="M518" i="30"/>
  <c r="O518" i="30" s="1"/>
  <c r="G518" i="30"/>
  <c r="E519" i="30"/>
  <c r="G519" i="30" s="1"/>
  <c r="E518" i="30"/>
  <c r="M516" i="30"/>
  <c r="O516" i="30" s="1"/>
  <c r="M515" i="30"/>
  <c r="O515" i="30" s="1"/>
  <c r="M514" i="30"/>
  <c r="O514" i="30" s="1"/>
  <c r="M513" i="30"/>
  <c r="O513" i="30" s="1"/>
  <c r="M512" i="30"/>
  <c r="O512" i="30" s="1"/>
  <c r="M511" i="30"/>
  <c r="O511" i="30" s="1"/>
  <c r="M510" i="30"/>
  <c r="O510" i="30" s="1"/>
  <c r="M509" i="30"/>
  <c r="O509" i="30" s="1"/>
  <c r="M508" i="30"/>
  <c r="O508" i="30" s="1"/>
  <c r="M507" i="30"/>
  <c r="O507" i="30" s="1"/>
  <c r="M506" i="30"/>
  <c r="O506" i="30" s="1"/>
  <c r="M505" i="30"/>
  <c r="O505" i="30" s="1"/>
  <c r="M504" i="30"/>
  <c r="O504" i="30" s="1"/>
  <c r="M502" i="30"/>
  <c r="O502" i="30" s="1"/>
  <c r="M501" i="30"/>
  <c r="O501" i="30" s="1"/>
  <c r="M500" i="30"/>
  <c r="O500" i="30" s="1"/>
  <c r="M499" i="30"/>
  <c r="O499" i="30" s="1"/>
  <c r="M498" i="30"/>
  <c r="O498" i="30" s="1"/>
  <c r="M497" i="30"/>
  <c r="O497" i="30" s="1"/>
  <c r="M496" i="30"/>
  <c r="O496" i="30" s="1"/>
  <c r="G498" i="30"/>
  <c r="G503" i="30"/>
  <c r="G508" i="30"/>
  <c r="E497" i="30"/>
  <c r="G497" i="30" s="1"/>
  <c r="E498" i="30"/>
  <c r="E499" i="30"/>
  <c r="G499" i="30" s="1"/>
  <c r="E500" i="30"/>
  <c r="G500" i="30" s="1"/>
  <c r="E502" i="30"/>
  <c r="G502" i="30" s="1"/>
  <c r="E503" i="30"/>
  <c r="E504" i="30"/>
  <c r="G504" i="30" s="1"/>
  <c r="E506" i="30"/>
  <c r="G506" i="30" s="1"/>
  <c r="E507" i="30"/>
  <c r="G507" i="30" s="1"/>
  <c r="E508" i="30"/>
  <c r="E510" i="30"/>
  <c r="G510" i="30" s="1"/>
  <c r="E511" i="30"/>
  <c r="G511" i="30" s="1"/>
  <c r="E513" i="30"/>
  <c r="G513" i="30" s="1"/>
  <c r="E516" i="30"/>
  <c r="G516" i="30" s="1"/>
  <c r="E496" i="30"/>
  <c r="G496" i="30" s="1"/>
  <c r="M494" i="30"/>
  <c r="O494" i="30" s="1"/>
  <c r="M493" i="30"/>
  <c r="O493" i="30" s="1"/>
  <c r="M492" i="30"/>
  <c r="O492" i="30" s="1"/>
  <c r="M491" i="30"/>
  <c r="O491" i="30" s="1"/>
  <c r="M490" i="30"/>
  <c r="O490" i="30" s="1"/>
  <c r="M489" i="30"/>
  <c r="O489" i="30" s="1"/>
  <c r="M488" i="30"/>
  <c r="O488" i="30" s="1"/>
  <c r="M487" i="30"/>
  <c r="O487" i="30" s="1"/>
  <c r="M486" i="30"/>
  <c r="O486" i="30" s="1"/>
  <c r="M485" i="30"/>
  <c r="O485" i="30" s="1"/>
  <c r="M484" i="30"/>
  <c r="O484" i="30" s="1"/>
  <c r="M483" i="30"/>
  <c r="O483" i="30" s="1"/>
  <c r="M482" i="30"/>
  <c r="O482" i="30" s="1"/>
  <c r="M481" i="30"/>
  <c r="O481" i="30" s="1"/>
  <c r="M480" i="30"/>
  <c r="O480" i="30" s="1"/>
  <c r="M479" i="30"/>
  <c r="O479" i="30" s="1"/>
  <c r="M478" i="30"/>
  <c r="O478" i="30" s="1"/>
  <c r="M477" i="30"/>
  <c r="O477" i="30" s="1"/>
  <c r="M476" i="30"/>
  <c r="O476" i="30" s="1"/>
  <c r="M475" i="30"/>
  <c r="O475" i="30" s="1"/>
  <c r="M474" i="30"/>
  <c r="O474" i="30" s="1"/>
  <c r="M473" i="30"/>
  <c r="O473" i="30" s="1"/>
  <c r="M472" i="30"/>
  <c r="O472" i="30" s="1"/>
  <c r="M470" i="30"/>
  <c r="O470" i="30" s="1"/>
  <c r="M469" i="30"/>
  <c r="O469" i="30" s="1"/>
  <c r="E471" i="30"/>
  <c r="G471" i="30" s="1"/>
  <c r="E472" i="30"/>
  <c r="G472" i="30" s="1"/>
  <c r="E473" i="30"/>
  <c r="G473" i="30" s="1"/>
  <c r="E474" i="30"/>
  <c r="G474" i="30" s="1"/>
  <c r="E475" i="30"/>
  <c r="G475" i="30" s="1"/>
  <c r="E476" i="30"/>
  <c r="G476" i="30" s="1"/>
  <c r="E478" i="30"/>
  <c r="G478" i="30" s="1"/>
  <c r="E479" i="30"/>
  <c r="G479" i="30" s="1"/>
  <c r="E481" i="30"/>
  <c r="G481" i="30" s="1"/>
  <c r="E482" i="30"/>
  <c r="G482" i="30" s="1"/>
  <c r="E483" i="30"/>
  <c r="G483" i="30" s="1"/>
  <c r="E484" i="30"/>
  <c r="G484" i="30" s="1"/>
  <c r="E485" i="30"/>
  <c r="G485" i="30" s="1"/>
  <c r="E486" i="30"/>
  <c r="G486" i="30" s="1"/>
  <c r="E487" i="30"/>
  <c r="G487" i="30" s="1"/>
  <c r="E488" i="30"/>
  <c r="G488" i="30" s="1"/>
  <c r="E490" i="30"/>
  <c r="G490" i="30" s="1"/>
  <c r="E492" i="30"/>
  <c r="G492" i="30" s="1"/>
  <c r="E493" i="30"/>
  <c r="G493" i="30" s="1"/>
  <c r="E494" i="30"/>
  <c r="G494" i="30" s="1"/>
  <c r="E469" i="30"/>
  <c r="G469" i="30" s="1"/>
  <c r="M466" i="30"/>
  <c r="O466" i="30" s="1"/>
  <c r="E466" i="30"/>
  <c r="G466" i="30" s="1"/>
  <c r="M464" i="30"/>
  <c r="O464" i="30" s="1"/>
  <c r="M463" i="30"/>
  <c r="O463" i="30" s="1"/>
  <c r="M462" i="30"/>
  <c r="O462" i="30" s="1"/>
  <c r="M461" i="30"/>
  <c r="O461" i="30" s="1"/>
  <c r="M460" i="30"/>
  <c r="O460" i="30" s="1"/>
  <c r="M459" i="30"/>
  <c r="O459" i="30" s="1"/>
  <c r="M458" i="30"/>
  <c r="O458" i="30" s="1"/>
  <c r="M457" i="30"/>
  <c r="O457" i="30" s="1"/>
  <c r="M456" i="30"/>
  <c r="O456" i="30" s="1"/>
  <c r="M455" i="30"/>
  <c r="O455" i="30" s="1"/>
  <c r="M454" i="30"/>
  <c r="O454" i="30" s="1"/>
  <c r="M453" i="30"/>
  <c r="O453" i="30" s="1"/>
  <c r="M451" i="30"/>
  <c r="O451" i="30" s="1"/>
  <c r="M450" i="30"/>
  <c r="O450" i="30" s="1"/>
  <c r="M449" i="30"/>
  <c r="O449" i="30" s="1"/>
  <c r="M448" i="30"/>
  <c r="O448" i="30" s="1"/>
  <c r="M447" i="30"/>
  <c r="O447" i="30" s="1"/>
  <c r="M446" i="30"/>
  <c r="O446" i="30" s="1"/>
  <c r="M445" i="30"/>
  <c r="O445" i="30" s="1"/>
  <c r="M444" i="30"/>
  <c r="O444" i="30" s="1"/>
  <c r="E449" i="30"/>
  <c r="G449" i="30" s="1"/>
  <c r="E452" i="30"/>
  <c r="G452" i="30" s="1"/>
  <c r="E455" i="30"/>
  <c r="G455" i="30" s="1"/>
  <c r="E456" i="30"/>
  <c r="G456" i="30" s="1"/>
  <c r="E457" i="30"/>
  <c r="G457" i="30" s="1"/>
  <c r="E458" i="30"/>
  <c r="G458" i="30" s="1"/>
  <c r="E462" i="30"/>
  <c r="G462" i="30" s="1"/>
  <c r="E464" i="30"/>
  <c r="G464" i="30" s="1"/>
  <c r="M442" i="30"/>
  <c r="O442" i="30" s="1"/>
  <c r="M441" i="30"/>
  <c r="O441" i="30" s="1"/>
  <c r="M438" i="30"/>
  <c r="O438" i="30" s="1"/>
  <c r="M436" i="30"/>
  <c r="O436" i="30" s="1"/>
  <c r="M435" i="30"/>
  <c r="O435" i="30" s="1"/>
  <c r="E432" i="30"/>
  <c r="G432" i="30" s="1"/>
  <c r="E431" i="30"/>
  <c r="G431" i="30" s="1"/>
  <c r="M428" i="30"/>
  <c r="O428" i="30" s="1"/>
  <c r="M427" i="30"/>
  <c r="O427" i="30" s="1"/>
  <c r="M426" i="30"/>
  <c r="O426" i="30" s="1"/>
  <c r="M425" i="30"/>
  <c r="O425" i="30" s="1"/>
  <c r="M424" i="30"/>
  <c r="O424" i="30" s="1"/>
  <c r="M423" i="30"/>
  <c r="O423" i="30" s="1"/>
  <c r="M422" i="30"/>
  <c r="O422" i="30" s="1"/>
  <c r="M421" i="30"/>
  <c r="O421" i="30" s="1"/>
  <c r="M420" i="30"/>
  <c r="O420" i="30" s="1"/>
  <c r="M419" i="30"/>
  <c r="O419" i="30" s="1"/>
  <c r="M418" i="30"/>
  <c r="O418" i="30" s="1"/>
  <c r="M417" i="30"/>
  <c r="O417" i="30" s="1"/>
  <c r="M416" i="30"/>
  <c r="O416" i="30" s="1"/>
  <c r="E417" i="30"/>
  <c r="G417" i="30" s="1"/>
  <c r="E418" i="30"/>
  <c r="G418" i="30" s="1"/>
  <c r="E419" i="30"/>
  <c r="G419" i="30" s="1"/>
  <c r="E420" i="30"/>
  <c r="G420" i="30" s="1"/>
  <c r="E421" i="30"/>
  <c r="G421" i="30" s="1"/>
  <c r="E422" i="30"/>
  <c r="G422" i="30" s="1"/>
  <c r="E423" i="30"/>
  <c r="G423" i="30" s="1"/>
  <c r="E424" i="30"/>
  <c r="G424" i="30" s="1"/>
  <c r="E425" i="30"/>
  <c r="G425" i="30" s="1"/>
  <c r="E426" i="30"/>
  <c r="G426" i="30" s="1"/>
  <c r="E427" i="30"/>
  <c r="G427" i="30" s="1"/>
  <c r="E428" i="30"/>
  <c r="G428" i="30" s="1"/>
  <c r="E416" i="30"/>
  <c r="G416" i="30" s="1"/>
  <c r="M413" i="30"/>
  <c r="O413" i="30" s="1"/>
  <c r="E413" i="30"/>
  <c r="G413" i="30" s="1"/>
  <c r="M410" i="30"/>
  <c r="O410" i="30" s="1"/>
  <c r="M409" i="30"/>
  <c r="O409" i="30" s="1"/>
  <c r="M408" i="30"/>
  <c r="O408" i="30" s="1"/>
  <c r="M407" i="30"/>
  <c r="O407" i="30" s="1"/>
  <c r="M406" i="30"/>
  <c r="O406" i="30" s="1"/>
  <c r="M405" i="30"/>
  <c r="O405" i="30" s="1"/>
  <c r="M404" i="30"/>
  <c r="O404" i="30" s="1"/>
  <c r="M403" i="30"/>
  <c r="O403" i="30" s="1"/>
  <c r="M402" i="30"/>
  <c r="O402" i="30" s="1"/>
  <c r="M401" i="30"/>
  <c r="O401" i="30" s="1"/>
  <c r="M400" i="30"/>
  <c r="O400" i="30" s="1"/>
  <c r="M399" i="30"/>
  <c r="O399" i="30" s="1"/>
  <c r="M398" i="30"/>
  <c r="O398" i="30" s="1"/>
  <c r="M397" i="30"/>
  <c r="O397" i="30" s="1"/>
  <c r="M396" i="30"/>
  <c r="O396" i="30" s="1"/>
  <c r="M395" i="30"/>
  <c r="O395" i="30" s="1"/>
  <c r="M394" i="30"/>
  <c r="O394" i="30" s="1"/>
  <c r="M393" i="30"/>
  <c r="O393" i="30" s="1"/>
  <c r="M392" i="30"/>
  <c r="O392" i="30" s="1"/>
  <c r="E410" i="30"/>
  <c r="G410" i="30" s="1"/>
  <c r="E409" i="30"/>
  <c r="G409" i="30" s="1"/>
  <c r="E406" i="30"/>
  <c r="G406" i="30" s="1"/>
  <c r="E398" i="30"/>
  <c r="G398" i="30" s="1"/>
  <c r="E399" i="30"/>
  <c r="G399" i="30" s="1"/>
  <c r="E400" i="30"/>
  <c r="G400" i="30" s="1"/>
  <c r="E401" i="30"/>
  <c r="G401" i="30" s="1"/>
  <c r="E402" i="30"/>
  <c r="G402" i="30" s="1"/>
  <c r="E403" i="30"/>
  <c r="G403" i="30" s="1"/>
  <c r="M390" i="30"/>
  <c r="O390" i="30" s="1"/>
  <c r="M389" i="30"/>
  <c r="O389" i="30" s="1"/>
  <c r="M388" i="30"/>
  <c r="O388" i="30" s="1"/>
  <c r="M387" i="30"/>
  <c r="O387" i="30" s="1"/>
  <c r="M386" i="30"/>
  <c r="O386" i="30" s="1"/>
  <c r="E387" i="30"/>
  <c r="G387" i="30" s="1"/>
  <c r="E386" i="30"/>
  <c r="G386" i="30" s="1"/>
  <c r="M383" i="30"/>
  <c r="O383" i="30" s="1"/>
  <c r="M381" i="30"/>
  <c r="O381" i="30" s="1"/>
  <c r="E383" i="30"/>
  <c r="G383" i="30" s="1"/>
  <c r="E381" i="30"/>
  <c r="G381" i="30" s="1"/>
  <c r="M376" i="30"/>
  <c r="O376" i="30" s="1"/>
  <c r="M377" i="30"/>
  <c r="O377" i="30" s="1"/>
  <c r="M378" i="30"/>
  <c r="O378" i="30" s="1"/>
  <c r="M375" i="30"/>
  <c r="O375" i="30" s="1"/>
  <c r="O9" i="44" l="1"/>
  <c r="E534" i="30"/>
  <c r="G536" i="30"/>
  <c r="H1245" i="30"/>
  <c r="I1245" i="30" s="1"/>
  <c r="O660" i="30"/>
  <c r="E376" i="30" l="1"/>
  <c r="G376" i="30" s="1"/>
  <c r="E377" i="30"/>
  <c r="G377" i="30" s="1"/>
  <c r="E378" i="30"/>
  <c r="G378" i="30" s="1"/>
  <c r="E375" i="30"/>
  <c r="G375" i="30" s="1"/>
  <c r="E372" i="30"/>
  <c r="G372" i="30" s="1"/>
  <c r="M369" i="30"/>
  <c r="O369" i="30" s="1"/>
  <c r="M368" i="30"/>
  <c r="O368" i="30" s="1"/>
  <c r="M367" i="30"/>
  <c r="O367" i="30" s="1"/>
  <c r="M364" i="30"/>
  <c r="O364" i="30" s="1"/>
  <c r="M365" i="30"/>
  <c r="O365" i="30" s="1"/>
  <c r="E365" i="30"/>
  <c r="G365" i="30" s="1"/>
  <c r="M363" i="30"/>
  <c r="O363" i="30" s="1"/>
  <c r="E363" i="30"/>
  <c r="G363" i="30" s="1"/>
  <c r="M360" i="30"/>
  <c r="O360" i="30" s="1"/>
  <c r="M359" i="30"/>
  <c r="O359" i="30" s="1"/>
  <c r="E360" i="30"/>
  <c r="G360" i="30" s="1"/>
  <c r="E359" i="30"/>
  <c r="G359" i="30" s="1"/>
  <c r="M357" i="30"/>
  <c r="O357" i="30" s="1"/>
  <c r="M356" i="30"/>
  <c r="O356" i="30" s="1"/>
  <c r="M355" i="30"/>
  <c r="O355" i="30" s="1"/>
  <c r="M354" i="30"/>
  <c r="O354" i="30" s="1"/>
  <c r="M353" i="30"/>
  <c r="O353" i="30" s="1"/>
  <c r="M352" i="30"/>
  <c r="O352" i="30" s="1"/>
  <c r="E357" i="30"/>
  <c r="G357" i="30" s="1"/>
  <c r="E354" i="30"/>
  <c r="G354" i="30" s="1"/>
  <c r="E355" i="30"/>
  <c r="G355" i="30" s="1"/>
  <c r="E356" i="30"/>
  <c r="G356" i="30" s="1"/>
  <c r="E352" i="30"/>
  <c r="G352" i="30" s="1"/>
  <c r="M349" i="30"/>
  <c r="O349" i="30" s="1"/>
  <c r="M348" i="30"/>
  <c r="O348" i="30" s="1"/>
  <c r="M347" i="30"/>
  <c r="O347" i="30" s="1"/>
  <c r="M346" i="30"/>
  <c r="O346" i="30" s="1"/>
  <c r="M345" i="30"/>
  <c r="O345" i="30" s="1"/>
  <c r="M344" i="30"/>
  <c r="O344" i="30" s="1"/>
  <c r="M343" i="30"/>
  <c r="O343" i="30" s="1"/>
  <c r="M342" i="30"/>
  <c r="O342" i="30" s="1"/>
  <c r="M341" i="30"/>
  <c r="O341" i="30" s="1"/>
  <c r="M340" i="30"/>
  <c r="O340" i="30" s="1"/>
  <c r="M339" i="30"/>
  <c r="O339" i="30" s="1"/>
  <c r="M338" i="30"/>
  <c r="O338" i="30" s="1"/>
  <c r="M337" i="30"/>
  <c r="O337" i="30" s="1"/>
  <c r="M336" i="30"/>
  <c r="O336" i="30" s="1"/>
  <c r="M334" i="30"/>
  <c r="O334" i="30" s="1"/>
  <c r="M333" i="30"/>
  <c r="O333" i="30" s="1"/>
  <c r="M332" i="30"/>
  <c r="O332" i="30" s="1"/>
  <c r="M331" i="30"/>
  <c r="O331" i="30" s="1"/>
  <c r="E337" i="30"/>
  <c r="G337" i="30" s="1"/>
  <c r="E342" i="30"/>
  <c r="G342" i="30" s="1"/>
  <c r="E343" i="30"/>
  <c r="G343" i="30" s="1"/>
  <c r="E344" i="30"/>
  <c r="G344" i="30" s="1"/>
  <c r="E346" i="30"/>
  <c r="G346" i="30" s="1"/>
  <c r="E347" i="30"/>
  <c r="G347" i="30" s="1"/>
  <c r="E348" i="30"/>
  <c r="G348" i="30" s="1"/>
  <c r="E336" i="30"/>
  <c r="G336" i="30" s="1"/>
  <c r="E335" i="30"/>
  <c r="G335" i="30" s="1"/>
  <c r="E331" i="30"/>
  <c r="G331" i="30" s="1"/>
  <c r="M329" i="30"/>
  <c r="O329" i="30" s="1"/>
  <c r="M328" i="30"/>
  <c r="O328" i="30" s="1"/>
  <c r="M327" i="30"/>
  <c r="O327" i="30" s="1"/>
  <c r="M326" i="30"/>
  <c r="O326" i="30" s="1"/>
  <c r="M325" i="30"/>
  <c r="O325" i="30" s="1"/>
  <c r="M324" i="30"/>
  <c r="O324" i="30" s="1"/>
  <c r="M323" i="30"/>
  <c r="O323" i="30" s="1"/>
  <c r="M322" i="30"/>
  <c r="O322" i="30" s="1"/>
  <c r="M321" i="30"/>
  <c r="O321" i="30" s="1"/>
  <c r="E322" i="30"/>
  <c r="G322" i="30" s="1"/>
  <c r="E323" i="30"/>
  <c r="G323" i="30" s="1"/>
  <c r="E324" i="30"/>
  <c r="G324" i="30" s="1"/>
  <c r="E326" i="30"/>
  <c r="G326" i="30" s="1"/>
  <c r="E327" i="30"/>
  <c r="G327" i="30" s="1"/>
  <c r="E328" i="30"/>
  <c r="G328" i="30" s="1"/>
  <c r="E329" i="30"/>
  <c r="G329" i="30" s="1"/>
  <c r="M318" i="30"/>
  <c r="O318" i="30" s="1"/>
  <c r="M317" i="30"/>
  <c r="O317" i="30" s="1"/>
  <c r="M316" i="30"/>
  <c r="O316" i="30" s="1"/>
  <c r="M315" i="30"/>
  <c r="O315" i="30" s="1"/>
  <c r="M314" i="30"/>
  <c r="O314" i="30" s="1"/>
  <c r="M312" i="30"/>
  <c r="O312" i="30" s="1"/>
  <c r="M311" i="30"/>
  <c r="O311" i="30" s="1"/>
  <c r="M310" i="30"/>
  <c r="O310" i="30" s="1"/>
  <c r="M309" i="30"/>
  <c r="O309" i="30" s="1"/>
  <c r="E313" i="30"/>
  <c r="G313" i="30" s="1"/>
  <c r="E314" i="30"/>
  <c r="G314" i="30" s="1"/>
  <c r="E315" i="30"/>
  <c r="G315" i="30" s="1"/>
  <c r="E316" i="30"/>
  <c r="G316" i="30" s="1"/>
  <c r="E317" i="30"/>
  <c r="G317" i="30" s="1"/>
  <c r="E309" i="30"/>
  <c r="G309" i="30" s="1"/>
  <c r="M307" i="30"/>
  <c r="O307" i="30" s="1"/>
  <c r="M306" i="30"/>
  <c r="O306" i="30" s="1"/>
  <c r="M305" i="30"/>
  <c r="O305" i="30" s="1"/>
  <c r="M304" i="30"/>
  <c r="O304" i="30" s="1"/>
  <c r="M303" i="30"/>
  <c r="O303" i="30" s="1"/>
  <c r="M302" i="30"/>
  <c r="O302" i="30" s="1"/>
  <c r="M301" i="30"/>
  <c r="O301" i="30" s="1"/>
  <c r="M300" i="30"/>
  <c r="O300" i="30" s="1"/>
  <c r="M299" i="30"/>
  <c r="O299" i="30" s="1"/>
  <c r="E301" i="30"/>
  <c r="G301" i="30" s="1"/>
  <c r="E302" i="30"/>
  <c r="G302" i="30" s="1"/>
  <c r="E303" i="30"/>
  <c r="G303" i="30" s="1"/>
  <c r="E304" i="30"/>
  <c r="G304" i="30" s="1"/>
  <c r="E305" i="30"/>
  <c r="G305" i="30" s="1"/>
  <c r="E306" i="30"/>
  <c r="G306" i="30" s="1"/>
  <c r="M296" i="30"/>
  <c r="O296" i="30" s="1"/>
  <c r="M295" i="30"/>
  <c r="O295" i="30" s="1"/>
  <c r="M294" i="30"/>
  <c r="O294" i="30" s="1"/>
  <c r="M292" i="30"/>
  <c r="O292" i="30" s="1"/>
  <c r="M291" i="30"/>
  <c r="O291" i="30" s="1"/>
  <c r="E295" i="30"/>
  <c r="G295" i="30" s="1"/>
  <c r="E296" i="30"/>
  <c r="G296" i="30" s="1"/>
  <c r="E294" i="30"/>
  <c r="G294" i="30" s="1"/>
  <c r="E292" i="30"/>
  <c r="G292" i="30" s="1"/>
  <c r="E293" i="30"/>
  <c r="G293" i="30" s="1"/>
  <c r="E291" i="30"/>
  <c r="G291" i="30" s="1"/>
  <c r="M289" i="30"/>
  <c r="O289" i="30" s="1"/>
  <c r="M288" i="30"/>
  <c r="O288" i="30" s="1"/>
  <c r="M287" i="30"/>
  <c r="O287" i="30" s="1"/>
  <c r="M286" i="30"/>
  <c r="O286" i="30" s="1"/>
  <c r="M285" i="30"/>
  <c r="O285" i="30" s="1"/>
  <c r="M284" i="30"/>
  <c r="O284" i="30" s="1"/>
  <c r="M283" i="30"/>
  <c r="O283" i="30" s="1"/>
  <c r="E289" i="30"/>
  <c r="G289" i="30" s="1"/>
  <c r="E287" i="30"/>
  <c r="G287" i="30" s="1"/>
  <c r="E284" i="30"/>
  <c r="G284" i="30" s="1"/>
  <c r="E286" i="30"/>
  <c r="G286" i="30" s="1"/>
  <c r="E283" i="30"/>
  <c r="G283" i="30" s="1"/>
  <c r="M280" i="30"/>
  <c r="O280" i="30" s="1"/>
  <c r="E280" i="30"/>
  <c r="G280" i="30" s="1"/>
  <c r="M278" i="30"/>
  <c r="O278" i="30" s="1"/>
  <c r="E278" i="30"/>
  <c r="G278" i="30" s="1"/>
  <c r="M274" i="30"/>
  <c r="O274" i="30" s="1"/>
  <c r="M273" i="30"/>
  <c r="O273" i="30" s="1"/>
  <c r="M272" i="30"/>
  <c r="O272" i="30" s="1"/>
  <c r="M271" i="30"/>
  <c r="O271" i="30" s="1"/>
  <c r="M270" i="30"/>
  <c r="O270" i="30" s="1"/>
  <c r="M269" i="30"/>
  <c r="O269" i="30" s="1"/>
  <c r="M268" i="30"/>
  <c r="O268" i="30" s="1"/>
  <c r="M267" i="30"/>
  <c r="O267" i="30" s="1"/>
  <c r="M266" i="30"/>
  <c r="O266" i="30" s="1"/>
  <c r="M265" i="30"/>
  <c r="O265" i="30" s="1"/>
  <c r="M264" i="30"/>
  <c r="O264" i="30" s="1"/>
  <c r="M263" i="30"/>
  <c r="O263" i="30" s="1"/>
  <c r="M262" i="30"/>
  <c r="O262" i="30" s="1"/>
  <c r="M261" i="30"/>
  <c r="O261" i="30" s="1"/>
  <c r="E262" i="30"/>
  <c r="G262" i="30" s="1"/>
  <c r="E264" i="30"/>
  <c r="G264" i="30" s="1"/>
  <c r="E265" i="30"/>
  <c r="G265" i="30" s="1"/>
  <c r="E266" i="30"/>
  <c r="G266" i="30" s="1"/>
  <c r="E267" i="30"/>
  <c r="G267" i="30" s="1"/>
  <c r="E269" i="30"/>
  <c r="G269" i="30" s="1"/>
  <c r="E270" i="30"/>
  <c r="G270" i="30" s="1"/>
  <c r="E271" i="30"/>
  <c r="G271" i="30" s="1"/>
  <c r="E272" i="30"/>
  <c r="G272" i="30" s="1"/>
  <c r="E273" i="30"/>
  <c r="G273" i="30" s="1"/>
  <c r="E274" i="30"/>
  <c r="G274" i="30" s="1"/>
  <c r="E275" i="30"/>
  <c r="G275" i="30" s="1"/>
  <c r="E261" i="30"/>
  <c r="G261" i="30" s="1"/>
  <c r="M259" i="30"/>
  <c r="O259" i="30" s="1"/>
  <c r="M258" i="30"/>
  <c r="O258" i="30" s="1"/>
  <c r="M257" i="30"/>
  <c r="O257" i="30" s="1"/>
  <c r="M256" i="30"/>
  <c r="O256" i="30" s="1"/>
  <c r="M255" i="30"/>
  <c r="O255" i="30" s="1"/>
  <c r="E256" i="30"/>
  <c r="G256" i="30" s="1"/>
  <c r="E257" i="30"/>
  <c r="G257" i="30" s="1"/>
  <c r="E258" i="30"/>
  <c r="G258" i="30" s="1"/>
  <c r="E259" i="30"/>
  <c r="G259" i="30" s="1"/>
  <c r="E255" i="30"/>
  <c r="G255" i="30" s="1"/>
  <c r="M252" i="30"/>
  <c r="O252" i="30" s="1"/>
  <c r="M251" i="30"/>
  <c r="O251" i="30" s="1"/>
  <c r="M250" i="30"/>
  <c r="O250" i="30" s="1"/>
  <c r="M249" i="30"/>
  <c r="O249" i="30" s="1"/>
  <c r="E250" i="30"/>
  <c r="G250" i="30" s="1"/>
  <c r="E251" i="30"/>
  <c r="G251" i="30" s="1"/>
  <c r="E252" i="30"/>
  <c r="G252" i="30" s="1"/>
  <c r="M247" i="30"/>
  <c r="O247" i="30" s="1"/>
  <c r="M246" i="30"/>
  <c r="O246" i="30" s="1"/>
  <c r="M245" i="30"/>
  <c r="O245" i="30" s="1"/>
  <c r="M244" i="30"/>
  <c r="O244" i="30" s="1"/>
  <c r="E247" i="30"/>
  <c r="G247" i="30" s="1"/>
  <c r="H247" i="30" s="1"/>
  <c r="E244" i="30"/>
  <c r="G244" i="30" s="1"/>
  <c r="H244" i="30" s="1"/>
  <c r="M241" i="30"/>
  <c r="O241" i="30" s="1"/>
  <c r="M240" i="30"/>
  <c r="O240" i="30" s="1"/>
  <c r="M239" i="30"/>
  <c r="O239" i="30" s="1"/>
  <c r="M238" i="30"/>
  <c r="O238" i="30" s="1"/>
  <c r="M237" i="30"/>
  <c r="O237" i="30" s="1"/>
  <c r="M236" i="30"/>
  <c r="O236" i="30" s="1"/>
  <c r="M235" i="30"/>
  <c r="O235" i="30" s="1"/>
  <c r="M234" i="30"/>
  <c r="O234" i="30" s="1"/>
  <c r="M233" i="30"/>
  <c r="O233" i="30" s="1"/>
  <c r="E234" i="30"/>
  <c r="G234" i="30" s="1"/>
  <c r="E236" i="30"/>
  <c r="G236" i="30" s="1"/>
  <c r="E237" i="30"/>
  <c r="G237" i="30" s="1"/>
  <c r="E238" i="30"/>
  <c r="G238" i="30" s="1"/>
  <c r="E239" i="30"/>
  <c r="G239" i="30" s="1"/>
  <c r="E240" i="30"/>
  <c r="G240" i="30" s="1"/>
  <c r="E241" i="30"/>
  <c r="G241" i="30" s="1"/>
  <c r="E233" i="30"/>
  <c r="G233" i="30" s="1"/>
  <c r="M231" i="30"/>
  <c r="O231" i="30" s="1"/>
  <c r="M230" i="30"/>
  <c r="O230" i="30" s="1"/>
  <c r="M229" i="30"/>
  <c r="O229" i="30" s="1"/>
  <c r="M228" i="30"/>
  <c r="O228" i="30" s="1"/>
  <c r="E229" i="30"/>
  <c r="G229" i="30" s="1"/>
  <c r="E230" i="30"/>
  <c r="G230" i="30" s="1"/>
  <c r="E231" i="30"/>
  <c r="G231" i="30" s="1"/>
  <c r="E228" i="30"/>
  <c r="G228" i="30" s="1"/>
  <c r="M225" i="30"/>
  <c r="O225" i="30" s="1"/>
  <c r="M224" i="30"/>
  <c r="O224" i="30" s="1"/>
  <c r="M223" i="30"/>
  <c r="O223" i="30" s="1"/>
  <c r="M222" i="30"/>
  <c r="O222" i="30" s="1"/>
  <c r="M221" i="30"/>
  <c r="O221" i="30" s="1"/>
  <c r="M220" i="30"/>
  <c r="O220" i="30" s="1"/>
  <c r="M219" i="30"/>
  <c r="O219" i="30" s="1"/>
  <c r="M218" i="30"/>
  <c r="O218" i="30" s="1"/>
  <c r="E219" i="30"/>
  <c r="G219" i="30" s="1"/>
  <c r="E220" i="30"/>
  <c r="G220" i="30" s="1"/>
  <c r="E221" i="30"/>
  <c r="G221" i="30" s="1"/>
  <c r="E222" i="30"/>
  <c r="G222" i="30" s="1"/>
  <c r="E223" i="30"/>
  <c r="G223" i="30" s="1"/>
  <c r="E224" i="30"/>
  <c r="G224" i="30" s="1"/>
  <c r="E225" i="30"/>
  <c r="G225" i="30" s="1"/>
  <c r="E218" i="30"/>
  <c r="G218" i="30" s="1"/>
  <c r="M216" i="30"/>
  <c r="O216" i="30" s="1"/>
  <c r="M215" i="30"/>
  <c r="O215" i="30" s="1"/>
  <c r="M214" i="30"/>
  <c r="O214" i="30" s="1"/>
  <c r="M213" i="30"/>
  <c r="O213" i="30" s="1"/>
  <c r="M212" i="30"/>
  <c r="O212" i="30" s="1"/>
  <c r="M211" i="30"/>
  <c r="O211" i="30" s="1"/>
  <c r="M210" i="30"/>
  <c r="O210" i="30" s="1"/>
  <c r="E213" i="30"/>
  <c r="G213" i="30" s="1"/>
  <c r="E214" i="30"/>
  <c r="G214" i="30" s="1"/>
  <c r="E215" i="30"/>
  <c r="G215" i="30" s="1"/>
  <c r="E216" i="30"/>
  <c r="G216" i="30" s="1"/>
  <c r="E212" i="30"/>
  <c r="G212" i="30" s="1"/>
  <c r="E210" i="30"/>
  <c r="G210" i="30" s="1"/>
  <c r="O202" i="30"/>
  <c r="M207" i="30"/>
  <c r="O207" i="30" s="1"/>
  <c r="M206" i="30"/>
  <c r="O206" i="30" s="1"/>
  <c r="M205" i="30"/>
  <c r="O205" i="30" s="1"/>
  <c r="M204" i="30"/>
  <c r="O204" i="30" s="1"/>
  <c r="M203" i="30"/>
  <c r="O203" i="30" s="1"/>
  <c r="M202" i="30"/>
  <c r="M201" i="30"/>
  <c r="O201" i="30" s="1"/>
  <c r="M200" i="30"/>
  <c r="O200" i="30" s="1"/>
  <c r="M199" i="30"/>
  <c r="O199" i="30" s="1"/>
  <c r="M198" i="30"/>
  <c r="O198" i="30" s="1"/>
  <c r="M197" i="30"/>
  <c r="O197" i="30" s="1"/>
  <c r="M196" i="30"/>
  <c r="O196" i="30" s="1"/>
  <c r="M195" i="30"/>
  <c r="O195" i="30" s="1"/>
  <c r="M194" i="30"/>
  <c r="O194" i="30" s="1"/>
  <c r="M193" i="30"/>
  <c r="O193" i="30" s="1"/>
  <c r="M192" i="30"/>
  <c r="O192" i="30" s="1"/>
  <c r="E198" i="30"/>
  <c r="G198" i="30" s="1"/>
  <c r="E199" i="30"/>
  <c r="G199" i="30" s="1"/>
  <c r="E200" i="30"/>
  <c r="G200" i="30" s="1"/>
  <c r="E201" i="30"/>
  <c r="G201" i="30" s="1"/>
  <c r="E202" i="30"/>
  <c r="G202" i="30" s="1"/>
  <c r="E203" i="30"/>
  <c r="G203" i="30" s="1"/>
  <c r="E204" i="30"/>
  <c r="G204" i="30" s="1"/>
  <c r="E205" i="30"/>
  <c r="G205" i="30" s="1"/>
  <c r="E206" i="30"/>
  <c r="G206" i="30" s="1"/>
  <c r="E207" i="30"/>
  <c r="G207" i="30" s="1"/>
  <c r="E197" i="30"/>
  <c r="G197" i="30" s="1"/>
  <c r="E193" i="30"/>
  <c r="G193" i="30" s="1"/>
  <c r="E194" i="30"/>
  <c r="G194" i="30" s="1"/>
  <c r="E195" i="30"/>
  <c r="G195" i="30" s="1"/>
  <c r="M190" i="30"/>
  <c r="O190" i="30" s="1"/>
  <c r="M189" i="30"/>
  <c r="O189" i="30" s="1"/>
  <c r="M188" i="30"/>
  <c r="O188" i="30" s="1"/>
  <c r="M187" i="30"/>
  <c r="O187" i="30" s="1"/>
  <c r="M186" i="30"/>
  <c r="O186" i="30" s="1"/>
  <c r="M185" i="30"/>
  <c r="O185" i="30" s="1"/>
  <c r="M183" i="30"/>
  <c r="O183" i="30" s="1"/>
  <c r="M182" i="30"/>
  <c r="O182" i="30" s="1"/>
  <c r="M181" i="30"/>
  <c r="O181" i="30" s="1"/>
  <c r="M180" i="30"/>
  <c r="O180" i="30" s="1"/>
  <c r="M179" i="30"/>
  <c r="O179" i="30" s="1"/>
  <c r="M178" i="30"/>
  <c r="O178" i="30" s="1"/>
  <c r="M177" i="30"/>
  <c r="O177" i="30" s="1"/>
  <c r="E187" i="30"/>
  <c r="G187" i="30" s="1"/>
  <c r="E178" i="30"/>
  <c r="G178" i="30" s="1"/>
  <c r="E179" i="30"/>
  <c r="G179" i="30" s="1"/>
  <c r="E180" i="30"/>
  <c r="G180" i="30" s="1"/>
  <c r="E181" i="30"/>
  <c r="G181" i="30" s="1"/>
  <c r="E182" i="30"/>
  <c r="G182" i="30" s="1"/>
  <c r="E183" i="30"/>
  <c r="G183" i="30" s="1"/>
  <c r="E184" i="30"/>
  <c r="G184" i="30" s="1"/>
  <c r="E185" i="30"/>
  <c r="G185" i="30" s="1"/>
  <c r="E177" i="30"/>
  <c r="G177" i="30" s="1"/>
  <c r="M173" i="30"/>
  <c r="O173" i="30" s="1"/>
  <c r="M175" i="30"/>
  <c r="O175" i="30" s="1"/>
  <c r="M174" i="30"/>
  <c r="O174" i="30" s="1"/>
  <c r="E174" i="30"/>
  <c r="G174" i="30" s="1"/>
  <c r="E175" i="30"/>
  <c r="G175" i="30" s="1"/>
  <c r="E173" i="30"/>
  <c r="G173" i="30" s="1"/>
  <c r="M170" i="30"/>
  <c r="O170" i="30" s="1"/>
  <c r="M165" i="30"/>
  <c r="O165" i="30" s="1"/>
  <c r="M166" i="30"/>
  <c r="O166" i="30" s="1"/>
  <c r="M167" i="30"/>
  <c r="O167" i="30" s="1"/>
  <c r="M168" i="30"/>
  <c r="O168" i="30" s="1"/>
  <c r="M164" i="30"/>
  <c r="O164" i="30" s="1"/>
  <c r="M169" i="30"/>
  <c r="O169" i="30" s="1"/>
  <c r="M163" i="30"/>
  <c r="O163" i="30" s="1"/>
  <c r="E169" i="30"/>
  <c r="G169" i="30" s="1"/>
  <c r="E170" i="30"/>
  <c r="G170" i="30" s="1"/>
  <c r="E165" i="30"/>
  <c r="G165" i="30" s="1"/>
  <c r="E166" i="30"/>
  <c r="G166" i="30" s="1"/>
  <c r="E167" i="30"/>
  <c r="G167" i="30" s="1"/>
  <c r="E168" i="30"/>
  <c r="G168" i="30" s="1"/>
  <c r="E164" i="30"/>
  <c r="G164" i="30" s="1"/>
  <c r="E163" i="30"/>
  <c r="G163" i="30" s="1"/>
  <c r="M160" i="30"/>
  <c r="O160" i="30" s="1"/>
  <c r="M158" i="30"/>
  <c r="O158" i="30" s="1"/>
  <c r="M144" i="30"/>
  <c r="O144" i="30" s="1"/>
  <c r="M154" i="30"/>
  <c r="O154" i="30" s="1"/>
  <c r="M143" i="30"/>
  <c r="O143" i="30" s="1"/>
  <c r="M145" i="30"/>
  <c r="O145" i="30" s="1"/>
  <c r="M146" i="30"/>
  <c r="O146" i="30" s="1"/>
  <c r="M147" i="30"/>
  <c r="O147" i="30" s="1"/>
  <c r="M148" i="30"/>
  <c r="O148" i="30" s="1"/>
  <c r="M149" i="30"/>
  <c r="O149" i="30" s="1"/>
  <c r="M150" i="30"/>
  <c r="O150" i="30" s="1"/>
  <c r="M151" i="30"/>
  <c r="O151" i="30" s="1"/>
  <c r="M152" i="30"/>
  <c r="O152" i="30" s="1"/>
  <c r="M153" i="30"/>
  <c r="O153" i="30" s="1"/>
  <c r="M155" i="30"/>
  <c r="O155" i="30" s="1"/>
  <c r="M142" i="30"/>
  <c r="O142" i="30" s="1"/>
  <c r="E143" i="30"/>
  <c r="G143" i="30" s="1"/>
  <c r="E145" i="30"/>
  <c r="G145" i="30" s="1"/>
  <c r="E146" i="30"/>
  <c r="G146" i="30" s="1"/>
  <c r="E147" i="30"/>
  <c r="G147" i="30" s="1"/>
  <c r="E148" i="30"/>
  <c r="G148" i="30" s="1"/>
  <c r="E149" i="30"/>
  <c r="G149" i="30" s="1"/>
  <c r="E150" i="30"/>
  <c r="G150" i="30" s="1"/>
  <c r="E151" i="30"/>
  <c r="G151" i="30" s="1"/>
  <c r="E152" i="30"/>
  <c r="G152" i="30" s="1"/>
  <c r="E153" i="30"/>
  <c r="G153" i="30" s="1"/>
  <c r="E155" i="30"/>
  <c r="G155" i="30" s="1"/>
  <c r="E142" i="30"/>
  <c r="G142" i="30" s="1"/>
  <c r="M29" i="30"/>
  <c r="O29" i="30" s="1"/>
  <c r="M30" i="30"/>
  <c r="O30" i="30" s="1"/>
  <c r="M31" i="30"/>
  <c r="O31" i="30" s="1"/>
  <c r="M32" i="30"/>
  <c r="O32" i="30" s="1"/>
  <c r="M33" i="30"/>
  <c r="O33" i="30" s="1"/>
  <c r="M34" i="30"/>
  <c r="O34" i="30" s="1"/>
  <c r="M36" i="30"/>
  <c r="O36" i="30" s="1"/>
  <c r="M37" i="30"/>
  <c r="O37" i="30" s="1"/>
  <c r="M38" i="30"/>
  <c r="O38" i="30" s="1"/>
  <c r="M39" i="30"/>
  <c r="O39" i="30" s="1"/>
  <c r="M40" i="30"/>
  <c r="O40" i="30" s="1"/>
  <c r="M41" i="30"/>
  <c r="O41" i="30" s="1"/>
  <c r="M42" i="30"/>
  <c r="O42" i="30" s="1"/>
  <c r="M43" i="30"/>
  <c r="O43" i="30" s="1"/>
  <c r="M44" i="30"/>
  <c r="O44" i="30" s="1"/>
  <c r="M46" i="30"/>
  <c r="O46" i="30" s="1"/>
  <c r="M47" i="30"/>
  <c r="O47" i="30" s="1"/>
  <c r="M48" i="30"/>
  <c r="O48" i="30" s="1"/>
  <c r="M49" i="30"/>
  <c r="O49" i="30" s="1"/>
  <c r="M50" i="30"/>
  <c r="O50" i="30" s="1"/>
  <c r="M51" i="30"/>
  <c r="O51" i="30" s="1"/>
  <c r="M52" i="30"/>
  <c r="O52" i="30" s="1"/>
  <c r="M53" i="30"/>
  <c r="O53" i="30" s="1"/>
  <c r="M54" i="30"/>
  <c r="O54" i="30" s="1"/>
  <c r="M55" i="30"/>
  <c r="O55" i="30" s="1"/>
  <c r="M56" i="30"/>
  <c r="O56" i="30" s="1"/>
  <c r="M57" i="30"/>
  <c r="O57" i="30" s="1"/>
  <c r="M59" i="30"/>
  <c r="O59" i="30" s="1"/>
  <c r="M60" i="30"/>
  <c r="O60" i="30" s="1"/>
  <c r="M61" i="30"/>
  <c r="O61" i="30" s="1"/>
  <c r="M62" i="30"/>
  <c r="O62" i="30" s="1"/>
  <c r="M63" i="30"/>
  <c r="O63" i="30" s="1"/>
  <c r="M64" i="30"/>
  <c r="O64" i="30" s="1"/>
  <c r="M65" i="30"/>
  <c r="O65" i="30" s="1"/>
  <c r="M66" i="30"/>
  <c r="O66" i="30" s="1"/>
  <c r="M68" i="30"/>
  <c r="O68" i="30" s="1"/>
  <c r="M69" i="30"/>
  <c r="O69" i="30" s="1"/>
  <c r="M70" i="30"/>
  <c r="O70" i="30" s="1"/>
  <c r="M71" i="30"/>
  <c r="O71" i="30" s="1"/>
  <c r="M72" i="30"/>
  <c r="O72" i="30" s="1"/>
  <c r="M73" i="30"/>
  <c r="O73" i="30" s="1"/>
  <c r="M74" i="30"/>
  <c r="O74" i="30" s="1"/>
  <c r="M75" i="30"/>
  <c r="O75" i="30" s="1"/>
  <c r="M76" i="30"/>
  <c r="O76" i="30" s="1"/>
  <c r="M77" i="30"/>
  <c r="O77" i="30" s="1"/>
  <c r="M78" i="30"/>
  <c r="O78" i="30" s="1"/>
  <c r="M79" i="30"/>
  <c r="O79" i="30" s="1"/>
  <c r="M80" i="30"/>
  <c r="O80" i="30" s="1"/>
  <c r="M81" i="30"/>
  <c r="O81" i="30" s="1"/>
  <c r="M82" i="30"/>
  <c r="O82" i="30" s="1"/>
  <c r="M83" i="30"/>
  <c r="O83" i="30" s="1"/>
  <c r="M84" i="30"/>
  <c r="O84" i="30" s="1"/>
  <c r="M85" i="30"/>
  <c r="O85" i="30" s="1"/>
  <c r="M86" i="30"/>
  <c r="O86" i="30" s="1"/>
  <c r="M87" i="30"/>
  <c r="O87" i="30" s="1"/>
  <c r="M89" i="30"/>
  <c r="O89" i="30" s="1"/>
  <c r="M90" i="30"/>
  <c r="O90" i="30" s="1"/>
  <c r="M91" i="30"/>
  <c r="O91" i="30" s="1"/>
  <c r="M92" i="30"/>
  <c r="O92" i="30" s="1"/>
  <c r="M93" i="30"/>
  <c r="O93" i="30" s="1"/>
  <c r="M94" i="30"/>
  <c r="O94" i="30" s="1"/>
  <c r="M95" i="30"/>
  <c r="O95" i="30" s="1"/>
  <c r="M96" i="30"/>
  <c r="O96" i="30" s="1"/>
  <c r="M97" i="30"/>
  <c r="O97" i="30" s="1"/>
  <c r="M99" i="30"/>
  <c r="O99" i="30" s="1"/>
  <c r="M101" i="30"/>
  <c r="O101" i="30" s="1"/>
  <c r="M102" i="30"/>
  <c r="O102" i="30" s="1"/>
  <c r="M103" i="30"/>
  <c r="O103" i="30" s="1"/>
  <c r="M104" i="30"/>
  <c r="O104" i="30" s="1"/>
  <c r="M105" i="30"/>
  <c r="O105" i="30" s="1"/>
  <c r="M106" i="30"/>
  <c r="O106" i="30" s="1"/>
  <c r="M107" i="30"/>
  <c r="O107" i="30" s="1"/>
  <c r="M108" i="30"/>
  <c r="O108" i="30" s="1"/>
  <c r="M109" i="30"/>
  <c r="O109" i="30" s="1"/>
  <c r="M110" i="30"/>
  <c r="O110" i="30" s="1"/>
  <c r="M111" i="30"/>
  <c r="O111" i="30" s="1"/>
  <c r="M112" i="30"/>
  <c r="O112" i="30" s="1"/>
  <c r="M113" i="30"/>
  <c r="O113" i="30" s="1"/>
  <c r="M116" i="30"/>
  <c r="O116" i="30" s="1"/>
  <c r="M118" i="30"/>
  <c r="O118" i="30" s="1"/>
  <c r="M119" i="30"/>
  <c r="O119" i="30" s="1"/>
  <c r="M120" i="30"/>
  <c r="O120" i="30" s="1"/>
  <c r="M122" i="30"/>
  <c r="O122" i="30" s="1"/>
  <c r="M123" i="30"/>
  <c r="O123" i="30" s="1"/>
  <c r="M124" i="30"/>
  <c r="O124" i="30" s="1"/>
  <c r="M125" i="30"/>
  <c r="O125" i="30" s="1"/>
  <c r="M128" i="30"/>
  <c r="O128" i="30" s="1"/>
  <c r="M129" i="30"/>
  <c r="O129" i="30" s="1"/>
  <c r="M130" i="30"/>
  <c r="O130" i="30" s="1"/>
  <c r="M131" i="30"/>
  <c r="O131" i="30" s="1"/>
  <c r="M132" i="30"/>
  <c r="O132" i="30" s="1"/>
  <c r="M134" i="30"/>
  <c r="O134" i="30" s="1"/>
  <c r="M135" i="30"/>
  <c r="O135" i="30" s="1"/>
  <c r="M136" i="30"/>
  <c r="O136" i="30" s="1"/>
  <c r="M137" i="30"/>
  <c r="O137" i="30" s="1"/>
  <c r="M138" i="30"/>
  <c r="O138" i="30" s="1"/>
  <c r="M139" i="30"/>
  <c r="O139" i="30" s="1"/>
  <c r="M27" i="30"/>
  <c r="O27" i="30" s="1"/>
  <c r="E27" i="30"/>
  <c r="G27" i="30" s="1"/>
  <c r="E28" i="30"/>
  <c r="G28" i="30" s="1"/>
  <c r="E29" i="30"/>
  <c r="G29" i="30" s="1"/>
  <c r="E30" i="30"/>
  <c r="G30" i="30" s="1"/>
  <c r="E32" i="30"/>
  <c r="G32" i="30" s="1"/>
  <c r="E35" i="30"/>
  <c r="G35" i="30" s="1"/>
  <c r="E36" i="30"/>
  <c r="G36" i="30" s="1"/>
  <c r="E37" i="30"/>
  <c r="G37" i="30" s="1"/>
  <c r="E38" i="30"/>
  <c r="G38" i="30" s="1"/>
  <c r="E42" i="30"/>
  <c r="G42" i="30" s="1"/>
  <c r="E45" i="30"/>
  <c r="G45" i="30" s="1"/>
  <c r="E46" i="30"/>
  <c r="G46" i="30" s="1"/>
  <c r="E48" i="30"/>
  <c r="G48" i="30" s="1"/>
  <c r="E53" i="30"/>
  <c r="G53" i="30" s="1"/>
  <c r="E56" i="30"/>
  <c r="G56" i="30" s="1"/>
  <c r="E58" i="30"/>
  <c r="G58" i="30" s="1"/>
  <c r="E60" i="30"/>
  <c r="G60" i="30" s="1"/>
  <c r="E63" i="30"/>
  <c r="G63" i="30" s="1"/>
  <c r="E67" i="30"/>
  <c r="G67" i="30" s="1"/>
  <c r="E69" i="30"/>
  <c r="G69" i="30" s="1"/>
  <c r="E70" i="30"/>
  <c r="G70" i="30" s="1"/>
  <c r="E71" i="30"/>
  <c r="G71" i="30" s="1"/>
  <c r="E72" i="30"/>
  <c r="G72" i="30" s="1"/>
  <c r="E74" i="30"/>
  <c r="G74" i="30" s="1"/>
  <c r="E75" i="30"/>
  <c r="G75" i="30" s="1"/>
  <c r="E79" i="30"/>
  <c r="G79" i="30" s="1"/>
  <c r="E81" i="30"/>
  <c r="G81" i="30" s="1"/>
  <c r="E83" i="30"/>
  <c r="G83" i="30" s="1"/>
  <c r="E88" i="30"/>
  <c r="G88" i="30" s="1"/>
  <c r="E89" i="30"/>
  <c r="G89" i="30" s="1"/>
  <c r="E90" i="30"/>
  <c r="G90" i="30" s="1"/>
  <c r="E93" i="30"/>
  <c r="G93" i="30" s="1"/>
  <c r="E94" i="30"/>
  <c r="G94" i="30" s="1"/>
  <c r="E96" i="30"/>
  <c r="G96" i="30" s="1"/>
  <c r="E97" i="30"/>
  <c r="G97" i="30" s="1"/>
  <c r="E98" i="30"/>
  <c r="G98" i="30" s="1"/>
  <c r="E100" i="30"/>
  <c r="G100" i="30" s="1"/>
  <c r="E101" i="30"/>
  <c r="G101" i="30" s="1"/>
  <c r="E103" i="30"/>
  <c r="G103" i="30" s="1"/>
  <c r="E104" i="30"/>
  <c r="G104" i="30" s="1"/>
  <c r="E112" i="30"/>
  <c r="G112" i="30" s="1"/>
  <c r="E113" i="30"/>
  <c r="G113" i="30" s="1"/>
  <c r="E114" i="30"/>
  <c r="G114" i="30" s="1"/>
  <c r="E115" i="30"/>
  <c r="G115" i="30" s="1"/>
  <c r="E117" i="30"/>
  <c r="G117" i="30" s="1"/>
  <c r="E118" i="30"/>
  <c r="G118" i="30" s="1"/>
  <c r="E119" i="30"/>
  <c r="G119" i="30" s="1"/>
  <c r="E120" i="30"/>
  <c r="G120" i="30" s="1"/>
  <c r="E121" i="30"/>
  <c r="G121" i="30" s="1"/>
  <c r="E122" i="30"/>
  <c r="G122" i="30" s="1"/>
  <c r="E123" i="30"/>
  <c r="G123" i="30" s="1"/>
  <c r="E126" i="30"/>
  <c r="G126" i="30" s="1"/>
  <c r="E127" i="30"/>
  <c r="G127" i="30" s="1"/>
  <c r="E128" i="30"/>
  <c r="G128" i="30" s="1"/>
  <c r="E129" i="30"/>
  <c r="G129" i="30" s="1"/>
  <c r="E133" i="30"/>
  <c r="G133" i="30" s="1"/>
  <c r="E137" i="30"/>
  <c r="G137" i="30" s="1"/>
  <c r="E139" i="30"/>
  <c r="G139" i="30" s="1"/>
  <c r="E26" i="30"/>
  <c r="G26" i="30" s="1"/>
  <c r="K1065" i="47"/>
  <c r="K1036" i="47"/>
  <c r="K1037" i="47"/>
  <c r="K1038" i="47"/>
  <c r="K1042" i="47"/>
  <c r="K1043" i="47"/>
  <c r="K1044" i="47"/>
  <c r="K1055" i="47"/>
  <c r="K1035" i="47"/>
  <c r="K1032" i="47"/>
  <c r="K1025" i="47"/>
  <c r="K1026" i="47"/>
  <c r="K1027" i="47"/>
  <c r="K1028" i="47"/>
  <c r="K1029" i="47"/>
  <c r="K1024" i="47"/>
  <c r="K1016" i="47"/>
  <c r="K1015" i="47" s="1"/>
  <c r="K927" i="47"/>
  <c r="K928" i="47"/>
  <c r="K929" i="47"/>
  <c r="K930" i="47"/>
  <c r="K931" i="47"/>
  <c r="K932" i="47"/>
  <c r="K933" i="47"/>
  <c r="K934" i="47"/>
  <c r="K935" i="47"/>
  <c r="K936" i="47"/>
  <c r="K937" i="47"/>
  <c r="K938" i="47"/>
  <c r="K939" i="47"/>
  <c r="K940" i="47"/>
  <c r="K941" i="47"/>
  <c r="K943" i="47"/>
  <c r="K944" i="47"/>
  <c r="K945" i="47"/>
  <c r="K946" i="47"/>
  <c r="K947" i="47"/>
  <c r="K948"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5" i="47"/>
  <c r="K1006" i="47"/>
  <c r="K1007" i="47"/>
  <c r="K1008" i="47"/>
  <c r="K1010" i="47"/>
  <c r="K1011" i="47"/>
  <c r="K1012" i="47"/>
  <c r="K1013" i="47"/>
  <c r="K922" i="47"/>
  <c r="K923" i="47"/>
  <c r="K918" i="47"/>
  <c r="K910" i="47"/>
  <c r="K911" i="47"/>
  <c r="K926" i="47"/>
  <c r="K921" i="47"/>
  <c r="K917" i="47"/>
  <c r="K914" i="47"/>
  <c r="K909" i="47"/>
  <c r="K906" i="47"/>
  <c r="K891" i="47"/>
  <c r="K892" i="47"/>
  <c r="K893" i="47"/>
  <c r="K894" i="47"/>
  <c r="K895" i="47"/>
  <c r="K896" i="47"/>
  <c r="K897" i="47"/>
  <c r="K898" i="47"/>
  <c r="K899" i="47"/>
  <c r="K900" i="47"/>
  <c r="K901" i="47"/>
  <c r="K902" i="47"/>
  <c r="K903" i="47"/>
  <c r="K890" i="47"/>
  <c r="P144" i="30" l="1"/>
  <c r="Q144" i="30" s="1"/>
  <c r="K887" i="47" l="1"/>
  <c r="K886" i="47"/>
  <c r="K883" i="47"/>
  <c r="K884" i="47"/>
  <c r="K879" i="47"/>
  <c r="K882" i="47"/>
  <c r="K878" i="47"/>
  <c r="K876" i="47"/>
  <c r="K873" i="47"/>
  <c r="K872" i="47"/>
  <c r="K870" i="47"/>
  <c r="K866" i="47"/>
  <c r="K867" i="47"/>
  <c r="K868" i="47"/>
  <c r="K865"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797" i="47"/>
  <c r="K788" i="47"/>
  <c r="K789" i="47"/>
  <c r="K790" i="47"/>
  <c r="K791" i="47"/>
  <c r="K792" i="47"/>
  <c r="K793" i="47"/>
  <c r="K794" i="47"/>
  <c r="K795" i="47"/>
  <c r="K787"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24" i="47"/>
  <c r="K725" i="47"/>
  <c r="K726" i="47"/>
  <c r="K727" i="47"/>
  <c r="K728" i="47"/>
  <c r="K729" i="47"/>
  <c r="K731" i="47"/>
  <c r="K723" i="47"/>
  <c r="K721"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686" i="47"/>
  <c r="K670" i="47"/>
  <c r="K671" i="47"/>
  <c r="K672" i="47"/>
  <c r="K673" i="47"/>
  <c r="K674" i="47"/>
  <c r="K675" i="47"/>
  <c r="K676" i="47"/>
  <c r="K677" i="47"/>
  <c r="K678" i="47"/>
  <c r="K679" i="47"/>
  <c r="K680" i="47"/>
  <c r="K681" i="47"/>
  <c r="K682" i="47"/>
  <c r="K683" i="47"/>
  <c r="K669" i="47"/>
  <c r="K656" i="47"/>
  <c r="K657" i="47"/>
  <c r="K658" i="47"/>
  <c r="K659" i="47"/>
  <c r="K660" i="47"/>
  <c r="K661" i="47"/>
  <c r="K662" i="47"/>
  <c r="K663" i="47"/>
  <c r="K664" i="47"/>
  <c r="K665" i="47"/>
  <c r="K666" i="47"/>
  <c r="K655" i="47"/>
  <c r="K629" i="47"/>
  <c r="K632" i="47"/>
  <c r="K633" i="47"/>
  <c r="K634" i="47"/>
  <c r="K635" i="47"/>
  <c r="K636" i="47"/>
  <c r="K637" i="47"/>
  <c r="K638" i="47"/>
  <c r="K639" i="47"/>
  <c r="K640" i="47"/>
  <c r="K641" i="47"/>
  <c r="K642" i="47"/>
  <c r="K643" i="47"/>
  <c r="K644" i="47"/>
  <c r="K645" i="47"/>
  <c r="K646" i="47"/>
  <c r="K647" i="47"/>
  <c r="K648" i="47"/>
  <c r="K649" i="47"/>
  <c r="K650" i="47"/>
  <c r="K651" i="47"/>
  <c r="K652" i="47"/>
  <c r="K628" i="47"/>
  <c r="K625" i="47"/>
  <c r="K624" i="47"/>
  <c r="K619" i="47"/>
  <c r="K620" i="47"/>
  <c r="K621" i="47"/>
  <c r="K618" i="47"/>
  <c r="K604" i="47"/>
  <c r="K605" i="47"/>
  <c r="K606" i="47"/>
  <c r="K607" i="47"/>
  <c r="K608" i="47"/>
  <c r="K609" i="47"/>
  <c r="K610" i="47"/>
  <c r="K611" i="47"/>
  <c r="K612" i="47"/>
  <c r="K613" i="47"/>
  <c r="K614" i="47"/>
  <c r="K615" i="47"/>
  <c r="K616" i="47"/>
  <c r="K603"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566" i="47"/>
  <c r="K551" i="47"/>
  <c r="K552" i="47"/>
  <c r="K553" i="47"/>
  <c r="K554" i="47"/>
  <c r="K555" i="47"/>
  <c r="K556" i="47"/>
  <c r="K557" i="47"/>
  <c r="K558" i="47"/>
  <c r="K559" i="47"/>
  <c r="K560" i="47"/>
  <c r="K561" i="47"/>
  <c r="K562" i="47"/>
  <c r="K563" i="47"/>
  <c r="K564" i="47"/>
  <c r="K550" i="47"/>
  <c r="K547" i="47"/>
  <c r="K540" i="47"/>
  <c r="K541" i="47"/>
  <c r="K542" i="47"/>
  <c r="K543" i="47"/>
  <c r="K544" i="47"/>
  <c r="K539" i="47"/>
  <c r="K524" i="47"/>
  <c r="K525" i="47"/>
  <c r="K523" i="47"/>
  <c r="K520" i="47"/>
  <c r="K518" i="47"/>
  <c r="K514" i="47"/>
  <c r="K515" i="47"/>
  <c r="K507" i="47"/>
  <c r="K508" i="47"/>
  <c r="K506" i="47"/>
  <c r="K501" i="47"/>
  <c r="K502" i="47"/>
  <c r="K503" i="47"/>
  <c r="K500" i="47"/>
  <c r="K485" i="47"/>
  <c r="K486" i="47"/>
  <c r="K487" i="47"/>
  <c r="K488" i="47"/>
  <c r="K489" i="47"/>
  <c r="K490" i="47"/>
  <c r="K491" i="47"/>
  <c r="K492" i="47"/>
  <c r="K493" i="47"/>
  <c r="K494" i="47"/>
  <c r="K495" i="47"/>
  <c r="K496" i="47"/>
  <c r="K497" i="47"/>
  <c r="K498" i="47"/>
  <c r="K484" i="47"/>
  <c r="K472" i="47"/>
  <c r="K473" i="47"/>
  <c r="K474" i="47"/>
  <c r="K475" i="47"/>
  <c r="K476" i="47"/>
  <c r="K477" i="47"/>
  <c r="K478" i="47"/>
  <c r="K479" i="47"/>
  <c r="K480" i="47"/>
  <c r="K481" i="47"/>
  <c r="K482" i="47"/>
  <c r="K471" i="47"/>
  <c r="K467" i="47"/>
  <c r="K468" i="47"/>
  <c r="K466" i="47"/>
  <c r="K461" i="47"/>
  <c r="K462" i="47"/>
  <c r="K463" i="47"/>
  <c r="K460" i="47"/>
  <c r="K458" i="47"/>
  <c r="K454" i="47"/>
  <c r="K455" i="47"/>
  <c r="K453" i="47"/>
  <c r="K438" i="47"/>
  <c r="K439" i="47"/>
  <c r="K440" i="47"/>
  <c r="K441" i="47"/>
  <c r="K442" i="47"/>
  <c r="K443" i="47"/>
  <c r="K444" i="47"/>
  <c r="K445" i="47"/>
  <c r="K447" i="47"/>
  <c r="K448" i="47"/>
  <c r="K449" i="47"/>
  <c r="K450" i="47"/>
  <c r="K451" i="47"/>
  <c r="K437" i="47"/>
  <c r="K435" i="47"/>
  <c r="K434" i="47"/>
  <c r="K429" i="47"/>
  <c r="K430" i="47"/>
  <c r="K431" i="47"/>
  <c r="K428" i="47"/>
  <c r="K420" i="47"/>
  <c r="K421" i="47"/>
  <c r="K422" i="47"/>
  <c r="K423" i="47"/>
  <c r="K424" i="47"/>
  <c r="K425" i="47"/>
  <c r="K419" i="47"/>
  <c r="K412" i="47"/>
  <c r="K413" i="47"/>
  <c r="K414" i="47"/>
  <c r="K415" i="47"/>
  <c r="K416" i="47"/>
  <c r="K417" i="47"/>
  <c r="K411" i="47"/>
  <c r="K406" i="47"/>
  <c r="K407" i="47"/>
  <c r="K408" i="47"/>
  <c r="K405" i="47"/>
  <c r="K401" i="47"/>
  <c r="K402" i="47"/>
  <c r="K400" i="47"/>
  <c r="K398" i="47"/>
  <c r="K397" i="47"/>
  <c r="K394" i="47"/>
  <c r="K383" i="47"/>
  <c r="K384" i="47"/>
  <c r="K385" i="47"/>
  <c r="K386" i="47"/>
  <c r="K387" i="47"/>
  <c r="K388" i="47"/>
  <c r="K389" i="47"/>
  <c r="K390" i="47"/>
  <c r="K391" i="47"/>
  <c r="K382" i="47"/>
  <c r="K380" i="47"/>
  <c r="K379" i="47"/>
  <c r="K368" i="47"/>
  <c r="K369" i="47"/>
  <c r="K370" i="47"/>
  <c r="K371" i="47"/>
  <c r="K372" i="47"/>
  <c r="K373" i="47"/>
  <c r="K374" i="47"/>
  <c r="K375" i="47"/>
  <c r="K376" i="47"/>
  <c r="K377" i="47"/>
  <c r="K367" i="47"/>
  <c r="K364" i="47"/>
  <c r="K365" i="47"/>
  <c r="K363" i="47"/>
  <c r="K360" i="47"/>
  <c r="K359" i="47"/>
  <c r="K357" i="47"/>
  <c r="K354" i="47"/>
  <c r="K355" i="47"/>
  <c r="K351" i="47"/>
  <c r="K353" i="47"/>
  <c r="K350" i="47"/>
  <c r="K346" i="47"/>
  <c r="K347" i="47"/>
  <c r="K345" i="47"/>
  <c r="K341" i="47"/>
  <c r="K342" i="47"/>
  <c r="K343" i="47"/>
  <c r="K340" i="47"/>
  <c r="K338" i="47"/>
  <c r="K335" i="47"/>
  <c r="K332" i="47"/>
  <c r="K327" i="47"/>
  <c r="K321" i="47"/>
  <c r="K322" i="47"/>
  <c r="K323" i="47"/>
  <c r="K324" i="47"/>
  <c r="K325" i="47"/>
  <c r="K320" i="47"/>
  <c r="K312" i="47"/>
  <c r="K313" i="47"/>
  <c r="K314" i="47"/>
  <c r="K315" i="47"/>
  <c r="K316" i="47"/>
  <c r="K317" i="47"/>
  <c r="K318" i="47"/>
  <c r="K311" i="47"/>
  <c r="K309" i="47"/>
  <c r="K308" i="47"/>
  <c r="K305" i="47"/>
  <c r="K298" i="47"/>
  <c r="K299" i="47"/>
  <c r="K300" i="47"/>
  <c r="K301" i="47"/>
  <c r="K303" i="47"/>
  <c r="K304" i="47"/>
  <c r="K297" i="47"/>
  <c r="K293" i="47"/>
  <c r="K294" i="47"/>
  <c r="K295" i="47"/>
  <c r="K292" i="47"/>
  <c r="K277" i="47"/>
  <c r="K278" i="47"/>
  <c r="K280" i="47"/>
  <c r="K281" i="47"/>
  <c r="K282" i="47"/>
  <c r="K285" i="47"/>
  <c r="K286" i="47"/>
  <c r="K288" i="47"/>
  <c r="K276" i="47"/>
  <c r="K274" i="47"/>
  <c r="K269" i="47"/>
  <c r="K266" i="47"/>
  <c r="K268" i="47"/>
  <c r="K265" i="47"/>
  <c r="K262" i="47"/>
  <c r="K252" i="47"/>
  <c r="K253" i="47"/>
  <c r="K254" i="47"/>
  <c r="K255" i="47"/>
  <c r="K256" i="47"/>
  <c r="K257" i="47"/>
  <c r="K258" i="47"/>
  <c r="K259" i="47"/>
  <c r="K251" i="47"/>
  <c r="K248" i="47"/>
  <c r="K249" i="47"/>
  <c r="K247" i="47"/>
  <c r="K234" i="47"/>
  <c r="K235" i="47"/>
  <c r="K236" i="47"/>
  <c r="K237" i="47"/>
  <c r="K238" i="47"/>
  <c r="K239" i="47"/>
  <c r="K240" i="47"/>
  <c r="K242" i="47"/>
  <c r="K243" i="47"/>
  <c r="K244" i="47"/>
  <c r="K245" i="47"/>
  <c r="K231" i="47"/>
  <c r="K233" i="47"/>
  <c r="K230" i="47"/>
  <c r="K209" i="47"/>
  <c r="K210" i="47"/>
  <c r="K211" i="47"/>
  <c r="K212" i="47"/>
  <c r="K213" i="47"/>
  <c r="K214" i="47"/>
  <c r="K215" i="47"/>
  <c r="K216" i="47"/>
  <c r="K205" i="47"/>
  <c r="K199" i="47"/>
  <c r="K192" i="47"/>
  <c r="K193" i="47"/>
  <c r="K194" i="47"/>
  <c r="K195" i="47"/>
  <c r="K196" i="47"/>
  <c r="K208" i="47"/>
  <c r="K204" i="47"/>
  <c r="K202" i="47"/>
  <c r="K198" i="47"/>
  <c r="K191" i="47"/>
  <c r="K183" i="47"/>
  <c r="K184" i="47"/>
  <c r="K185" i="47"/>
  <c r="K186" i="47"/>
  <c r="K187" i="47"/>
  <c r="K188" i="47"/>
  <c r="K189" i="47"/>
  <c r="K182" i="47"/>
  <c r="K159" i="47"/>
  <c r="K160" i="47"/>
  <c r="K161" i="47"/>
  <c r="K162" i="47"/>
  <c r="K163" i="47"/>
  <c r="K164" i="47"/>
  <c r="K165" i="47"/>
  <c r="K166" i="47"/>
  <c r="K167" i="47"/>
  <c r="K168" i="47"/>
  <c r="K169" i="47"/>
  <c r="K170" i="47"/>
  <c r="K171" i="47"/>
  <c r="K172" i="47"/>
  <c r="K173" i="47"/>
  <c r="K174" i="47"/>
  <c r="K175" i="47"/>
  <c r="K176" i="47"/>
  <c r="K177" i="47"/>
  <c r="K178" i="47"/>
  <c r="K179" i="47"/>
  <c r="K154" i="47"/>
  <c r="K155" i="47"/>
  <c r="K158" i="47"/>
  <c r="K153" i="47"/>
  <c r="K150" i="47"/>
  <c r="K151" i="47"/>
  <c r="K149" i="47"/>
  <c r="K125" i="47"/>
  <c r="K126" i="47"/>
  <c r="K127" i="47"/>
  <c r="K128" i="47"/>
  <c r="K130" i="47"/>
  <c r="K131" i="47"/>
  <c r="K132" i="47"/>
  <c r="K133" i="47"/>
  <c r="K134" i="47"/>
  <c r="K135" i="47"/>
  <c r="K136" i="47"/>
  <c r="K137" i="47"/>
  <c r="K138" i="47"/>
  <c r="K139" i="47"/>
  <c r="K140" i="47"/>
  <c r="K141" i="47"/>
  <c r="K142" i="47"/>
  <c r="K143" i="47"/>
  <c r="K144" i="47"/>
  <c r="K145" i="47"/>
  <c r="K146" i="47"/>
  <c r="K147" i="47"/>
  <c r="K124" i="47"/>
  <c r="K114" i="47"/>
  <c r="K115" i="47"/>
  <c r="K116" i="47"/>
  <c r="K117" i="47"/>
  <c r="K118" i="47"/>
  <c r="K119" i="47"/>
  <c r="K120" i="47"/>
  <c r="K121" i="47"/>
  <c r="K122" i="47"/>
  <c r="K113" i="47"/>
  <c r="K110" i="47"/>
  <c r="K107" i="47"/>
  <c r="K109" i="47"/>
  <c r="K106" i="47"/>
  <c r="K104" i="47"/>
  <c r="K100" i="47"/>
  <c r="K101" i="47"/>
  <c r="K102" i="47"/>
  <c r="K99" i="47"/>
  <c r="K93" i="47"/>
  <c r="K94" i="47"/>
  <c r="K96" i="47"/>
  <c r="K97" i="47"/>
  <c r="K92" i="47"/>
  <c r="K78" i="47"/>
  <c r="K79" i="47"/>
  <c r="K80" i="47"/>
  <c r="K81" i="47"/>
  <c r="K82" i="47"/>
  <c r="K83" i="47"/>
  <c r="K84" i="47"/>
  <c r="K85" i="47"/>
  <c r="K86" i="47"/>
  <c r="K87" i="47"/>
  <c r="K88" i="47"/>
  <c r="K89" i="47"/>
  <c r="K77" i="47"/>
  <c r="K75" i="47"/>
  <c r="K64" i="47"/>
  <c r="K65" i="47"/>
  <c r="K66" i="47"/>
  <c r="K67" i="47"/>
  <c r="K68" i="47"/>
  <c r="K70" i="47"/>
  <c r="K72" i="47"/>
  <c r="K73" i="47"/>
  <c r="K63" i="47"/>
  <c r="K35" i="47"/>
  <c r="K36" i="47"/>
  <c r="K37" i="47"/>
  <c r="K38" i="47"/>
  <c r="K39" i="47"/>
  <c r="K40" i="47"/>
  <c r="K41" i="47"/>
  <c r="K42" i="47"/>
  <c r="K44" i="47"/>
  <c r="K45" i="47"/>
  <c r="K46" i="47"/>
  <c r="K47" i="47"/>
  <c r="K48" i="47"/>
  <c r="K49" i="47"/>
  <c r="K50" i="47"/>
  <c r="K51" i="47"/>
  <c r="K52" i="47"/>
  <c r="K54" i="47"/>
  <c r="K55" i="47"/>
  <c r="K56" i="47"/>
  <c r="K57" i="47"/>
  <c r="K58" i="47"/>
  <c r="K59" i="47"/>
  <c r="K60" i="47"/>
  <c r="K61" i="47"/>
  <c r="K34" i="47"/>
  <c r="K23" i="47"/>
  <c r="K24" i="47"/>
  <c r="K25" i="47"/>
  <c r="K26" i="47"/>
  <c r="K27" i="47"/>
  <c r="K28" i="47"/>
  <c r="K29" i="47"/>
  <c r="K30" i="47"/>
  <c r="K31" i="47"/>
  <c r="K32" i="47"/>
  <c r="K15" i="47"/>
  <c r="K22" i="47"/>
  <c r="K19" i="47"/>
  <c r="K17" i="47"/>
  <c r="K14" i="47"/>
  <c r="K12" i="47"/>
  <c r="M12" i="47" s="1"/>
  <c r="J1034" i="47"/>
  <c r="J1033" i="47" s="1"/>
  <c r="C1062" i="47"/>
  <c r="C1060" i="47"/>
  <c r="C1057" i="47"/>
  <c r="C1040" i="47"/>
  <c r="C1041" i="47"/>
  <c r="C1042" i="47"/>
  <c r="C1043" i="47"/>
  <c r="C1044" i="47"/>
  <c r="C1056" i="47"/>
  <c r="C1039" i="47"/>
  <c r="C1036" i="47"/>
  <c r="C1025" i="47"/>
  <c r="C1026" i="47"/>
  <c r="C1027" i="47"/>
  <c r="C1028" i="47"/>
  <c r="C1029" i="47"/>
  <c r="C1024" i="47"/>
  <c r="C927" i="47"/>
  <c r="C930" i="47"/>
  <c r="C931" i="47"/>
  <c r="C932" i="47"/>
  <c r="C933" i="47"/>
  <c r="C934" i="47"/>
  <c r="C935" i="47"/>
  <c r="C938" i="47"/>
  <c r="C939" i="47"/>
  <c r="C941" i="47"/>
  <c r="C942" i="47"/>
  <c r="C944" i="47"/>
  <c r="C948" i="47"/>
  <c r="C949" i="47"/>
  <c r="C950" i="47"/>
  <c r="C951" i="47"/>
  <c r="C954" i="47"/>
  <c r="C956" i="47"/>
  <c r="C957" i="47"/>
  <c r="C958" i="47"/>
  <c r="C960" i="47"/>
  <c r="C963" i="47"/>
  <c r="C966" i="47"/>
  <c r="C971" i="47"/>
  <c r="C972" i="47"/>
  <c r="C976" i="47"/>
  <c r="C978" i="47"/>
  <c r="C979" i="47"/>
  <c r="C980" i="47"/>
  <c r="C981" i="47"/>
  <c r="C982" i="47"/>
  <c r="C984" i="47"/>
  <c r="C986" i="47"/>
  <c r="C987" i="47"/>
  <c r="C991" i="47"/>
  <c r="C996" i="47"/>
  <c r="C1003" i="47"/>
  <c r="C1004" i="47"/>
  <c r="C1008" i="47"/>
  <c r="C1012" i="47"/>
  <c r="C1013" i="47"/>
  <c r="C926" i="47"/>
  <c r="C917" i="47"/>
  <c r="C914" i="47"/>
  <c r="C891" i="47"/>
  <c r="C892" i="47"/>
  <c r="C893" i="47"/>
  <c r="C895" i="47"/>
  <c r="C896" i="47"/>
  <c r="C897" i="47"/>
  <c r="C899" i="47"/>
  <c r="C900" i="47"/>
  <c r="C901" i="47"/>
  <c r="C902" i="47"/>
  <c r="C903" i="47"/>
  <c r="C890" i="47"/>
  <c r="C798" i="47"/>
  <c r="C799" i="47"/>
  <c r="C800" i="47"/>
  <c r="C803" i="47"/>
  <c r="C804" i="47"/>
  <c r="C805" i="47"/>
  <c r="C806" i="47"/>
  <c r="C807" i="47"/>
  <c r="C808" i="47"/>
  <c r="C809" i="47"/>
  <c r="C810" i="47"/>
  <c r="C811" i="47"/>
  <c r="C813" i="47"/>
  <c r="C814" i="47"/>
  <c r="C815" i="47"/>
  <c r="C817" i="47"/>
  <c r="C818" i="47"/>
  <c r="C819" i="47"/>
  <c r="C820" i="47"/>
  <c r="C821" i="47"/>
  <c r="C822" i="47"/>
  <c r="C823" i="47"/>
  <c r="C824" i="47"/>
  <c r="C825" i="47"/>
  <c r="C826" i="47"/>
  <c r="C827" i="47"/>
  <c r="C828" i="47"/>
  <c r="C829" i="47"/>
  <c r="C830" i="47"/>
  <c r="C831" i="47"/>
  <c r="C832" i="47"/>
  <c r="C833" i="47"/>
  <c r="C834" i="47"/>
  <c r="C835" i="47"/>
  <c r="C836" i="47"/>
  <c r="C837" i="47"/>
  <c r="C838" i="47"/>
  <c r="C839" i="47"/>
  <c r="C840" i="47"/>
  <c r="C841" i="47"/>
  <c r="C842" i="47"/>
  <c r="C843" i="47"/>
  <c r="C844" i="47"/>
  <c r="C845" i="47"/>
  <c r="C847" i="47"/>
  <c r="C848" i="47"/>
  <c r="C849" i="47"/>
  <c r="C851" i="47"/>
  <c r="C852" i="47"/>
  <c r="C853" i="47"/>
  <c r="C854" i="47"/>
  <c r="C856" i="47"/>
  <c r="C857" i="47"/>
  <c r="C858" i="47"/>
  <c r="C859" i="47"/>
  <c r="C860" i="47"/>
  <c r="C861" i="47"/>
  <c r="E861" i="47" s="1"/>
  <c r="C862" i="47"/>
  <c r="E862" i="47" s="1"/>
  <c r="C797" i="47"/>
  <c r="C788" i="47"/>
  <c r="C789" i="47"/>
  <c r="C790" i="47"/>
  <c r="C791" i="47"/>
  <c r="C792" i="47"/>
  <c r="C793" i="47"/>
  <c r="C794" i="47"/>
  <c r="C787" i="47"/>
  <c r="C722" i="47"/>
  <c r="C723" i="47"/>
  <c r="C724" i="47"/>
  <c r="C725" i="47"/>
  <c r="C726" i="47"/>
  <c r="C727" i="47"/>
  <c r="C728" i="47"/>
  <c r="C729" i="47"/>
  <c r="C730" i="47"/>
  <c r="C732" i="47"/>
  <c r="C733" i="47"/>
  <c r="C734" i="47"/>
  <c r="C735" i="47"/>
  <c r="C737" i="47"/>
  <c r="C738" i="47"/>
  <c r="C739" i="47"/>
  <c r="C740" i="47"/>
  <c r="C741" i="47"/>
  <c r="C742" i="47"/>
  <c r="C743" i="47"/>
  <c r="C744" i="47"/>
  <c r="C745" i="47"/>
  <c r="C747" i="47"/>
  <c r="C748" i="47"/>
  <c r="C749" i="47"/>
  <c r="C750" i="47"/>
  <c r="C751" i="47"/>
  <c r="C752" i="47"/>
  <c r="C753" i="47"/>
  <c r="C754" i="47"/>
  <c r="C755" i="47"/>
  <c r="C756" i="47"/>
  <c r="C757" i="47"/>
  <c r="C758" i="47"/>
  <c r="C759" i="47"/>
  <c r="C760" i="47"/>
  <c r="C761" i="47"/>
  <c r="C762" i="47"/>
  <c r="C763" i="47"/>
  <c r="C764" i="47"/>
  <c r="C765" i="47"/>
  <c r="C766" i="47"/>
  <c r="C767" i="47"/>
  <c r="C768" i="47"/>
  <c r="C769" i="47"/>
  <c r="C770" i="47"/>
  <c r="C772" i="47"/>
  <c r="C773" i="47"/>
  <c r="C774" i="47"/>
  <c r="C775" i="47"/>
  <c r="C776" i="47"/>
  <c r="C777" i="47"/>
  <c r="C778" i="47"/>
  <c r="C780" i="47"/>
  <c r="C781" i="47"/>
  <c r="C782" i="47"/>
  <c r="C783" i="47"/>
  <c r="C784" i="47"/>
  <c r="C785" i="47"/>
  <c r="C721" i="47"/>
  <c r="C687" i="47"/>
  <c r="C688" i="47"/>
  <c r="C689" i="47"/>
  <c r="C690" i="47"/>
  <c r="C691" i="47"/>
  <c r="C692" i="47"/>
  <c r="C693" i="47"/>
  <c r="C694" i="47"/>
  <c r="C695" i="47"/>
  <c r="C696" i="47"/>
  <c r="C697" i="47"/>
  <c r="C698" i="47"/>
  <c r="C699" i="47"/>
  <c r="C700" i="47"/>
  <c r="C701" i="47"/>
  <c r="C703" i="47"/>
  <c r="C704" i="47"/>
  <c r="C705" i="47"/>
  <c r="C706" i="47"/>
  <c r="C707" i="47"/>
  <c r="C708" i="47"/>
  <c r="C709" i="47"/>
  <c r="C710" i="47"/>
  <c r="C711" i="47"/>
  <c r="C713" i="47"/>
  <c r="C714" i="47"/>
  <c r="C715" i="47"/>
  <c r="C716" i="47"/>
  <c r="C719" i="47"/>
  <c r="C686" i="47"/>
  <c r="C675" i="47"/>
  <c r="C676" i="47"/>
  <c r="C678" i="47"/>
  <c r="C679" i="47"/>
  <c r="C682" i="47"/>
  <c r="C683" i="47"/>
  <c r="C670" i="47"/>
  <c r="C671" i="47"/>
  <c r="C672" i="47"/>
  <c r="C673" i="47"/>
  <c r="C669" i="47"/>
  <c r="C661" i="47"/>
  <c r="C662" i="47"/>
  <c r="C663" i="47"/>
  <c r="C664" i="47"/>
  <c r="C665" i="47"/>
  <c r="C666" i="47"/>
  <c r="C657" i="47"/>
  <c r="C660" i="47"/>
  <c r="C656" i="47"/>
  <c r="C629" i="47"/>
  <c r="C632" i="47"/>
  <c r="C633" i="47"/>
  <c r="C634" i="47"/>
  <c r="C635" i="47"/>
  <c r="C636" i="47"/>
  <c r="C637" i="47"/>
  <c r="C639" i="47"/>
  <c r="C640" i="47"/>
  <c r="C641" i="47"/>
  <c r="C642" i="47"/>
  <c r="C643" i="47"/>
  <c r="C644" i="47"/>
  <c r="C645" i="47"/>
  <c r="C646" i="47"/>
  <c r="C647" i="47"/>
  <c r="C648" i="47"/>
  <c r="C649" i="47"/>
  <c r="C650" i="47"/>
  <c r="C651" i="47"/>
  <c r="C652" i="47"/>
  <c r="C628" i="47"/>
  <c r="C619" i="47"/>
  <c r="C620" i="47"/>
  <c r="C618" i="47"/>
  <c r="C615" i="47"/>
  <c r="C616" i="47"/>
  <c r="C614" i="47"/>
  <c r="C611" i="47"/>
  <c r="C608" i="47"/>
  <c r="C605" i="47"/>
  <c r="C568" i="47"/>
  <c r="C569" i="47"/>
  <c r="C572" i="47"/>
  <c r="C573" i="47"/>
  <c r="C575" i="47"/>
  <c r="C578" i="47"/>
  <c r="C579" i="47"/>
  <c r="C581" i="47"/>
  <c r="C584" i="47"/>
  <c r="C586" i="47"/>
  <c r="C589" i="47"/>
  <c r="C590" i="47"/>
  <c r="C591" i="47"/>
  <c r="C598" i="47"/>
  <c r="C599" i="47"/>
  <c r="C600" i="47"/>
  <c r="C567" i="47"/>
  <c r="C552" i="47"/>
  <c r="C553" i="47"/>
  <c r="C554" i="47"/>
  <c r="C557" i="47"/>
  <c r="C560" i="47"/>
  <c r="C561" i="47"/>
  <c r="C550" i="47"/>
  <c r="C518" i="47"/>
  <c r="C511" i="47"/>
  <c r="C505" i="47"/>
  <c r="C501" i="47"/>
  <c r="C502" i="47"/>
  <c r="C503" i="47"/>
  <c r="C500" i="47"/>
  <c r="C485" i="47"/>
  <c r="C486" i="47"/>
  <c r="C487" i="47"/>
  <c r="C488" i="47"/>
  <c r="C489" i="47"/>
  <c r="C490" i="47"/>
  <c r="C495" i="47"/>
  <c r="C496" i="47"/>
  <c r="C497" i="47"/>
  <c r="C498" i="47"/>
  <c r="C484" i="47"/>
  <c r="C472" i="47"/>
  <c r="C473" i="47"/>
  <c r="C474" i="47"/>
  <c r="C475" i="47"/>
  <c r="C477" i="47"/>
  <c r="C478" i="47"/>
  <c r="C479" i="47"/>
  <c r="C480" i="47"/>
  <c r="C481" i="47"/>
  <c r="C482" i="47"/>
  <c r="C471" i="47"/>
  <c r="C453" i="47"/>
  <c r="C439" i="47"/>
  <c r="C440" i="47"/>
  <c r="C441" i="47"/>
  <c r="C443" i="47"/>
  <c r="C445" i="47"/>
  <c r="C446" i="47"/>
  <c r="C447" i="47"/>
  <c r="C449" i="47"/>
  <c r="C437" i="47"/>
  <c r="C434" i="47"/>
  <c r="C429" i="47"/>
  <c r="C431" i="47"/>
  <c r="C428" i="47"/>
  <c r="C407" i="47"/>
  <c r="C408" i="47"/>
  <c r="C406" i="47"/>
  <c r="C329" i="47"/>
  <c r="C328" i="47"/>
  <c r="C324" i="47"/>
  <c r="C317" i="47"/>
  <c r="C313" i="47"/>
  <c r="C311" i="47"/>
  <c r="C309" i="47"/>
  <c r="C308" i="47"/>
  <c r="C298" i="47"/>
  <c r="C299" i="47"/>
  <c r="C301" i="47"/>
  <c r="C302" i="47"/>
  <c r="C303" i="47"/>
  <c r="C304" i="47"/>
  <c r="C305" i="47"/>
  <c r="C293" i="47"/>
  <c r="C294" i="47"/>
  <c r="C295" i="47"/>
  <c r="C297" i="47"/>
  <c r="C292" i="47"/>
  <c r="C277" i="47"/>
  <c r="C278" i="47"/>
  <c r="C279" i="47"/>
  <c r="C280" i="47"/>
  <c r="C281" i="47"/>
  <c r="C282" i="47"/>
  <c r="C283" i="47"/>
  <c r="C284" i="47"/>
  <c r="C285" i="47"/>
  <c r="C286" i="47"/>
  <c r="C287" i="47"/>
  <c r="C288" i="47"/>
  <c r="C290" i="47"/>
  <c r="C276" i="47"/>
  <c r="C274" i="47"/>
  <c r="C271" i="47"/>
  <c r="C256" i="47"/>
  <c r="C255" i="47"/>
  <c r="C236" i="47"/>
  <c r="C237" i="47"/>
  <c r="C240" i="47"/>
  <c r="C241" i="47"/>
  <c r="C235" i="47"/>
  <c r="C227" i="47"/>
  <c r="C226" i="47"/>
  <c r="C224" i="47"/>
  <c r="C223" i="47"/>
  <c r="C219" i="47"/>
  <c r="C220" i="47"/>
  <c r="C221" i="47"/>
  <c r="C218" i="47"/>
  <c r="C210" i="47"/>
  <c r="C211" i="47"/>
  <c r="C213" i="47"/>
  <c r="C215" i="47"/>
  <c r="C216" i="47"/>
  <c r="C208" i="47"/>
  <c r="C198" i="47"/>
  <c r="C177" i="47"/>
  <c r="C178" i="47"/>
  <c r="C179" i="47"/>
  <c r="C180" i="47"/>
  <c r="C176" i="47"/>
  <c r="C168" i="47"/>
  <c r="C169" i="47"/>
  <c r="C170" i="47"/>
  <c r="C171" i="47"/>
  <c r="C172" i="47"/>
  <c r="C173" i="47"/>
  <c r="C162" i="47"/>
  <c r="C163" i="47"/>
  <c r="C164" i="47"/>
  <c r="C167" i="47"/>
  <c r="C161" i="47"/>
  <c r="C159" i="47"/>
  <c r="C147" i="47"/>
  <c r="C146" i="47"/>
  <c r="C126" i="47"/>
  <c r="C128" i="47"/>
  <c r="C129" i="47"/>
  <c r="C135" i="47"/>
  <c r="C138" i="47"/>
  <c r="C125" i="47"/>
  <c r="C114" i="47"/>
  <c r="C115" i="47"/>
  <c r="C116" i="47"/>
  <c r="C117" i="47"/>
  <c r="C118" i="47"/>
  <c r="C119" i="47"/>
  <c r="C120" i="47"/>
  <c r="C121" i="47"/>
  <c r="C113" i="47"/>
  <c r="C106" i="47"/>
  <c r="C107" i="47"/>
  <c r="C108" i="47"/>
  <c r="C105" i="47"/>
  <c r="C101" i="47"/>
  <c r="C95" i="47"/>
  <c r="C96" i="47"/>
  <c r="C94" i="47"/>
  <c r="C81" i="47"/>
  <c r="C76" i="47"/>
  <c r="C78" i="47"/>
  <c r="C79" i="47"/>
  <c r="C80" i="47"/>
  <c r="C82" i="47"/>
  <c r="C83" i="47"/>
  <c r="C84" i="47"/>
  <c r="C85" i="47"/>
  <c r="C89" i="47"/>
  <c r="C75" i="47"/>
  <c r="C64" i="47"/>
  <c r="C65" i="47"/>
  <c r="C66" i="47"/>
  <c r="C67" i="47"/>
  <c r="C68" i="47"/>
  <c r="C69" i="47"/>
  <c r="C71" i="47"/>
  <c r="C72" i="47"/>
  <c r="C73" i="47"/>
  <c r="C63" i="47"/>
  <c r="C35" i="47"/>
  <c r="C36" i="47"/>
  <c r="C37" i="47"/>
  <c r="C38" i="47"/>
  <c r="C39" i="47"/>
  <c r="C42" i="47"/>
  <c r="C43" i="47"/>
  <c r="C46" i="47"/>
  <c r="C47" i="47"/>
  <c r="C48" i="47"/>
  <c r="C49" i="47"/>
  <c r="C50" i="47"/>
  <c r="C51" i="47"/>
  <c r="C52" i="47"/>
  <c r="C53" i="47"/>
  <c r="C55" i="47"/>
  <c r="C56" i="47"/>
  <c r="C57" i="47"/>
  <c r="C58" i="47"/>
  <c r="C59" i="47"/>
  <c r="C60" i="47"/>
  <c r="C61" i="47"/>
  <c r="C34" i="47"/>
  <c r="C23" i="47"/>
  <c r="C25" i="47"/>
  <c r="C26" i="47"/>
  <c r="C27" i="47"/>
  <c r="C28" i="47"/>
  <c r="C29" i="47"/>
  <c r="C30" i="47"/>
  <c r="C31" i="47"/>
  <c r="C32" i="47"/>
  <c r="C22" i="47"/>
  <c r="E22" i="47" s="1"/>
  <c r="Q276" i="10"/>
  <c r="Q225" i="10"/>
  <c r="Q226" i="10"/>
  <c r="Q227" i="10"/>
  <c r="Q228" i="10"/>
  <c r="Q233" i="10"/>
  <c r="Q235" i="10"/>
  <c r="Q236" i="10"/>
  <c r="Q237" i="10"/>
  <c r="Q241" i="10"/>
  <c r="Q242" i="10"/>
  <c r="Q243" i="10"/>
  <c r="Q244" i="10"/>
  <c r="Q249" i="10"/>
  <c r="Q250" i="10"/>
  <c r="Q251" i="10"/>
  <c r="Q255" i="10"/>
  <c r="Q257" i="10"/>
  <c r="I332" i="10"/>
  <c r="F49" i="11"/>
  <c r="F50" i="11"/>
  <c r="F51" i="11"/>
  <c r="F52" i="11"/>
  <c r="F53" i="11"/>
  <c r="F54" i="11"/>
  <c r="F55" i="11"/>
  <c r="F56" i="11"/>
  <c r="F57" i="11"/>
  <c r="F58" i="11"/>
  <c r="F48" i="11"/>
  <c r="F35" i="11"/>
  <c r="F36" i="11"/>
  <c r="F37" i="11"/>
  <c r="F38" i="11"/>
  <c r="F34" i="11"/>
  <c r="F9" i="11"/>
  <c r="F8" i="11"/>
  <c r="G42" i="10"/>
  <c r="I42" i="10" s="1"/>
  <c r="G26" i="10"/>
  <c r="I26" i="10" s="1"/>
  <c r="O17" i="10"/>
  <c r="Q17" i="10" s="1"/>
  <c r="M17" i="10"/>
  <c r="M1065" i="47" l="1"/>
  <c r="O1065" i="47" s="1"/>
  <c r="P1065" i="47" s="1"/>
  <c r="J1064" i="47"/>
  <c r="J1063" i="47" s="1"/>
  <c r="K1064" i="47"/>
  <c r="K1063" i="47" s="1"/>
  <c r="I1064" i="47"/>
  <c r="I1063" i="47" s="1"/>
  <c r="G1064" i="47"/>
  <c r="G1063" i="47" s="1"/>
  <c r="C1064" i="47"/>
  <c r="C1063" i="47" s="1"/>
  <c r="B1064" i="47"/>
  <c r="B1063" i="47" s="1"/>
  <c r="E1062" i="47"/>
  <c r="G1062" i="47" s="1"/>
  <c r="H1062" i="47" s="1"/>
  <c r="H1061" i="47" s="1"/>
  <c r="Q1061" i="47"/>
  <c r="P1061" i="47"/>
  <c r="O1061" i="47"/>
  <c r="K1061" i="47"/>
  <c r="J1061" i="47"/>
  <c r="C1061" i="47"/>
  <c r="B1061" i="47"/>
  <c r="E1060" i="47"/>
  <c r="G1060" i="47" s="1"/>
  <c r="H1060" i="47" s="1"/>
  <c r="H1059" i="47" s="1"/>
  <c r="H1058" i="47" s="1"/>
  <c r="B1059" i="47"/>
  <c r="Q1059" i="47"/>
  <c r="P1059" i="47"/>
  <c r="O1059" i="47"/>
  <c r="K1059" i="47"/>
  <c r="J1059" i="47"/>
  <c r="C1059" i="47"/>
  <c r="E1057" i="47"/>
  <c r="G1057" i="47" s="1"/>
  <c r="H1057" i="47" s="1"/>
  <c r="E1056" i="47"/>
  <c r="G1056" i="47" s="1"/>
  <c r="H1056" i="47" s="1"/>
  <c r="M1055" i="47"/>
  <c r="O1055" i="47" s="1"/>
  <c r="P1055" i="47" s="1"/>
  <c r="M1044" i="47"/>
  <c r="O1044" i="47" s="1"/>
  <c r="P1044" i="47" s="1"/>
  <c r="E1044" i="47"/>
  <c r="G1044" i="47" s="1"/>
  <c r="H1044" i="47" s="1"/>
  <c r="M1043" i="47"/>
  <c r="O1043" i="47" s="1"/>
  <c r="P1043" i="47" s="1"/>
  <c r="E1043" i="47"/>
  <c r="G1043" i="47" s="1"/>
  <c r="H1043" i="47" s="1"/>
  <c r="M1042" i="47"/>
  <c r="O1042" i="47" s="1"/>
  <c r="P1042" i="47" s="1"/>
  <c r="E1042" i="47"/>
  <c r="G1042" i="47" s="1"/>
  <c r="H1042" i="47" s="1"/>
  <c r="E1041" i="47"/>
  <c r="G1041" i="47" s="1"/>
  <c r="H1041" i="47" s="1"/>
  <c r="E1040" i="47"/>
  <c r="G1040" i="47" s="1"/>
  <c r="H1040" i="47" s="1"/>
  <c r="E1039" i="47"/>
  <c r="G1039" i="47" s="1"/>
  <c r="H1039" i="47" s="1"/>
  <c r="M1038" i="47"/>
  <c r="O1038" i="47" s="1"/>
  <c r="P1038" i="47" s="1"/>
  <c r="M1037" i="47"/>
  <c r="O1037" i="47" s="1"/>
  <c r="P1037" i="47" s="1"/>
  <c r="M1036" i="47"/>
  <c r="O1036" i="47" s="1"/>
  <c r="P1036" i="47" s="1"/>
  <c r="E1036" i="47"/>
  <c r="G1036" i="47" s="1"/>
  <c r="H1036" i="47" s="1"/>
  <c r="M1035" i="47"/>
  <c r="O1035" i="47" s="1"/>
  <c r="P1035" i="47" s="1"/>
  <c r="K1034" i="47"/>
  <c r="K1033" i="47" s="1"/>
  <c r="C1034" i="47"/>
  <c r="C1033" i="47" s="1"/>
  <c r="M1032" i="47"/>
  <c r="O1032" i="47" s="1"/>
  <c r="P1032" i="47" s="1"/>
  <c r="K1031" i="47"/>
  <c r="K1030" i="47" s="1"/>
  <c r="J1031" i="47"/>
  <c r="J1030" i="47" s="1"/>
  <c r="I1031" i="47"/>
  <c r="I1030" i="47" s="1"/>
  <c r="G1031" i="47"/>
  <c r="G1030" i="47" s="1"/>
  <c r="C1031" i="47"/>
  <c r="C1030" i="47" s="1"/>
  <c r="B1031" i="47"/>
  <c r="B1030" i="47" s="1"/>
  <c r="M1029" i="47"/>
  <c r="O1029" i="47" s="1"/>
  <c r="P1029" i="47" s="1"/>
  <c r="E1029" i="47"/>
  <c r="G1029" i="47" s="1"/>
  <c r="H1029" i="47" s="1"/>
  <c r="M1028" i="47"/>
  <c r="O1028" i="47" s="1"/>
  <c r="P1028" i="47" s="1"/>
  <c r="E1028" i="47"/>
  <c r="G1028" i="47" s="1"/>
  <c r="H1028" i="47" s="1"/>
  <c r="M1027" i="47"/>
  <c r="O1027" i="47" s="1"/>
  <c r="P1027" i="47" s="1"/>
  <c r="E1027" i="47"/>
  <c r="G1027" i="47" s="1"/>
  <c r="H1027" i="47" s="1"/>
  <c r="M1026" i="47"/>
  <c r="O1026" i="47" s="1"/>
  <c r="P1026" i="47" s="1"/>
  <c r="E1026" i="47"/>
  <c r="G1026" i="47" s="1"/>
  <c r="H1026" i="47" s="1"/>
  <c r="M1025" i="47"/>
  <c r="O1025" i="47" s="1"/>
  <c r="P1025" i="47" s="1"/>
  <c r="E1025" i="47"/>
  <c r="G1025" i="47" s="1"/>
  <c r="H1025" i="47" s="1"/>
  <c r="M1024" i="47"/>
  <c r="O1024" i="47" s="1"/>
  <c r="P1024" i="47" s="1"/>
  <c r="E1024" i="47"/>
  <c r="G1024" i="47" s="1"/>
  <c r="H1024" i="47" s="1"/>
  <c r="K1023" i="47"/>
  <c r="K1022" i="47" s="1"/>
  <c r="C1023" i="47"/>
  <c r="C1022" i="47" s="1"/>
  <c r="M1016" i="47"/>
  <c r="O1016" i="47" s="1"/>
  <c r="J1014" i="47"/>
  <c r="K1014" i="47"/>
  <c r="I1015" i="47"/>
  <c r="G1015" i="47"/>
  <c r="G1014" i="47" s="1"/>
  <c r="C1015" i="47"/>
  <c r="C1014" i="47" s="1"/>
  <c r="B1015" i="47"/>
  <c r="B1014" i="47" s="1"/>
  <c r="M1013" i="47"/>
  <c r="O1013" i="47" s="1"/>
  <c r="P1013" i="47" s="1"/>
  <c r="E1013" i="47"/>
  <c r="G1013" i="47" s="1"/>
  <c r="H1013" i="47" s="1"/>
  <c r="M1012" i="47"/>
  <c r="O1012" i="47" s="1"/>
  <c r="P1012" i="47" s="1"/>
  <c r="E1012" i="47"/>
  <c r="G1012" i="47" s="1"/>
  <c r="H1012" i="47" s="1"/>
  <c r="M1011" i="47"/>
  <c r="O1011" i="47" s="1"/>
  <c r="P1011" i="47" s="1"/>
  <c r="M1010" i="47"/>
  <c r="O1010" i="47" s="1"/>
  <c r="P1010" i="47" s="1"/>
  <c r="M1008" i="47"/>
  <c r="O1008" i="47" s="1"/>
  <c r="P1008" i="47" s="1"/>
  <c r="E1008" i="47"/>
  <c r="G1008" i="47" s="1"/>
  <c r="H1008" i="47" s="1"/>
  <c r="M1007" i="47"/>
  <c r="O1007" i="47" s="1"/>
  <c r="P1007" i="47" s="1"/>
  <c r="M1006" i="47"/>
  <c r="O1006" i="47" s="1"/>
  <c r="P1006" i="47" s="1"/>
  <c r="M1005" i="47"/>
  <c r="O1005" i="47" s="1"/>
  <c r="P1005" i="47" s="1"/>
  <c r="E1004" i="47"/>
  <c r="G1004" i="47" s="1"/>
  <c r="H1004" i="47" s="1"/>
  <c r="M1003" i="47"/>
  <c r="O1003" i="47" s="1"/>
  <c r="P1003" i="47" s="1"/>
  <c r="E1003" i="47"/>
  <c r="G1003" i="47" s="1"/>
  <c r="H1003" i="47" s="1"/>
  <c r="M1002" i="47"/>
  <c r="O1002" i="47" s="1"/>
  <c r="P1002" i="47" s="1"/>
  <c r="M1001" i="47"/>
  <c r="O1001" i="47" s="1"/>
  <c r="P1001" i="47" s="1"/>
  <c r="M1000" i="47"/>
  <c r="O1000" i="47" s="1"/>
  <c r="P1000" i="47" s="1"/>
  <c r="M999" i="47"/>
  <c r="O999" i="47" s="1"/>
  <c r="P999" i="47" s="1"/>
  <c r="M998" i="47"/>
  <c r="O998" i="47" s="1"/>
  <c r="P998" i="47" s="1"/>
  <c r="M997" i="47"/>
  <c r="O997" i="47" s="1"/>
  <c r="P997" i="47" s="1"/>
  <c r="M996" i="47"/>
  <c r="O996" i="47" s="1"/>
  <c r="P996" i="47" s="1"/>
  <c r="E996" i="47"/>
  <c r="G996" i="47" s="1"/>
  <c r="H996" i="47" s="1"/>
  <c r="M995" i="47"/>
  <c r="O995" i="47" s="1"/>
  <c r="P995" i="47" s="1"/>
  <c r="M994" i="47"/>
  <c r="O994" i="47" s="1"/>
  <c r="P994" i="47" s="1"/>
  <c r="M993" i="47"/>
  <c r="O993" i="47" s="1"/>
  <c r="P993" i="47" s="1"/>
  <c r="M992" i="47"/>
  <c r="O992" i="47" s="1"/>
  <c r="P992" i="47" s="1"/>
  <c r="M991" i="47"/>
  <c r="O991" i="47" s="1"/>
  <c r="P991" i="47" s="1"/>
  <c r="E991" i="47"/>
  <c r="G991" i="47" s="1"/>
  <c r="H991" i="47" s="1"/>
  <c r="M990" i="47"/>
  <c r="O990" i="47" s="1"/>
  <c r="P990" i="47" s="1"/>
  <c r="M989" i="47"/>
  <c r="O989" i="47" s="1"/>
  <c r="P989" i="47" s="1"/>
  <c r="M988" i="47"/>
  <c r="O988" i="47" s="1"/>
  <c r="P988" i="47" s="1"/>
  <c r="M987" i="47"/>
  <c r="O987" i="47" s="1"/>
  <c r="P987" i="47" s="1"/>
  <c r="E987" i="47"/>
  <c r="G987" i="47" s="1"/>
  <c r="H987" i="47" s="1"/>
  <c r="M986" i="47"/>
  <c r="O986" i="47" s="1"/>
  <c r="P986" i="47" s="1"/>
  <c r="E986" i="47"/>
  <c r="G986" i="47" s="1"/>
  <c r="H986" i="47" s="1"/>
  <c r="M985" i="47"/>
  <c r="O985" i="47" s="1"/>
  <c r="P985" i="47" s="1"/>
  <c r="M984" i="47"/>
  <c r="O984" i="47" s="1"/>
  <c r="P984" i="47" s="1"/>
  <c r="E984" i="47"/>
  <c r="G984" i="47" s="1"/>
  <c r="H984" i="47" s="1"/>
  <c r="M983" i="47"/>
  <c r="O983" i="47" s="1"/>
  <c r="P983" i="47" s="1"/>
  <c r="M982" i="47"/>
  <c r="O982" i="47" s="1"/>
  <c r="P982" i="47" s="1"/>
  <c r="E982" i="47"/>
  <c r="G982" i="47" s="1"/>
  <c r="H982" i="47" s="1"/>
  <c r="M981" i="47"/>
  <c r="O981" i="47" s="1"/>
  <c r="P981" i="47" s="1"/>
  <c r="E981" i="47"/>
  <c r="G981" i="47" s="1"/>
  <c r="H981" i="47" s="1"/>
  <c r="M980" i="47"/>
  <c r="O980" i="47" s="1"/>
  <c r="P980" i="47" s="1"/>
  <c r="E980" i="47"/>
  <c r="G980" i="47" s="1"/>
  <c r="H980" i="47" s="1"/>
  <c r="M979" i="47"/>
  <c r="O979" i="47" s="1"/>
  <c r="P979" i="47" s="1"/>
  <c r="E979" i="47"/>
  <c r="G979" i="47" s="1"/>
  <c r="H979" i="47" s="1"/>
  <c r="M978" i="47"/>
  <c r="O978" i="47" s="1"/>
  <c r="P978" i="47" s="1"/>
  <c r="E978" i="47"/>
  <c r="G978" i="47" s="1"/>
  <c r="H978" i="47" s="1"/>
  <c r="M977" i="47"/>
  <c r="O977" i="47" s="1"/>
  <c r="P977" i="47" s="1"/>
  <c r="M976" i="47"/>
  <c r="O976" i="47" s="1"/>
  <c r="P976" i="47" s="1"/>
  <c r="E976" i="47"/>
  <c r="G976" i="47" s="1"/>
  <c r="H976" i="47" s="1"/>
  <c r="M975" i="47"/>
  <c r="O975" i="47" s="1"/>
  <c r="P975" i="47" s="1"/>
  <c r="M974" i="47"/>
  <c r="O974" i="47" s="1"/>
  <c r="P974" i="47" s="1"/>
  <c r="M973" i="47"/>
  <c r="O973" i="47" s="1"/>
  <c r="P973" i="47" s="1"/>
  <c r="M972" i="47"/>
  <c r="O972" i="47" s="1"/>
  <c r="P972" i="47" s="1"/>
  <c r="E972" i="47"/>
  <c r="G972" i="47" s="1"/>
  <c r="H972" i="47" s="1"/>
  <c r="M971" i="47"/>
  <c r="O971" i="47" s="1"/>
  <c r="P971" i="47" s="1"/>
  <c r="E971" i="47"/>
  <c r="G971" i="47" s="1"/>
  <c r="H971" i="47" s="1"/>
  <c r="M970" i="47"/>
  <c r="O970" i="47" s="1"/>
  <c r="P970" i="47" s="1"/>
  <c r="M969" i="47"/>
  <c r="O969" i="47" s="1"/>
  <c r="P969" i="47" s="1"/>
  <c r="M968" i="47"/>
  <c r="O968" i="47" s="1"/>
  <c r="P968" i="47" s="1"/>
  <c r="M967" i="47"/>
  <c r="O967" i="47" s="1"/>
  <c r="P967" i="47" s="1"/>
  <c r="M966" i="47"/>
  <c r="O966" i="47" s="1"/>
  <c r="P966" i="47" s="1"/>
  <c r="E966" i="47"/>
  <c r="G966" i="47" s="1"/>
  <c r="H966" i="47" s="1"/>
  <c r="M965" i="47"/>
  <c r="O965" i="47" s="1"/>
  <c r="P965" i="47" s="1"/>
  <c r="M964" i="47"/>
  <c r="O964" i="47" s="1"/>
  <c r="P964" i="47" s="1"/>
  <c r="M963" i="47"/>
  <c r="O963" i="47" s="1"/>
  <c r="P963" i="47" s="1"/>
  <c r="E963" i="47"/>
  <c r="G963" i="47" s="1"/>
  <c r="H963" i="47" s="1"/>
  <c r="M962" i="47"/>
  <c r="O962" i="47" s="1"/>
  <c r="P962" i="47" s="1"/>
  <c r="M961" i="47"/>
  <c r="O961" i="47" s="1"/>
  <c r="P961" i="47" s="1"/>
  <c r="M960" i="47"/>
  <c r="O960" i="47" s="1"/>
  <c r="P960" i="47" s="1"/>
  <c r="E960" i="47"/>
  <c r="G960" i="47" s="1"/>
  <c r="H960" i="47" s="1"/>
  <c r="M959" i="47"/>
  <c r="O959" i="47" s="1"/>
  <c r="P959" i="47" s="1"/>
  <c r="M958" i="47"/>
  <c r="O958" i="47" s="1"/>
  <c r="P958" i="47" s="1"/>
  <c r="E958" i="47"/>
  <c r="G958" i="47" s="1"/>
  <c r="H958" i="47" s="1"/>
  <c r="M957" i="47"/>
  <c r="O957" i="47" s="1"/>
  <c r="P957" i="47" s="1"/>
  <c r="E957" i="47"/>
  <c r="G957" i="47" s="1"/>
  <c r="H957" i="47" s="1"/>
  <c r="M956" i="47"/>
  <c r="O956" i="47" s="1"/>
  <c r="P956" i="47" s="1"/>
  <c r="E956" i="47"/>
  <c r="G956" i="47" s="1"/>
  <c r="H956" i="47" s="1"/>
  <c r="M955" i="47"/>
  <c r="O955" i="47" s="1"/>
  <c r="P955" i="47" s="1"/>
  <c r="M954" i="47"/>
  <c r="O954" i="47" s="1"/>
  <c r="P954" i="47" s="1"/>
  <c r="E954" i="47"/>
  <c r="G954" i="47" s="1"/>
  <c r="H954" i="47" s="1"/>
  <c r="M953" i="47"/>
  <c r="O953" i="47" s="1"/>
  <c r="P953" i="47" s="1"/>
  <c r="M952" i="47"/>
  <c r="O952" i="47" s="1"/>
  <c r="P952" i="47" s="1"/>
  <c r="M951" i="47"/>
  <c r="O951" i="47" s="1"/>
  <c r="P951" i="47" s="1"/>
  <c r="E951" i="47"/>
  <c r="G951" i="47" s="1"/>
  <c r="H951" i="47" s="1"/>
  <c r="M950" i="47"/>
  <c r="O950" i="47" s="1"/>
  <c r="P950" i="47" s="1"/>
  <c r="E950" i="47"/>
  <c r="G950" i="47" s="1"/>
  <c r="H950" i="47" s="1"/>
  <c r="E949" i="47"/>
  <c r="G949" i="47" s="1"/>
  <c r="H949" i="47" s="1"/>
  <c r="M948" i="47"/>
  <c r="O948" i="47" s="1"/>
  <c r="P948" i="47" s="1"/>
  <c r="E948" i="47"/>
  <c r="G948" i="47" s="1"/>
  <c r="H948" i="47" s="1"/>
  <c r="M947" i="47"/>
  <c r="O947" i="47" s="1"/>
  <c r="P947" i="47" s="1"/>
  <c r="M946" i="47"/>
  <c r="O946" i="47" s="1"/>
  <c r="P946" i="47" s="1"/>
  <c r="M945" i="47"/>
  <c r="O945" i="47" s="1"/>
  <c r="P945" i="47" s="1"/>
  <c r="M944" i="47"/>
  <c r="O944" i="47" s="1"/>
  <c r="P944" i="47" s="1"/>
  <c r="E944" i="47"/>
  <c r="G944" i="47" s="1"/>
  <c r="H944" i="47" s="1"/>
  <c r="M943" i="47"/>
  <c r="O943" i="47" s="1"/>
  <c r="P943" i="47" s="1"/>
  <c r="E942" i="47"/>
  <c r="G942" i="47" s="1"/>
  <c r="H942" i="47" s="1"/>
  <c r="M941" i="47"/>
  <c r="O941" i="47" s="1"/>
  <c r="P941" i="47" s="1"/>
  <c r="E941" i="47"/>
  <c r="G941" i="47" s="1"/>
  <c r="H941" i="47" s="1"/>
  <c r="M940" i="47"/>
  <c r="O940" i="47" s="1"/>
  <c r="P940" i="47" s="1"/>
  <c r="M939" i="47"/>
  <c r="O939" i="47" s="1"/>
  <c r="P939" i="47" s="1"/>
  <c r="E939" i="47"/>
  <c r="G939" i="47" s="1"/>
  <c r="H939" i="47" s="1"/>
  <c r="M938" i="47"/>
  <c r="O938" i="47" s="1"/>
  <c r="P938" i="47" s="1"/>
  <c r="E938" i="47"/>
  <c r="G938" i="47" s="1"/>
  <c r="H938" i="47" s="1"/>
  <c r="M937" i="47"/>
  <c r="O937" i="47" s="1"/>
  <c r="P937" i="47" s="1"/>
  <c r="M936" i="47"/>
  <c r="O936" i="47" s="1"/>
  <c r="P936" i="47" s="1"/>
  <c r="M935" i="47"/>
  <c r="O935" i="47" s="1"/>
  <c r="P935" i="47" s="1"/>
  <c r="E935" i="47"/>
  <c r="G935" i="47" s="1"/>
  <c r="H935" i="47" s="1"/>
  <c r="M934" i="47"/>
  <c r="O934" i="47" s="1"/>
  <c r="P934" i="47" s="1"/>
  <c r="E934" i="47"/>
  <c r="G934" i="47" s="1"/>
  <c r="H934" i="47" s="1"/>
  <c r="M933" i="47"/>
  <c r="O933" i="47" s="1"/>
  <c r="P933" i="47" s="1"/>
  <c r="E933" i="47"/>
  <c r="G933" i="47" s="1"/>
  <c r="H933" i="47" s="1"/>
  <c r="M932" i="47"/>
  <c r="O932" i="47" s="1"/>
  <c r="P932" i="47" s="1"/>
  <c r="E932" i="47"/>
  <c r="G932" i="47" s="1"/>
  <c r="H932" i="47" s="1"/>
  <c r="M931" i="47"/>
  <c r="O931" i="47" s="1"/>
  <c r="P931" i="47" s="1"/>
  <c r="E931" i="47"/>
  <c r="G931" i="47" s="1"/>
  <c r="H931" i="47" s="1"/>
  <c r="M930" i="47"/>
  <c r="O930" i="47" s="1"/>
  <c r="P930" i="47" s="1"/>
  <c r="E930" i="47"/>
  <c r="G930" i="47" s="1"/>
  <c r="H930" i="47" s="1"/>
  <c r="M929" i="47"/>
  <c r="O929" i="47" s="1"/>
  <c r="P929" i="47" s="1"/>
  <c r="M928" i="47"/>
  <c r="O928" i="47" s="1"/>
  <c r="P928" i="47" s="1"/>
  <c r="M927" i="47"/>
  <c r="O927" i="47" s="1"/>
  <c r="P927" i="47" s="1"/>
  <c r="E927" i="47"/>
  <c r="G927" i="47" s="1"/>
  <c r="H927" i="47" s="1"/>
  <c r="M926" i="47"/>
  <c r="O926" i="47" s="1"/>
  <c r="P926" i="47" s="1"/>
  <c r="E926" i="47"/>
  <c r="G926" i="47" s="1"/>
  <c r="H926" i="47" s="1"/>
  <c r="K925" i="47"/>
  <c r="K924" i="47" s="1"/>
  <c r="C925" i="47"/>
  <c r="C924" i="47" s="1"/>
  <c r="M923" i="47"/>
  <c r="O923" i="47" s="1"/>
  <c r="P923" i="47" s="1"/>
  <c r="M922" i="47"/>
  <c r="O922" i="47" s="1"/>
  <c r="P922" i="47" s="1"/>
  <c r="M921" i="47"/>
  <c r="O921" i="47" s="1"/>
  <c r="P921" i="47" s="1"/>
  <c r="K920" i="47"/>
  <c r="K919" i="47" s="1"/>
  <c r="I920" i="47"/>
  <c r="I919" i="47" s="1"/>
  <c r="G920" i="47"/>
  <c r="G919" i="47" s="1"/>
  <c r="C920" i="47"/>
  <c r="C919" i="47" s="1"/>
  <c r="B920" i="47"/>
  <c r="B919" i="47" s="1"/>
  <c r="M918" i="47"/>
  <c r="O918" i="47" s="1"/>
  <c r="P918" i="47" s="1"/>
  <c r="M917" i="47"/>
  <c r="O917" i="47" s="1"/>
  <c r="P917" i="47" s="1"/>
  <c r="E917" i="47"/>
  <c r="G917" i="47" s="1"/>
  <c r="B916" i="47"/>
  <c r="B915" i="47" s="1"/>
  <c r="K916" i="47"/>
  <c r="K915" i="47" s="1"/>
  <c r="C916" i="47"/>
  <c r="C915" i="47" s="1"/>
  <c r="M914" i="47"/>
  <c r="O914" i="47" s="1"/>
  <c r="P914" i="47" s="1"/>
  <c r="J913" i="47"/>
  <c r="J912" i="47" s="1"/>
  <c r="E914" i="47"/>
  <c r="G914" i="47" s="1"/>
  <c r="H914" i="47" s="1"/>
  <c r="H913" i="47" s="1"/>
  <c r="H912" i="47" s="1"/>
  <c r="K913" i="47"/>
  <c r="K912" i="47" s="1"/>
  <c r="C913" i="47"/>
  <c r="C912" i="47" s="1"/>
  <c r="B913" i="47"/>
  <c r="B912" i="47" s="1"/>
  <c r="M911" i="47"/>
  <c r="O911" i="47" s="1"/>
  <c r="P911" i="47" s="1"/>
  <c r="M910" i="47"/>
  <c r="O910" i="47" s="1"/>
  <c r="P910" i="47" s="1"/>
  <c r="M909" i="47"/>
  <c r="O909" i="47" s="1"/>
  <c r="P909" i="47" s="1"/>
  <c r="K908" i="47"/>
  <c r="K907" i="47" s="1"/>
  <c r="I908" i="47"/>
  <c r="I907" i="47" s="1"/>
  <c r="G908" i="47"/>
  <c r="G907" i="47" s="1"/>
  <c r="C908" i="47"/>
  <c r="C907" i="47" s="1"/>
  <c r="B908" i="47"/>
  <c r="B907" i="47" s="1"/>
  <c r="M906" i="47"/>
  <c r="O906" i="47" s="1"/>
  <c r="P906" i="47" s="1"/>
  <c r="J905" i="47"/>
  <c r="J904" i="47" s="1"/>
  <c r="K905" i="47"/>
  <c r="K904" i="47" s="1"/>
  <c r="I905" i="47"/>
  <c r="I904" i="47" s="1"/>
  <c r="G905" i="47"/>
  <c r="G904" i="47" s="1"/>
  <c r="C905" i="47"/>
  <c r="C904" i="47" s="1"/>
  <c r="B905" i="47"/>
  <c r="B904" i="47" s="1"/>
  <c r="M903" i="47"/>
  <c r="O903" i="47" s="1"/>
  <c r="P903" i="47" s="1"/>
  <c r="E903" i="47"/>
  <c r="G903" i="47" s="1"/>
  <c r="H903" i="47" s="1"/>
  <c r="M902" i="47"/>
  <c r="O902" i="47" s="1"/>
  <c r="P902" i="47" s="1"/>
  <c r="E902" i="47"/>
  <c r="G902" i="47" s="1"/>
  <c r="H902" i="47" s="1"/>
  <c r="M901" i="47"/>
  <c r="O901" i="47" s="1"/>
  <c r="P901" i="47" s="1"/>
  <c r="E901" i="47"/>
  <c r="G901" i="47" s="1"/>
  <c r="H901" i="47" s="1"/>
  <c r="M900" i="47"/>
  <c r="O900" i="47" s="1"/>
  <c r="P900" i="47" s="1"/>
  <c r="E900" i="47"/>
  <c r="G900" i="47" s="1"/>
  <c r="H900" i="47" s="1"/>
  <c r="M899" i="47"/>
  <c r="O899" i="47" s="1"/>
  <c r="P899" i="47" s="1"/>
  <c r="E899" i="47"/>
  <c r="G899" i="47" s="1"/>
  <c r="H899" i="47" s="1"/>
  <c r="M898" i="47"/>
  <c r="O898" i="47" s="1"/>
  <c r="P898" i="47" s="1"/>
  <c r="M897" i="47"/>
  <c r="O897" i="47" s="1"/>
  <c r="P897" i="47" s="1"/>
  <c r="E897" i="47"/>
  <c r="G897" i="47" s="1"/>
  <c r="H897" i="47" s="1"/>
  <c r="M896" i="47"/>
  <c r="O896" i="47" s="1"/>
  <c r="P896" i="47" s="1"/>
  <c r="E896" i="47"/>
  <c r="G896" i="47" s="1"/>
  <c r="H896" i="47" s="1"/>
  <c r="M895" i="47"/>
  <c r="O895" i="47" s="1"/>
  <c r="P895" i="47" s="1"/>
  <c r="E895" i="47"/>
  <c r="G895" i="47" s="1"/>
  <c r="H895" i="47" s="1"/>
  <c r="M894" i="47"/>
  <c r="O894" i="47" s="1"/>
  <c r="P894" i="47" s="1"/>
  <c r="M893" i="47"/>
  <c r="O893" i="47" s="1"/>
  <c r="P893" i="47" s="1"/>
  <c r="E893" i="47"/>
  <c r="G893" i="47" s="1"/>
  <c r="H893" i="47" s="1"/>
  <c r="M892" i="47"/>
  <c r="O892" i="47" s="1"/>
  <c r="P892" i="47" s="1"/>
  <c r="E892" i="47"/>
  <c r="G892" i="47" s="1"/>
  <c r="H892" i="47" s="1"/>
  <c r="M891" i="47"/>
  <c r="O891" i="47" s="1"/>
  <c r="P891" i="47" s="1"/>
  <c r="E891" i="47"/>
  <c r="G891" i="47" s="1"/>
  <c r="H891" i="47" s="1"/>
  <c r="M890" i="47"/>
  <c r="O890" i="47" s="1"/>
  <c r="P890" i="47" s="1"/>
  <c r="E890" i="47"/>
  <c r="G890" i="47" s="1"/>
  <c r="H890" i="47" s="1"/>
  <c r="K889" i="47"/>
  <c r="K888" i="47" s="1"/>
  <c r="C889" i="47"/>
  <c r="C888" i="47" s="1"/>
  <c r="M887" i="47"/>
  <c r="O887" i="47" s="1"/>
  <c r="P887" i="47" s="1"/>
  <c r="M886" i="47"/>
  <c r="O886" i="47" s="1"/>
  <c r="P886" i="47" s="1"/>
  <c r="K885" i="47"/>
  <c r="I885" i="47"/>
  <c r="G885" i="47"/>
  <c r="C885" i="47"/>
  <c r="B885" i="47"/>
  <c r="M884" i="47"/>
  <c r="O884" i="47" s="1"/>
  <c r="P884" i="47" s="1"/>
  <c r="M883" i="47"/>
  <c r="O883" i="47" s="1"/>
  <c r="P883" i="47" s="1"/>
  <c r="M882" i="47"/>
  <c r="O882" i="47" s="1"/>
  <c r="P882" i="47" s="1"/>
  <c r="K881" i="47"/>
  <c r="I881" i="47"/>
  <c r="G881" i="47"/>
  <c r="C881" i="47"/>
  <c r="B881" i="47"/>
  <c r="M879" i="47"/>
  <c r="O879" i="47" s="1"/>
  <c r="P879" i="47" s="1"/>
  <c r="J877" i="47"/>
  <c r="M878" i="47"/>
  <c r="O878" i="47" s="1"/>
  <c r="P878" i="47" s="1"/>
  <c r="K877" i="47"/>
  <c r="I877" i="47"/>
  <c r="G877" i="47"/>
  <c r="C877" i="47"/>
  <c r="B877" i="47"/>
  <c r="M876" i="47"/>
  <c r="O876" i="47" s="1"/>
  <c r="P876" i="47" s="1"/>
  <c r="J875" i="47"/>
  <c r="K875" i="47"/>
  <c r="I875" i="47"/>
  <c r="I874" i="47" s="1"/>
  <c r="G875" i="47"/>
  <c r="C875" i="47"/>
  <c r="B875" i="47"/>
  <c r="M873" i="47"/>
  <c r="O873" i="47" s="1"/>
  <c r="P873" i="47" s="1"/>
  <c r="M872" i="47"/>
  <c r="O872" i="47" s="1"/>
  <c r="P872" i="47" s="1"/>
  <c r="K871" i="47"/>
  <c r="I871" i="47"/>
  <c r="G871" i="47"/>
  <c r="C871" i="47"/>
  <c r="B871" i="47"/>
  <c r="M870" i="47"/>
  <c r="O870" i="47" s="1"/>
  <c r="P870" i="47" s="1"/>
  <c r="K869" i="47"/>
  <c r="J869" i="47"/>
  <c r="I869" i="47"/>
  <c r="G869" i="47"/>
  <c r="C869" i="47"/>
  <c r="B869" i="47"/>
  <c r="M868" i="47"/>
  <c r="O868" i="47" s="1"/>
  <c r="P868" i="47" s="1"/>
  <c r="M867" i="47"/>
  <c r="O867" i="47" s="1"/>
  <c r="P867" i="47" s="1"/>
  <c r="M866" i="47"/>
  <c r="O866" i="47" s="1"/>
  <c r="P866" i="47" s="1"/>
  <c r="M865" i="47"/>
  <c r="O865" i="47" s="1"/>
  <c r="P865" i="47" s="1"/>
  <c r="K864" i="47"/>
  <c r="I864" i="47"/>
  <c r="G864" i="47"/>
  <c r="C864" i="47"/>
  <c r="B864" i="47"/>
  <c r="M862" i="47"/>
  <c r="O862" i="47" s="1"/>
  <c r="P862" i="47" s="1"/>
  <c r="G862" i="47"/>
  <c r="H862" i="47" s="1"/>
  <c r="M861" i="47"/>
  <c r="O861" i="47" s="1"/>
  <c r="P861" i="47" s="1"/>
  <c r="G861" i="47"/>
  <c r="H861" i="47" s="1"/>
  <c r="M860" i="47"/>
  <c r="O860" i="47" s="1"/>
  <c r="P860" i="47" s="1"/>
  <c r="E860" i="47"/>
  <c r="G860" i="47" s="1"/>
  <c r="H860" i="47" s="1"/>
  <c r="M859" i="47"/>
  <c r="O859" i="47" s="1"/>
  <c r="P859" i="47" s="1"/>
  <c r="E859" i="47"/>
  <c r="G859" i="47" s="1"/>
  <c r="H859" i="47" s="1"/>
  <c r="M858" i="47"/>
  <c r="O858" i="47" s="1"/>
  <c r="P858" i="47" s="1"/>
  <c r="E858" i="47"/>
  <c r="G858" i="47" s="1"/>
  <c r="H858" i="47" s="1"/>
  <c r="M857" i="47"/>
  <c r="O857" i="47" s="1"/>
  <c r="P857" i="47" s="1"/>
  <c r="E857" i="47"/>
  <c r="G857" i="47" s="1"/>
  <c r="H857" i="47" s="1"/>
  <c r="M856" i="47"/>
  <c r="O856" i="47" s="1"/>
  <c r="P856" i="47" s="1"/>
  <c r="E856" i="47"/>
  <c r="G856" i="47" s="1"/>
  <c r="H856" i="47" s="1"/>
  <c r="M855" i="47"/>
  <c r="O855" i="47" s="1"/>
  <c r="P855" i="47" s="1"/>
  <c r="M854" i="47"/>
  <c r="O854" i="47" s="1"/>
  <c r="P854" i="47" s="1"/>
  <c r="E854" i="47"/>
  <c r="G854" i="47" s="1"/>
  <c r="H854" i="47" s="1"/>
  <c r="M853" i="47"/>
  <c r="O853" i="47" s="1"/>
  <c r="P853" i="47" s="1"/>
  <c r="E853" i="47"/>
  <c r="G853" i="47" s="1"/>
  <c r="H853" i="47" s="1"/>
  <c r="M852" i="47"/>
  <c r="O852" i="47" s="1"/>
  <c r="P852" i="47" s="1"/>
  <c r="E852" i="47"/>
  <c r="G852" i="47" s="1"/>
  <c r="H852" i="47" s="1"/>
  <c r="M851" i="47"/>
  <c r="O851" i="47" s="1"/>
  <c r="P851" i="47" s="1"/>
  <c r="E851" i="47"/>
  <c r="G851" i="47" s="1"/>
  <c r="H851" i="47" s="1"/>
  <c r="M850" i="47"/>
  <c r="O850" i="47" s="1"/>
  <c r="P850" i="47" s="1"/>
  <c r="M849" i="47"/>
  <c r="O849" i="47" s="1"/>
  <c r="P849" i="47" s="1"/>
  <c r="E849" i="47"/>
  <c r="G849" i="47" s="1"/>
  <c r="H849" i="47" s="1"/>
  <c r="M848" i="47"/>
  <c r="O848" i="47" s="1"/>
  <c r="P848" i="47" s="1"/>
  <c r="E848" i="47"/>
  <c r="G848" i="47" s="1"/>
  <c r="H848" i="47" s="1"/>
  <c r="M847" i="47"/>
  <c r="O847" i="47" s="1"/>
  <c r="P847" i="47" s="1"/>
  <c r="E847" i="47"/>
  <c r="G847" i="47" s="1"/>
  <c r="H847" i="47" s="1"/>
  <c r="M846" i="47"/>
  <c r="O846" i="47" s="1"/>
  <c r="P846" i="47" s="1"/>
  <c r="M845" i="47"/>
  <c r="O845" i="47" s="1"/>
  <c r="P845" i="47" s="1"/>
  <c r="E845" i="47"/>
  <c r="G845" i="47" s="1"/>
  <c r="H845" i="47" s="1"/>
  <c r="M844" i="47"/>
  <c r="O844" i="47" s="1"/>
  <c r="P844" i="47" s="1"/>
  <c r="E844" i="47"/>
  <c r="G844" i="47" s="1"/>
  <c r="H844" i="47" s="1"/>
  <c r="M843" i="47"/>
  <c r="O843" i="47" s="1"/>
  <c r="P843" i="47" s="1"/>
  <c r="E843" i="47"/>
  <c r="G843" i="47" s="1"/>
  <c r="H843" i="47" s="1"/>
  <c r="M842" i="47"/>
  <c r="O842" i="47" s="1"/>
  <c r="P842" i="47" s="1"/>
  <c r="E842" i="47"/>
  <c r="G842" i="47" s="1"/>
  <c r="H842" i="47" s="1"/>
  <c r="M841" i="47"/>
  <c r="O841" i="47" s="1"/>
  <c r="P841" i="47" s="1"/>
  <c r="E841" i="47"/>
  <c r="G841" i="47" s="1"/>
  <c r="H841" i="47" s="1"/>
  <c r="M840" i="47"/>
  <c r="O840" i="47" s="1"/>
  <c r="P840" i="47" s="1"/>
  <c r="E840" i="47"/>
  <c r="G840" i="47" s="1"/>
  <c r="H840" i="47" s="1"/>
  <c r="M839" i="47"/>
  <c r="O839" i="47" s="1"/>
  <c r="P839" i="47" s="1"/>
  <c r="E839" i="47"/>
  <c r="G839" i="47" s="1"/>
  <c r="H839" i="47" s="1"/>
  <c r="M838" i="47"/>
  <c r="O838" i="47" s="1"/>
  <c r="P838" i="47" s="1"/>
  <c r="E838" i="47"/>
  <c r="G838" i="47" s="1"/>
  <c r="H838" i="47" s="1"/>
  <c r="M837" i="47"/>
  <c r="O837" i="47" s="1"/>
  <c r="P837" i="47" s="1"/>
  <c r="E837" i="47"/>
  <c r="G837" i="47" s="1"/>
  <c r="H837" i="47" s="1"/>
  <c r="M836" i="47"/>
  <c r="O836" i="47" s="1"/>
  <c r="P836" i="47" s="1"/>
  <c r="E836" i="47"/>
  <c r="G836" i="47" s="1"/>
  <c r="H836" i="47" s="1"/>
  <c r="M835" i="47"/>
  <c r="O835" i="47" s="1"/>
  <c r="P835" i="47" s="1"/>
  <c r="E835" i="47"/>
  <c r="G835" i="47" s="1"/>
  <c r="H835" i="47" s="1"/>
  <c r="M834" i="47"/>
  <c r="O834" i="47" s="1"/>
  <c r="P834" i="47" s="1"/>
  <c r="E834" i="47"/>
  <c r="G834" i="47" s="1"/>
  <c r="H834" i="47" s="1"/>
  <c r="M833" i="47"/>
  <c r="O833" i="47" s="1"/>
  <c r="P833" i="47" s="1"/>
  <c r="E833" i="47"/>
  <c r="G833" i="47" s="1"/>
  <c r="H833" i="47" s="1"/>
  <c r="M832" i="47"/>
  <c r="O832" i="47" s="1"/>
  <c r="P832" i="47" s="1"/>
  <c r="E832" i="47"/>
  <c r="G832" i="47" s="1"/>
  <c r="H832" i="47" s="1"/>
  <c r="M831" i="47"/>
  <c r="O831" i="47" s="1"/>
  <c r="P831" i="47" s="1"/>
  <c r="E831" i="47"/>
  <c r="G831" i="47" s="1"/>
  <c r="H831" i="47" s="1"/>
  <c r="M830" i="47"/>
  <c r="O830" i="47" s="1"/>
  <c r="P830" i="47" s="1"/>
  <c r="E830" i="47"/>
  <c r="G830" i="47" s="1"/>
  <c r="H830" i="47" s="1"/>
  <c r="M829" i="47"/>
  <c r="O829" i="47" s="1"/>
  <c r="P829" i="47" s="1"/>
  <c r="E829" i="47"/>
  <c r="G829" i="47" s="1"/>
  <c r="H829" i="47" s="1"/>
  <c r="M828" i="47"/>
  <c r="O828" i="47" s="1"/>
  <c r="P828" i="47" s="1"/>
  <c r="E828" i="47"/>
  <c r="G828" i="47" s="1"/>
  <c r="H828" i="47" s="1"/>
  <c r="M827" i="47"/>
  <c r="O827" i="47" s="1"/>
  <c r="P827" i="47" s="1"/>
  <c r="E827" i="47"/>
  <c r="G827" i="47" s="1"/>
  <c r="H827" i="47" s="1"/>
  <c r="M826" i="47"/>
  <c r="O826" i="47" s="1"/>
  <c r="P826" i="47" s="1"/>
  <c r="E826" i="47"/>
  <c r="G826" i="47" s="1"/>
  <c r="H826" i="47" s="1"/>
  <c r="M825" i="47"/>
  <c r="O825" i="47" s="1"/>
  <c r="P825" i="47" s="1"/>
  <c r="E825" i="47"/>
  <c r="G825" i="47" s="1"/>
  <c r="H825" i="47" s="1"/>
  <c r="M824" i="47"/>
  <c r="O824" i="47" s="1"/>
  <c r="P824" i="47" s="1"/>
  <c r="E824" i="47"/>
  <c r="G824" i="47" s="1"/>
  <c r="H824" i="47" s="1"/>
  <c r="M823" i="47"/>
  <c r="O823" i="47" s="1"/>
  <c r="P823" i="47" s="1"/>
  <c r="E823" i="47"/>
  <c r="G823" i="47" s="1"/>
  <c r="H823" i="47" s="1"/>
  <c r="M822" i="47"/>
  <c r="O822" i="47" s="1"/>
  <c r="P822" i="47" s="1"/>
  <c r="E822" i="47"/>
  <c r="G822" i="47" s="1"/>
  <c r="H822" i="47" s="1"/>
  <c r="M821" i="47"/>
  <c r="O821" i="47" s="1"/>
  <c r="P821" i="47" s="1"/>
  <c r="E821" i="47"/>
  <c r="G821" i="47" s="1"/>
  <c r="H821" i="47" s="1"/>
  <c r="M820" i="47"/>
  <c r="O820" i="47" s="1"/>
  <c r="P820" i="47" s="1"/>
  <c r="E820" i="47"/>
  <c r="G820" i="47" s="1"/>
  <c r="H820" i="47" s="1"/>
  <c r="M819" i="47"/>
  <c r="O819" i="47" s="1"/>
  <c r="P819" i="47" s="1"/>
  <c r="E819" i="47"/>
  <c r="G819" i="47" s="1"/>
  <c r="H819" i="47" s="1"/>
  <c r="M818" i="47"/>
  <c r="O818" i="47" s="1"/>
  <c r="P818" i="47" s="1"/>
  <c r="E818" i="47"/>
  <c r="G818" i="47" s="1"/>
  <c r="H818" i="47" s="1"/>
  <c r="M817" i="47"/>
  <c r="O817" i="47" s="1"/>
  <c r="E817" i="47"/>
  <c r="G817" i="47" s="1"/>
  <c r="H817" i="47" s="1"/>
  <c r="M816" i="47"/>
  <c r="O816" i="47" s="1"/>
  <c r="P816" i="47" s="1"/>
  <c r="M815" i="47"/>
  <c r="O815" i="47" s="1"/>
  <c r="P815" i="47" s="1"/>
  <c r="E815" i="47"/>
  <c r="G815" i="47" s="1"/>
  <c r="H815" i="47" s="1"/>
  <c r="M814" i="47"/>
  <c r="O814" i="47" s="1"/>
  <c r="P814" i="47" s="1"/>
  <c r="E814" i="47"/>
  <c r="G814" i="47" s="1"/>
  <c r="H814" i="47" s="1"/>
  <c r="M813" i="47"/>
  <c r="O813" i="47" s="1"/>
  <c r="P813" i="47" s="1"/>
  <c r="E813" i="47"/>
  <c r="G813" i="47" s="1"/>
  <c r="H813" i="47" s="1"/>
  <c r="M812" i="47"/>
  <c r="O812" i="47" s="1"/>
  <c r="P812" i="47" s="1"/>
  <c r="M811" i="47"/>
  <c r="O811" i="47" s="1"/>
  <c r="P811" i="47" s="1"/>
  <c r="E811" i="47"/>
  <c r="G811" i="47" s="1"/>
  <c r="H811" i="47" s="1"/>
  <c r="M810" i="47"/>
  <c r="O810" i="47" s="1"/>
  <c r="P810" i="47" s="1"/>
  <c r="E810" i="47"/>
  <c r="G810" i="47" s="1"/>
  <c r="H810" i="47" s="1"/>
  <c r="M809" i="47"/>
  <c r="O809" i="47" s="1"/>
  <c r="P809" i="47" s="1"/>
  <c r="E809" i="47"/>
  <c r="G809" i="47" s="1"/>
  <c r="H809" i="47" s="1"/>
  <c r="M808" i="47"/>
  <c r="O808" i="47" s="1"/>
  <c r="P808" i="47" s="1"/>
  <c r="E808" i="47"/>
  <c r="G808" i="47" s="1"/>
  <c r="H808" i="47" s="1"/>
  <c r="M807" i="47"/>
  <c r="O807" i="47" s="1"/>
  <c r="P807" i="47" s="1"/>
  <c r="E807" i="47"/>
  <c r="G807" i="47" s="1"/>
  <c r="H807" i="47" s="1"/>
  <c r="M806" i="47"/>
  <c r="O806" i="47" s="1"/>
  <c r="P806" i="47" s="1"/>
  <c r="E806" i="47"/>
  <c r="G806" i="47" s="1"/>
  <c r="H806" i="47" s="1"/>
  <c r="M805" i="47"/>
  <c r="O805" i="47" s="1"/>
  <c r="P805" i="47" s="1"/>
  <c r="E805" i="47"/>
  <c r="G805" i="47" s="1"/>
  <c r="H805" i="47" s="1"/>
  <c r="M804" i="47"/>
  <c r="O804" i="47" s="1"/>
  <c r="P804" i="47" s="1"/>
  <c r="E804" i="47"/>
  <c r="G804" i="47" s="1"/>
  <c r="H804" i="47" s="1"/>
  <c r="M803" i="47"/>
  <c r="O803" i="47" s="1"/>
  <c r="P803" i="47" s="1"/>
  <c r="E803" i="47"/>
  <c r="G803" i="47" s="1"/>
  <c r="H803" i="47" s="1"/>
  <c r="M802" i="47"/>
  <c r="O802" i="47" s="1"/>
  <c r="P802" i="47" s="1"/>
  <c r="M801" i="47"/>
  <c r="O801" i="47" s="1"/>
  <c r="P801" i="47" s="1"/>
  <c r="M800" i="47"/>
  <c r="O800" i="47" s="1"/>
  <c r="P800" i="47" s="1"/>
  <c r="E800" i="47"/>
  <c r="G800" i="47" s="1"/>
  <c r="H800" i="47" s="1"/>
  <c r="M799" i="47"/>
  <c r="O799" i="47" s="1"/>
  <c r="P799" i="47" s="1"/>
  <c r="E799" i="47"/>
  <c r="G799" i="47" s="1"/>
  <c r="H799" i="47" s="1"/>
  <c r="M798" i="47"/>
  <c r="O798" i="47" s="1"/>
  <c r="P798" i="47" s="1"/>
  <c r="E798" i="47"/>
  <c r="G798" i="47" s="1"/>
  <c r="H798" i="47" s="1"/>
  <c r="M797" i="47"/>
  <c r="O797" i="47" s="1"/>
  <c r="P797" i="47" s="1"/>
  <c r="E797" i="47"/>
  <c r="G797" i="47" s="1"/>
  <c r="H797" i="47" s="1"/>
  <c r="K796" i="47"/>
  <c r="C796" i="47"/>
  <c r="M795" i="47"/>
  <c r="O795" i="47" s="1"/>
  <c r="P795" i="47" s="1"/>
  <c r="M794" i="47"/>
  <c r="O794" i="47" s="1"/>
  <c r="P794" i="47" s="1"/>
  <c r="E794" i="47"/>
  <c r="G794" i="47" s="1"/>
  <c r="H794" i="47" s="1"/>
  <c r="M793" i="47"/>
  <c r="O793" i="47" s="1"/>
  <c r="P793" i="47" s="1"/>
  <c r="E793" i="47"/>
  <c r="G793" i="47" s="1"/>
  <c r="H793" i="47" s="1"/>
  <c r="M792" i="47"/>
  <c r="O792" i="47" s="1"/>
  <c r="P792" i="47" s="1"/>
  <c r="E792" i="47"/>
  <c r="G792" i="47" s="1"/>
  <c r="H792" i="47" s="1"/>
  <c r="M791" i="47"/>
  <c r="O791" i="47" s="1"/>
  <c r="P791" i="47" s="1"/>
  <c r="E791" i="47"/>
  <c r="G791" i="47" s="1"/>
  <c r="H791" i="47" s="1"/>
  <c r="M790" i="47"/>
  <c r="O790" i="47" s="1"/>
  <c r="P790" i="47" s="1"/>
  <c r="E790" i="47"/>
  <c r="G790" i="47" s="1"/>
  <c r="H790" i="47" s="1"/>
  <c r="M789" i="47"/>
  <c r="O789" i="47" s="1"/>
  <c r="P789" i="47" s="1"/>
  <c r="E789" i="47"/>
  <c r="G789" i="47" s="1"/>
  <c r="H789" i="47" s="1"/>
  <c r="M788" i="47"/>
  <c r="O788" i="47" s="1"/>
  <c r="P788" i="47" s="1"/>
  <c r="E788" i="47"/>
  <c r="G788" i="47" s="1"/>
  <c r="H788" i="47" s="1"/>
  <c r="M787" i="47"/>
  <c r="O787" i="47" s="1"/>
  <c r="P787" i="47" s="1"/>
  <c r="E787" i="47"/>
  <c r="G787" i="47" s="1"/>
  <c r="H787" i="47" s="1"/>
  <c r="K786" i="47"/>
  <c r="C786" i="47"/>
  <c r="M785" i="47"/>
  <c r="O785" i="47" s="1"/>
  <c r="P785" i="47" s="1"/>
  <c r="E785" i="47"/>
  <c r="G785" i="47" s="1"/>
  <c r="H785" i="47" s="1"/>
  <c r="M784" i="47"/>
  <c r="O784" i="47" s="1"/>
  <c r="P784" i="47" s="1"/>
  <c r="E784" i="47"/>
  <c r="G784" i="47" s="1"/>
  <c r="H784" i="47" s="1"/>
  <c r="M783" i="47"/>
  <c r="O783" i="47" s="1"/>
  <c r="P783" i="47" s="1"/>
  <c r="E783" i="47"/>
  <c r="G783" i="47" s="1"/>
  <c r="H783" i="47" s="1"/>
  <c r="M782" i="47"/>
  <c r="O782" i="47" s="1"/>
  <c r="P782" i="47" s="1"/>
  <c r="E782" i="47"/>
  <c r="G782" i="47" s="1"/>
  <c r="H782" i="47" s="1"/>
  <c r="M781" i="47"/>
  <c r="O781" i="47" s="1"/>
  <c r="P781" i="47" s="1"/>
  <c r="E781" i="47"/>
  <c r="G781" i="47" s="1"/>
  <c r="H781" i="47" s="1"/>
  <c r="M780" i="47"/>
  <c r="O780" i="47" s="1"/>
  <c r="P780" i="47" s="1"/>
  <c r="E780" i="47"/>
  <c r="G780" i="47" s="1"/>
  <c r="H780" i="47" s="1"/>
  <c r="M779" i="47"/>
  <c r="O779" i="47" s="1"/>
  <c r="P779" i="47" s="1"/>
  <c r="M778" i="47"/>
  <c r="O778" i="47" s="1"/>
  <c r="P778" i="47" s="1"/>
  <c r="E778" i="47"/>
  <c r="G778" i="47" s="1"/>
  <c r="H778" i="47" s="1"/>
  <c r="M777" i="47"/>
  <c r="O777" i="47" s="1"/>
  <c r="P777" i="47" s="1"/>
  <c r="E777" i="47"/>
  <c r="G777" i="47" s="1"/>
  <c r="H777" i="47" s="1"/>
  <c r="M776" i="47"/>
  <c r="O776" i="47" s="1"/>
  <c r="P776" i="47" s="1"/>
  <c r="E776" i="47"/>
  <c r="G776" i="47" s="1"/>
  <c r="H776" i="47" s="1"/>
  <c r="M775" i="47"/>
  <c r="O775" i="47" s="1"/>
  <c r="P775" i="47" s="1"/>
  <c r="E775" i="47"/>
  <c r="G775" i="47" s="1"/>
  <c r="H775" i="47" s="1"/>
  <c r="M774" i="47"/>
  <c r="O774" i="47" s="1"/>
  <c r="P774" i="47" s="1"/>
  <c r="E774" i="47"/>
  <c r="G774" i="47" s="1"/>
  <c r="H774" i="47" s="1"/>
  <c r="M773" i="47"/>
  <c r="O773" i="47" s="1"/>
  <c r="P773" i="47" s="1"/>
  <c r="E773" i="47"/>
  <c r="G773" i="47" s="1"/>
  <c r="H773" i="47" s="1"/>
  <c r="M772" i="47"/>
  <c r="O772" i="47" s="1"/>
  <c r="P772" i="47" s="1"/>
  <c r="E772" i="47"/>
  <c r="G772" i="47" s="1"/>
  <c r="H772" i="47" s="1"/>
  <c r="M771" i="47"/>
  <c r="O771" i="47" s="1"/>
  <c r="P771" i="47" s="1"/>
  <c r="M770" i="47"/>
  <c r="O770" i="47" s="1"/>
  <c r="P770" i="47" s="1"/>
  <c r="E770" i="47"/>
  <c r="G770" i="47" s="1"/>
  <c r="H770" i="47" s="1"/>
  <c r="M769" i="47"/>
  <c r="O769" i="47" s="1"/>
  <c r="P769" i="47" s="1"/>
  <c r="E769" i="47"/>
  <c r="G769" i="47" s="1"/>
  <c r="H769" i="47" s="1"/>
  <c r="M768" i="47"/>
  <c r="O768" i="47" s="1"/>
  <c r="P768" i="47" s="1"/>
  <c r="E768" i="47"/>
  <c r="G768" i="47" s="1"/>
  <c r="H768" i="47" s="1"/>
  <c r="M767" i="47"/>
  <c r="O767" i="47" s="1"/>
  <c r="P767" i="47" s="1"/>
  <c r="E767" i="47"/>
  <c r="G767" i="47" s="1"/>
  <c r="H767" i="47" s="1"/>
  <c r="M766" i="47"/>
  <c r="O766" i="47" s="1"/>
  <c r="P766" i="47" s="1"/>
  <c r="E766" i="47"/>
  <c r="G766" i="47" s="1"/>
  <c r="H766" i="47" s="1"/>
  <c r="M765" i="47"/>
  <c r="O765" i="47" s="1"/>
  <c r="P765" i="47" s="1"/>
  <c r="E765" i="47"/>
  <c r="G765" i="47" s="1"/>
  <c r="H765" i="47" s="1"/>
  <c r="M764" i="47"/>
  <c r="O764" i="47" s="1"/>
  <c r="P764" i="47" s="1"/>
  <c r="E764" i="47"/>
  <c r="G764" i="47" s="1"/>
  <c r="H764" i="47" s="1"/>
  <c r="M763" i="47"/>
  <c r="O763" i="47" s="1"/>
  <c r="P763" i="47" s="1"/>
  <c r="E763" i="47"/>
  <c r="G763" i="47" s="1"/>
  <c r="H763" i="47" s="1"/>
  <c r="M762" i="47"/>
  <c r="O762" i="47" s="1"/>
  <c r="P762" i="47" s="1"/>
  <c r="E762" i="47"/>
  <c r="G762" i="47" s="1"/>
  <c r="H762" i="47" s="1"/>
  <c r="M761" i="47"/>
  <c r="O761" i="47" s="1"/>
  <c r="P761" i="47" s="1"/>
  <c r="E761" i="47"/>
  <c r="G761" i="47" s="1"/>
  <c r="H761" i="47" s="1"/>
  <c r="M760" i="47"/>
  <c r="O760" i="47" s="1"/>
  <c r="P760" i="47" s="1"/>
  <c r="E760" i="47"/>
  <c r="G760" i="47" s="1"/>
  <c r="H760" i="47" s="1"/>
  <c r="M759" i="47"/>
  <c r="O759" i="47" s="1"/>
  <c r="P759" i="47" s="1"/>
  <c r="E759" i="47"/>
  <c r="G759" i="47" s="1"/>
  <c r="H759" i="47" s="1"/>
  <c r="M758" i="47"/>
  <c r="O758" i="47" s="1"/>
  <c r="P758" i="47" s="1"/>
  <c r="E758" i="47"/>
  <c r="G758" i="47" s="1"/>
  <c r="H758" i="47" s="1"/>
  <c r="M757" i="47"/>
  <c r="O757" i="47" s="1"/>
  <c r="P757" i="47" s="1"/>
  <c r="E757" i="47"/>
  <c r="G757" i="47" s="1"/>
  <c r="H757" i="47" s="1"/>
  <c r="M756" i="47"/>
  <c r="O756" i="47" s="1"/>
  <c r="P756" i="47" s="1"/>
  <c r="E756" i="47"/>
  <c r="G756" i="47" s="1"/>
  <c r="H756" i="47" s="1"/>
  <c r="M755" i="47"/>
  <c r="O755" i="47" s="1"/>
  <c r="P755" i="47" s="1"/>
  <c r="E755" i="47"/>
  <c r="G755" i="47" s="1"/>
  <c r="H755" i="47" s="1"/>
  <c r="M754" i="47"/>
  <c r="O754" i="47" s="1"/>
  <c r="P754" i="47" s="1"/>
  <c r="E754" i="47"/>
  <c r="G754" i="47" s="1"/>
  <c r="H754" i="47" s="1"/>
  <c r="M753" i="47"/>
  <c r="O753" i="47" s="1"/>
  <c r="P753" i="47" s="1"/>
  <c r="E753" i="47"/>
  <c r="G753" i="47" s="1"/>
  <c r="H753" i="47" s="1"/>
  <c r="M752" i="47"/>
  <c r="O752" i="47" s="1"/>
  <c r="P752" i="47" s="1"/>
  <c r="E752" i="47"/>
  <c r="G752" i="47" s="1"/>
  <c r="H752" i="47" s="1"/>
  <c r="M751" i="47"/>
  <c r="O751" i="47" s="1"/>
  <c r="P751" i="47" s="1"/>
  <c r="E751" i="47"/>
  <c r="G751" i="47" s="1"/>
  <c r="H751" i="47" s="1"/>
  <c r="M750" i="47"/>
  <c r="O750" i="47" s="1"/>
  <c r="P750" i="47" s="1"/>
  <c r="E750" i="47"/>
  <c r="G750" i="47" s="1"/>
  <c r="H750" i="47" s="1"/>
  <c r="M749" i="47"/>
  <c r="O749" i="47" s="1"/>
  <c r="P749" i="47" s="1"/>
  <c r="E749" i="47"/>
  <c r="G749" i="47" s="1"/>
  <c r="H749" i="47" s="1"/>
  <c r="M748" i="47"/>
  <c r="O748" i="47" s="1"/>
  <c r="P748" i="47" s="1"/>
  <c r="E748" i="47"/>
  <c r="G748" i="47" s="1"/>
  <c r="H748" i="47" s="1"/>
  <c r="M747" i="47"/>
  <c r="O747" i="47" s="1"/>
  <c r="P747" i="47" s="1"/>
  <c r="E747" i="47"/>
  <c r="G747" i="47" s="1"/>
  <c r="H747" i="47" s="1"/>
  <c r="M746" i="47"/>
  <c r="O746" i="47" s="1"/>
  <c r="P746" i="47" s="1"/>
  <c r="M745" i="47"/>
  <c r="O745" i="47" s="1"/>
  <c r="P745" i="47" s="1"/>
  <c r="E745" i="47"/>
  <c r="G745" i="47" s="1"/>
  <c r="H745" i="47" s="1"/>
  <c r="M744" i="47"/>
  <c r="O744" i="47" s="1"/>
  <c r="P744" i="47" s="1"/>
  <c r="E744" i="47"/>
  <c r="G744" i="47" s="1"/>
  <c r="H744" i="47" s="1"/>
  <c r="M743" i="47"/>
  <c r="O743" i="47" s="1"/>
  <c r="P743" i="47" s="1"/>
  <c r="E743" i="47"/>
  <c r="G743" i="47" s="1"/>
  <c r="H743" i="47" s="1"/>
  <c r="M742" i="47"/>
  <c r="O742" i="47" s="1"/>
  <c r="P742" i="47" s="1"/>
  <c r="E742" i="47"/>
  <c r="G742" i="47" s="1"/>
  <c r="H742" i="47" s="1"/>
  <c r="M741" i="47"/>
  <c r="O741" i="47" s="1"/>
  <c r="P741" i="47" s="1"/>
  <c r="E741" i="47"/>
  <c r="G741" i="47" s="1"/>
  <c r="H741" i="47" s="1"/>
  <c r="M740" i="47"/>
  <c r="O740" i="47" s="1"/>
  <c r="P740" i="47" s="1"/>
  <c r="E740" i="47"/>
  <c r="G740" i="47" s="1"/>
  <c r="H740" i="47" s="1"/>
  <c r="M739" i="47"/>
  <c r="O739" i="47" s="1"/>
  <c r="P739" i="47" s="1"/>
  <c r="E739" i="47"/>
  <c r="G739" i="47" s="1"/>
  <c r="H739" i="47" s="1"/>
  <c r="M738" i="47"/>
  <c r="O738" i="47" s="1"/>
  <c r="P738" i="47" s="1"/>
  <c r="E738" i="47"/>
  <c r="G738" i="47" s="1"/>
  <c r="H738" i="47" s="1"/>
  <c r="M737" i="47"/>
  <c r="O737" i="47" s="1"/>
  <c r="P737" i="47" s="1"/>
  <c r="E737" i="47"/>
  <c r="G737" i="47" s="1"/>
  <c r="H737" i="47" s="1"/>
  <c r="M736" i="47"/>
  <c r="O736" i="47" s="1"/>
  <c r="P736" i="47" s="1"/>
  <c r="M735" i="47"/>
  <c r="O735" i="47" s="1"/>
  <c r="P735" i="47" s="1"/>
  <c r="E735" i="47"/>
  <c r="G735" i="47" s="1"/>
  <c r="H735" i="47" s="1"/>
  <c r="M734" i="47"/>
  <c r="O734" i="47" s="1"/>
  <c r="P734" i="47" s="1"/>
  <c r="E734" i="47"/>
  <c r="G734" i="47" s="1"/>
  <c r="H734" i="47" s="1"/>
  <c r="M733" i="47"/>
  <c r="O733" i="47" s="1"/>
  <c r="P733" i="47" s="1"/>
  <c r="E733" i="47"/>
  <c r="G733" i="47" s="1"/>
  <c r="H733" i="47" s="1"/>
  <c r="M732" i="47"/>
  <c r="O732" i="47" s="1"/>
  <c r="P732" i="47" s="1"/>
  <c r="E732" i="47"/>
  <c r="G732" i="47" s="1"/>
  <c r="H732" i="47" s="1"/>
  <c r="M731" i="47"/>
  <c r="O731" i="47" s="1"/>
  <c r="P731" i="47" s="1"/>
  <c r="E730" i="47"/>
  <c r="G730" i="47" s="1"/>
  <c r="H730" i="47" s="1"/>
  <c r="M729" i="47"/>
  <c r="O729" i="47" s="1"/>
  <c r="P729" i="47" s="1"/>
  <c r="E729" i="47"/>
  <c r="G729" i="47" s="1"/>
  <c r="H729" i="47" s="1"/>
  <c r="M728" i="47"/>
  <c r="O728" i="47" s="1"/>
  <c r="P728" i="47" s="1"/>
  <c r="E728" i="47"/>
  <c r="G728" i="47" s="1"/>
  <c r="H728" i="47" s="1"/>
  <c r="M727" i="47"/>
  <c r="O727" i="47" s="1"/>
  <c r="P727" i="47" s="1"/>
  <c r="E727" i="47"/>
  <c r="G727" i="47" s="1"/>
  <c r="H727" i="47" s="1"/>
  <c r="M726" i="47"/>
  <c r="O726" i="47" s="1"/>
  <c r="P726" i="47" s="1"/>
  <c r="E726" i="47"/>
  <c r="G726" i="47" s="1"/>
  <c r="H726" i="47" s="1"/>
  <c r="M725" i="47"/>
  <c r="O725" i="47" s="1"/>
  <c r="P725" i="47" s="1"/>
  <c r="E725" i="47"/>
  <c r="G725" i="47" s="1"/>
  <c r="H725" i="47" s="1"/>
  <c r="M724" i="47"/>
  <c r="O724" i="47" s="1"/>
  <c r="P724" i="47" s="1"/>
  <c r="E724" i="47"/>
  <c r="G724" i="47" s="1"/>
  <c r="H724" i="47" s="1"/>
  <c r="M723" i="47"/>
  <c r="O723" i="47" s="1"/>
  <c r="P723" i="47" s="1"/>
  <c r="E723" i="47"/>
  <c r="G723" i="47" s="1"/>
  <c r="H723" i="47" s="1"/>
  <c r="E722" i="47"/>
  <c r="G722" i="47" s="1"/>
  <c r="H722" i="47" s="1"/>
  <c r="M721" i="47"/>
  <c r="O721" i="47" s="1"/>
  <c r="P721" i="47" s="1"/>
  <c r="E721" i="47"/>
  <c r="G721" i="47" s="1"/>
  <c r="H721" i="47" s="1"/>
  <c r="K720" i="47"/>
  <c r="C720" i="47"/>
  <c r="M719" i="47"/>
  <c r="O719" i="47" s="1"/>
  <c r="P719" i="47" s="1"/>
  <c r="E719" i="47"/>
  <c r="G719" i="47" s="1"/>
  <c r="H719" i="47" s="1"/>
  <c r="M718" i="47"/>
  <c r="O718" i="47" s="1"/>
  <c r="P718" i="47" s="1"/>
  <c r="M717" i="47"/>
  <c r="O717" i="47" s="1"/>
  <c r="P717" i="47" s="1"/>
  <c r="M716" i="47"/>
  <c r="O716" i="47" s="1"/>
  <c r="P716" i="47" s="1"/>
  <c r="E716" i="47"/>
  <c r="G716" i="47" s="1"/>
  <c r="H716" i="47" s="1"/>
  <c r="M715" i="47"/>
  <c r="O715" i="47" s="1"/>
  <c r="P715" i="47" s="1"/>
  <c r="E715" i="47"/>
  <c r="G715" i="47" s="1"/>
  <c r="H715" i="47" s="1"/>
  <c r="M714" i="47"/>
  <c r="O714" i="47" s="1"/>
  <c r="P714" i="47" s="1"/>
  <c r="E714" i="47"/>
  <c r="G714" i="47" s="1"/>
  <c r="H714" i="47" s="1"/>
  <c r="M713" i="47"/>
  <c r="O713" i="47" s="1"/>
  <c r="P713" i="47" s="1"/>
  <c r="E713" i="47"/>
  <c r="G713" i="47" s="1"/>
  <c r="H713" i="47" s="1"/>
  <c r="M712" i="47"/>
  <c r="O712" i="47" s="1"/>
  <c r="P712" i="47" s="1"/>
  <c r="M711" i="47"/>
  <c r="O711" i="47" s="1"/>
  <c r="P711" i="47" s="1"/>
  <c r="E711" i="47"/>
  <c r="G711" i="47" s="1"/>
  <c r="H711" i="47" s="1"/>
  <c r="M710" i="47"/>
  <c r="O710" i="47" s="1"/>
  <c r="P710" i="47" s="1"/>
  <c r="E710" i="47"/>
  <c r="G710" i="47" s="1"/>
  <c r="H710" i="47" s="1"/>
  <c r="M709" i="47"/>
  <c r="O709" i="47" s="1"/>
  <c r="P709" i="47" s="1"/>
  <c r="E709" i="47"/>
  <c r="G709" i="47" s="1"/>
  <c r="H709" i="47" s="1"/>
  <c r="M708" i="47"/>
  <c r="O708" i="47" s="1"/>
  <c r="P708" i="47" s="1"/>
  <c r="E708" i="47"/>
  <c r="G708" i="47" s="1"/>
  <c r="H708" i="47" s="1"/>
  <c r="M707" i="47"/>
  <c r="O707" i="47" s="1"/>
  <c r="P707" i="47" s="1"/>
  <c r="E707" i="47"/>
  <c r="G707" i="47" s="1"/>
  <c r="H707" i="47" s="1"/>
  <c r="M706" i="47"/>
  <c r="O706" i="47" s="1"/>
  <c r="P706" i="47" s="1"/>
  <c r="E706" i="47"/>
  <c r="G706" i="47" s="1"/>
  <c r="H706" i="47" s="1"/>
  <c r="M705" i="47"/>
  <c r="O705" i="47" s="1"/>
  <c r="P705" i="47" s="1"/>
  <c r="E705" i="47"/>
  <c r="G705" i="47" s="1"/>
  <c r="H705" i="47" s="1"/>
  <c r="M704" i="47"/>
  <c r="O704" i="47" s="1"/>
  <c r="P704" i="47" s="1"/>
  <c r="E704" i="47"/>
  <c r="G704" i="47" s="1"/>
  <c r="H704" i="47" s="1"/>
  <c r="M703" i="47"/>
  <c r="O703" i="47" s="1"/>
  <c r="P703" i="47" s="1"/>
  <c r="E703" i="47"/>
  <c r="G703" i="47" s="1"/>
  <c r="H703" i="47" s="1"/>
  <c r="M702" i="47"/>
  <c r="O702" i="47" s="1"/>
  <c r="P702" i="47" s="1"/>
  <c r="M701" i="47"/>
  <c r="O701" i="47" s="1"/>
  <c r="P701" i="47" s="1"/>
  <c r="E701" i="47"/>
  <c r="G701" i="47" s="1"/>
  <c r="H701" i="47" s="1"/>
  <c r="M700" i="47"/>
  <c r="O700" i="47" s="1"/>
  <c r="P700" i="47" s="1"/>
  <c r="E700" i="47"/>
  <c r="G700" i="47" s="1"/>
  <c r="H700" i="47" s="1"/>
  <c r="M699" i="47"/>
  <c r="O699" i="47" s="1"/>
  <c r="P699" i="47" s="1"/>
  <c r="E699" i="47"/>
  <c r="G699" i="47" s="1"/>
  <c r="H699" i="47" s="1"/>
  <c r="M698" i="47"/>
  <c r="O698" i="47" s="1"/>
  <c r="P698" i="47" s="1"/>
  <c r="E698" i="47"/>
  <c r="G698" i="47" s="1"/>
  <c r="H698" i="47" s="1"/>
  <c r="M697" i="47"/>
  <c r="O697" i="47" s="1"/>
  <c r="P697" i="47" s="1"/>
  <c r="E697" i="47"/>
  <c r="G697" i="47" s="1"/>
  <c r="H697" i="47" s="1"/>
  <c r="M696" i="47"/>
  <c r="O696" i="47" s="1"/>
  <c r="P696" i="47" s="1"/>
  <c r="E696" i="47"/>
  <c r="G696" i="47" s="1"/>
  <c r="H696" i="47" s="1"/>
  <c r="M695" i="47"/>
  <c r="O695" i="47" s="1"/>
  <c r="P695" i="47" s="1"/>
  <c r="E695" i="47"/>
  <c r="G695" i="47" s="1"/>
  <c r="H695" i="47" s="1"/>
  <c r="M694" i="47"/>
  <c r="O694" i="47" s="1"/>
  <c r="P694" i="47" s="1"/>
  <c r="E694" i="47"/>
  <c r="G694" i="47" s="1"/>
  <c r="H694" i="47" s="1"/>
  <c r="M693" i="47"/>
  <c r="O693" i="47" s="1"/>
  <c r="P693" i="47" s="1"/>
  <c r="E693" i="47"/>
  <c r="G693" i="47" s="1"/>
  <c r="H693" i="47" s="1"/>
  <c r="M692" i="47"/>
  <c r="O692" i="47" s="1"/>
  <c r="P692" i="47" s="1"/>
  <c r="E692" i="47"/>
  <c r="G692" i="47" s="1"/>
  <c r="H692" i="47" s="1"/>
  <c r="M691" i="47"/>
  <c r="O691" i="47" s="1"/>
  <c r="P691" i="47" s="1"/>
  <c r="E691" i="47"/>
  <c r="G691" i="47" s="1"/>
  <c r="H691" i="47" s="1"/>
  <c r="M690" i="47"/>
  <c r="O690" i="47" s="1"/>
  <c r="P690" i="47" s="1"/>
  <c r="E690" i="47"/>
  <c r="G690" i="47" s="1"/>
  <c r="H690" i="47" s="1"/>
  <c r="M689" i="47"/>
  <c r="O689" i="47" s="1"/>
  <c r="P689" i="47" s="1"/>
  <c r="E689" i="47"/>
  <c r="G689" i="47" s="1"/>
  <c r="H689" i="47" s="1"/>
  <c r="M688" i="47"/>
  <c r="O688" i="47" s="1"/>
  <c r="P688" i="47" s="1"/>
  <c r="E688" i="47"/>
  <c r="G688" i="47" s="1"/>
  <c r="H688" i="47" s="1"/>
  <c r="M687" i="47"/>
  <c r="O687" i="47" s="1"/>
  <c r="P687" i="47" s="1"/>
  <c r="E687" i="47"/>
  <c r="G687" i="47" s="1"/>
  <c r="H687" i="47" s="1"/>
  <c r="M686" i="47"/>
  <c r="O686" i="47" s="1"/>
  <c r="P686" i="47" s="1"/>
  <c r="E686" i="47"/>
  <c r="G686" i="47" s="1"/>
  <c r="H686" i="47" s="1"/>
  <c r="K685" i="47"/>
  <c r="C685" i="47"/>
  <c r="M683" i="47"/>
  <c r="O683" i="47" s="1"/>
  <c r="P683" i="47" s="1"/>
  <c r="E683" i="47"/>
  <c r="G683" i="47" s="1"/>
  <c r="H683" i="47" s="1"/>
  <c r="M682" i="47"/>
  <c r="O682" i="47" s="1"/>
  <c r="P682" i="47" s="1"/>
  <c r="E682" i="47"/>
  <c r="G682" i="47" s="1"/>
  <c r="H682" i="47" s="1"/>
  <c r="M681" i="47"/>
  <c r="O681" i="47" s="1"/>
  <c r="P681" i="47" s="1"/>
  <c r="M680" i="47"/>
  <c r="O680" i="47" s="1"/>
  <c r="P680" i="47" s="1"/>
  <c r="M679" i="47"/>
  <c r="O679" i="47" s="1"/>
  <c r="P679" i="47" s="1"/>
  <c r="E679" i="47"/>
  <c r="G679" i="47" s="1"/>
  <c r="H679" i="47" s="1"/>
  <c r="M678" i="47"/>
  <c r="O678" i="47" s="1"/>
  <c r="P678" i="47" s="1"/>
  <c r="E678" i="47"/>
  <c r="G678" i="47" s="1"/>
  <c r="H678" i="47" s="1"/>
  <c r="M677" i="47"/>
  <c r="O677" i="47" s="1"/>
  <c r="P677" i="47" s="1"/>
  <c r="E676" i="47"/>
  <c r="G676" i="47" s="1"/>
  <c r="H676" i="47" s="1"/>
  <c r="M675" i="47"/>
  <c r="O675" i="47" s="1"/>
  <c r="P675" i="47" s="1"/>
  <c r="E675" i="47"/>
  <c r="G675" i="47" s="1"/>
  <c r="H675" i="47" s="1"/>
  <c r="M674" i="47"/>
  <c r="O674" i="47" s="1"/>
  <c r="P674" i="47" s="1"/>
  <c r="M673" i="47"/>
  <c r="O673" i="47" s="1"/>
  <c r="P673" i="47" s="1"/>
  <c r="E673" i="47"/>
  <c r="G673" i="47" s="1"/>
  <c r="H673" i="47" s="1"/>
  <c r="M672" i="47"/>
  <c r="O672" i="47" s="1"/>
  <c r="P672" i="47" s="1"/>
  <c r="E672" i="47"/>
  <c r="G672" i="47" s="1"/>
  <c r="H672" i="47" s="1"/>
  <c r="M671" i="47"/>
  <c r="O671" i="47" s="1"/>
  <c r="P671" i="47" s="1"/>
  <c r="E671" i="47"/>
  <c r="G671" i="47" s="1"/>
  <c r="H671" i="47" s="1"/>
  <c r="M670" i="47"/>
  <c r="O670" i="47" s="1"/>
  <c r="P670" i="47" s="1"/>
  <c r="E670" i="47"/>
  <c r="G670" i="47" s="1"/>
  <c r="H670" i="47" s="1"/>
  <c r="M669" i="47"/>
  <c r="O669" i="47" s="1"/>
  <c r="P669" i="47" s="1"/>
  <c r="E669" i="47"/>
  <c r="G669" i="47" s="1"/>
  <c r="H669" i="47" s="1"/>
  <c r="K668" i="47"/>
  <c r="K667" i="47" s="1"/>
  <c r="C668" i="47"/>
  <c r="C667" i="47" s="1"/>
  <c r="M666" i="47"/>
  <c r="O666" i="47" s="1"/>
  <c r="P666" i="47" s="1"/>
  <c r="E666" i="47"/>
  <c r="G666" i="47" s="1"/>
  <c r="H666" i="47" s="1"/>
  <c r="M665" i="47"/>
  <c r="O665" i="47" s="1"/>
  <c r="P665" i="47" s="1"/>
  <c r="E665" i="47"/>
  <c r="G665" i="47" s="1"/>
  <c r="H665" i="47" s="1"/>
  <c r="M664" i="47"/>
  <c r="O664" i="47" s="1"/>
  <c r="P664" i="47" s="1"/>
  <c r="E664" i="47"/>
  <c r="G664" i="47" s="1"/>
  <c r="H664" i="47" s="1"/>
  <c r="M663" i="47"/>
  <c r="O663" i="47" s="1"/>
  <c r="P663" i="47" s="1"/>
  <c r="E663" i="47"/>
  <c r="G663" i="47" s="1"/>
  <c r="H663" i="47" s="1"/>
  <c r="M662" i="47"/>
  <c r="O662" i="47" s="1"/>
  <c r="P662" i="47" s="1"/>
  <c r="E662" i="47"/>
  <c r="G662" i="47" s="1"/>
  <c r="H662" i="47" s="1"/>
  <c r="M661" i="47"/>
  <c r="O661" i="47" s="1"/>
  <c r="P661" i="47" s="1"/>
  <c r="E661" i="47"/>
  <c r="G661" i="47" s="1"/>
  <c r="H661" i="47" s="1"/>
  <c r="M660" i="47"/>
  <c r="O660" i="47" s="1"/>
  <c r="P660" i="47" s="1"/>
  <c r="E660" i="47"/>
  <c r="G660" i="47" s="1"/>
  <c r="H660" i="47" s="1"/>
  <c r="M659" i="47"/>
  <c r="O659" i="47" s="1"/>
  <c r="P659" i="47" s="1"/>
  <c r="M658" i="47"/>
  <c r="O658" i="47" s="1"/>
  <c r="P658" i="47" s="1"/>
  <c r="M657" i="47"/>
  <c r="O657" i="47" s="1"/>
  <c r="P657" i="47" s="1"/>
  <c r="E657" i="47"/>
  <c r="G657" i="47" s="1"/>
  <c r="H657" i="47" s="1"/>
  <c r="M656" i="47"/>
  <c r="O656" i="47" s="1"/>
  <c r="P656" i="47" s="1"/>
  <c r="E656" i="47"/>
  <c r="G656" i="47" s="1"/>
  <c r="H656" i="47" s="1"/>
  <c r="M655" i="47"/>
  <c r="O655" i="47" s="1"/>
  <c r="P655" i="47" s="1"/>
  <c r="K654" i="47"/>
  <c r="K653" i="47" s="1"/>
  <c r="C654" i="47"/>
  <c r="C653" i="47" s="1"/>
  <c r="M652" i="47"/>
  <c r="O652" i="47" s="1"/>
  <c r="P652" i="47" s="1"/>
  <c r="E652" i="47"/>
  <c r="G652" i="47" s="1"/>
  <c r="H652" i="47" s="1"/>
  <c r="M651" i="47"/>
  <c r="O651" i="47" s="1"/>
  <c r="P651" i="47" s="1"/>
  <c r="E651" i="47"/>
  <c r="G651" i="47" s="1"/>
  <c r="H651" i="47" s="1"/>
  <c r="M650" i="47"/>
  <c r="O650" i="47" s="1"/>
  <c r="P650" i="47" s="1"/>
  <c r="E650" i="47"/>
  <c r="G650" i="47" s="1"/>
  <c r="H650" i="47" s="1"/>
  <c r="M649" i="47"/>
  <c r="O649" i="47" s="1"/>
  <c r="P649" i="47" s="1"/>
  <c r="E649" i="47"/>
  <c r="G649" i="47" s="1"/>
  <c r="H649" i="47" s="1"/>
  <c r="M648" i="47"/>
  <c r="O648" i="47" s="1"/>
  <c r="P648" i="47" s="1"/>
  <c r="E648" i="47"/>
  <c r="G648" i="47" s="1"/>
  <c r="H648" i="47" s="1"/>
  <c r="M647" i="47"/>
  <c r="O647" i="47" s="1"/>
  <c r="P647" i="47" s="1"/>
  <c r="E647" i="47"/>
  <c r="G647" i="47" s="1"/>
  <c r="H647" i="47" s="1"/>
  <c r="M646" i="47"/>
  <c r="O646" i="47" s="1"/>
  <c r="P646" i="47" s="1"/>
  <c r="E646" i="47"/>
  <c r="G646" i="47" s="1"/>
  <c r="H646" i="47" s="1"/>
  <c r="M645" i="47"/>
  <c r="O645" i="47" s="1"/>
  <c r="P645" i="47" s="1"/>
  <c r="E645" i="47"/>
  <c r="G645" i="47" s="1"/>
  <c r="H645" i="47" s="1"/>
  <c r="M644" i="47"/>
  <c r="O644" i="47" s="1"/>
  <c r="P644" i="47" s="1"/>
  <c r="E644" i="47"/>
  <c r="G644" i="47" s="1"/>
  <c r="H644" i="47" s="1"/>
  <c r="M643" i="47"/>
  <c r="O643" i="47" s="1"/>
  <c r="P643" i="47" s="1"/>
  <c r="E643" i="47"/>
  <c r="G643" i="47" s="1"/>
  <c r="H643" i="47" s="1"/>
  <c r="M642" i="47"/>
  <c r="O642" i="47" s="1"/>
  <c r="P642" i="47" s="1"/>
  <c r="E642" i="47"/>
  <c r="G642" i="47" s="1"/>
  <c r="H642" i="47" s="1"/>
  <c r="M641" i="47"/>
  <c r="O641" i="47" s="1"/>
  <c r="P641" i="47" s="1"/>
  <c r="E641" i="47"/>
  <c r="G641" i="47" s="1"/>
  <c r="H641" i="47" s="1"/>
  <c r="M640" i="47"/>
  <c r="O640" i="47" s="1"/>
  <c r="P640" i="47" s="1"/>
  <c r="E640" i="47"/>
  <c r="G640" i="47" s="1"/>
  <c r="H640" i="47" s="1"/>
  <c r="M639" i="47"/>
  <c r="O639" i="47" s="1"/>
  <c r="P639" i="47" s="1"/>
  <c r="E639" i="47"/>
  <c r="G639" i="47" s="1"/>
  <c r="H639" i="47" s="1"/>
  <c r="M638" i="47"/>
  <c r="O638" i="47" s="1"/>
  <c r="P638" i="47" s="1"/>
  <c r="M637" i="47"/>
  <c r="O637" i="47" s="1"/>
  <c r="P637" i="47" s="1"/>
  <c r="E637" i="47"/>
  <c r="G637" i="47" s="1"/>
  <c r="H637" i="47" s="1"/>
  <c r="M636" i="47"/>
  <c r="O636" i="47" s="1"/>
  <c r="P636" i="47" s="1"/>
  <c r="E636" i="47"/>
  <c r="G636" i="47" s="1"/>
  <c r="H636" i="47" s="1"/>
  <c r="M635" i="47"/>
  <c r="O635" i="47" s="1"/>
  <c r="P635" i="47" s="1"/>
  <c r="E635" i="47"/>
  <c r="G635" i="47" s="1"/>
  <c r="H635" i="47" s="1"/>
  <c r="M634" i="47"/>
  <c r="O634" i="47" s="1"/>
  <c r="P634" i="47" s="1"/>
  <c r="E634" i="47"/>
  <c r="G634" i="47" s="1"/>
  <c r="H634" i="47" s="1"/>
  <c r="M633" i="47"/>
  <c r="O633" i="47" s="1"/>
  <c r="P633" i="47" s="1"/>
  <c r="E633" i="47"/>
  <c r="G633" i="47" s="1"/>
  <c r="H633" i="47" s="1"/>
  <c r="M632" i="47"/>
  <c r="O632" i="47" s="1"/>
  <c r="P632" i="47" s="1"/>
  <c r="E632" i="47"/>
  <c r="G632" i="47" s="1"/>
  <c r="H632" i="47" s="1"/>
  <c r="M629" i="47"/>
  <c r="O629" i="47" s="1"/>
  <c r="P629" i="47" s="1"/>
  <c r="E629" i="47"/>
  <c r="G629" i="47" s="1"/>
  <c r="H629" i="47" s="1"/>
  <c r="M628" i="47"/>
  <c r="O628" i="47" s="1"/>
  <c r="P628" i="47" s="1"/>
  <c r="E628" i="47"/>
  <c r="G628" i="47" s="1"/>
  <c r="H628" i="47" s="1"/>
  <c r="K627" i="47"/>
  <c r="K626" i="47" s="1"/>
  <c r="C627" i="47"/>
  <c r="C626" i="47" s="1"/>
  <c r="M625" i="47"/>
  <c r="O625" i="47" s="1"/>
  <c r="P625" i="47" s="1"/>
  <c r="M624" i="47"/>
  <c r="O624" i="47" s="1"/>
  <c r="P624" i="47" s="1"/>
  <c r="K623" i="47"/>
  <c r="K622" i="47" s="1"/>
  <c r="I623" i="47"/>
  <c r="I622" i="47" s="1"/>
  <c r="G623" i="47"/>
  <c r="G622" i="47" s="1"/>
  <c r="C623" i="47"/>
  <c r="C622" i="47" s="1"/>
  <c r="B623" i="47"/>
  <c r="B622" i="47" s="1"/>
  <c r="M621" i="47"/>
  <c r="O621" i="47" s="1"/>
  <c r="P621" i="47" s="1"/>
  <c r="M620" i="47"/>
  <c r="O620" i="47" s="1"/>
  <c r="P620" i="47" s="1"/>
  <c r="E620" i="47"/>
  <c r="G620" i="47" s="1"/>
  <c r="H620" i="47" s="1"/>
  <c r="M619" i="47"/>
  <c r="O619" i="47" s="1"/>
  <c r="P619" i="47" s="1"/>
  <c r="E619" i="47"/>
  <c r="G619" i="47" s="1"/>
  <c r="H619" i="47" s="1"/>
  <c r="M618" i="47"/>
  <c r="O618" i="47" s="1"/>
  <c r="P618" i="47" s="1"/>
  <c r="E618" i="47"/>
  <c r="G618" i="47" s="1"/>
  <c r="H618" i="47" s="1"/>
  <c r="K617" i="47"/>
  <c r="C617" i="47"/>
  <c r="M616" i="47"/>
  <c r="O616" i="47" s="1"/>
  <c r="P616" i="47" s="1"/>
  <c r="E616" i="47"/>
  <c r="G616" i="47" s="1"/>
  <c r="H616" i="47" s="1"/>
  <c r="M615" i="47"/>
  <c r="O615" i="47" s="1"/>
  <c r="P615" i="47" s="1"/>
  <c r="E615" i="47"/>
  <c r="G615" i="47" s="1"/>
  <c r="H615" i="47" s="1"/>
  <c r="M614" i="47"/>
  <c r="O614" i="47" s="1"/>
  <c r="P614" i="47" s="1"/>
  <c r="E614" i="47"/>
  <c r="G614" i="47" s="1"/>
  <c r="H614" i="47" s="1"/>
  <c r="M613" i="47"/>
  <c r="O613" i="47" s="1"/>
  <c r="P613" i="47" s="1"/>
  <c r="M612" i="47"/>
  <c r="O612" i="47" s="1"/>
  <c r="P612" i="47" s="1"/>
  <c r="M611" i="47"/>
  <c r="O611" i="47" s="1"/>
  <c r="P611" i="47" s="1"/>
  <c r="E611" i="47"/>
  <c r="G611" i="47" s="1"/>
  <c r="H611" i="47" s="1"/>
  <c r="M610" i="47"/>
  <c r="O610" i="47" s="1"/>
  <c r="P610" i="47" s="1"/>
  <c r="M609" i="47"/>
  <c r="O609" i="47" s="1"/>
  <c r="P609" i="47" s="1"/>
  <c r="M608" i="47"/>
  <c r="O608" i="47" s="1"/>
  <c r="P608" i="47" s="1"/>
  <c r="E608" i="47"/>
  <c r="G608" i="47" s="1"/>
  <c r="H608" i="47" s="1"/>
  <c r="M607" i="47"/>
  <c r="O607" i="47" s="1"/>
  <c r="P607" i="47" s="1"/>
  <c r="M606" i="47"/>
  <c r="O606" i="47" s="1"/>
  <c r="P606" i="47" s="1"/>
  <c r="M605" i="47"/>
  <c r="O605" i="47" s="1"/>
  <c r="P605" i="47" s="1"/>
  <c r="E605" i="47"/>
  <c r="G605" i="47" s="1"/>
  <c r="H605" i="47" s="1"/>
  <c r="B602" i="47"/>
  <c r="M604" i="47"/>
  <c r="O604" i="47" s="1"/>
  <c r="P604" i="47" s="1"/>
  <c r="C602" i="47"/>
  <c r="M601" i="47"/>
  <c r="O601" i="47" s="1"/>
  <c r="P601" i="47" s="1"/>
  <c r="M600" i="47"/>
  <c r="O600" i="47" s="1"/>
  <c r="P600" i="47" s="1"/>
  <c r="E600" i="47"/>
  <c r="G600" i="47" s="1"/>
  <c r="H600" i="47" s="1"/>
  <c r="M599" i="47"/>
  <c r="O599" i="47" s="1"/>
  <c r="P599" i="47" s="1"/>
  <c r="E599" i="47"/>
  <c r="G599" i="47" s="1"/>
  <c r="H599" i="47" s="1"/>
  <c r="M598" i="47"/>
  <c r="O598" i="47" s="1"/>
  <c r="P598" i="47" s="1"/>
  <c r="E598" i="47"/>
  <c r="G598" i="47" s="1"/>
  <c r="H598" i="47" s="1"/>
  <c r="M597" i="47"/>
  <c r="O597" i="47" s="1"/>
  <c r="P597" i="47" s="1"/>
  <c r="M596" i="47"/>
  <c r="O596" i="47" s="1"/>
  <c r="P596" i="47" s="1"/>
  <c r="M595" i="47"/>
  <c r="O595" i="47" s="1"/>
  <c r="P595" i="47" s="1"/>
  <c r="M594" i="47"/>
  <c r="O594" i="47" s="1"/>
  <c r="P594" i="47" s="1"/>
  <c r="M593" i="47"/>
  <c r="O593" i="47" s="1"/>
  <c r="P593" i="47" s="1"/>
  <c r="M592" i="47"/>
  <c r="O592" i="47" s="1"/>
  <c r="P592" i="47" s="1"/>
  <c r="M591" i="47"/>
  <c r="O591" i="47" s="1"/>
  <c r="P591" i="47" s="1"/>
  <c r="E591" i="47"/>
  <c r="G591" i="47" s="1"/>
  <c r="H591" i="47" s="1"/>
  <c r="M590" i="47"/>
  <c r="O590" i="47" s="1"/>
  <c r="P590" i="47" s="1"/>
  <c r="E590" i="47"/>
  <c r="G590" i="47" s="1"/>
  <c r="H590" i="47" s="1"/>
  <c r="M589" i="47"/>
  <c r="O589" i="47" s="1"/>
  <c r="P589" i="47" s="1"/>
  <c r="E589" i="47"/>
  <c r="G589" i="47" s="1"/>
  <c r="H589" i="47" s="1"/>
  <c r="M588" i="47"/>
  <c r="O588" i="47" s="1"/>
  <c r="P588" i="47" s="1"/>
  <c r="M587" i="47"/>
  <c r="O587" i="47" s="1"/>
  <c r="P587" i="47" s="1"/>
  <c r="M586" i="47"/>
  <c r="O586" i="47" s="1"/>
  <c r="P586" i="47" s="1"/>
  <c r="E586" i="47"/>
  <c r="G586" i="47" s="1"/>
  <c r="H586" i="47" s="1"/>
  <c r="M585" i="47"/>
  <c r="O585" i="47" s="1"/>
  <c r="P585" i="47" s="1"/>
  <c r="M584" i="47"/>
  <c r="O584" i="47" s="1"/>
  <c r="P584" i="47" s="1"/>
  <c r="E584" i="47"/>
  <c r="G584" i="47" s="1"/>
  <c r="H584" i="47" s="1"/>
  <c r="M583" i="47"/>
  <c r="O583" i="47" s="1"/>
  <c r="P583" i="47" s="1"/>
  <c r="M582" i="47"/>
  <c r="O582" i="47" s="1"/>
  <c r="P582" i="47" s="1"/>
  <c r="M581" i="47"/>
  <c r="O581" i="47" s="1"/>
  <c r="P581" i="47" s="1"/>
  <c r="E581" i="47"/>
  <c r="G581" i="47" s="1"/>
  <c r="H581" i="47" s="1"/>
  <c r="M580" i="47"/>
  <c r="O580" i="47" s="1"/>
  <c r="P580" i="47" s="1"/>
  <c r="M579" i="47"/>
  <c r="O579" i="47" s="1"/>
  <c r="P579" i="47" s="1"/>
  <c r="E579" i="47"/>
  <c r="G579" i="47" s="1"/>
  <c r="H579" i="47" s="1"/>
  <c r="M578" i="47"/>
  <c r="O578" i="47" s="1"/>
  <c r="P578" i="47" s="1"/>
  <c r="E578" i="47"/>
  <c r="G578" i="47" s="1"/>
  <c r="H578" i="47" s="1"/>
  <c r="M577" i="47"/>
  <c r="O577" i="47" s="1"/>
  <c r="P577" i="47" s="1"/>
  <c r="M576" i="47"/>
  <c r="O576" i="47" s="1"/>
  <c r="P576" i="47" s="1"/>
  <c r="M575" i="47"/>
  <c r="O575" i="47" s="1"/>
  <c r="P575" i="47" s="1"/>
  <c r="E575" i="47"/>
  <c r="G575" i="47" s="1"/>
  <c r="H575" i="47" s="1"/>
  <c r="M574" i="47"/>
  <c r="O574" i="47" s="1"/>
  <c r="P574" i="47" s="1"/>
  <c r="M573" i="47"/>
  <c r="O573" i="47" s="1"/>
  <c r="P573" i="47" s="1"/>
  <c r="E573" i="47"/>
  <c r="G573" i="47" s="1"/>
  <c r="H573" i="47" s="1"/>
  <c r="M572" i="47"/>
  <c r="O572" i="47" s="1"/>
  <c r="P572" i="47" s="1"/>
  <c r="E572" i="47"/>
  <c r="G572" i="47" s="1"/>
  <c r="H572" i="47" s="1"/>
  <c r="M571" i="47"/>
  <c r="O571" i="47" s="1"/>
  <c r="P571" i="47" s="1"/>
  <c r="M570" i="47"/>
  <c r="O570" i="47" s="1"/>
  <c r="P570" i="47" s="1"/>
  <c r="M569" i="47"/>
  <c r="O569" i="47" s="1"/>
  <c r="P569" i="47" s="1"/>
  <c r="E569" i="47"/>
  <c r="G569" i="47" s="1"/>
  <c r="H569" i="47" s="1"/>
  <c r="M568" i="47"/>
  <c r="O568" i="47" s="1"/>
  <c r="P568" i="47" s="1"/>
  <c r="E568" i="47"/>
  <c r="G568" i="47" s="1"/>
  <c r="H568" i="47" s="1"/>
  <c r="M567" i="47"/>
  <c r="O567" i="47" s="1"/>
  <c r="P567" i="47" s="1"/>
  <c r="E567" i="47"/>
  <c r="G567" i="47" s="1"/>
  <c r="H567" i="47" s="1"/>
  <c r="M566" i="47"/>
  <c r="O566" i="47" s="1"/>
  <c r="P566" i="47" s="1"/>
  <c r="K565" i="47"/>
  <c r="C565" i="47"/>
  <c r="M564" i="47"/>
  <c r="O564" i="47" s="1"/>
  <c r="P564" i="47" s="1"/>
  <c r="M563" i="47"/>
  <c r="O563" i="47" s="1"/>
  <c r="P563" i="47" s="1"/>
  <c r="M562" i="47"/>
  <c r="O562" i="47" s="1"/>
  <c r="P562" i="47" s="1"/>
  <c r="M561" i="47"/>
  <c r="O561" i="47" s="1"/>
  <c r="P561" i="47" s="1"/>
  <c r="E561" i="47"/>
  <c r="G561" i="47" s="1"/>
  <c r="H561" i="47" s="1"/>
  <c r="M560" i="47"/>
  <c r="O560" i="47" s="1"/>
  <c r="P560" i="47" s="1"/>
  <c r="E560" i="47"/>
  <c r="G560" i="47" s="1"/>
  <c r="H560" i="47" s="1"/>
  <c r="M559" i="47"/>
  <c r="O559" i="47" s="1"/>
  <c r="P559" i="47" s="1"/>
  <c r="M558" i="47"/>
  <c r="O558" i="47" s="1"/>
  <c r="P558" i="47" s="1"/>
  <c r="M557" i="47"/>
  <c r="O557" i="47" s="1"/>
  <c r="P557" i="47" s="1"/>
  <c r="E557" i="47"/>
  <c r="G557" i="47" s="1"/>
  <c r="H557" i="47" s="1"/>
  <c r="M556" i="47"/>
  <c r="O556" i="47" s="1"/>
  <c r="P556" i="47" s="1"/>
  <c r="M555" i="47"/>
  <c r="O555" i="47" s="1"/>
  <c r="P555" i="47" s="1"/>
  <c r="M554" i="47"/>
  <c r="O554" i="47" s="1"/>
  <c r="P554" i="47" s="1"/>
  <c r="E554" i="47"/>
  <c r="G554" i="47" s="1"/>
  <c r="H554" i="47" s="1"/>
  <c r="M553" i="47"/>
  <c r="O553" i="47" s="1"/>
  <c r="P553" i="47" s="1"/>
  <c r="E553" i="47"/>
  <c r="G553" i="47" s="1"/>
  <c r="H553" i="47" s="1"/>
  <c r="M552" i="47"/>
  <c r="O552" i="47" s="1"/>
  <c r="P552" i="47" s="1"/>
  <c r="E552" i="47"/>
  <c r="G552" i="47" s="1"/>
  <c r="H552" i="47" s="1"/>
  <c r="M551" i="47"/>
  <c r="O551" i="47" s="1"/>
  <c r="P551" i="47" s="1"/>
  <c r="M550" i="47"/>
  <c r="O550" i="47" s="1"/>
  <c r="P550" i="47" s="1"/>
  <c r="E550" i="47"/>
  <c r="G550" i="47" s="1"/>
  <c r="H550" i="47" s="1"/>
  <c r="K549" i="47"/>
  <c r="C549" i="47"/>
  <c r="M547" i="47"/>
  <c r="O547" i="47" s="1"/>
  <c r="P547" i="47" s="1"/>
  <c r="J546" i="47"/>
  <c r="J545" i="47" s="1"/>
  <c r="K546" i="47"/>
  <c r="K545" i="47" s="1"/>
  <c r="I546" i="47"/>
  <c r="I545" i="47" s="1"/>
  <c r="G546" i="47"/>
  <c r="G545" i="47" s="1"/>
  <c r="C546" i="47"/>
  <c r="C545" i="47" s="1"/>
  <c r="B546" i="47"/>
  <c r="B545" i="47" s="1"/>
  <c r="M544" i="47"/>
  <c r="O544" i="47" s="1"/>
  <c r="P544" i="47" s="1"/>
  <c r="M543" i="47"/>
  <c r="O543" i="47" s="1"/>
  <c r="P543" i="47" s="1"/>
  <c r="M542" i="47"/>
  <c r="O542" i="47" s="1"/>
  <c r="P542" i="47" s="1"/>
  <c r="M541" i="47"/>
  <c r="O541" i="47" s="1"/>
  <c r="P541" i="47" s="1"/>
  <c r="M540" i="47"/>
  <c r="O540" i="47" s="1"/>
  <c r="P540" i="47" s="1"/>
  <c r="M539" i="47"/>
  <c r="O539" i="47" s="1"/>
  <c r="P539" i="47" s="1"/>
  <c r="K538" i="47"/>
  <c r="K537" i="47" s="1"/>
  <c r="I538" i="47"/>
  <c r="I537" i="47" s="1"/>
  <c r="G538" i="47"/>
  <c r="G537" i="47" s="1"/>
  <c r="C538" i="47"/>
  <c r="C537" i="47" s="1"/>
  <c r="B538" i="47"/>
  <c r="B537" i="47" s="1"/>
  <c r="M525" i="47"/>
  <c r="O525" i="47" s="1"/>
  <c r="M524" i="47"/>
  <c r="O524" i="47" s="1"/>
  <c r="P524" i="47" s="1"/>
  <c r="M523" i="47"/>
  <c r="O523" i="47" s="1"/>
  <c r="P523" i="47" s="1"/>
  <c r="K522" i="47"/>
  <c r="K521" i="47" s="1"/>
  <c r="I522" i="47"/>
  <c r="I521" i="47" s="1"/>
  <c r="G522" i="47"/>
  <c r="G521" i="47" s="1"/>
  <c r="C522" i="47"/>
  <c r="C521" i="47" s="1"/>
  <c r="B522" i="47"/>
  <c r="B521" i="47" s="1"/>
  <c r="M520" i="47"/>
  <c r="O520" i="47" s="1"/>
  <c r="P520" i="47" s="1"/>
  <c r="J519" i="47"/>
  <c r="K519" i="47"/>
  <c r="I519" i="47"/>
  <c r="G519" i="47"/>
  <c r="C519" i="47"/>
  <c r="B519" i="47"/>
  <c r="M518" i="47"/>
  <c r="O518" i="47" s="1"/>
  <c r="J517" i="47"/>
  <c r="E518" i="47"/>
  <c r="G518" i="47" s="1"/>
  <c r="H518" i="47" s="1"/>
  <c r="H517" i="47" s="1"/>
  <c r="H516" i="47" s="1"/>
  <c r="K517" i="47"/>
  <c r="C517" i="47"/>
  <c r="B517" i="47"/>
  <c r="M515" i="47"/>
  <c r="O515" i="47" s="1"/>
  <c r="P515" i="47" s="1"/>
  <c r="M514" i="47"/>
  <c r="O514" i="47" s="1"/>
  <c r="P514" i="47" s="1"/>
  <c r="K513" i="47"/>
  <c r="K512" i="47" s="1"/>
  <c r="J513" i="47"/>
  <c r="J512" i="47" s="1"/>
  <c r="I513" i="47"/>
  <c r="I512" i="47" s="1"/>
  <c r="G513" i="47"/>
  <c r="G512" i="47" s="1"/>
  <c r="C513" i="47"/>
  <c r="C512" i="47" s="1"/>
  <c r="B513" i="47"/>
  <c r="B512" i="47" s="1"/>
  <c r="B510" i="47"/>
  <c r="B509" i="47" s="1"/>
  <c r="Q510" i="47"/>
  <c r="Q509" i="47" s="1"/>
  <c r="P510" i="47"/>
  <c r="P509" i="47" s="1"/>
  <c r="O510" i="47"/>
  <c r="O509" i="47" s="1"/>
  <c r="K510" i="47"/>
  <c r="K509" i="47" s="1"/>
  <c r="J510" i="47"/>
  <c r="J509" i="47" s="1"/>
  <c r="M508" i="47"/>
  <c r="O508" i="47" s="1"/>
  <c r="P508" i="47" s="1"/>
  <c r="M507" i="47"/>
  <c r="O507" i="47" s="1"/>
  <c r="P507" i="47" s="1"/>
  <c r="M506" i="47"/>
  <c r="O506" i="47" s="1"/>
  <c r="P506" i="47" s="1"/>
  <c r="E505" i="47"/>
  <c r="G505" i="47" s="1"/>
  <c r="H505" i="47" s="1"/>
  <c r="H504" i="47" s="1"/>
  <c r="B504" i="47"/>
  <c r="K504" i="47"/>
  <c r="C504" i="47"/>
  <c r="M503" i="47"/>
  <c r="O503" i="47" s="1"/>
  <c r="P503" i="47" s="1"/>
  <c r="E503" i="47"/>
  <c r="G503" i="47" s="1"/>
  <c r="H503" i="47" s="1"/>
  <c r="M502" i="47"/>
  <c r="O502" i="47" s="1"/>
  <c r="P502" i="47" s="1"/>
  <c r="E502" i="47"/>
  <c r="G502" i="47" s="1"/>
  <c r="H502" i="47" s="1"/>
  <c r="M501" i="47"/>
  <c r="O501" i="47" s="1"/>
  <c r="P501" i="47" s="1"/>
  <c r="E501" i="47"/>
  <c r="G501" i="47" s="1"/>
  <c r="H501" i="47" s="1"/>
  <c r="M500" i="47"/>
  <c r="O500" i="47" s="1"/>
  <c r="P500" i="47" s="1"/>
  <c r="E500" i="47"/>
  <c r="G500" i="47" s="1"/>
  <c r="H500" i="47" s="1"/>
  <c r="B499" i="47"/>
  <c r="K499" i="47"/>
  <c r="C499" i="47"/>
  <c r="M498" i="47"/>
  <c r="O498" i="47" s="1"/>
  <c r="P498" i="47" s="1"/>
  <c r="E498" i="47"/>
  <c r="G498" i="47" s="1"/>
  <c r="H498" i="47" s="1"/>
  <c r="M497" i="47"/>
  <c r="O497" i="47" s="1"/>
  <c r="P497" i="47" s="1"/>
  <c r="E497" i="47"/>
  <c r="G497" i="47" s="1"/>
  <c r="H497" i="47" s="1"/>
  <c r="M496" i="47"/>
  <c r="O496" i="47" s="1"/>
  <c r="P496" i="47" s="1"/>
  <c r="E496" i="47"/>
  <c r="G496" i="47" s="1"/>
  <c r="H496" i="47" s="1"/>
  <c r="M495" i="47"/>
  <c r="O495" i="47" s="1"/>
  <c r="P495" i="47" s="1"/>
  <c r="E495" i="47"/>
  <c r="G495" i="47" s="1"/>
  <c r="H495" i="47" s="1"/>
  <c r="M494" i="47"/>
  <c r="O494" i="47" s="1"/>
  <c r="P494" i="47" s="1"/>
  <c r="M493" i="47"/>
  <c r="O493" i="47" s="1"/>
  <c r="P493" i="47" s="1"/>
  <c r="M492" i="47"/>
  <c r="O492" i="47" s="1"/>
  <c r="P492" i="47" s="1"/>
  <c r="M491" i="47"/>
  <c r="O491" i="47" s="1"/>
  <c r="P491" i="47" s="1"/>
  <c r="M490" i="47"/>
  <c r="O490" i="47" s="1"/>
  <c r="P490" i="47" s="1"/>
  <c r="E490" i="47"/>
  <c r="G490" i="47" s="1"/>
  <c r="H490" i="47" s="1"/>
  <c r="M489" i="47"/>
  <c r="O489" i="47" s="1"/>
  <c r="P489" i="47" s="1"/>
  <c r="E489" i="47"/>
  <c r="G489" i="47" s="1"/>
  <c r="H489" i="47" s="1"/>
  <c r="M488" i="47"/>
  <c r="O488" i="47" s="1"/>
  <c r="P488" i="47" s="1"/>
  <c r="E488" i="47"/>
  <c r="G488" i="47" s="1"/>
  <c r="H488" i="47" s="1"/>
  <c r="M487" i="47"/>
  <c r="O487" i="47" s="1"/>
  <c r="P487" i="47" s="1"/>
  <c r="E487" i="47"/>
  <c r="G487" i="47" s="1"/>
  <c r="H487" i="47" s="1"/>
  <c r="M486" i="47"/>
  <c r="O486" i="47" s="1"/>
  <c r="P486" i="47" s="1"/>
  <c r="E486" i="47"/>
  <c r="G486" i="47" s="1"/>
  <c r="H486" i="47" s="1"/>
  <c r="M485" i="47"/>
  <c r="O485" i="47" s="1"/>
  <c r="P485" i="47" s="1"/>
  <c r="E485" i="47"/>
  <c r="G485" i="47" s="1"/>
  <c r="H485" i="47" s="1"/>
  <c r="M484" i="47"/>
  <c r="O484" i="47" s="1"/>
  <c r="P484" i="47" s="1"/>
  <c r="E484" i="47"/>
  <c r="G484" i="47" s="1"/>
  <c r="H484" i="47" s="1"/>
  <c r="K483" i="47"/>
  <c r="C483" i="47"/>
  <c r="M482" i="47"/>
  <c r="O482" i="47" s="1"/>
  <c r="P482" i="47" s="1"/>
  <c r="E482" i="47"/>
  <c r="G482" i="47" s="1"/>
  <c r="H482" i="47" s="1"/>
  <c r="M481" i="47"/>
  <c r="O481" i="47" s="1"/>
  <c r="P481" i="47" s="1"/>
  <c r="E481" i="47"/>
  <c r="G481" i="47" s="1"/>
  <c r="H481" i="47" s="1"/>
  <c r="M480" i="47"/>
  <c r="O480" i="47" s="1"/>
  <c r="P480" i="47" s="1"/>
  <c r="E480" i="47"/>
  <c r="G480" i="47" s="1"/>
  <c r="H480" i="47" s="1"/>
  <c r="M479" i="47"/>
  <c r="O479" i="47" s="1"/>
  <c r="P479" i="47" s="1"/>
  <c r="E479" i="47"/>
  <c r="G479" i="47" s="1"/>
  <c r="H479" i="47" s="1"/>
  <c r="M478" i="47"/>
  <c r="O478" i="47" s="1"/>
  <c r="P478" i="47" s="1"/>
  <c r="E478" i="47"/>
  <c r="G478" i="47" s="1"/>
  <c r="H478" i="47" s="1"/>
  <c r="M477" i="47"/>
  <c r="O477" i="47" s="1"/>
  <c r="P477" i="47" s="1"/>
  <c r="E477" i="47"/>
  <c r="G477" i="47" s="1"/>
  <c r="H477" i="47" s="1"/>
  <c r="M476" i="47"/>
  <c r="O476" i="47" s="1"/>
  <c r="P476" i="47" s="1"/>
  <c r="M475" i="47"/>
  <c r="O475" i="47" s="1"/>
  <c r="P475" i="47" s="1"/>
  <c r="E475" i="47"/>
  <c r="G475" i="47" s="1"/>
  <c r="H475" i="47" s="1"/>
  <c r="M474" i="47"/>
  <c r="O474" i="47" s="1"/>
  <c r="P474" i="47" s="1"/>
  <c r="E474" i="47"/>
  <c r="G474" i="47" s="1"/>
  <c r="H474" i="47" s="1"/>
  <c r="M473" i="47"/>
  <c r="O473" i="47" s="1"/>
  <c r="P473" i="47" s="1"/>
  <c r="E473" i="47"/>
  <c r="G473" i="47" s="1"/>
  <c r="H473" i="47" s="1"/>
  <c r="M472" i="47"/>
  <c r="O472" i="47" s="1"/>
  <c r="P472" i="47" s="1"/>
  <c r="E472" i="47"/>
  <c r="G472" i="47" s="1"/>
  <c r="H472" i="47" s="1"/>
  <c r="H470" i="47" s="1"/>
  <c r="M471" i="47"/>
  <c r="O471" i="47" s="1"/>
  <c r="P471" i="47" s="1"/>
  <c r="E471" i="47"/>
  <c r="G471" i="47" s="1"/>
  <c r="H471" i="47" s="1"/>
  <c r="K470" i="47"/>
  <c r="C470" i="47"/>
  <c r="M468" i="47"/>
  <c r="O468" i="47" s="1"/>
  <c r="P468" i="47" s="1"/>
  <c r="M467" i="47"/>
  <c r="O467" i="47" s="1"/>
  <c r="P467" i="47" s="1"/>
  <c r="M466" i="47"/>
  <c r="O466" i="47" s="1"/>
  <c r="P466" i="47" s="1"/>
  <c r="K465" i="47"/>
  <c r="K464" i="47" s="1"/>
  <c r="I465" i="47"/>
  <c r="I464" i="47" s="1"/>
  <c r="G465" i="47"/>
  <c r="G464" i="47" s="1"/>
  <c r="C465" i="47"/>
  <c r="C464" i="47" s="1"/>
  <c r="B465" i="47"/>
  <c r="B464" i="47" s="1"/>
  <c r="M463" i="47"/>
  <c r="O463" i="47" s="1"/>
  <c r="P463" i="47" s="1"/>
  <c r="M462" i="47"/>
  <c r="O462" i="47" s="1"/>
  <c r="P462" i="47" s="1"/>
  <c r="M461" i="47"/>
  <c r="O461" i="47" s="1"/>
  <c r="P461" i="47" s="1"/>
  <c r="M460" i="47"/>
  <c r="O460" i="47" s="1"/>
  <c r="P460" i="47" s="1"/>
  <c r="K459" i="47"/>
  <c r="I459" i="47"/>
  <c r="G459" i="47"/>
  <c r="C459" i="47"/>
  <c r="B459" i="47"/>
  <c r="M458" i="47"/>
  <c r="O458" i="47" s="1"/>
  <c r="J457" i="47"/>
  <c r="K457" i="47"/>
  <c r="I457" i="47"/>
  <c r="G457" i="47"/>
  <c r="C457" i="47"/>
  <c r="B457" i="47"/>
  <c r="M455" i="47"/>
  <c r="O455" i="47" s="1"/>
  <c r="P455" i="47" s="1"/>
  <c r="M454" i="47"/>
  <c r="O454" i="47" s="1"/>
  <c r="P454" i="47" s="1"/>
  <c r="M453" i="47"/>
  <c r="O453" i="47" s="1"/>
  <c r="P453" i="47" s="1"/>
  <c r="E453" i="47"/>
  <c r="G453" i="47" s="1"/>
  <c r="H453" i="47" s="1"/>
  <c r="H452" i="47" s="1"/>
  <c r="K452" i="47"/>
  <c r="C452" i="47"/>
  <c r="B452" i="47"/>
  <c r="M451" i="47"/>
  <c r="O451" i="47" s="1"/>
  <c r="P451" i="47" s="1"/>
  <c r="M450" i="47"/>
  <c r="O450" i="47" s="1"/>
  <c r="P450" i="47" s="1"/>
  <c r="M449" i="47"/>
  <c r="O449" i="47" s="1"/>
  <c r="P449" i="47" s="1"/>
  <c r="E449" i="47"/>
  <c r="G449" i="47" s="1"/>
  <c r="H449" i="47" s="1"/>
  <c r="M448" i="47"/>
  <c r="O448" i="47" s="1"/>
  <c r="P448" i="47" s="1"/>
  <c r="M447" i="47"/>
  <c r="O447" i="47" s="1"/>
  <c r="P447" i="47" s="1"/>
  <c r="E447" i="47"/>
  <c r="G447" i="47" s="1"/>
  <c r="H447" i="47" s="1"/>
  <c r="E446" i="47"/>
  <c r="G446" i="47" s="1"/>
  <c r="H446" i="47" s="1"/>
  <c r="M445" i="47"/>
  <c r="O445" i="47" s="1"/>
  <c r="P445" i="47" s="1"/>
  <c r="E445" i="47"/>
  <c r="G445" i="47" s="1"/>
  <c r="H445" i="47" s="1"/>
  <c r="M444" i="47"/>
  <c r="O444" i="47" s="1"/>
  <c r="P444" i="47" s="1"/>
  <c r="M443" i="47"/>
  <c r="O443" i="47" s="1"/>
  <c r="P443" i="47" s="1"/>
  <c r="E443" i="47"/>
  <c r="G443" i="47" s="1"/>
  <c r="H443" i="47" s="1"/>
  <c r="M442" i="47"/>
  <c r="O442" i="47" s="1"/>
  <c r="P442" i="47" s="1"/>
  <c r="M441" i="47"/>
  <c r="O441" i="47" s="1"/>
  <c r="P441" i="47" s="1"/>
  <c r="E441" i="47"/>
  <c r="G441" i="47" s="1"/>
  <c r="H441" i="47" s="1"/>
  <c r="M440" i="47"/>
  <c r="O440" i="47" s="1"/>
  <c r="P440" i="47" s="1"/>
  <c r="E440" i="47"/>
  <c r="G440" i="47" s="1"/>
  <c r="H440" i="47" s="1"/>
  <c r="M439" i="47"/>
  <c r="O439" i="47" s="1"/>
  <c r="P439" i="47" s="1"/>
  <c r="E439" i="47"/>
  <c r="G439" i="47" s="1"/>
  <c r="H439" i="47" s="1"/>
  <c r="M438" i="47"/>
  <c r="O438" i="47" s="1"/>
  <c r="P438" i="47" s="1"/>
  <c r="M437" i="47"/>
  <c r="O437" i="47" s="1"/>
  <c r="P437" i="47" s="1"/>
  <c r="E437" i="47"/>
  <c r="G437" i="47" s="1"/>
  <c r="H437" i="47" s="1"/>
  <c r="K436" i="47"/>
  <c r="C436" i="47"/>
  <c r="M435" i="47"/>
  <c r="O435" i="47" s="1"/>
  <c r="P435" i="47" s="1"/>
  <c r="M434" i="47"/>
  <c r="O434" i="47" s="1"/>
  <c r="P434" i="47" s="1"/>
  <c r="E434" i="47"/>
  <c r="G434" i="47" s="1"/>
  <c r="H434" i="47" s="1"/>
  <c r="H433" i="47" s="1"/>
  <c r="B433" i="47"/>
  <c r="K433" i="47"/>
  <c r="C433" i="47"/>
  <c r="M431" i="47"/>
  <c r="O431" i="47" s="1"/>
  <c r="P431" i="47" s="1"/>
  <c r="E431" i="47"/>
  <c r="G431" i="47" s="1"/>
  <c r="H431" i="47" s="1"/>
  <c r="M430" i="47"/>
  <c r="O430" i="47" s="1"/>
  <c r="P430" i="47" s="1"/>
  <c r="M429" i="47"/>
  <c r="O429" i="47" s="1"/>
  <c r="P429" i="47" s="1"/>
  <c r="E429" i="47"/>
  <c r="G429" i="47" s="1"/>
  <c r="H429" i="47" s="1"/>
  <c r="M428" i="47"/>
  <c r="O428" i="47" s="1"/>
  <c r="P428" i="47" s="1"/>
  <c r="E428" i="47"/>
  <c r="G428" i="47" s="1"/>
  <c r="H428" i="47" s="1"/>
  <c r="K427" i="47"/>
  <c r="K426" i="47" s="1"/>
  <c r="C427" i="47"/>
  <c r="C426" i="47" s="1"/>
  <c r="M425" i="47"/>
  <c r="O425" i="47" s="1"/>
  <c r="P425" i="47" s="1"/>
  <c r="M424" i="47"/>
  <c r="O424" i="47" s="1"/>
  <c r="P424" i="47" s="1"/>
  <c r="M423" i="47"/>
  <c r="O423" i="47" s="1"/>
  <c r="P423" i="47" s="1"/>
  <c r="M422" i="47"/>
  <c r="O422" i="47" s="1"/>
  <c r="P422" i="47" s="1"/>
  <c r="M421" i="47"/>
  <c r="O421" i="47" s="1"/>
  <c r="P421" i="47" s="1"/>
  <c r="M420" i="47"/>
  <c r="O420" i="47" s="1"/>
  <c r="P420" i="47" s="1"/>
  <c r="M419" i="47"/>
  <c r="O419" i="47" s="1"/>
  <c r="P419" i="47" s="1"/>
  <c r="K418" i="47"/>
  <c r="I418" i="47"/>
  <c r="G418" i="47"/>
  <c r="C418" i="47"/>
  <c r="B418" i="47"/>
  <c r="M417" i="47"/>
  <c r="O417" i="47" s="1"/>
  <c r="P417" i="47" s="1"/>
  <c r="M416" i="47"/>
  <c r="O416" i="47" s="1"/>
  <c r="P416" i="47" s="1"/>
  <c r="M415" i="47"/>
  <c r="O415" i="47" s="1"/>
  <c r="P415" i="47" s="1"/>
  <c r="M414" i="47"/>
  <c r="O414" i="47" s="1"/>
  <c r="P414" i="47" s="1"/>
  <c r="M413" i="47"/>
  <c r="O413" i="47" s="1"/>
  <c r="P413" i="47" s="1"/>
  <c r="M412" i="47"/>
  <c r="O412" i="47" s="1"/>
  <c r="P412" i="47" s="1"/>
  <c r="M411" i="47"/>
  <c r="O411" i="47" s="1"/>
  <c r="P411" i="47" s="1"/>
  <c r="K410" i="47"/>
  <c r="I410" i="47"/>
  <c r="G410" i="47"/>
  <c r="C410" i="47"/>
  <c r="B410" i="47"/>
  <c r="M408" i="47"/>
  <c r="O408" i="47" s="1"/>
  <c r="P408" i="47" s="1"/>
  <c r="E408" i="47"/>
  <c r="G408" i="47" s="1"/>
  <c r="H408" i="47" s="1"/>
  <c r="M407" i="47"/>
  <c r="O407" i="47" s="1"/>
  <c r="P407" i="47" s="1"/>
  <c r="E407" i="47"/>
  <c r="G407" i="47" s="1"/>
  <c r="H407" i="47" s="1"/>
  <c r="M406" i="47"/>
  <c r="O406" i="47" s="1"/>
  <c r="P406" i="47" s="1"/>
  <c r="E406" i="47"/>
  <c r="G406" i="47" s="1"/>
  <c r="H406" i="47" s="1"/>
  <c r="B404" i="47"/>
  <c r="B403" i="47" s="1"/>
  <c r="M405" i="47"/>
  <c r="O405" i="47" s="1"/>
  <c r="P405" i="47" s="1"/>
  <c r="K404" i="47"/>
  <c r="K403" i="47" s="1"/>
  <c r="C404" i="47"/>
  <c r="C403" i="47" s="1"/>
  <c r="M402" i="47"/>
  <c r="O402" i="47" s="1"/>
  <c r="P402" i="47" s="1"/>
  <c r="M401" i="47"/>
  <c r="O401" i="47" s="1"/>
  <c r="P401" i="47" s="1"/>
  <c r="M400" i="47"/>
  <c r="O400" i="47" s="1"/>
  <c r="P400" i="47" s="1"/>
  <c r="K399" i="47"/>
  <c r="I399" i="47"/>
  <c r="G399" i="47"/>
  <c r="C399" i="47"/>
  <c r="B399" i="47"/>
  <c r="M398" i="47"/>
  <c r="O398" i="47" s="1"/>
  <c r="P398" i="47" s="1"/>
  <c r="M397" i="47"/>
  <c r="O397" i="47" s="1"/>
  <c r="P397" i="47" s="1"/>
  <c r="K396" i="47"/>
  <c r="I396" i="47"/>
  <c r="G396" i="47"/>
  <c r="C396" i="47"/>
  <c r="B396" i="47"/>
  <c r="M394" i="47"/>
  <c r="O394" i="47" s="1"/>
  <c r="P394" i="47" s="1"/>
  <c r="J393" i="47"/>
  <c r="J392" i="47" s="1"/>
  <c r="K393" i="47"/>
  <c r="K392" i="47" s="1"/>
  <c r="I393" i="47"/>
  <c r="I392" i="47" s="1"/>
  <c r="G393" i="47"/>
  <c r="G392" i="47" s="1"/>
  <c r="C393" i="47"/>
  <c r="C392" i="47" s="1"/>
  <c r="B393" i="47"/>
  <c r="B392" i="47" s="1"/>
  <c r="M391" i="47"/>
  <c r="O391" i="47" s="1"/>
  <c r="P391" i="47" s="1"/>
  <c r="M390" i="47"/>
  <c r="O390" i="47" s="1"/>
  <c r="P390" i="47" s="1"/>
  <c r="M389" i="47"/>
  <c r="O389" i="47" s="1"/>
  <c r="P389" i="47" s="1"/>
  <c r="M388" i="47"/>
  <c r="O388" i="47" s="1"/>
  <c r="P388" i="47" s="1"/>
  <c r="M387" i="47"/>
  <c r="O387" i="47" s="1"/>
  <c r="P387" i="47" s="1"/>
  <c r="M386" i="47"/>
  <c r="O386" i="47" s="1"/>
  <c r="P386" i="47" s="1"/>
  <c r="M385" i="47"/>
  <c r="O385" i="47" s="1"/>
  <c r="P385" i="47" s="1"/>
  <c r="M384" i="47"/>
  <c r="O384" i="47" s="1"/>
  <c r="P384" i="47" s="1"/>
  <c r="M383" i="47"/>
  <c r="O383" i="47" s="1"/>
  <c r="P383" i="47" s="1"/>
  <c r="M382" i="47"/>
  <c r="O382" i="47" s="1"/>
  <c r="P382" i="47" s="1"/>
  <c r="K381" i="47"/>
  <c r="I381" i="47"/>
  <c r="G381" i="47"/>
  <c r="C381" i="47"/>
  <c r="B381" i="47"/>
  <c r="O380" i="47"/>
  <c r="P380" i="47" s="1"/>
  <c r="O379" i="47"/>
  <c r="P379" i="47" s="1"/>
  <c r="J378" i="47"/>
  <c r="K378" i="47"/>
  <c r="I378" i="47"/>
  <c r="G378" i="47"/>
  <c r="C378" i="47"/>
  <c r="B378" i="47"/>
  <c r="M377" i="47"/>
  <c r="O377" i="47" s="1"/>
  <c r="P377" i="47" s="1"/>
  <c r="M376" i="47"/>
  <c r="O376" i="47" s="1"/>
  <c r="P376" i="47" s="1"/>
  <c r="M375" i="47"/>
  <c r="O375" i="47" s="1"/>
  <c r="P375" i="47" s="1"/>
  <c r="M374" i="47"/>
  <c r="O374" i="47" s="1"/>
  <c r="P374" i="47" s="1"/>
  <c r="M373" i="47"/>
  <c r="O373" i="47" s="1"/>
  <c r="P373" i="47" s="1"/>
  <c r="M372" i="47"/>
  <c r="O372" i="47" s="1"/>
  <c r="P372" i="47" s="1"/>
  <c r="M371" i="47"/>
  <c r="O371" i="47" s="1"/>
  <c r="P371" i="47" s="1"/>
  <c r="M370" i="47"/>
  <c r="O370" i="47" s="1"/>
  <c r="P370" i="47" s="1"/>
  <c r="M369" i="47"/>
  <c r="O369" i="47" s="1"/>
  <c r="P369" i="47" s="1"/>
  <c r="M368" i="47"/>
  <c r="O368" i="47" s="1"/>
  <c r="P368" i="47" s="1"/>
  <c r="M367" i="47"/>
  <c r="O367" i="47" s="1"/>
  <c r="P367" i="47" s="1"/>
  <c r="K366" i="47"/>
  <c r="I366" i="47"/>
  <c r="G366" i="47"/>
  <c r="C366" i="47"/>
  <c r="B366" i="47"/>
  <c r="M365" i="47"/>
  <c r="O365" i="47" s="1"/>
  <c r="P365" i="47" s="1"/>
  <c r="M364" i="47"/>
  <c r="O364" i="47" s="1"/>
  <c r="P364" i="47" s="1"/>
  <c r="M363" i="47"/>
  <c r="O363" i="47" s="1"/>
  <c r="P363" i="47" s="1"/>
  <c r="K362" i="47"/>
  <c r="I362" i="47"/>
  <c r="G362" i="47"/>
  <c r="C362" i="47"/>
  <c r="B362" i="47"/>
  <c r="M360" i="47"/>
  <c r="O360" i="47" s="1"/>
  <c r="P360" i="47" s="1"/>
  <c r="M359" i="47"/>
  <c r="O359" i="47" s="1"/>
  <c r="P359" i="47" s="1"/>
  <c r="K358" i="47"/>
  <c r="I358" i="47"/>
  <c r="G358" i="47"/>
  <c r="C358" i="47"/>
  <c r="B358" i="47"/>
  <c r="M357" i="47"/>
  <c r="O357" i="47" s="1"/>
  <c r="P357" i="47" s="1"/>
  <c r="J356" i="47"/>
  <c r="K356" i="47"/>
  <c r="G356" i="47"/>
  <c r="C356" i="47"/>
  <c r="B356" i="47"/>
  <c r="M355" i="47"/>
  <c r="O355" i="47" s="1"/>
  <c r="P355" i="47" s="1"/>
  <c r="M354" i="47"/>
  <c r="O354" i="47" s="1"/>
  <c r="P354" i="47" s="1"/>
  <c r="M353" i="47"/>
  <c r="O353" i="47" s="1"/>
  <c r="P353" i="47" s="1"/>
  <c r="K352" i="47"/>
  <c r="I352" i="47"/>
  <c r="G352" i="47"/>
  <c r="C352" i="47"/>
  <c r="B352" i="47"/>
  <c r="M351" i="47"/>
  <c r="O351" i="47" s="1"/>
  <c r="P351" i="47" s="1"/>
  <c r="M350" i="47"/>
  <c r="O350" i="47" s="1"/>
  <c r="P350" i="47" s="1"/>
  <c r="K349" i="47"/>
  <c r="I349" i="47"/>
  <c r="G349" i="47"/>
  <c r="C349" i="47"/>
  <c r="B349" i="47"/>
  <c r="M347" i="47"/>
  <c r="O347" i="47" s="1"/>
  <c r="P347" i="47" s="1"/>
  <c r="M346" i="47"/>
  <c r="O346" i="47" s="1"/>
  <c r="P346" i="47" s="1"/>
  <c r="M345" i="47"/>
  <c r="O345" i="47" s="1"/>
  <c r="P345" i="47" s="1"/>
  <c r="K344" i="47"/>
  <c r="I344" i="47"/>
  <c r="G344" i="47"/>
  <c r="C344" i="47"/>
  <c r="B344" i="47"/>
  <c r="M343" i="47"/>
  <c r="O343" i="47" s="1"/>
  <c r="P343" i="47" s="1"/>
  <c r="M342" i="47"/>
  <c r="O342" i="47" s="1"/>
  <c r="P342" i="47" s="1"/>
  <c r="M341" i="47"/>
  <c r="O341" i="47" s="1"/>
  <c r="P341" i="47" s="1"/>
  <c r="M340" i="47"/>
  <c r="O340" i="47" s="1"/>
  <c r="P340" i="47" s="1"/>
  <c r="K339" i="47"/>
  <c r="I339" i="47"/>
  <c r="G339" i="47"/>
  <c r="C339" i="47"/>
  <c r="B339" i="47"/>
  <c r="M338" i="47"/>
  <c r="O338" i="47" s="1"/>
  <c r="P338" i="47" s="1"/>
  <c r="J337" i="47"/>
  <c r="K337" i="47"/>
  <c r="I337" i="47"/>
  <c r="G337" i="47"/>
  <c r="C337" i="47"/>
  <c r="B337" i="47"/>
  <c r="M335" i="47"/>
  <c r="O335" i="47" s="1"/>
  <c r="P335" i="47" s="1"/>
  <c r="J334" i="47"/>
  <c r="J333" i="47" s="1"/>
  <c r="K334" i="47"/>
  <c r="K333" i="47" s="1"/>
  <c r="I334" i="47"/>
  <c r="G334" i="47"/>
  <c r="G333" i="47" s="1"/>
  <c r="C334" i="47"/>
  <c r="C333" i="47" s="1"/>
  <c r="B334" i="47"/>
  <c r="B333" i="47" s="1"/>
  <c r="M332" i="47"/>
  <c r="O332" i="47" s="1"/>
  <c r="J331" i="47"/>
  <c r="J330" i="47" s="1"/>
  <c r="K331" i="47"/>
  <c r="K330" i="47" s="1"/>
  <c r="G331" i="47"/>
  <c r="G330" i="47" s="1"/>
  <c r="C331" i="47"/>
  <c r="C330" i="47" s="1"/>
  <c r="B331" i="47"/>
  <c r="B330" i="47" s="1"/>
  <c r="E329" i="47"/>
  <c r="G329" i="47" s="1"/>
  <c r="H329" i="47" s="1"/>
  <c r="E328" i="47"/>
  <c r="G328" i="47" s="1"/>
  <c r="H328" i="47" s="1"/>
  <c r="M327" i="47"/>
  <c r="O327" i="47" s="1"/>
  <c r="P327" i="47" s="1"/>
  <c r="J326" i="47"/>
  <c r="K326" i="47"/>
  <c r="C326" i="47"/>
  <c r="M325" i="47"/>
  <c r="O325" i="47" s="1"/>
  <c r="P325" i="47" s="1"/>
  <c r="M324" i="47"/>
  <c r="O324" i="47" s="1"/>
  <c r="P324" i="47" s="1"/>
  <c r="E324" i="47"/>
  <c r="G324" i="47" s="1"/>
  <c r="H324" i="47" s="1"/>
  <c r="H319" i="47" s="1"/>
  <c r="B319" i="47"/>
  <c r="M323" i="47"/>
  <c r="O323" i="47" s="1"/>
  <c r="P323" i="47" s="1"/>
  <c r="M322" i="47"/>
  <c r="O322" i="47" s="1"/>
  <c r="P322" i="47" s="1"/>
  <c r="M321" i="47"/>
  <c r="O321" i="47" s="1"/>
  <c r="P321" i="47" s="1"/>
  <c r="M320" i="47"/>
  <c r="O320" i="47" s="1"/>
  <c r="P320" i="47" s="1"/>
  <c r="K319" i="47"/>
  <c r="C319" i="47"/>
  <c r="M318" i="47"/>
  <c r="O318" i="47" s="1"/>
  <c r="P318" i="47" s="1"/>
  <c r="M317" i="47"/>
  <c r="O317" i="47" s="1"/>
  <c r="P317" i="47" s="1"/>
  <c r="E317" i="47"/>
  <c r="G317" i="47" s="1"/>
  <c r="H317" i="47" s="1"/>
  <c r="M316" i="47"/>
  <c r="O316" i="47" s="1"/>
  <c r="P316" i="47" s="1"/>
  <c r="M315" i="47"/>
  <c r="O315" i="47" s="1"/>
  <c r="P315" i="47" s="1"/>
  <c r="M314" i="47"/>
  <c r="O314" i="47" s="1"/>
  <c r="P314" i="47" s="1"/>
  <c r="M313" i="47"/>
  <c r="O313" i="47" s="1"/>
  <c r="P313" i="47" s="1"/>
  <c r="E313" i="47"/>
  <c r="G313" i="47" s="1"/>
  <c r="H313" i="47" s="1"/>
  <c r="M312" i="47"/>
  <c r="O312" i="47" s="1"/>
  <c r="P312" i="47" s="1"/>
  <c r="M311" i="47"/>
  <c r="O311" i="47" s="1"/>
  <c r="P311" i="47" s="1"/>
  <c r="E311" i="47"/>
  <c r="G311" i="47" s="1"/>
  <c r="H311" i="47" s="1"/>
  <c r="K310" i="47"/>
  <c r="C310" i="47"/>
  <c r="M309" i="47"/>
  <c r="O309" i="47" s="1"/>
  <c r="P309" i="47" s="1"/>
  <c r="E309" i="47"/>
  <c r="G309" i="47" s="1"/>
  <c r="H309" i="47" s="1"/>
  <c r="M308" i="47"/>
  <c r="O308" i="47" s="1"/>
  <c r="P308" i="47" s="1"/>
  <c r="E308" i="47"/>
  <c r="G308" i="47" s="1"/>
  <c r="H308" i="47" s="1"/>
  <c r="B307" i="47"/>
  <c r="K307" i="47"/>
  <c r="C307" i="47"/>
  <c r="M305" i="47"/>
  <c r="O305" i="47" s="1"/>
  <c r="P305" i="47" s="1"/>
  <c r="E305" i="47"/>
  <c r="G305" i="47" s="1"/>
  <c r="H305" i="47" s="1"/>
  <c r="M304" i="47"/>
  <c r="O304" i="47" s="1"/>
  <c r="P304" i="47" s="1"/>
  <c r="E304" i="47"/>
  <c r="G304" i="47" s="1"/>
  <c r="H304" i="47" s="1"/>
  <c r="M303" i="47"/>
  <c r="O303" i="47" s="1"/>
  <c r="P303" i="47" s="1"/>
  <c r="E303" i="47"/>
  <c r="G303" i="47" s="1"/>
  <c r="H303" i="47" s="1"/>
  <c r="E302" i="47"/>
  <c r="G302" i="47" s="1"/>
  <c r="H302" i="47" s="1"/>
  <c r="M301" i="47"/>
  <c r="O301" i="47" s="1"/>
  <c r="P301" i="47" s="1"/>
  <c r="E301" i="47"/>
  <c r="G301" i="47" s="1"/>
  <c r="H301" i="47" s="1"/>
  <c r="M300" i="47"/>
  <c r="O300" i="47" s="1"/>
  <c r="P300" i="47" s="1"/>
  <c r="M299" i="47"/>
  <c r="O299" i="47" s="1"/>
  <c r="P299" i="47" s="1"/>
  <c r="E299" i="47"/>
  <c r="G299" i="47" s="1"/>
  <c r="H299" i="47" s="1"/>
  <c r="M298" i="47"/>
  <c r="O298" i="47" s="1"/>
  <c r="P298" i="47" s="1"/>
  <c r="E298" i="47"/>
  <c r="G298" i="47" s="1"/>
  <c r="H298" i="47" s="1"/>
  <c r="M297" i="47"/>
  <c r="O297" i="47" s="1"/>
  <c r="P297" i="47" s="1"/>
  <c r="E297" i="47"/>
  <c r="G297" i="47" s="1"/>
  <c r="H297" i="47" s="1"/>
  <c r="K296" i="47"/>
  <c r="C296" i="47"/>
  <c r="M295" i="47"/>
  <c r="O295" i="47" s="1"/>
  <c r="P295" i="47" s="1"/>
  <c r="E295" i="47"/>
  <c r="G295" i="47" s="1"/>
  <c r="H295" i="47" s="1"/>
  <c r="M294" i="47"/>
  <c r="O294" i="47" s="1"/>
  <c r="P294" i="47" s="1"/>
  <c r="E294" i="47"/>
  <c r="G294" i="47" s="1"/>
  <c r="H294" i="47" s="1"/>
  <c r="M293" i="47"/>
  <c r="O293" i="47" s="1"/>
  <c r="P293" i="47" s="1"/>
  <c r="E293" i="47"/>
  <c r="G293" i="47" s="1"/>
  <c r="H293" i="47" s="1"/>
  <c r="M292" i="47"/>
  <c r="O292" i="47" s="1"/>
  <c r="P292" i="47" s="1"/>
  <c r="E292" i="47"/>
  <c r="G292" i="47" s="1"/>
  <c r="H292" i="47" s="1"/>
  <c r="B291" i="47"/>
  <c r="K291" i="47"/>
  <c r="C291" i="47"/>
  <c r="E290" i="47"/>
  <c r="G290" i="47" s="1"/>
  <c r="H290" i="47" s="1"/>
  <c r="M288" i="47"/>
  <c r="O288" i="47" s="1"/>
  <c r="P288" i="47" s="1"/>
  <c r="E288" i="47"/>
  <c r="G288" i="47" s="1"/>
  <c r="H288" i="47" s="1"/>
  <c r="E287" i="47"/>
  <c r="G287" i="47" s="1"/>
  <c r="H287" i="47" s="1"/>
  <c r="M286" i="47"/>
  <c r="O286" i="47" s="1"/>
  <c r="P286" i="47" s="1"/>
  <c r="E286" i="47"/>
  <c r="G286" i="47" s="1"/>
  <c r="H286" i="47" s="1"/>
  <c r="M285" i="47"/>
  <c r="O285" i="47" s="1"/>
  <c r="P285" i="47" s="1"/>
  <c r="E285" i="47"/>
  <c r="G285" i="47" s="1"/>
  <c r="H285" i="47" s="1"/>
  <c r="E284" i="47"/>
  <c r="G284" i="47" s="1"/>
  <c r="H284" i="47" s="1"/>
  <c r="E283" i="47"/>
  <c r="G283" i="47" s="1"/>
  <c r="H283" i="47" s="1"/>
  <c r="M282" i="47"/>
  <c r="O282" i="47" s="1"/>
  <c r="P282" i="47" s="1"/>
  <c r="E282" i="47"/>
  <c r="G282" i="47" s="1"/>
  <c r="H282" i="47" s="1"/>
  <c r="M281" i="47"/>
  <c r="O281" i="47" s="1"/>
  <c r="P281" i="47" s="1"/>
  <c r="E281" i="47"/>
  <c r="G281" i="47" s="1"/>
  <c r="H281" i="47" s="1"/>
  <c r="M280" i="47"/>
  <c r="O280" i="47" s="1"/>
  <c r="P280" i="47" s="1"/>
  <c r="E280" i="47"/>
  <c r="G280" i="47" s="1"/>
  <c r="H280" i="47" s="1"/>
  <c r="E279" i="47"/>
  <c r="G279" i="47" s="1"/>
  <c r="H279" i="47" s="1"/>
  <c r="M278" i="47"/>
  <c r="O278" i="47" s="1"/>
  <c r="P278" i="47" s="1"/>
  <c r="E278" i="47"/>
  <c r="G278" i="47" s="1"/>
  <c r="H278" i="47" s="1"/>
  <c r="M277" i="47"/>
  <c r="O277" i="47" s="1"/>
  <c r="P277" i="47" s="1"/>
  <c r="E277" i="47"/>
  <c r="G277" i="47" s="1"/>
  <c r="H277" i="47" s="1"/>
  <c r="M276" i="47"/>
  <c r="O276" i="47" s="1"/>
  <c r="P276" i="47" s="1"/>
  <c r="E276" i="47"/>
  <c r="G276" i="47" s="1"/>
  <c r="H276" i="47" s="1"/>
  <c r="K275" i="47"/>
  <c r="C275" i="47"/>
  <c r="M274" i="47"/>
  <c r="O274" i="47" s="1"/>
  <c r="P274" i="47" s="1"/>
  <c r="J273" i="47"/>
  <c r="K273" i="47"/>
  <c r="E271" i="47"/>
  <c r="G271" i="47" s="1"/>
  <c r="H271" i="47" s="1"/>
  <c r="H270" i="47" s="1"/>
  <c r="H263" i="47" s="1"/>
  <c r="Q270" i="47"/>
  <c r="P270" i="47"/>
  <c r="O270" i="47"/>
  <c r="K270" i="47"/>
  <c r="J270" i="47"/>
  <c r="C270" i="47"/>
  <c r="B270" i="47"/>
  <c r="M269" i="47"/>
  <c r="O269" i="47" s="1"/>
  <c r="P269" i="47" s="1"/>
  <c r="M268" i="47"/>
  <c r="O268" i="47" s="1"/>
  <c r="P268" i="47" s="1"/>
  <c r="K267" i="47"/>
  <c r="I267" i="47"/>
  <c r="G267" i="47"/>
  <c r="C267" i="47"/>
  <c r="B267" i="47"/>
  <c r="M266" i="47"/>
  <c r="O266" i="47" s="1"/>
  <c r="P266" i="47" s="1"/>
  <c r="M265" i="47"/>
  <c r="O265" i="47" s="1"/>
  <c r="P265" i="47" s="1"/>
  <c r="K264" i="47"/>
  <c r="I264" i="47"/>
  <c r="G264" i="47"/>
  <c r="C264" i="47"/>
  <c r="B264" i="47"/>
  <c r="M262" i="47"/>
  <c r="O262" i="47" s="1"/>
  <c r="P262" i="47" s="1"/>
  <c r="J261" i="47"/>
  <c r="J260" i="47" s="1"/>
  <c r="K261" i="47"/>
  <c r="K260" i="47" s="1"/>
  <c r="I261" i="47"/>
  <c r="I260" i="47" s="1"/>
  <c r="G261" i="47"/>
  <c r="G260" i="47" s="1"/>
  <c r="C261" i="47"/>
  <c r="C260" i="47" s="1"/>
  <c r="B261" i="47"/>
  <c r="B260" i="47" s="1"/>
  <c r="M259" i="47"/>
  <c r="O259" i="47" s="1"/>
  <c r="P259" i="47" s="1"/>
  <c r="M258" i="47"/>
  <c r="O258" i="47" s="1"/>
  <c r="P258" i="47" s="1"/>
  <c r="M257" i="47"/>
  <c r="O257" i="47" s="1"/>
  <c r="P257" i="47" s="1"/>
  <c r="M256" i="47"/>
  <c r="O256" i="47" s="1"/>
  <c r="P256" i="47" s="1"/>
  <c r="E256" i="47"/>
  <c r="G256" i="47" s="1"/>
  <c r="H256" i="47" s="1"/>
  <c r="B250" i="47"/>
  <c r="M255" i="47"/>
  <c r="O255" i="47" s="1"/>
  <c r="P255" i="47" s="1"/>
  <c r="E255" i="47"/>
  <c r="G255" i="47" s="1"/>
  <c r="H255" i="47" s="1"/>
  <c r="H250" i="47" s="1"/>
  <c r="M254" i="47"/>
  <c r="O254" i="47" s="1"/>
  <c r="P254" i="47" s="1"/>
  <c r="M253" i="47"/>
  <c r="O253" i="47" s="1"/>
  <c r="P253" i="47" s="1"/>
  <c r="M252" i="47"/>
  <c r="O252" i="47" s="1"/>
  <c r="P252" i="47" s="1"/>
  <c r="M251" i="47"/>
  <c r="O251" i="47" s="1"/>
  <c r="P251" i="47" s="1"/>
  <c r="K250" i="47"/>
  <c r="C250" i="47"/>
  <c r="M249" i="47"/>
  <c r="O249" i="47" s="1"/>
  <c r="P249" i="47" s="1"/>
  <c r="M248" i="47"/>
  <c r="O248" i="47" s="1"/>
  <c r="P248" i="47" s="1"/>
  <c r="M247" i="47"/>
  <c r="O247" i="47" s="1"/>
  <c r="P247" i="47" s="1"/>
  <c r="K246" i="47"/>
  <c r="G246" i="47"/>
  <c r="C246" i="47"/>
  <c r="B246" i="47"/>
  <c r="M245" i="47"/>
  <c r="O245" i="47" s="1"/>
  <c r="P245" i="47" s="1"/>
  <c r="M244" i="47"/>
  <c r="O244" i="47" s="1"/>
  <c r="P244" i="47" s="1"/>
  <c r="M243" i="47"/>
  <c r="O243" i="47" s="1"/>
  <c r="P243" i="47" s="1"/>
  <c r="M242" i="47"/>
  <c r="O242" i="47" s="1"/>
  <c r="P242" i="47" s="1"/>
  <c r="E241" i="47"/>
  <c r="G241" i="47" s="1"/>
  <c r="H241" i="47" s="1"/>
  <c r="M240" i="47"/>
  <c r="O240" i="47" s="1"/>
  <c r="P240" i="47" s="1"/>
  <c r="E240" i="47"/>
  <c r="G240" i="47" s="1"/>
  <c r="H240" i="47" s="1"/>
  <c r="M239" i="47"/>
  <c r="O239" i="47" s="1"/>
  <c r="P239" i="47" s="1"/>
  <c r="M238" i="47"/>
  <c r="O238" i="47" s="1"/>
  <c r="P238" i="47" s="1"/>
  <c r="M237" i="47"/>
  <c r="O237" i="47" s="1"/>
  <c r="P237" i="47" s="1"/>
  <c r="E237" i="47"/>
  <c r="G237" i="47" s="1"/>
  <c r="H237" i="47" s="1"/>
  <c r="M236" i="47"/>
  <c r="O236" i="47" s="1"/>
  <c r="P236" i="47" s="1"/>
  <c r="E236" i="47"/>
  <c r="G236" i="47" s="1"/>
  <c r="H236" i="47" s="1"/>
  <c r="B232" i="47"/>
  <c r="M235" i="47"/>
  <c r="O235" i="47" s="1"/>
  <c r="P235" i="47" s="1"/>
  <c r="E235" i="47"/>
  <c r="G235" i="47" s="1"/>
  <c r="H235" i="47" s="1"/>
  <c r="M234" i="47"/>
  <c r="O234" i="47" s="1"/>
  <c r="P234" i="47" s="1"/>
  <c r="M233" i="47"/>
  <c r="O233" i="47" s="1"/>
  <c r="P233" i="47" s="1"/>
  <c r="K232" i="47"/>
  <c r="C232" i="47"/>
  <c r="M231" i="47"/>
  <c r="O231" i="47" s="1"/>
  <c r="P231" i="47" s="1"/>
  <c r="M230" i="47"/>
  <c r="O230" i="47" s="1"/>
  <c r="P230" i="47" s="1"/>
  <c r="K229" i="47"/>
  <c r="I229" i="47"/>
  <c r="G229" i="47"/>
  <c r="C229" i="47"/>
  <c r="B229" i="47"/>
  <c r="E227" i="47"/>
  <c r="G227" i="47" s="1"/>
  <c r="H227" i="47" s="1"/>
  <c r="E226" i="47"/>
  <c r="G226" i="47" s="1"/>
  <c r="H226" i="47" s="1"/>
  <c r="P225" i="47"/>
  <c r="O225" i="47"/>
  <c r="K225" i="47"/>
  <c r="J225" i="47"/>
  <c r="C225" i="47"/>
  <c r="E224" i="47"/>
  <c r="G224" i="47" s="1"/>
  <c r="H224" i="47" s="1"/>
  <c r="E223" i="47"/>
  <c r="G223" i="47" s="1"/>
  <c r="H223" i="47" s="1"/>
  <c r="P222" i="47"/>
  <c r="O222" i="47"/>
  <c r="K222" i="47"/>
  <c r="J222" i="47"/>
  <c r="C222" i="47"/>
  <c r="E221" i="47"/>
  <c r="G221" i="47" s="1"/>
  <c r="H221" i="47" s="1"/>
  <c r="E220" i="47"/>
  <c r="G220" i="47" s="1"/>
  <c r="H220" i="47" s="1"/>
  <c r="E219" i="47"/>
  <c r="G219" i="47" s="1"/>
  <c r="H219" i="47" s="1"/>
  <c r="E218" i="47"/>
  <c r="G218" i="47" s="1"/>
  <c r="H218" i="47" s="1"/>
  <c r="P217" i="47"/>
  <c r="O217" i="47"/>
  <c r="K217" i="47"/>
  <c r="J217" i="47"/>
  <c r="C217" i="47"/>
  <c r="M216" i="47"/>
  <c r="O216" i="47" s="1"/>
  <c r="P216" i="47" s="1"/>
  <c r="E216" i="47"/>
  <c r="G216" i="47" s="1"/>
  <c r="H216" i="47" s="1"/>
  <c r="M215" i="47"/>
  <c r="O215" i="47" s="1"/>
  <c r="P215" i="47" s="1"/>
  <c r="E215" i="47"/>
  <c r="G215" i="47" s="1"/>
  <c r="H215" i="47" s="1"/>
  <c r="M214" i="47"/>
  <c r="O214" i="47" s="1"/>
  <c r="P214" i="47" s="1"/>
  <c r="M213" i="47"/>
  <c r="O213" i="47" s="1"/>
  <c r="P213" i="47" s="1"/>
  <c r="E213" i="47"/>
  <c r="G213" i="47" s="1"/>
  <c r="H213" i="47" s="1"/>
  <c r="M212" i="47"/>
  <c r="O212" i="47" s="1"/>
  <c r="P212" i="47" s="1"/>
  <c r="M211" i="47"/>
  <c r="O211" i="47" s="1"/>
  <c r="P211" i="47" s="1"/>
  <c r="E211" i="47"/>
  <c r="G211" i="47" s="1"/>
  <c r="H211" i="47" s="1"/>
  <c r="M210" i="47"/>
  <c r="O210" i="47" s="1"/>
  <c r="P210" i="47" s="1"/>
  <c r="E210" i="47"/>
  <c r="G210" i="47" s="1"/>
  <c r="H210" i="47" s="1"/>
  <c r="M209" i="47"/>
  <c r="O209" i="47" s="1"/>
  <c r="P209" i="47" s="1"/>
  <c r="M208" i="47"/>
  <c r="O208" i="47" s="1"/>
  <c r="P208" i="47" s="1"/>
  <c r="E208" i="47"/>
  <c r="G208" i="47" s="1"/>
  <c r="H208" i="47" s="1"/>
  <c r="K207" i="47"/>
  <c r="C207" i="47"/>
  <c r="M205" i="47"/>
  <c r="O205" i="47" s="1"/>
  <c r="P205" i="47" s="1"/>
  <c r="M204" i="47"/>
  <c r="O204" i="47" s="1"/>
  <c r="P204" i="47" s="1"/>
  <c r="J203" i="47"/>
  <c r="K203" i="47"/>
  <c r="I203" i="47"/>
  <c r="G203" i="47"/>
  <c r="C203" i="47"/>
  <c r="B203" i="47"/>
  <c r="M202" i="47"/>
  <c r="O202" i="47" s="1"/>
  <c r="P202" i="47" s="1"/>
  <c r="J201" i="47"/>
  <c r="K201" i="47"/>
  <c r="I201" i="47"/>
  <c r="G201" i="47"/>
  <c r="C201" i="47"/>
  <c r="B201" i="47"/>
  <c r="M199" i="47"/>
  <c r="O199" i="47" s="1"/>
  <c r="P199" i="47" s="1"/>
  <c r="M198" i="47"/>
  <c r="O198" i="47" s="1"/>
  <c r="P198" i="47" s="1"/>
  <c r="E198" i="47"/>
  <c r="G198" i="47" s="1"/>
  <c r="H198" i="47" s="1"/>
  <c r="H197" i="47" s="1"/>
  <c r="B197" i="47"/>
  <c r="K197" i="47"/>
  <c r="C197" i="47"/>
  <c r="M196" i="47"/>
  <c r="O196" i="47" s="1"/>
  <c r="P196" i="47" s="1"/>
  <c r="M195" i="47"/>
  <c r="O195" i="47" s="1"/>
  <c r="P195" i="47" s="1"/>
  <c r="M194" i="47"/>
  <c r="O194" i="47" s="1"/>
  <c r="P194" i="47" s="1"/>
  <c r="M193" i="47"/>
  <c r="O193" i="47" s="1"/>
  <c r="P193" i="47" s="1"/>
  <c r="M192" i="47"/>
  <c r="O192" i="47" s="1"/>
  <c r="P192" i="47" s="1"/>
  <c r="M191" i="47"/>
  <c r="O191" i="47" s="1"/>
  <c r="P191" i="47" s="1"/>
  <c r="K190" i="47"/>
  <c r="I190" i="47"/>
  <c r="G190" i="47"/>
  <c r="C190" i="47"/>
  <c r="B190" i="47"/>
  <c r="M189" i="47"/>
  <c r="O189" i="47" s="1"/>
  <c r="P189" i="47" s="1"/>
  <c r="M188" i="47"/>
  <c r="O188" i="47" s="1"/>
  <c r="P188" i="47" s="1"/>
  <c r="M187" i="47"/>
  <c r="O187" i="47" s="1"/>
  <c r="P187" i="47" s="1"/>
  <c r="M186" i="47"/>
  <c r="O186" i="47" s="1"/>
  <c r="P186" i="47" s="1"/>
  <c r="M185" i="47"/>
  <c r="O185" i="47" s="1"/>
  <c r="P185" i="47" s="1"/>
  <c r="M184" i="47"/>
  <c r="O184" i="47" s="1"/>
  <c r="P184" i="47" s="1"/>
  <c r="M183" i="47"/>
  <c r="O183" i="47" s="1"/>
  <c r="P183" i="47" s="1"/>
  <c r="M182" i="47"/>
  <c r="O182" i="47" s="1"/>
  <c r="P182" i="47" s="1"/>
  <c r="K181" i="47"/>
  <c r="I181" i="47"/>
  <c r="G181" i="47"/>
  <c r="C181" i="47"/>
  <c r="B181" i="47"/>
  <c r="E180" i="47"/>
  <c r="G180" i="47" s="1"/>
  <c r="H180" i="47" s="1"/>
  <c r="M179" i="47"/>
  <c r="O179" i="47" s="1"/>
  <c r="P179" i="47" s="1"/>
  <c r="E179" i="47"/>
  <c r="G179" i="47" s="1"/>
  <c r="H179" i="47" s="1"/>
  <c r="M178" i="47"/>
  <c r="O178" i="47" s="1"/>
  <c r="P178" i="47" s="1"/>
  <c r="E178" i="47"/>
  <c r="G178" i="47" s="1"/>
  <c r="H178" i="47" s="1"/>
  <c r="M177" i="47"/>
  <c r="O177" i="47" s="1"/>
  <c r="P177" i="47" s="1"/>
  <c r="E177" i="47"/>
  <c r="G177" i="47" s="1"/>
  <c r="H177" i="47" s="1"/>
  <c r="M176" i="47"/>
  <c r="O176" i="47" s="1"/>
  <c r="P176" i="47" s="1"/>
  <c r="E176" i="47"/>
  <c r="G176" i="47" s="1"/>
  <c r="H176" i="47" s="1"/>
  <c r="M175" i="47"/>
  <c r="O175" i="47" s="1"/>
  <c r="P175" i="47" s="1"/>
  <c r="M174" i="47"/>
  <c r="O174" i="47" s="1"/>
  <c r="P174" i="47" s="1"/>
  <c r="M173" i="47"/>
  <c r="O173" i="47" s="1"/>
  <c r="P173" i="47" s="1"/>
  <c r="E173" i="47"/>
  <c r="G173" i="47" s="1"/>
  <c r="H173" i="47" s="1"/>
  <c r="M172" i="47"/>
  <c r="O172" i="47" s="1"/>
  <c r="P172" i="47" s="1"/>
  <c r="E172" i="47"/>
  <c r="G172" i="47" s="1"/>
  <c r="H172" i="47" s="1"/>
  <c r="M171" i="47"/>
  <c r="O171" i="47" s="1"/>
  <c r="P171" i="47" s="1"/>
  <c r="E171" i="47"/>
  <c r="G171" i="47" s="1"/>
  <c r="H171" i="47" s="1"/>
  <c r="M170" i="47"/>
  <c r="O170" i="47" s="1"/>
  <c r="P170" i="47" s="1"/>
  <c r="E170" i="47"/>
  <c r="G170" i="47" s="1"/>
  <c r="H170" i="47" s="1"/>
  <c r="M169" i="47"/>
  <c r="O169" i="47" s="1"/>
  <c r="P169" i="47" s="1"/>
  <c r="E169" i="47"/>
  <c r="G169" i="47" s="1"/>
  <c r="H169" i="47" s="1"/>
  <c r="M168" i="47"/>
  <c r="O168" i="47" s="1"/>
  <c r="P168" i="47" s="1"/>
  <c r="E168" i="47"/>
  <c r="G168" i="47" s="1"/>
  <c r="H168" i="47" s="1"/>
  <c r="M167" i="47"/>
  <c r="O167" i="47" s="1"/>
  <c r="P167" i="47" s="1"/>
  <c r="E167" i="47"/>
  <c r="G167" i="47" s="1"/>
  <c r="H167" i="47" s="1"/>
  <c r="M166" i="47"/>
  <c r="O166" i="47" s="1"/>
  <c r="P166" i="47" s="1"/>
  <c r="M165" i="47"/>
  <c r="O165" i="47" s="1"/>
  <c r="P165" i="47" s="1"/>
  <c r="M164" i="47"/>
  <c r="O164" i="47" s="1"/>
  <c r="P164" i="47" s="1"/>
  <c r="E164" i="47"/>
  <c r="G164" i="47" s="1"/>
  <c r="H164" i="47" s="1"/>
  <c r="M163" i="47"/>
  <c r="O163" i="47" s="1"/>
  <c r="P163" i="47" s="1"/>
  <c r="E163" i="47"/>
  <c r="G163" i="47" s="1"/>
  <c r="H163" i="47" s="1"/>
  <c r="M162" i="47"/>
  <c r="O162" i="47" s="1"/>
  <c r="P162" i="47" s="1"/>
  <c r="E162" i="47"/>
  <c r="G162" i="47" s="1"/>
  <c r="H162" i="47" s="1"/>
  <c r="M161" i="47"/>
  <c r="O161" i="47" s="1"/>
  <c r="P161" i="47" s="1"/>
  <c r="E161" i="47"/>
  <c r="G161" i="47" s="1"/>
  <c r="H161" i="47" s="1"/>
  <c r="M160" i="47"/>
  <c r="O160" i="47" s="1"/>
  <c r="P160" i="47" s="1"/>
  <c r="M159" i="47"/>
  <c r="O159" i="47" s="1"/>
  <c r="P159" i="47" s="1"/>
  <c r="E159" i="47"/>
  <c r="G159" i="47" s="1"/>
  <c r="H159" i="47" s="1"/>
  <c r="H157" i="47" s="1"/>
  <c r="H156" i="47" s="1"/>
  <c r="M158" i="47"/>
  <c r="O158" i="47" s="1"/>
  <c r="P158" i="47" s="1"/>
  <c r="K157" i="47"/>
  <c r="C157" i="47"/>
  <c r="M155" i="47"/>
  <c r="O155" i="47" s="1"/>
  <c r="P155" i="47" s="1"/>
  <c r="M154" i="47"/>
  <c r="O154" i="47" s="1"/>
  <c r="P154" i="47" s="1"/>
  <c r="M153" i="47"/>
  <c r="O153" i="47" s="1"/>
  <c r="P153" i="47" s="1"/>
  <c r="K152" i="47"/>
  <c r="I152" i="47"/>
  <c r="G152" i="47"/>
  <c r="C152" i="47"/>
  <c r="B152" i="47"/>
  <c r="M151" i="47"/>
  <c r="O151" i="47" s="1"/>
  <c r="P151" i="47" s="1"/>
  <c r="M150" i="47"/>
  <c r="O150" i="47" s="1"/>
  <c r="P150" i="47" s="1"/>
  <c r="M149" i="47"/>
  <c r="O149" i="47" s="1"/>
  <c r="P149" i="47" s="1"/>
  <c r="K148" i="47"/>
  <c r="I148" i="47"/>
  <c r="G148" i="47"/>
  <c r="C148" i="47"/>
  <c r="B148" i="47"/>
  <c r="M147" i="47"/>
  <c r="O147" i="47" s="1"/>
  <c r="P147" i="47" s="1"/>
  <c r="E147" i="47"/>
  <c r="G147" i="47" s="1"/>
  <c r="H147" i="47" s="1"/>
  <c r="M146" i="47"/>
  <c r="O146" i="47" s="1"/>
  <c r="P146" i="47" s="1"/>
  <c r="E146" i="47"/>
  <c r="G146" i="47" s="1"/>
  <c r="H146" i="47" s="1"/>
  <c r="M145" i="47"/>
  <c r="O145" i="47" s="1"/>
  <c r="P145" i="47" s="1"/>
  <c r="M144" i="47"/>
  <c r="O144" i="47" s="1"/>
  <c r="P144" i="47" s="1"/>
  <c r="M143" i="47"/>
  <c r="O143" i="47" s="1"/>
  <c r="P143" i="47" s="1"/>
  <c r="M142" i="47"/>
  <c r="O142" i="47" s="1"/>
  <c r="P142" i="47" s="1"/>
  <c r="M141" i="47"/>
  <c r="O141" i="47" s="1"/>
  <c r="P141" i="47" s="1"/>
  <c r="M140" i="47"/>
  <c r="O140" i="47" s="1"/>
  <c r="P140" i="47" s="1"/>
  <c r="M139" i="47"/>
  <c r="O139" i="47" s="1"/>
  <c r="P139" i="47" s="1"/>
  <c r="M138" i="47"/>
  <c r="O138" i="47" s="1"/>
  <c r="P138" i="47" s="1"/>
  <c r="E138" i="47"/>
  <c r="G138" i="47" s="1"/>
  <c r="H138" i="47" s="1"/>
  <c r="M137" i="47"/>
  <c r="O137" i="47" s="1"/>
  <c r="P137" i="47" s="1"/>
  <c r="M136" i="47"/>
  <c r="O136" i="47" s="1"/>
  <c r="P136" i="47" s="1"/>
  <c r="M135" i="47"/>
  <c r="O135" i="47" s="1"/>
  <c r="P135" i="47" s="1"/>
  <c r="E135" i="47"/>
  <c r="G135" i="47" s="1"/>
  <c r="H135" i="47" s="1"/>
  <c r="M134" i="47"/>
  <c r="O134" i="47" s="1"/>
  <c r="P134" i="47" s="1"/>
  <c r="M133" i="47"/>
  <c r="O133" i="47" s="1"/>
  <c r="P133" i="47" s="1"/>
  <c r="M132" i="47"/>
  <c r="O132" i="47" s="1"/>
  <c r="P132" i="47" s="1"/>
  <c r="M131" i="47"/>
  <c r="O131" i="47" s="1"/>
  <c r="P131" i="47" s="1"/>
  <c r="M130" i="47"/>
  <c r="O130" i="47" s="1"/>
  <c r="P130" i="47" s="1"/>
  <c r="E129" i="47"/>
  <c r="G129" i="47" s="1"/>
  <c r="H129" i="47" s="1"/>
  <c r="M128" i="47"/>
  <c r="O128" i="47" s="1"/>
  <c r="P128" i="47" s="1"/>
  <c r="E128" i="47"/>
  <c r="G128" i="47" s="1"/>
  <c r="H128" i="47" s="1"/>
  <c r="M127" i="47"/>
  <c r="O127" i="47" s="1"/>
  <c r="P127" i="47" s="1"/>
  <c r="M126" i="47"/>
  <c r="O126" i="47" s="1"/>
  <c r="P126" i="47" s="1"/>
  <c r="E126" i="47"/>
  <c r="G126" i="47" s="1"/>
  <c r="H126" i="47" s="1"/>
  <c r="M125" i="47"/>
  <c r="O125" i="47" s="1"/>
  <c r="P125" i="47" s="1"/>
  <c r="E125" i="47"/>
  <c r="G125" i="47" s="1"/>
  <c r="H125" i="47" s="1"/>
  <c r="M124" i="47"/>
  <c r="O124" i="47" s="1"/>
  <c r="P124" i="47" s="1"/>
  <c r="K123" i="47"/>
  <c r="C123" i="47"/>
  <c r="M122" i="47"/>
  <c r="O122" i="47" s="1"/>
  <c r="P122" i="47" s="1"/>
  <c r="M121" i="47"/>
  <c r="O121" i="47" s="1"/>
  <c r="P121" i="47" s="1"/>
  <c r="E121" i="47"/>
  <c r="G121" i="47" s="1"/>
  <c r="H121" i="47" s="1"/>
  <c r="M120" i="47"/>
  <c r="O120" i="47" s="1"/>
  <c r="P120" i="47" s="1"/>
  <c r="E120" i="47"/>
  <c r="G120" i="47" s="1"/>
  <c r="H120" i="47" s="1"/>
  <c r="M119" i="47"/>
  <c r="O119" i="47" s="1"/>
  <c r="P119" i="47" s="1"/>
  <c r="E119" i="47"/>
  <c r="G119" i="47" s="1"/>
  <c r="H119" i="47" s="1"/>
  <c r="M118" i="47"/>
  <c r="O118" i="47" s="1"/>
  <c r="P118" i="47" s="1"/>
  <c r="E118" i="47"/>
  <c r="G118" i="47" s="1"/>
  <c r="H118" i="47" s="1"/>
  <c r="M117" i="47"/>
  <c r="O117" i="47" s="1"/>
  <c r="P117" i="47" s="1"/>
  <c r="E117" i="47"/>
  <c r="G117" i="47" s="1"/>
  <c r="H117" i="47" s="1"/>
  <c r="M116" i="47"/>
  <c r="O116" i="47" s="1"/>
  <c r="P116" i="47" s="1"/>
  <c r="E116" i="47"/>
  <c r="G116" i="47" s="1"/>
  <c r="H116" i="47" s="1"/>
  <c r="M115" i="47"/>
  <c r="O115" i="47" s="1"/>
  <c r="P115" i="47" s="1"/>
  <c r="E115" i="47"/>
  <c r="G115" i="47" s="1"/>
  <c r="H115" i="47" s="1"/>
  <c r="M114" i="47"/>
  <c r="O114" i="47" s="1"/>
  <c r="P114" i="47" s="1"/>
  <c r="E114" i="47"/>
  <c r="G114" i="47" s="1"/>
  <c r="H114" i="47" s="1"/>
  <c r="M113" i="47"/>
  <c r="O113" i="47" s="1"/>
  <c r="P113" i="47" s="1"/>
  <c r="E113" i="47"/>
  <c r="G113" i="47" s="1"/>
  <c r="H113" i="47" s="1"/>
  <c r="K112" i="47"/>
  <c r="C112" i="47"/>
  <c r="M110" i="47"/>
  <c r="O110" i="47" s="1"/>
  <c r="P110" i="47" s="1"/>
  <c r="M109" i="47"/>
  <c r="O109" i="47" s="1"/>
  <c r="P109" i="47" s="1"/>
  <c r="E108" i="47"/>
  <c r="G108" i="47" s="1"/>
  <c r="H108" i="47" s="1"/>
  <c r="M107" i="47"/>
  <c r="O107" i="47" s="1"/>
  <c r="P107" i="47" s="1"/>
  <c r="J103" i="47"/>
  <c r="E107" i="47"/>
  <c r="G107" i="47" s="1"/>
  <c r="H107" i="47" s="1"/>
  <c r="M106" i="47"/>
  <c r="O106" i="47" s="1"/>
  <c r="P106" i="47" s="1"/>
  <c r="E106" i="47"/>
  <c r="G106" i="47" s="1"/>
  <c r="H106" i="47" s="1"/>
  <c r="E105" i="47"/>
  <c r="G105" i="47" s="1"/>
  <c r="H105" i="47" s="1"/>
  <c r="M104" i="47"/>
  <c r="O104" i="47" s="1"/>
  <c r="P104" i="47" s="1"/>
  <c r="K103" i="47"/>
  <c r="C103" i="47"/>
  <c r="M102" i="47"/>
  <c r="O102" i="47" s="1"/>
  <c r="P102" i="47" s="1"/>
  <c r="M101" i="47"/>
  <c r="O101" i="47" s="1"/>
  <c r="P101" i="47" s="1"/>
  <c r="E101" i="47"/>
  <c r="G101" i="47" s="1"/>
  <c r="H101" i="47" s="1"/>
  <c r="H98" i="47" s="1"/>
  <c r="B98" i="47"/>
  <c r="M100" i="47"/>
  <c r="O100" i="47" s="1"/>
  <c r="P100" i="47" s="1"/>
  <c r="M99" i="47"/>
  <c r="O99" i="47" s="1"/>
  <c r="P99" i="47" s="1"/>
  <c r="K98" i="47"/>
  <c r="C98" i="47"/>
  <c r="M97" i="47"/>
  <c r="O97" i="47" s="1"/>
  <c r="P97" i="47" s="1"/>
  <c r="M96" i="47"/>
  <c r="O96" i="47" s="1"/>
  <c r="P96" i="47" s="1"/>
  <c r="E96" i="47"/>
  <c r="G96" i="47" s="1"/>
  <c r="H96" i="47" s="1"/>
  <c r="E95" i="47"/>
  <c r="G95" i="47" s="1"/>
  <c r="H95" i="47" s="1"/>
  <c r="B91" i="47"/>
  <c r="M94" i="47"/>
  <c r="O94" i="47" s="1"/>
  <c r="P94" i="47" s="1"/>
  <c r="E94" i="47"/>
  <c r="G94" i="47" s="1"/>
  <c r="H94" i="47" s="1"/>
  <c r="M93" i="47"/>
  <c r="O93" i="47" s="1"/>
  <c r="P93" i="47" s="1"/>
  <c r="M92" i="47"/>
  <c r="O92" i="47" s="1"/>
  <c r="P92" i="47" s="1"/>
  <c r="K91" i="47"/>
  <c r="C91" i="47"/>
  <c r="M89" i="47"/>
  <c r="O89" i="47" s="1"/>
  <c r="P89" i="47" s="1"/>
  <c r="E89" i="47"/>
  <c r="G89" i="47" s="1"/>
  <c r="H89" i="47" s="1"/>
  <c r="M88" i="47"/>
  <c r="O88" i="47" s="1"/>
  <c r="P88" i="47" s="1"/>
  <c r="M87" i="47"/>
  <c r="O87" i="47" s="1"/>
  <c r="P87" i="47" s="1"/>
  <c r="M86" i="47"/>
  <c r="O86" i="47" s="1"/>
  <c r="P86" i="47" s="1"/>
  <c r="M85" i="47"/>
  <c r="O85" i="47" s="1"/>
  <c r="P85" i="47" s="1"/>
  <c r="E85" i="47"/>
  <c r="G85" i="47" s="1"/>
  <c r="H85" i="47" s="1"/>
  <c r="M84" i="47"/>
  <c r="O84" i="47" s="1"/>
  <c r="P84" i="47" s="1"/>
  <c r="E84" i="47"/>
  <c r="G84" i="47" s="1"/>
  <c r="H84" i="47" s="1"/>
  <c r="M83" i="47"/>
  <c r="O83" i="47" s="1"/>
  <c r="P83" i="47" s="1"/>
  <c r="M82" i="47"/>
  <c r="O82" i="47" s="1"/>
  <c r="P82" i="47" s="1"/>
  <c r="E82" i="47"/>
  <c r="G82" i="47" s="1"/>
  <c r="H82" i="47" s="1"/>
  <c r="M81" i="47"/>
  <c r="O81" i="47" s="1"/>
  <c r="P81" i="47" s="1"/>
  <c r="M80" i="47"/>
  <c r="O80" i="47" s="1"/>
  <c r="P80" i="47" s="1"/>
  <c r="E80" i="47"/>
  <c r="G80" i="47" s="1"/>
  <c r="H80" i="47" s="1"/>
  <c r="M79" i="47"/>
  <c r="O79" i="47" s="1"/>
  <c r="P79" i="47" s="1"/>
  <c r="E79" i="47"/>
  <c r="G79" i="47" s="1"/>
  <c r="H79" i="47" s="1"/>
  <c r="M78" i="47"/>
  <c r="O78" i="47" s="1"/>
  <c r="P78" i="47" s="1"/>
  <c r="E78" i="47"/>
  <c r="G78" i="47" s="1"/>
  <c r="H78" i="47" s="1"/>
  <c r="M77" i="47"/>
  <c r="O77" i="47" s="1"/>
  <c r="P77" i="47" s="1"/>
  <c r="E76" i="47"/>
  <c r="G76" i="47" s="1"/>
  <c r="H76" i="47" s="1"/>
  <c r="M75" i="47"/>
  <c r="O75" i="47" s="1"/>
  <c r="P75" i="47" s="1"/>
  <c r="E75" i="47"/>
  <c r="G75" i="47" s="1"/>
  <c r="H75" i="47" s="1"/>
  <c r="K74" i="47"/>
  <c r="C74" i="47"/>
  <c r="M73" i="47"/>
  <c r="O73" i="47" s="1"/>
  <c r="P73" i="47" s="1"/>
  <c r="E73" i="47"/>
  <c r="G73" i="47" s="1"/>
  <c r="H73" i="47" s="1"/>
  <c r="M72" i="47"/>
  <c r="O72" i="47" s="1"/>
  <c r="P72" i="47" s="1"/>
  <c r="E72" i="47"/>
  <c r="G72" i="47" s="1"/>
  <c r="H72" i="47" s="1"/>
  <c r="E71" i="47"/>
  <c r="G71" i="47" s="1"/>
  <c r="H71" i="47" s="1"/>
  <c r="M70" i="47"/>
  <c r="O70" i="47" s="1"/>
  <c r="P70" i="47" s="1"/>
  <c r="E69" i="47"/>
  <c r="G69" i="47" s="1"/>
  <c r="H69" i="47" s="1"/>
  <c r="M68" i="47"/>
  <c r="O68" i="47" s="1"/>
  <c r="P68" i="47" s="1"/>
  <c r="E68" i="47"/>
  <c r="G68" i="47" s="1"/>
  <c r="H68" i="47" s="1"/>
  <c r="M67" i="47"/>
  <c r="O67" i="47" s="1"/>
  <c r="P67" i="47" s="1"/>
  <c r="E67" i="47"/>
  <c r="G67" i="47" s="1"/>
  <c r="H67" i="47" s="1"/>
  <c r="M66" i="47"/>
  <c r="O66" i="47" s="1"/>
  <c r="P66" i="47" s="1"/>
  <c r="E66" i="47"/>
  <c r="G66" i="47" s="1"/>
  <c r="H66" i="47" s="1"/>
  <c r="M65" i="47"/>
  <c r="O65" i="47" s="1"/>
  <c r="P65" i="47" s="1"/>
  <c r="E65" i="47"/>
  <c r="G65" i="47" s="1"/>
  <c r="H65" i="47" s="1"/>
  <c r="M64" i="47"/>
  <c r="O64" i="47" s="1"/>
  <c r="P64" i="47" s="1"/>
  <c r="E64" i="47"/>
  <c r="G64" i="47" s="1"/>
  <c r="H64" i="47" s="1"/>
  <c r="M63" i="47"/>
  <c r="O63" i="47" s="1"/>
  <c r="P63" i="47" s="1"/>
  <c r="E63" i="47"/>
  <c r="G63" i="47" s="1"/>
  <c r="H63" i="47" s="1"/>
  <c r="K62" i="47"/>
  <c r="C62" i="47"/>
  <c r="M61" i="47"/>
  <c r="O61" i="47" s="1"/>
  <c r="P61" i="47" s="1"/>
  <c r="E61" i="47"/>
  <c r="G61" i="47" s="1"/>
  <c r="H61" i="47" s="1"/>
  <c r="M60" i="47"/>
  <c r="O60" i="47" s="1"/>
  <c r="P60" i="47" s="1"/>
  <c r="E60" i="47"/>
  <c r="G60" i="47" s="1"/>
  <c r="H60" i="47" s="1"/>
  <c r="M59" i="47"/>
  <c r="O59" i="47" s="1"/>
  <c r="P59" i="47" s="1"/>
  <c r="E59" i="47"/>
  <c r="G59" i="47" s="1"/>
  <c r="H59" i="47" s="1"/>
  <c r="M58" i="47"/>
  <c r="O58" i="47" s="1"/>
  <c r="P58" i="47" s="1"/>
  <c r="E58" i="47"/>
  <c r="G58" i="47" s="1"/>
  <c r="H58" i="47" s="1"/>
  <c r="M57" i="47"/>
  <c r="O57" i="47" s="1"/>
  <c r="P57" i="47" s="1"/>
  <c r="E57" i="47"/>
  <c r="G57" i="47" s="1"/>
  <c r="H57" i="47" s="1"/>
  <c r="M56" i="47"/>
  <c r="O56" i="47" s="1"/>
  <c r="P56" i="47" s="1"/>
  <c r="E56" i="47"/>
  <c r="G56" i="47" s="1"/>
  <c r="H56" i="47" s="1"/>
  <c r="M55" i="47"/>
  <c r="O55" i="47" s="1"/>
  <c r="P55" i="47" s="1"/>
  <c r="E55" i="47"/>
  <c r="G55" i="47" s="1"/>
  <c r="H55" i="47" s="1"/>
  <c r="M54" i="47"/>
  <c r="O54" i="47" s="1"/>
  <c r="P54" i="47" s="1"/>
  <c r="E53" i="47"/>
  <c r="G53" i="47" s="1"/>
  <c r="H53" i="47" s="1"/>
  <c r="M52" i="47"/>
  <c r="O52" i="47" s="1"/>
  <c r="P52" i="47" s="1"/>
  <c r="E52" i="47"/>
  <c r="G52" i="47" s="1"/>
  <c r="H52" i="47" s="1"/>
  <c r="M51" i="47"/>
  <c r="O51" i="47" s="1"/>
  <c r="P51" i="47" s="1"/>
  <c r="E51" i="47"/>
  <c r="G51" i="47" s="1"/>
  <c r="H51" i="47" s="1"/>
  <c r="M50" i="47"/>
  <c r="O50" i="47" s="1"/>
  <c r="P50" i="47" s="1"/>
  <c r="E50" i="47"/>
  <c r="G50" i="47" s="1"/>
  <c r="H50" i="47" s="1"/>
  <c r="M49" i="47"/>
  <c r="O49" i="47" s="1"/>
  <c r="P49" i="47" s="1"/>
  <c r="E49" i="47"/>
  <c r="G49" i="47" s="1"/>
  <c r="H49" i="47" s="1"/>
  <c r="M48" i="47"/>
  <c r="O48" i="47" s="1"/>
  <c r="P48" i="47" s="1"/>
  <c r="E48" i="47"/>
  <c r="G48" i="47" s="1"/>
  <c r="H48" i="47" s="1"/>
  <c r="M47" i="47"/>
  <c r="O47" i="47" s="1"/>
  <c r="P47" i="47" s="1"/>
  <c r="E47" i="47"/>
  <c r="G47" i="47" s="1"/>
  <c r="H47" i="47" s="1"/>
  <c r="M46" i="47"/>
  <c r="O46" i="47" s="1"/>
  <c r="P46" i="47" s="1"/>
  <c r="E46" i="47"/>
  <c r="G46" i="47" s="1"/>
  <c r="H46" i="47" s="1"/>
  <c r="M45" i="47"/>
  <c r="O45" i="47" s="1"/>
  <c r="P45" i="47" s="1"/>
  <c r="M44" i="47"/>
  <c r="O44" i="47" s="1"/>
  <c r="P44" i="47" s="1"/>
  <c r="E43" i="47"/>
  <c r="G43" i="47" s="1"/>
  <c r="H43" i="47" s="1"/>
  <c r="M42" i="47"/>
  <c r="O42" i="47" s="1"/>
  <c r="P42" i="47" s="1"/>
  <c r="E42" i="47"/>
  <c r="G42" i="47" s="1"/>
  <c r="H42" i="47" s="1"/>
  <c r="M41" i="47"/>
  <c r="O41" i="47" s="1"/>
  <c r="P41" i="47" s="1"/>
  <c r="M40" i="47"/>
  <c r="O40" i="47" s="1"/>
  <c r="P40" i="47" s="1"/>
  <c r="M39" i="47"/>
  <c r="O39" i="47" s="1"/>
  <c r="P39" i="47" s="1"/>
  <c r="E39" i="47"/>
  <c r="G39" i="47" s="1"/>
  <c r="H39" i="47" s="1"/>
  <c r="M38" i="47"/>
  <c r="O38" i="47" s="1"/>
  <c r="P38" i="47" s="1"/>
  <c r="E38" i="47"/>
  <c r="G38" i="47" s="1"/>
  <c r="H38" i="47" s="1"/>
  <c r="M37" i="47"/>
  <c r="O37" i="47" s="1"/>
  <c r="P37" i="47" s="1"/>
  <c r="E37" i="47"/>
  <c r="G37" i="47" s="1"/>
  <c r="H37" i="47" s="1"/>
  <c r="M36" i="47"/>
  <c r="O36" i="47" s="1"/>
  <c r="P36" i="47" s="1"/>
  <c r="E36" i="47"/>
  <c r="G36" i="47" s="1"/>
  <c r="H36" i="47" s="1"/>
  <c r="M35" i="47"/>
  <c r="O35" i="47" s="1"/>
  <c r="P35" i="47" s="1"/>
  <c r="E35" i="47"/>
  <c r="G35" i="47" s="1"/>
  <c r="H35" i="47" s="1"/>
  <c r="M34" i="47"/>
  <c r="O34" i="47" s="1"/>
  <c r="P34" i="47" s="1"/>
  <c r="E34" i="47"/>
  <c r="G34" i="47" s="1"/>
  <c r="H34" i="47" s="1"/>
  <c r="K33" i="47"/>
  <c r="C33" i="47"/>
  <c r="M32" i="47"/>
  <c r="O32" i="47" s="1"/>
  <c r="P32" i="47" s="1"/>
  <c r="E32" i="47"/>
  <c r="G32" i="47" s="1"/>
  <c r="H32" i="47" s="1"/>
  <c r="M31" i="47"/>
  <c r="O31" i="47" s="1"/>
  <c r="P31" i="47" s="1"/>
  <c r="E31" i="47"/>
  <c r="G31" i="47" s="1"/>
  <c r="H31" i="47" s="1"/>
  <c r="M30" i="47"/>
  <c r="O30" i="47" s="1"/>
  <c r="P30" i="47" s="1"/>
  <c r="E30" i="47"/>
  <c r="G30" i="47" s="1"/>
  <c r="H30" i="47" s="1"/>
  <c r="M29" i="47"/>
  <c r="O29" i="47" s="1"/>
  <c r="P29" i="47" s="1"/>
  <c r="E29" i="47"/>
  <c r="G29" i="47" s="1"/>
  <c r="H29" i="47" s="1"/>
  <c r="M28" i="47"/>
  <c r="O28" i="47" s="1"/>
  <c r="P28" i="47" s="1"/>
  <c r="E28" i="47"/>
  <c r="G28" i="47" s="1"/>
  <c r="H28" i="47" s="1"/>
  <c r="M27" i="47"/>
  <c r="O27" i="47" s="1"/>
  <c r="P27" i="47" s="1"/>
  <c r="E27" i="47"/>
  <c r="G27" i="47" s="1"/>
  <c r="H27" i="47" s="1"/>
  <c r="M26" i="47"/>
  <c r="O26" i="47" s="1"/>
  <c r="P26" i="47" s="1"/>
  <c r="E26" i="47"/>
  <c r="G26" i="47" s="1"/>
  <c r="H26" i="47" s="1"/>
  <c r="M25" i="47"/>
  <c r="O25" i="47" s="1"/>
  <c r="P25" i="47" s="1"/>
  <c r="E25" i="47"/>
  <c r="G25" i="47" s="1"/>
  <c r="H25" i="47" s="1"/>
  <c r="M24" i="47"/>
  <c r="O24" i="47" s="1"/>
  <c r="P24" i="47" s="1"/>
  <c r="M23" i="47"/>
  <c r="O23" i="47" s="1"/>
  <c r="P23" i="47" s="1"/>
  <c r="E23" i="47"/>
  <c r="G23" i="47" s="1"/>
  <c r="H23" i="47" s="1"/>
  <c r="M22" i="47"/>
  <c r="O22" i="47" s="1"/>
  <c r="P22" i="47" s="1"/>
  <c r="K21" i="47"/>
  <c r="M19" i="47"/>
  <c r="O19" i="47" s="1"/>
  <c r="J18" i="47"/>
  <c r="K18" i="47"/>
  <c r="M17" i="47"/>
  <c r="O17" i="47" s="1"/>
  <c r="P17" i="47" s="1"/>
  <c r="J16" i="47"/>
  <c r="K16" i="47"/>
  <c r="M15" i="47"/>
  <c r="O15" i="47" s="1"/>
  <c r="P15" i="47" s="1"/>
  <c r="M14" i="47"/>
  <c r="O14" i="47" s="1"/>
  <c r="P14" i="47" s="1"/>
  <c r="K13" i="47"/>
  <c r="I10" i="47"/>
  <c r="O12" i="47"/>
  <c r="J11" i="47"/>
  <c r="K11" i="47"/>
  <c r="G10" i="47"/>
  <c r="H33" i="47" l="1"/>
  <c r="H74" i="47"/>
  <c r="H112" i="47"/>
  <c r="H217" i="47"/>
  <c r="H232" i="47"/>
  <c r="H228" i="47" s="1"/>
  <c r="H296" i="47"/>
  <c r="H404" i="47"/>
  <c r="H403" i="47" s="1"/>
  <c r="H432" i="47"/>
  <c r="H436" i="47"/>
  <c r="H720" i="47"/>
  <c r="H796" i="47"/>
  <c r="H222" i="47"/>
  <c r="H225" i="47"/>
  <c r="H310" i="47"/>
  <c r="H549" i="47"/>
  <c r="H602" i="47"/>
  <c r="H326" i="47"/>
  <c r="H565" i="47"/>
  <c r="H889" i="47"/>
  <c r="H888" i="47" s="1"/>
  <c r="H1023" i="47"/>
  <c r="H1022" i="47" s="1"/>
  <c r="H499" i="47"/>
  <c r="H668" i="47"/>
  <c r="H667" i="47" s="1"/>
  <c r="H925" i="47"/>
  <c r="H924" i="47" s="1"/>
  <c r="H207" i="47"/>
  <c r="H275" i="47"/>
  <c r="C456" i="47"/>
  <c r="H91" i="47"/>
  <c r="H103" i="47"/>
  <c r="H307" i="47"/>
  <c r="H617" i="47"/>
  <c r="H627" i="47"/>
  <c r="H626" i="47" s="1"/>
  <c r="H654" i="47"/>
  <c r="H653" i="47" s="1"/>
  <c r="H786" i="47"/>
  <c r="H62" i="47"/>
  <c r="H123" i="47"/>
  <c r="H111" i="47" s="1"/>
  <c r="H291" i="47"/>
  <c r="H427" i="47"/>
  <c r="H426" i="47" s="1"/>
  <c r="H483" i="47"/>
  <c r="H469" i="47" s="1"/>
  <c r="H685" i="47"/>
  <c r="G916" i="47"/>
  <c r="G915" i="47" s="1"/>
  <c r="H917" i="47"/>
  <c r="H916" i="47" s="1"/>
  <c r="H915" i="47" s="1"/>
  <c r="H1034" i="47"/>
  <c r="H1033" i="47" s="1"/>
  <c r="P817" i="47"/>
  <c r="Q817" i="47" s="1"/>
  <c r="P332" i="47"/>
  <c r="P331" i="47" s="1"/>
  <c r="P330" i="47" s="1"/>
  <c r="P12" i="47"/>
  <c r="P11" i="47" s="1"/>
  <c r="P518" i="47"/>
  <c r="P517" i="47" s="1"/>
  <c r="O457" i="47"/>
  <c r="P458" i="47"/>
  <c r="P457" i="47" s="1"/>
  <c r="P525" i="47"/>
  <c r="Q525" i="47" s="1"/>
  <c r="P19" i="47"/>
  <c r="P18" i="47" s="1"/>
  <c r="O1015" i="47"/>
  <c r="O1014" i="47" s="1"/>
  <c r="P1016" i="47"/>
  <c r="P33" i="47"/>
  <c r="I750" i="47"/>
  <c r="K263" i="47"/>
  <c r="K336" i="47"/>
  <c r="K409" i="47"/>
  <c r="I456" i="47"/>
  <c r="K516" i="47"/>
  <c r="I783" i="47"/>
  <c r="J13" i="47"/>
  <c r="J10" i="47" s="1"/>
  <c r="G409" i="47"/>
  <c r="J516" i="47"/>
  <c r="Q823" i="47"/>
  <c r="C863" i="47"/>
  <c r="I395" i="47"/>
  <c r="B880" i="47"/>
  <c r="J200" i="47"/>
  <c r="K206" i="47"/>
  <c r="J396" i="47"/>
  <c r="I1014" i="47"/>
  <c r="I361" i="47"/>
  <c r="Q698" i="47"/>
  <c r="C1058" i="47"/>
  <c r="I813" i="47"/>
  <c r="Q301" i="47"/>
  <c r="C228" i="47"/>
  <c r="B409" i="47"/>
  <c r="Q587" i="47"/>
  <c r="I754" i="47"/>
  <c r="I766" i="47"/>
  <c r="O881" i="47"/>
  <c r="Q1001" i="47"/>
  <c r="J152" i="47"/>
  <c r="C432" i="47"/>
  <c r="B456" i="47"/>
  <c r="I671" i="47"/>
  <c r="I733" i="47"/>
  <c r="K10" i="47"/>
  <c r="C336" i="47"/>
  <c r="C395" i="47"/>
  <c r="Q542" i="47"/>
  <c r="C880" i="47"/>
  <c r="J1058" i="47"/>
  <c r="J362" i="47"/>
  <c r="B516" i="47"/>
  <c r="J908" i="47"/>
  <c r="J907" i="47" s="1"/>
  <c r="K20" i="47"/>
  <c r="K111" i="47"/>
  <c r="I246" i="47"/>
  <c r="K272" i="47"/>
  <c r="O275" i="47"/>
  <c r="J307" i="47"/>
  <c r="C516" i="47"/>
  <c r="I758" i="47"/>
  <c r="B263" i="47"/>
  <c r="I781" i="47"/>
  <c r="Q799" i="47"/>
  <c r="Q821" i="47"/>
  <c r="I764" i="47"/>
  <c r="Q972" i="47"/>
  <c r="I893" i="47"/>
  <c r="Q978" i="47"/>
  <c r="Q825" i="47"/>
  <c r="Q1013" i="47"/>
  <c r="Q829" i="47"/>
  <c r="Q430" i="47"/>
  <c r="I495" i="47"/>
  <c r="I902" i="47"/>
  <c r="Q987" i="47"/>
  <c r="Q994" i="47"/>
  <c r="B157" i="47"/>
  <c r="B156" i="47" s="1"/>
  <c r="B222" i="47"/>
  <c r="I297" i="47"/>
  <c r="C361" i="47"/>
  <c r="Q380" i="47"/>
  <c r="J452" i="47"/>
  <c r="G504" i="47"/>
  <c r="Q774" i="47"/>
  <c r="Q802" i="47"/>
  <c r="Q837" i="47"/>
  <c r="Q960" i="47"/>
  <c r="I1008" i="47"/>
  <c r="B33" i="47"/>
  <c r="B74" i="47"/>
  <c r="G291" i="47"/>
  <c r="B326" i="47"/>
  <c r="J352" i="47"/>
  <c r="B395" i="47"/>
  <c r="J433" i="47"/>
  <c r="Q576" i="47"/>
  <c r="Q819" i="47"/>
  <c r="Q897" i="47"/>
  <c r="B10" i="47"/>
  <c r="B62" i="47"/>
  <c r="C409" i="47"/>
  <c r="K469" i="47"/>
  <c r="G863" i="47"/>
  <c r="B874" i="47"/>
  <c r="K1058" i="47"/>
  <c r="C156" i="47"/>
  <c r="I333" i="47"/>
  <c r="Q561" i="47"/>
  <c r="J786" i="47"/>
  <c r="Q804" i="47"/>
  <c r="Q833" i="47"/>
  <c r="J864" i="47"/>
  <c r="J91" i="47"/>
  <c r="K156" i="47"/>
  <c r="Q278" i="47"/>
  <c r="O331" i="47"/>
  <c r="O330" i="47" s="1"/>
  <c r="Q415" i="47"/>
  <c r="I663" i="47"/>
  <c r="I709" i="47"/>
  <c r="I863" i="47"/>
  <c r="G874" i="47"/>
  <c r="Q982" i="47"/>
  <c r="B1034" i="47"/>
  <c r="B1033" i="47" s="1"/>
  <c r="J21" i="47"/>
  <c r="J74" i="47"/>
  <c r="B112" i="47"/>
  <c r="C200" i="47"/>
  <c r="P378" i="47"/>
  <c r="G456" i="47"/>
  <c r="Q551" i="47"/>
  <c r="Q571" i="47"/>
  <c r="I770" i="47"/>
  <c r="I790" i="47"/>
  <c r="Q835" i="47"/>
  <c r="Q841" i="47"/>
  <c r="J881" i="47"/>
  <c r="Q966" i="47"/>
  <c r="B207" i="47"/>
  <c r="Q225" i="47"/>
  <c r="J229" i="47"/>
  <c r="J349" i="47"/>
  <c r="J404" i="47"/>
  <c r="J403" i="47" s="1"/>
  <c r="B427" i="47"/>
  <c r="B426" i="47" s="1"/>
  <c r="K432" i="47"/>
  <c r="J499" i="47"/>
  <c r="J504" i="47"/>
  <c r="B549" i="47"/>
  <c r="Q806" i="47"/>
  <c r="I1044" i="47"/>
  <c r="Q195" i="47"/>
  <c r="I208" i="47"/>
  <c r="I299" i="47"/>
  <c r="P197" i="47"/>
  <c r="I213" i="47"/>
  <c r="I579" i="47"/>
  <c r="Q176" i="47"/>
  <c r="I304" i="47"/>
  <c r="I635" i="47"/>
  <c r="Q184" i="47"/>
  <c r="G98" i="47"/>
  <c r="Q178" i="47"/>
  <c r="I482" i="47"/>
  <c r="Q256" i="47"/>
  <c r="Q568" i="47"/>
  <c r="Q743" i="47"/>
  <c r="C90" i="47"/>
  <c r="Q237" i="47"/>
  <c r="B228" i="47"/>
  <c r="I281" i="47"/>
  <c r="Q288" i="47"/>
  <c r="J291" i="47"/>
  <c r="I308" i="47"/>
  <c r="Q323" i="47"/>
  <c r="Q387" i="47"/>
  <c r="Q434" i="47"/>
  <c r="O433" i="47"/>
  <c r="Q453" i="47"/>
  <c r="O452" i="47"/>
  <c r="Q491" i="47"/>
  <c r="I628" i="47"/>
  <c r="G627" i="47"/>
  <c r="G626" i="47" s="1"/>
  <c r="Q694" i="47"/>
  <c r="I705" i="47"/>
  <c r="I748" i="47"/>
  <c r="Q776" i="47"/>
  <c r="J112" i="47"/>
  <c r="I221" i="47"/>
  <c r="Q690" i="47"/>
  <c r="G348" i="47"/>
  <c r="Q462" i="47"/>
  <c r="Q581" i="47"/>
  <c r="J62" i="47"/>
  <c r="C111" i="47"/>
  <c r="G197" i="47"/>
  <c r="C263" i="47"/>
  <c r="E274" i="47"/>
  <c r="G274" i="47" s="1"/>
  <c r="B273" i="47"/>
  <c r="C273" i="47"/>
  <c r="C272" i="47" s="1"/>
  <c r="I294" i="47"/>
  <c r="K306" i="47"/>
  <c r="C348" i="47"/>
  <c r="Q371" i="47"/>
  <c r="I428" i="47"/>
  <c r="B436" i="47"/>
  <c r="B432" i="47" s="1"/>
  <c r="J470" i="47"/>
  <c r="P617" i="47"/>
  <c r="I637" i="47"/>
  <c r="I673" i="47"/>
  <c r="I590" i="47"/>
  <c r="Q831" i="47"/>
  <c r="J33" i="47"/>
  <c r="J275" i="47"/>
  <c r="B296" i="47"/>
  <c r="B310" i="47"/>
  <c r="J381" i="47"/>
  <c r="Q391" i="47"/>
  <c r="Q468" i="47"/>
  <c r="Q473" i="47"/>
  <c r="Q737" i="47"/>
  <c r="I760" i="47"/>
  <c r="Q797" i="47"/>
  <c r="O796" i="47"/>
  <c r="I317" i="47"/>
  <c r="Q448" i="47"/>
  <c r="C10" i="47"/>
  <c r="J123" i="47"/>
  <c r="Q215" i="47"/>
  <c r="Q222" i="47"/>
  <c r="I224" i="47"/>
  <c r="Q240" i="47"/>
  <c r="Q276" i="47"/>
  <c r="I283" i="47"/>
  <c r="I311" i="47"/>
  <c r="G310" i="47"/>
  <c r="Q375" i="47"/>
  <c r="Q402" i="47"/>
  <c r="Q438" i="47"/>
  <c r="I485" i="47"/>
  <c r="Q639" i="47"/>
  <c r="O654" i="47"/>
  <c r="O653" i="47" s="1"/>
  <c r="J157" i="47"/>
  <c r="Q173" i="47"/>
  <c r="J181" i="47"/>
  <c r="Q188" i="47"/>
  <c r="G200" i="47"/>
  <c r="Q254" i="47"/>
  <c r="Q347" i="47"/>
  <c r="Q364" i="47"/>
  <c r="O362" i="47"/>
  <c r="G436" i="47"/>
  <c r="I478" i="47"/>
  <c r="Q601" i="47"/>
  <c r="I711" i="47"/>
  <c r="I726" i="47"/>
  <c r="Q383" i="47"/>
  <c r="O381" i="47"/>
  <c r="Q422" i="47"/>
  <c r="Q592" i="47"/>
  <c r="I292" i="47"/>
  <c r="Q647" i="47"/>
  <c r="Q692" i="47"/>
  <c r="J98" i="47"/>
  <c r="H10" i="47"/>
  <c r="K90" i="47"/>
  <c r="B103" i="47"/>
  <c r="B90" i="47" s="1"/>
  <c r="G112" i="47"/>
  <c r="B123" i="47"/>
  <c r="J207" i="47"/>
  <c r="J206" i="47" s="1"/>
  <c r="Q210" i="47"/>
  <c r="J232" i="47"/>
  <c r="Q235" i="47"/>
  <c r="Q244" i="47"/>
  <c r="I286" i="47"/>
  <c r="G307" i="47"/>
  <c r="Q313" i="47"/>
  <c r="K361" i="47"/>
  <c r="G395" i="47"/>
  <c r="I443" i="47"/>
  <c r="O470" i="47"/>
  <c r="B483" i="47"/>
  <c r="I487" i="47"/>
  <c r="I489" i="47"/>
  <c r="Q515" i="47"/>
  <c r="O513" i="47"/>
  <c r="O512" i="47" s="1"/>
  <c r="Q607" i="47"/>
  <c r="Q643" i="47"/>
  <c r="J250" i="47"/>
  <c r="J267" i="47"/>
  <c r="J344" i="47"/>
  <c r="B470" i="47"/>
  <c r="Q553" i="47"/>
  <c r="Q610" i="47"/>
  <c r="Q649" i="47"/>
  <c r="I665" i="47"/>
  <c r="Q715" i="47"/>
  <c r="B889" i="47"/>
  <c r="B888" i="47" s="1"/>
  <c r="I891" i="47"/>
  <c r="Q928" i="47"/>
  <c r="I938" i="47"/>
  <c r="I949" i="47"/>
  <c r="Q997" i="47"/>
  <c r="I200" i="47"/>
  <c r="B217" i="47"/>
  <c r="B225" i="47"/>
  <c r="C306" i="47"/>
  <c r="K348" i="47"/>
  <c r="K456" i="47"/>
  <c r="J465" i="47"/>
  <c r="J464" i="47" s="1"/>
  <c r="Q678" i="47"/>
  <c r="Q681" i="47"/>
  <c r="Q686" i="47"/>
  <c r="O685" i="47"/>
  <c r="Q718" i="47"/>
  <c r="Q980" i="47"/>
  <c r="J148" i="47"/>
  <c r="K200" i="47"/>
  <c r="C206" i="47"/>
  <c r="K228" i="47"/>
  <c r="B275" i="47"/>
  <c r="I331" i="47"/>
  <c r="I330" i="47" s="1"/>
  <c r="B361" i="47"/>
  <c r="J399" i="47"/>
  <c r="J418" i="47"/>
  <c r="J459" i="47"/>
  <c r="J456" i="47" s="1"/>
  <c r="Q507" i="47"/>
  <c r="P546" i="47"/>
  <c r="P545" i="47" s="1"/>
  <c r="O546" i="47"/>
  <c r="O545" i="47" s="1"/>
  <c r="Q556" i="47"/>
  <c r="J602" i="47"/>
  <c r="J626" i="47"/>
  <c r="Q641" i="47"/>
  <c r="Q658" i="47"/>
  <c r="I669" i="47"/>
  <c r="Q688" i="47"/>
  <c r="Q696" i="47"/>
  <c r="I707" i="47"/>
  <c r="I730" i="47"/>
  <c r="J296" i="47"/>
  <c r="C469" i="47"/>
  <c r="I497" i="47"/>
  <c r="Q573" i="47"/>
  <c r="Q584" i="47"/>
  <c r="Q596" i="47"/>
  <c r="I599" i="47"/>
  <c r="Q613" i="47"/>
  <c r="Q615" i="47"/>
  <c r="B617" i="47"/>
  <c r="Q651" i="47"/>
  <c r="Q683" i="47"/>
  <c r="J720" i="47"/>
  <c r="I752" i="47"/>
  <c r="I768" i="47"/>
  <c r="I785" i="47"/>
  <c r="I792" i="47"/>
  <c r="I815" i="47"/>
  <c r="Q848" i="47"/>
  <c r="Q857" i="47"/>
  <c r="K863" i="47"/>
  <c r="G361" i="47"/>
  <c r="I409" i="47"/>
  <c r="Q559" i="47"/>
  <c r="B627" i="47"/>
  <c r="B626" i="47" s="1"/>
  <c r="I629" i="47"/>
  <c r="I633" i="47"/>
  <c r="I661" i="47"/>
  <c r="C684" i="47"/>
  <c r="J197" i="47"/>
  <c r="B200" i="47"/>
  <c r="Q217" i="47"/>
  <c r="J264" i="47"/>
  <c r="J310" i="47"/>
  <c r="J319" i="47"/>
  <c r="B348" i="47"/>
  <c r="J358" i="47"/>
  <c r="K395" i="47"/>
  <c r="I407" i="47"/>
  <c r="Q440" i="47"/>
  <c r="Q445" i="47"/>
  <c r="Q451" i="47"/>
  <c r="Q471" i="47"/>
  <c r="Q475" i="47"/>
  <c r="I480" i="47"/>
  <c r="G483" i="47"/>
  <c r="I503" i="47"/>
  <c r="G549" i="47"/>
  <c r="Q604" i="47"/>
  <c r="J617" i="47"/>
  <c r="Q645" i="47"/>
  <c r="J654" i="47"/>
  <c r="J653" i="47" s="1"/>
  <c r="B668" i="47"/>
  <c r="B667" i="47" s="1"/>
  <c r="J685" i="47"/>
  <c r="Q700" i="47"/>
  <c r="I735" i="47"/>
  <c r="Q808" i="47"/>
  <c r="J668" i="47"/>
  <c r="J667" i="47" s="1"/>
  <c r="Q675" i="47"/>
  <c r="I703" i="47"/>
  <c r="Q713" i="47"/>
  <c r="I724" i="47"/>
  <c r="Q741" i="47"/>
  <c r="Q846" i="47"/>
  <c r="Q855" i="47"/>
  <c r="G913" i="47"/>
  <c r="G912" i="47" s="1"/>
  <c r="Q918" i="47"/>
  <c r="I926" i="47"/>
  <c r="I935" i="47"/>
  <c r="Q946" i="47"/>
  <c r="Q970" i="47"/>
  <c r="Q1036" i="47"/>
  <c r="G1061" i="47"/>
  <c r="G786" i="47"/>
  <c r="Q843" i="47"/>
  <c r="I900" i="47"/>
  <c r="Q963" i="47"/>
  <c r="Q1011" i="47"/>
  <c r="Q1025" i="47"/>
  <c r="Q721" i="47"/>
  <c r="O720" i="47"/>
  <c r="K684" i="47"/>
  <c r="I851" i="47"/>
  <c r="Q859" i="47"/>
  <c r="I931" i="47"/>
  <c r="Q940" i="47"/>
  <c r="Q951" i="47"/>
  <c r="I991" i="47"/>
  <c r="B1023" i="47"/>
  <c r="B1022" i="47" s="1"/>
  <c r="G1034" i="47"/>
  <c r="G1033" i="47" s="1"/>
  <c r="C548" i="47"/>
  <c r="J623" i="47"/>
  <c r="J622" i="47" s="1"/>
  <c r="Q739" i="47"/>
  <c r="I756" i="47"/>
  <c r="Q772" i="47"/>
  <c r="B786" i="47"/>
  <c r="I788" i="47"/>
  <c r="Q810" i="47"/>
  <c r="Q827" i="47"/>
  <c r="I853" i="47"/>
  <c r="Q861" i="47"/>
  <c r="I933" i="47"/>
  <c r="Q943" i="47"/>
  <c r="Q954" i="47"/>
  <c r="I976" i="47"/>
  <c r="I1042" i="47"/>
  <c r="J522" i="47"/>
  <c r="J521" i="47" s="1"/>
  <c r="J538" i="47"/>
  <c r="J537" i="47" s="1"/>
  <c r="B565" i="47"/>
  <c r="I728" i="47"/>
  <c r="Q745" i="47"/>
  <c r="I762" i="47"/>
  <c r="Q778" i="47"/>
  <c r="I794" i="47"/>
  <c r="J796" i="47"/>
  <c r="Q839" i="47"/>
  <c r="Q866" i="47"/>
  <c r="Q883" i="47"/>
  <c r="J889" i="47"/>
  <c r="J888" i="47" s="1"/>
  <c r="Q895" i="47"/>
  <c r="I958" i="47"/>
  <c r="I1004" i="47"/>
  <c r="J885" i="47"/>
  <c r="Q985" i="47"/>
  <c r="Q1029" i="47"/>
  <c r="B720" i="47"/>
  <c r="B863" i="47"/>
  <c r="C874" i="47"/>
  <c r="I880" i="47"/>
  <c r="J916" i="47"/>
  <c r="J915" i="47" s="1"/>
  <c r="J1023" i="47"/>
  <c r="J1022" i="47" s="1"/>
  <c r="K880" i="47"/>
  <c r="P1058" i="47"/>
  <c r="K874" i="47"/>
  <c r="J920" i="47"/>
  <c r="J919" i="47" s="1"/>
  <c r="B925" i="47"/>
  <c r="B924" i="47" s="1"/>
  <c r="B1058" i="47"/>
  <c r="J874" i="47"/>
  <c r="Q1027" i="47"/>
  <c r="J871" i="47"/>
  <c r="G880" i="47"/>
  <c r="O1058" i="47"/>
  <c r="P13" i="47"/>
  <c r="O13" i="47"/>
  <c r="P16" i="47"/>
  <c r="O16" i="47"/>
  <c r="I23" i="47"/>
  <c r="Q25" i="47"/>
  <c r="Q27" i="47"/>
  <c r="Q29" i="47"/>
  <c r="Q31" i="47"/>
  <c r="Q35" i="47"/>
  <c r="Q37" i="47"/>
  <c r="Q39" i="47"/>
  <c r="Q42" i="47"/>
  <c r="I46" i="47"/>
  <c r="G33" i="47"/>
  <c r="I48" i="47"/>
  <c r="I50" i="47"/>
  <c r="I52" i="47"/>
  <c r="Q54" i="47"/>
  <c r="Q56" i="47"/>
  <c r="Q58" i="47"/>
  <c r="Q60" i="47"/>
  <c r="Q64" i="47"/>
  <c r="Q66" i="47"/>
  <c r="Q68" i="47"/>
  <c r="I72" i="47"/>
  <c r="G62" i="47"/>
  <c r="I76" i="47"/>
  <c r="I79" i="47"/>
  <c r="Q81" i="47"/>
  <c r="O74" i="47"/>
  <c r="I84" i="47"/>
  <c r="Q86" i="47"/>
  <c r="Q89" i="47"/>
  <c r="Q94" i="47"/>
  <c r="Q97" i="47"/>
  <c r="Q101" i="47"/>
  <c r="Q104" i="47"/>
  <c r="O103" i="47"/>
  <c r="I107" i="47"/>
  <c r="Q110" i="47"/>
  <c r="O112" i="47"/>
  <c r="Q115" i="47"/>
  <c r="Q117" i="47"/>
  <c r="Q119" i="47"/>
  <c r="Q121" i="47"/>
  <c r="O123" i="47"/>
  <c r="Q126" i="47"/>
  <c r="I129" i="47"/>
  <c r="Q133" i="47"/>
  <c r="Q136" i="47"/>
  <c r="Q139" i="47"/>
  <c r="Q143" i="47"/>
  <c r="Q146" i="47"/>
  <c r="Q150" i="47"/>
  <c r="O152" i="47"/>
  <c r="I159" i="47"/>
  <c r="G157" i="47"/>
  <c r="Q161" i="47"/>
  <c r="Q163" i="47"/>
  <c r="Q166" i="47"/>
  <c r="Q168" i="47"/>
  <c r="Q170" i="47"/>
  <c r="Q172" i="47"/>
  <c r="O21" i="47"/>
  <c r="Q26" i="47"/>
  <c r="Q28" i="47"/>
  <c r="Q30" i="47"/>
  <c r="Q32" i="47"/>
  <c r="O33" i="47"/>
  <c r="Q34" i="47"/>
  <c r="Q36" i="47"/>
  <c r="Q38" i="47"/>
  <c r="Q41" i="47"/>
  <c r="Q44" i="47"/>
  <c r="I47" i="47"/>
  <c r="I49" i="47"/>
  <c r="I51" i="47"/>
  <c r="I53" i="47"/>
  <c r="Q55" i="47"/>
  <c r="Q57" i="47"/>
  <c r="Q59" i="47"/>
  <c r="Q61" i="47"/>
  <c r="O62" i="47"/>
  <c r="Q65" i="47"/>
  <c r="Q67" i="47"/>
  <c r="Q70" i="47"/>
  <c r="G74" i="47"/>
  <c r="I78" i="47"/>
  <c r="I80" i="47"/>
  <c r="Q82" i="47"/>
  <c r="I85" i="47"/>
  <c r="Q88" i="47"/>
  <c r="Q93" i="47"/>
  <c r="G91" i="47"/>
  <c r="Q100" i="47"/>
  <c r="I108" i="47"/>
  <c r="Q114" i="47"/>
  <c r="Q116" i="47"/>
  <c r="Q118" i="47"/>
  <c r="Q120" i="47"/>
  <c r="Q125" i="47"/>
  <c r="I128" i="47"/>
  <c r="Q131" i="47"/>
  <c r="I135" i="47"/>
  <c r="I138" i="47"/>
  <c r="Q141" i="47"/>
  <c r="Q145" i="47"/>
  <c r="Q147" i="47"/>
  <c r="Q155" i="47"/>
  <c r="Q160" i="47"/>
  <c r="Q162" i="47"/>
  <c r="Q164" i="47"/>
  <c r="Q167" i="47"/>
  <c r="Q169" i="47"/>
  <c r="Q171" i="47"/>
  <c r="Q12" i="47"/>
  <c r="Q11" i="47" s="1"/>
  <c r="Q15" i="47"/>
  <c r="Q19" i="47"/>
  <c r="Q18" i="47" s="1"/>
  <c r="Q22" i="47"/>
  <c r="Q23" i="47"/>
  <c r="I25" i="47"/>
  <c r="I26" i="47"/>
  <c r="I27" i="47"/>
  <c r="I28" i="47"/>
  <c r="I29" i="47"/>
  <c r="I30" i="47"/>
  <c r="I31" i="47"/>
  <c r="I32" i="47"/>
  <c r="I34" i="47"/>
  <c r="I35" i="47"/>
  <c r="I36" i="47"/>
  <c r="I37" i="47"/>
  <c r="I38" i="47"/>
  <c r="I39" i="47"/>
  <c r="Q40" i="47"/>
  <c r="I42" i="47"/>
  <c r="I43" i="47"/>
  <c r="Q45" i="47"/>
  <c r="Q46" i="47"/>
  <c r="Q47" i="47"/>
  <c r="Q48" i="47"/>
  <c r="Q49" i="47"/>
  <c r="Q50" i="47"/>
  <c r="Q51" i="47"/>
  <c r="Q52" i="47"/>
  <c r="I55" i="47"/>
  <c r="I56" i="47"/>
  <c r="I57" i="47"/>
  <c r="I58" i="47"/>
  <c r="I59" i="47"/>
  <c r="I60" i="47"/>
  <c r="I61" i="47"/>
  <c r="I63" i="47"/>
  <c r="I64" i="47"/>
  <c r="I65" i="47"/>
  <c r="I66" i="47"/>
  <c r="I67" i="47"/>
  <c r="I68" i="47"/>
  <c r="I69" i="47"/>
  <c r="I71" i="47"/>
  <c r="Q72" i="47"/>
  <c r="Q73" i="47"/>
  <c r="Q75" i="47"/>
  <c r="Q77" i="47"/>
  <c r="Q78" i="47"/>
  <c r="Q79" i="47"/>
  <c r="Q80" i="47"/>
  <c r="I82" i="47"/>
  <c r="Q83" i="47"/>
  <c r="Q84" i="47"/>
  <c r="Q85" i="47"/>
  <c r="Q87" i="47"/>
  <c r="I89" i="47"/>
  <c r="Q92" i="47"/>
  <c r="I94" i="47"/>
  <c r="I95" i="47"/>
  <c r="Q96" i="47"/>
  <c r="Q99" i="47"/>
  <c r="I101" i="47"/>
  <c r="I98" i="47" s="1"/>
  <c r="Q102" i="47"/>
  <c r="I105" i="47"/>
  <c r="Q106" i="47"/>
  <c r="Q107" i="47"/>
  <c r="Q109" i="47"/>
  <c r="I114" i="47"/>
  <c r="I115" i="47"/>
  <c r="I116" i="47"/>
  <c r="I117" i="47"/>
  <c r="I118" i="47"/>
  <c r="I119" i="47"/>
  <c r="I120" i="47"/>
  <c r="I121" i="47"/>
  <c r="Q122" i="47"/>
  <c r="I125" i="47"/>
  <c r="I126" i="47"/>
  <c r="Q127" i="47"/>
  <c r="Q128" i="47"/>
  <c r="Q130" i="47"/>
  <c r="Q132" i="47"/>
  <c r="Q134" i="47"/>
  <c r="Q135" i="47"/>
  <c r="Q137" i="47"/>
  <c r="Q138" i="47"/>
  <c r="Q140" i="47"/>
  <c r="Q142" i="47"/>
  <c r="Q144" i="47"/>
  <c r="I146" i="47"/>
  <c r="I147" i="47"/>
  <c r="Q149" i="47"/>
  <c r="Q151" i="47"/>
  <c r="Q154" i="47"/>
  <c r="Q158" i="47"/>
  <c r="Q159" i="47"/>
  <c r="I161" i="47"/>
  <c r="I162" i="47"/>
  <c r="I163" i="47"/>
  <c r="I164" i="47"/>
  <c r="Q165" i="47"/>
  <c r="I167" i="47"/>
  <c r="I168" i="47"/>
  <c r="I169" i="47"/>
  <c r="I170" i="47"/>
  <c r="I171" i="47"/>
  <c r="I172" i="47"/>
  <c r="Q182" i="47"/>
  <c r="O181" i="47"/>
  <c r="O207" i="47"/>
  <c r="O206" i="47" s="1"/>
  <c r="G217" i="47"/>
  <c r="G250" i="47"/>
  <c r="P273" i="47"/>
  <c r="O273" i="47"/>
  <c r="O291" i="47"/>
  <c r="O296" i="47"/>
  <c r="O307" i="47"/>
  <c r="O310" i="47"/>
  <c r="G319" i="47"/>
  <c r="P344" i="47"/>
  <c r="O344" i="47"/>
  <c r="P356" i="47"/>
  <c r="O356" i="47"/>
  <c r="P396" i="47"/>
  <c r="O396" i="47"/>
  <c r="O399" i="47"/>
  <c r="G404" i="47"/>
  <c r="G403" i="47" s="1"/>
  <c r="O427" i="47"/>
  <c r="O426" i="47" s="1"/>
  <c r="Q460" i="47"/>
  <c r="O459" i="47"/>
  <c r="O456" i="47" s="1"/>
  <c r="O465" i="47"/>
  <c r="O464" i="47" s="1"/>
  <c r="G517" i="47"/>
  <c r="G516" i="47" s="1"/>
  <c r="P522" i="47"/>
  <c r="P521" i="47" s="1"/>
  <c r="O522" i="47"/>
  <c r="O521" i="47" s="1"/>
  <c r="G602" i="47"/>
  <c r="G617" i="47"/>
  <c r="Q661" i="47"/>
  <c r="Q663" i="47"/>
  <c r="Q665" i="47"/>
  <c r="O668" i="47"/>
  <c r="O667" i="47" s="1"/>
  <c r="Q671" i="47"/>
  <c r="Q673" i="47"/>
  <c r="I676" i="47"/>
  <c r="I679" i="47"/>
  <c r="I682" i="47"/>
  <c r="Q687" i="47"/>
  <c r="Q689" i="47"/>
  <c r="Q691" i="47"/>
  <c r="Q693" i="47"/>
  <c r="Q695" i="47"/>
  <c r="Q697" i="47"/>
  <c r="Q699" i="47"/>
  <c r="Q701" i="47"/>
  <c r="I704" i="47"/>
  <c r="I706" i="47"/>
  <c r="I708" i="47"/>
  <c r="I710" i="47"/>
  <c r="Q712" i="47"/>
  <c r="Q714" i="47"/>
  <c r="Q716" i="47"/>
  <c r="Q719" i="47"/>
  <c r="I723" i="47"/>
  <c r="I725" i="47"/>
  <c r="I727" i="47"/>
  <c r="I729" i="47"/>
  <c r="I732" i="47"/>
  <c r="I734" i="47"/>
  <c r="Q736" i="47"/>
  <c r="Q738" i="47"/>
  <c r="Q740" i="47"/>
  <c r="Q742" i="47"/>
  <c r="Q744" i="47"/>
  <c r="I747" i="47"/>
  <c r="I749" i="47"/>
  <c r="I751" i="47"/>
  <c r="I753" i="47"/>
  <c r="I755" i="47"/>
  <c r="I757" i="47"/>
  <c r="I759" i="47"/>
  <c r="I761" i="47"/>
  <c r="I763" i="47"/>
  <c r="I765" i="47"/>
  <c r="I767" i="47"/>
  <c r="I769" i="47"/>
  <c r="Q771" i="47"/>
  <c r="Q773" i="47"/>
  <c r="Q775" i="47"/>
  <c r="Q777" i="47"/>
  <c r="I780" i="47"/>
  <c r="I782" i="47"/>
  <c r="I784" i="47"/>
  <c r="I787" i="47"/>
  <c r="I789" i="47"/>
  <c r="I791" i="47"/>
  <c r="I793" i="47"/>
  <c r="Q795" i="47"/>
  <c r="Q798" i="47"/>
  <c r="Q800" i="47"/>
  <c r="Q803" i="47"/>
  <c r="Q805" i="47"/>
  <c r="Q807" i="47"/>
  <c r="Q809" i="47"/>
  <c r="Q811" i="47"/>
  <c r="I814" i="47"/>
  <c r="Q816" i="47"/>
  <c r="Q818" i="47"/>
  <c r="Q820" i="47"/>
  <c r="Q822" i="47"/>
  <c r="Q824" i="47"/>
  <c r="Q826" i="47"/>
  <c r="Q828" i="47"/>
  <c r="Q830" i="47"/>
  <c r="Q832" i="47"/>
  <c r="Q834" i="47"/>
  <c r="Q836" i="47"/>
  <c r="Q838" i="47"/>
  <c r="Q840" i="47"/>
  <c r="Q842" i="47"/>
  <c r="Q844" i="47"/>
  <c r="Q873" i="47"/>
  <c r="Q878" i="47"/>
  <c r="O877" i="47"/>
  <c r="Q910" i="47"/>
  <c r="O920" i="47"/>
  <c r="O919" i="47" s="1"/>
  <c r="O925" i="47"/>
  <c r="O924" i="47" s="1"/>
  <c r="Q929" i="47"/>
  <c r="Q931" i="47"/>
  <c r="Q933" i="47"/>
  <c r="Q935" i="47"/>
  <c r="Q938" i="47"/>
  <c r="I941" i="47"/>
  <c r="I944" i="47"/>
  <c r="Q947" i="47"/>
  <c r="I950" i="47"/>
  <c r="Q952" i="47"/>
  <c r="Q955" i="47"/>
  <c r="Q958" i="47"/>
  <c r="Q961" i="47"/>
  <c r="Q964" i="47"/>
  <c r="Q967" i="47"/>
  <c r="I971" i="47"/>
  <c r="Q973" i="47"/>
  <c r="Q976" i="47"/>
  <c r="I979" i="47"/>
  <c r="I981" i="47"/>
  <c r="Q983" i="47"/>
  <c r="I986" i="47"/>
  <c r="Q988" i="47"/>
  <c r="Q991" i="47"/>
  <c r="Q995" i="47"/>
  <c r="Q998" i="47"/>
  <c r="Q1002" i="47"/>
  <c r="Q1005" i="47"/>
  <c r="Q1008" i="47"/>
  <c r="I1012" i="47"/>
  <c r="G1059" i="47"/>
  <c r="P1064" i="47"/>
  <c r="P1063" i="47" s="1"/>
  <c r="O1064" i="47"/>
  <c r="O1063" i="47" s="1"/>
  <c r="O11" i="47"/>
  <c r="O18" i="47"/>
  <c r="O91" i="47"/>
  <c r="O98" i="47"/>
  <c r="G103" i="47"/>
  <c r="G123" i="47"/>
  <c r="O148" i="47"/>
  <c r="O157" i="47"/>
  <c r="I173" i="47"/>
  <c r="Q174" i="47"/>
  <c r="Q175" i="47"/>
  <c r="I176" i="47"/>
  <c r="I177" i="47"/>
  <c r="Q177" i="47"/>
  <c r="I178" i="47"/>
  <c r="I179" i="47"/>
  <c r="Q179" i="47"/>
  <c r="I180" i="47"/>
  <c r="Q183" i="47"/>
  <c r="Q185" i="47"/>
  <c r="Q186" i="47"/>
  <c r="Q187" i="47"/>
  <c r="Q189" i="47"/>
  <c r="J190" i="47"/>
  <c r="O190" i="47"/>
  <c r="Q192" i="47"/>
  <c r="Q193" i="47"/>
  <c r="Q194" i="47"/>
  <c r="Q196" i="47"/>
  <c r="Q198" i="47"/>
  <c r="O197" i="47"/>
  <c r="O201" i="47"/>
  <c r="P201" i="47"/>
  <c r="O203" i="47"/>
  <c r="Q205" i="47"/>
  <c r="G207" i="47"/>
  <c r="Q209" i="47"/>
  <c r="I210" i="47"/>
  <c r="I211" i="47"/>
  <c r="Q211" i="47"/>
  <c r="Q212" i="47"/>
  <c r="Q213" i="47"/>
  <c r="Q214" i="47"/>
  <c r="I215" i="47"/>
  <c r="I216" i="47"/>
  <c r="Q216" i="47"/>
  <c r="I219" i="47"/>
  <c r="I220" i="47"/>
  <c r="I223" i="47"/>
  <c r="G222" i="47"/>
  <c r="I226" i="47"/>
  <c r="G225" i="47"/>
  <c r="O229" i="47"/>
  <c r="P229" i="47"/>
  <c r="Q231" i="47"/>
  <c r="O232" i="47"/>
  <c r="Q234" i="47"/>
  <c r="I235" i="47"/>
  <c r="G232" i="47"/>
  <c r="I236" i="47"/>
  <c r="Q236" i="47"/>
  <c r="I237" i="47"/>
  <c r="Q238" i="47"/>
  <c r="Q239" i="47"/>
  <c r="I240" i="47"/>
  <c r="I241" i="47"/>
  <c r="Q242" i="47"/>
  <c r="Q243" i="47"/>
  <c r="Q245" i="47"/>
  <c r="J246" i="47"/>
  <c r="O246" i="47"/>
  <c r="Q248" i="47"/>
  <c r="Q249" i="47"/>
  <c r="O250" i="47"/>
  <c r="Q252" i="47"/>
  <c r="Q253" i="47"/>
  <c r="Q255" i="47"/>
  <c r="I256" i="47"/>
  <c r="Q257" i="47"/>
  <c r="Q258" i="47"/>
  <c r="Q259" i="47"/>
  <c r="O261" i="47"/>
  <c r="O260" i="47" s="1"/>
  <c r="O264" i="47"/>
  <c r="P264" i="47"/>
  <c r="Q266" i="47"/>
  <c r="O267" i="47"/>
  <c r="P267" i="47"/>
  <c r="Q269" i="47"/>
  <c r="I271" i="47"/>
  <c r="I270" i="47" s="1"/>
  <c r="I263" i="47" s="1"/>
  <c r="G270" i="47"/>
  <c r="G263" i="47" s="1"/>
  <c r="I276" i="47"/>
  <c r="G275" i="47"/>
  <c r="Q277" i="47"/>
  <c r="I278" i="47"/>
  <c r="I279" i="47"/>
  <c r="I280" i="47"/>
  <c r="Q280" i="47"/>
  <c r="Q281" i="47"/>
  <c r="I282" i="47"/>
  <c r="Q282" i="47"/>
  <c r="I284" i="47"/>
  <c r="I285" i="47"/>
  <c r="Q285" i="47"/>
  <c r="I287" i="47"/>
  <c r="I288" i="47"/>
  <c r="I290" i="47"/>
  <c r="I293" i="47"/>
  <c r="Q293" i="47"/>
  <c r="Q294" i="47"/>
  <c r="I295" i="47"/>
  <c r="Q295" i="47"/>
  <c r="G296" i="47"/>
  <c r="I298" i="47"/>
  <c r="Q298" i="47"/>
  <c r="Q299" i="47"/>
  <c r="Q300" i="47"/>
  <c r="I301" i="47"/>
  <c r="I303" i="47"/>
  <c r="Q303" i="47"/>
  <c r="Q304" i="47"/>
  <c r="I305" i="47"/>
  <c r="Q305" i="47"/>
  <c r="P307" i="47"/>
  <c r="I309" i="47"/>
  <c r="Q309" i="47"/>
  <c r="Q311" i="47"/>
  <c r="Q312" i="47"/>
  <c r="I313" i="47"/>
  <c r="Q314" i="47"/>
  <c r="Q315" i="47"/>
  <c r="Q316" i="47"/>
  <c r="Q317" i="47"/>
  <c r="Q318" i="47"/>
  <c r="O319" i="47"/>
  <c r="P319" i="47"/>
  <c r="Q321" i="47"/>
  <c r="Q322" i="47"/>
  <c r="Q324" i="47"/>
  <c r="Q325" i="47"/>
  <c r="G326" i="47"/>
  <c r="O326" i="47"/>
  <c r="I329" i="47"/>
  <c r="Q332" i="47"/>
  <c r="O334" i="47"/>
  <c r="O333" i="47" s="1"/>
  <c r="O337" i="47"/>
  <c r="P337" i="47"/>
  <c r="J339" i="47"/>
  <c r="O339" i="47"/>
  <c r="Q341" i="47"/>
  <c r="Q342" i="47"/>
  <c r="Q343" i="47"/>
  <c r="B336" i="47"/>
  <c r="G336" i="47"/>
  <c r="I336" i="47"/>
  <c r="Q346" i="47"/>
  <c r="O349" i="47"/>
  <c r="P349" i="47"/>
  <c r="Q351" i="47"/>
  <c r="O352" i="47"/>
  <c r="P352" i="47"/>
  <c r="Q354" i="47"/>
  <c r="Q355" i="47"/>
  <c r="I356" i="47"/>
  <c r="I348" i="47" s="1"/>
  <c r="O358" i="47"/>
  <c r="P358" i="47"/>
  <c r="Q360" i="47"/>
  <c r="Q363" i="47"/>
  <c r="Q365" i="47"/>
  <c r="J366" i="47"/>
  <c r="O366" i="47"/>
  <c r="Q368" i="47"/>
  <c r="Q369" i="47"/>
  <c r="Q370" i="47"/>
  <c r="Q372" i="47"/>
  <c r="Q373" i="47"/>
  <c r="Q374" i="47"/>
  <c r="Q376" i="47"/>
  <c r="Q377" i="47"/>
  <c r="O378" i="47"/>
  <c r="Q379" i="47"/>
  <c r="Q382" i="47"/>
  <c r="Q385" i="47"/>
  <c r="Q386" i="47"/>
  <c r="Q388" i="47"/>
  <c r="Q389" i="47"/>
  <c r="Q390" i="47"/>
  <c r="O393" i="47"/>
  <c r="O392" i="47" s="1"/>
  <c r="P393" i="47"/>
  <c r="P392" i="47" s="1"/>
  <c r="Q398" i="47"/>
  <c r="Q401" i="47"/>
  <c r="O404" i="47"/>
  <c r="O403" i="47" s="1"/>
  <c r="Q406" i="47"/>
  <c r="Q407" i="47"/>
  <c r="I408" i="47"/>
  <c r="Q408" i="47"/>
  <c r="J410" i="47"/>
  <c r="O410" i="47"/>
  <c r="Q412" i="47"/>
  <c r="Q413" i="47"/>
  <c r="Q414" i="47"/>
  <c r="Q416" i="47"/>
  <c r="Q417" i="47"/>
  <c r="O418" i="47"/>
  <c r="Q420" i="47"/>
  <c r="Q421" i="47"/>
  <c r="Q423" i="47"/>
  <c r="Q424" i="47"/>
  <c r="Q425" i="47"/>
  <c r="G427" i="47"/>
  <c r="G426" i="47" s="1"/>
  <c r="I429" i="47"/>
  <c r="Q429" i="47"/>
  <c r="J427" i="47"/>
  <c r="J426" i="47" s="1"/>
  <c r="I431" i="47"/>
  <c r="Q431" i="47"/>
  <c r="I434" i="47"/>
  <c r="I433" i="47" s="1"/>
  <c r="G433" i="47"/>
  <c r="I437" i="47"/>
  <c r="Q437" i="47"/>
  <c r="O436" i="47"/>
  <c r="J436" i="47"/>
  <c r="I439" i="47"/>
  <c r="Q439" i="47"/>
  <c r="I440" i="47"/>
  <c r="I441" i="47"/>
  <c r="Q441" i="47"/>
  <c r="Q442" i="47"/>
  <c r="Q444" i="47"/>
  <c r="I445" i="47"/>
  <c r="I446" i="47"/>
  <c r="I447" i="47"/>
  <c r="Q447" i="47"/>
  <c r="I449" i="47"/>
  <c r="Q449" i="47"/>
  <c r="Q450" i="47"/>
  <c r="I453" i="47"/>
  <c r="I452" i="47" s="1"/>
  <c r="G452" i="47"/>
  <c r="Q454" i="47"/>
  <c r="Q455" i="47"/>
  <c r="Q461" i="47"/>
  <c r="Q463" i="47"/>
  <c r="Q467" i="47"/>
  <c r="I471" i="47"/>
  <c r="G470" i="47"/>
  <c r="Q472" i="47"/>
  <c r="I473" i="47"/>
  <c r="I474" i="47"/>
  <c r="Q474" i="47"/>
  <c r="I475" i="47"/>
  <c r="I477" i="47"/>
  <c r="Q477" i="47"/>
  <c r="Q478" i="47"/>
  <c r="I479" i="47"/>
  <c r="Q479" i="47"/>
  <c r="Q480" i="47"/>
  <c r="I481" i="47"/>
  <c r="Q481" i="47"/>
  <c r="Q482" i="47"/>
  <c r="I484" i="47"/>
  <c r="Q484" i="47"/>
  <c r="O483" i="47"/>
  <c r="I486" i="47"/>
  <c r="Q486" i="47"/>
  <c r="Q487" i="47"/>
  <c r="I488" i="47"/>
  <c r="Q488" i="47"/>
  <c r="Q489" i="47"/>
  <c r="I490" i="47"/>
  <c r="Q490" i="47"/>
  <c r="J483" i="47"/>
  <c r="Q492" i="47"/>
  <c r="Q493" i="47"/>
  <c r="Q494" i="47"/>
  <c r="Q495" i="47"/>
  <c r="I496" i="47"/>
  <c r="Q496" i="47"/>
  <c r="Q497" i="47"/>
  <c r="I498" i="47"/>
  <c r="Q498" i="47"/>
  <c r="G499" i="47"/>
  <c r="I500" i="47"/>
  <c r="Q500" i="47"/>
  <c r="O499" i="47"/>
  <c r="I502" i="47"/>
  <c r="Q502" i="47"/>
  <c r="Q503" i="47"/>
  <c r="I505" i="47"/>
  <c r="I504" i="47" s="1"/>
  <c r="Q506" i="47"/>
  <c r="O504" i="47"/>
  <c r="Q508" i="47"/>
  <c r="Q514" i="47"/>
  <c r="O517" i="47"/>
  <c r="Q518" i="47"/>
  <c r="Q517" i="47" s="1"/>
  <c r="O519" i="47"/>
  <c r="P519" i="47"/>
  <c r="Q524" i="47"/>
  <c r="O538" i="47"/>
  <c r="O537" i="47" s="1"/>
  <c r="Q539" i="47"/>
  <c r="Q540" i="47"/>
  <c r="Q541" i="47"/>
  <c r="Q543" i="47"/>
  <c r="Q544" i="47"/>
  <c r="I550" i="47"/>
  <c r="Q550" i="47"/>
  <c r="O549" i="47"/>
  <c r="J549" i="47"/>
  <c r="I552" i="47"/>
  <c r="Q552" i="47"/>
  <c r="I553" i="47"/>
  <c r="Q554" i="47"/>
  <c r="Q555" i="47"/>
  <c r="I557" i="47"/>
  <c r="Q557" i="47"/>
  <c r="Q558" i="47"/>
  <c r="I560" i="47"/>
  <c r="Q560" i="47"/>
  <c r="I561" i="47"/>
  <c r="Q563" i="47"/>
  <c r="Q564" i="47"/>
  <c r="G565" i="47"/>
  <c r="J565" i="47"/>
  <c r="O565" i="47"/>
  <c r="Q567" i="47"/>
  <c r="I568" i="47"/>
  <c r="I569" i="47"/>
  <c r="Q569" i="47"/>
  <c r="Q570" i="47"/>
  <c r="I572" i="47"/>
  <c r="Q572" i="47"/>
  <c r="I573" i="47"/>
  <c r="Q574" i="47"/>
  <c r="I575" i="47"/>
  <c r="Q575" i="47"/>
  <c r="Q577" i="47"/>
  <c r="I578" i="47"/>
  <c r="Q578" i="47"/>
  <c r="Q579" i="47"/>
  <c r="Q580" i="47"/>
  <c r="I581" i="47"/>
  <c r="Q582" i="47"/>
  <c r="Q583" i="47"/>
  <c r="I584" i="47"/>
  <c r="Q585" i="47"/>
  <c r="I586" i="47"/>
  <c r="Q586" i="47"/>
  <c r="Q588" i="47"/>
  <c r="I589" i="47"/>
  <c r="Q589" i="47"/>
  <c r="Q590" i="47"/>
  <c r="I591" i="47"/>
  <c r="Q591" i="47"/>
  <c r="Q593" i="47"/>
  <c r="Q594" i="47"/>
  <c r="Q595" i="47"/>
  <c r="Q597" i="47"/>
  <c r="I598" i="47"/>
  <c r="Q598" i="47"/>
  <c r="Q599" i="47"/>
  <c r="I600" i="47"/>
  <c r="Q600" i="47"/>
  <c r="Q605" i="47"/>
  <c r="Q606" i="47"/>
  <c r="I608" i="47"/>
  <c r="Q608" i="47"/>
  <c r="Q609" i="47"/>
  <c r="I611" i="47"/>
  <c r="Q611" i="47"/>
  <c r="Q612" i="47"/>
  <c r="I614" i="47"/>
  <c r="Q614" i="47"/>
  <c r="I615" i="47"/>
  <c r="I616" i="47"/>
  <c r="Q616" i="47"/>
  <c r="O617" i="47"/>
  <c r="Q618" i="47"/>
  <c r="I619" i="47"/>
  <c r="I620" i="47"/>
  <c r="Q620" i="47"/>
  <c r="Q621" i="47"/>
  <c r="O623" i="47"/>
  <c r="O622" i="47" s="1"/>
  <c r="Q625" i="47"/>
  <c r="Q628" i="47"/>
  <c r="O627" i="47"/>
  <c r="O626" i="47" s="1"/>
  <c r="I632" i="47"/>
  <c r="Q632" i="47"/>
  <c r="Q633" i="47"/>
  <c r="I634" i="47"/>
  <c r="Q634" i="47"/>
  <c r="Q635" i="47"/>
  <c r="I636" i="47"/>
  <c r="Q636" i="47"/>
  <c r="Q637" i="47"/>
  <c r="Q638" i="47"/>
  <c r="I639" i="47"/>
  <c r="Q640" i="47"/>
  <c r="I641" i="47"/>
  <c r="I642" i="47"/>
  <c r="Q642" i="47"/>
  <c r="I643" i="47"/>
  <c r="I644" i="47"/>
  <c r="Q644" i="47"/>
  <c r="I645" i="47"/>
  <c r="I646" i="47"/>
  <c r="Q646" i="47"/>
  <c r="I647" i="47"/>
  <c r="I648" i="47"/>
  <c r="Q648" i="47"/>
  <c r="I649" i="47"/>
  <c r="I650" i="47"/>
  <c r="Q650" i="47"/>
  <c r="I651" i="47"/>
  <c r="I652" i="47"/>
  <c r="Q652" i="47"/>
  <c r="Q655" i="47"/>
  <c r="B654" i="47"/>
  <c r="B653" i="47" s="1"/>
  <c r="G654" i="47"/>
  <c r="G653" i="47" s="1"/>
  <c r="Q656" i="47"/>
  <c r="I657" i="47"/>
  <c r="Q657" i="47"/>
  <c r="Q659" i="47"/>
  <c r="I660" i="47"/>
  <c r="Q660" i="47"/>
  <c r="I662" i="47"/>
  <c r="I664" i="47"/>
  <c r="I666" i="47"/>
  <c r="I670" i="47"/>
  <c r="G668" i="47"/>
  <c r="G667" i="47" s="1"/>
  <c r="I672" i="47"/>
  <c r="Q674" i="47"/>
  <c r="Q677" i="47"/>
  <c r="Q679" i="47"/>
  <c r="Q682" i="47"/>
  <c r="I687" i="47"/>
  <c r="I689" i="47"/>
  <c r="I691" i="47"/>
  <c r="I695" i="47"/>
  <c r="I697" i="47"/>
  <c r="I699" i="47"/>
  <c r="I701" i="47"/>
  <c r="Q703" i="47"/>
  <c r="Q705" i="47"/>
  <c r="Q707" i="47"/>
  <c r="Q709" i="47"/>
  <c r="Q711" i="47"/>
  <c r="I714" i="47"/>
  <c r="I716" i="47"/>
  <c r="I719" i="47"/>
  <c r="I722" i="47"/>
  <c r="Q724" i="47"/>
  <c r="Q726" i="47"/>
  <c r="Q728" i="47"/>
  <c r="Q731" i="47"/>
  <c r="Q733" i="47"/>
  <c r="Q735" i="47"/>
  <c r="I738" i="47"/>
  <c r="I740" i="47"/>
  <c r="I742" i="47"/>
  <c r="I744" i="47"/>
  <c r="Q746" i="47"/>
  <c r="Q748" i="47"/>
  <c r="Q750" i="47"/>
  <c r="Q752" i="47"/>
  <c r="Q754" i="47"/>
  <c r="Q756" i="47"/>
  <c r="Q758" i="47"/>
  <c r="Q760" i="47"/>
  <c r="Q762" i="47"/>
  <c r="Q764" i="47"/>
  <c r="Q766" i="47"/>
  <c r="Q768" i="47"/>
  <c r="Q770" i="47"/>
  <c r="I773" i="47"/>
  <c r="I775" i="47"/>
  <c r="I777" i="47"/>
  <c r="Q779" i="47"/>
  <c r="Q781" i="47"/>
  <c r="Q783" i="47"/>
  <c r="Q785" i="47"/>
  <c r="Q790" i="47"/>
  <c r="Q792" i="47"/>
  <c r="Q794" i="47"/>
  <c r="I798" i="47"/>
  <c r="I800" i="47"/>
  <c r="I803" i="47"/>
  <c r="I805" i="47"/>
  <c r="I807" i="47"/>
  <c r="I809" i="47"/>
  <c r="I811" i="47"/>
  <c r="Q813" i="47"/>
  <c r="Q815" i="47"/>
  <c r="I818" i="47"/>
  <c r="I820" i="47"/>
  <c r="I822" i="47"/>
  <c r="I824" i="47"/>
  <c r="I826" i="47"/>
  <c r="I828" i="47"/>
  <c r="I830" i="47"/>
  <c r="I832" i="47"/>
  <c r="I834" i="47"/>
  <c r="I836" i="47"/>
  <c r="I838" i="47"/>
  <c r="I840" i="47"/>
  <c r="I842" i="47"/>
  <c r="I844" i="47"/>
  <c r="Q847" i="47"/>
  <c r="Q849" i="47"/>
  <c r="I852" i="47"/>
  <c r="I854" i="47"/>
  <c r="Q856" i="47"/>
  <c r="Q858" i="47"/>
  <c r="Q860" i="47"/>
  <c r="Q862" i="47"/>
  <c r="O864" i="47"/>
  <c r="Q887" i="47"/>
  <c r="Q891" i="47"/>
  <c r="Q893" i="47"/>
  <c r="I896" i="47"/>
  <c r="G889" i="47"/>
  <c r="G888" i="47" s="1"/>
  <c r="Q898" i="47"/>
  <c r="Q900" i="47"/>
  <c r="Q902" i="47"/>
  <c r="I915" i="47"/>
  <c r="Q662" i="47"/>
  <c r="Q664" i="47"/>
  <c r="Q666" i="47"/>
  <c r="Q670" i="47"/>
  <c r="Q672" i="47"/>
  <c r="I675" i="47"/>
  <c r="I678" i="47"/>
  <c r="Q680" i="47"/>
  <c r="I683" i="47"/>
  <c r="I686" i="47"/>
  <c r="G685" i="47"/>
  <c r="I688" i="47"/>
  <c r="I690" i="47"/>
  <c r="I692" i="47"/>
  <c r="I694" i="47"/>
  <c r="I696" i="47"/>
  <c r="I698" i="47"/>
  <c r="I700" i="47"/>
  <c r="Q702" i="47"/>
  <c r="B685" i="47"/>
  <c r="Q704" i="47"/>
  <c r="Q706" i="47"/>
  <c r="Q708" i="47"/>
  <c r="Q710" i="47"/>
  <c r="I713" i="47"/>
  <c r="I715" i="47"/>
  <c r="Q717" i="47"/>
  <c r="I721" i="47"/>
  <c r="G720" i="47"/>
  <c r="Q723" i="47"/>
  <c r="Q725" i="47"/>
  <c r="Q727" i="47"/>
  <c r="Q729" i="47"/>
  <c r="Q732" i="47"/>
  <c r="Q734" i="47"/>
  <c r="I737" i="47"/>
  <c r="I739" i="47"/>
  <c r="I741" i="47"/>
  <c r="I743" i="47"/>
  <c r="I745" i="47"/>
  <c r="Q747" i="47"/>
  <c r="Q749" i="47"/>
  <c r="Q751" i="47"/>
  <c r="Q753" i="47"/>
  <c r="Q755" i="47"/>
  <c r="Q757" i="47"/>
  <c r="Q759" i="47"/>
  <c r="Q761" i="47"/>
  <c r="Q763" i="47"/>
  <c r="Q765" i="47"/>
  <c r="Q767" i="47"/>
  <c r="Q769" i="47"/>
  <c r="I772" i="47"/>
  <c r="I774" i="47"/>
  <c r="I776" i="47"/>
  <c r="I778" i="47"/>
  <c r="Q780" i="47"/>
  <c r="Q782" i="47"/>
  <c r="Q784" i="47"/>
  <c r="Q787" i="47"/>
  <c r="O786" i="47"/>
  <c r="Q789" i="47"/>
  <c r="Q791" i="47"/>
  <c r="Q793" i="47"/>
  <c r="I797" i="47"/>
  <c r="G796" i="47"/>
  <c r="I799" i="47"/>
  <c r="Q801" i="47"/>
  <c r="I804" i="47"/>
  <c r="I806" i="47"/>
  <c r="I808" i="47"/>
  <c r="I810" i="47"/>
  <c r="Q812" i="47"/>
  <c r="B796" i="47"/>
  <c r="Q814" i="47"/>
  <c r="I817" i="47"/>
  <c r="I819" i="47"/>
  <c r="I821" i="47"/>
  <c r="I823" i="47"/>
  <c r="I825" i="47"/>
  <c r="I827" i="47"/>
  <c r="I829" i="47"/>
  <c r="I831" i="47"/>
  <c r="I833" i="47"/>
  <c r="I835" i="47"/>
  <c r="I837" i="47"/>
  <c r="I839" i="47"/>
  <c r="I841" i="47"/>
  <c r="I843" i="47"/>
  <c r="I845" i="47"/>
  <c r="I847" i="47"/>
  <c r="I849" i="47"/>
  <c r="Q851" i="47"/>
  <c r="Q853" i="47"/>
  <c r="I856" i="47"/>
  <c r="I858" i="47"/>
  <c r="I860" i="47"/>
  <c r="I862" i="47"/>
  <c r="Q868" i="47"/>
  <c r="P869" i="47"/>
  <c r="O869" i="47"/>
  <c r="P875" i="47"/>
  <c r="O875" i="47"/>
  <c r="Q879" i="47"/>
  <c r="I892" i="47"/>
  <c r="Q894" i="47"/>
  <c r="Q896" i="47"/>
  <c r="I899" i="47"/>
  <c r="I901" i="47"/>
  <c r="I903" i="47"/>
  <c r="O908" i="47"/>
  <c r="O907" i="47" s="1"/>
  <c r="O913" i="47"/>
  <c r="O912" i="47" s="1"/>
  <c r="P913" i="47"/>
  <c r="P912" i="47" s="1"/>
  <c r="Q922" i="47"/>
  <c r="I927" i="47"/>
  <c r="G925" i="47"/>
  <c r="G924" i="47" s="1"/>
  <c r="I930" i="47"/>
  <c r="I932" i="47"/>
  <c r="I934" i="47"/>
  <c r="Q936" i="47"/>
  <c r="I939" i="47"/>
  <c r="Q941" i="47"/>
  <c r="Q944" i="47"/>
  <c r="I948" i="47"/>
  <c r="Q950" i="47"/>
  <c r="Q953" i="47"/>
  <c r="I956" i="47"/>
  <c r="Q845" i="47"/>
  <c r="I848" i="47"/>
  <c r="Q850" i="47"/>
  <c r="Q852" i="47"/>
  <c r="Q854" i="47"/>
  <c r="I857" i="47"/>
  <c r="I859" i="47"/>
  <c r="I861" i="47"/>
  <c r="O871" i="47"/>
  <c r="Q882" i="47"/>
  <c r="O885" i="47"/>
  <c r="Q890" i="47"/>
  <c r="O889" i="47"/>
  <c r="O888" i="47" s="1"/>
  <c r="Q892" i="47"/>
  <c r="I895" i="47"/>
  <c r="I897" i="47"/>
  <c r="Q899" i="47"/>
  <c r="Q901" i="47"/>
  <c r="Q903" i="47"/>
  <c r="O905" i="47"/>
  <c r="O904" i="47" s="1"/>
  <c r="Q911" i="47"/>
  <c r="Q917" i="47"/>
  <c r="O916" i="47"/>
  <c r="O915" i="47" s="1"/>
  <c r="Q923" i="47"/>
  <c r="Q927" i="47"/>
  <c r="J925" i="47"/>
  <c r="J924" i="47" s="1"/>
  <c r="Q930" i="47"/>
  <c r="Q932" i="47"/>
  <c r="Q934" i="47"/>
  <c r="Q937" i="47"/>
  <c r="Q939" i="47"/>
  <c r="I942" i="47"/>
  <c r="Q945" i="47"/>
  <c r="Q948" i="47"/>
  <c r="I951" i="47"/>
  <c r="I954" i="47"/>
  <c r="Q956" i="47"/>
  <c r="I957" i="47"/>
  <c r="Q959" i="47"/>
  <c r="Q962" i="47"/>
  <c r="Q965" i="47"/>
  <c r="Q968" i="47"/>
  <c r="Q971" i="47"/>
  <c r="Q974" i="47"/>
  <c r="Q977" i="47"/>
  <c r="Q979" i="47"/>
  <c r="Q981" i="47"/>
  <c r="I984" i="47"/>
  <c r="Q986" i="47"/>
  <c r="Q989" i="47"/>
  <c r="Q992" i="47"/>
  <c r="I996" i="47"/>
  <c r="Q999" i="47"/>
  <c r="I1003" i="47"/>
  <c r="Q1006" i="47"/>
  <c r="Q1012" i="47"/>
  <c r="Q1024" i="47"/>
  <c r="O1023" i="47"/>
  <c r="O1022" i="47" s="1"/>
  <c r="Q1026" i="47"/>
  <c r="Q1028" i="47"/>
  <c r="Q1035" i="47"/>
  <c r="O1034" i="47"/>
  <c r="O1033" i="47" s="1"/>
  <c r="Q1038" i="47"/>
  <c r="I1043" i="47"/>
  <c r="Q1055" i="47"/>
  <c r="Q957" i="47"/>
  <c r="I960" i="47"/>
  <c r="I963" i="47"/>
  <c r="I966" i="47"/>
  <c r="Q969" i="47"/>
  <c r="I972" i="47"/>
  <c r="Q975" i="47"/>
  <c r="I978" i="47"/>
  <c r="I980" i="47"/>
  <c r="I982" i="47"/>
  <c r="Q984" i="47"/>
  <c r="I987" i="47"/>
  <c r="Q990" i="47"/>
  <c r="Q993" i="47"/>
  <c r="Q996" i="47"/>
  <c r="Q1000" i="47"/>
  <c r="Q1003" i="47"/>
  <c r="Q1007" i="47"/>
  <c r="Q1010" i="47"/>
  <c r="I1013" i="47"/>
  <c r="G1023" i="47"/>
  <c r="G1022" i="47" s="1"/>
  <c r="I1026" i="47"/>
  <c r="I1028" i="47"/>
  <c r="P1031" i="47"/>
  <c r="P1030" i="47" s="1"/>
  <c r="O1031" i="47"/>
  <c r="O1030" i="47" s="1"/>
  <c r="Q1037" i="47"/>
  <c r="I1040" i="47"/>
  <c r="Q1042" i="47"/>
  <c r="Q1044" i="47"/>
  <c r="I1057" i="47"/>
  <c r="I1025" i="47"/>
  <c r="I1027" i="47"/>
  <c r="I1029" i="47"/>
  <c r="I1036" i="47"/>
  <c r="I1039" i="47"/>
  <c r="I1041" i="47"/>
  <c r="Q1043" i="47"/>
  <c r="I1056" i="47"/>
  <c r="M12" i="21"/>
  <c r="O12" i="21" s="1"/>
  <c r="E12" i="21"/>
  <c r="G12" i="21" s="1"/>
  <c r="H548" i="47" l="1"/>
  <c r="H90" i="47"/>
  <c r="H306" i="47"/>
  <c r="G273" i="47"/>
  <c r="H274" i="47"/>
  <c r="H273" i="47" s="1"/>
  <c r="H272" i="47" s="1"/>
  <c r="H206" i="47"/>
  <c r="H684" i="47"/>
  <c r="Q720" i="47"/>
  <c r="Q33" i="47"/>
  <c r="P516" i="47"/>
  <c r="Q796" i="47"/>
  <c r="Q91" i="47"/>
  <c r="Q74" i="47"/>
  <c r="Q1034" i="47"/>
  <c r="P1015" i="47"/>
  <c r="P1014" i="47" s="1"/>
  <c r="Q1014" i="47" s="1"/>
  <c r="J336" i="47"/>
  <c r="Q458" i="47"/>
  <c r="Q457" i="47" s="1"/>
  <c r="P427" i="47"/>
  <c r="I113" i="47"/>
  <c r="I112" i="47" s="1"/>
  <c r="G228" i="47"/>
  <c r="P399" i="47"/>
  <c r="P395" i="47" s="1"/>
  <c r="O880" i="47"/>
  <c r="Q378" i="47"/>
  <c r="B111" i="47"/>
  <c r="Q400" i="47"/>
  <c r="Q399" i="47" s="1"/>
  <c r="J90" i="47"/>
  <c r="J361" i="47"/>
  <c r="P881" i="47"/>
  <c r="P275" i="47"/>
  <c r="P381" i="47"/>
  <c r="P549" i="47"/>
  <c r="Q547" i="47"/>
  <c r="Q546" i="47" s="1"/>
  <c r="Q545" i="47" s="1"/>
  <c r="I217" i="47"/>
  <c r="J469" i="47"/>
  <c r="J432" i="47"/>
  <c r="J395" i="47"/>
  <c r="J263" i="47"/>
  <c r="Q397" i="47"/>
  <c r="J306" i="47"/>
  <c r="G548" i="47"/>
  <c r="J548" i="47"/>
  <c r="B306" i="47"/>
  <c r="G1058" i="47"/>
  <c r="J880" i="47"/>
  <c r="Q331" i="47"/>
  <c r="Q330" i="47" s="1"/>
  <c r="Q619" i="47"/>
  <c r="Q617" i="47" s="1"/>
  <c r="I501" i="47"/>
  <c r="I227" i="47"/>
  <c r="I222" i="47"/>
  <c r="Q357" i="47"/>
  <c r="Q356" i="47" s="1"/>
  <c r="B469" i="47"/>
  <c r="Q523" i="47"/>
  <c r="Q522" i="47" s="1"/>
  <c r="Q521" i="47" s="1"/>
  <c r="Q345" i="47"/>
  <c r="Q344" i="47" s="1"/>
  <c r="P291" i="47"/>
  <c r="J863" i="47"/>
  <c r="P916" i="47"/>
  <c r="P915" i="47" s="1"/>
  <c r="Q915" i="47" s="1"/>
  <c r="J348" i="47"/>
  <c r="P513" i="47"/>
  <c r="P512" i="47" s="1"/>
  <c r="I198" i="47"/>
  <c r="I197" i="47" s="1"/>
  <c r="I1062" i="47"/>
  <c r="I1061" i="47" s="1"/>
  <c r="B548" i="47"/>
  <c r="B206" i="47"/>
  <c r="P152" i="47"/>
  <c r="Q199" i="47"/>
  <c r="Q197" i="47" s="1"/>
  <c r="I225" i="47"/>
  <c r="P452" i="47"/>
  <c r="I499" i="47"/>
  <c r="P470" i="47"/>
  <c r="Q353" i="47"/>
  <c r="Q352" i="47" s="1"/>
  <c r="J111" i="47"/>
  <c r="O432" i="47"/>
  <c r="P908" i="47"/>
  <c r="P907" i="47" s="1"/>
  <c r="I307" i="47"/>
  <c r="O263" i="47"/>
  <c r="Q286" i="47"/>
  <c r="Q275" i="47" s="1"/>
  <c r="P685" i="47"/>
  <c r="Q17" i="47"/>
  <c r="Q16" i="47" s="1"/>
  <c r="Q876" i="47"/>
  <c r="Q875" i="47" s="1"/>
  <c r="I667" i="47"/>
  <c r="I483" i="47"/>
  <c r="J272" i="47"/>
  <c r="I917" i="47"/>
  <c r="I916" i="47" s="1"/>
  <c r="P786" i="47"/>
  <c r="O200" i="47"/>
  <c r="Q1016" i="47"/>
  <c r="Q1015" i="47" s="1"/>
  <c r="P10" i="47"/>
  <c r="J20" i="47"/>
  <c r="O863" i="47"/>
  <c r="Q909" i="47"/>
  <c r="Q908" i="47" s="1"/>
  <c r="Q907" i="47" s="1"/>
  <c r="P720" i="47"/>
  <c r="Q788" i="47"/>
  <c r="Q786" i="47" s="1"/>
  <c r="Q916" i="47"/>
  <c r="Q884" i="47"/>
  <c r="Q881" i="47" s="1"/>
  <c r="Q867" i="47"/>
  <c r="I693" i="47"/>
  <c r="I685" i="47" s="1"/>
  <c r="Q513" i="47"/>
  <c r="Q512" i="47" s="1"/>
  <c r="P296" i="47"/>
  <c r="I291" i="47"/>
  <c r="Q685" i="47"/>
  <c r="I277" i="47"/>
  <c r="I275" i="47" s="1"/>
  <c r="P627" i="47"/>
  <c r="P626" i="47" s="1"/>
  <c r="Q626" i="47" s="1"/>
  <c r="I925" i="47"/>
  <c r="P483" i="47"/>
  <c r="P436" i="47"/>
  <c r="J156" i="47"/>
  <c r="O10" i="47"/>
  <c r="Q443" i="47"/>
  <c r="Q436" i="47" s="1"/>
  <c r="P157" i="47"/>
  <c r="I106" i="47"/>
  <c r="I103" i="47" s="1"/>
  <c r="P123" i="47"/>
  <c r="P21" i="47"/>
  <c r="P499" i="47"/>
  <c r="P404" i="47"/>
  <c r="P403" i="47" s="1"/>
  <c r="P348" i="47"/>
  <c r="I296" i="47"/>
  <c r="I328" i="47"/>
  <c r="I326" i="47" s="1"/>
  <c r="Q308" i="47"/>
  <c r="Q307" i="47" s="1"/>
  <c r="I62" i="47"/>
  <c r="O90" i="47"/>
  <c r="G684" i="47"/>
  <c r="P654" i="47"/>
  <c r="P653" i="47" s="1"/>
  <c r="Q653" i="47" s="1"/>
  <c r="I626" i="47"/>
  <c r="O361" i="47"/>
  <c r="I640" i="47"/>
  <c r="I627" i="47" s="1"/>
  <c r="Q384" i="47"/>
  <c r="Q381" i="47" s="1"/>
  <c r="P504" i="47"/>
  <c r="P433" i="47"/>
  <c r="I324" i="47"/>
  <c r="I319" i="47" s="1"/>
  <c r="G156" i="47"/>
  <c r="B272" i="47"/>
  <c r="I914" i="47"/>
  <c r="I913" i="47" s="1"/>
  <c r="I912" i="47" s="1"/>
  <c r="P74" i="47"/>
  <c r="Q452" i="47"/>
  <c r="G432" i="47"/>
  <c r="J409" i="47"/>
  <c r="I310" i="47"/>
  <c r="J228" i="47"/>
  <c r="Q629" i="47"/>
  <c r="Q627" i="47" s="1"/>
  <c r="P465" i="47"/>
  <c r="P464" i="47" s="1"/>
  <c r="Q1058" i="47"/>
  <c r="J684" i="47"/>
  <c r="I1034" i="47"/>
  <c r="I1033" i="47"/>
  <c r="I1022" i="47"/>
  <c r="I1024" i="47"/>
  <c r="I1023" i="47" s="1"/>
  <c r="Q1023" i="47"/>
  <c r="Q872" i="47"/>
  <c r="Q871" i="47" s="1"/>
  <c r="P871" i="47"/>
  <c r="I888" i="47"/>
  <c r="P796" i="47"/>
  <c r="O684" i="47"/>
  <c r="B684" i="47"/>
  <c r="P889" i="47"/>
  <c r="P888" i="47" s="1"/>
  <c r="Q888" i="47" s="1"/>
  <c r="I796" i="47"/>
  <c r="I720" i="47"/>
  <c r="I668" i="47"/>
  <c r="Q566" i="47"/>
  <c r="Q565" i="47" s="1"/>
  <c r="P565" i="47"/>
  <c r="O469" i="47"/>
  <c r="G469" i="47"/>
  <c r="Q459" i="47"/>
  <c r="I427" i="47"/>
  <c r="I426" i="47" s="1"/>
  <c r="O409" i="47"/>
  <c r="Q367" i="47"/>
  <c r="Q366" i="47" s="1"/>
  <c r="P366" i="47"/>
  <c r="O336" i="47"/>
  <c r="Q335" i="47"/>
  <c r="Q334" i="47" s="1"/>
  <c r="P334" i="47"/>
  <c r="P333" i="47" s="1"/>
  <c r="Q333" i="47" s="1"/>
  <c r="Q262" i="47"/>
  <c r="Q261" i="47" s="1"/>
  <c r="Q260" i="47" s="1"/>
  <c r="P261" i="47"/>
  <c r="P260" i="47" s="1"/>
  <c r="Q247" i="47"/>
  <c r="Q246" i="47" s="1"/>
  <c r="P246" i="47"/>
  <c r="Q204" i="47"/>
  <c r="Q203" i="47" s="1"/>
  <c r="P203" i="47"/>
  <c r="P200" i="47" s="1"/>
  <c r="Q181" i="47"/>
  <c r="I1060" i="47"/>
  <c r="I1059" i="47" s="1"/>
  <c r="P925" i="47"/>
  <c r="P924" i="47" s="1"/>
  <c r="Q924" i="47" s="1"/>
  <c r="Q926" i="47"/>
  <c r="Q925" i="47" s="1"/>
  <c r="P920" i="47"/>
  <c r="P919" i="47" s="1"/>
  <c r="Q877" i="47"/>
  <c r="P668" i="47"/>
  <c r="P667" i="47" s="1"/>
  <c r="Q667" i="47" s="1"/>
  <c r="Q669" i="47"/>
  <c r="Q668" i="47" s="1"/>
  <c r="I567" i="47"/>
  <c r="I565" i="47" s="1"/>
  <c r="I554" i="47"/>
  <c r="I549" i="47" s="1"/>
  <c r="Q538" i="47"/>
  <c r="Q537" i="47" s="1"/>
  <c r="I518" i="47"/>
  <c r="I517" i="47" s="1"/>
  <c r="I516" i="47" s="1"/>
  <c r="Q476" i="47"/>
  <c r="Q470" i="47" s="1"/>
  <c r="I472" i="47"/>
  <c r="I470" i="47" s="1"/>
  <c r="Q435" i="47"/>
  <c r="Q433" i="47" s="1"/>
  <c r="O395" i="47"/>
  <c r="Q394" i="47"/>
  <c r="Q393" i="47" s="1"/>
  <c r="Q392" i="47" s="1"/>
  <c r="P362" i="47"/>
  <c r="Q310" i="47"/>
  <c r="I302" i="47"/>
  <c r="Q292" i="47"/>
  <c r="Q291" i="47" s="1"/>
  <c r="Q268" i="47"/>
  <c r="Q267" i="47" s="1"/>
  <c r="I255" i="47"/>
  <c r="Q230" i="47"/>
  <c r="Q229" i="47" s="1"/>
  <c r="I218" i="47"/>
  <c r="Q148" i="47"/>
  <c r="Q98" i="47"/>
  <c r="P98" i="47"/>
  <c r="P91" i="47"/>
  <c r="P62" i="47"/>
  <c r="Q63" i="47"/>
  <c r="Q62" i="47" s="1"/>
  <c r="I157" i="47"/>
  <c r="P148" i="47"/>
  <c r="P112" i="47"/>
  <c r="Q113" i="47"/>
  <c r="Q112" i="47" s="1"/>
  <c r="Q103" i="47"/>
  <c r="Q1032" i="47"/>
  <c r="Q1031" i="47" s="1"/>
  <c r="Q1030" i="47" s="1"/>
  <c r="P1034" i="47"/>
  <c r="P1033" i="47" s="1"/>
  <c r="Q1033" i="47" s="1"/>
  <c r="P1023" i="47"/>
  <c r="P1022" i="47" s="1"/>
  <c r="Q1022" i="47" s="1"/>
  <c r="I924" i="47"/>
  <c r="Q906" i="47"/>
  <c r="Q905" i="47" s="1"/>
  <c r="Q904" i="47" s="1"/>
  <c r="P905" i="47"/>
  <c r="P904" i="47" s="1"/>
  <c r="Q889" i="47"/>
  <c r="Q886" i="47"/>
  <c r="Q885" i="47" s="1"/>
  <c r="P885" i="47"/>
  <c r="Q914" i="47"/>
  <c r="Q913" i="47" s="1"/>
  <c r="Q912" i="47" s="1"/>
  <c r="I890" i="47"/>
  <c r="I889" i="47" s="1"/>
  <c r="O874" i="47"/>
  <c r="Q870" i="47"/>
  <c r="Q869" i="47" s="1"/>
  <c r="I653" i="47"/>
  <c r="I656" i="47"/>
  <c r="I654" i="47" s="1"/>
  <c r="Q654" i="47"/>
  <c r="Q624" i="47"/>
  <c r="Q623" i="47" s="1"/>
  <c r="Q622" i="47" s="1"/>
  <c r="P623" i="47"/>
  <c r="P622" i="47" s="1"/>
  <c r="P538" i="47"/>
  <c r="P537" i="47" s="1"/>
  <c r="O516" i="47"/>
  <c r="Q504" i="47"/>
  <c r="Q466" i="47"/>
  <c r="Q465" i="47" s="1"/>
  <c r="Q464" i="47" s="1"/>
  <c r="I436" i="47"/>
  <c r="I432" i="47" s="1"/>
  <c r="P418" i="47"/>
  <c r="Q411" i="47"/>
  <c r="Q410" i="47" s="1"/>
  <c r="P410" i="47"/>
  <c r="I406" i="47"/>
  <c r="I404" i="47" s="1"/>
  <c r="I403" i="47" s="1"/>
  <c r="Q396" i="47"/>
  <c r="Q362" i="47"/>
  <c r="O348" i="47"/>
  <c r="Q340" i="47"/>
  <c r="Q339" i="47" s="1"/>
  <c r="P339" i="47"/>
  <c r="P336" i="47" s="1"/>
  <c r="Q327" i="47"/>
  <c r="Q326" i="47" s="1"/>
  <c r="P326" i="47"/>
  <c r="P310" i="47"/>
  <c r="G272" i="47"/>
  <c r="Q274" i="47"/>
  <c r="Q273" i="47" s="1"/>
  <c r="P263" i="47"/>
  <c r="P250" i="47"/>
  <c r="I232" i="47"/>
  <c r="P232" i="47"/>
  <c r="O228" i="47"/>
  <c r="I207" i="47"/>
  <c r="P207" i="47"/>
  <c r="P206" i="47" s="1"/>
  <c r="G206" i="47"/>
  <c r="Q191" i="47"/>
  <c r="Q190" i="47" s="1"/>
  <c r="P190" i="47"/>
  <c r="O156" i="47"/>
  <c r="G111" i="47"/>
  <c r="Q1065" i="47"/>
  <c r="Q1064" i="47" s="1"/>
  <c r="Q1063" i="47" s="1"/>
  <c r="Q921" i="47"/>
  <c r="Q920" i="47" s="1"/>
  <c r="Q919" i="47" s="1"/>
  <c r="P877" i="47"/>
  <c r="P874" i="47" s="1"/>
  <c r="I786" i="47"/>
  <c r="I618" i="47"/>
  <c r="I617" i="47" s="1"/>
  <c r="I605" i="47"/>
  <c r="I602" i="47" s="1"/>
  <c r="Q562" i="47"/>
  <c r="Q549" i="47" s="1"/>
  <c r="Q520" i="47"/>
  <c r="Q519" i="47" s="1"/>
  <c r="Q516" i="47" s="1"/>
  <c r="Q501" i="47"/>
  <c r="Q499" i="47" s="1"/>
  <c r="Q485" i="47"/>
  <c r="Q483" i="47" s="1"/>
  <c r="P459" i="47"/>
  <c r="P456" i="47" s="1"/>
  <c r="Q428" i="47"/>
  <c r="Q427" i="47" s="1"/>
  <c r="Q426" i="47" s="1"/>
  <c r="Q419" i="47"/>
  <c r="Q418" i="47" s="1"/>
  <c r="Q405" i="47"/>
  <c r="Q404" i="47" s="1"/>
  <c r="Q403" i="47" s="1"/>
  <c r="Q359" i="47"/>
  <c r="Q358" i="47" s="1"/>
  <c r="Q350" i="47"/>
  <c r="Q349" i="47" s="1"/>
  <c r="Q338" i="47"/>
  <c r="Q337" i="47" s="1"/>
  <c r="G306" i="47"/>
  <c r="Q320" i="47"/>
  <c r="Q319" i="47" s="1"/>
  <c r="O306" i="47"/>
  <c r="Q297" i="47"/>
  <c r="Q296" i="47" s="1"/>
  <c r="O272" i="47"/>
  <c r="Q265" i="47"/>
  <c r="Q264" i="47" s="1"/>
  <c r="I250" i="47"/>
  <c r="Q251" i="47"/>
  <c r="Q250" i="47" s="1"/>
  <c r="Q233" i="47"/>
  <c r="Q232" i="47" s="1"/>
  <c r="Q208" i="47"/>
  <c r="Q207" i="47" s="1"/>
  <c r="Q206" i="47" s="1"/>
  <c r="Q202" i="47"/>
  <c r="Q201" i="47" s="1"/>
  <c r="P181" i="47"/>
  <c r="Q157" i="47"/>
  <c r="G90" i="47"/>
  <c r="I96" i="47"/>
  <c r="I91" i="47" s="1"/>
  <c r="I74" i="47"/>
  <c r="I75" i="47"/>
  <c r="I73" i="47"/>
  <c r="O20" i="47"/>
  <c r="Q24" i="47"/>
  <c r="Q21" i="47" s="1"/>
  <c r="Q153" i="47"/>
  <c r="Q152" i="47" s="1"/>
  <c r="Q124" i="47"/>
  <c r="Q123" i="47" s="1"/>
  <c r="O111" i="47"/>
  <c r="P103" i="47"/>
  <c r="Q14" i="47"/>
  <c r="Q13" i="47" s="1"/>
  <c r="Q20" i="47" l="1"/>
  <c r="P426" i="47"/>
  <c r="J9" i="47"/>
  <c r="I156" i="47"/>
  <c r="I274" i="47"/>
  <c r="I273" i="47" s="1"/>
  <c r="I272" i="47" s="1"/>
  <c r="Q456" i="47"/>
  <c r="I1058" i="47"/>
  <c r="P880" i="47"/>
  <c r="P684" i="47"/>
  <c r="Q200" i="47"/>
  <c r="Q684" i="47"/>
  <c r="P361" i="47"/>
  <c r="P272" i="47"/>
  <c r="Q10" i="47"/>
  <c r="Q272" i="47"/>
  <c r="Q874" i="47"/>
  <c r="P409" i="47"/>
  <c r="I123" i="47"/>
  <c r="I111" i="47" s="1"/>
  <c r="P432" i="47"/>
  <c r="I469" i="47"/>
  <c r="P228" i="47"/>
  <c r="Q90" i="47"/>
  <c r="I306" i="47"/>
  <c r="I90" i="47"/>
  <c r="P469" i="47"/>
  <c r="Q880" i="47"/>
  <c r="Q409" i="47"/>
  <c r="Q432" i="47"/>
  <c r="P306" i="47"/>
  <c r="Q156" i="47"/>
  <c r="Q263" i="47"/>
  <c r="Q336" i="47"/>
  <c r="P156" i="47"/>
  <c r="I228" i="47"/>
  <c r="Q469" i="47"/>
  <c r="Q395" i="47"/>
  <c r="I548" i="47"/>
  <c r="I684" i="47"/>
  <c r="Q111" i="47"/>
  <c r="Q228" i="47"/>
  <c r="P20" i="47"/>
  <c r="I33" i="47"/>
  <c r="Q348" i="47"/>
  <c r="I206" i="47"/>
  <c r="Q361" i="47"/>
  <c r="P111" i="47"/>
  <c r="P90" i="47"/>
  <c r="Q306" i="47"/>
  <c r="M12" i="29" l="1"/>
  <c r="E13" i="22"/>
  <c r="G13" i="22" s="1"/>
  <c r="H13" i="22" l="1"/>
  <c r="H10" i="22" s="1"/>
  <c r="G10" i="22"/>
  <c r="J9" i="19"/>
  <c r="B75" i="5"/>
  <c r="B71" i="5"/>
  <c r="B42" i="5"/>
  <c r="B11" i="5"/>
  <c r="J75" i="5"/>
  <c r="J71" i="5"/>
  <c r="J42" i="5"/>
  <c r="J11" i="5"/>
  <c r="J28" i="6"/>
  <c r="J50" i="6"/>
  <c r="J66" i="6"/>
  <c r="J69" i="6"/>
  <c r="J74" i="6"/>
  <c r="B74" i="6"/>
  <c r="B69" i="6"/>
  <c r="B66" i="6"/>
  <c r="B50" i="6"/>
  <c r="B28" i="6"/>
  <c r="B11" i="6"/>
  <c r="B28" i="8"/>
  <c r="B25" i="8"/>
  <c r="B21" i="8"/>
  <c r="B17" i="8"/>
  <c r="B11" i="8"/>
  <c r="J13" i="13"/>
  <c r="J11" i="13"/>
  <c r="J10" i="13" s="1"/>
  <c r="J22" i="13"/>
  <c r="J21" i="13" s="1"/>
  <c r="B13" i="13"/>
  <c r="B10" i="13" s="1"/>
  <c r="B9" i="13" s="1"/>
  <c r="J10" i="5" l="1"/>
  <c r="J9" i="5" s="1"/>
  <c r="J10" i="6"/>
  <c r="B65" i="6"/>
  <c r="B10" i="6"/>
  <c r="J65" i="6"/>
  <c r="J9" i="6" s="1"/>
  <c r="B20" i="8"/>
  <c r="J9" i="13"/>
  <c r="B10" i="5"/>
  <c r="B9" i="5" s="1"/>
  <c r="B9" i="6" l="1"/>
  <c r="B9" i="8"/>
  <c r="E15" i="36"/>
  <c r="K177" i="46"/>
  <c r="C177" i="46"/>
  <c r="K174" i="46"/>
  <c r="M174" i="46" s="1"/>
  <c r="O174" i="46" s="1"/>
  <c r="C174" i="46"/>
  <c r="K171" i="46"/>
  <c r="M171" i="46" s="1"/>
  <c r="O171" i="46" s="1"/>
  <c r="C171" i="46"/>
  <c r="E171" i="46" s="1"/>
  <c r="G171" i="46" s="1"/>
  <c r="H171" i="46" s="1"/>
  <c r="K170" i="46"/>
  <c r="M170" i="46" s="1"/>
  <c r="O170" i="46" s="1"/>
  <c r="C170" i="46"/>
  <c r="E170" i="46" s="1"/>
  <c r="G170" i="46" s="1"/>
  <c r="H170" i="46" s="1"/>
  <c r="K169" i="46"/>
  <c r="M169" i="46" s="1"/>
  <c r="O169" i="46" s="1"/>
  <c r="C169" i="46"/>
  <c r="E169" i="46" s="1"/>
  <c r="G169" i="46" s="1"/>
  <c r="H169" i="46" s="1"/>
  <c r="K168" i="46"/>
  <c r="M168" i="46" s="1"/>
  <c r="O168" i="46" s="1"/>
  <c r="C168" i="46"/>
  <c r="E168" i="46" s="1"/>
  <c r="G168" i="46" s="1"/>
  <c r="H168" i="46" s="1"/>
  <c r="K167" i="46"/>
  <c r="M167" i="46" s="1"/>
  <c r="O167" i="46" s="1"/>
  <c r="C167" i="46"/>
  <c r="E167" i="46" s="1"/>
  <c r="G167" i="46" s="1"/>
  <c r="H167" i="46" s="1"/>
  <c r="K166" i="46"/>
  <c r="M166" i="46" s="1"/>
  <c r="O166" i="46" s="1"/>
  <c r="C166" i="46"/>
  <c r="M163" i="46"/>
  <c r="O163" i="46" s="1"/>
  <c r="K163" i="46"/>
  <c r="E163" i="46"/>
  <c r="G163" i="46" s="1"/>
  <c r="C163" i="46"/>
  <c r="M162" i="46"/>
  <c r="O162" i="46" s="1"/>
  <c r="K162" i="46"/>
  <c r="E162" i="46"/>
  <c r="G162" i="46" s="1"/>
  <c r="H162" i="46" s="1"/>
  <c r="C162" i="46"/>
  <c r="M161" i="46"/>
  <c r="O161" i="46" s="1"/>
  <c r="K161" i="46"/>
  <c r="E161" i="46"/>
  <c r="G161" i="46" s="1"/>
  <c r="C161" i="46"/>
  <c r="M160" i="46"/>
  <c r="O160" i="46" s="1"/>
  <c r="K160" i="46"/>
  <c r="E160" i="46"/>
  <c r="G160" i="46" s="1"/>
  <c r="C160" i="46"/>
  <c r="M158" i="46"/>
  <c r="O158" i="46" s="1"/>
  <c r="K158" i="46"/>
  <c r="E158" i="46"/>
  <c r="G158" i="46" s="1"/>
  <c r="C158" i="46"/>
  <c r="M157" i="46"/>
  <c r="O157" i="46" s="1"/>
  <c r="K157" i="46"/>
  <c r="E157" i="46"/>
  <c r="G157" i="46" s="1"/>
  <c r="C157" i="46"/>
  <c r="M155" i="46"/>
  <c r="O155" i="46" s="1"/>
  <c r="K155" i="46"/>
  <c r="E155" i="46"/>
  <c r="G155" i="46" s="1"/>
  <c r="C155" i="46"/>
  <c r="M154" i="46"/>
  <c r="O154" i="46" s="1"/>
  <c r="K154" i="46"/>
  <c r="E154" i="46"/>
  <c r="G154" i="46" s="1"/>
  <c r="H154" i="46" s="1"/>
  <c r="C154" i="46"/>
  <c r="M153" i="46"/>
  <c r="O153" i="46" s="1"/>
  <c r="K153" i="46"/>
  <c r="E153" i="46"/>
  <c r="G153" i="46" s="1"/>
  <c r="C153" i="46"/>
  <c r="M152" i="46"/>
  <c r="O152" i="46" s="1"/>
  <c r="K152" i="46"/>
  <c r="M151" i="46"/>
  <c r="O151" i="46" s="1"/>
  <c r="K151" i="46"/>
  <c r="E151" i="46"/>
  <c r="G151" i="46" s="1"/>
  <c r="C151" i="46"/>
  <c r="M150" i="46"/>
  <c r="O150" i="46" s="1"/>
  <c r="K150" i="46"/>
  <c r="E150" i="46"/>
  <c r="G150" i="46" s="1"/>
  <c r="H150" i="46" s="1"/>
  <c r="C150" i="46"/>
  <c r="M149" i="46"/>
  <c r="O149" i="46" s="1"/>
  <c r="K149" i="46"/>
  <c r="E149" i="46"/>
  <c r="G149" i="46" s="1"/>
  <c r="C149" i="46"/>
  <c r="M148" i="46"/>
  <c r="O148" i="46" s="1"/>
  <c r="K148" i="46"/>
  <c r="M147" i="46"/>
  <c r="O147" i="46" s="1"/>
  <c r="K147" i="46"/>
  <c r="E147" i="46"/>
  <c r="G147" i="46" s="1"/>
  <c r="C147" i="46"/>
  <c r="M146" i="46"/>
  <c r="O146" i="46" s="1"/>
  <c r="P146" i="46" s="1"/>
  <c r="K146" i="46"/>
  <c r="E146" i="46"/>
  <c r="G146" i="46" s="1"/>
  <c r="C146" i="46"/>
  <c r="M145" i="46"/>
  <c r="O145" i="46" s="1"/>
  <c r="P145" i="46" s="1"/>
  <c r="K145" i="46"/>
  <c r="E145" i="46"/>
  <c r="G145" i="46" s="1"/>
  <c r="H145" i="46" s="1"/>
  <c r="C145" i="46"/>
  <c r="M144" i="46"/>
  <c r="O144" i="46" s="1"/>
  <c r="K144" i="46"/>
  <c r="E144" i="46"/>
  <c r="G144" i="46" s="1"/>
  <c r="C144" i="46"/>
  <c r="M143" i="46"/>
  <c r="O143" i="46" s="1"/>
  <c r="P143" i="46" s="1"/>
  <c r="K143" i="46"/>
  <c r="K142" i="46"/>
  <c r="M142" i="46" s="1"/>
  <c r="O142" i="46" s="1"/>
  <c r="C142" i="46"/>
  <c r="K139" i="46"/>
  <c r="M139" i="46" s="1"/>
  <c r="O139" i="46" s="1"/>
  <c r="C139" i="46"/>
  <c r="E139" i="46" s="1"/>
  <c r="G139" i="46" s="1"/>
  <c r="M138" i="46"/>
  <c r="O138" i="46" s="1"/>
  <c r="K138" i="46"/>
  <c r="E138" i="46"/>
  <c r="G138" i="46" s="1"/>
  <c r="C138" i="46"/>
  <c r="M137" i="46"/>
  <c r="O137" i="46" s="1"/>
  <c r="P137" i="46" s="1"/>
  <c r="K137" i="46"/>
  <c r="E137" i="46"/>
  <c r="G137" i="46" s="1"/>
  <c r="H137" i="46" s="1"/>
  <c r="C137" i="46"/>
  <c r="K136" i="46"/>
  <c r="M136" i="46" s="1"/>
  <c r="O136" i="46" s="1"/>
  <c r="C136" i="46"/>
  <c r="M134" i="46"/>
  <c r="O134" i="46" s="1"/>
  <c r="K134" i="46"/>
  <c r="E134" i="46"/>
  <c r="G134" i="46" s="1"/>
  <c r="H134" i="46" s="1"/>
  <c r="C134" i="46"/>
  <c r="M133" i="46"/>
  <c r="O133" i="46" s="1"/>
  <c r="P133" i="46" s="1"/>
  <c r="K133" i="46"/>
  <c r="E133" i="46"/>
  <c r="G133" i="46" s="1"/>
  <c r="H133" i="46" s="1"/>
  <c r="C133" i="46"/>
  <c r="M132" i="46"/>
  <c r="O132" i="46" s="1"/>
  <c r="K132" i="46"/>
  <c r="M131" i="46"/>
  <c r="O131" i="46" s="1"/>
  <c r="P131" i="46" s="1"/>
  <c r="K131" i="46"/>
  <c r="E131" i="46"/>
  <c r="G131" i="46" s="1"/>
  <c r="H131" i="46" s="1"/>
  <c r="C131" i="46"/>
  <c r="M130" i="46"/>
  <c r="O130" i="46" s="1"/>
  <c r="K130" i="46"/>
  <c r="E130" i="46"/>
  <c r="G130" i="46" s="1"/>
  <c r="C130" i="46"/>
  <c r="M128" i="46"/>
  <c r="O128" i="46" s="1"/>
  <c r="P128" i="46" s="1"/>
  <c r="K128" i="46"/>
  <c r="M127" i="46"/>
  <c r="O127" i="46" s="1"/>
  <c r="K127" i="46"/>
  <c r="E127" i="46"/>
  <c r="G127" i="46" s="1"/>
  <c r="H127" i="46" s="1"/>
  <c r="C127" i="46"/>
  <c r="M126" i="46"/>
  <c r="O126" i="46" s="1"/>
  <c r="P126" i="46" s="1"/>
  <c r="K126" i="46"/>
  <c r="E126" i="46"/>
  <c r="G126" i="46" s="1"/>
  <c r="C126" i="46"/>
  <c r="M125" i="46"/>
  <c r="O125" i="46" s="1"/>
  <c r="K125" i="46"/>
  <c r="M124" i="46"/>
  <c r="O124" i="46" s="1"/>
  <c r="P124" i="46" s="1"/>
  <c r="K124" i="46"/>
  <c r="M123" i="46"/>
  <c r="O123" i="46" s="1"/>
  <c r="K123" i="46"/>
  <c r="M122" i="46"/>
  <c r="O122" i="46" s="1"/>
  <c r="P122" i="46" s="1"/>
  <c r="K122" i="46"/>
  <c r="E122" i="46"/>
  <c r="G122" i="46" s="1"/>
  <c r="C122" i="46"/>
  <c r="M121" i="46"/>
  <c r="O121" i="46" s="1"/>
  <c r="K121" i="46"/>
  <c r="E121" i="46"/>
  <c r="G121" i="46" s="1"/>
  <c r="H121" i="46" s="1"/>
  <c r="C121" i="46"/>
  <c r="M120" i="46"/>
  <c r="O120" i="46" s="1"/>
  <c r="P120" i="46" s="1"/>
  <c r="K120" i="46"/>
  <c r="E120" i="46"/>
  <c r="G120" i="46" s="1"/>
  <c r="C120" i="46"/>
  <c r="M119" i="46"/>
  <c r="O119" i="46" s="1"/>
  <c r="K119" i="46"/>
  <c r="E119" i="46"/>
  <c r="G119" i="46" s="1"/>
  <c r="H119" i="46" s="1"/>
  <c r="C119" i="46"/>
  <c r="M118" i="46"/>
  <c r="O118" i="46" s="1"/>
  <c r="P118" i="46" s="1"/>
  <c r="K118" i="46"/>
  <c r="E118" i="46"/>
  <c r="G118" i="46" s="1"/>
  <c r="C118" i="46"/>
  <c r="M117" i="46"/>
  <c r="O117" i="46" s="1"/>
  <c r="K117" i="46"/>
  <c r="E117" i="46"/>
  <c r="G117" i="46" s="1"/>
  <c r="H117" i="46" s="1"/>
  <c r="C117" i="46"/>
  <c r="M116" i="46"/>
  <c r="O116" i="46" s="1"/>
  <c r="P116" i="46" s="1"/>
  <c r="K116" i="46"/>
  <c r="E116" i="46"/>
  <c r="G116" i="46" s="1"/>
  <c r="C116" i="46"/>
  <c r="K115" i="46"/>
  <c r="M115" i="46" s="1"/>
  <c r="O115" i="46" s="1"/>
  <c r="C115" i="46"/>
  <c r="K112" i="46"/>
  <c r="M112" i="46" s="1"/>
  <c r="O112" i="46" s="1"/>
  <c r="C112" i="46"/>
  <c r="E112" i="46" s="1"/>
  <c r="G112" i="46" s="1"/>
  <c r="H112" i="46" s="1"/>
  <c r="M111" i="46"/>
  <c r="O111" i="46" s="1"/>
  <c r="K111" i="46"/>
  <c r="M110" i="46"/>
  <c r="O110" i="46" s="1"/>
  <c r="P110" i="46" s="1"/>
  <c r="K110" i="46"/>
  <c r="M109" i="46"/>
  <c r="O109" i="46" s="1"/>
  <c r="K109" i="46"/>
  <c r="E109" i="46"/>
  <c r="G109" i="46" s="1"/>
  <c r="H109" i="46" s="1"/>
  <c r="C109" i="46"/>
  <c r="M108" i="46"/>
  <c r="O108" i="46" s="1"/>
  <c r="P108" i="46" s="1"/>
  <c r="K108" i="46"/>
  <c r="E108" i="46"/>
  <c r="G108" i="46" s="1"/>
  <c r="C108" i="46"/>
  <c r="M107" i="46"/>
  <c r="O107" i="46" s="1"/>
  <c r="K107" i="46"/>
  <c r="E107" i="46"/>
  <c r="G107" i="46" s="1"/>
  <c r="H107" i="46" s="1"/>
  <c r="C107" i="46"/>
  <c r="M106" i="46"/>
  <c r="O106" i="46" s="1"/>
  <c r="P106" i="46" s="1"/>
  <c r="K106" i="46"/>
  <c r="E106" i="46"/>
  <c r="G106" i="46" s="1"/>
  <c r="C106" i="46"/>
  <c r="M105" i="46"/>
  <c r="O105" i="46" s="1"/>
  <c r="K105" i="46"/>
  <c r="E105" i="46"/>
  <c r="G105" i="46" s="1"/>
  <c r="C105" i="46"/>
  <c r="C104" i="46" s="1"/>
  <c r="M103" i="46"/>
  <c r="O103" i="46" s="1"/>
  <c r="P103" i="46" s="1"/>
  <c r="K103" i="46"/>
  <c r="E103" i="46"/>
  <c r="G103" i="46" s="1"/>
  <c r="C103" i="46"/>
  <c r="K102" i="46"/>
  <c r="M102" i="46" s="1"/>
  <c r="O102" i="46" s="1"/>
  <c r="C102" i="46"/>
  <c r="M100" i="46"/>
  <c r="O100" i="46" s="1"/>
  <c r="K100" i="46"/>
  <c r="E100" i="46"/>
  <c r="G100" i="46" s="1"/>
  <c r="H100" i="46" s="1"/>
  <c r="C100" i="46"/>
  <c r="M99" i="46"/>
  <c r="O99" i="46" s="1"/>
  <c r="P99" i="46" s="1"/>
  <c r="K99" i="46"/>
  <c r="E99" i="46"/>
  <c r="G99" i="46" s="1"/>
  <c r="C99" i="46"/>
  <c r="M98" i="46"/>
  <c r="O98" i="46" s="1"/>
  <c r="K98" i="46"/>
  <c r="E98" i="46"/>
  <c r="G98" i="46" s="1"/>
  <c r="H98" i="46" s="1"/>
  <c r="C98" i="46"/>
  <c r="M97" i="46"/>
  <c r="O97" i="46" s="1"/>
  <c r="P97" i="46" s="1"/>
  <c r="K97" i="46"/>
  <c r="M96" i="46"/>
  <c r="O96" i="46" s="1"/>
  <c r="P96" i="46" s="1"/>
  <c r="K96" i="46"/>
  <c r="E96" i="46"/>
  <c r="G96" i="46" s="1"/>
  <c r="H96" i="46" s="1"/>
  <c r="C96" i="46"/>
  <c r="M95" i="46"/>
  <c r="O95" i="46" s="1"/>
  <c r="P95" i="46" s="1"/>
  <c r="K95" i="46"/>
  <c r="E95" i="46"/>
  <c r="G95" i="46" s="1"/>
  <c r="C95" i="46"/>
  <c r="M94" i="46"/>
  <c r="O94" i="46" s="1"/>
  <c r="P94" i="46" s="1"/>
  <c r="K94" i="46"/>
  <c r="E94" i="46"/>
  <c r="G94" i="46" s="1"/>
  <c r="H94" i="46" s="1"/>
  <c r="C94" i="46"/>
  <c r="M93" i="46"/>
  <c r="O93" i="46" s="1"/>
  <c r="P93" i="46" s="1"/>
  <c r="K93" i="46"/>
  <c r="E93" i="46"/>
  <c r="G93" i="46" s="1"/>
  <c r="C93" i="46"/>
  <c r="M92" i="46"/>
  <c r="O92" i="46" s="1"/>
  <c r="P92" i="46" s="1"/>
  <c r="K92" i="46"/>
  <c r="E92" i="46"/>
  <c r="G92" i="46" s="1"/>
  <c r="H92" i="46" s="1"/>
  <c r="C92" i="46"/>
  <c r="M91" i="46"/>
  <c r="O91" i="46" s="1"/>
  <c r="P91" i="46" s="1"/>
  <c r="K91" i="46"/>
  <c r="E91" i="46"/>
  <c r="G91" i="46" s="1"/>
  <c r="C91" i="46"/>
  <c r="M90" i="46"/>
  <c r="O90" i="46" s="1"/>
  <c r="P90" i="46" s="1"/>
  <c r="K90" i="46"/>
  <c r="E90" i="46"/>
  <c r="G90" i="46" s="1"/>
  <c r="H90" i="46" s="1"/>
  <c r="C90" i="46"/>
  <c r="K89" i="46"/>
  <c r="M89" i="46" s="1"/>
  <c r="O89" i="46" s="1"/>
  <c r="P89" i="46" s="1"/>
  <c r="C89" i="46"/>
  <c r="M86" i="46"/>
  <c r="O86" i="46" s="1"/>
  <c r="P86" i="46" s="1"/>
  <c r="K86" i="46"/>
  <c r="E86" i="46"/>
  <c r="G86" i="46" s="1"/>
  <c r="C86" i="46"/>
  <c r="M85" i="46"/>
  <c r="O85" i="46" s="1"/>
  <c r="K85" i="46"/>
  <c r="K84" i="46"/>
  <c r="M84" i="46" s="1"/>
  <c r="O84" i="46" s="1"/>
  <c r="P84" i="46" s="1"/>
  <c r="C84" i="46"/>
  <c r="M82" i="46"/>
  <c r="O82" i="46" s="1"/>
  <c r="P82" i="46" s="1"/>
  <c r="K82" i="46"/>
  <c r="E82" i="46"/>
  <c r="G82" i="46" s="1"/>
  <c r="C82" i="46"/>
  <c r="M81" i="46"/>
  <c r="O81" i="46" s="1"/>
  <c r="P81" i="46" s="1"/>
  <c r="K81" i="46"/>
  <c r="E81" i="46"/>
  <c r="G81" i="46" s="1"/>
  <c r="H81" i="46" s="1"/>
  <c r="C81" i="46"/>
  <c r="M80" i="46"/>
  <c r="O80" i="46" s="1"/>
  <c r="P80" i="46" s="1"/>
  <c r="K80" i="46"/>
  <c r="E80" i="46"/>
  <c r="G80" i="46" s="1"/>
  <c r="C80" i="46"/>
  <c r="M79" i="46"/>
  <c r="O79" i="46" s="1"/>
  <c r="P79" i="46" s="1"/>
  <c r="K79" i="46"/>
  <c r="E79" i="46"/>
  <c r="G79" i="46" s="1"/>
  <c r="C79" i="46"/>
  <c r="C78" i="46" s="1"/>
  <c r="M77" i="46"/>
  <c r="O77" i="46" s="1"/>
  <c r="P77" i="46" s="1"/>
  <c r="K77" i="46"/>
  <c r="E77" i="46"/>
  <c r="G77" i="46" s="1"/>
  <c r="C77" i="46"/>
  <c r="M76" i="46"/>
  <c r="O76" i="46" s="1"/>
  <c r="P76" i="46" s="1"/>
  <c r="K76" i="46"/>
  <c r="E76" i="46"/>
  <c r="G76" i="46" s="1"/>
  <c r="H76" i="46" s="1"/>
  <c r="C76" i="46"/>
  <c r="M75" i="46"/>
  <c r="O75" i="46" s="1"/>
  <c r="P75" i="46" s="1"/>
  <c r="K75" i="46"/>
  <c r="M74" i="46"/>
  <c r="O74" i="46" s="1"/>
  <c r="P74" i="46" s="1"/>
  <c r="K74" i="46"/>
  <c r="E74" i="46"/>
  <c r="G74" i="46" s="1"/>
  <c r="H74" i="46" s="1"/>
  <c r="C74" i="46"/>
  <c r="M73" i="46"/>
  <c r="O73" i="46" s="1"/>
  <c r="P73" i="46" s="1"/>
  <c r="K73" i="46"/>
  <c r="E73" i="46"/>
  <c r="G73" i="46" s="1"/>
  <c r="C73" i="46"/>
  <c r="M72" i="46"/>
  <c r="O72" i="46" s="1"/>
  <c r="P72" i="46" s="1"/>
  <c r="K72" i="46"/>
  <c r="E72" i="46"/>
  <c r="G72" i="46" s="1"/>
  <c r="H72" i="46" s="1"/>
  <c r="C72" i="46"/>
  <c r="K71" i="46"/>
  <c r="M71" i="46" s="1"/>
  <c r="O71" i="46" s="1"/>
  <c r="P71" i="46" s="1"/>
  <c r="C71" i="46"/>
  <c r="M69" i="46"/>
  <c r="O69" i="46" s="1"/>
  <c r="P69" i="46" s="1"/>
  <c r="K69" i="46"/>
  <c r="M68" i="46"/>
  <c r="O68" i="46" s="1"/>
  <c r="K68" i="46"/>
  <c r="M67" i="46"/>
  <c r="O67" i="46" s="1"/>
  <c r="P67" i="46" s="1"/>
  <c r="K67" i="46"/>
  <c r="E67" i="46"/>
  <c r="G67" i="46" s="1"/>
  <c r="C67" i="46"/>
  <c r="M66" i="46"/>
  <c r="O66" i="46" s="1"/>
  <c r="K66" i="46"/>
  <c r="M65" i="46"/>
  <c r="O65" i="46" s="1"/>
  <c r="P65" i="46" s="1"/>
  <c r="K65" i="46"/>
  <c r="M64" i="46"/>
  <c r="O64" i="46" s="1"/>
  <c r="K64" i="46"/>
  <c r="E64" i="46"/>
  <c r="G64" i="46" s="1"/>
  <c r="H64" i="46" s="1"/>
  <c r="C64" i="46"/>
  <c r="M63" i="46"/>
  <c r="O63" i="46" s="1"/>
  <c r="P63" i="46" s="1"/>
  <c r="K63" i="46"/>
  <c r="E63" i="46"/>
  <c r="G63" i="46" s="1"/>
  <c r="C63" i="46"/>
  <c r="M62" i="46"/>
  <c r="O62" i="46" s="1"/>
  <c r="K62" i="46"/>
  <c r="M61" i="46"/>
  <c r="O61" i="46" s="1"/>
  <c r="P61" i="46" s="1"/>
  <c r="K61" i="46"/>
  <c r="M60" i="46"/>
  <c r="O60" i="46" s="1"/>
  <c r="K60" i="46"/>
  <c r="E60" i="46"/>
  <c r="G60" i="46" s="1"/>
  <c r="H60" i="46" s="1"/>
  <c r="C60" i="46"/>
  <c r="M59" i="46"/>
  <c r="O59" i="46" s="1"/>
  <c r="P59" i="46" s="1"/>
  <c r="K59" i="46"/>
  <c r="E59" i="46"/>
  <c r="G59" i="46" s="1"/>
  <c r="C59" i="46"/>
  <c r="M58" i="46"/>
  <c r="O58" i="46" s="1"/>
  <c r="K58" i="46"/>
  <c r="E58" i="46"/>
  <c r="G58" i="46" s="1"/>
  <c r="H58" i="46" s="1"/>
  <c r="C58" i="46"/>
  <c r="M57" i="46"/>
  <c r="O57" i="46" s="1"/>
  <c r="P57" i="46" s="1"/>
  <c r="K57" i="46"/>
  <c r="E57" i="46"/>
  <c r="G57" i="46" s="1"/>
  <c r="C57" i="46"/>
  <c r="M56" i="46"/>
  <c r="O56" i="46" s="1"/>
  <c r="K56" i="46"/>
  <c r="E56" i="46"/>
  <c r="G56" i="46" s="1"/>
  <c r="H56" i="46" s="1"/>
  <c r="C56" i="46"/>
  <c r="E55" i="46"/>
  <c r="G55" i="46" s="1"/>
  <c r="C55" i="46"/>
  <c r="M54" i="46"/>
  <c r="O54" i="46" s="1"/>
  <c r="K54" i="46"/>
  <c r="M53" i="46"/>
  <c r="O53" i="46" s="1"/>
  <c r="P53" i="46" s="1"/>
  <c r="K53" i="46"/>
  <c r="E53" i="46"/>
  <c r="G53" i="46" s="1"/>
  <c r="C53" i="46"/>
  <c r="M52" i="46"/>
  <c r="O52" i="46" s="1"/>
  <c r="K52" i="46"/>
  <c r="E52" i="46"/>
  <c r="G52" i="46" s="1"/>
  <c r="H52" i="46" s="1"/>
  <c r="C52" i="46"/>
  <c r="M51" i="46"/>
  <c r="O51" i="46" s="1"/>
  <c r="P51" i="46" s="1"/>
  <c r="K51" i="46"/>
  <c r="M50" i="46"/>
  <c r="O50" i="46" s="1"/>
  <c r="K50" i="46"/>
  <c r="M49" i="46"/>
  <c r="O49" i="46" s="1"/>
  <c r="P49" i="46" s="1"/>
  <c r="K49" i="46"/>
  <c r="M48" i="46"/>
  <c r="O48" i="46" s="1"/>
  <c r="K48" i="46"/>
  <c r="E48" i="46"/>
  <c r="G48" i="46" s="1"/>
  <c r="H48" i="46" s="1"/>
  <c r="C48" i="46"/>
  <c r="M47" i="46"/>
  <c r="O47" i="46" s="1"/>
  <c r="P47" i="46" s="1"/>
  <c r="K47" i="46"/>
  <c r="E47" i="46"/>
  <c r="G47" i="46" s="1"/>
  <c r="C47" i="46"/>
  <c r="M46" i="46"/>
  <c r="O46" i="46" s="1"/>
  <c r="K46" i="46"/>
  <c r="E46" i="46"/>
  <c r="G46" i="46" s="1"/>
  <c r="H46" i="46" s="1"/>
  <c r="C46" i="46"/>
  <c r="M45" i="46"/>
  <c r="O45" i="46" s="1"/>
  <c r="P45" i="46" s="1"/>
  <c r="K45" i="46"/>
  <c r="E45" i="46"/>
  <c r="G45" i="46" s="1"/>
  <c r="C45" i="46"/>
  <c r="M44" i="46"/>
  <c r="O44" i="46" s="1"/>
  <c r="K44" i="46"/>
  <c r="E44" i="46"/>
  <c r="G44" i="46" s="1"/>
  <c r="H44" i="46" s="1"/>
  <c r="C44" i="46"/>
  <c r="M43" i="46"/>
  <c r="O43" i="46" s="1"/>
  <c r="P43" i="46" s="1"/>
  <c r="K43" i="46"/>
  <c r="E43" i="46"/>
  <c r="G43" i="46" s="1"/>
  <c r="C43" i="46"/>
  <c r="K42" i="46"/>
  <c r="M42" i="46" s="1"/>
  <c r="O42" i="46" s="1"/>
  <c r="C42" i="46"/>
  <c r="E41" i="46"/>
  <c r="G41" i="46" s="1"/>
  <c r="H41" i="46" s="1"/>
  <c r="C41" i="46"/>
  <c r="C40" i="46"/>
  <c r="M39" i="46"/>
  <c r="O39" i="46" s="1"/>
  <c r="P39" i="46" s="1"/>
  <c r="K39" i="46"/>
  <c r="E39" i="46"/>
  <c r="G39" i="46" s="1"/>
  <c r="C39" i="46"/>
  <c r="M38" i="46"/>
  <c r="O38" i="46" s="1"/>
  <c r="K38" i="46"/>
  <c r="E38" i="46"/>
  <c r="G38" i="46" s="1"/>
  <c r="H38" i="46" s="1"/>
  <c r="C38" i="46"/>
  <c r="M37" i="46"/>
  <c r="O37" i="46" s="1"/>
  <c r="P37" i="46" s="1"/>
  <c r="K37" i="46"/>
  <c r="E37" i="46"/>
  <c r="G37" i="46" s="1"/>
  <c r="C37" i="46"/>
  <c r="M36" i="46"/>
  <c r="O36" i="46" s="1"/>
  <c r="K36" i="46"/>
  <c r="M35" i="46"/>
  <c r="O35" i="46" s="1"/>
  <c r="P35" i="46" s="1"/>
  <c r="K35" i="46"/>
  <c r="E35" i="46"/>
  <c r="G35" i="46" s="1"/>
  <c r="C35" i="46"/>
  <c r="M34" i="46"/>
  <c r="O34" i="46" s="1"/>
  <c r="K34" i="46"/>
  <c r="M33" i="46"/>
  <c r="O33" i="46" s="1"/>
  <c r="P33" i="46" s="1"/>
  <c r="K33" i="46"/>
  <c r="E32" i="46"/>
  <c r="G32" i="46" s="1"/>
  <c r="H32" i="46" s="1"/>
  <c r="C32" i="46"/>
  <c r="K31" i="46"/>
  <c r="M31" i="46" s="1"/>
  <c r="O31" i="46" s="1"/>
  <c r="P31" i="46" s="1"/>
  <c r="C31" i="46"/>
  <c r="C30" i="46"/>
  <c r="K29" i="46"/>
  <c r="M29" i="46" s="1"/>
  <c r="O29" i="46" s="1"/>
  <c r="C29" i="46"/>
  <c r="K28" i="46"/>
  <c r="M28" i="46" s="1"/>
  <c r="O28" i="46" s="1"/>
  <c r="C28" i="46"/>
  <c r="M27" i="46"/>
  <c r="O27" i="46" s="1"/>
  <c r="P27" i="46" s="1"/>
  <c r="K27" i="46"/>
  <c r="M26" i="46"/>
  <c r="O26" i="46" s="1"/>
  <c r="P26" i="46" s="1"/>
  <c r="K26" i="46"/>
  <c r="M25" i="46"/>
  <c r="O25" i="46" s="1"/>
  <c r="P25" i="46" s="1"/>
  <c r="K25" i="46"/>
  <c r="E25" i="46"/>
  <c r="G25" i="46" s="1"/>
  <c r="H25" i="46" s="1"/>
  <c r="C25" i="46"/>
  <c r="M24" i="46"/>
  <c r="O24" i="46" s="1"/>
  <c r="P24" i="46" s="1"/>
  <c r="K24" i="46"/>
  <c r="E24" i="46"/>
  <c r="G24" i="46" s="1"/>
  <c r="C24" i="46"/>
  <c r="M23" i="46"/>
  <c r="O23" i="46" s="1"/>
  <c r="P23" i="46" s="1"/>
  <c r="K23" i="46"/>
  <c r="E23" i="46"/>
  <c r="G23" i="46" s="1"/>
  <c r="H23" i="46" s="1"/>
  <c r="C23" i="46"/>
  <c r="M22" i="46"/>
  <c r="O22" i="46" s="1"/>
  <c r="P22" i="46" s="1"/>
  <c r="K22" i="46"/>
  <c r="E22" i="46"/>
  <c r="G22" i="46" s="1"/>
  <c r="M21" i="46"/>
  <c r="O21" i="46" s="1"/>
  <c r="P21" i="46" s="1"/>
  <c r="K21" i="46"/>
  <c r="E21" i="46"/>
  <c r="G21" i="46" s="1"/>
  <c r="H21" i="46" s="1"/>
  <c r="C21" i="46"/>
  <c r="M20" i="46"/>
  <c r="O20" i="46" s="1"/>
  <c r="P20" i="46" s="1"/>
  <c r="K20" i="46"/>
  <c r="E20" i="46"/>
  <c r="G20" i="46" s="1"/>
  <c r="C20" i="46"/>
  <c r="M19" i="46"/>
  <c r="O19" i="46" s="1"/>
  <c r="P19" i="46" s="1"/>
  <c r="K19" i="46"/>
  <c r="E19" i="46"/>
  <c r="G19" i="46" s="1"/>
  <c r="H19" i="46" s="1"/>
  <c r="C19" i="46"/>
  <c r="M18" i="46"/>
  <c r="O18" i="46" s="1"/>
  <c r="P18" i="46" s="1"/>
  <c r="K18" i="46"/>
  <c r="E18" i="46"/>
  <c r="G18" i="46" s="1"/>
  <c r="C18" i="46"/>
  <c r="M17" i="46"/>
  <c r="O17" i="46" s="1"/>
  <c r="P17" i="46" s="1"/>
  <c r="K17" i="46"/>
  <c r="E17" i="46"/>
  <c r="G17" i="46" s="1"/>
  <c r="H17" i="46" s="1"/>
  <c r="C17" i="46"/>
  <c r="K16" i="46"/>
  <c r="M16" i="46" s="1"/>
  <c r="O16" i="46" s="1"/>
  <c r="P16" i="46" s="1"/>
  <c r="C16" i="46"/>
  <c r="K15" i="46"/>
  <c r="M15" i="46" s="1"/>
  <c r="O15" i="46" s="1"/>
  <c r="P15" i="46" s="1"/>
  <c r="G15" i="46"/>
  <c r="H15" i="46" s="1"/>
  <c r="M14" i="46"/>
  <c r="O14" i="46" s="1"/>
  <c r="P14" i="46" s="1"/>
  <c r="K14" i="46"/>
  <c r="E14" i="46"/>
  <c r="G14" i="46" s="1"/>
  <c r="C14" i="46"/>
  <c r="M13" i="46"/>
  <c r="O13" i="46" s="1"/>
  <c r="P13" i="46" s="1"/>
  <c r="K13" i="46"/>
  <c r="E13" i="46"/>
  <c r="G13" i="46" s="1"/>
  <c r="H13" i="46" s="1"/>
  <c r="C13" i="46"/>
  <c r="M12" i="46"/>
  <c r="O12" i="46" s="1"/>
  <c r="K12" i="46"/>
  <c r="E12" i="46"/>
  <c r="G12" i="46" s="1"/>
  <c r="C12" i="46"/>
  <c r="E102" i="46" l="1"/>
  <c r="G102" i="46" s="1"/>
  <c r="C101" i="46"/>
  <c r="E115" i="46"/>
  <c r="G115" i="46" s="1"/>
  <c r="C114" i="46"/>
  <c r="H130" i="46"/>
  <c r="H129" i="46" s="1"/>
  <c r="G129" i="46"/>
  <c r="E136" i="46"/>
  <c r="G136" i="46" s="1"/>
  <c r="G135" i="46" s="1"/>
  <c r="C135" i="46"/>
  <c r="E174" i="46"/>
  <c r="G174" i="46" s="1"/>
  <c r="C173" i="46"/>
  <c r="C172" i="46" s="1"/>
  <c r="C11" i="46"/>
  <c r="E177" i="46"/>
  <c r="G177" i="46" s="1"/>
  <c r="G176" i="46" s="1"/>
  <c r="G175" i="46" s="1"/>
  <c r="C176" i="46"/>
  <c r="C175" i="46" s="1"/>
  <c r="K11" i="46"/>
  <c r="K10" i="46" s="1"/>
  <c r="K9" i="46" s="1"/>
  <c r="E71" i="46"/>
  <c r="G71" i="46" s="1"/>
  <c r="C70" i="46"/>
  <c r="E84" i="46"/>
  <c r="G84" i="46" s="1"/>
  <c r="C83" i="46"/>
  <c r="E89" i="46"/>
  <c r="G89" i="46" s="1"/>
  <c r="C88" i="46"/>
  <c r="C87" i="46" s="1"/>
  <c r="H79" i="46"/>
  <c r="G78" i="46"/>
  <c r="E142" i="46"/>
  <c r="G142" i="46" s="1"/>
  <c r="G141" i="46" s="1"/>
  <c r="G140" i="46" s="1"/>
  <c r="C141" i="46"/>
  <c r="C140" i="46" s="1"/>
  <c r="C156" i="46"/>
  <c r="C159" i="46"/>
  <c r="E166" i="46"/>
  <c r="G166" i="46" s="1"/>
  <c r="C165" i="46"/>
  <c r="C164" i="46" s="1"/>
  <c r="P12" i="46"/>
  <c r="O11" i="46"/>
  <c r="O10" i="46" s="1"/>
  <c r="O9" i="46" s="1"/>
  <c r="H157" i="46"/>
  <c r="G156" i="46"/>
  <c r="H160" i="46"/>
  <c r="G159" i="46"/>
  <c r="H105" i="46"/>
  <c r="G104" i="46"/>
  <c r="C129" i="46"/>
  <c r="E40" i="46"/>
  <c r="G40" i="46" s="1"/>
  <c r="H40" i="46" s="1"/>
  <c r="E16" i="46"/>
  <c r="G16" i="46" s="1"/>
  <c r="H16" i="46" s="1"/>
  <c r="E31" i="46"/>
  <c r="G31" i="46" s="1"/>
  <c r="H31" i="46" s="1"/>
  <c r="E42" i="46"/>
  <c r="G42" i="46" s="1"/>
  <c r="H42" i="46" s="1"/>
  <c r="I42" i="46" s="1"/>
  <c r="E30" i="46"/>
  <c r="G30" i="46" s="1"/>
  <c r="E28" i="46"/>
  <c r="G28" i="46" s="1"/>
  <c r="E29" i="46"/>
  <c r="G29" i="46" s="1"/>
  <c r="P58" i="46"/>
  <c r="Q58" i="46" s="1"/>
  <c r="P152" i="46"/>
  <c r="Q152" i="46" s="1"/>
  <c r="P36" i="46"/>
  <c r="Q36" i="46" s="1"/>
  <c r="P44" i="46"/>
  <c r="Q44" i="46" s="1"/>
  <c r="P60" i="46"/>
  <c r="Q60" i="46" s="1"/>
  <c r="P154" i="46"/>
  <c r="Q154" i="46" s="1"/>
  <c r="P48" i="46"/>
  <c r="Q48" i="46" s="1"/>
  <c r="P64" i="46"/>
  <c r="Q64" i="46" s="1"/>
  <c r="H144" i="46"/>
  <c r="I144" i="46" s="1"/>
  <c r="P160" i="46"/>
  <c r="Q160" i="46" s="1"/>
  <c r="P34" i="46"/>
  <c r="Q34" i="46" s="1"/>
  <c r="P46" i="46"/>
  <c r="Q46" i="46" s="1"/>
  <c r="P157" i="46"/>
  <c r="Q157" i="46" s="1"/>
  <c r="P50" i="46"/>
  <c r="Q50" i="46" s="1"/>
  <c r="P66" i="46"/>
  <c r="Q66" i="46" s="1"/>
  <c r="H146" i="46"/>
  <c r="I146" i="46" s="1"/>
  <c r="P162" i="46"/>
  <c r="Q162" i="46" s="1"/>
  <c r="P38" i="46"/>
  <c r="Q38" i="46" s="1"/>
  <c r="P62" i="46"/>
  <c r="Q62" i="46" s="1"/>
  <c r="P52" i="46"/>
  <c r="Q52" i="46" s="1"/>
  <c r="P68" i="46"/>
  <c r="Q68" i="46" s="1"/>
  <c r="H138" i="46"/>
  <c r="I138" i="46" s="1"/>
  <c r="P54" i="46"/>
  <c r="Q54" i="46" s="1"/>
  <c r="P85" i="46"/>
  <c r="Q85" i="46" s="1"/>
  <c r="P148" i="46"/>
  <c r="Q148" i="46" s="1"/>
  <c r="P56" i="46"/>
  <c r="Q56" i="46" s="1"/>
  <c r="P150" i="46"/>
  <c r="Q150" i="46" s="1"/>
  <c r="Q19" i="46"/>
  <c r="Q23" i="46"/>
  <c r="Q27" i="46"/>
  <c r="Q74" i="46"/>
  <c r="Q79" i="46"/>
  <c r="Q92" i="46"/>
  <c r="Q96" i="46"/>
  <c r="I98" i="46"/>
  <c r="I107" i="46"/>
  <c r="I119" i="46"/>
  <c r="I127" i="46"/>
  <c r="Q17" i="46"/>
  <c r="Q21" i="46"/>
  <c r="Q25" i="46"/>
  <c r="Q72" i="46"/>
  <c r="Q76" i="46"/>
  <c r="Q81" i="46"/>
  <c r="Q13" i="46"/>
  <c r="Q90" i="46"/>
  <c r="Q94" i="46"/>
  <c r="I100" i="46"/>
  <c r="I105" i="46"/>
  <c r="I109" i="46"/>
  <c r="I112" i="46"/>
  <c r="I117" i="46"/>
  <c r="I121" i="46"/>
  <c r="I130" i="46"/>
  <c r="I129" i="46" s="1"/>
  <c r="I134" i="46"/>
  <c r="H177" i="46"/>
  <c r="M177" i="46"/>
  <c r="O177" i="46" s="1"/>
  <c r="P177" i="46" s="1"/>
  <c r="Q177" i="46" s="1"/>
  <c r="P29" i="46"/>
  <c r="Q29" i="46" s="1"/>
  <c r="P28" i="46"/>
  <c r="Q28" i="46" s="1"/>
  <c r="P42" i="46"/>
  <c r="Q42" i="46" s="1"/>
  <c r="P98" i="46"/>
  <c r="Q98" i="46" s="1"/>
  <c r="P100" i="46"/>
  <c r="Q100" i="46" s="1"/>
  <c r="P102" i="46"/>
  <c r="Q102" i="46" s="1"/>
  <c r="P105" i="46"/>
  <c r="Q105" i="46" s="1"/>
  <c r="P107" i="46"/>
  <c r="Q107" i="46" s="1"/>
  <c r="P109" i="46"/>
  <c r="Q109" i="46" s="1"/>
  <c r="P111" i="46"/>
  <c r="Q111" i="46" s="1"/>
  <c r="P112" i="46"/>
  <c r="Q112" i="46" s="1"/>
  <c r="P115" i="46"/>
  <c r="Q115" i="46" s="1"/>
  <c r="P117" i="46"/>
  <c r="Q117" i="46" s="1"/>
  <c r="P119" i="46"/>
  <c r="Q119" i="46" s="1"/>
  <c r="P121" i="46"/>
  <c r="Q121" i="46" s="1"/>
  <c r="P123" i="46"/>
  <c r="Q123" i="46" s="1"/>
  <c r="P125" i="46"/>
  <c r="Q125" i="46" s="1"/>
  <c r="H139" i="46"/>
  <c r="I139" i="46" s="1"/>
  <c r="H12" i="46"/>
  <c r="Q12" i="46"/>
  <c r="I13" i="46"/>
  <c r="H14" i="46"/>
  <c r="I14" i="46" s="1"/>
  <c r="Q14" i="46"/>
  <c r="I15" i="46"/>
  <c r="Q15" i="46"/>
  <c r="I16" i="46"/>
  <c r="Q16" i="46"/>
  <c r="I17" i="46"/>
  <c r="H18" i="46"/>
  <c r="I18" i="46" s="1"/>
  <c r="Q18" i="46"/>
  <c r="I19" i="46"/>
  <c r="H20" i="46"/>
  <c r="I20" i="46" s="1"/>
  <c r="Q20" i="46"/>
  <c r="I21" i="46"/>
  <c r="H22" i="46"/>
  <c r="I22" i="46" s="1"/>
  <c r="Q22" i="46"/>
  <c r="I23" i="46"/>
  <c r="H24" i="46"/>
  <c r="I24" i="46" s="1"/>
  <c r="Q24" i="46"/>
  <c r="I25" i="46"/>
  <c r="Q26" i="46"/>
  <c r="H28" i="46"/>
  <c r="I28" i="46" s="1"/>
  <c r="H29" i="46"/>
  <c r="I29" i="46" s="1"/>
  <c r="H30" i="46"/>
  <c r="I30" i="46" s="1"/>
  <c r="Q31" i="46"/>
  <c r="I32" i="46"/>
  <c r="Q33" i="46"/>
  <c r="H35" i="46"/>
  <c r="I35" i="46" s="1"/>
  <c r="Q35" i="46"/>
  <c r="H37" i="46"/>
  <c r="I37" i="46" s="1"/>
  <c r="Q37" i="46"/>
  <c r="I38" i="46"/>
  <c r="H39" i="46"/>
  <c r="I39" i="46" s="1"/>
  <c r="Q39" i="46"/>
  <c r="I41" i="46"/>
  <c r="H43" i="46"/>
  <c r="I43" i="46" s="1"/>
  <c r="Q43" i="46"/>
  <c r="I44" i="46"/>
  <c r="H45" i="46"/>
  <c r="I45" i="46" s="1"/>
  <c r="Q45" i="46"/>
  <c r="I46" i="46"/>
  <c r="H47" i="46"/>
  <c r="I47" i="46" s="1"/>
  <c r="Q47" i="46"/>
  <c r="I48" i="46"/>
  <c r="Q49" i="46"/>
  <c r="Q51" i="46"/>
  <c r="I52" i="46"/>
  <c r="H53" i="46"/>
  <c r="I53" i="46" s="1"/>
  <c r="Q53" i="46"/>
  <c r="H55" i="46"/>
  <c r="I55" i="46" s="1"/>
  <c r="I56" i="46"/>
  <c r="H57" i="46"/>
  <c r="I57" i="46" s="1"/>
  <c r="Q57" i="46"/>
  <c r="I58" i="46"/>
  <c r="H59" i="46"/>
  <c r="I59" i="46" s="1"/>
  <c r="Q59" i="46"/>
  <c r="I60" i="46"/>
  <c r="Q61" i="46"/>
  <c r="H63" i="46"/>
  <c r="I63" i="46" s="1"/>
  <c r="Q63" i="46"/>
  <c r="I64" i="46"/>
  <c r="Q65" i="46"/>
  <c r="H67" i="46"/>
  <c r="I67" i="46" s="1"/>
  <c r="Q67" i="46"/>
  <c r="Q69" i="46"/>
  <c r="Q71" i="46"/>
  <c r="I72" i="46"/>
  <c r="H73" i="46"/>
  <c r="I73" i="46" s="1"/>
  <c r="Q73" i="46"/>
  <c r="I74" i="46"/>
  <c r="Q75" i="46"/>
  <c r="I76" i="46"/>
  <c r="H77" i="46"/>
  <c r="I77" i="46" s="1"/>
  <c r="Q77" i="46"/>
  <c r="I79" i="46"/>
  <c r="H80" i="46"/>
  <c r="I80" i="46" s="1"/>
  <c r="Q80" i="46"/>
  <c r="I81" i="46"/>
  <c r="H82" i="46"/>
  <c r="I82" i="46" s="1"/>
  <c r="Q82" i="46"/>
  <c r="Q84" i="46"/>
  <c r="H86" i="46"/>
  <c r="I86" i="46" s="1"/>
  <c r="Q86" i="46"/>
  <c r="Q89" i="46"/>
  <c r="I90" i="46"/>
  <c r="H91" i="46"/>
  <c r="I91" i="46" s="1"/>
  <c r="Q91" i="46"/>
  <c r="I92" i="46"/>
  <c r="H93" i="46"/>
  <c r="I93" i="46" s="1"/>
  <c r="Q93" i="46"/>
  <c r="I94" i="46"/>
  <c r="H95" i="46"/>
  <c r="I95" i="46" s="1"/>
  <c r="Q95" i="46"/>
  <c r="I96" i="46"/>
  <c r="Q97" i="46"/>
  <c r="H99" i="46"/>
  <c r="I99" i="46" s="1"/>
  <c r="H103" i="46"/>
  <c r="I103" i="46" s="1"/>
  <c r="H106" i="46"/>
  <c r="I106" i="46" s="1"/>
  <c r="H108" i="46"/>
  <c r="I108" i="46" s="1"/>
  <c r="H116" i="46"/>
  <c r="I116" i="46" s="1"/>
  <c r="H118" i="46"/>
  <c r="I118" i="46" s="1"/>
  <c r="H120" i="46"/>
  <c r="I120" i="46" s="1"/>
  <c r="H122" i="46"/>
  <c r="I122" i="46" s="1"/>
  <c r="H126" i="46"/>
  <c r="I126" i="46" s="1"/>
  <c r="H142" i="46"/>
  <c r="P147" i="46"/>
  <c r="Q147" i="46" s="1"/>
  <c r="P149" i="46"/>
  <c r="Q149" i="46" s="1"/>
  <c r="P151" i="46"/>
  <c r="Q151" i="46" s="1"/>
  <c r="P153" i="46"/>
  <c r="Q153" i="46" s="1"/>
  <c r="P155" i="46"/>
  <c r="Q155" i="46" s="1"/>
  <c r="P158" i="46"/>
  <c r="Q158" i="46" s="1"/>
  <c r="P161" i="46"/>
  <c r="Q161" i="46" s="1"/>
  <c r="P163" i="46"/>
  <c r="Q163" i="46" s="1"/>
  <c r="P167" i="46"/>
  <c r="Q167" i="46" s="1"/>
  <c r="P169" i="46"/>
  <c r="Q169" i="46" s="1"/>
  <c r="P171" i="46"/>
  <c r="Q171" i="46" s="1"/>
  <c r="Q99" i="46"/>
  <c r="Q103" i="46"/>
  <c r="Q106" i="46"/>
  <c r="Q108" i="46"/>
  <c r="Q110" i="46"/>
  <c r="Q116" i="46"/>
  <c r="Q118" i="46"/>
  <c r="Q120" i="46"/>
  <c r="Q122" i="46"/>
  <c r="Q124" i="46"/>
  <c r="Q126" i="46"/>
  <c r="P127" i="46"/>
  <c r="Q127" i="46" s="1"/>
  <c r="Q128" i="46"/>
  <c r="P130" i="46"/>
  <c r="Q130" i="46" s="1"/>
  <c r="I131" i="46"/>
  <c r="Q131" i="46"/>
  <c r="P132" i="46"/>
  <c r="Q132" i="46" s="1"/>
  <c r="I133" i="46"/>
  <c r="Q133" i="46"/>
  <c r="P134" i="46"/>
  <c r="Q134" i="46" s="1"/>
  <c r="P136" i="46"/>
  <c r="Q136" i="46" s="1"/>
  <c r="I137" i="46"/>
  <c r="Q137" i="46"/>
  <c r="P138" i="46"/>
  <c r="Q138" i="46" s="1"/>
  <c r="P139" i="46"/>
  <c r="Q139" i="46" s="1"/>
  <c r="P142" i="46"/>
  <c r="Q142" i="46" s="1"/>
  <c r="Q143" i="46"/>
  <c r="P144" i="46"/>
  <c r="Q144" i="46" s="1"/>
  <c r="I145" i="46"/>
  <c r="Q145" i="46"/>
  <c r="Q146" i="46"/>
  <c r="H147" i="46"/>
  <c r="I147" i="46" s="1"/>
  <c r="H149" i="46"/>
  <c r="I149" i="46" s="1"/>
  <c r="H151" i="46"/>
  <c r="I151" i="46" s="1"/>
  <c r="H153" i="46"/>
  <c r="I153" i="46" s="1"/>
  <c r="H155" i="46"/>
  <c r="I155" i="46" s="1"/>
  <c r="H158" i="46"/>
  <c r="I158" i="46" s="1"/>
  <c r="H161" i="46"/>
  <c r="I161" i="46" s="1"/>
  <c r="H163" i="46"/>
  <c r="I163" i="46" s="1"/>
  <c r="P166" i="46"/>
  <c r="Q166" i="46" s="1"/>
  <c r="P168" i="46"/>
  <c r="Q168" i="46" s="1"/>
  <c r="P170" i="46"/>
  <c r="Q170" i="46" s="1"/>
  <c r="P174" i="46"/>
  <c r="Q174" i="46" s="1"/>
  <c r="I150" i="46"/>
  <c r="I154" i="46"/>
  <c r="I157" i="46"/>
  <c r="I160" i="46"/>
  <c r="I162" i="46"/>
  <c r="I167" i="46"/>
  <c r="I168" i="46"/>
  <c r="I169" i="46"/>
  <c r="I170" i="46"/>
  <c r="I171" i="46"/>
  <c r="M37" i="45"/>
  <c r="O37" i="45" s="1"/>
  <c r="M36" i="45"/>
  <c r="O36" i="45" s="1"/>
  <c r="M35" i="45"/>
  <c r="O35" i="45" s="1"/>
  <c r="M34" i="45"/>
  <c r="O34" i="45" s="1"/>
  <c r="P34" i="45" s="1"/>
  <c r="Q34" i="45" s="1"/>
  <c r="M33" i="45"/>
  <c r="O33" i="45" s="1"/>
  <c r="P33" i="45" s="1"/>
  <c r="Q33" i="45" s="1"/>
  <c r="M32" i="45"/>
  <c r="O32" i="45" s="1"/>
  <c r="M31" i="45"/>
  <c r="O31" i="45" s="1"/>
  <c r="M30" i="45"/>
  <c r="O30" i="45" s="1"/>
  <c r="I25" i="45"/>
  <c r="I24" i="45"/>
  <c r="I23" i="45"/>
  <c r="I22" i="45"/>
  <c r="Q19" i="45"/>
  <c r="I19" i="45"/>
  <c r="Q18" i="45"/>
  <c r="Q17" i="45"/>
  <c r="I17" i="45"/>
  <c r="Q16" i="45"/>
  <c r="I16" i="45"/>
  <c r="Q15" i="45"/>
  <c r="Q14" i="45"/>
  <c r="Q13" i="45"/>
  <c r="M12" i="45"/>
  <c r="O12" i="45" s="1"/>
  <c r="P12" i="45" s="1"/>
  <c r="P10" i="45" s="1"/>
  <c r="P35" i="45" l="1"/>
  <c r="Q35" i="45" s="1"/>
  <c r="P36" i="45"/>
  <c r="Q36" i="45" s="1"/>
  <c r="P32" i="45"/>
  <c r="Q32" i="45" s="1"/>
  <c r="P37" i="45"/>
  <c r="Q37" i="45" s="1"/>
  <c r="P30" i="45"/>
  <c r="Q30" i="45" s="1"/>
  <c r="P31" i="45"/>
  <c r="Q31" i="45"/>
  <c r="Q20" i="45"/>
  <c r="O20" i="45"/>
  <c r="I21" i="45"/>
  <c r="I20" i="45" s="1"/>
  <c r="G20" i="45"/>
  <c r="O28" i="45"/>
  <c r="I11" i="45"/>
  <c r="G10" i="45"/>
  <c r="Q12" i="45"/>
  <c r="Q10" i="45" s="1"/>
  <c r="O10" i="45"/>
  <c r="I78" i="46"/>
  <c r="I156" i="46"/>
  <c r="H156" i="46"/>
  <c r="Q11" i="46"/>
  <c r="Q10" i="46" s="1"/>
  <c r="Q9" i="46" s="1"/>
  <c r="H136" i="46"/>
  <c r="H11" i="46"/>
  <c r="G11" i="46"/>
  <c r="G10" i="46" s="1"/>
  <c r="H78" i="46"/>
  <c r="H71" i="46"/>
  <c r="H70" i="46" s="1"/>
  <c r="G70" i="46"/>
  <c r="I71" i="46"/>
  <c r="I70" i="46" s="1"/>
  <c r="H104" i="46"/>
  <c r="C113" i="46"/>
  <c r="I142" i="46"/>
  <c r="I141" i="46" s="1"/>
  <c r="I140" i="46" s="1"/>
  <c r="H141" i="46"/>
  <c r="H166" i="46"/>
  <c r="G165" i="46"/>
  <c r="G164" i="46" s="1"/>
  <c r="H89" i="46"/>
  <c r="G88" i="46"/>
  <c r="C10" i="46"/>
  <c r="H115" i="46"/>
  <c r="G114" i="46"/>
  <c r="G113" i="46" s="1"/>
  <c r="P11" i="46"/>
  <c r="P10" i="46" s="1"/>
  <c r="P9" i="46" s="1"/>
  <c r="I40" i="46"/>
  <c r="I104" i="46"/>
  <c r="H159" i="46"/>
  <c r="I159" i="46"/>
  <c r="I177" i="46"/>
  <c r="I176" i="46" s="1"/>
  <c r="I175" i="46" s="1"/>
  <c r="H176" i="46"/>
  <c r="H175" i="46" s="1"/>
  <c r="H84" i="46"/>
  <c r="G83" i="46"/>
  <c r="H174" i="46"/>
  <c r="G173" i="46"/>
  <c r="G172" i="46" s="1"/>
  <c r="H102" i="46"/>
  <c r="G101" i="46"/>
  <c r="I31" i="46"/>
  <c r="I12" i="46"/>
  <c r="I11" i="46" s="1"/>
  <c r="I12" i="45"/>
  <c r="P428" i="44"/>
  <c r="Q428" i="44" s="1"/>
  <c r="P427" i="44"/>
  <c r="Q427" i="44" s="1"/>
  <c r="P426" i="44"/>
  <c r="Q426" i="44" s="1"/>
  <c r="P425" i="44"/>
  <c r="H425" i="44"/>
  <c r="P422" i="44"/>
  <c r="Q422" i="44" s="1"/>
  <c r="P421" i="44"/>
  <c r="Q421" i="44" s="1"/>
  <c r="H421" i="44"/>
  <c r="I421" i="44" s="1"/>
  <c r="H420" i="44"/>
  <c r="I420" i="44" s="1"/>
  <c r="H419" i="44"/>
  <c r="E419" i="44"/>
  <c r="G419" i="44" s="1"/>
  <c r="G418" i="44" s="1"/>
  <c r="G417" i="44" s="1"/>
  <c r="G9" i="44" s="1"/>
  <c r="D11" i="49" s="1"/>
  <c r="L11" i="49" s="1"/>
  <c r="P416" i="44"/>
  <c r="Q416" i="44" s="1"/>
  <c r="P415" i="44"/>
  <c r="P412" i="44"/>
  <c r="P410" i="44"/>
  <c r="H407" i="44"/>
  <c r="H405" i="44"/>
  <c r="I405" i="44" s="1"/>
  <c r="P404" i="44"/>
  <c r="Q404" i="44" s="1"/>
  <c r="H404" i="44"/>
  <c r="I404" i="44" s="1"/>
  <c r="P403" i="44"/>
  <c r="Q403" i="44" s="1"/>
  <c r="H403" i="44"/>
  <c r="I403" i="44" s="1"/>
  <c r="H402" i="44"/>
  <c r="I402" i="44" s="1"/>
  <c r="P401" i="44"/>
  <c r="Q401" i="44" s="1"/>
  <c r="H401" i="44"/>
  <c r="I401" i="44" s="1"/>
  <c r="P400" i="44"/>
  <c r="P399" i="44" s="1"/>
  <c r="H400" i="44"/>
  <c r="P398" i="44"/>
  <c r="Q398" i="44" s="1"/>
  <c r="H398" i="44"/>
  <c r="I398" i="44" s="1"/>
  <c r="P397" i="44"/>
  <c r="Q397" i="44" s="1"/>
  <c r="H397" i="44"/>
  <c r="I397" i="44" s="1"/>
  <c r="P396" i="44"/>
  <c r="Q396" i="44" s="1"/>
  <c r="H396" i="44"/>
  <c r="I396" i="44" s="1"/>
  <c r="P395" i="44"/>
  <c r="Q395" i="44" s="1"/>
  <c r="H395" i="44"/>
  <c r="I395" i="44" s="1"/>
  <c r="P394" i="44"/>
  <c r="Q394" i="44" s="1"/>
  <c r="H394" i="44"/>
  <c r="I394" i="44" s="1"/>
  <c r="H393" i="44"/>
  <c r="I393" i="44" s="1"/>
  <c r="P392" i="44"/>
  <c r="Q392" i="44" s="1"/>
  <c r="H392" i="44"/>
  <c r="I392" i="44" s="1"/>
  <c r="P391" i="44"/>
  <c r="H391" i="44"/>
  <c r="P389" i="44"/>
  <c r="Q389" i="44" s="1"/>
  <c r="H389" i="44"/>
  <c r="I389" i="44" s="1"/>
  <c r="P388" i="44"/>
  <c r="H388" i="44"/>
  <c r="P385" i="44"/>
  <c r="Q385" i="44" s="1"/>
  <c r="P384" i="44"/>
  <c r="Q384" i="44" s="1"/>
  <c r="P383" i="44"/>
  <c r="Q383" i="44" s="1"/>
  <c r="P382" i="44"/>
  <c r="P380" i="44"/>
  <c r="P378" i="44"/>
  <c r="Q378" i="44" s="1"/>
  <c r="P377" i="44"/>
  <c r="Q377" i="44" s="1"/>
  <c r="P376" i="44"/>
  <c r="Q376" i="44" s="1"/>
  <c r="P375" i="44"/>
  <c r="Q375" i="44" s="1"/>
  <c r="P374" i="44"/>
  <c r="P371" i="44"/>
  <c r="Q371" i="44" s="1"/>
  <c r="P370" i="44"/>
  <c r="Q370" i="44" s="1"/>
  <c r="H370" i="44"/>
  <c r="I370" i="44" s="1"/>
  <c r="P369" i="44"/>
  <c r="Q369" i="44" s="1"/>
  <c r="H369" i="44"/>
  <c r="I369" i="44" s="1"/>
  <c r="P368" i="44"/>
  <c r="Q368" i="44" s="1"/>
  <c r="H368" i="44"/>
  <c r="I368" i="44" s="1"/>
  <c r="P367" i="44"/>
  <c r="Q367" i="44" s="1"/>
  <c r="H367" i="44"/>
  <c r="I367" i="44" s="1"/>
  <c r="P366" i="44"/>
  <c r="H366" i="44"/>
  <c r="H363" i="44"/>
  <c r="I363" i="44" s="1"/>
  <c r="H362" i="44"/>
  <c r="P358" i="44"/>
  <c r="Q358" i="44" s="1"/>
  <c r="P357" i="44"/>
  <c r="Q357" i="44" s="1"/>
  <c r="P356" i="44"/>
  <c r="Q356" i="44" s="1"/>
  <c r="P355" i="44"/>
  <c r="Q355" i="44" s="1"/>
  <c r="P354" i="44"/>
  <c r="Q354" i="44" s="1"/>
  <c r="P353" i="44"/>
  <c r="P351" i="44"/>
  <c r="Q351" i="44" s="1"/>
  <c r="P350" i="44"/>
  <c r="Q350" i="44" s="1"/>
  <c r="P349" i="44"/>
  <c r="Q349" i="44" s="1"/>
  <c r="P348" i="44"/>
  <c r="Q348" i="44" s="1"/>
  <c r="P347" i="44"/>
  <c r="Q347" i="44" s="1"/>
  <c r="P346" i="44"/>
  <c r="Q346" i="44" s="1"/>
  <c r="P345" i="44"/>
  <c r="P343" i="44"/>
  <c r="Q343" i="44" s="1"/>
  <c r="P342" i="44"/>
  <c r="Q342" i="44" s="1"/>
  <c r="P341" i="44"/>
  <c r="Q341" i="44" s="1"/>
  <c r="P340" i="44"/>
  <c r="Q340" i="44" s="1"/>
  <c r="P339" i="44"/>
  <c r="Q339" i="44" s="1"/>
  <c r="P338" i="44"/>
  <c r="Q338" i="44" s="1"/>
  <c r="P337" i="44"/>
  <c r="Q337" i="44" s="1"/>
  <c r="P336" i="44"/>
  <c r="Q336" i="44" s="1"/>
  <c r="P335" i="44"/>
  <c r="P333" i="44"/>
  <c r="Q333" i="44" s="1"/>
  <c r="P332" i="44"/>
  <c r="H329" i="44"/>
  <c r="I329" i="44" s="1"/>
  <c r="H328" i="44"/>
  <c r="I328" i="44" s="1"/>
  <c r="H327" i="44"/>
  <c r="I327" i="44" s="1"/>
  <c r="H326" i="44"/>
  <c r="I326" i="44" s="1"/>
  <c r="H325" i="44"/>
  <c r="I325" i="44" s="1"/>
  <c r="H324" i="44"/>
  <c r="I324" i="44" s="1"/>
  <c r="H323" i="44"/>
  <c r="I323" i="44" s="1"/>
  <c r="H322" i="44"/>
  <c r="I322" i="44" s="1"/>
  <c r="H321" i="44"/>
  <c r="I321" i="44" s="1"/>
  <c r="H320" i="44"/>
  <c r="I320" i="44" s="1"/>
  <c r="H319" i="44"/>
  <c r="I319" i="44" s="1"/>
  <c r="H318" i="44"/>
  <c r="I318" i="44" s="1"/>
  <c r="H317" i="44"/>
  <c r="I317" i="44" s="1"/>
  <c r="H316" i="44"/>
  <c r="I316" i="44" s="1"/>
  <c r="H315" i="44"/>
  <c r="I315" i="44" s="1"/>
  <c r="H313" i="44"/>
  <c r="I313" i="44" s="1"/>
  <c r="H312" i="44"/>
  <c r="I312" i="44" s="1"/>
  <c r="H311" i="44"/>
  <c r="H309" i="44"/>
  <c r="I309" i="44" s="1"/>
  <c r="H308" i="44"/>
  <c r="I308" i="44" s="1"/>
  <c r="H306" i="44"/>
  <c r="I306" i="44" s="1"/>
  <c r="H305" i="44"/>
  <c r="I305" i="44" s="1"/>
  <c r="H304" i="44"/>
  <c r="H302" i="44"/>
  <c r="I302" i="44" s="1"/>
  <c r="H301" i="44"/>
  <c r="I301" i="44" s="1"/>
  <c r="H300" i="44"/>
  <c r="I300" i="44" s="1"/>
  <c r="H299" i="44"/>
  <c r="I299" i="44" s="1"/>
  <c r="H298" i="44"/>
  <c r="I298" i="44" s="1"/>
  <c r="H297" i="44"/>
  <c r="I297" i="44" s="1"/>
  <c r="H296" i="44"/>
  <c r="I296" i="44" s="1"/>
  <c r="H293" i="44"/>
  <c r="I293" i="44" s="1"/>
  <c r="H292" i="44"/>
  <c r="I292" i="44" s="1"/>
  <c r="H291" i="44"/>
  <c r="I291" i="44" s="1"/>
  <c r="H290" i="44"/>
  <c r="I290" i="44" s="1"/>
  <c r="H289" i="44"/>
  <c r="I289" i="44" s="1"/>
  <c r="H288" i="44"/>
  <c r="I288" i="44" s="1"/>
  <c r="H287" i="44"/>
  <c r="I287" i="44" s="1"/>
  <c r="H286" i="44"/>
  <c r="I286" i="44" s="1"/>
  <c r="H285" i="44"/>
  <c r="I285" i="44" s="1"/>
  <c r="H284" i="44"/>
  <c r="I284" i="44" s="1"/>
  <c r="H283" i="44"/>
  <c r="I283" i="44" s="1"/>
  <c r="H282" i="44"/>
  <c r="I282" i="44" s="1"/>
  <c r="H281" i="44"/>
  <c r="I281" i="44" s="1"/>
  <c r="H280" i="44"/>
  <c r="I280" i="44" s="1"/>
  <c r="H279" i="44"/>
  <c r="I279" i="44" s="1"/>
  <c r="H278" i="44"/>
  <c r="I278" i="44" s="1"/>
  <c r="H277" i="44"/>
  <c r="I277" i="44" s="1"/>
  <c r="H275" i="44"/>
  <c r="I275" i="44" s="1"/>
  <c r="H274" i="44"/>
  <c r="H271" i="44"/>
  <c r="I271" i="44" s="1"/>
  <c r="H270" i="44"/>
  <c r="I270" i="44" s="1"/>
  <c r="H266" i="44"/>
  <c r="I266" i="44" s="1"/>
  <c r="H265" i="44"/>
  <c r="I265" i="44" s="1"/>
  <c r="H264" i="44"/>
  <c r="I264" i="44" s="1"/>
  <c r="H263" i="44"/>
  <c r="I263" i="44" s="1"/>
  <c r="H262" i="44"/>
  <c r="I262" i="44" s="1"/>
  <c r="H261" i="44"/>
  <c r="I261" i="44" s="1"/>
  <c r="H260" i="44"/>
  <c r="I260" i="44" s="1"/>
  <c r="H259" i="44"/>
  <c r="I259" i="44" s="1"/>
  <c r="H257" i="44"/>
  <c r="I257" i="44" s="1"/>
  <c r="H255" i="44"/>
  <c r="I255" i="44" s="1"/>
  <c r="H254" i="44"/>
  <c r="I254" i="44" s="1"/>
  <c r="H252" i="44"/>
  <c r="I252" i="44" s="1"/>
  <c r="H251" i="44"/>
  <c r="I251" i="44" s="1"/>
  <c r="H250" i="44"/>
  <c r="I250" i="44" s="1"/>
  <c r="H249" i="44"/>
  <c r="I249" i="44" s="1"/>
  <c r="H247" i="44"/>
  <c r="I247" i="44" s="1"/>
  <c r="H246" i="44"/>
  <c r="I246" i="44" s="1"/>
  <c r="H245" i="44"/>
  <c r="I245" i="44" s="1"/>
  <c r="H242" i="44"/>
  <c r="I242" i="44" s="1"/>
  <c r="H240" i="44"/>
  <c r="I240" i="44" s="1"/>
  <c r="H239" i="44"/>
  <c r="I239" i="44" s="1"/>
  <c r="H238" i="44"/>
  <c r="I238" i="44" s="1"/>
  <c r="H235" i="44"/>
  <c r="I235" i="44" s="1"/>
  <c r="H233" i="44"/>
  <c r="I233" i="44" s="1"/>
  <c r="H232" i="44"/>
  <c r="I232" i="44" s="1"/>
  <c r="H230" i="44"/>
  <c r="I230" i="44" s="1"/>
  <c r="H229" i="44"/>
  <c r="I229" i="44" s="1"/>
  <c r="H228" i="44"/>
  <c r="H224" i="44"/>
  <c r="I224" i="44" s="1"/>
  <c r="H223" i="44"/>
  <c r="I223" i="44" s="1"/>
  <c r="H222" i="44"/>
  <c r="I222" i="44" s="1"/>
  <c r="H221" i="44"/>
  <c r="H219" i="44"/>
  <c r="I219" i="44" s="1"/>
  <c r="H218" i="44"/>
  <c r="I218" i="44" s="1"/>
  <c r="H217" i="44"/>
  <c r="H215" i="44"/>
  <c r="I215" i="44" s="1"/>
  <c r="H214" i="44"/>
  <c r="I214" i="44" s="1"/>
  <c r="H213" i="44"/>
  <c r="I213" i="44" s="1"/>
  <c r="H212" i="44"/>
  <c r="I212" i="44" s="1"/>
  <c r="H211" i="44"/>
  <c r="I211" i="44" s="1"/>
  <c r="H210" i="44"/>
  <c r="I210" i="44" s="1"/>
  <c r="H209" i="44"/>
  <c r="I209" i="44" s="1"/>
  <c r="H208" i="44"/>
  <c r="I208" i="44" s="1"/>
  <c r="H207" i="44"/>
  <c r="H205" i="44"/>
  <c r="I205" i="44" s="1"/>
  <c r="H204" i="44"/>
  <c r="P201" i="44"/>
  <c r="Q201" i="44" s="1"/>
  <c r="P200" i="44"/>
  <c r="Q200" i="44" s="1"/>
  <c r="P199" i="44"/>
  <c r="Q199" i="44" s="1"/>
  <c r="P198" i="44"/>
  <c r="Q198" i="44" s="1"/>
  <c r="P197" i="44"/>
  <c r="Q197" i="44" s="1"/>
  <c r="P196" i="44"/>
  <c r="Q196" i="44" s="1"/>
  <c r="P195" i="44"/>
  <c r="P193" i="44"/>
  <c r="Q193" i="44" s="1"/>
  <c r="P192" i="44"/>
  <c r="Q192" i="44" s="1"/>
  <c r="P191" i="44"/>
  <c r="Q191" i="44" s="1"/>
  <c r="P190" i="44"/>
  <c r="Q190" i="44" s="1"/>
  <c r="P189" i="44"/>
  <c r="Q189" i="44" s="1"/>
  <c r="P188" i="44"/>
  <c r="P186" i="44"/>
  <c r="Q186" i="44" s="1"/>
  <c r="P185" i="44"/>
  <c r="Q185" i="44" s="1"/>
  <c r="P184" i="44"/>
  <c r="Q184" i="44" s="1"/>
  <c r="P183" i="44"/>
  <c r="Q183" i="44" s="1"/>
  <c r="P182" i="44"/>
  <c r="Q182" i="44" s="1"/>
  <c r="P181" i="44"/>
  <c r="Q181" i="44" s="1"/>
  <c r="P180" i="44"/>
  <c r="Q180" i="44" s="1"/>
  <c r="P179" i="44"/>
  <c r="Q179" i="44" s="1"/>
  <c r="P178" i="44"/>
  <c r="Q178" i="44" s="1"/>
  <c r="P177" i="44"/>
  <c r="Q177" i="44" s="1"/>
  <c r="P176" i="44"/>
  <c r="P174" i="44"/>
  <c r="Q174" i="44" s="1"/>
  <c r="P173" i="44"/>
  <c r="Q173" i="44" s="1"/>
  <c r="P172" i="44"/>
  <c r="Q172" i="44" s="1"/>
  <c r="P171" i="44"/>
  <c r="P168" i="44"/>
  <c r="Q168" i="44" s="1"/>
  <c r="P167" i="44"/>
  <c r="Q167" i="44" s="1"/>
  <c r="P166" i="44"/>
  <c r="Q166" i="44" s="1"/>
  <c r="P165" i="44"/>
  <c r="Q165" i="44" s="1"/>
  <c r="P164" i="44"/>
  <c r="Q164" i="44" s="1"/>
  <c r="P163" i="44"/>
  <c r="Q163" i="44" s="1"/>
  <c r="P162" i="44"/>
  <c r="P160" i="44"/>
  <c r="Q160" i="44" s="1"/>
  <c r="P159" i="44"/>
  <c r="Q159" i="44" s="1"/>
  <c r="P158" i="44"/>
  <c r="Q158" i="44" s="1"/>
  <c r="P157" i="44"/>
  <c r="Q157" i="44" s="1"/>
  <c r="P156" i="44"/>
  <c r="Q156" i="44" s="1"/>
  <c r="P155" i="44"/>
  <c r="Q155" i="44" s="1"/>
  <c r="P154" i="44"/>
  <c r="P152" i="44"/>
  <c r="Q152" i="44" s="1"/>
  <c r="P151" i="44"/>
  <c r="Q151" i="44" s="1"/>
  <c r="P150" i="44"/>
  <c r="Q150" i="44" s="1"/>
  <c r="P149" i="44"/>
  <c r="Q149" i="44" s="1"/>
  <c r="P148" i="44"/>
  <c r="Q148" i="44" s="1"/>
  <c r="P147" i="44"/>
  <c r="Q147" i="44" s="1"/>
  <c r="P146" i="44"/>
  <c r="Q146" i="44" s="1"/>
  <c r="P145" i="44"/>
  <c r="Q145" i="44" s="1"/>
  <c r="P144" i="44"/>
  <c r="Q144" i="44" s="1"/>
  <c r="P143" i="44"/>
  <c r="Q143" i="44" s="1"/>
  <c r="P142" i="44"/>
  <c r="P140" i="44"/>
  <c r="Q140" i="44" s="1"/>
  <c r="P139" i="44"/>
  <c r="Q139" i="44" s="1"/>
  <c r="P138" i="44"/>
  <c r="Q138" i="44" s="1"/>
  <c r="P137" i="44"/>
  <c r="P134" i="44"/>
  <c r="Q134" i="44" s="1"/>
  <c r="H134" i="44"/>
  <c r="I134" i="44" s="1"/>
  <c r="P133" i="44"/>
  <c r="Q133" i="44" s="1"/>
  <c r="H133" i="44"/>
  <c r="I133" i="44" s="1"/>
  <c r="P132" i="44"/>
  <c r="Q132" i="44" s="1"/>
  <c r="H132" i="44"/>
  <c r="I132" i="44" s="1"/>
  <c r="P131" i="44"/>
  <c r="Q131" i="44" s="1"/>
  <c r="H131" i="44"/>
  <c r="I131" i="44" s="1"/>
  <c r="P130" i="44"/>
  <c r="Q130" i="44" s="1"/>
  <c r="H130" i="44"/>
  <c r="I130" i="44" s="1"/>
  <c r="P129" i="44"/>
  <c r="Q129" i="44" s="1"/>
  <c r="H129" i="44"/>
  <c r="I129" i="44" s="1"/>
  <c r="P128" i="44"/>
  <c r="Q128" i="44" s="1"/>
  <c r="H128" i="44"/>
  <c r="I128" i="44" s="1"/>
  <c r="P127" i="44"/>
  <c r="Q127" i="44" s="1"/>
  <c r="H127" i="44"/>
  <c r="I127" i="44" s="1"/>
  <c r="P126" i="44"/>
  <c r="Q126" i="44" s="1"/>
  <c r="H126" i="44"/>
  <c r="I126" i="44" s="1"/>
  <c r="P125" i="44"/>
  <c r="Q125" i="44" s="1"/>
  <c r="H125" i="44"/>
  <c r="I125" i="44" s="1"/>
  <c r="P124" i="44"/>
  <c r="Q124" i="44" s="1"/>
  <c r="H124" i="44"/>
  <c r="I124" i="44" s="1"/>
  <c r="P123" i="44"/>
  <c r="Q123" i="44" s="1"/>
  <c r="H123" i="44"/>
  <c r="I123" i="44" s="1"/>
  <c r="P122" i="44"/>
  <c r="Q122" i="44" s="1"/>
  <c r="H122" i="44"/>
  <c r="I122" i="44" s="1"/>
  <c r="P121" i="44"/>
  <c r="H121" i="44"/>
  <c r="P119" i="44"/>
  <c r="H119" i="44"/>
  <c r="P116" i="44"/>
  <c r="P113" i="44"/>
  <c r="Q113" i="44" s="1"/>
  <c r="P112" i="44"/>
  <c r="Q112" i="44" s="1"/>
  <c r="P111" i="44"/>
  <c r="Q111" i="44" s="1"/>
  <c r="P110" i="44"/>
  <c r="Q110" i="44" s="1"/>
  <c r="P109" i="44"/>
  <c r="Q109" i="44" s="1"/>
  <c r="P108" i="44"/>
  <c r="Q108" i="44" s="1"/>
  <c r="P107" i="44"/>
  <c r="P105" i="44"/>
  <c r="P103" i="44"/>
  <c r="Q103" i="44" s="1"/>
  <c r="P102" i="44"/>
  <c r="Q102" i="44" s="1"/>
  <c r="P101" i="44"/>
  <c r="Q101" i="44" s="1"/>
  <c r="P100" i="44"/>
  <c r="Q100" i="44" s="1"/>
  <c r="P99" i="44"/>
  <c r="Q99" i="44" s="1"/>
  <c r="P98" i="44"/>
  <c r="Q98" i="44" s="1"/>
  <c r="P97" i="44"/>
  <c r="Q97" i="44" s="1"/>
  <c r="P96" i="44"/>
  <c r="Q96" i="44" s="1"/>
  <c r="P95" i="44"/>
  <c r="Q95" i="44" s="1"/>
  <c r="P94" i="44"/>
  <c r="Q94" i="44" s="1"/>
  <c r="P93" i="44"/>
  <c r="Q93" i="44" s="1"/>
  <c r="P92" i="44"/>
  <c r="Q92" i="44" s="1"/>
  <c r="P91" i="44"/>
  <c r="P89" i="44"/>
  <c r="Q89" i="44" s="1"/>
  <c r="P88" i="44"/>
  <c r="Q88" i="44" s="1"/>
  <c r="P87" i="44"/>
  <c r="Q87" i="44" s="1"/>
  <c r="P86" i="44"/>
  <c r="Q86" i="44" s="1"/>
  <c r="P85" i="44"/>
  <c r="Q85" i="44" s="1"/>
  <c r="P84" i="44"/>
  <c r="Q84" i="44" s="1"/>
  <c r="P83" i="44"/>
  <c r="Q83" i="44" s="1"/>
  <c r="P82" i="44"/>
  <c r="P79" i="44"/>
  <c r="Q79" i="44" s="1"/>
  <c r="P78" i="44"/>
  <c r="Q78" i="44" s="1"/>
  <c r="H78" i="44"/>
  <c r="I78" i="44" s="1"/>
  <c r="P77" i="44"/>
  <c r="Q77" i="44" s="1"/>
  <c r="H77" i="44"/>
  <c r="I77" i="44" s="1"/>
  <c r="P76" i="44"/>
  <c r="Q76" i="44" s="1"/>
  <c r="H76" i="44"/>
  <c r="I76" i="44" s="1"/>
  <c r="P75" i="44"/>
  <c r="Q75" i="44" s="1"/>
  <c r="H75" i="44"/>
  <c r="I75" i="44" s="1"/>
  <c r="P74" i="44"/>
  <c r="Q74" i="44" s="1"/>
  <c r="H74" i="44"/>
  <c r="I74" i="44" s="1"/>
  <c r="P73" i="44"/>
  <c r="Q73" i="44" s="1"/>
  <c r="H73" i="44"/>
  <c r="I73" i="44" s="1"/>
  <c r="P72" i="44"/>
  <c r="H72" i="44"/>
  <c r="P70" i="44"/>
  <c r="Q70" i="44" s="1"/>
  <c r="H70" i="44"/>
  <c r="I70" i="44" s="1"/>
  <c r="P69" i="44"/>
  <c r="Q69" i="44" s="1"/>
  <c r="H69" i="44"/>
  <c r="I69" i="44" s="1"/>
  <c r="P68" i="44"/>
  <c r="Q68" i="44" s="1"/>
  <c r="H68" i="44"/>
  <c r="I68" i="44" s="1"/>
  <c r="P67" i="44"/>
  <c r="Q67" i="44" s="1"/>
  <c r="H67" i="44"/>
  <c r="I67" i="44" s="1"/>
  <c r="P66" i="44"/>
  <c r="Q66" i="44" s="1"/>
  <c r="H66" i="44"/>
  <c r="I66" i="44" s="1"/>
  <c r="P65" i="44"/>
  <c r="Q65" i="44" s="1"/>
  <c r="P64" i="44"/>
  <c r="Q64" i="44" s="1"/>
  <c r="H64" i="44"/>
  <c r="I64" i="44" s="1"/>
  <c r="P63" i="44"/>
  <c r="Q63" i="44" s="1"/>
  <c r="H63" i="44"/>
  <c r="I63" i="44" s="1"/>
  <c r="P62" i="44"/>
  <c r="Q62" i="44" s="1"/>
  <c r="H62" i="44"/>
  <c r="I62" i="44" s="1"/>
  <c r="P61" i="44"/>
  <c r="Q61" i="44" s="1"/>
  <c r="H61" i="44"/>
  <c r="I61" i="44" s="1"/>
  <c r="P60" i="44"/>
  <c r="Q60" i="44" s="1"/>
  <c r="H60" i="44"/>
  <c r="I60" i="44" s="1"/>
  <c r="P59" i="44"/>
  <c r="Q59" i="44" s="1"/>
  <c r="H59" i="44"/>
  <c r="I59" i="44" s="1"/>
  <c r="Q58" i="44"/>
  <c r="P58" i="44"/>
  <c r="H58" i="44"/>
  <c r="P56" i="44"/>
  <c r="Q56" i="44" s="1"/>
  <c r="H56" i="44"/>
  <c r="I56" i="44" s="1"/>
  <c r="P55" i="44"/>
  <c r="Q55" i="44" s="1"/>
  <c r="H55" i="44"/>
  <c r="I55" i="44" s="1"/>
  <c r="P54" i="44"/>
  <c r="Q54" i="44" s="1"/>
  <c r="H54" i="44"/>
  <c r="I54" i="44" s="1"/>
  <c r="P53" i="44"/>
  <c r="Q53" i="44" s="1"/>
  <c r="H53" i="44"/>
  <c r="I53" i="44" s="1"/>
  <c r="P52" i="44"/>
  <c r="Q52" i="44" s="1"/>
  <c r="H52" i="44"/>
  <c r="I52" i="44" s="1"/>
  <c r="P51" i="44"/>
  <c r="Q51" i="44" s="1"/>
  <c r="P50" i="44"/>
  <c r="Q50" i="44" s="1"/>
  <c r="H50" i="44"/>
  <c r="I50" i="44" s="1"/>
  <c r="P49" i="44"/>
  <c r="Q49" i="44" s="1"/>
  <c r="H49" i="44"/>
  <c r="I49" i="44" s="1"/>
  <c r="P48" i="44"/>
  <c r="Q48" i="44" s="1"/>
  <c r="H48" i="44"/>
  <c r="I48" i="44" s="1"/>
  <c r="P47" i="44"/>
  <c r="Q47" i="44" s="1"/>
  <c r="H47" i="44"/>
  <c r="I47" i="44" s="1"/>
  <c r="P46" i="44"/>
  <c r="Q46" i="44" s="1"/>
  <c r="H46" i="44"/>
  <c r="I46" i="44" s="1"/>
  <c r="P45" i="44"/>
  <c r="Q45" i="44" s="1"/>
  <c r="P44" i="44"/>
  <c r="Q44" i="44" s="1"/>
  <c r="H44" i="44"/>
  <c r="I44" i="44" s="1"/>
  <c r="P43" i="44"/>
  <c r="Q43" i="44" s="1"/>
  <c r="H43" i="44"/>
  <c r="I43" i="44" s="1"/>
  <c r="P42" i="44"/>
  <c r="Q42" i="44" s="1"/>
  <c r="H42" i="44"/>
  <c r="I42" i="44" s="1"/>
  <c r="P41" i="44"/>
  <c r="Q41" i="44" s="1"/>
  <c r="H41" i="44"/>
  <c r="I41" i="44" s="1"/>
  <c r="P40" i="44"/>
  <c r="H40" i="44"/>
  <c r="P38" i="44"/>
  <c r="Q38" i="44" s="1"/>
  <c r="H38" i="44"/>
  <c r="I38" i="44" s="1"/>
  <c r="P37" i="44"/>
  <c r="Q37" i="44" s="1"/>
  <c r="H37" i="44"/>
  <c r="I37" i="44" s="1"/>
  <c r="P36" i="44"/>
  <c r="H36" i="44"/>
  <c r="P33" i="44"/>
  <c r="P30" i="44"/>
  <c r="H30" i="44"/>
  <c r="P27" i="44"/>
  <c r="H27" i="44"/>
  <c r="P24" i="44"/>
  <c r="P21" i="44"/>
  <c r="Q21" i="44" s="1"/>
  <c r="P19" i="44"/>
  <c r="Q19" i="44" s="1"/>
  <c r="P18" i="44"/>
  <c r="Q18" i="44" s="1"/>
  <c r="P17" i="44"/>
  <c r="Q17" i="44" s="1"/>
  <c r="P16" i="44"/>
  <c r="Q16" i="44" s="1"/>
  <c r="P15" i="44"/>
  <c r="Q13" i="44"/>
  <c r="Q12" i="44"/>
  <c r="Q11" i="44" s="1"/>
  <c r="Q28" i="45" l="1"/>
  <c r="Q9" i="45" s="1"/>
  <c r="P28" i="45"/>
  <c r="P9" i="45" s="1"/>
  <c r="O9" i="45"/>
  <c r="G9" i="45"/>
  <c r="I10" i="45"/>
  <c r="I9" i="45" s="1"/>
  <c r="H83" i="46"/>
  <c r="I84" i="46"/>
  <c r="I83" i="46" s="1"/>
  <c r="H10" i="46"/>
  <c r="C9" i="46"/>
  <c r="I136" i="46"/>
  <c r="I135" i="46" s="1"/>
  <c r="H135" i="46"/>
  <c r="G87" i="46"/>
  <c r="G9" i="46" s="1"/>
  <c r="H114" i="46"/>
  <c r="I115" i="46"/>
  <c r="I114" i="46" s="1"/>
  <c r="H101" i="46"/>
  <c r="I102" i="46"/>
  <c r="I101" i="46" s="1"/>
  <c r="H88" i="46"/>
  <c r="H87" i="46" s="1"/>
  <c r="I89" i="46"/>
  <c r="I88" i="46" s="1"/>
  <c r="I87" i="46" s="1"/>
  <c r="I10" i="46"/>
  <c r="H173" i="46"/>
  <c r="H172" i="46" s="1"/>
  <c r="I174" i="46"/>
  <c r="I173" i="46" s="1"/>
  <c r="I172" i="46" s="1"/>
  <c r="H165" i="46"/>
  <c r="H164" i="46" s="1"/>
  <c r="I166" i="46"/>
  <c r="I165" i="46" s="1"/>
  <c r="I164" i="46" s="1"/>
  <c r="H140" i="46"/>
  <c r="Q345" i="44"/>
  <c r="Q344" i="44" s="1"/>
  <c r="P344" i="44"/>
  <c r="Q382" i="44"/>
  <c r="Q381" i="44" s="1"/>
  <c r="P381" i="44"/>
  <c r="I221" i="44"/>
  <c r="I220" i="44" s="1"/>
  <c r="H220" i="44"/>
  <c r="Q391" i="44"/>
  <c r="Q390" i="44" s="1"/>
  <c r="P390" i="44"/>
  <c r="I391" i="44"/>
  <c r="I390" i="44" s="1"/>
  <c r="H390" i="44"/>
  <c r="Q374" i="44"/>
  <c r="Q373" i="44" s="1"/>
  <c r="P373" i="44"/>
  <c r="Q410" i="44"/>
  <c r="Q409" i="44" s="1"/>
  <c r="P409" i="44"/>
  <c r="P408" i="44" s="1"/>
  <c r="I311" i="44"/>
  <c r="I310" i="44" s="1"/>
  <c r="H310" i="44"/>
  <c r="Q412" i="44"/>
  <c r="Q411" i="44" s="1"/>
  <c r="P411" i="44"/>
  <c r="I274" i="44"/>
  <c r="I272" i="44" s="1"/>
  <c r="H272" i="44"/>
  <c r="I388" i="44"/>
  <c r="I387" i="44" s="1"/>
  <c r="H387" i="44"/>
  <c r="Q415" i="44"/>
  <c r="Q414" i="44" s="1"/>
  <c r="Q413" i="44" s="1"/>
  <c r="P414" i="44"/>
  <c r="P413" i="44" s="1"/>
  <c r="I425" i="44"/>
  <c r="I424" i="44" s="1"/>
  <c r="I423" i="44" s="1"/>
  <c r="H424" i="44"/>
  <c r="H423" i="44" s="1"/>
  <c r="P331" i="44"/>
  <c r="I362" i="44"/>
  <c r="I360" i="44" s="1"/>
  <c r="I359" i="44" s="1"/>
  <c r="H360" i="44"/>
  <c r="H359" i="44" s="1"/>
  <c r="I217" i="44"/>
  <c r="I216" i="44" s="1"/>
  <c r="H216" i="44"/>
  <c r="I228" i="44"/>
  <c r="I226" i="44" s="1"/>
  <c r="H226" i="44"/>
  <c r="I304" i="44"/>
  <c r="I303" i="44" s="1"/>
  <c r="H303" i="44"/>
  <c r="Q335" i="44"/>
  <c r="Q334" i="44" s="1"/>
  <c r="P334" i="44"/>
  <c r="Q353" i="44"/>
  <c r="Q352" i="44" s="1"/>
  <c r="P352" i="44"/>
  <c r="I366" i="44"/>
  <c r="I365" i="44" s="1"/>
  <c r="I364" i="44" s="1"/>
  <c r="H365" i="44"/>
  <c r="H364" i="44" s="1"/>
  <c r="Q380" i="44"/>
  <c r="Q379" i="44" s="1"/>
  <c r="P379" i="44"/>
  <c r="I400" i="44"/>
  <c r="I399" i="44" s="1"/>
  <c r="H399" i="44"/>
  <c r="I419" i="44"/>
  <c r="I418" i="44" s="1"/>
  <c r="I417" i="44" s="1"/>
  <c r="H418" i="44"/>
  <c r="H417" i="44" s="1"/>
  <c r="Q425" i="44"/>
  <c r="Q424" i="44" s="1"/>
  <c r="Q423" i="44" s="1"/>
  <c r="P424" i="44"/>
  <c r="P423" i="44" s="1"/>
  <c r="Q418" i="44"/>
  <c r="Q417" i="44" s="1"/>
  <c r="P418" i="44"/>
  <c r="P417" i="44" s="1"/>
  <c r="Q400" i="44"/>
  <c r="Q399" i="44" s="1"/>
  <c r="Q388" i="44"/>
  <c r="Q387" i="44" s="1"/>
  <c r="P387" i="44"/>
  <c r="I407" i="44"/>
  <c r="Q366" i="44"/>
  <c r="Q365" i="44" s="1"/>
  <c r="Q364" i="44" s="1"/>
  <c r="P365" i="44"/>
  <c r="P364" i="44" s="1"/>
  <c r="Q332" i="44"/>
  <c r="Q331" i="44" s="1"/>
  <c r="I36" i="44"/>
  <c r="I35" i="44" s="1"/>
  <c r="H35" i="44"/>
  <c r="P57" i="44"/>
  <c r="Q119" i="44"/>
  <c r="Q118" i="44" s="1"/>
  <c r="P118" i="44"/>
  <c r="Q57" i="44"/>
  <c r="Q91" i="44"/>
  <c r="Q90" i="44" s="1"/>
  <c r="P90" i="44"/>
  <c r="Q142" i="44"/>
  <c r="Q141" i="44" s="1"/>
  <c r="P141" i="44"/>
  <c r="Q188" i="44"/>
  <c r="Q187" i="44" s="1"/>
  <c r="P187" i="44"/>
  <c r="I72" i="44"/>
  <c r="I71" i="44" s="1"/>
  <c r="H71" i="44"/>
  <c r="Q121" i="44"/>
  <c r="Q120" i="44" s="1"/>
  <c r="P120" i="44"/>
  <c r="Q171" i="44"/>
  <c r="Q170" i="44" s="1"/>
  <c r="P170" i="44"/>
  <c r="Q24" i="44"/>
  <c r="Q23" i="44" s="1"/>
  <c r="P23" i="44"/>
  <c r="I27" i="44"/>
  <c r="I26" i="44" s="1"/>
  <c r="I25" i="44" s="1"/>
  <c r="H26" i="44"/>
  <c r="H25" i="44" s="1"/>
  <c r="Q72" i="44"/>
  <c r="Q71" i="44" s="1"/>
  <c r="P71" i="44"/>
  <c r="Q162" i="44"/>
  <c r="Q161" i="44" s="1"/>
  <c r="P161" i="44"/>
  <c r="Q82" i="44"/>
  <c r="Q81" i="44" s="1"/>
  <c r="P81" i="44"/>
  <c r="I121" i="44"/>
  <c r="H120" i="44"/>
  <c r="H117" i="44" s="1"/>
  <c r="Q15" i="44"/>
  <c r="Q14" i="44" s="1"/>
  <c r="Q10" i="44" s="1"/>
  <c r="P14" i="44"/>
  <c r="P10" i="44" s="1"/>
  <c r="Q27" i="44"/>
  <c r="Q26" i="44" s="1"/>
  <c r="Q25" i="44" s="1"/>
  <c r="P26" i="44"/>
  <c r="P25" i="44" s="1"/>
  <c r="Q154" i="44"/>
  <c r="Q153" i="44" s="1"/>
  <c r="P153" i="44"/>
  <c r="I30" i="44"/>
  <c r="I29" i="44" s="1"/>
  <c r="I28" i="44" s="1"/>
  <c r="H29" i="44"/>
  <c r="H28" i="44" s="1"/>
  <c r="Q137" i="44"/>
  <c r="Q136" i="44" s="1"/>
  <c r="P136" i="44"/>
  <c r="Q30" i="44"/>
  <c r="Q29" i="44" s="1"/>
  <c r="Q28" i="44" s="1"/>
  <c r="P29" i="44"/>
  <c r="P28" i="44" s="1"/>
  <c r="I40" i="44"/>
  <c r="I39" i="44" s="1"/>
  <c r="H39" i="44"/>
  <c r="Q105" i="44"/>
  <c r="Q104" i="44" s="1"/>
  <c r="P104" i="44"/>
  <c r="Q116" i="44"/>
  <c r="Q115" i="44" s="1"/>
  <c r="Q114" i="44" s="1"/>
  <c r="P115" i="44"/>
  <c r="P114" i="44" s="1"/>
  <c r="Q176" i="44"/>
  <c r="Q175" i="44" s="1"/>
  <c r="P175" i="44"/>
  <c r="Q33" i="44"/>
  <c r="Q32" i="44" s="1"/>
  <c r="Q31" i="44" s="1"/>
  <c r="P32" i="44"/>
  <c r="P31" i="44" s="1"/>
  <c r="Q40" i="44"/>
  <c r="Q39" i="44" s="1"/>
  <c r="P39" i="44"/>
  <c r="I58" i="44"/>
  <c r="I57" i="44" s="1"/>
  <c r="H57" i="44"/>
  <c r="Q107" i="44"/>
  <c r="Q106" i="44" s="1"/>
  <c r="P106" i="44"/>
  <c r="I119" i="44"/>
  <c r="I118" i="44" s="1"/>
  <c r="H118" i="44"/>
  <c r="Q195" i="44"/>
  <c r="Q194" i="44" s="1"/>
  <c r="P194" i="44"/>
  <c r="I207" i="44"/>
  <c r="I206" i="44" s="1"/>
  <c r="H206" i="44"/>
  <c r="I204" i="44"/>
  <c r="I203" i="44" s="1"/>
  <c r="H203" i="44"/>
  <c r="H202" i="44" s="1"/>
  <c r="Q36" i="44"/>
  <c r="Q35" i="44" s="1"/>
  <c r="P35" i="44"/>
  <c r="E110" i="43"/>
  <c r="G110" i="43" s="1"/>
  <c r="H110" i="43" s="1"/>
  <c r="C110" i="43"/>
  <c r="K109" i="43"/>
  <c r="M109" i="43" s="1"/>
  <c r="O109" i="43" s="1"/>
  <c r="P109" i="43" s="1"/>
  <c r="C109" i="43"/>
  <c r="E109" i="43" s="1"/>
  <c r="G109" i="43" s="1"/>
  <c r="K107" i="43"/>
  <c r="K105" i="43"/>
  <c r="M105" i="43" s="1"/>
  <c r="O105" i="43" s="1"/>
  <c r="K104" i="43"/>
  <c r="M104" i="43" s="1"/>
  <c r="O104" i="43" s="1"/>
  <c r="P104" i="43" s="1"/>
  <c r="Q104" i="43" s="1"/>
  <c r="K103" i="43"/>
  <c r="M103" i="43" s="1"/>
  <c r="O103" i="43" s="1"/>
  <c r="P103" i="43" s="1"/>
  <c r="Q103" i="43" s="1"/>
  <c r="K102" i="43"/>
  <c r="M102" i="43" s="1"/>
  <c r="O102" i="43" s="1"/>
  <c r="K101" i="43"/>
  <c r="M101" i="43" s="1"/>
  <c r="O101" i="43" s="1"/>
  <c r="K100" i="43"/>
  <c r="M100" i="43" s="1"/>
  <c r="O100" i="43" s="1"/>
  <c r="K99" i="43"/>
  <c r="K97" i="43"/>
  <c r="K94" i="43"/>
  <c r="M94" i="43" s="1"/>
  <c r="O94" i="43" s="1"/>
  <c r="K93" i="43"/>
  <c r="K91" i="43"/>
  <c r="K88" i="43"/>
  <c r="M88" i="43" s="1"/>
  <c r="O88" i="43" s="1"/>
  <c r="P88" i="43" s="1"/>
  <c r="Q88" i="43" s="1"/>
  <c r="K87" i="43"/>
  <c r="M87" i="43" s="1"/>
  <c r="O87" i="43" s="1"/>
  <c r="K86" i="43"/>
  <c r="C86" i="43"/>
  <c r="K83" i="43"/>
  <c r="M83" i="43" s="1"/>
  <c r="O83" i="43" s="1"/>
  <c r="K82" i="43"/>
  <c r="M82" i="43" s="1"/>
  <c r="O82" i="43" s="1"/>
  <c r="K81" i="43"/>
  <c r="M81" i="43" s="1"/>
  <c r="O81" i="43" s="1"/>
  <c r="K80" i="43"/>
  <c r="M80" i="43" s="1"/>
  <c r="O80" i="43" s="1"/>
  <c r="K79" i="43"/>
  <c r="K76" i="43"/>
  <c r="M76" i="43" s="1"/>
  <c r="O76" i="43" s="1"/>
  <c r="K75" i="43"/>
  <c r="M75" i="43" s="1"/>
  <c r="O75" i="43" s="1"/>
  <c r="K74" i="43"/>
  <c r="M74" i="43" s="1"/>
  <c r="O74" i="43" s="1"/>
  <c r="C74" i="43"/>
  <c r="E74" i="43" s="1"/>
  <c r="G74" i="43" s="1"/>
  <c r="K73" i="43"/>
  <c r="C73" i="43"/>
  <c r="K70" i="43"/>
  <c r="M70" i="43" s="1"/>
  <c r="O70" i="43" s="1"/>
  <c r="K69" i="43"/>
  <c r="M69" i="43" s="1"/>
  <c r="O69" i="43" s="1"/>
  <c r="K68" i="43"/>
  <c r="C68" i="43"/>
  <c r="E68" i="43" s="1"/>
  <c r="G68" i="43" s="1"/>
  <c r="H68" i="43" s="1"/>
  <c r="C67" i="43"/>
  <c r="K64" i="43"/>
  <c r="M64" i="43" s="1"/>
  <c r="O64" i="43" s="1"/>
  <c r="K63" i="43"/>
  <c r="K60" i="43"/>
  <c r="M60" i="43" s="1"/>
  <c r="O60" i="43" s="1"/>
  <c r="K59" i="43"/>
  <c r="M59" i="43" s="1"/>
  <c r="O59" i="43" s="1"/>
  <c r="K58" i="43"/>
  <c r="M58" i="43" s="1"/>
  <c r="O58" i="43" s="1"/>
  <c r="P58" i="43" s="1"/>
  <c r="Q58" i="43" s="1"/>
  <c r="C58" i="43"/>
  <c r="E58" i="43" s="1"/>
  <c r="G58" i="43" s="1"/>
  <c r="H58" i="43" s="1"/>
  <c r="K57" i="43"/>
  <c r="M57" i="43" s="1"/>
  <c r="O57" i="43" s="1"/>
  <c r="C57" i="43"/>
  <c r="E57" i="43" s="1"/>
  <c r="G57" i="43" s="1"/>
  <c r="H57" i="43" s="1"/>
  <c r="K56" i="43"/>
  <c r="M56" i="43" s="1"/>
  <c r="O56" i="43" s="1"/>
  <c r="C56" i="43"/>
  <c r="E56" i="43" s="1"/>
  <c r="G56" i="43" s="1"/>
  <c r="H56" i="43" s="1"/>
  <c r="K55" i="43"/>
  <c r="M55" i="43" s="1"/>
  <c r="O55" i="43" s="1"/>
  <c r="C55" i="43"/>
  <c r="E55" i="43" s="1"/>
  <c r="G55" i="43" s="1"/>
  <c r="H55" i="43" s="1"/>
  <c r="K54" i="43"/>
  <c r="C54" i="43"/>
  <c r="E54" i="43" s="1"/>
  <c r="G54" i="43" s="1"/>
  <c r="H54" i="43" s="1"/>
  <c r="C53" i="43"/>
  <c r="K50" i="43"/>
  <c r="M50" i="43" s="1"/>
  <c r="O50" i="43" s="1"/>
  <c r="C50" i="43"/>
  <c r="E50" i="43" s="1"/>
  <c r="G50" i="43" s="1"/>
  <c r="K49" i="43"/>
  <c r="M49" i="43" s="1"/>
  <c r="O49" i="43" s="1"/>
  <c r="P49" i="43" s="1"/>
  <c r="Q49" i="43" s="1"/>
  <c r="C49" i="43"/>
  <c r="E49" i="43" s="1"/>
  <c r="G49" i="43" s="1"/>
  <c r="H49" i="43" s="1"/>
  <c r="I49" i="43" s="1"/>
  <c r="K48" i="43"/>
  <c r="M48" i="43" s="1"/>
  <c r="O48" i="43" s="1"/>
  <c r="P48" i="43" s="1"/>
  <c r="Q48" i="43" s="1"/>
  <c r="C48" i="43"/>
  <c r="E48" i="43" s="1"/>
  <c r="G48" i="43" s="1"/>
  <c r="K47" i="43"/>
  <c r="M47" i="43" s="1"/>
  <c r="O47" i="43" s="1"/>
  <c r="C47" i="43"/>
  <c r="E47" i="43" s="1"/>
  <c r="G47" i="43" s="1"/>
  <c r="K46" i="43"/>
  <c r="M46" i="43" s="1"/>
  <c r="O46" i="43" s="1"/>
  <c r="P46" i="43" s="1"/>
  <c r="Q46" i="43" s="1"/>
  <c r="C46" i="43"/>
  <c r="E46" i="43" s="1"/>
  <c r="G46" i="43" s="1"/>
  <c r="K45" i="43"/>
  <c r="C45" i="43"/>
  <c r="K43" i="43"/>
  <c r="M43" i="43" s="1"/>
  <c r="O43" i="43" s="1"/>
  <c r="C43" i="43"/>
  <c r="E43" i="43" s="1"/>
  <c r="G43" i="43" s="1"/>
  <c r="K42" i="43"/>
  <c r="M42" i="43" s="1"/>
  <c r="O42" i="43" s="1"/>
  <c r="C42" i="43"/>
  <c r="E42" i="43" s="1"/>
  <c r="G42" i="43" s="1"/>
  <c r="K41" i="43"/>
  <c r="M41" i="43" s="1"/>
  <c r="O41" i="43" s="1"/>
  <c r="P41" i="43" s="1"/>
  <c r="Q41" i="43" s="1"/>
  <c r="C41" i="43"/>
  <c r="E41" i="43" s="1"/>
  <c r="G41" i="43" s="1"/>
  <c r="K40" i="43"/>
  <c r="C40" i="43"/>
  <c r="K38" i="43"/>
  <c r="M38" i="43" s="1"/>
  <c r="O38" i="43" s="1"/>
  <c r="C38" i="43"/>
  <c r="E38" i="43" s="1"/>
  <c r="G38" i="43" s="1"/>
  <c r="K37" i="43"/>
  <c r="M37" i="43" s="1"/>
  <c r="O37" i="43" s="1"/>
  <c r="P37" i="43" s="1"/>
  <c r="Q37" i="43" s="1"/>
  <c r="C37" i="43"/>
  <c r="E37" i="43" s="1"/>
  <c r="G37" i="43" s="1"/>
  <c r="K36" i="43"/>
  <c r="M36" i="43" s="1"/>
  <c r="O36" i="43" s="1"/>
  <c r="P36" i="43" s="1"/>
  <c r="Q36" i="43" s="1"/>
  <c r="C36" i="43"/>
  <c r="E36" i="43" s="1"/>
  <c r="G36" i="43" s="1"/>
  <c r="K35" i="43"/>
  <c r="M35" i="43" s="1"/>
  <c r="O35" i="43" s="1"/>
  <c r="P35" i="43" s="1"/>
  <c r="Q35" i="43" s="1"/>
  <c r="C35" i="43"/>
  <c r="E35" i="43" s="1"/>
  <c r="G35" i="43" s="1"/>
  <c r="K34" i="43"/>
  <c r="M34" i="43" s="1"/>
  <c r="O34" i="43" s="1"/>
  <c r="C34" i="43"/>
  <c r="E34" i="43" s="1"/>
  <c r="G34" i="43" s="1"/>
  <c r="K33" i="43"/>
  <c r="C33" i="43"/>
  <c r="K31" i="43"/>
  <c r="M31" i="43" s="1"/>
  <c r="O31" i="43" s="1"/>
  <c r="C31" i="43"/>
  <c r="E31" i="43" s="1"/>
  <c r="G31" i="43" s="1"/>
  <c r="H31" i="43" s="1"/>
  <c r="C30" i="43"/>
  <c r="E30" i="43" s="1"/>
  <c r="G30" i="43" s="1"/>
  <c r="H30" i="43" s="1"/>
  <c r="K29" i="43"/>
  <c r="M29" i="43" s="1"/>
  <c r="O29" i="43" s="1"/>
  <c r="P29" i="43" s="1"/>
  <c r="Q29" i="43" s="1"/>
  <c r="C29" i="43"/>
  <c r="E29" i="43" s="1"/>
  <c r="G29" i="43" s="1"/>
  <c r="H29" i="43" s="1"/>
  <c r="K28" i="43"/>
  <c r="M28" i="43" s="1"/>
  <c r="O28" i="43" s="1"/>
  <c r="C28" i="43"/>
  <c r="E28" i="43" s="1"/>
  <c r="G28" i="43" s="1"/>
  <c r="H28" i="43" s="1"/>
  <c r="K27" i="43"/>
  <c r="M27" i="43" s="1"/>
  <c r="O27" i="43" s="1"/>
  <c r="C27" i="43"/>
  <c r="E27" i="43" s="1"/>
  <c r="G27" i="43" s="1"/>
  <c r="H27" i="43" s="1"/>
  <c r="K26" i="43"/>
  <c r="M26" i="43" s="1"/>
  <c r="O26" i="43" s="1"/>
  <c r="C26" i="43"/>
  <c r="E26" i="43" s="1"/>
  <c r="G26" i="43" s="1"/>
  <c r="H26" i="43" s="1"/>
  <c r="K25" i="43"/>
  <c r="M25" i="43" s="1"/>
  <c r="O25" i="43" s="1"/>
  <c r="P25" i="43" s="1"/>
  <c r="Q25" i="43" s="1"/>
  <c r="C25" i="43"/>
  <c r="E25" i="43" s="1"/>
  <c r="G25" i="43" s="1"/>
  <c r="H25" i="43" s="1"/>
  <c r="K24" i="43"/>
  <c r="M24" i="43" s="1"/>
  <c r="O24" i="43" s="1"/>
  <c r="P24" i="43" s="1"/>
  <c r="Q24" i="43" s="1"/>
  <c r="C24" i="43"/>
  <c r="E24" i="43" s="1"/>
  <c r="G24" i="43" s="1"/>
  <c r="H24" i="43" s="1"/>
  <c r="K23" i="43"/>
  <c r="M23" i="43" s="1"/>
  <c r="O23" i="43" s="1"/>
  <c r="C23" i="43"/>
  <c r="E23" i="43" s="1"/>
  <c r="G23" i="43" s="1"/>
  <c r="H23" i="43" s="1"/>
  <c r="K22" i="43"/>
  <c r="M22" i="43" s="1"/>
  <c r="O22" i="43" s="1"/>
  <c r="P22" i="43" s="1"/>
  <c r="Q22" i="43" s="1"/>
  <c r="C22" i="43"/>
  <c r="E22" i="43" s="1"/>
  <c r="G22" i="43" s="1"/>
  <c r="H22" i="43" s="1"/>
  <c r="K21" i="43"/>
  <c r="M21" i="43" s="1"/>
  <c r="O21" i="43" s="1"/>
  <c r="P21" i="43" s="1"/>
  <c r="Q21" i="43" s="1"/>
  <c r="C21" i="43"/>
  <c r="E21" i="43" s="1"/>
  <c r="G21" i="43" s="1"/>
  <c r="H21" i="43" s="1"/>
  <c r="K20" i="43"/>
  <c r="M20" i="43" s="1"/>
  <c r="O20" i="43" s="1"/>
  <c r="C20" i="43"/>
  <c r="E20" i="43" s="1"/>
  <c r="G20" i="43" s="1"/>
  <c r="H20" i="43" s="1"/>
  <c r="K19" i="43"/>
  <c r="M19" i="43" s="1"/>
  <c r="O19" i="43" s="1"/>
  <c r="C19" i="43"/>
  <c r="E19" i="43" s="1"/>
  <c r="G19" i="43" s="1"/>
  <c r="H19" i="43" s="1"/>
  <c r="K18" i="43"/>
  <c r="M18" i="43" s="1"/>
  <c r="O18" i="43" s="1"/>
  <c r="C18" i="43"/>
  <c r="E18" i="43" s="1"/>
  <c r="G18" i="43" s="1"/>
  <c r="H18" i="43" s="1"/>
  <c r="K17" i="43"/>
  <c r="M17" i="43" s="1"/>
  <c r="O17" i="43" s="1"/>
  <c r="C17" i="43"/>
  <c r="E17" i="43" s="1"/>
  <c r="G17" i="43" s="1"/>
  <c r="H17" i="43" s="1"/>
  <c r="K16" i="43"/>
  <c r="M16" i="43" s="1"/>
  <c r="O16" i="43" s="1"/>
  <c r="P16" i="43" s="1"/>
  <c r="Q16" i="43" s="1"/>
  <c r="C15" i="43"/>
  <c r="E15" i="43" s="1"/>
  <c r="G15" i="43" s="1"/>
  <c r="H15" i="43" s="1"/>
  <c r="K14" i="43"/>
  <c r="M14" i="43" s="1"/>
  <c r="O14" i="43" s="1"/>
  <c r="K13" i="43"/>
  <c r="M13" i="43" s="1"/>
  <c r="O13" i="43" s="1"/>
  <c r="C13" i="43"/>
  <c r="K12" i="43"/>
  <c r="M97" i="43" l="1"/>
  <c r="O97" i="43" s="1"/>
  <c r="K96" i="43"/>
  <c r="P31" i="43"/>
  <c r="Q31" i="43" s="1"/>
  <c r="P50" i="43"/>
  <c r="Q50" i="43" s="1"/>
  <c r="P74" i="43"/>
  <c r="Q74" i="43" s="1"/>
  <c r="M99" i="43"/>
  <c r="O99" i="43" s="1"/>
  <c r="K98" i="43"/>
  <c r="M40" i="43"/>
  <c r="O40" i="43" s="1"/>
  <c r="K39" i="43"/>
  <c r="M63" i="43"/>
  <c r="O63" i="43" s="1"/>
  <c r="K62" i="43"/>
  <c r="K61" i="43" s="1"/>
  <c r="P26" i="43"/>
  <c r="Q26" i="43"/>
  <c r="P64" i="43"/>
  <c r="Q64" i="43"/>
  <c r="P14" i="43"/>
  <c r="Q14" i="43" s="1"/>
  <c r="P19" i="43"/>
  <c r="Q19" i="43" s="1"/>
  <c r="P23" i="43"/>
  <c r="Q23" i="43" s="1"/>
  <c r="P27" i="43"/>
  <c r="Q27" i="43" s="1"/>
  <c r="P57" i="43"/>
  <c r="Q57" i="43" s="1"/>
  <c r="P75" i="43"/>
  <c r="Q75" i="43" s="1"/>
  <c r="M86" i="43"/>
  <c r="O86" i="43" s="1"/>
  <c r="K85" i="43"/>
  <c r="K84" i="43" s="1"/>
  <c r="P100" i="43"/>
  <c r="Q100" i="43" s="1"/>
  <c r="M45" i="43"/>
  <c r="O45" i="43" s="1"/>
  <c r="K44" i="43"/>
  <c r="P105" i="43"/>
  <c r="Q105" i="43" s="1"/>
  <c r="P83" i="43"/>
  <c r="Q83" i="43"/>
  <c r="M33" i="43"/>
  <c r="O33" i="43" s="1"/>
  <c r="K32" i="43"/>
  <c r="P42" i="43"/>
  <c r="Q42" i="43" s="1"/>
  <c r="P47" i="43"/>
  <c r="Q47" i="43" s="1"/>
  <c r="M68" i="43"/>
  <c r="O68" i="43" s="1"/>
  <c r="K66" i="43"/>
  <c r="K65" i="43" s="1"/>
  <c r="Q76" i="43"/>
  <c r="P76" i="43"/>
  <c r="P87" i="43"/>
  <c r="Q87" i="43" s="1"/>
  <c r="P101" i="43"/>
  <c r="Q101" i="43" s="1"/>
  <c r="P94" i="43"/>
  <c r="Q94" i="43" s="1"/>
  <c r="P20" i="43"/>
  <c r="Q20" i="43" s="1"/>
  <c r="P28" i="43"/>
  <c r="Q28" i="43"/>
  <c r="M54" i="43"/>
  <c r="O54" i="43" s="1"/>
  <c r="K52" i="43"/>
  <c r="K51" i="43" s="1"/>
  <c r="P69" i="43"/>
  <c r="Q69" i="43"/>
  <c r="M79" i="43"/>
  <c r="O79" i="43" s="1"/>
  <c r="K78" i="43"/>
  <c r="K77" i="43" s="1"/>
  <c r="P102" i="43"/>
  <c r="Q102" i="43" s="1"/>
  <c r="M12" i="43"/>
  <c r="O12" i="43" s="1"/>
  <c r="K11" i="43"/>
  <c r="K10" i="43" s="1"/>
  <c r="M73" i="43"/>
  <c r="O73" i="43" s="1"/>
  <c r="O72" i="43" s="1"/>
  <c r="O71" i="43" s="1"/>
  <c r="K72" i="43"/>
  <c r="K71" i="43" s="1"/>
  <c r="P56" i="43"/>
  <c r="Q56" i="43" s="1"/>
  <c r="P34" i="43"/>
  <c r="Q34" i="43"/>
  <c r="P38" i="43"/>
  <c r="Q38" i="43" s="1"/>
  <c r="P43" i="43"/>
  <c r="Q43" i="43" s="1"/>
  <c r="P59" i="43"/>
  <c r="Q59" i="43" s="1"/>
  <c r="P70" i="43"/>
  <c r="Q70" i="43" s="1"/>
  <c r="P80" i="43"/>
  <c r="Q80" i="43" s="1"/>
  <c r="M91" i="43"/>
  <c r="O91" i="43" s="1"/>
  <c r="K90" i="43"/>
  <c r="K89" i="43" s="1"/>
  <c r="Q82" i="43"/>
  <c r="P82" i="43"/>
  <c r="P18" i="43"/>
  <c r="Q18" i="43" s="1"/>
  <c r="M107" i="43"/>
  <c r="O107" i="43" s="1"/>
  <c r="K106" i="43"/>
  <c r="P13" i="43"/>
  <c r="Q13" i="43"/>
  <c r="P17" i="43"/>
  <c r="Q17" i="43" s="1"/>
  <c r="P55" i="43"/>
  <c r="Q55" i="43" s="1"/>
  <c r="P60" i="43"/>
  <c r="Q60" i="43" s="1"/>
  <c r="P81" i="43"/>
  <c r="Q81" i="43" s="1"/>
  <c r="M93" i="43"/>
  <c r="O93" i="43" s="1"/>
  <c r="K92" i="43"/>
  <c r="E86" i="43"/>
  <c r="G86" i="43" s="1"/>
  <c r="C85" i="43"/>
  <c r="C84" i="43" s="1"/>
  <c r="H74" i="43"/>
  <c r="I74" i="43" s="1"/>
  <c r="E73" i="43"/>
  <c r="G73" i="43" s="1"/>
  <c r="C72" i="43"/>
  <c r="C71" i="43" s="1"/>
  <c r="E67" i="43"/>
  <c r="G67" i="43" s="1"/>
  <c r="C66" i="43"/>
  <c r="C65" i="43" s="1"/>
  <c r="E53" i="43"/>
  <c r="G53" i="43" s="1"/>
  <c r="C52" i="43"/>
  <c r="C51" i="43" s="1"/>
  <c r="E40" i="43"/>
  <c r="G40" i="43" s="1"/>
  <c r="C39" i="43"/>
  <c r="H35" i="43"/>
  <c r="I35" i="43" s="1"/>
  <c r="E45" i="43"/>
  <c r="G45" i="43" s="1"/>
  <c r="C44" i="43"/>
  <c r="E13" i="43"/>
  <c r="G13" i="43" s="1"/>
  <c r="C11" i="43"/>
  <c r="H36" i="43"/>
  <c r="I36" i="43" s="1"/>
  <c r="H41" i="43"/>
  <c r="I41" i="43" s="1"/>
  <c r="H46" i="43"/>
  <c r="I46" i="43" s="1"/>
  <c r="H50" i="43"/>
  <c r="I50" i="43" s="1"/>
  <c r="E33" i="43"/>
  <c r="G33" i="43" s="1"/>
  <c r="C32" i="43"/>
  <c r="H37" i="43"/>
  <c r="I37" i="43" s="1"/>
  <c r="H42" i="43"/>
  <c r="I42" i="43" s="1"/>
  <c r="H47" i="43"/>
  <c r="I47" i="43" s="1"/>
  <c r="H34" i="43"/>
  <c r="I34" i="43" s="1"/>
  <c r="H38" i="43"/>
  <c r="I38" i="43" s="1"/>
  <c r="H43" i="43"/>
  <c r="I43" i="43" s="1"/>
  <c r="H48" i="43"/>
  <c r="I48" i="43" s="1"/>
  <c r="I113" i="46"/>
  <c r="I9" i="46" s="1"/>
  <c r="H113" i="46"/>
  <c r="H9" i="46" s="1"/>
  <c r="I120" i="44"/>
  <c r="I117" i="44" s="1"/>
  <c r="I9" i="44" s="1"/>
  <c r="F11" i="49" s="1"/>
  <c r="N11" i="49" s="1"/>
  <c r="I202" i="44"/>
  <c r="P330" i="44"/>
  <c r="Q408" i="44"/>
  <c r="Q330" i="44"/>
  <c r="Q386" i="44"/>
  <c r="Q372" i="44" s="1"/>
  <c r="Q225" i="44" s="1"/>
  <c r="H386" i="44"/>
  <c r="H225" i="44" s="1"/>
  <c r="I386" i="44"/>
  <c r="I225" i="44" s="1"/>
  <c r="P386" i="44"/>
  <c r="P372" i="44" s="1"/>
  <c r="P225" i="44" s="1"/>
  <c r="P169" i="44"/>
  <c r="Q169" i="44"/>
  <c r="Q135" i="44"/>
  <c r="P34" i="44"/>
  <c r="P9" i="44" s="1"/>
  <c r="P80" i="44"/>
  <c r="P117" i="44"/>
  <c r="Q34" i="44"/>
  <c r="Q9" i="44" s="1"/>
  <c r="Q80" i="44"/>
  <c r="Q117" i="44"/>
  <c r="H34" i="44"/>
  <c r="H9" i="44" s="1"/>
  <c r="E11" i="49" s="1"/>
  <c r="M11" i="49" s="1"/>
  <c r="P135" i="44"/>
  <c r="I34" i="44"/>
  <c r="I12" i="43"/>
  <c r="I17" i="43"/>
  <c r="I19" i="43"/>
  <c r="I21" i="43"/>
  <c r="I23" i="43"/>
  <c r="I25" i="43"/>
  <c r="I27" i="43"/>
  <c r="I29" i="43"/>
  <c r="I55" i="43"/>
  <c r="I57" i="43"/>
  <c r="I18" i="43"/>
  <c r="I20" i="43"/>
  <c r="I22" i="43"/>
  <c r="I24" i="43"/>
  <c r="I26" i="43"/>
  <c r="I28" i="43"/>
  <c r="I30" i="43"/>
  <c r="I31" i="43"/>
  <c r="I54" i="43"/>
  <c r="I56" i="43"/>
  <c r="I58" i="43"/>
  <c r="H109" i="43"/>
  <c r="I109" i="43" s="1"/>
  <c r="I68" i="43"/>
  <c r="Q109" i="43"/>
  <c r="I110" i="43"/>
  <c r="O90" i="43" l="1"/>
  <c r="P91" i="43"/>
  <c r="P86" i="43"/>
  <c r="P85" i="43" s="1"/>
  <c r="P84" i="43" s="1"/>
  <c r="Q86" i="43"/>
  <c r="Q85" i="43" s="1"/>
  <c r="Q84" i="43" s="1"/>
  <c r="O66" i="43"/>
  <c r="O65" i="43" s="1"/>
  <c r="P68" i="43"/>
  <c r="P66" i="43" s="1"/>
  <c r="P65" i="43" s="1"/>
  <c r="O106" i="43"/>
  <c r="P107" i="43"/>
  <c r="P12" i="43"/>
  <c r="O11" i="43"/>
  <c r="P54" i="43"/>
  <c r="P52" i="43" s="1"/>
  <c r="P51" i="43" s="1"/>
  <c r="O52" i="43"/>
  <c r="O51" i="43" s="1"/>
  <c r="Q54" i="43"/>
  <c r="Q52" i="43" s="1"/>
  <c r="Q51" i="43" s="1"/>
  <c r="P63" i="43"/>
  <c r="P62" i="43" s="1"/>
  <c r="P61" i="43" s="1"/>
  <c r="O62" i="43"/>
  <c r="O61" i="43" s="1"/>
  <c r="P73" i="43"/>
  <c r="P72" i="43" s="1"/>
  <c r="P71" i="43" s="1"/>
  <c r="Q73" i="43"/>
  <c r="Q72" i="43" s="1"/>
  <c r="Q71" i="43" s="1"/>
  <c r="O85" i="43"/>
  <c r="O84" i="43" s="1"/>
  <c r="P45" i="43"/>
  <c r="O44" i="43"/>
  <c r="P40" i="43"/>
  <c r="O39" i="43"/>
  <c r="K95" i="43"/>
  <c r="K9" i="43" s="1"/>
  <c r="O92" i="43"/>
  <c r="P93" i="43"/>
  <c r="P79" i="43"/>
  <c r="P78" i="43" s="1"/>
  <c r="P77" i="43" s="1"/>
  <c r="O78" i="43"/>
  <c r="O77" i="43" s="1"/>
  <c r="P33" i="43"/>
  <c r="P32" i="43" s="1"/>
  <c r="O32" i="43"/>
  <c r="P99" i="43"/>
  <c r="O98" i="43"/>
  <c r="O96" i="43"/>
  <c r="P97" i="43"/>
  <c r="P96" i="43" s="1"/>
  <c r="H86" i="43"/>
  <c r="H85" i="43" s="1"/>
  <c r="H84" i="43" s="1"/>
  <c r="G85" i="43"/>
  <c r="G84" i="43" s="1"/>
  <c r="G72" i="43"/>
  <c r="G71" i="43" s="1"/>
  <c r="H73" i="43"/>
  <c r="H67" i="43"/>
  <c r="G66" i="43"/>
  <c r="G65" i="43" s="1"/>
  <c r="H53" i="43"/>
  <c r="G52" i="43"/>
  <c r="G51" i="43" s="1"/>
  <c r="C10" i="43"/>
  <c r="C9" i="43" s="1"/>
  <c r="H13" i="43"/>
  <c r="G11" i="43"/>
  <c r="H45" i="43"/>
  <c r="G44" i="43"/>
  <c r="G32" i="43"/>
  <c r="H33" i="43"/>
  <c r="G39" i="43"/>
  <c r="H40" i="43"/>
  <c r="H39" i="43" s="1"/>
  <c r="I15" i="43"/>
  <c r="Q97" i="43" l="1"/>
  <c r="Q96" i="43" s="1"/>
  <c r="Q95" i="43" s="1"/>
  <c r="O89" i="43"/>
  <c r="Q63" i="43"/>
  <c r="Q62" i="43" s="1"/>
  <c r="Q61" i="43" s="1"/>
  <c r="Q68" i="43"/>
  <c r="Q66" i="43" s="1"/>
  <c r="Q65" i="43" s="1"/>
  <c r="O95" i="43"/>
  <c r="Q79" i="43"/>
  <c r="Q78" i="43" s="1"/>
  <c r="Q77" i="43" s="1"/>
  <c r="Q40" i="43"/>
  <c r="Q39" i="43" s="1"/>
  <c r="P39" i="43"/>
  <c r="P10" i="43" s="1"/>
  <c r="Q93" i="43"/>
  <c r="Q92" i="43" s="1"/>
  <c r="P92" i="43"/>
  <c r="I86" i="43"/>
  <c r="I85" i="43" s="1"/>
  <c r="I84" i="43" s="1"/>
  <c r="Q12" i="43"/>
  <c r="Q11" i="43" s="1"/>
  <c r="P11" i="43"/>
  <c r="Q45" i="43"/>
  <c r="Q44" i="43" s="1"/>
  <c r="P44" i="43"/>
  <c r="Q99" i="43"/>
  <c r="Q98" i="43" s="1"/>
  <c r="P98" i="43"/>
  <c r="O10" i="43"/>
  <c r="Q33" i="43"/>
  <c r="Q32" i="43" s="1"/>
  <c r="Q107" i="43"/>
  <c r="Q106" i="43" s="1"/>
  <c r="P106" i="43"/>
  <c r="Q91" i="43"/>
  <c r="Q90" i="43" s="1"/>
  <c r="P90" i="43"/>
  <c r="P89" i="43" s="1"/>
  <c r="I73" i="43"/>
  <c r="I72" i="43" s="1"/>
  <c r="I71" i="43" s="1"/>
  <c r="H72" i="43"/>
  <c r="H71" i="43" s="1"/>
  <c r="H66" i="43"/>
  <c r="H65" i="43" s="1"/>
  <c r="I67" i="43"/>
  <c r="I66" i="43" s="1"/>
  <c r="I65" i="43" s="1"/>
  <c r="I40" i="43"/>
  <c r="I39" i="43" s="1"/>
  <c r="H52" i="43"/>
  <c r="H51" i="43" s="1"/>
  <c r="I53" i="43"/>
  <c r="I52" i="43" s="1"/>
  <c r="I51" i="43" s="1"/>
  <c r="I33" i="43"/>
  <c r="I32" i="43" s="1"/>
  <c r="H32" i="43"/>
  <c r="H11" i="43"/>
  <c r="I13" i="43"/>
  <c r="I11" i="43" s="1"/>
  <c r="I45" i="43"/>
  <c r="I44" i="43" s="1"/>
  <c r="H44" i="43"/>
  <c r="G10" i="43"/>
  <c r="G9" i="43" s="1"/>
  <c r="P95" i="43" l="1"/>
  <c r="P9" i="43" s="1"/>
  <c r="Q10" i="43"/>
  <c r="Q89" i="43"/>
  <c r="O9" i="43"/>
  <c r="I10" i="43"/>
  <c r="I9" i="43" s="1"/>
  <c r="H10" i="43"/>
  <c r="H9" i="43" s="1"/>
  <c r="K101" i="41"/>
  <c r="M101" i="41" s="1"/>
  <c r="K100" i="41"/>
  <c r="M100" i="41" s="1"/>
  <c r="K99" i="41"/>
  <c r="M99" i="41" s="1"/>
  <c r="K98" i="41"/>
  <c r="M98" i="41" s="1"/>
  <c r="K97" i="41"/>
  <c r="M97" i="41" s="1"/>
  <c r="K96" i="41"/>
  <c r="M96" i="41" s="1"/>
  <c r="K95" i="41"/>
  <c r="M95" i="41" s="1"/>
  <c r="K94" i="41"/>
  <c r="M94" i="41" s="1"/>
  <c r="K93" i="41"/>
  <c r="M93" i="41" s="1"/>
  <c r="K92" i="41"/>
  <c r="M92" i="41" s="1"/>
  <c r="K91" i="41"/>
  <c r="M91" i="41" s="1"/>
  <c r="K90" i="41"/>
  <c r="M90" i="41" s="1"/>
  <c r="K89" i="41"/>
  <c r="M89" i="41" s="1"/>
  <c r="K88" i="41"/>
  <c r="M88" i="41" s="1"/>
  <c r="K87" i="41"/>
  <c r="M87" i="41" s="1"/>
  <c r="K86" i="41"/>
  <c r="M86" i="41" s="1"/>
  <c r="K85" i="41"/>
  <c r="M85" i="41" s="1"/>
  <c r="K84" i="41"/>
  <c r="M84" i="41" s="1"/>
  <c r="K83" i="41"/>
  <c r="M83" i="41" s="1"/>
  <c r="K82" i="41"/>
  <c r="M82" i="41" s="1"/>
  <c r="K81" i="41"/>
  <c r="M81" i="41" s="1"/>
  <c r="K80" i="41"/>
  <c r="M80" i="41" s="1"/>
  <c r="K79" i="41"/>
  <c r="M79" i="41" s="1"/>
  <c r="K78" i="41"/>
  <c r="M78" i="41" s="1"/>
  <c r="K76" i="41"/>
  <c r="M76" i="41" s="1"/>
  <c r="K75" i="41"/>
  <c r="M75" i="41" s="1"/>
  <c r="K74" i="41"/>
  <c r="M74" i="41" s="1"/>
  <c r="K73" i="41"/>
  <c r="K70" i="41"/>
  <c r="M70" i="41" s="1"/>
  <c r="K69" i="41"/>
  <c r="M69" i="41" s="1"/>
  <c r="K68" i="41"/>
  <c r="K67" i="41"/>
  <c r="M67" i="41" s="1"/>
  <c r="C61" i="41"/>
  <c r="E61" i="41" s="1"/>
  <c r="K60" i="41"/>
  <c r="M60" i="41" s="1"/>
  <c r="C59" i="41"/>
  <c r="E59" i="41" s="1"/>
  <c r="K58" i="41"/>
  <c r="M58" i="41" s="1"/>
  <c r="C57" i="41"/>
  <c r="E57" i="41" s="1"/>
  <c r="K56" i="41"/>
  <c r="M56" i="41" s="1"/>
  <c r="C55" i="41"/>
  <c r="E55" i="41" s="1"/>
  <c r="K54" i="41"/>
  <c r="M54" i="41" s="1"/>
  <c r="K53" i="41"/>
  <c r="M53" i="41" s="1"/>
  <c r="C52" i="41"/>
  <c r="E52" i="41" s="1"/>
  <c r="K51" i="41"/>
  <c r="M51" i="41" s="1"/>
  <c r="C50" i="41"/>
  <c r="E50" i="41" s="1"/>
  <c r="K49" i="41"/>
  <c r="M49" i="41" s="1"/>
  <c r="C48" i="41"/>
  <c r="E48" i="41" s="1"/>
  <c r="C47" i="41"/>
  <c r="E47" i="41" s="1"/>
  <c r="K46" i="41"/>
  <c r="M46" i="41" s="1"/>
  <c r="C45" i="41"/>
  <c r="E45" i="41" s="1"/>
  <c r="K44" i="41"/>
  <c r="M44" i="41" s="1"/>
  <c r="C43" i="41"/>
  <c r="E43" i="41" s="1"/>
  <c r="K42" i="41"/>
  <c r="M42" i="41" s="1"/>
  <c r="C41" i="41"/>
  <c r="E41" i="41" s="1"/>
  <c r="K40" i="41"/>
  <c r="M40" i="41" s="1"/>
  <c r="C38" i="41"/>
  <c r="E38" i="41" s="1"/>
  <c r="K37" i="41"/>
  <c r="M37" i="41" s="1"/>
  <c r="C36" i="41"/>
  <c r="E36" i="41" s="1"/>
  <c r="K35" i="41"/>
  <c r="M35" i="41" s="1"/>
  <c r="C34" i="41"/>
  <c r="E34" i="41" s="1"/>
  <c r="K33" i="41"/>
  <c r="M33" i="41" s="1"/>
  <c r="C32" i="41"/>
  <c r="E32" i="41" s="1"/>
  <c r="K31" i="41"/>
  <c r="M31" i="41" s="1"/>
  <c r="K30" i="41"/>
  <c r="M30" i="41" s="1"/>
  <c r="C29" i="41"/>
  <c r="E29" i="41" s="1"/>
  <c r="K28" i="41"/>
  <c r="M28" i="41" s="1"/>
  <c r="C27" i="41"/>
  <c r="E27" i="41" s="1"/>
  <c r="K26" i="41"/>
  <c r="M26" i="41" s="1"/>
  <c r="C25" i="41"/>
  <c r="E25" i="41" s="1"/>
  <c r="K24" i="41"/>
  <c r="M24" i="41" s="1"/>
  <c r="C23" i="41"/>
  <c r="E23" i="41" s="1"/>
  <c r="K22" i="41"/>
  <c r="M22" i="41" s="1"/>
  <c r="C21" i="41"/>
  <c r="E21" i="41" s="1"/>
  <c r="K20" i="41"/>
  <c r="M20" i="41" s="1"/>
  <c r="K19" i="41"/>
  <c r="M19" i="41" s="1"/>
  <c r="K18" i="41"/>
  <c r="C17" i="41"/>
  <c r="E17" i="41" s="1"/>
  <c r="K16" i="41"/>
  <c r="M16" i="41" s="1"/>
  <c r="C15" i="41"/>
  <c r="E15" i="41" s="1"/>
  <c r="K14" i="41"/>
  <c r="M14" i="41" s="1"/>
  <c r="C13" i="41"/>
  <c r="K12" i="41"/>
  <c r="M12" i="41" s="1"/>
  <c r="Q9" i="43" l="1"/>
  <c r="M18" i="41"/>
  <c r="M73" i="41"/>
  <c r="I17" i="41"/>
  <c r="I21" i="41"/>
  <c r="I25" i="41"/>
  <c r="I29" i="41"/>
  <c r="I32" i="41"/>
  <c r="I36" i="41"/>
  <c r="I41" i="41"/>
  <c r="I45" i="41"/>
  <c r="I15" i="41"/>
  <c r="I23" i="41"/>
  <c r="I27" i="41"/>
  <c r="I34" i="41"/>
  <c r="I38" i="41"/>
  <c r="I43" i="41"/>
  <c r="I47" i="41"/>
  <c r="I55" i="41"/>
  <c r="I59" i="41"/>
  <c r="M68" i="41"/>
  <c r="I48" i="41"/>
  <c r="I50" i="41"/>
  <c r="I52" i="41"/>
  <c r="I57" i="41"/>
  <c r="I61" i="41"/>
  <c r="E46" i="37" l="1"/>
  <c r="G46" i="37" s="1"/>
  <c r="H46" i="37" s="1"/>
  <c r="C46" i="37"/>
  <c r="K45" i="37"/>
  <c r="M45" i="37" s="1"/>
  <c r="O45" i="37" s="1"/>
  <c r="C45" i="37"/>
  <c r="E45" i="37" s="1"/>
  <c r="G45" i="37" s="1"/>
  <c r="H45" i="37" s="1"/>
  <c r="K43" i="37"/>
  <c r="M43" i="37" s="1"/>
  <c r="O43" i="37" s="1"/>
  <c r="C43" i="37"/>
  <c r="E43" i="37" s="1"/>
  <c r="G43" i="37" s="1"/>
  <c r="H43" i="37" s="1"/>
  <c r="K42" i="37"/>
  <c r="M42" i="37" s="1"/>
  <c r="O42" i="37" s="1"/>
  <c r="P42" i="37" s="1"/>
  <c r="Q42" i="37" s="1"/>
  <c r="K41" i="37"/>
  <c r="M41" i="37" s="1"/>
  <c r="O41" i="37" s="1"/>
  <c r="C41" i="37"/>
  <c r="E41" i="37" s="1"/>
  <c r="G41" i="37" s="1"/>
  <c r="H41" i="37" s="1"/>
  <c r="K40" i="37"/>
  <c r="M40" i="37" s="1"/>
  <c r="O40" i="37" s="1"/>
  <c r="C40" i="37"/>
  <c r="E40" i="37" s="1"/>
  <c r="K39" i="37"/>
  <c r="M39" i="37" s="1"/>
  <c r="O39" i="37" s="1"/>
  <c r="C39" i="37"/>
  <c r="E39" i="37" s="1"/>
  <c r="G39" i="37" s="1"/>
  <c r="H39" i="37" s="1"/>
  <c r="K38" i="37"/>
  <c r="M38" i="37" s="1"/>
  <c r="O38" i="37" s="1"/>
  <c r="P38" i="37" s="1"/>
  <c r="Q38" i="37" s="1"/>
  <c r="C38" i="37"/>
  <c r="K36" i="37"/>
  <c r="M36" i="37" s="1"/>
  <c r="O36" i="37" s="1"/>
  <c r="P36" i="37" s="1"/>
  <c r="Q36" i="37" s="1"/>
  <c r="C36" i="37"/>
  <c r="E36" i="37" s="1"/>
  <c r="G36" i="37" s="1"/>
  <c r="H36" i="37" s="1"/>
  <c r="K35" i="37"/>
  <c r="M35" i="37"/>
  <c r="O35" i="37" s="1"/>
  <c r="C35" i="37"/>
  <c r="E35" i="37" s="1"/>
  <c r="G35" i="37" s="1"/>
  <c r="H35" i="37" s="1"/>
  <c r="K34" i="37"/>
  <c r="M34" i="37" s="1"/>
  <c r="O34" i="37" s="1"/>
  <c r="P34" i="37" s="1"/>
  <c r="Q34" i="37" s="1"/>
  <c r="C34" i="37"/>
  <c r="E34" i="37" s="1"/>
  <c r="G34" i="37" s="1"/>
  <c r="H34" i="37" s="1"/>
  <c r="K33" i="37"/>
  <c r="M33" i="37" s="1"/>
  <c r="O33" i="37" s="1"/>
  <c r="P33" i="37" s="1"/>
  <c r="Q33" i="37" s="1"/>
  <c r="C33" i="37"/>
  <c r="E33" i="37" s="1"/>
  <c r="G33" i="37" s="1"/>
  <c r="H33" i="37" s="1"/>
  <c r="K32" i="37"/>
  <c r="M32" i="37" s="1"/>
  <c r="O32" i="37" s="1"/>
  <c r="P32" i="37" s="1"/>
  <c r="Q32" i="37" s="1"/>
  <c r="C32" i="37"/>
  <c r="K30" i="37"/>
  <c r="M30" i="37" s="1"/>
  <c r="O30" i="37" s="1"/>
  <c r="K29" i="37"/>
  <c r="M29" i="37" s="1"/>
  <c r="O29" i="37" s="1"/>
  <c r="P29" i="37" s="1"/>
  <c r="Q29" i="37" s="1"/>
  <c r="K28" i="37"/>
  <c r="M28" i="37" s="1"/>
  <c r="O28" i="37" s="1"/>
  <c r="C28" i="37"/>
  <c r="E28" i="37" s="1"/>
  <c r="G28" i="37" s="1"/>
  <c r="H28" i="37" s="1"/>
  <c r="K27" i="37"/>
  <c r="M27" i="37"/>
  <c r="O27" i="37" s="1"/>
  <c r="K26" i="37"/>
  <c r="M26" i="37" s="1"/>
  <c r="O26" i="37" s="1"/>
  <c r="P26" i="37" s="1"/>
  <c r="Q26" i="37" s="1"/>
  <c r="C26" i="37"/>
  <c r="E26" i="37" s="1"/>
  <c r="G26" i="37" s="1"/>
  <c r="H26" i="37" s="1"/>
  <c r="K25" i="37"/>
  <c r="M25" i="37" s="1"/>
  <c r="O25" i="37" s="1"/>
  <c r="C25" i="37"/>
  <c r="E25" i="37" s="1"/>
  <c r="G25" i="37" s="1"/>
  <c r="H25" i="37" s="1"/>
  <c r="K24" i="37"/>
  <c r="M24" i="37" s="1"/>
  <c r="O24" i="37" s="1"/>
  <c r="P24" i="37" s="1"/>
  <c r="Q24" i="37" s="1"/>
  <c r="C24" i="37"/>
  <c r="E24" i="37" s="1"/>
  <c r="G24" i="37" s="1"/>
  <c r="H24" i="37" s="1"/>
  <c r="K23" i="37"/>
  <c r="M23" i="37"/>
  <c r="O23" i="37" s="1"/>
  <c r="C23" i="37"/>
  <c r="E23" i="37" s="1"/>
  <c r="G23" i="37" s="1"/>
  <c r="H23" i="37" s="1"/>
  <c r="K22" i="37"/>
  <c r="M22" i="37" s="1"/>
  <c r="O22" i="37" s="1"/>
  <c r="K21" i="37"/>
  <c r="M21" i="37" s="1"/>
  <c r="O21" i="37" s="1"/>
  <c r="C21" i="37"/>
  <c r="E21" i="37" s="1"/>
  <c r="G21" i="37" s="1"/>
  <c r="H21" i="37" s="1"/>
  <c r="K20" i="37"/>
  <c r="M20" i="37" s="1"/>
  <c r="O20" i="37" s="1"/>
  <c r="C20" i="37"/>
  <c r="E20" i="37" s="1"/>
  <c r="G20" i="37" s="1"/>
  <c r="H20" i="37" s="1"/>
  <c r="K19" i="37"/>
  <c r="M19" i="37" s="1"/>
  <c r="O19" i="37" s="1"/>
  <c r="C19" i="37"/>
  <c r="E19" i="37" s="1"/>
  <c r="G19" i="37" s="1"/>
  <c r="H19" i="37" s="1"/>
  <c r="K18" i="37"/>
  <c r="M18" i="37" s="1"/>
  <c r="O18" i="37" s="1"/>
  <c r="P18" i="37" s="1"/>
  <c r="Q18" i="37" s="1"/>
  <c r="C18" i="37"/>
  <c r="E18" i="37" s="1"/>
  <c r="G18" i="37" s="1"/>
  <c r="H18" i="37" s="1"/>
  <c r="K17" i="37"/>
  <c r="M17" i="37" s="1"/>
  <c r="O17" i="37" s="1"/>
  <c r="C17" i="37"/>
  <c r="E17" i="37" s="1"/>
  <c r="G17" i="37" s="1"/>
  <c r="H17" i="37" s="1"/>
  <c r="K16" i="37"/>
  <c r="M16" i="37" s="1"/>
  <c r="O16" i="37" s="1"/>
  <c r="C16" i="37"/>
  <c r="E16" i="37" s="1"/>
  <c r="G16" i="37" s="1"/>
  <c r="H16" i="37" s="1"/>
  <c r="K15" i="37"/>
  <c r="M15" i="37" s="1"/>
  <c r="O15" i="37" s="1"/>
  <c r="P15" i="37" s="1"/>
  <c r="Q15" i="37" s="1"/>
  <c r="C15" i="37"/>
  <c r="K12" i="37"/>
  <c r="M12" i="37" s="1"/>
  <c r="O12" i="37" s="1"/>
  <c r="K293" i="36"/>
  <c r="M293" i="36" s="1"/>
  <c r="O293" i="36" s="1"/>
  <c r="M292" i="36"/>
  <c r="O292" i="36" s="1"/>
  <c r="K292" i="36"/>
  <c r="M291" i="36"/>
  <c r="O291" i="36" s="1"/>
  <c r="K291" i="36"/>
  <c r="M290" i="36"/>
  <c r="O290" i="36" s="1"/>
  <c r="P290" i="36" s="1"/>
  <c r="Q290" i="36" s="1"/>
  <c r="K290" i="36"/>
  <c r="M289" i="36"/>
  <c r="O289" i="36" s="1"/>
  <c r="P289" i="36" s="1"/>
  <c r="K289" i="36"/>
  <c r="M288" i="36"/>
  <c r="O288" i="36" s="1"/>
  <c r="K288" i="36"/>
  <c r="M287" i="36"/>
  <c r="O287" i="36" s="1"/>
  <c r="P287" i="36" s="1"/>
  <c r="K287" i="36"/>
  <c r="K286" i="36"/>
  <c r="M286" i="36" s="1"/>
  <c r="O286" i="36" s="1"/>
  <c r="P286" i="36" s="1"/>
  <c r="Q286" i="36" s="1"/>
  <c r="K285" i="36"/>
  <c r="M285" i="36" s="1"/>
  <c r="O285" i="36" s="1"/>
  <c r="P285" i="36" s="1"/>
  <c r="Q285" i="36" s="1"/>
  <c r="K284" i="36"/>
  <c r="M284" i="36" s="1"/>
  <c r="O284" i="36" s="1"/>
  <c r="P284" i="36" s="1"/>
  <c r="Q284" i="36" s="1"/>
  <c r="K283" i="36"/>
  <c r="M283" i="36" s="1"/>
  <c r="O283" i="36" s="1"/>
  <c r="K282" i="36"/>
  <c r="M282" i="36" s="1"/>
  <c r="O282" i="36" s="1"/>
  <c r="K281" i="36"/>
  <c r="M281" i="36" s="1"/>
  <c r="O281" i="36" s="1"/>
  <c r="P281" i="36" s="1"/>
  <c r="Q281" i="36" s="1"/>
  <c r="K280" i="36"/>
  <c r="M280" i="36" s="1"/>
  <c r="O280" i="36" s="1"/>
  <c r="P280" i="36" s="1"/>
  <c r="Q280" i="36" s="1"/>
  <c r="K279" i="36"/>
  <c r="M279" i="36" s="1"/>
  <c r="O279" i="36" s="1"/>
  <c r="K278" i="36"/>
  <c r="M278" i="36" s="1"/>
  <c r="O278" i="36" s="1"/>
  <c r="P278" i="36" s="1"/>
  <c r="Q278" i="36" s="1"/>
  <c r="K277" i="36"/>
  <c r="M277" i="36" s="1"/>
  <c r="O277" i="36" s="1"/>
  <c r="P277" i="36" s="1"/>
  <c r="Q277" i="36" s="1"/>
  <c r="K276" i="36"/>
  <c r="M276" i="36" s="1"/>
  <c r="O276" i="36" s="1"/>
  <c r="P276" i="36" s="1"/>
  <c r="Q276" i="36" s="1"/>
  <c r="K275" i="36"/>
  <c r="M275" i="36" s="1"/>
  <c r="O275" i="36" s="1"/>
  <c r="K274" i="36"/>
  <c r="K273" i="36"/>
  <c r="M273" i="36" s="1"/>
  <c r="O273" i="36" s="1"/>
  <c r="K272" i="36"/>
  <c r="M272" i="36" s="1"/>
  <c r="O272" i="36" s="1"/>
  <c r="P272" i="36" s="1"/>
  <c r="Q272" i="36" s="1"/>
  <c r="K271" i="36"/>
  <c r="M271" i="36" s="1"/>
  <c r="O271" i="36" s="1"/>
  <c r="P271" i="36" s="1"/>
  <c r="Q271" i="36" s="1"/>
  <c r="C271" i="36"/>
  <c r="J270" i="36"/>
  <c r="J261" i="36" s="1"/>
  <c r="F270" i="36"/>
  <c r="D270" i="36"/>
  <c r="B270" i="36"/>
  <c r="K269" i="36"/>
  <c r="M269" i="36" s="1"/>
  <c r="O269" i="36" s="1"/>
  <c r="M268" i="36"/>
  <c r="O268" i="36" s="1"/>
  <c r="K268" i="36"/>
  <c r="M267" i="36"/>
  <c r="O267" i="36" s="1"/>
  <c r="K267" i="36"/>
  <c r="M266" i="36"/>
  <c r="O266" i="36" s="1"/>
  <c r="P266" i="36" s="1"/>
  <c r="K266" i="36"/>
  <c r="K265" i="36"/>
  <c r="M265" i="36" s="1"/>
  <c r="O265" i="36" s="1"/>
  <c r="P265" i="36" s="1"/>
  <c r="C265" i="36"/>
  <c r="B264" i="36"/>
  <c r="K263" i="36"/>
  <c r="M263" i="36" s="1"/>
  <c r="O263" i="36" s="1"/>
  <c r="C263" i="36"/>
  <c r="B262" i="36"/>
  <c r="K260" i="36"/>
  <c r="M260" i="36" s="1"/>
  <c r="C260" i="36"/>
  <c r="D259" i="36"/>
  <c r="B259" i="36"/>
  <c r="B258" i="36" s="1"/>
  <c r="K257" i="36"/>
  <c r="C257" i="36"/>
  <c r="B256" i="36"/>
  <c r="B255" i="36" s="1"/>
  <c r="M254" i="36"/>
  <c r="O254" i="36" s="1"/>
  <c r="K254" i="36"/>
  <c r="M253" i="36"/>
  <c r="O253" i="36" s="1"/>
  <c r="P253" i="36" s="1"/>
  <c r="Q253" i="36" s="1"/>
  <c r="K253" i="36"/>
  <c r="M252" i="36"/>
  <c r="O252" i="36" s="1"/>
  <c r="P252" i="36" s="1"/>
  <c r="K252" i="36"/>
  <c r="M251" i="36"/>
  <c r="O251" i="36" s="1"/>
  <c r="P251" i="36" s="1"/>
  <c r="Q251" i="36" s="1"/>
  <c r="K251" i="36"/>
  <c r="M250" i="36"/>
  <c r="O250" i="36" s="1"/>
  <c r="K250" i="36"/>
  <c r="M249" i="36"/>
  <c r="O249" i="36" s="1"/>
  <c r="P249" i="36" s="1"/>
  <c r="Q249" i="36" s="1"/>
  <c r="K249" i="36"/>
  <c r="B248" i="36"/>
  <c r="K247" i="36"/>
  <c r="K246" i="36" s="1"/>
  <c r="C247" i="36"/>
  <c r="D246" i="36"/>
  <c r="B246" i="36"/>
  <c r="K244" i="36"/>
  <c r="K243" i="36" s="1"/>
  <c r="K242" i="36" s="1"/>
  <c r="C244" i="36"/>
  <c r="D243" i="36"/>
  <c r="B243" i="36"/>
  <c r="B242" i="36" s="1"/>
  <c r="K241" i="36"/>
  <c r="M241" i="36" s="1"/>
  <c r="O241" i="36" s="1"/>
  <c r="P241" i="36" s="1"/>
  <c r="Q241" i="36" s="1"/>
  <c r="C241" i="36"/>
  <c r="K240" i="36"/>
  <c r="M240" i="36" s="1"/>
  <c r="O240" i="36" s="1"/>
  <c r="C240" i="36"/>
  <c r="K239" i="36"/>
  <c r="M239" i="36" s="1"/>
  <c r="O239" i="36" s="1"/>
  <c r="P239" i="36" s="1"/>
  <c r="C239" i="36"/>
  <c r="K238" i="36"/>
  <c r="M238" i="36" s="1"/>
  <c r="O238" i="36" s="1"/>
  <c r="C238" i="36"/>
  <c r="K237" i="36"/>
  <c r="C237" i="36"/>
  <c r="K236" i="36"/>
  <c r="M236" i="36" s="1"/>
  <c r="O236" i="36" s="1"/>
  <c r="P236" i="36" s="1"/>
  <c r="C236" i="36"/>
  <c r="K235" i="36"/>
  <c r="C235" i="36"/>
  <c r="L234" i="36"/>
  <c r="B234" i="36"/>
  <c r="M233" i="36"/>
  <c r="O233" i="36" s="1"/>
  <c r="K233" i="36"/>
  <c r="M232" i="36"/>
  <c r="O232" i="36" s="1"/>
  <c r="P232" i="36" s="1"/>
  <c r="Q232" i="36" s="1"/>
  <c r="K232" i="36"/>
  <c r="E232" i="36"/>
  <c r="G232" i="36" s="1"/>
  <c r="H232" i="36" s="1"/>
  <c r="I232" i="36" s="1"/>
  <c r="C232" i="36"/>
  <c r="M231" i="36"/>
  <c r="O231" i="36" s="1"/>
  <c r="P231" i="36" s="1"/>
  <c r="K231" i="36"/>
  <c r="E231" i="36"/>
  <c r="G231" i="36" s="1"/>
  <c r="H231" i="36" s="1"/>
  <c r="I231" i="36" s="1"/>
  <c r="C231" i="36"/>
  <c r="M230" i="36"/>
  <c r="O230" i="36" s="1"/>
  <c r="P230" i="36" s="1"/>
  <c r="Q230" i="36" s="1"/>
  <c r="K230" i="36"/>
  <c r="E229" i="36"/>
  <c r="G229" i="36" s="1"/>
  <c r="H229" i="36" s="1"/>
  <c r="I229" i="36" s="1"/>
  <c r="C229" i="36"/>
  <c r="M228" i="36"/>
  <c r="O228" i="36" s="1"/>
  <c r="P228" i="36" s="1"/>
  <c r="K228" i="36"/>
  <c r="E228" i="36"/>
  <c r="G228" i="36" s="1"/>
  <c r="C228" i="36"/>
  <c r="E227" i="36"/>
  <c r="G227" i="36" s="1"/>
  <c r="C227" i="36"/>
  <c r="B226" i="36"/>
  <c r="M225" i="36"/>
  <c r="O225" i="36" s="1"/>
  <c r="P225" i="36" s="1"/>
  <c r="K225" i="36"/>
  <c r="E225" i="36"/>
  <c r="G225" i="36" s="1"/>
  <c r="H225" i="36" s="1"/>
  <c r="C225" i="36"/>
  <c r="M224" i="36"/>
  <c r="O224" i="36" s="1"/>
  <c r="P224" i="36" s="1"/>
  <c r="Q224" i="36" s="1"/>
  <c r="K224" i="36"/>
  <c r="E224" i="36"/>
  <c r="G224" i="36" s="1"/>
  <c r="H224" i="36" s="1"/>
  <c r="I224" i="36" s="1"/>
  <c r="C224" i="36"/>
  <c r="M223" i="36"/>
  <c r="O223" i="36" s="1"/>
  <c r="P223" i="36" s="1"/>
  <c r="Q223" i="36" s="1"/>
  <c r="K223" i="36"/>
  <c r="E223" i="36"/>
  <c r="G223" i="36" s="1"/>
  <c r="H223" i="36" s="1"/>
  <c r="C223" i="36"/>
  <c r="M222" i="36"/>
  <c r="K222" i="36"/>
  <c r="E222" i="36"/>
  <c r="G222" i="36" s="1"/>
  <c r="H222" i="36" s="1"/>
  <c r="I222" i="36" s="1"/>
  <c r="C222" i="36"/>
  <c r="M221" i="36"/>
  <c r="O221" i="36" s="1"/>
  <c r="K221" i="36"/>
  <c r="E221" i="36"/>
  <c r="G221" i="36" s="1"/>
  <c r="H221" i="36" s="1"/>
  <c r="C221" i="36"/>
  <c r="M220" i="36"/>
  <c r="O220" i="36" s="1"/>
  <c r="P220" i="36" s="1"/>
  <c r="K220" i="36"/>
  <c r="E220" i="36"/>
  <c r="G220" i="36" s="1"/>
  <c r="H220" i="36" s="1"/>
  <c r="I220" i="36" s="1"/>
  <c r="C220" i="36"/>
  <c r="K219" i="36"/>
  <c r="M219" i="36" s="1"/>
  <c r="O219" i="36" s="1"/>
  <c r="C219" i="36"/>
  <c r="B218" i="36"/>
  <c r="K217" i="36"/>
  <c r="C217" i="36"/>
  <c r="J216" i="36"/>
  <c r="J215" i="36" s="1"/>
  <c r="B216" i="36"/>
  <c r="K214" i="36"/>
  <c r="K213" i="36" s="1"/>
  <c r="K212" i="36" s="1"/>
  <c r="C214" i="36"/>
  <c r="D213" i="36"/>
  <c r="B213" i="36"/>
  <c r="B212" i="36" s="1"/>
  <c r="M211" i="36"/>
  <c r="O211" i="36" s="1"/>
  <c r="P211" i="36" s="1"/>
  <c r="Q211" i="36" s="1"/>
  <c r="K211" i="36"/>
  <c r="M210" i="36"/>
  <c r="O210" i="36" s="1"/>
  <c r="P210" i="36" s="1"/>
  <c r="K210" i="36"/>
  <c r="E210" i="36"/>
  <c r="G210" i="36" s="1"/>
  <c r="H210" i="36" s="1"/>
  <c r="C210" i="36"/>
  <c r="M209" i="36"/>
  <c r="O209" i="36" s="1"/>
  <c r="P209" i="36" s="1"/>
  <c r="K209" i="36"/>
  <c r="M208" i="36"/>
  <c r="K208" i="36"/>
  <c r="M207" i="36"/>
  <c r="O207" i="36" s="1"/>
  <c r="P207" i="36" s="1"/>
  <c r="Q207" i="36" s="1"/>
  <c r="K207" i="36"/>
  <c r="M206" i="36"/>
  <c r="O206" i="36" s="1"/>
  <c r="K206" i="36"/>
  <c r="E206" i="36"/>
  <c r="G206" i="36" s="1"/>
  <c r="H206" i="36" s="1"/>
  <c r="I206" i="36" s="1"/>
  <c r="C206" i="36"/>
  <c r="M205" i="36"/>
  <c r="O205" i="36" s="1"/>
  <c r="P205" i="36" s="1"/>
  <c r="Q205" i="36" s="1"/>
  <c r="K205" i="36"/>
  <c r="E205" i="36"/>
  <c r="G205" i="36" s="1"/>
  <c r="C205" i="36"/>
  <c r="M204" i="36"/>
  <c r="O204" i="36" s="1"/>
  <c r="K204" i="36"/>
  <c r="M203" i="36"/>
  <c r="O203" i="36" s="1"/>
  <c r="P203" i="36" s="1"/>
  <c r="Q203" i="36" s="1"/>
  <c r="K203" i="36"/>
  <c r="B202" i="36"/>
  <c r="K201" i="36"/>
  <c r="M201" i="36" s="1"/>
  <c r="C201" i="36"/>
  <c r="B200" i="36"/>
  <c r="K198" i="36"/>
  <c r="M198" i="36" s="1"/>
  <c r="O198" i="36" s="1"/>
  <c r="C198" i="36"/>
  <c r="K197" i="36"/>
  <c r="M197" i="36" s="1"/>
  <c r="O197" i="36" s="1"/>
  <c r="P197" i="36" s="1"/>
  <c r="Q197" i="36" s="1"/>
  <c r="C197" i="36"/>
  <c r="K196" i="36"/>
  <c r="M196" i="36" s="1"/>
  <c r="O196" i="36" s="1"/>
  <c r="C196" i="36"/>
  <c r="K195" i="36"/>
  <c r="M195" i="36" s="1"/>
  <c r="O195" i="36" s="1"/>
  <c r="P195" i="36" s="1"/>
  <c r="C195" i="36"/>
  <c r="K194" i="36"/>
  <c r="M194" i="36" s="1"/>
  <c r="O194" i="36" s="1"/>
  <c r="C194" i="36"/>
  <c r="K193" i="36"/>
  <c r="C193" i="36"/>
  <c r="B192" i="36"/>
  <c r="M191" i="36"/>
  <c r="O191" i="36" s="1"/>
  <c r="K191" i="36"/>
  <c r="M190" i="36"/>
  <c r="O190" i="36" s="1"/>
  <c r="P190" i="36" s="1"/>
  <c r="Q190" i="36" s="1"/>
  <c r="K190" i="36"/>
  <c r="M189" i="36"/>
  <c r="O189" i="36" s="1"/>
  <c r="K189" i="36"/>
  <c r="M188" i="36"/>
  <c r="O188" i="36" s="1"/>
  <c r="P188" i="36" s="1"/>
  <c r="Q188" i="36" s="1"/>
  <c r="K188" i="36"/>
  <c r="E188" i="36"/>
  <c r="G188" i="36" s="1"/>
  <c r="H188" i="36" s="1"/>
  <c r="I188" i="36" s="1"/>
  <c r="C188" i="36"/>
  <c r="M187" i="36"/>
  <c r="O187" i="36" s="1"/>
  <c r="P187" i="36" s="1"/>
  <c r="K187" i="36"/>
  <c r="E187" i="36"/>
  <c r="C187" i="36"/>
  <c r="M186" i="36"/>
  <c r="O186" i="36" s="1"/>
  <c r="P186" i="36" s="1"/>
  <c r="Q186" i="36" s="1"/>
  <c r="K186" i="36"/>
  <c r="E186" i="36"/>
  <c r="G186" i="36" s="1"/>
  <c r="H186" i="36" s="1"/>
  <c r="I186" i="36" s="1"/>
  <c r="C186" i="36"/>
  <c r="M185" i="36"/>
  <c r="O185" i="36" s="1"/>
  <c r="P185" i="36" s="1"/>
  <c r="K185" i="36"/>
  <c r="E185" i="36"/>
  <c r="G185" i="36" s="1"/>
  <c r="H185" i="36" s="1"/>
  <c r="C185" i="36"/>
  <c r="M184" i="36"/>
  <c r="O184" i="36" s="1"/>
  <c r="P184" i="36" s="1"/>
  <c r="Q184" i="36" s="1"/>
  <c r="K184" i="36"/>
  <c r="E184" i="36"/>
  <c r="G184" i="36" s="1"/>
  <c r="H184" i="36" s="1"/>
  <c r="I184" i="36" s="1"/>
  <c r="C184" i="36"/>
  <c r="B183" i="36"/>
  <c r="M182" i="36"/>
  <c r="O182" i="36" s="1"/>
  <c r="P182" i="36" s="1"/>
  <c r="K182" i="36"/>
  <c r="E182" i="36"/>
  <c r="G182" i="36" s="1"/>
  <c r="H182" i="36" s="1"/>
  <c r="C182" i="36"/>
  <c r="M181" i="36"/>
  <c r="O181" i="36" s="1"/>
  <c r="P181" i="36" s="1"/>
  <c r="K181" i="36"/>
  <c r="E181" i="36"/>
  <c r="G181" i="36" s="1"/>
  <c r="C181" i="36"/>
  <c r="M180" i="36"/>
  <c r="O180" i="36" s="1"/>
  <c r="K180" i="36"/>
  <c r="E180" i="36"/>
  <c r="G180" i="36" s="1"/>
  <c r="C180" i="36"/>
  <c r="M179" i="36"/>
  <c r="O179" i="36" s="1"/>
  <c r="K179" i="36"/>
  <c r="E179" i="36"/>
  <c r="G179" i="36" s="1"/>
  <c r="H179" i="36" s="1"/>
  <c r="I179" i="36" s="1"/>
  <c r="C179" i="36"/>
  <c r="M178" i="36"/>
  <c r="O178" i="36" s="1"/>
  <c r="P178" i="36" s="1"/>
  <c r="Q178" i="36" s="1"/>
  <c r="K178" i="36"/>
  <c r="E178" i="36"/>
  <c r="G178" i="36" s="1"/>
  <c r="C178" i="36"/>
  <c r="M177" i="36"/>
  <c r="O177" i="36" s="1"/>
  <c r="P177" i="36" s="1"/>
  <c r="K177" i="36"/>
  <c r="E177" i="36"/>
  <c r="G177" i="36" s="1"/>
  <c r="C177" i="36"/>
  <c r="M176" i="36"/>
  <c r="O176" i="36" s="1"/>
  <c r="P176" i="36" s="1"/>
  <c r="Q176" i="36" s="1"/>
  <c r="K176" i="36"/>
  <c r="E176" i="36"/>
  <c r="G176" i="36" s="1"/>
  <c r="C176" i="36"/>
  <c r="M175" i="36"/>
  <c r="O175" i="36" s="1"/>
  <c r="P175" i="36" s="1"/>
  <c r="K175" i="36"/>
  <c r="E175" i="36"/>
  <c r="G175" i="36" s="1"/>
  <c r="H175" i="36" s="1"/>
  <c r="I175" i="36" s="1"/>
  <c r="C175" i="36"/>
  <c r="M174" i="36"/>
  <c r="O174" i="36" s="1"/>
  <c r="P174" i="36" s="1"/>
  <c r="Q174" i="36" s="1"/>
  <c r="K174" i="36"/>
  <c r="E174" i="36"/>
  <c r="G174" i="36" s="1"/>
  <c r="C174" i="36"/>
  <c r="K173" i="36"/>
  <c r="M173" i="36" s="1"/>
  <c r="O173" i="36" s="1"/>
  <c r="C173" i="36"/>
  <c r="B172" i="36"/>
  <c r="K171" i="36"/>
  <c r="M171" i="36" s="1"/>
  <c r="O171" i="36" s="1"/>
  <c r="P171" i="36" s="1"/>
  <c r="Q171" i="36" s="1"/>
  <c r="C171" i="36"/>
  <c r="E171" i="36" s="1"/>
  <c r="G171" i="36" s="1"/>
  <c r="H171" i="36" s="1"/>
  <c r="I171" i="36" s="1"/>
  <c r="C170" i="36"/>
  <c r="K169" i="36"/>
  <c r="M169" i="36" s="1"/>
  <c r="O169" i="36" s="1"/>
  <c r="P169" i="36" s="1"/>
  <c r="Q169" i="36" s="1"/>
  <c r="K168" i="36"/>
  <c r="M168" i="36" s="1"/>
  <c r="C168" i="36"/>
  <c r="E168" i="36" s="1"/>
  <c r="G168" i="36" s="1"/>
  <c r="H168" i="36" s="1"/>
  <c r="J167" i="36"/>
  <c r="J166" i="36" s="1"/>
  <c r="B167" i="36"/>
  <c r="K165" i="36"/>
  <c r="M165" i="36" s="1"/>
  <c r="O165" i="36" s="1"/>
  <c r="C165" i="36"/>
  <c r="K164" i="36"/>
  <c r="M164" i="36" s="1"/>
  <c r="O164" i="36" s="1"/>
  <c r="P164" i="36" s="1"/>
  <c r="C164" i="36"/>
  <c r="K163" i="36"/>
  <c r="M163" i="36" s="1"/>
  <c r="L162" i="36"/>
  <c r="B162" i="36"/>
  <c r="M161" i="36"/>
  <c r="O161" i="36" s="1"/>
  <c r="K161" i="36"/>
  <c r="M160" i="36"/>
  <c r="O160" i="36" s="1"/>
  <c r="K160" i="36"/>
  <c r="M159" i="36"/>
  <c r="O159" i="36" s="1"/>
  <c r="P159" i="36" s="1"/>
  <c r="K159" i="36"/>
  <c r="K158" i="36"/>
  <c r="M158" i="36" s="1"/>
  <c r="O158" i="36" s="1"/>
  <c r="P158" i="36" s="1"/>
  <c r="Q158" i="36" s="1"/>
  <c r="C158" i="36"/>
  <c r="M157" i="36"/>
  <c r="O157" i="36" s="1"/>
  <c r="P157" i="36" s="1"/>
  <c r="K157" i="36"/>
  <c r="E157" i="36"/>
  <c r="G157" i="36" s="1"/>
  <c r="H157" i="36" s="1"/>
  <c r="C157" i="36"/>
  <c r="M156" i="36"/>
  <c r="O156" i="36" s="1"/>
  <c r="P156" i="36" s="1"/>
  <c r="K156" i="36"/>
  <c r="E156" i="36"/>
  <c r="G156" i="36" s="1"/>
  <c r="H156" i="36" s="1"/>
  <c r="I156" i="36" s="1"/>
  <c r="C156" i="36"/>
  <c r="M155" i="36"/>
  <c r="O155" i="36" s="1"/>
  <c r="P155" i="36" s="1"/>
  <c r="K155" i="36"/>
  <c r="E155" i="36"/>
  <c r="G155" i="36" s="1"/>
  <c r="C155" i="36"/>
  <c r="M154" i="36"/>
  <c r="O154" i="36" s="1"/>
  <c r="K154" i="36"/>
  <c r="E154" i="36"/>
  <c r="C154" i="36"/>
  <c r="M153" i="36"/>
  <c r="O153" i="36" s="1"/>
  <c r="K153" i="36"/>
  <c r="E153" i="36"/>
  <c r="G153" i="36" s="1"/>
  <c r="C153" i="36"/>
  <c r="M152" i="36"/>
  <c r="O152" i="36" s="1"/>
  <c r="K152" i="36"/>
  <c r="E152" i="36"/>
  <c r="G152" i="36" s="1"/>
  <c r="H152" i="36" s="1"/>
  <c r="I152" i="36" s="1"/>
  <c r="C152" i="36"/>
  <c r="M151" i="36"/>
  <c r="O151" i="36" s="1"/>
  <c r="K151" i="36"/>
  <c r="E151" i="36"/>
  <c r="G151" i="36" s="1"/>
  <c r="C151" i="36"/>
  <c r="M150" i="36"/>
  <c r="O150" i="36" s="1"/>
  <c r="K150" i="36"/>
  <c r="E150" i="36"/>
  <c r="G150" i="36" s="1"/>
  <c r="H150" i="36" s="1"/>
  <c r="C150" i="36"/>
  <c r="M149" i="36"/>
  <c r="O149" i="36" s="1"/>
  <c r="P149" i="36" s="1"/>
  <c r="K149" i="36"/>
  <c r="E149" i="36"/>
  <c r="G149" i="36" s="1"/>
  <c r="C149" i="36"/>
  <c r="M148" i="36"/>
  <c r="K148" i="36"/>
  <c r="E148" i="36"/>
  <c r="G148" i="36" s="1"/>
  <c r="C148" i="36"/>
  <c r="B147" i="36"/>
  <c r="M146" i="36"/>
  <c r="O146" i="36" s="1"/>
  <c r="P146" i="36" s="1"/>
  <c r="Q146" i="36" s="1"/>
  <c r="K146" i="36"/>
  <c r="M145" i="36"/>
  <c r="O145" i="36" s="1"/>
  <c r="K145" i="36"/>
  <c r="M144" i="36"/>
  <c r="O144" i="36" s="1"/>
  <c r="P144" i="36" s="1"/>
  <c r="K144" i="36"/>
  <c r="E144" i="36"/>
  <c r="G144" i="36" s="1"/>
  <c r="H144" i="36" s="1"/>
  <c r="C144" i="36"/>
  <c r="K143" i="36"/>
  <c r="M143" i="36" s="1"/>
  <c r="O143" i="36" s="1"/>
  <c r="P143" i="36" s="1"/>
  <c r="C143" i="36"/>
  <c r="M142" i="36"/>
  <c r="O142" i="36" s="1"/>
  <c r="P142" i="36" s="1"/>
  <c r="K142" i="36"/>
  <c r="E142" i="36"/>
  <c r="G142" i="36" s="1"/>
  <c r="C142" i="36"/>
  <c r="M141" i="36"/>
  <c r="O141" i="36" s="1"/>
  <c r="K141" i="36"/>
  <c r="E141" i="36"/>
  <c r="G141" i="36" s="1"/>
  <c r="H141" i="36" s="1"/>
  <c r="I141" i="36" s="1"/>
  <c r="C141" i="36"/>
  <c r="M140" i="36"/>
  <c r="O140" i="36" s="1"/>
  <c r="P140" i="36" s="1"/>
  <c r="K140" i="36"/>
  <c r="M139" i="36"/>
  <c r="O139" i="36" s="1"/>
  <c r="P139" i="36" s="1"/>
  <c r="K139" i="36"/>
  <c r="E139" i="36"/>
  <c r="G139" i="36" s="1"/>
  <c r="H139" i="36" s="1"/>
  <c r="I139" i="36" s="1"/>
  <c r="C139" i="36"/>
  <c r="M138" i="36"/>
  <c r="O138" i="36" s="1"/>
  <c r="P138" i="36" s="1"/>
  <c r="Q138" i="36" s="1"/>
  <c r="K138" i="36"/>
  <c r="E138" i="36"/>
  <c r="G138" i="36" s="1"/>
  <c r="C138" i="36"/>
  <c r="M137" i="36"/>
  <c r="O137" i="36" s="1"/>
  <c r="K137" i="36"/>
  <c r="E137" i="36"/>
  <c r="G137" i="36" s="1"/>
  <c r="H137" i="36" s="1"/>
  <c r="I137" i="36" s="1"/>
  <c r="C137" i="36"/>
  <c r="M136" i="36"/>
  <c r="O136" i="36" s="1"/>
  <c r="K136" i="36"/>
  <c r="E136" i="36"/>
  <c r="G136" i="36" s="1"/>
  <c r="C136" i="36"/>
  <c r="K135" i="36"/>
  <c r="M135" i="36" s="1"/>
  <c r="O135" i="36" s="1"/>
  <c r="P135" i="36" s="1"/>
  <c r="C135" i="36"/>
  <c r="K134" i="36"/>
  <c r="M134" i="36" s="1"/>
  <c r="O134" i="36" s="1"/>
  <c r="C134" i="36"/>
  <c r="M133" i="36"/>
  <c r="O133" i="36" s="1"/>
  <c r="P133" i="36" s="1"/>
  <c r="K133" i="36"/>
  <c r="E133" i="36"/>
  <c r="G133" i="36" s="1"/>
  <c r="H133" i="36" s="1"/>
  <c r="I133" i="36" s="1"/>
  <c r="C133" i="36"/>
  <c r="M132" i="36"/>
  <c r="O132" i="36" s="1"/>
  <c r="P132" i="36" s="1"/>
  <c r="K132" i="36"/>
  <c r="E132" i="36"/>
  <c r="G132" i="36" s="1"/>
  <c r="C132" i="36"/>
  <c r="M131" i="36"/>
  <c r="O131" i="36" s="1"/>
  <c r="P131" i="36" s="1"/>
  <c r="K131" i="36"/>
  <c r="E131" i="36"/>
  <c r="G131" i="36" s="1"/>
  <c r="H131" i="36" s="1"/>
  <c r="I131" i="36" s="1"/>
  <c r="C131" i="36"/>
  <c r="M130" i="36"/>
  <c r="O130" i="36" s="1"/>
  <c r="K130" i="36"/>
  <c r="E130" i="36"/>
  <c r="G130" i="36" s="1"/>
  <c r="C130" i="36"/>
  <c r="M129" i="36"/>
  <c r="O129" i="36" s="1"/>
  <c r="K129" i="36"/>
  <c r="E129" i="36"/>
  <c r="G129" i="36" s="1"/>
  <c r="H129" i="36" s="1"/>
  <c r="I129" i="36" s="1"/>
  <c r="C129" i="36"/>
  <c r="M128" i="36"/>
  <c r="O128" i="36" s="1"/>
  <c r="P128" i="36" s="1"/>
  <c r="Q128" i="36" s="1"/>
  <c r="K128" i="36"/>
  <c r="E128" i="36"/>
  <c r="G128" i="36" s="1"/>
  <c r="C128" i="36"/>
  <c r="M127" i="36"/>
  <c r="O127" i="36" s="1"/>
  <c r="K127" i="36"/>
  <c r="E127" i="36"/>
  <c r="G127" i="36" s="1"/>
  <c r="H127" i="36" s="1"/>
  <c r="I127" i="36" s="1"/>
  <c r="C127" i="36"/>
  <c r="E126" i="36"/>
  <c r="G126" i="36" s="1"/>
  <c r="C126" i="36"/>
  <c r="M125" i="36"/>
  <c r="O125" i="36" s="1"/>
  <c r="K125" i="36"/>
  <c r="E125" i="36"/>
  <c r="G125" i="36" s="1"/>
  <c r="H125" i="36" s="1"/>
  <c r="I125" i="36" s="1"/>
  <c r="C125" i="36"/>
  <c r="M124" i="36"/>
  <c r="O124" i="36" s="1"/>
  <c r="P124" i="36" s="1"/>
  <c r="K124" i="36"/>
  <c r="E124" i="36"/>
  <c r="G124" i="36" s="1"/>
  <c r="C124" i="36"/>
  <c r="M123" i="36"/>
  <c r="O123" i="36" s="1"/>
  <c r="P123" i="36" s="1"/>
  <c r="K123" i="36"/>
  <c r="E123" i="36"/>
  <c r="G123" i="36" s="1"/>
  <c r="H123" i="36" s="1"/>
  <c r="I123" i="36" s="1"/>
  <c r="C123" i="36"/>
  <c r="M122" i="36"/>
  <c r="O122" i="36" s="1"/>
  <c r="P122" i="36" s="1"/>
  <c r="Q122" i="36" s="1"/>
  <c r="K122" i="36"/>
  <c r="E122" i="36"/>
  <c r="G122" i="36" s="1"/>
  <c r="C122" i="36"/>
  <c r="M121" i="36"/>
  <c r="O121" i="36" s="1"/>
  <c r="K121" i="36"/>
  <c r="E121" i="36"/>
  <c r="G121" i="36" s="1"/>
  <c r="H121" i="36" s="1"/>
  <c r="I121" i="36" s="1"/>
  <c r="C121" i="36"/>
  <c r="M120" i="36"/>
  <c r="O120" i="36" s="1"/>
  <c r="P120" i="36" s="1"/>
  <c r="Q120" i="36" s="1"/>
  <c r="K120" i="36"/>
  <c r="E120" i="36"/>
  <c r="G120" i="36" s="1"/>
  <c r="C120" i="36"/>
  <c r="M119" i="36"/>
  <c r="O119" i="36" s="1"/>
  <c r="K119" i="36"/>
  <c r="E119" i="36"/>
  <c r="G119" i="36" s="1"/>
  <c r="H119" i="36" s="1"/>
  <c r="I119" i="36" s="1"/>
  <c r="C119" i="36"/>
  <c r="M118" i="36"/>
  <c r="O118" i="36" s="1"/>
  <c r="K118" i="36"/>
  <c r="E118" i="36"/>
  <c r="G118" i="36" s="1"/>
  <c r="C118" i="36"/>
  <c r="M117" i="36"/>
  <c r="O117" i="36" s="1"/>
  <c r="K117" i="36"/>
  <c r="E117" i="36"/>
  <c r="G117" i="36" s="1"/>
  <c r="H117" i="36" s="1"/>
  <c r="I117" i="36" s="1"/>
  <c r="C117" i="36"/>
  <c r="M116" i="36"/>
  <c r="O116" i="36" s="1"/>
  <c r="K116" i="36"/>
  <c r="E116" i="36"/>
  <c r="G116" i="36" s="1"/>
  <c r="C116" i="36"/>
  <c r="M115" i="36"/>
  <c r="O115" i="36" s="1"/>
  <c r="K115" i="36"/>
  <c r="E115" i="36"/>
  <c r="G115" i="36" s="1"/>
  <c r="H115" i="36" s="1"/>
  <c r="I115" i="36" s="1"/>
  <c r="C115" i="36"/>
  <c r="M114" i="36"/>
  <c r="O114" i="36" s="1"/>
  <c r="P114" i="36" s="1"/>
  <c r="K114" i="36"/>
  <c r="E114" i="36"/>
  <c r="C114" i="36"/>
  <c r="M113" i="36"/>
  <c r="O113" i="36" s="1"/>
  <c r="K113" i="36"/>
  <c r="E113" i="36"/>
  <c r="G113" i="36" s="1"/>
  <c r="H113" i="36" s="1"/>
  <c r="C113" i="36"/>
  <c r="K112" i="36"/>
  <c r="C112" i="36"/>
  <c r="B111" i="36"/>
  <c r="K110" i="36"/>
  <c r="M110" i="36" s="1"/>
  <c r="O110" i="36" s="1"/>
  <c r="P110" i="36" s="1"/>
  <c r="K109" i="36"/>
  <c r="M109" i="36" s="1"/>
  <c r="O109" i="36" s="1"/>
  <c r="P109" i="36" s="1"/>
  <c r="C109" i="36"/>
  <c r="M108" i="36"/>
  <c r="O108" i="36" s="1"/>
  <c r="P108" i="36" s="1"/>
  <c r="K108" i="36"/>
  <c r="E108" i="36"/>
  <c r="G108" i="36" s="1"/>
  <c r="H108" i="36" s="1"/>
  <c r="I108" i="36" s="1"/>
  <c r="C108" i="36"/>
  <c r="K107" i="36"/>
  <c r="M107" i="36" s="1"/>
  <c r="O107" i="36" s="1"/>
  <c r="M106" i="36"/>
  <c r="O106" i="36" s="1"/>
  <c r="P106" i="36" s="1"/>
  <c r="K106" i="36"/>
  <c r="E106" i="36"/>
  <c r="G106" i="36" s="1"/>
  <c r="H106" i="36" s="1"/>
  <c r="I106" i="36" s="1"/>
  <c r="C106" i="36"/>
  <c r="M105" i="36"/>
  <c r="O105" i="36" s="1"/>
  <c r="P105" i="36" s="1"/>
  <c r="K105" i="36"/>
  <c r="E105" i="36"/>
  <c r="G105" i="36" s="1"/>
  <c r="H105" i="36" s="1"/>
  <c r="C105" i="36"/>
  <c r="M104" i="36"/>
  <c r="O104" i="36" s="1"/>
  <c r="P104" i="36" s="1"/>
  <c r="K104" i="36"/>
  <c r="M103" i="36"/>
  <c r="O103" i="36" s="1"/>
  <c r="K103" i="36"/>
  <c r="E103" i="36"/>
  <c r="G103" i="36" s="1"/>
  <c r="H103" i="36" s="1"/>
  <c r="I103" i="36" s="1"/>
  <c r="C103" i="36"/>
  <c r="M102" i="36"/>
  <c r="O102" i="36" s="1"/>
  <c r="K102" i="36"/>
  <c r="K101" i="36"/>
  <c r="M101" i="36" s="1"/>
  <c r="O101" i="36" s="1"/>
  <c r="C101" i="36"/>
  <c r="M100" i="36"/>
  <c r="O100" i="36" s="1"/>
  <c r="P100" i="36" s="1"/>
  <c r="Q100" i="36" s="1"/>
  <c r="K100" i="36"/>
  <c r="E100" i="36"/>
  <c r="G100" i="36" s="1"/>
  <c r="C100" i="36"/>
  <c r="K99" i="36"/>
  <c r="M99" i="36" s="1"/>
  <c r="O99" i="36" s="1"/>
  <c r="C99" i="36"/>
  <c r="K98" i="36"/>
  <c r="M98" i="36" s="1"/>
  <c r="O98" i="36" s="1"/>
  <c r="P98" i="36" s="1"/>
  <c r="Q98" i="36" s="1"/>
  <c r="K97" i="36"/>
  <c r="M97" i="36" s="1"/>
  <c r="O97" i="36" s="1"/>
  <c r="P97" i="36" s="1"/>
  <c r="Q97" i="36" s="1"/>
  <c r="C97" i="36"/>
  <c r="K96" i="36"/>
  <c r="M96" i="36" s="1"/>
  <c r="O96" i="36" s="1"/>
  <c r="P96" i="36" s="1"/>
  <c r="Q96" i="36" s="1"/>
  <c r="K95" i="36"/>
  <c r="M95" i="36" s="1"/>
  <c r="O95" i="36" s="1"/>
  <c r="C95" i="36"/>
  <c r="K94" i="36"/>
  <c r="M94" i="36" s="1"/>
  <c r="O94" i="36" s="1"/>
  <c r="P94" i="36" s="1"/>
  <c r="Q94" i="36" s="1"/>
  <c r="C94" i="36"/>
  <c r="K93" i="36"/>
  <c r="M93" i="36" s="1"/>
  <c r="O93" i="36" s="1"/>
  <c r="P93" i="36" s="1"/>
  <c r="Q93" i="36" s="1"/>
  <c r="K92" i="36"/>
  <c r="M92" i="36" s="1"/>
  <c r="O92" i="36" s="1"/>
  <c r="P92" i="36" s="1"/>
  <c r="K91" i="36"/>
  <c r="M91" i="36" s="1"/>
  <c r="O91" i="36" s="1"/>
  <c r="C91" i="36"/>
  <c r="K90" i="36"/>
  <c r="M90" i="36" s="1"/>
  <c r="O90" i="36" s="1"/>
  <c r="C90" i="36"/>
  <c r="K89" i="36"/>
  <c r="M89" i="36" s="1"/>
  <c r="O89" i="36" s="1"/>
  <c r="C89" i="36"/>
  <c r="K88" i="36"/>
  <c r="M88" i="36" s="1"/>
  <c r="O88" i="36" s="1"/>
  <c r="P88" i="36" s="1"/>
  <c r="C88" i="36"/>
  <c r="K87" i="36"/>
  <c r="M87" i="36" s="1"/>
  <c r="O87" i="36" s="1"/>
  <c r="K86" i="36"/>
  <c r="M86" i="36" s="1"/>
  <c r="O86" i="36" s="1"/>
  <c r="C86" i="36"/>
  <c r="K85" i="36"/>
  <c r="M85" i="36" s="1"/>
  <c r="O85" i="36" s="1"/>
  <c r="C85" i="36"/>
  <c r="K84" i="36"/>
  <c r="M84" i="36" s="1"/>
  <c r="O84" i="36" s="1"/>
  <c r="C83" i="36"/>
  <c r="K82" i="36"/>
  <c r="M82" i="36" s="1"/>
  <c r="O82" i="36" s="1"/>
  <c r="C81" i="36"/>
  <c r="K80" i="36"/>
  <c r="M80" i="36" s="1"/>
  <c r="O80" i="36" s="1"/>
  <c r="C80" i="36"/>
  <c r="K79" i="36"/>
  <c r="M79" i="36" s="1"/>
  <c r="O79" i="36" s="1"/>
  <c r="C79" i="36"/>
  <c r="K78" i="36"/>
  <c r="M78" i="36" s="1"/>
  <c r="O78" i="36" s="1"/>
  <c r="P78" i="36" s="1"/>
  <c r="K77" i="36"/>
  <c r="M77" i="36" s="1"/>
  <c r="O77" i="36" s="1"/>
  <c r="C77" i="36"/>
  <c r="K76" i="36"/>
  <c r="M76" i="36" s="1"/>
  <c r="O76" i="36" s="1"/>
  <c r="C76" i="36"/>
  <c r="K75" i="36"/>
  <c r="M75" i="36" s="1"/>
  <c r="O75" i="36" s="1"/>
  <c r="C75" i="36"/>
  <c r="K74" i="36"/>
  <c r="M74" i="36" s="1"/>
  <c r="O74" i="36" s="1"/>
  <c r="C74" i="36"/>
  <c r="K73" i="36"/>
  <c r="M73" i="36" s="1"/>
  <c r="O73" i="36" s="1"/>
  <c r="C73" i="36"/>
  <c r="K72" i="36"/>
  <c r="M72" i="36" s="1"/>
  <c r="O72" i="36" s="1"/>
  <c r="C72" i="36"/>
  <c r="K71" i="36"/>
  <c r="M71" i="36" s="1"/>
  <c r="O71" i="36" s="1"/>
  <c r="C71" i="36"/>
  <c r="K70" i="36"/>
  <c r="M70" i="36" s="1"/>
  <c r="O70" i="36" s="1"/>
  <c r="K69" i="36"/>
  <c r="M69" i="36" s="1"/>
  <c r="O69" i="36" s="1"/>
  <c r="K68" i="36"/>
  <c r="M68" i="36" s="1"/>
  <c r="O68" i="36" s="1"/>
  <c r="P68" i="36" s="1"/>
  <c r="C68" i="36"/>
  <c r="K67" i="36"/>
  <c r="M67" i="36" s="1"/>
  <c r="O67" i="36" s="1"/>
  <c r="C67" i="36"/>
  <c r="K66" i="36"/>
  <c r="M66" i="36" s="1"/>
  <c r="O66" i="36" s="1"/>
  <c r="C66" i="36"/>
  <c r="K65" i="36"/>
  <c r="M65" i="36" s="1"/>
  <c r="O65" i="36" s="1"/>
  <c r="K64" i="36"/>
  <c r="M64" i="36" s="1"/>
  <c r="O64" i="36" s="1"/>
  <c r="P64" i="36" s="1"/>
  <c r="C64" i="36"/>
  <c r="C63" i="36"/>
  <c r="K62" i="36"/>
  <c r="M62" i="36" s="1"/>
  <c r="O62" i="36" s="1"/>
  <c r="C62" i="36"/>
  <c r="K61" i="36"/>
  <c r="M61" i="36" s="1"/>
  <c r="O61" i="36" s="1"/>
  <c r="C61" i="36"/>
  <c r="K60" i="36"/>
  <c r="M60" i="36" s="1"/>
  <c r="O60" i="36" s="1"/>
  <c r="P60" i="36" s="1"/>
  <c r="C60" i="36"/>
  <c r="K59" i="36"/>
  <c r="M59" i="36" s="1"/>
  <c r="O59" i="36" s="1"/>
  <c r="C59" i="36"/>
  <c r="K58" i="36"/>
  <c r="M58" i="36" s="1"/>
  <c r="O58" i="36" s="1"/>
  <c r="K57" i="36"/>
  <c r="M57" i="36" s="1"/>
  <c r="O57" i="36" s="1"/>
  <c r="C57" i="36"/>
  <c r="K56" i="36"/>
  <c r="M56" i="36" s="1"/>
  <c r="O56" i="36" s="1"/>
  <c r="K55" i="36"/>
  <c r="M55" i="36" s="1"/>
  <c r="O55" i="36" s="1"/>
  <c r="C55" i="36"/>
  <c r="K54" i="36"/>
  <c r="M54" i="36" s="1"/>
  <c r="O54" i="36" s="1"/>
  <c r="C53" i="36"/>
  <c r="K52" i="36"/>
  <c r="D52" i="36"/>
  <c r="C52" i="36"/>
  <c r="K51" i="36"/>
  <c r="M51" i="36" s="1"/>
  <c r="O51" i="36" s="1"/>
  <c r="K50" i="36"/>
  <c r="M50" i="36" s="1"/>
  <c r="O50" i="36" s="1"/>
  <c r="C50" i="36"/>
  <c r="K49" i="36"/>
  <c r="M49" i="36" s="1"/>
  <c r="O49" i="36" s="1"/>
  <c r="C49" i="36"/>
  <c r="K48" i="36"/>
  <c r="M48" i="36" s="1"/>
  <c r="O48" i="36" s="1"/>
  <c r="C48" i="36"/>
  <c r="K47" i="36"/>
  <c r="M47" i="36" s="1"/>
  <c r="O47" i="36" s="1"/>
  <c r="B47" i="36"/>
  <c r="C47" i="36" s="1"/>
  <c r="K46" i="36"/>
  <c r="M46" i="36" s="1"/>
  <c r="O46" i="36" s="1"/>
  <c r="P46" i="36" s="1"/>
  <c r="C46" i="36"/>
  <c r="K45" i="36"/>
  <c r="M45" i="36" s="1"/>
  <c r="O45" i="36" s="1"/>
  <c r="C45" i="36"/>
  <c r="K44" i="36"/>
  <c r="M44" i="36" s="1"/>
  <c r="O44" i="36" s="1"/>
  <c r="C44" i="36"/>
  <c r="K43" i="36"/>
  <c r="M43" i="36" s="1"/>
  <c r="O43" i="36" s="1"/>
  <c r="P43" i="36" s="1"/>
  <c r="Q43" i="36" s="1"/>
  <c r="B43" i="36"/>
  <c r="K42" i="36"/>
  <c r="M42" i="36" s="1"/>
  <c r="O42" i="36" s="1"/>
  <c r="B42" i="36"/>
  <c r="C42" i="36" s="1"/>
  <c r="K39" i="36"/>
  <c r="C39" i="36"/>
  <c r="B38" i="36"/>
  <c r="M37" i="36"/>
  <c r="O37" i="36" s="1"/>
  <c r="P37" i="36" s="1"/>
  <c r="K37" i="36"/>
  <c r="E37" i="36"/>
  <c r="G37" i="36" s="1"/>
  <c r="H37" i="36" s="1"/>
  <c r="I37" i="36" s="1"/>
  <c r="C37" i="36"/>
  <c r="M36" i="36"/>
  <c r="O36" i="36" s="1"/>
  <c r="K36" i="36"/>
  <c r="E36" i="36"/>
  <c r="G36" i="36" s="1"/>
  <c r="H36" i="36" s="1"/>
  <c r="I36" i="36" s="1"/>
  <c r="C36" i="36"/>
  <c r="M35" i="36"/>
  <c r="O35" i="36" s="1"/>
  <c r="P35" i="36" s="1"/>
  <c r="Q35" i="36" s="1"/>
  <c r="K35" i="36"/>
  <c r="M34" i="36"/>
  <c r="O34" i="36" s="1"/>
  <c r="K34" i="36"/>
  <c r="B34" i="36"/>
  <c r="M33" i="36"/>
  <c r="O33" i="36" s="1"/>
  <c r="K33" i="36"/>
  <c r="E33" i="36"/>
  <c r="G33" i="36" s="1"/>
  <c r="H33" i="36" s="1"/>
  <c r="I33" i="36" s="1"/>
  <c r="C33" i="36"/>
  <c r="M32" i="36"/>
  <c r="O32" i="36" s="1"/>
  <c r="K32" i="36"/>
  <c r="M31" i="36"/>
  <c r="O31" i="36" s="1"/>
  <c r="K31" i="36"/>
  <c r="E31" i="36"/>
  <c r="G31" i="36" s="1"/>
  <c r="C31" i="36"/>
  <c r="M30" i="36"/>
  <c r="O30" i="36" s="1"/>
  <c r="K30" i="36"/>
  <c r="E30" i="36"/>
  <c r="G30" i="36" s="1"/>
  <c r="H30" i="36" s="1"/>
  <c r="I30" i="36" s="1"/>
  <c r="C30" i="36"/>
  <c r="M29" i="36"/>
  <c r="O29" i="36" s="1"/>
  <c r="K29" i="36"/>
  <c r="E29" i="36"/>
  <c r="G29" i="36" s="1"/>
  <c r="C29" i="36"/>
  <c r="M28" i="36"/>
  <c r="O28" i="36" s="1"/>
  <c r="K28" i="36"/>
  <c r="E28" i="36"/>
  <c r="G28" i="36" s="1"/>
  <c r="H28" i="36" s="1"/>
  <c r="I28" i="36" s="1"/>
  <c r="C28" i="36"/>
  <c r="M27" i="36"/>
  <c r="O27" i="36" s="1"/>
  <c r="K27" i="36"/>
  <c r="E27" i="36"/>
  <c r="G27" i="36" s="1"/>
  <c r="H27" i="36" s="1"/>
  <c r="I27" i="36" s="1"/>
  <c r="C27" i="36"/>
  <c r="M26" i="36"/>
  <c r="K26" i="36"/>
  <c r="E26" i="36"/>
  <c r="C26" i="36"/>
  <c r="M24" i="36"/>
  <c r="O24" i="36" s="1"/>
  <c r="P24" i="36" s="1"/>
  <c r="K24" i="36"/>
  <c r="E24" i="36"/>
  <c r="G24" i="36" s="1"/>
  <c r="C24" i="36"/>
  <c r="M23" i="36"/>
  <c r="O23" i="36" s="1"/>
  <c r="K23" i="36"/>
  <c r="E23" i="36"/>
  <c r="C23" i="36"/>
  <c r="M22" i="36"/>
  <c r="O22" i="36" s="1"/>
  <c r="K22" i="36"/>
  <c r="E22" i="36"/>
  <c r="G22" i="36" s="1"/>
  <c r="C22" i="36"/>
  <c r="M21" i="36"/>
  <c r="O21" i="36" s="1"/>
  <c r="K21" i="36"/>
  <c r="E21" i="36"/>
  <c r="G21" i="36" s="1"/>
  <c r="H21" i="36" s="1"/>
  <c r="I21" i="36" s="1"/>
  <c r="C21" i="36"/>
  <c r="M20" i="36"/>
  <c r="O20" i="36" s="1"/>
  <c r="K20" i="36"/>
  <c r="E20" i="36"/>
  <c r="G20" i="36" s="1"/>
  <c r="H20" i="36" s="1"/>
  <c r="I20" i="36" s="1"/>
  <c r="C20" i="36"/>
  <c r="M19" i="36"/>
  <c r="O19" i="36" s="1"/>
  <c r="K19" i="36"/>
  <c r="E19" i="36"/>
  <c r="G19" i="36" s="1"/>
  <c r="C19" i="36"/>
  <c r="M18" i="36"/>
  <c r="O18" i="36" s="1"/>
  <c r="K18" i="36"/>
  <c r="E18" i="36"/>
  <c r="G18" i="36" s="1"/>
  <c r="C18" i="36"/>
  <c r="M17" i="36"/>
  <c r="O17" i="36" s="1"/>
  <c r="P17" i="36" s="1"/>
  <c r="K17" i="36"/>
  <c r="E17" i="36"/>
  <c r="G17" i="36" s="1"/>
  <c r="C17" i="36"/>
  <c r="M16" i="36"/>
  <c r="O16" i="36" s="1"/>
  <c r="P16" i="36" s="1"/>
  <c r="K16" i="36"/>
  <c r="E16" i="36"/>
  <c r="G16" i="36" s="1"/>
  <c r="C16" i="36"/>
  <c r="M15" i="36"/>
  <c r="O15" i="36" s="1"/>
  <c r="P15" i="36" s="1"/>
  <c r="K15" i="36"/>
  <c r="G15" i="36"/>
  <c r="H15" i="36" s="1"/>
  <c r="C15" i="36"/>
  <c r="K14" i="36"/>
  <c r="M14" i="36" s="1"/>
  <c r="C14" i="36"/>
  <c r="B13" i="36"/>
  <c r="K12" i="36"/>
  <c r="M12" i="36" s="1"/>
  <c r="C12" i="36"/>
  <c r="B11" i="36"/>
  <c r="M235" i="36"/>
  <c r="O235" i="36" s="1"/>
  <c r="P235" i="36" s="1"/>
  <c r="Q132" i="36"/>
  <c r="H181" i="36"/>
  <c r="I181" i="36" s="1"/>
  <c r="M257" i="36"/>
  <c r="K256" i="36"/>
  <c r="K255" i="36" s="1"/>
  <c r="Q175" i="36"/>
  <c r="Q177" i="36"/>
  <c r="M214" i="36"/>
  <c r="O214" i="36" s="1"/>
  <c r="Q265" i="36"/>
  <c r="P282" i="36"/>
  <c r="Q282" i="36" s="1"/>
  <c r="P288" i="36"/>
  <c r="Q288" i="36" s="1"/>
  <c r="P292" i="36"/>
  <c r="Q292" i="36" s="1"/>
  <c r="P293" i="36"/>
  <c r="Q293" i="36" s="1"/>
  <c r="Q287" i="36"/>
  <c r="Q289" i="36"/>
  <c r="E498" i="35"/>
  <c r="G498" i="35" s="1"/>
  <c r="C498" i="35"/>
  <c r="K497" i="35"/>
  <c r="M497" i="35" s="1"/>
  <c r="O497" i="35" s="1"/>
  <c r="P497" i="35" s="1"/>
  <c r="C497" i="35"/>
  <c r="E497" i="35" s="1"/>
  <c r="G497" i="35" s="1"/>
  <c r="K494" i="35"/>
  <c r="K493" i="35"/>
  <c r="K492" i="35"/>
  <c r="K491" i="35"/>
  <c r="K490" i="35"/>
  <c r="K489" i="35"/>
  <c r="K488" i="35"/>
  <c r="O487" i="35"/>
  <c r="O486" i="35" s="1"/>
  <c r="O485" i="35" s="1"/>
  <c r="K487" i="35"/>
  <c r="K484" i="35"/>
  <c r="K483" i="35" s="1"/>
  <c r="K481" i="35"/>
  <c r="K480" i="35"/>
  <c r="K479" i="35" s="1"/>
  <c r="K475" i="35" s="1"/>
  <c r="O477" i="35"/>
  <c r="O476" i="35" s="1"/>
  <c r="O454" i="35"/>
  <c r="O453" i="35" s="1"/>
  <c r="O452" i="35" s="1"/>
  <c r="K454" i="35"/>
  <c r="K453" i="35" s="1"/>
  <c r="K452" i="35" s="1"/>
  <c r="K451" i="35"/>
  <c r="K450" i="35"/>
  <c r="K449" i="35" s="1"/>
  <c r="K448" i="35"/>
  <c r="K447" i="35"/>
  <c r="K446" i="35"/>
  <c r="K445" i="35"/>
  <c r="K443" i="35"/>
  <c r="K442" i="35"/>
  <c r="K441" i="35"/>
  <c r="K440" i="35"/>
  <c r="K439" i="35"/>
  <c r="K438" i="35"/>
  <c r="K437" i="35"/>
  <c r="K436" i="35"/>
  <c r="K422" i="35"/>
  <c r="K421" i="35"/>
  <c r="K420" i="35" s="1"/>
  <c r="K419" i="35"/>
  <c r="K418" i="35"/>
  <c r="K417" i="35"/>
  <c r="K415" i="35"/>
  <c r="K411" i="35"/>
  <c r="K410" i="35"/>
  <c r="K407" i="35"/>
  <c r="K406" i="35"/>
  <c r="K405" i="35"/>
  <c r="K404" i="35"/>
  <c r="K403" i="35"/>
  <c r="K402" i="35"/>
  <c r="K401" i="35"/>
  <c r="K400" i="35"/>
  <c r="K399" i="35"/>
  <c r="K398" i="35"/>
  <c r="K397" i="35"/>
  <c r="K395" i="35"/>
  <c r="K394" i="35"/>
  <c r="K393" i="35"/>
  <c r="K392" i="35"/>
  <c r="K391"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3" i="35"/>
  <c r="K362" i="35"/>
  <c r="K361" i="35"/>
  <c r="K356" i="35"/>
  <c r="K355" i="35"/>
  <c r="K354" i="35"/>
  <c r="K353" i="35"/>
  <c r="K352" i="35"/>
  <c r="K351" i="35"/>
  <c r="K350" i="35"/>
  <c r="K349" i="35"/>
  <c r="K348" i="35"/>
  <c r="K347" i="35"/>
  <c r="K346" i="35"/>
  <c r="K345" i="35"/>
  <c r="K344" i="35"/>
  <c r="K342" i="35"/>
  <c r="K341" i="35"/>
  <c r="K339" i="35"/>
  <c r="K338" i="35"/>
  <c r="K337" i="35"/>
  <c r="K336" i="35"/>
  <c r="K335" i="35"/>
  <c r="K334" i="35"/>
  <c r="K333" i="35"/>
  <c r="K332" i="35"/>
  <c r="K331" i="35"/>
  <c r="K330" i="35"/>
  <c r="K329" i="35"/>
  <c r="K328" i="35"/>
  <c r="K327" i="35"/>
  <c r="K326" i="35"/>
  <c r="K325" i="35"/>
  <c r="K323" i="35"/>
  <c r="K321" i="35"/>
  <c r="O319" i="35"/>
  <c r="O318" i="35" s="1"/>
  <c r="K320" i="35"/>
  <c r="K317" i="35"/>
  <c r="K316" i="35"/>
  <c r="K315" i="35"/>
  <c r="K314" i="35"/>
  <c r="K313" i="35"/>
  <c r="K312" i="35"/>
  <c r="K311" i="35"/>
  <c r="K310" i="35"/>
  <c r="K309" i="35"/>
  <c r="K308" i="35"/>
  <c r="K307" i="35"/>
  <c r="K306" i="35"/>
  <c r="K305" i="35"/>
  <c r="K303" i="35"/>
  <c r="K302" i="35"/>
  <c r="K301" i="35"/>
  <c r="K300" i="35"/>
  <c r="K299" i="35"/>
  <c r="K298" i="35"/>
  <c r="K297" i="35"/>
  <c r="K295" i="35"/>
  <c r="K294" i="35"/>
  <c r="K293" i="35"/>
  <c r="K292" i="35"/>
  <c r="K291" i="35"/>
  <c r="K290" i="35"/>
  <c r="K289" i="35"/>
  <c r="K288" i="35"/>
  <c r="K287" i="35"/>
  <c r="K286" i="35"/>
  <c r="K285" i="35"/>
  <c r="K284" i="35"/>
  <c r="K283" i="35"/>
  <c r="K282" i="35"/>
  <c r="K281" i="35"/>
  <c r="K280" i="35"/>
  <c r="K279" i="35"/>
  <c r="O277" i="35"/>
  <c r="K278" i="35"/>
  <c r="K276" i="35"/>
  <c r="K275" i="35"/>
  <c r="K274" i="35"/>
  <c r="K273" i="35"/>
  <c r="K272" i="35"/>
  <c r="K271" i="35"/>
  <c r="K270" i="35"/>
  <c r="O268" i="35"/>
  <c r="O267" i="35" s="1"/>
  <c r="K269" i="35"/>
  <c r="K266" i="35"/>
  <c r="K265" i="35"/>
  <c r="K264" i="35"/>
  <c r="K263" i="35"/>
  <c r="K262" i="35"/>
  <c r="O260" i="35"/>
  <c r="K261" i="35"/>
  <c r="K259" i="35"/>
  <c r="K258" i="35"/>
  <c r="K257" i="35"/>
  <c r="K256" i="35"/>
  <c r="K255" i="35"/>
  <c r="K254" i="35"/>
  <c r="K253" i="35"/>
  <c r="K252" i="35"/>
  <c r="K251" i="35"/>
  <c r="K250" i="35"/>
  <c r="K249" i="35"/>
  <c r="K248" i="35"/>
  <c r="K247" i="35"/>
  <c r="K246" i="35"/>
  <c r="K245" i="35"/>
  <c r="K244" i="35"/>
  <c r="K243" i="35"/>
  <c r="K242" i="35"/>
  <c r="K241" i="35"/>
  <c r="K240" i="35"/>
  <c r="K238" i="35"/>
  <c r="K237" i="35"/>
  <c r="K236" i="35"/>
  <c r="K235" i="35"/>
  <c r="K234" i="35"/>
  <c r="K233" i="35"/>
  <c r="K232" i="35"/>
  <c r="K231" i="35"/>
  <c r="K230" i="35"/>
  <c r="K229" i="35"/>
  <c r="O227" i="35"/>
  <c r="K228" i="35"/>
  <c r="K225" i="35"/>
  <c r="K224" i="35"/>
  <c r="K223" i="35"/>
  <c r="K222" i="35" s="1"/>
  <c r="K221" i="35"/>
  <c r="K220" i="35"/>
  <c r="K219" i="35"/>
  <c r="K218" i="35"/>
  <c r="K217" i="35"/>
  <c r="K216" i="35"/>
  <c r="K215" i="35"/>
  <c r="K214" i="35"/>
  <c r="K213" i="35"/>
  <c r="K212" i="35"/>
  <c r="K210" i="35"/>
  <c r="K209" i="35"/>
  <c r="K208" i="35"/>
  <c r="K207" i="35"/>
  <c r="K206" i="35"/>
  <c r="K205" i="35"/>
  <c r="K204" i="35"/>
  <c r="K203" i="35"/>
  <c r="K202" i="35"/>
  <c r="K201" i="35"/>
  <c r="K200" i="35"/>
  <c r="K199" i="35"/>
  <c r="K197" i="35"/>
  <c r="K196" i="35"/>
  <c r="K195" i="35"/>
  <c r="K192" i="35"/>
  <c r="K191" i="35"/>
  <c r="K190" i="35"/>
  <c r="K189" i="35"/>
  <c r="K188" i="35"/>
  <c r="C188" i="35"/>
  <c r="C187" i="35" s="1"/>
  <c r="K186" i="35"/>
  <c r="K185" i="35"/>
  <c r="C185" i="35"/>
  <c r="K184" i="35"/>
  <c r="C184" i="35"/>
  <c r="K183" i="35"/>
  <c r="C183" i="35"/>
  <c r="K182" i="35"/>
  <c r="C182" i="35"/>
  <c r="C181" i="35" s="1"/>
  <c r="K180" i="35"/>
  <c r="K179" i="35"/>
  <c r="K178" i="35"/>
  <c r="K177" i="35"/>
  <c r="K176" i="35"/>
  <c r="K175" i="35"/>
  <c r="K174" i="35"/>
  <c r="C174" i="35"/>
  <c r="K173" i="35"/>
  <c r="C173" i="35"/>
  <c r="K172" i="35"/>
  <c r="C172" i="35"/>
  <c r="K171" i="35"/>
  <c r="C171" i="35"/>
  <c r="K170" i="35"/>
  <c r="C170" i="35"/>
  <c r="K169" i="35"/>
  <c r="C169" i="35"/>
  <c r="K168" i="35"/>
  <c r="C168" i="35"/>
  <c r="K167" i="35"/>
  <c r="C167" i="35"/>
  <c r="K166" i="35"/>
  <c r="C166" i="35"/>
  <c r="C165" i="35" s="1"/>
  <c r="C164" i="35"/>
  <c r="K163" i="35"/>
  <c r="C163" i="35"/>
  <c r="K162" i="35"/>
  <c r="K161" i="35" s="1"/>
  <c r="G162" i="35"/>
  <c r="C162" i="35"/>
  <c r="K159" i="35"/>
  <c r="C159" i="35"/>
  <c r="K158" i="35"/>
  <c r="K157" i="35"/>
  <c r="C157" i="35"/>
  <c r="K156" i="35"/>
  <c r="C156" i="35"/>
  <c r="K155" i="35"/>
  <c r="C155" i="35"/>
  <c r="K154" i="35"/>
  <c r="C154" i="35"/>
  <c r="K153" i="35"/>
  <c r="C153" i="35"/>
  <c r="K152" i="35"/>
  <c r="C152" i="35"/>
  <c r="K151" i="35"/>
  <c r="C151" i="35"/>
  <c r="K150" i="35"/>
  <c r="C150" i="35"/>
  <c r="K149" i="35"/>
  <c r="C149" i="35"/>
  <c r="K148" i="35"/>
  <c r="C148" i="35"/>
  <c r="K147" i="35"/>
  <c r="C147" i="35"/>
  <c r="K146" i="35"/>
  <c r="C146" i="35"/>
  <c r="K144" i="35"/>
  <c r="C144" i="35"/>
  <c r="K143" i="35"/>
  <c r="K142" i="35"/>
  <c r="C142" i="35"/>
  <c r="K141" i="35"/>
  <c r="C141" i="35"/>
  <c r="K140" i="35"/>
  <c r="C140" i="35"/>
  <c r="K139" i="35"/>
  <c r="C139" i="35"/>
  <c r="K138" i="35"/>
  <c r="C138" i="35"/>
  <c r="K137" i="35"/>
  <c r="K136" i="35"/>
  <c r="K135" i="35"/>
  <c r="K134" i="35"/>
  <c r="K133" i="35"/>
  <c r="K132" i="35"/>
  <c r="K131" i="35"/>
  <c r="K130" i="35"/>
  <c r="C130" i="35"/>
  <c r="K129" i="35"/>
  <c r="C129" i="35"/>
  <c r="K128" i="35"/>
  <c r="C128" i="35"/>
  <c r="K127" i="35"/>
  <c r="C127" i="35"/>
  <c r="K126" i="35"/>
  <c r="C126" i="35"/>
  <c r="K125" i="35"/>
  <c r="C125" i="35"/>
  <c r="K124" i="35"/>
  <c r="C124" i="35"/>
  <c r="K123" i="35"/>
  <c r="C123" i="35"/>
  <c r="K122" i="35"/>
  <c r="C122" i="35"/>
  <c r="K121" i="35"/>
  <c r="C121" i="35"/>
  <c r="K120" i="35"/>
  <c r="C120" i="35"/>
  <c r="K119" i="35"/>
  <c r="C119" i="35"/>
  <c r="K118" i="35"/>
  <c r="C118" i="35"/>
  <c r="K117" i="35"/>
  <c r="C117" i="35"/>
  <c r="K116" i="35"/>
  <c r="C116" i="35"/>
  <c r="K115" i="35"/>
  <c r="C115" i="35"/>
  <c r="K114" i="35"/>
  <c r="C114" i="35"/>
  <c r="K113" i="35"/>
  <c r="C113" i="35"/>
  <c r="K112" i="35"/>
  <c r="C112" i="35"/>
  <c r="K111" i="35"/>
  <c r="C111" i="35"/>
  <c r="K110" i="35"/>
  <c r="C110" i="35"/>
  <c r="K109" i="35"/>
  <c r="C109" i="35"/>
  <c r="G107" i="35"/>
  <c r="C107" i="35"/>
  <c r="K106" i="35"/>
  <c r="G106" i="35"/>
  <c r="H106" i="35" s="1"/>
  <c r="I106" i="35" s="1"/>
  <c r="C106" i="35"/>
  <c r="K105" i="35"/>
  <c r="G105" i="35"/>
  <c r="C105" i="35"/>
  <c r="K104" i="35"/>
  <c r="G104" i="35"/>
  <c r="C104" i="35"/>
  <c r="K103" i="35"/>
  <c r="K102" i="35" s="1"/>
  <c r="C103" i="35"/>
  <c r="K100" i="35"/>
  <c r="K99" i="35"/>
  <c r="C99" i="35"/>
  <c r="K98" i="35"/>
  <c r="C98" i="35"/>
  <c r="K97" i="35"/>
  <c r="C97" i="35"/>
  <c r="K96" i="35"/>
  <c r="C96" i="35"/>
  <c r="K95" i="35"/>
  <c r="C95" i="35"/>
  <c r="K94" i="35"/>
  <c r="C94" i="35"/>
  <c r="K93" i="35"/>
  <c r="K92" i="35"/>
  <c r="K91" i="35"/>
  <c r="K90" i="35"/>
  <c r="C90" i="35"/>
  <c r="K89" i="35"/>
  <c r="C89" i="35"/>
  <c r="K88" i="35"/>
  <c r="C88" i="35"/>
  <c r="K87" i="35"/>
  <c r="C87" i="35"/>
  <c r="K86" i="35"/>
  <c r="C86" i="35"/>
  <c r="C85" i="35" s="1"/>
  <c r="K84" i="35"/>
  <c r="K83" i="35"/>
  <c r="C83" i="35"/>
  <c r="K82" i="35"/>
  <c r="C82" i="35"/>
  <c r="K81" i="35"/>
  <c r="K80" i="35"/>
  <c r="K79" i="35"/>
  <c r="C79" i="35"/>
  <c r="K78" i="35"/>
  <c r="C78" i="35"/>
  <c r="K77" i="35"/>
  <c r="C77" i="35"/>
  <c r="K76" i="35"/>
  <c r="C76" i="35"/>
  <c r="K75" i="35"/>
  <c r="C75" i="35"/>
  <c r="K74" i="35"/>
  <c r="C74" i="35"/>
  <c r="K73" i="35"/>
  <c r="C73" i="35"/>
  <c r="K72" i="35"/>
  <c r="C72" i="35"/>
  <c r="K71" i="35"/>
  <c r="C71" i="35"/>
  <c r="K70" i="35"/>
  <c r="C70" i="35"/>
  <c r="K69" i="35"/>
  <c r="G69" i="35"/>
  <c r="C69"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C33" i="35"/>
  <c r="K32" i="35"/>
  <c r="E32" i="35"/>
  <c r="G32" i="35" s="1"/>
  <c r="C32" i="35"/>
  <c r="K31" i="35"/>
  <c r="E31" i="35"/>
  <c r="G31" i="35" s="1"/>
  <c r="C31" i="35"/>
  <c r="K30" i="35"/>
  <c r="E30" i="35"/>
  <c r="G30" i="35" s="1"/>
  <c r="C30" i="35"/>
  <c r="K29" i="35"/>
  <c r="E29" i="35"/>
  <c r="G29" i="35" s="1"/>
  <c r="C29" i="35"/>
  <c r="K28" i="35"/>
  <c r="E28" i="35"/>
  <c r="G28" i="35" s="1"/>
  <c r="C28" i="35"/>
  <c r="K27" i="35"/>
  <c r="E27" i="35"/>
  <c r="G27" i="35" s="1"/>
  <c r="H27" i="35" s="1"/>
  <c r="I27" i="35" s="1"/>
  <c r="C27" i="35"/>
  <c r="K26" i="35"/>
  <c r="E26" i="35"/>
  <c r="G26" i="35" s="1"/>
  <c r="C26" i="35"/>
  <c r="K25" i="35"/>
  <c r="E25" i="35"/>
  <c r="G25" i="35" s="1"/>
  <c r="C25" i="35"/>
  <c r="K24" i="35"/>
  <c r="E24" i="35"/>
  <c r="G24" i="35" s="1"/>
  <c r="C24" i="35"/>
  <c r="K23" i="35"/>
  <c r="E23" i="35"/>
  <c r="G23" i="35" s="1"/>
  <c r="C23" i="35"/>
  <c r="K22" i="35"/>
  <c r="E22" i="35"/>
  <c r="G22" i="35" s="1"/>
  <c r="C22" i="35"/>
  <c r="K21" i="35"/>
  <c r="E21" i="35"/>
  <c r="G21" i="35" s="1"/>
  <c r="C21" i="35"/>
  <c r="K20" i="35"/>
  <c r="E20" i="35"/>
  <c r="G20" i="35" s="1"/>
  <c r="C20" i="35"/>
  <c r="K19" i="35"/>
  <c r="E19" i="35"/>
  <c r="G19" i="35" s="1"/>
  <c r="H19" i="35" s="1"/>
  <c r="I19" i="35" s="1"/>
  <c r="C19" i="35"/>
  <c r="K18" i="35"/>
  <c r="E18" i="35"/>
  <c r="G18" i="35" s="1"/>
  <c r="C18" i="35"/>
  <c r="K17" i="35"/>
  <c r="E17" i="35"/>
  <c r="G17" i="35" s="1"/>
  <c r="C17" i="35"/>
  <c r="K16" i="35"/>
  <c r="E16" i="35"/>
  <c r="G16" i="35" s="1"/>
  <c r="C16" i="35"/>
  <c r="K15" i="35"/>
  <c r="E15" i="35"/>
  <c r="G15" i="35" s="1"/>
  <c r="C15" i="35"/>
  <c r="K14" i="35"/>
  <c r="E14" i="35"/>
  <c r="G14" i="35" s="1"/>
  <c r="C14" i="35"/>
  <c r="K13" i="35"/>
  <c r="E13" i="35"/>
  <c r="G13" i="35" s="1"/>
  <c r="C13" i="35"/>
  <c r="K12" i="35"/>
  <c r="H497" i="35"/>
  <c r="I497" i="35" s="1"/>
  <c r="Q497" i="35"/>
  <c r="E54" i="34"/>
  <c r="E53" i="34"/>
  <c r="E52" i="34"/>
  <c r="E51" i="34"/>
  <c r="E50" i="34"/>
  <c r="E49" i="34"/>
  <c r="C48" i="34"/>
  <c r="E47" i="34"/>
  <c r="E46" i="34"/>
  <c r="E45" i="34"/>
  <c r="C44" i="34"/>
  <c r="E43" i="34"/>
  <c r="E42" i="34"/>
  <c r="E40" i="34"/>
  <c r="E39" i="34"/>
  <c r="C38" i="34"/>
  <c r="E37" i="34"/>
  <c r="C36" i="34"/>
  <c r="M34" i="34"/>
  <c r="E33" i="34"/>
  <c r="E32" i="34"/>
  <c r="M31" i="34"/>
  <c r="E31" i="34"/>
  <c r="M30" i="34"/>
  <c r="M29" i="34"/>
  <c r="E29" i="34"/>
  <c r="M28" i="34"/>
  <c r="M27" i="34"/>
  <c r="E27" i="34"/>
  <c r="E26" i="34"/>
  <c r="M25" i="34"/>
  <c r="E25" i="34"/>
  <c r="K24" i="34"/>
  <c r="C24" i="34"/>
  <c r="M23" i="34"/>
  <c r="E23" i="34"/>
  <c r="M22" i="34"/>
  <c r="E22" i="34"/>
  <c r="M21" i="34"/>
  <c r="E21" i="34"/>
  <c r="M20" i="34"/>
  <c r="E20" i="34"/>
  <c r="E18" i="34"/>
  <c r="M17" i="34"/>
  <c r="E17" i="34"/>
  <c r="E16" i="34"/>
  <c r="E15" i="34"/>
  <c r="E14" i="34"/>
  <c r="M13" i="34"/>
  <c r="E12" i="34"/>
  <c r="K11" i="34"/>
  <c r="C11" i="34"/>
  <c r="K15" i="33"/>
  <c r="C15" i="33"/>
  <c r="E15" i="33" s="1"/>
  <c r="G15" i="33" s="1"/>
  <c r="Z9" i="33"/>
  <c r="Y9" i="33"/>
  <c r="X9" i="33"/>
  <c r="W9" i="33"/>
  <c r="V9" i="33"/>
  <c r="U9" i="33"/>
  <c r="T9" i="33"/>
  <c r="S9" i="33"/>
  <c r="R9" i="33"/>
  <c r="H15" i="33"/>
  <c r="E47" i="31"/>
  <c r="G47" i="31" s="1"/>
  <c r="H47" i="31" s="1"/>
  <c r="I47" i="31" s="1"/>
  <c r="C47" i="31"/>
  <c r="K46" i="31"/>
  <c r="M46" i="31" s="1"/>
  <c r="O46" i="31" s="1"/>
  <c r="C46" i="31"/>
  <c r="E46" i="31" s="1"/>
  <c r="G46" i="31" s="1"/>
  <c r="H46" i="31" s="1"/>
  <c r="K32" i="31"/>
  <c r="C32" i="31"/>
  <c r="E32" i="31" s="1"/>
  <c r="J31" i="31"/>
  <c r="B31" i="31"/>
  <c r="K30" i="31"/>
  <c r="M30" i="31" s="1"/>
  <c r="O30" i="31" s="1"/>
  <c r="K29" i="31"/>
  <c r="M29" i="31" s="1"/>
  <c r="O29" i="31" s="1"/>
  <c r="K28" i="31"/>
  <c r="M28" i="31" s="1"/>
  <c r="O28" i="31" s="1"/>
  <c r="C28" i="31"/>
  <c r="E28" i="31" s="1"/>
  <c r="G28" i="31" s="1"/>
  <c r="K27" i="31"/>
  <c r="M27" i="31" s="1"/>
  <c r="O27" i="31" s="1"/>
  <c r="C27" i="31"/>
  <c r="E27" i="31" s="1"/>
  <c r="G27" i="31" s="1"/>
  <c r="K26" i="31"/>
  <c r="M26" i="31" s="1"/>
  <c r="C26" i="31"/>
  <c r="J25" i="31"/>
  <c r="B25" i="31"/>
  <c r="K24" i="31"/>
  <c r="M24" i="31" s="1"/>
  <c r="O24" i="31" s="1"/>
  <c r="K23" i="31"/>
  <c r="M23" i="31" s="1"/>
  <c r="O23" i="31" s="1"/>
  <c r="C23" i="31"/>
  <c r="E23" i="31" s="1"/>
  <c r="G23" i="31" s="1"/>
  <c r="K22" i="31"/>
  <c r="M22" i="31" s="1"/>
  <c r="O22" i="31" s="1"/>
  <c r="P22" i="31" s="1"/>
  <c r="C22" i="31"/>
  <c r="E22" i="31" s="1"/>
  <c r="G22" i="31" s="1"/>
  <c r="K21" i="31"/>
  <c r="M21" i="31" s="1"/>
  <c r="O21" i="31" s="1"/>
  <c r="C21" i="31"/>
  <c r="E21" i="31" s="1"/>
  <c r="G21" i="31" s="1"/>
  <c r="K20" i="31"/>
  <c r="M20" i="31" s="1"/>
  <c r="O20" i="31" s="1"/>
  <c r="C20" i="31"/>
  <c r="E20" i="31" s="1"/>
  <c r="G20" i="31" s="1"/>
  <c r="K19" i="31"/>
  <c r="M19" i="31" s="1"/>
  <c r="O19" i="31" s="1"/>
  <c r="C19" i="31"/>
  <c r="E19" i="31" s="1"/>
  <c r="G19" i="31" s="1"/>
  <c r="K18" i="31"/>
  <c r="M18" i="31" s="1"/>
  <c r="O18" i="31" s="1"/>
  <c r="P18" i="31" s="1"/>
  <c r="C18" i="31"/>
  <c r="E18" i="31" s="1"/>
  <c r="G18" i="31" s="1"/>
  <c r="K17" i="31"/>
  <c r="M17" i="31" s="1"/>
  <c r="O17" i="31" s="1"/>
  <c r="C17" i="31"/>
  <c r="E17" i="31"/>
  <c r="G17" i="31" s="1"/>
  <c r="G15" i="31" s="1"/>
  <c r="K16" i="31"/>
  <c r="M16" i="31" s="1"/>
  <c r="C16" i="31"/>
  <c r="E16" i="31" s="1"/>
  <c r="J15" i="31"/>
  <c r="J10" i="31" s="1"/>
  <c r="J9" i="31" s="1"/>
  <c r="B15" i="31"/>
  <c r="K14" i="31"/>
  <c r="M14" i="31"/>
  <c r="O14" i="31" s="1"/>
  <c r="C14" i="31"/>
  <c r="E14" i="31" s="1"/>
  <c r="G14" i="31" s="1"/>
  <c r="K13" i="31"/>
  <c r="M13" i="31" s="1"/>
  <c r="O13" i="31" s="1"/>
  <c r="C13" i="31"/>
  <c r="K12" i="31"/>
  <c r="J11" i="31"/>
  <c r="C11" i="31"/>
  <c r="B11" i="31"/>
  <c r="B10" i="31" s="1"/>
  <c r="B9" i="31" s="1"/>
  <c r="Q22" i="31"/>
  <c r="E26" i="31"/>
  <c r="C25" i="31"/>
  <c r="P2201" i="30"/>
  <c r="Q2201" i="30" s="1"/>
  <c r="K2201" i="30"/>
  <c r="P2200" i="30"/>
  <c r="Q2200" i="30" s="1"/>
  <c r="K2200" i="30"/>
  <c r="P2199" i="30"/>
  <c r="Q2199" i="30" s="1"/>
  <c r="K2199" i="30"/>
  <c r="P2198" i="30"/>
  <c r="Q2198" i="30" s="1"/>
  <c r="K2198" i="30"/>
  <c r="P2197" i="30"/>
  <c r="Q2197" i="30" s="1"/>
  <c r="K2197" i="30"/>
  <c r="O2196" i="30"/>
  <c r="O2195" i="30" s="1"/>
  <c r="M2196" i="30"/>
  <c r="M2195" i="30" s="1"/>
  <c r="J2196" i="30"/>
  <c r="J2195" i="30" s="1"/>
  <c r="G2196" i="30"/>
  <c r="G2195" i="30" s="1"/>
  <c r="E2196" i="30"/>
  <c r="E2195" i="30" s="1"/>
  <c r="C2196" i="30"/>
  <c r="C2195" i="30" s="1"/>
  <c r="B2196" i="30"/>
  <c r="B2195" i="30" s="1"/>
  <c r="P2194" i="30"/>
  <c r="Q2194" i="30" s="1"/>
  <c r="Q2193" i="30" s="1"/>
  <c r="Q2192" i="30" s="1"/>
  <c r="K2194" i="30"/>
  <c r="K2193" i="30" s="1"/>
  <c r="K2192" i="30" s="1"/>
  <c r="I2192" i="30"/>
  <c r="O2193" i="30"/>
  <c r="O2192" i="30" s="1"/>
  <c r="M2193" i="30"/>
  <c r="M2192" i="30" s="1"/>
  <c r="J2193" i="30"/>
  <c r="J2192" i="30" s="1"/>
  <c r="H2192" i="30"/>
  <c r="G2192" i="30"/>
  <c r="E2192" i="30"/>
  <c r="C2192" i="30"/>
  <c r="B2192" i="30"/>
  <c r="P2191" i="30"/>
  <c r="Q2191" i="30" s="1"/>
  <c r="K2191" i="30"/>
  <c r="P2190" i="30"/>
  <c r="Q2190" i="30" s="1"/>
  <c r="K2190" i="30"/>
  <c r="P2189" i="30"/>
  <c r="Q2189" i="30" s="1"/>
  <c r="K2189" i="30"/>
  <c r="P2188" i="30"/>
  <c r="Q2188" i="30" s="1"/>
  <c r="K2188" i="30"/>
  <c r="P2187" i="30"/>
  <c r="Q2187" i="30" s="1"/>
  <c r="K2187" i="30"/>
  <c r="P2186" i="30"/>
  <c r="Q2186" i="30" s="1"/>
  <c r="K2186" i="30"/>
  <c r="P2185" i="30"/>
  <c r="Q2185" i="30" s="1"/>
  <c r="K2185" i="30"/>
  <c r="P2184" i="30"/>
  <c r="Q2184" i="30" s="1"/>
  <c r="K2184" i="30"/>
  <c r="P2183" i="30"/>
  <c r="Q2183" i="30" s="1"/>
  <c r="K2183" i="30"/>
  <c r="P2182" i="30"/>
  <c r="Q2182" i="30" s="1"/>
  <c r="K2182" i="30"/>
  <c r="P2181" i="30"/>
  <c r="Q2181" i="30" s="1"/>
  <c r="K2181" i="30"/>
  <c r="P2180" i="30"/>
  <c r="Q2180" i="30" s="1"/>
  <c r="K2180" i="30"/>
  <c r="P2179" i="30"/>
  <c r="Q2179" i="30" s="1"/>
  <c r="K2179" i="30"/>
  <c r="P2178" i="30"/>
  <c r="Q2178" i="30" s="1"/>
  <c r="K2178" i="30"/>
  <c r="P2177" i="30"/>
  <c r="Q2177" i="30" s="1"/>
  <c r="K2177" i="30"/>
  <c r="P2176" i="30"/>
  <c r="Q2176" i="30" s="1"/>
  <c r="K2176" i="30"/>
  <c r="P2175" i="30"/>
  <c r="Q2175" i="30" s="1"/>
  <c r="K2175" i="30"/>
  <c r="P2174" i="30"/>
  <c r="Q2174" i="30" s="1"/>
  <c r="P2173" i="30"/>
  <c r="Q2173" i="30" s="1"/>
  <c r="P2172" i="30"/>
  <c r="Q2172" i="30" s="1"/>
  <c r="K2172" i="30"/>
  <c r="P2171" i="30"/>
  <c r="Q2171" i="30" s="1"/>
  <c r="K2171" i="30"/>
  <c r="P2170" i="30"/>
  <c r="Q2170" i="30" s="1"/>
  <c r="K2170" i="30"/>
  <c r="P2169" i="30"/>
  <c r="Q2169" i="30" s="1"/>
  <c r="K2169" i="30"/>
  <c r="P2168" i="30"/>
  <c r="Q2168" i="30" s="1"/>
  <c r="K2168" i="30"/>
  <c r="O2167" i="30"/>
  <c r="O2166" i="30" s="1"/>
  <c r="M2167" i="30"/>
  <c r="M2166" i="30" s="1"/>
  <c r="J2167" i="30"/>
  <c r="J2166" i="30" s="1"/>
  <c r="G2167" i="30"/>
  <c r="G2166" i="30" s="1"/>
  <c r="E2167" i="30"/>
  <c r="E2166" i="30" s="1"/>
  <c r="C2167" i="30"/>
  <c r="C2166" i="30" s="1"/>
  <c r="B2167" i="30"/>
  <c r="B2166" i="30" s="1"/>
  <c r="P2165" i="30"/>
  <c r="P2164" i="30" s="1"/>
  <c r="P2163" i="30" s="1"/>
  <c r="K2165" i="30"/>
  <c r="K2164" i="30" s="1"/>
  <c r="K2163" i="30" s="1"/>
  <c r="H2164" i="30"/>
  <c r="H2163" i="30" s="1"/>
  <c r="O2164" i="30"/>
  <c r="O2163" i="30" s="1"/>
  <c r="M2164" i="30"/>
  <c r="M2163" i="30" s="1"/>
  <c r="J2164" i="30"/>
  <c r="J2163" i="30" s="1"/>
  <c r="G2164" i="30"/>
  <c r="G2163" i="30" s="1"/>
  <c r="E2164" i="30"/>
  <c r="E2163" i="30" s="1"/>
  <c r="C2164" i="30"/>
  <c r="C2163" i="30" s="1"/>
  <c r="B2164" i="30"/>
  <c r="B2163" i="30" s="1"/>
  <c r="P2162" i="30"/>
  <c r="Q2162" i="30" s="1"/>
  <c r="K2162" i="30"/>
  <c r="P2161" i="30"/>
  <c r="Q2161" i="30" s="1"/>
  <c r="K2161" i="30"/>
  <c r="P2160" i="30"/>
  <c r="Q2160" i="30" s="1"/>
  <c r="K2160" i="30"/>
  <c r="O2159" i="30"/>
  <c r="O2158" i="30" s="1"/>
  <c r="M2159" i="30"/>
  <c r="M2158" i="30" s="1"/>
  <c r="J2159" i="30"/>
  <c r="J2158" i="30" s="1"/>
  <c r="G2159" i="30"/>
  <c r="G2158" i="30" s="1"/>
  <c r="E2159" i="30"/>
  <c r="E2158" i="30" s="1"/>
  <c r="C2159" i="30"/>
  <c r="C2158" i="30" s="1"/>
  <c r="B2159" i="30"/>
  <c r="B2158" i="30" s="1"/>
  <c r="P2157" i="30"/>
  <c r="Q2157" i="30" s="1"/>
  <c r="K2157" i="30"/>
  <c r="P2156" i="30"/>
  <c r="Q2156" i="30" s="1"/>
  <c r="K2156" i="30"/>
  <c r="P2155" i="30"/>
  <c r="Q2155" i="30" s="1"/>
  <c r="K2155" i="30"/>
  <c r="P2154" i="30"/>
  <c r="Q2154" i="30" s="1"/>
  <c r="K2154" i="30"/>
  <c r="P2153" i="30"/>
  <c r="Q2153" i="30" s="1"/>
  <c r="K2153" i="30"/>
  <c r="P2152" i="30"/>
  <c r="Q2152" i="30" s="1"/>
  <c r="K2152" i="30"/>
  <c r="P2151" i="30"/>
  <c r="Q2151" i="30" s="1"/>
  <c r="K2151" i="30"/>
  <c r="P2150" i="30"/>
  <c r="Q2150" i="30" s="1"/>
  <c r="K2150" i="30"/>
  <c r="P2149" i="30"/>
  <c r="Q2149" i="30" s="1"/>
  <c r="P2148" i="30"/>
  <c r="Q2148" i="30" s="1"/>
  <c r="P2147" i="30"/>
  <c r="Q2147" i="30" s="1"/>
  <c r="O2146" i="30"/>
  <c r="O2145" i="30" s="1"/>
  <c r="M2146" i="30"/>
  <c r="M2145" i="30" s="1"/>
  <c r="J2146" i="30"/>
  <c r="G2146" i="30"/>
  <c r="G2145" i="30" s="1"/>
  <c r="E2146" i="30"/>
  <c r="E2145" i="30" s="1"/>
  <c r="C2146" i="30"/>
  <c r="C2145" i="30" s="1"/>
  <c r="B2146" i="30"/>
  <c r="B2145" i="30" s="1"/>
  <c r="J2145" i="30"/>
  <c r="P2144" i="30"/>
  <c r="Q2144" i="30" s="1"/>
  <c r="K2144" i="30"/>
  <c r="P2143" i="30"/>
  <c r="K2143" i="30"/>
  <c r="O2142" i="30"/>
  <c r="O2141" i="30" s="1"/>
  <c r="M2142" i="30"/>
  <c r="M2141" i="30" s="1"/>
  <c r="J2142" i="30"/>
  <c r="J2141" i="30" s="1"/>
  <c r="G2142" i="30"/>
  <c r="G2141" i="30" s="1"/>
  <c r="E2142" i="30"/>
  <c r="E2141" i="30" s="1"/>
  <c r="C2142" i="30"/>
  <c r="C2141" i="30" s="1"/>
  <c r="B2142" i="30"/>
  <c r="B2141" i="30" s="1"/>
  <c r="P2140" i="30"/>
  <c r="Q2140" i="30" s="1"/>
  <c r="K2140" i="30"/>
  <c r="P2139" i="30"/>
  <c r="Q2139" i="30" s="1"/>
  <c r="K2139" i="30"/>
  <c r="P2138" i="30"/>
  <c r="Q2138" i="30" s="1"/>
  <c r="K2138" i="30"/>
  <c r="P2137" i="30"/>
  <c r="Q2137" i="30" s="1"/>
  <c r="K2137" i="30"/>
  <c r="P2136" i="30"/>
  <c r="Q2136" i="30" s="1"/>
  <c r="K2136" i="30"/>
  <c r="P2135" i="30"/>
  <c r="Q2135" i="30" s="1"/>
  <c r="K2135" i="30"/>
  <c r="P2134" i="30"/>
  <c r="Q2134" i="30" s="1"/>
  <c r="K2134" i="30"/>
  <c r="P2133" i="30"/>
  <c r="Q2133" i="30" s="1"/>
  <c r="K2133" i="30"/>
  <c r="P2132" i="30"/>
  <c r="Q2132" i="30" s="1"/>
  <c r="K2132" i="30"/>
  <c r="O2131" i="30"/>
  <c r="O2130" i="30" s="1"/>
  <c r="M2131" i="30"/>
  <c r="M2130" i="30" s="1"/>
  <c r="J2131" i="30"/>
  <c r="J2130" i="30" s="1"/>
  <c r="G2131" i="30"/>
  <c r="G2130" i="30" s="1"/>
  <c r="E2131" i="30"/>
  <c r="E2130" i="30" s="1"/>
  <c r="C2131" i="30"/>
  <c r="C2130" i="30" s="1"/>
  <c r="B2131" i="30"/>
  <c r="B2130" i="30" s="1"/>
  <c r="P2129" i="30"/>
  <c r="Q2129" i="30" s="1"/>
  <c r="K2129" i="30"/>
  <c r="P2128" i="30"/>
  <c r="Q2128" i="30" s="1"/>
  <c r="K2128" i="30"/>
  <c r="O2127" i="30"/>
  <c r="O2126" i="30" s="1"/>
  <c r="M2127" i="30"/>
  <c r="M2126" i="30" s="1"/>
  <c r="J2127" i="30"/>
  <c r="J2126" i="30" s="1"/>
  <c r="G2127" i="30"/>
  <c r="G2126" i="30" s="1"/>
  <c r="E2127" i="30"/>
  <c r="E2126" i="30" s="1"/>
  <c r="C2127" i="30"/>
  <c r="C2126" i="30" s="1"/>
  <c r="B2127" i="30"/>
  <c r="B2126" i="30" s="1"/>
  <c r="P2125" i="30"/>
  <c r="Q2125" i="30" s="1"/>
  <c r="K2125" i="30"/>
  <c r="P2124" i="30"/>
  <c r="Q2124" i="30" s="1"/>
  <c r="K2124" i="30"/>
  <c r="P2123" i="30"/>
  <c r="Q2123" i="30" s="1"/>
  <c r="K2123" i="30"/>
  <c r="P2122" i="30"/>
  <c r="Q2122" i="30" s="1"/>
  <c r="K2122" i="30"/>
  <c r="P2121" i="30"/>
  <c r="Q2121" i="30" s="1"/>
  <c r="K2121" i="30"/>
  <c r="P2120" i="30"/>
  <c r="Q2120" i="30" s="1"/>
  <c r="K2120" i="30"/>
  <c r="O2119" i="30"/>
  <c r="O2118" i="30" s="1"/>
  <c r="M2119" i="30"/>
  <c r="M2118" i="30" s="1"/>
  <c r="J2119" i="30"/>
  <c r="J2118" i="30" s="1"/>
  <c r="G2119" i="30"/>
  <c r="G2118" i="30" s="1"/>
  <c r="E2119" i="30"/>
  <c r="E2118" i="30" s="1"/>
  <c r="C2119" i="30"/>
  <c r="C2118" i="30" s="1"/>
  <c r="B2119" i="30"/>
  <c r="B2118" i="30" s="1"/>
  <c r="P2117" i="30"/>
  <c r="Q2117" i="30" s="1"/>
  <c r="K2117" i="30"/>
  <c r="P2116" i="30"/>
  <c r="Q2116" i="30" s="1"/>
  <c r="K2116" i="30"/>
  <c r="P2115" i="30"/>
  <c r="Q2115" i="30" s="1"/>
  <c r="K2115" i="30"/>
  <c r="P2114" i="30"/>
  <c r="Q2114" i="30" s="1"/>
  <c r="K2114" i="30"/>
  <c r="P2113" i="30"/>
  <c r="Q2113" i="30" s="1"/>
  <c r="K2113" i="30"/>
  <c r="P2112" i="30"/>
  <c r="K2112" i="30"/>
  <c r="O2111" i="30"/>
  <c r="O2110" i="30" s="1"/>
  <c r="M2111" i="30"/>
  <c r="M2110" i="30" s="1"/>
  <c r="J2111" i="30"/>
  <c r="J2110" i="30" s="1"/>
  <c r="G2111" i="30"/>
  <c r="G2110" i="30" s="1"/>
  <c r="E2111" i="30"/>
  <c r="E2110" i="30" s="1"/>
  <c r="C2111" i="30"/>
  <c r="C2110" i="30" s="1"/>
  <c r="B2111" i="30"/>
  <c r="B2110" i="30" s="1"/>
  <c r="P2109" i="30"/>
  <c r="Q2109" i="30" s="1"/>
  <c r="K2109" i="30"/>
  <c r="P2108" i="30"/>
  <c r="Q2108" i="30" s="1"/>
  <c r="K2108" i="30"/>
  <c r="P2107" i="30"/>
  <c r="Q2107" i="30" s="1"/>
  <c r="K2107" i="30"/>
  <c r="P2106" i="30"/>
  <c r="Q2106" i="30" s="1"/>
  <c r="K2106" i="30"/>
  <c r="P2105" i="30"/>
  <c r="Q2105" i="30" s="1"/>
  <c r="K2105" i="30"/>
  <c r="P2104" i="30"/>
  <c r="Q2104" i="30" s="1"/>
  <c r="K2104" i="30"/>
  <c r="P2103" i="30"/>
  <c r="Q2103" i="30" s="1"/>
  <c r="K2103" i="30"/>
  <c r="P2102" i="30"/>
  <c r="Q2102" i="30" s="1"/>
  <c r="K2102" i="30"/>
  <c r="P2101" i="30"/>
  <c r="Q2101" i="30" s="1"/>
  <c r="K2101" i="30"/>
  <c r="P2100" i="30"/>
  <c r="K2100" i="30"/>
  <c r="O2099" i="30"/>
  <c r="O2098" i="30" s="1"/>
  <c r="M2099" i="30"/>
  <c r="M2098" i="30" s="1"/>
  <c r="J2099" i="30"/>
  <c r="J2098" i="30" s="1"/>
  <c r="G2099" i="30"/>
  <c r="G2098" i="30" s="1"/>
  <c r="E2099" i="30"/>
  <c r="E2098" i="30" s="1"/>
  <c r="C2099" i="30"/>
  <c r="B2099" i="30"/>
  <c r="B2098" i="30" s="1"/>
  <c r="C2098" i="30"/>
  <c r="P2097" i="30"/>
  <c r="Q2097" i="30" s="1"/>
  <c r="K2097" i="30"/>
  <c r="P2096" i="30"/>
  <c r="K2096" i="30"/>
  <c r="O2095" i="30"/>
  <c r="O2094" i="30" s="1"/>
  <c r="M2095" i="30"/>
  <c r="M2094" i="30" s="1"/>
  <c r="J2095" i="30"/>
  <c r="J2094" i="30" s="1"/>
  <c r="G2095" i="30"/>
  <c r="G2094" i="30" s="1"/>
  <c r="E2095" i="30"/>
  <c r="E2094" i="30" s="1"/>
  <c r="C2095" i="30"/>
  <c r="C2094" i="30" s="1"/>
  <c r="B2095" i="30"/>
  <c r="B2094" i="30" s="1"/>
  <c r="P2093" i="30"/>
  <c r="Q2093" i="30" s="1"/>
  <c r="K2093" i="30"/>
  <c r="P2092" i="30"/>
  <c r="Q2092" i="30" s="1"/>
  <c r="K2092" i="30"/>
  <c r="P2091" i="30"/>
  <c r="Q2091" i="30" s="1"/>
  <c r="K2091" i="30"/>
  <c r="O2090" i="30"/>
  <c r="O2089" i="30" s="1"/>
  <c r="M2090" i="30"/>
  <c r="M2089" i="30" s="1"/>
  <c r="J2090" i="30"/>
  <c r="J2089" i="30" s="1"/>
  <c r="G2090" i="30"/>
  <c r="G2089" i="30" s="1"/>
  <c r="E2090" i="30"/>
  <c r="E2089" i="30" s="1"/>
  <c r="C2090" i="30"/>
  <c r="C2089" i="30" s="1"/>
  <c r="B2090" i="30"/>
  <c r="B2089" i="30" s="1"/>
  <c r="P2088" i="30"/>
  <c r="Q2088" i="30" s="1"/>
  <c r="K2088" i="30"/>
  <c r="P2087" i="30"/>
  <c r="Q2087" i="30" s="1"/>
  <c r="K2087" i="30"/>
  <c r="P2086" i="30"/>
  <c r="Q2086" i="30" s="1"/>
  <c r="K2086" i="30"/>
  <c r="P2085" i="30"/>
  <c r="Q2085" i="30" s="1"/>
  <c r="K2085" i="30"/>
  <c r="P2084" i="30"/>
  <c r="K2084" i="30"/>
  <c r="O2083" i="30"/>
  <c r="O2082" i="30" s="1"/>
  <c r="M2083" i="30"/>
  <c r="M2082" i="30" s="1"/>
  <c r="J2083" i="30"/>
  <c r="J2082" i="30" s="1"/>
  <c r="G2083" i="30"/>
  <c r="G2082" i="30" s="1"/>
  <c r="E2083" i="30"/>
  <c r="E2082" i="30" s="1"/>
  <c r="C2083" i="30"/>
  <c r="C2082" i="30" s="1"/>
  <c r="B2083" i="30"/>
  <c r="B2082" i="30" s="1"/>
  <c r="P2081" i="30"/>
  <c r="Q2081" i="30" s="1"/>
  <c r="K2081" i="30"/>
  <c r="P2080" i="30"/>
  <c r="K2080" i="30"/>
  <c r="P2079" i="30"/>
  <c r="Q2079" i="30" s="1"/>
  <c r="K2079" i="30"/>
  <c r="P2078" i="30"/>
  <c r="Q2078" i="30" s="1"/>
  <c r="K2078" i="30"/>
  <c r="P2077" i="30"/>
  <c r="Q2077" i="30" s="1"/>
  <c r="K2077" i="30"/>
  <c r="P2076" i="30"/>
  <c r="Q2076" i="30" s="1"/>
  <c r="K2076" i="30"/>
  <c r="O2075" i="30"/>
  <c r="O2074" i="30" s="1"/>
  <c r="M2075" i="30"/>
  <c r="M2074" i="30" s="1"/>
  <c r="J2075" i="30"/>
  <c r="J2074" i="30" s="1"/>
  <c r="G2075" i="30"/>
  <c r="G2074" i="30" s="1"/>
  <c r="E2075" i="30"/>
  <c r="E2074" i="30" s="1"/>
  <c r="C2075" i="30"/>
  <c r="C2074" i="30" s="1"/>
  <c r="B2075" i="30"/>
  <c r="B2074" i="30" s="1"/>
  <c r="P2073" i="30"/>
  <c r="Q2073" i="30" s="1"/>
  <c r="K2073" i="30"/>
  <c r="P2072" i="30"/>
  <c r="Q2072" i="30" s="1"/>
  <c r="K2072" i="30"/>
  <c r="P2071" i="30"/>
  <c r="Q2071" i="30" s="1"/>
  <c r="K2071" i="30"/>
  <c r="P2070" i="30"/>
  <c r="Q2070" i="30" s="1"/>
  <c r="K2070" i="30"/>
  <c r="P2069" i="30"/>
  <c r="Q2069" i="30" s="1"/>
  <c r="K2069" i="30"/>
  <c r="P2068" i="30"/>
  <c r="Q2068" i="30" s="1"/>
  <c r="K2068" i="30"/>
  <c r="P2067" i="30"/>
  <c r="Q2067" i="30" s="1"/>
  <c r="K2067" i="30"/>
  <c r="O2066" i="30"/>
  <c r="O2065" i="30" s="1"/>
  <c r="M2066" i="30"/>
  <c r="M2065" i="30" s="1"/>
  <c r="J2066" i="30"/>
  <c r="J2065" i="30" s="1"/>
  <c r="G2066" i="30"/>
  <c r="G2065" i="30" s="1"/>
  <c r="E2066" i="30"/>
  <c r="E2065" i="30" s="1"/>
  <c r="C2066" i="30"/>
  <c r="C2065" i="30" s="1"/>
  <c r="B2066" i="30"/>
  <c r="B2065" i="30" s="1"/>
  <c r="P2064" i="30"/>
  <c r="Q2064" i="30" s="1"/>
  <c r="K2064" i="30"/>
  <c r="P2063" i="30"/>
  <c r="Q2063" i="30" s="1"/>
  <c r="K2063" i="30"/>
  <c r="P2062" i="30"/>
  <c r="Q2062" i="30" s="1"/>
  <c r="K2062" i="30"/>
  <c r="P2061" i="30"/>
  <c r="Q2061" i="30" s="1"/>
  <c r="K2061" i="30"/>
  <c r="O2060" i="30"/>
  <c r="O2059" i="30" s="1"/>
  <c r="M2060" i="30"/>
  <c r="M2059" i="30" s="1"/>
  <c r="J2060" i="30"/>
  <c r="J2059" i="30" s="1"/>
  <c r="G2060" i="30"/>
  <c r="G2059" i="30" s="1"/>
  <c r="E2060" i="30"/>
  <c r="E2059" i="30" s="1"/>
  <c r="C2060" i="30"/>
  <c r="C2059" i="30" s="1"/>
  <c r="B2060" i="30"/>
  <c r="B2059" i="30" s="1"/>
  <c r="P2058" i="30"/>
  <c r="P2057" i="30" s="1"/>
  <c r="P2056" i="30" s="1"/>
  <c r="K2058" i="30"/>
  <c r="K2057" i="30" s="1"/>
  <c r="K2056" i="30" s="1"/>
  <c r="H2057" i="30"/>
  <c r="H2056" i="30" s="1"/>
  <c r="O2057" i="30"/>
  <c r="O2056" i="30" s="1"/>
  <c r="M2057" i="30"/>
  <c r="M2056" i="30" s="1"/>
  <c r="J2057" i="30"/>
  <c r="J2056" i="30" s="1"/>
  <c r="G2057" i="30"/>
  <c r="G2056" i="30" s="1"/>
  <c r="E2057" i="30"/>
  <c r="E2056" i="30" s="1"/>
  <c r="C2057" i="30"/>
  <c r="C2056" i="30" s="1"/>
  <c r="B2057" i="30"/>
  <c r="B2056" i="30" s="1"/>
  <c r="P2055" i="30"/>
  <c r="Q2055" i="30" s="1"/>
  <c r="K2055" i="30"/>
  <c r="P2054" i="30"/>
  <c r="Q2054" i="30" s="1"/>
  <c r="K2054" i="30"/>
  <c r="P2053" i="30"/>
  <c r="Q2053" i="30" s="1"/>
  <c r="K2053" i="30"/>
  <c r="P2052" i="30"/>
  <c r="Q2052" i="30" s="1"/>
  <c r="K2052" i="30"/>
  <c r="P2051" i="30"/>
  <c r="Q2051" i="30" s="1"/>
  <c r="K2051" i="30"/>
  <c r="P2050" i="30"/>
  <c r="Q2050" i="30" s="1"/>
  <c r="K2050" i="30"/>
  <c r="P2049" i="30"/>
  <c r="Q2049" i="30" s="1"/>
  <c r="K2049" i="30"/>
  <c r="P2048" i="30"/>
  <c r="Q2048" i="30" s="1"/>
  <c r="K2048" i="30"/>
  <c r="P2047" i="30"/>
  <c r="Q2047" i="30" s="1"/>
  <c r="K2047" i="30"/>
  <c r="O2046" i="30"/>
  <c r="O2045" i="30" s="1"/>
  <c r="M2046" i="30"/>
  <c r="M2045" i="30" s="1"/>
  <c r="J2046" i="30"/>
  <c r="J2045" i="30" s="1"/>
  <c r="G2046" i="30"/>
  <c r="G2045" i="30" s="1"/>
  <c r="E2046" i="30"/>
  <c r="E2045" i="30" s="1"/>
  <c r="C2046" i="30"/>
  <c r="C2045" i="30" s="1"/>
  <c r="B2046" i="30"/>
  <c r="B2045" i="30" s="1"/>
  <c r="P2044" i="30"/>
  <c r="Q2044" i="30" s="1"/>
  <c r="K2044" i="30"/>
  <c r="P2043" i="30"/>
  <c r="Q2043" i="30" s="1"/>
  <c r="K2043" i="30"/>
  <c r="P2042" i="30"/>
  <c r="Q2042" i="30" s="1"/>
  <c r="K2042" i="30"/>
  <c r="P2041" i="30"/>
  <c r="Q2041" i="30" s="1"/>
  <c r="K2041" i="30"/>
  <c r="P2040" i="30"/>
  <c r="Q2040" i="30" s="1"/>
  <c r="K2040" i="30"/>
  <c r="P2039" i="30"/>
  <c r="Q2039" i="30" s="1"/>
  <c r="K2039" i="30"/>
  <c r="P2038" i="30"/>
  <c r="Q2038" i="30" s="1"/>
  <c r="K2038" i="30"/>
  <c r="P2037" i="30"/>
  <c r="Q2037" i="30" s="1"/>
  <c r="P2036" i="30"/>
  <c r="Q2036" i="30" s="1"/>
  <c r="P2035" i="30"/>
  <c r="Q2035" i="30" s="1"/>
  <c r="P2034" i="30"/>
  <c r="Q2034" i="30" s="1"/>
  <c r="P2033" i="30"/>
  <c r="Q2033" i="30" s="1"/>
  <c r="P2032" i="30"/>
  <c r="Q2032" i="30" s="1"/>
  <c r="P2031" i="30"/>
  <c r="Q2031" i="30" s="1"/>
  <c r="P2030" i="30"/>
  <c r="Q2030" i="30" s="1"/>
  <c r="P2029" i="30"/>
  <c r="Q2029" i="30" s="1"/>
  <c r="P2028" i="30"/>
  <c r="Q2028" i="30" s="1"/>
  <c r="P2027" i="30"/>
  <c r="Q2027" i="30" s="1"/>
  <c r="P2026" i="30"/>
  <c r="Q2026" i="30" s="1"/>
  <c r="P2025" i="30"/>
  <c r="Q2025" i="30" s="1"/>
  <c r="P2024" i="30"/>
  <c r="Q2024" i="30" s="1"/>
  <c r="O2023" i="30"/>
  <c r="M2023" i="30"/>
  <c r="J2023" i="30"/>
  <c r="G2023" i="30"/>
  <c r="E2023" i="30"/>
  <c r="C2023" i="30"/>
  <c r="B2023" i="30"/>
  <c r="P2022" i="30"/>
  <c r="Q2022" i="30" s="1"/>
  <c r="P2021" i="30"/>
  <c r="Q2021" i="30" s="1"/>
  <c r="P2020" i="30"/>
  <c r="Q2020" i="30" s="1"/>
  <c r="P2019" i="30"/>
  <c r="Q2019" i="30" s="1"/>
  <c r="P2018" i="30"/>
  <c r="Q2018" i="30" s="1"/>
  <c r="P2017" i="30"/>
  <c r="Q2017" i="30" s="1"/>
  <c r="P2016" i="30"/>
  <c r="Q2016" i="30" s="1"/>
  <c r="P2015" i="30"/>
  <c r="Q2015" i="30" s="1"/>
  <c r="P2014" i="30"/>
  <c r="Q2014" i="30" s="1"/>
  <c r="P2013" i="30"/>
  <c r="Q2013" i="30" s="1"/>
  <c r="P2012" i="30"/>
  <c r="Q2012" i="30" s="1"/>
  <c r="O2011" i="30"/>
  <c r="M2011" i="30"/>
  <c r="K2011" i="30"/>
  <c r="J2011" i="30"/>
  <c r="G2011" i="30"/>
  <c r="G2010" i="30" s="1"/>
  <c r="E2011" i="30"/>
  <c r="C2011" i="30"/>
  <c r="B2011" i="30"/>
  <c r="P2009" i="30"/>
  <c r="Q2009" i="30" s="1"/>
  <c r="K2009" i="30"/>
  <c r="H2009" i="30"/>
  <c r="I2009" i="30" s="1"/>
  <c r="C2009" i="30"/>
  <c r="P2008" i="30"/>
  <c r="Q2008" i="30" s="1"/>
  <c r="K2008" i="30"/>
  <c r="H2008" i="30"/>
  <c r="I2008" i="30" s="1"/>
  <c r="C2008" i="30"/>
  <c r="P2007" i="30"/>
  <c r="Q2007" i="30" s="1"/>
  <c r="K2007" i="30"/>
  <c r="H2007" i="30"/>
  <c r="I2007" i="30" s="1"/>
  <c r="C2007" i="30"/>
  <c r="P2006" i="30"/>
  <c r="Q2006" i="30" s="1"/>
  <c r="K2006" i="30"/>
  <c r="H2006" i="30"/>
  <c r="C2006" i="30"/>
  <c r="O2005" i="30"/>
  <c r="O2004" i="30" s="1"/>
  <c r="M2005" i="30"/>
  <c r="M2004" i="30" s="1"/>
  <c r="J2005" i="30"/>
  <c r="J2004" i="30" s="1"/>
  <c r="G2005" i="30"/>
  <c r="G2004" i="30" s="1"/>
  <c r="E2005" i="30"/>
  <c r="E2004" i="30" s="1"/>
  <c r="B2005" i="30"/>
  <c r="B2004" i="30" s="1"/>
  <c r="P2003" i="30"/>
  <c r="H2003" i="30"/>
  <c r="I2003" i="30" s="1"/>
  <c r="P2002" i="30"/>
  <c r="Q2002" i="30" s="1"/>
  <c r="K2002" i="30"/>
  <c r="K2001" i="30" s="1"/>
  <c r="H2002" i="30"/>
  <c r="C2002" i="30"/>
  <c r="C2001" i="30" s="1"/>
  <c r="O2001" i="30"/>
  <c r="M2001" i="30"/>
  <c r="J2001" i="30"/>
  <c r="G2001" i="30"/>
  <c r="E2001" i="30"/>
  <c r="B2001" i="30"/>
  <c r="P2000" i="30"/>
  <c r="Q2000" i="30" s="1"/>
  <c r="H2000" i="30"/>
  <c r="I2000" i="30" s="1"/>
  <c r="P1999" i="30"/>
  <c r="Q1999" i="30" s="1"/>
  <c r="H1999" i="30"/>
  <c r="I1999" i="30" s="1"/>
  <c r="P1998" i="30"/>
  <c r="Q1998" i="30" s="1"/>
  <c r="H1998" i="30"/>
  <c r="P1997" i="30"/>
  <c r="Q1997" i="30" s="1"/>
  <c r="H1997" i="30"/>
  <c r="I1997" i="30" s="1"/>
  <c r="O1996" i="30"/>
  <c r="M1996" i="30"/>
  <c r="K1996" i="30"/>
  <c r="J1996" i="30"/>
  <c r="G1996" i="30"/>
  <c r="E1996" i="30"/>
  <c r="C1996" i="30"/>
  <c r="B1996" i="30"/>
  <c r="P1995" i="30"/>
  <c r="Q1995" i="30" s="1"/>
  <c r="K1995" i="30"/>
  <c r="H1995" i="30"/>
  <c r="I1995" i="30" s="1"/>
  <c r="C1995" i="30"/>
  <c r="P1994" i="30"/>
  <c r="Q1994" i="30" s="1"/>
  <c r="K1994" i="30"/>
  <c r="H1994" i="30"/>
  <c r="I1994" i="30" s="1"/>
  <c r="C1994" i="30"/>
  <c r="P1993" i="30"/>
  <c r="Q1993" i="30" s="1"/>
  <c r="K1993" i="30"/>
  <c r="H1993" i="30"/>
  <c r="C1993" i="30"/>
  <c r="P1992" i="30"/>
  <c r="Q1992" i="30" s="1"/>
  <c r="H1992" i="30"/>
  <c r="I1992" i="30" s="1"/>
  <c r="P1991" i="30"/>
  <c r="Q1991" i="30" s="1"/>
  <c r="H1991" i="30"/>
  <c r="I1991" i="30" s="1"/>
  <c r="P1990" i="30"/>
  <c r="Q1990" i="30" s="1"/>
  <c r="H1990" i="30"/>
  <c r="I1990" i="30" s="1"/>
  <c r="P1989" i="30"/>
  <c r="Q1989" i="30" s="1"/>
  <c r="P1988" i="30"/>
  <c r="Q1988" i="30" s="1"/>
  <c r="H1988" i="30"/>
  <c r="I1988" i="30" s="1"/>
  <c r="P1987" i="30"/>
  <c r="Q1987" i="30" s="1"/>
  <c r="H1987" i="30"/>
  <c r="I1987" i="30" s="1"/>
  <c r="P1986" i="30"/>
  <c r="Q1986" i="30" s="1"/>
  <c r="H1986" i="30"/>
  <c r="I1986" i="30" s="1"/>
  <c r="P1985" i="30"/>
  <c r="Q1985" i="30" s="1"/>
  <c r="H1985" i="30"/>
  <c r="I1985" i="30" s="1"/>
  <c r="P1984" i="30"/>
  <c r="Q1984" i="30" s="1"/>
  <c r="H1984" i="30"/>
  <c r="I1984" i="30" s="1"/>
  <c r="P1983" i="30"/>
  <c r="Q1983" i="30" s="1"/>
  <c r="H1983" i="30"/>
  <c r="I1983" i="30" s="1"/>
  <c r="P1982" i="30"/>
  <c r="Q1982" i="30" s="1"/>
  <c r="H1982" i="30"/>
  <c r="I1982" i="30" s="1"/>
  <c r="P1981" i="30"/>
  <c r="Q1981" i="30" s="1"/>
  <c r="H1981" i="30"/>
  <c r="I1981" i="30" s="1"/>
  <c r="P1980" i="30"/>
  <c r="Q1980" i="30" s="1"/>
  <c r="H1980" i="30"/>
  <c r="I1980" i="30" s="1"/>
  <c r="P1979" i="30"/>
  <c r="Q1979" i="30" s="1"/>
  <c r="H1979" i="30"/>
  <c r="I1979" i="30" s="1"/>
  <c r="P1978" i="30"/>
  <c r="H1978" i="30"/>
  <c r="I1978" i="30" s="1"/>
  <c r="O1977" i="30"/>
  <c r="M1977" i="30"/>
  <c r="J1977" i="30"/>
  <c r="G1977" i="30"/>
  <c r="E1977" i="30"/>
  <c r="B1977" i="30"/>
  <c r="P1976" i="30"/>
  <c r="Q1976" i="30" s="1"/>
  <c r="K1976" i="30"/>
  <c r="K1968" i="30" s="1"/>
  <c r="H1976" i="30"/>
  <c r="I1976" i="30" s="1"/>
  <c r="C1976" i="30"/>
  <c r="C1968" i="30" s="1"/>
  <c r="P1975" i="30"/>
  <c r="Q1975" i="30" s="1"/>
  <c r="H1975" i="30"/>
  <c r="I1975" i="30" s="1"/>
  <c r="P1974" i="30"/>
  <c r="Q1974" i="30" s="1"/>
  <c r="H1974" i="30"/>
  <c r="I1974" i="30" s="1"/>
  <c r="P1973" i="30"/>
  <c r="Q1973" i="30" s="1"/>
  <c r="H1973" i="30"/>
  <c r="I1973" i="30" s="1"/>
  <c r="P1972" i="30"/>
  <c r="Q1972" i="30" s="1"/>
  <c r="H1972" i="30"/>
  <c r="I1972" i="30" s="1"/>
  <c r="P1971" i="30"/>
  <c r="Q1971" i="30" s="1"/>
  <c r="H1971" i="30"/>
  <c r="I1971" i="30" s="1"/>
  <c r="P1970" i="30"/>
  <c r="Q1970" i="30" s="1"/>
  <c r="H1970" i="30"/>
  <c r="I1970" i="30" s="1"/>
  <c r="P1969" i="30"/>
  <c r="Q1969" i="30" s="1"/>
  <c r="H1969" i="30"/>
  <c r="I1969" i="30" s="1"/>
  <c r="O1968" i="30"/>
  <c r="M1968" i="30"/>
  <c r="J1968" i="30"/>
  <c r="G1968" i="30"/>
  <c r="E1968" i="30"/>
  <c r="B1968" i="30"/>
  <c r="P1966" i="30"/>
  <c r="Q1966" i="30" s="1"/>
  <c r="P1965" i="30"/>
  <c r="Q1965" i="30" s="1"/>
  <c r="P1964" i="30"/>
  <c r="Q1964" i="30" s="1"/>
  <c r="P1963" i="30"/>
  <c r="Q1963" i="30" s="1"/>
  <c r="H1963" i="30"/>
  <c r="I1963" i="30" s="1"/>
  <c r="P1962" i="30"/>
  <c r="Q1962" i="30" s="1"/>
  <c r="P1961" i="30"/>
  <c r="Q1961" i="30" s="1"/>
  <c r="P1960" i="30"/>
  <c r="Q1960" i="30" s="1"/>
  <c r="P1959" i="30"/>
  <c r="Q1959" i="30" s="1"/>
  <c r="K1959" i="30"/>
  <c r="K1958" i="30" s="1"/>
  <c r="H1959" i="30"/>
  <c r="I1959" i="30" s="1"/>
  <c r="C1959" i="30"/>
  <c r="C1958" i="30" s="1"/>
  <c r="O1958" i="30"/>
  <c r="M1958" i="30"/>
  <c r="J1958" i="30"/>
  <c r="G1958" i="30"/>
  <c r="E1958" i="30"/>
  <c r="B1958" i="30"/>
  <c r="P1957" i="30"/>
  <c r="Q1957" i="30" s="1"/>
  <c r="H1957" i="30"/>
  <c r="I1957" i="30" s="1"/>
  <c r="H1956" i="30"/>
  <c r="I1956" i="30" s="1"/>
  <c r="P1955" i="30"/>
  <c r="Q1955" i="30" s="1"/>
  <c r="H1955" i="30"/>
  <c r="I1955" i="30" s="1"/>
  <c r="P1954" i="30"/>
  <c r="O1953" i="30"/>
  <c r="M1953" i="30"/>
  <c r="K1953" i="30"/>
  <c r="J1953" i="30"/>
  <c r="G1953" i="30"/>
  <c r="E1953" i="30"/>
  <c r="C1953" i="30"/>
  <c r="B1953" i="30"/>
  <c r="P1952" i="30"/>
  <c r="K1952" i="30"/>
  <c r="H1952" i="30"/>
  <c r="I1952" i="30" s="1"/>
  <c r="C1952" i="30"/>
  <c r="P1951" i="30"/>
  <c r="Q1951" i="30" s="1"/>
  <c r="K1951" i="30"/>
  <c r="H1951" i="30"/>
  <c r="I1951" i="30" s="1"/>
  <c r="C1951" i="30"/>
  <c r="P1950" i="30"/>
  <c r="Q1950" i="30" s="1"/>
  <c r="H1950" i="30"/>
  <c r="I1950" i="30" s="1"/>
  <c r="P1949" i="30"/>
  <c r="Q1949" i="30" s="1"/>
  <c r="H1949" i="30"/>
  <c r="I1949" i="30" s="1"/>
  <c r="H1948" i="30"/>
  <c r="I1948" i="30" s="1"/>
  <c r="P1947" i="30"/>
  <c r="Q1947" i="30" s="1"/>
  <c r="H1947" i="30"/>
  <c r="I1947" i="30" s="1"/>
  <c r="P1946" i="30"/>
  <c r="Q1946" i="30" s="1"/>
  <c r="H1946" i="30"/>
  <c r="I1946" i="30" s="1"/>
  <c r="P1945" i="30"/>
  <c r="Q1945" i="30" s="1"/>
  <c r="H1945" i="30"/>
  <c r="I1945" i="30" s="1"/>
  <c r="P1944" i="30"/>
  <c r="Q1944" i="30" s="1"/>
  <c r="H1944" i="30"/>
  <c r="I1944" i="30" s="1"/>
  <c r="P1943" i="30"/>
  <c r="Q1943" i="30" s="1"/>
  <c r="P1942" i="30"/>
  <c r="Q1942" i="30" s="1"/>
  <c r="P1941" i="30"/>
  <c r="Q1941" i="30" s="1"/>
  <c r="H1941" i="30"/>
  <c r="I1941" i="30" s="1"/>
  <c r="P1940" i="30"/>
  <c r="Q1940" i="30" s="1"/>
  <c r="O1939" i="30"/>
  <c r="M1939" i="30"/>
  <c r="J1939" i="30"/>
  <c r="G1939" i="30"/>
  <c r="E1939" i="30"/>
  <c r="B1939" i="30"/>
  <c r="P1938" i="30"/>
  <c r="Q1938" i="30" s="1"/>
  <c r="K1938" i="30"/>
  <c r="H1938" i="30"/>
  <c r="I1938" i="30" s="1"/>
  <c r="C1938" i="30"/>
  <c r="P1937" i="30"/>
  <c r="K1937" i="30"/>
  <c r="P1936" i="30"/>
  <c r="Q1936" i="30" s="1"/>
  <c r="K1936" i="30"/>
  <c r="H1936" i="30"/>
  <c r="I1936" i="30" s="1"/>
  <c r="C1936" i="30"/>
  <c r="H1935" i="30"/>
  <c r="I1935" i="30" s="1"/>
  <c r="C1935" i="30"/>
  <c r="O1934" i="30"/>
  <c r="M1934" i="30"/>
  <c r="J1934" i="30"/>
  <c r="G1934" i="30"/>
  <c r="E1934" i="30"/>
  <c r="B1934" i="30"/>
  <c r="P1932" i="30"/>
  <c r="Q1932" i="30" s="1"/>
  <c r="P1931" i="30"/>
  <c r="Q1931" i="30" s="1"/>
  <c r="K1931" i="30"/>
  <c r="H1931" i="30"/>
  <c r="I1931" i="30" s="1"/>
  <c r="C1931" i="30"/>
  <c r="P1930" i="30"/>
  <c r="Q1930" i="30" s="1"/>
  <c r="K1930" i="30"/>
  <c r="H1930" i="30"/>
  <c r="I1930" i="30" s="1"/>
  <c r="C1930" i="30"/>
  <c r="C1926" i="30" s="1"/>
  <c r="P1929" i="30"/>
  <c r="Q1929" i="30" s="1"/>
  <c r="P1928" i="30"/>
  <c r="Q1928" i="30" s="1"/>
  <c r="H1928" i="30"/>
  <c r="I1928" i="30" s="1"/>
  <c r="P1927" i="30"/>
  <c r="H1927" i="30"/>
  <c r="I1927" i="30" s="1"/>
  <c r="O1926" i="30"/>
  <c r="M1926" i="30"/>
  <c r="K1926" i="30"/>
  <c r="J1926" i="30"/>
  <c r="G1926" i="30"/>
  <c r="E1926" i="30"/>
  <c r="B1926" i="30"/>
  <c r="P1925" i="30"/>
  <c r="Q1925" i="30" s="1"/>
  <c r="K1925" i="30"/>
  <c r="H1925" i="30"/>
  <c r="I1925" i="30" s="1"/>
  <c r="C1925" i="30"/>
  <c r="P1924" i="30"/>
  <c r="Q1924" i="30" s="1"/>
  <c r="K1924" i="30"/>
  <c r="K1919" i="30" s="1"/>
  <c r="H1924" i="30"/>
  <c r="I1924" i="30" s="1"/>
  <c r="C1924" i="30"/>
  <c r="P1923" i="30"/>
  <c r="Q1923" i="30" s="1"/>
  <c r="H1923" i="30"/>
  <c r="I1923" i="30" s="1"/>
  <c r="P1922" i="30"/>
  <c r="Q1922" i="30" s="1"/>
  <c r="H1922" i="30"/>
  <c r="I1922" i="30" s="1"/>
  <c r="P1921" i="30"/>
  <c r="Q1921" i="30" s="1"/>
  <c r="H1921" i="30"/>
  <c r="I1921" i="30" s="1"/>
  <c r="P1920" i="30"/>
  <c r="H1920" i="30"/>
  <c r="I1920" i="30" s="1"/>
  <c r="O1919" i="30"/>
  <c r="M1919" i="30"/>
  <c r="J1919" i="30"/>
  <c r="G1919" i="30"/>
  <c r="E1919" i="30"/>
  <c r="B1919" i="30"/>
  <c r="P1918" i="30"/>
  <c r="Q1918" i="30" s="1"/>
  <c r="K1918" i="30"/>
  <c r="K1907" i="30" s="1"/>
  <c r="H1918" i="30"/>
  <c r="I1918" i="30" s="1"/>
  <c r="C1918" i="30"/>
  <c r="C1907" i="30" s="1"/>
  <c r="P1917" i="30"/>
  <c r="Q1917" i="30" s="1"/>
  <c r="H1917" i="30"/>
  <c r="I1917" i="30" s="1"/>
  <c r="P1916" i="30"/>
  <c r="Q1916" i="30" s="1"/>
  <c r="H1916" i="30"/>
  <c r="I1916" i="30" s="1"/>
  <c r="P1915" i="30"/>
  <c r="Q1915" i="30" s="1"/>
  <c r="P1914" i="30"/>
  <c r="Q1914" i="30" s="1"/>
  <c r="H1914" i="30"/>
  <c r="I1914" i="30" s="1"/>
  <c r="P1913" i="30"/>
  <c r="Q1913" i="30" s="1"/>
  <c r="H1913" i="30"/>
  <c r="I1913" i="30" s="1"/>
  <c r="P1912" i="30"/>
  <c r="Q1912" i="30" s="1"/>
  <c r="H1912" i="30"/>
  <c r="I1912" i="30" s="1"/>
  <c r="P1911" i="30"/>
  <c r="P1910" i="30"/>
  <c r="Q1910" i="30" s="1"/>
  <c r="H1910" i="30"/>
  <c r="I1910" i="30" s="1"/>
  <c r="P1909" i="30"/>
  <c r="Q1909" i="30" s="1"/>
  <c r="H1909" i="30"/>
  <c r="P1908" i="30"/>
  <c r="Q1908" i="30" s="1"/>
  <c r="H1908" i="30"/>
  <c r="I1908" i="30" s="1"/>
  <c r="O1907" i="30"/>
  <c r="M1907" i="30"/>
  <c r="J1907" i="30"/>
  <c r="E1907" i="30"/>
  <c r="B1907" i="30"/>
  <c r="P1906" i="30"/>
  <c r="Q1906" i="30" s="1"/>
  <c r="K1906" i="30"/>
  <c r="H1906" i="30"/>
  <c r="I1906" i="30" s="1"/>
  <c r="C1906" i="30"/>
  <c r="P1905" i="30"/>
  <c r="P1904" i="30" s="1"/>
  <c r="K1905" i="30"/>
  <c r="H1905" i="30"/>
  <c r="I1905" i="30" s="1"/>
  <c r="C1905" i="30"/>
  <c r="O1904" i="30"/>
  <c r="M1904" i="30"/>
  <c r="J1904" i="30"/>
  <c r="G1904" i="30"/>
  <c r="E1904" i="30"/>
  <c r="B1904" i="30"/>
  <c r="P1902" i="30"/>
  <c r="Q1902" i="30" s="1"/>
  <c r="K1902" i="30"/>
  <c r="H1902" i="30"/>
  <c r="I1902" i="30" s="1"/>
  <c r="C1902" i="30"/>
  <c r="P1901" i="30"/>
  <c r="Q1901" i="30" s="1"/>
  <c r="K1901" i="30"/>
  <c r="H1901" i="30"/>
  <c r="I1901" i="30" s="1"/>
  <c r="C1901" i="30"/>
  <c r="P1900" i="30"/>
  <c r="Q1900" i="30" s="1"/>
  <c r="P1899" i="30"/>
  <c r="Q1899" i="30" s="1"/>
  <c r="H1899" i="30"/>
  <c r="I1899" i="30" s="1"/>
  <c r="P1898" i="30"/>
  <c r="Q1898" i="30" s="1"/>
  <c r="H1898" i="30"/>
  <c r="I1898" i="30" s="1"/>
  <c r="P1897" i="30"/>
  <c r="Q1897" i="30" s="1"/>
  <c r="H1897" i="30"/>
  <c r="I1897" i="30" s="1"/>
  <c r="P1896" i="30"/>
  <c r="Q1896" i="30" s="1"/>
  <c r="H1896" i="30"/>
  <c r="I1896" i="30" s="1"/>
  <c r="P1895" i="30"/>
  <c r="Q1895" i="30" s="1"/>
  <c r="K1895" i="30"/>
  <c r="H1895" i="30"/>
  <c r="C1895" i="30"/>
  <c r="O1894" i="30"/>
  <c r="M1894" i="30"/>
  <c r="J1894" i="30"/>
  <c r="G1894" i="30"/>
  <c r="E1894" i="30"/>
  <c r="B1894" i="30"/>
  <c r="P1893" i="30"/>
  <c r="P1892" i="30" s="1"/>
  <c r="H1893" i="30"/>
  <c r="O1892" i="30"/>
  <c r="M1892" i="30"/>
  <c r="K1892" i="30"/>
  <c r="J1892" i="30"/>
  <c r="G1892" i="30"/>
  <c r="E1892" i="30"/>
  <c r="C1892" i="30"/>
  <c r="B1892" i="30"/>
  <c r="P1891" i="30"/>
  <c r="Q1891" i="30" s="1"/>
  <c r="K1891" i="30"/>
  <c r="H1891" i="30"/>
  <c r="I1891" i="30" s="1"/>
  <c r="C1891" i="30"/>
  <c r="P1890" i="30"/>
  <c r="K1890" i="30"/>
  <c r="P1889" i="30"/>
  <c r="Q1889" i="30" s="1"/>
  <c r="K1889" i="30"/>
  <c r="H1889" i="30"/>
  <c r="I1889" i="30" s="1"/>
  <c r="C1889" i="30"/>
  <c r="P1888" i="30"/>
  <c r="Q1888" i="30" s="1"/>
  <c r="H1888" i="30"/>
  <c r="I1888" i="30" s="1"/>
  <c r="P1887" i="30"/>
  <c r="Q1887" i="30" s="1"/>
  <c r="H1887" i="30"/>
  <c r="I1887" i="30" s="1"/>
  <c r="P1886" i="30"/>
  <c r="Q1886" i="30" s="1"/>
  <c r="H1886" i="30"/>
  <c r="I1886" i="30" s="1"/>
  <c r="P1885" i="30"/>
  <c r="Q1885" i="30" s="1"/>
  <c r="H1885" i="30"/>
  <c r="I1885" i="30" s="1"/>
  <c r="P1884" i="30"/>
  <c r="Q1884" i="30" s="1"/>
  <c r="H1884" i="30"/>
  <c r="I1884" i="30" s="1"/>
  <c r="P1883" i="30"/>
  <c r="Q1883" i="30" s="1"/>
  <c r="H1883" i="30"/>
  <c r="I1883" i="30" s="1"/>
  <c r="P1882" i="30"/>
  <c r="Q1882" i="30" s="1"/>
  <c r="P1881" i="30"/>
  <c r="Q1881" i="30" s="1"/>
  <c r="H1881" i="30"/>
  <c r="I1881" i="30" s="1"/>
  <c r="P1880" i="30"/>
  <c r="Q1880" i="30" s="1"/>
  <c r="H1880" i="30"/>
  <c r="I1880" i="30" s="1"/>
  <c r="O1879" i="30"/>
  <c r="M1879" i="30"/>
  <c r="J1879" i="30"/>
  <c r="G1879" i="30"/>
  <c r="E1879" i="30"/>
  <c r="B1879" i="30"/>
  <c r="P1878" i="30"/>
  <c r="Q1878" i="30" s="1"/>
  <c r="K1878" i="30"/>
  <c r="P1877" i="30"/>
  <c r="Q1877" i="30" s="1"/>
  <c r="K1877" i="30"/>
  <c r="H1877" i="30"/>
  <c r="I1877" i="30" s="1"/>
  <c r="C1877" i="30"/>
  <c r="P1876" i="30"/>
  <c r="Q1876" i="30" s="1"/>
  <c r="K1876" i="30"/>
  <c r="H1876" i="30"/>
  <c r="I1876" i="30" s="1"/>
  <c r="C1876" i="30"/>
  <c r="P1875" i="30"/>
  <c r="K1875" i="30"/>
  <c r="H1875" i="30"/>
  <c r="C1875" i="30"/>
  <c r="O1874" i="30"/>
  <c r="M1874" i="30"/>
  <c r="J1874" i="30"/>
  <c r="G1874" i="30"/>
  <c r="E1874" i="30"/>
  <c r="B1874" i="30"/>
  <c r="H1872" i="30"/>
  <c r="I1872" i="30" s="1"/>
  <c r="P1871" i="30"/>
  <c r="Q1871" i="30" s="1"/>
  <c r="H1871" i="30"/>
  <c r="I1871" i="30" s="1"/>
  <c r="P1870" i="30"/>
  <c r="Q1870" i="30" s="1"/>
  <c r="H1870" i="30"/>
  <c r="I1870" i="30" s="1"/>
  <c r="P1869" i="30"/>
  <c r="Q1869" i="30" s="1"/>
  <c r="P1868" i="30"/>
  <c r="Q1868" i="30" s="1"/>
  <c r="H1868" i="30"/>
  <c r="I1868" i="30" s="1"/>
  <c r="P1867" i="30"/>
  <c r="Q1867" i="30" s="1"/>
  <c r="H1867" i="30"/>
  <c r="I1867" i="30" s="1"/>
  <c r="P1866" i="30"/>
  <c r="Q1866" i="30" s="1"/>
  <c r="P1865" i="30"/>
  <c r="Q1865" i="30" s="1"/>
  <c r="P1864" i="30"/>
  <c r="Q1864" i="30" s="1"/>
  <c r="H1863" i="30"/>
  <c r="I1863" i="30" s="1"/>
  <c r="P1862" i="30"/>
  <c r="Q1862" i="30" s="1"/>
  <c r="P1861" i="30"/>
  <c r="Q1861" i="30" s="1"/>
  <c r="P1860" i="30"/>
  <c r="Q1860" i="30" s="1"/>
  <c r="P1859" i="30"/>
  <c r="Q1859" i="30" s="1"/>
  <c r="H1859" i="30"/>
  <c r="I1859" i="30" s="1"/>
  <c r="P1858" i="30"/>
  <c r="Q1858" i="30" s="1"/>
  <c r="P1857" i="30"/>
  <c r="Q1857" i="30" s="1"/>
  <c r="H1856" i="30"/>
  <c r="I1856" i="30" s="1"/>
  <c r="P1855" i="30"/>
  <c r="O1854" i="30"/>
  <c r="M1854" i="30"/>
  <c r="M1853" i="30" s="1"/>
  <c r="K1854" i="30"/>
  <c r="K1853" i="30" s="1"/>
  <c r="J1854" i="30"/>
  <c r="J1853" i="30" s="1"/>
  <c r="G1854" i="30"/>
  <c r="G1853" i="30" s="1"/>
  <c r="E1854" i="30"/>
  <c r="E1853" i="30" s="1"/>
  <c r="C1854" i="30"/>
  <c r="C1853" i="30" s="1"/>
  <c r="B1854" i="30"/>
  <c r="B1853" i="30" s="1"/>
  <c r="O1853" i="30"/>
  <c r="P1852" i="30"/>
  <c r="K1852" i="30"/>
  <c r="K1851" i="30" s="1"/>
  <c r="K1850" i="30" s="1"/>
  <c r="H1852" i="30"/>
  <c r="I1852" i="30" s="1"/>
  <c r="I1851" i="30" s="1"/>
  <c r="I1850" i="30" s="1"/>
  <c r="C1852" i="30"/>
  <c r="C1851" i="30" s="1"/>
  <c r="C1850" i="30" s="1"/>
  <c r="O1851" i="30"/>
  <c r="O1850" i="30" s="1"/>
  <c r="M1851" i="30"/>
  <c r="M1850" i="30" s="1"/>
  <c r="J1851" i="30"/>
  <c r="J1850" i="30" s="1"/>
  <c r="G1851" i="30"/>
  <c r="G1850" i="30" s="1"/>
  <c r="E1851" i="30"/>
  <c r="E1850" i="30" s="1"/>
  <c r="B1851" i="30"/>
  <c r="B1850" i="30" s="1"/>
  <c r="P1849" i="30"/>
  <c r="K1849" i="30"/>
  <c r="K1848" i="30" s="1"/>
  <c r="K1847" i="30" s="1"/>
  <c r="H1849" i="30"/>
  <c r="C1849" i="30"/>
  <c r="C1848" i="30" s="1"/>
  <c r="C1847" i="30" s="1"/>
  <c r="O1848" i="30"/>
  <c r="O1847" i="30" s="1"/>
  <c r="M1848" i="30"/>
  <c r="M1847" i="30" s="1"/>
  <c r="J1848" i="30"/>
  <c r="J1847" i="30" s="1"/>
  <c r="G1848" i="30"/>
  <c r="G1847" i="30" s="1"/>
  <c r="E1848" i="30"/>
  <c r="E1847" i="30" s="1"/>
  <c r="B1848" i="30"/>
  <c r="B1847" i="30" s="1"/>
  <c r="P1846" i="30"/>
  <c r="Q1846" i="30" s="1"/>
  <c r="Q1845" i="30" s="1"/>
  <c r="K1846" i="30"/>
  <c r="K1845" i="30" s="1"/>
  <c r="H1846" i="30"/>
  <c r="C1846" i="30"/>
  <c r="C1845" i="30" s="1"/>
  <c r="O1845" i="30"/>
  <c r="M1845" i="30"/>
  <c r="J1845" i="30"/>
  <c r="G1845" i="30"/>
  <c r="E1845" i="30"/>
  <c r="B1845" i="30"/>
  <c r="P1844" i="30"/>
  <c r="Q1844" i="30" s="1"/>
  <c r="H1844" i="30"/>
  <c r="P1843" i="30"/>
  <c r="H1843" i="30"/>
  <c r="I1843" i="30" s="1"/>
  <c r="O1842" i="30"/>
  <c r="M1842" i="30"/>
  <c r="K1842" i="30"/>
  <c r="J1842" i="30"/>
  <c r="G1842" i="30"/>
  <c r="E1842" i="30"/>
  <c r="C1842" i="30"/>
  <c r="B1842" i="30"/>
  <c r="P1841" i="30"/>
  <c r="K1841" i="30"/>
  <c r="K1840" i="30" s="1"/>
  <c r="H1841" i="30"/>
  <c r="C1841" i="30"/>
  <c r="C1840" i="30" s="1"/>
  <c r="O1840" i="30"/>
  <c r="M1840" i="30"/>
  <c r="J1840" i="30"/>
  <c r="G1840" i="30"/>
  <c r="E1840" i="30"/>
  <c r="B1840" i="30"/>
  <c r="P1838" i="30"/>
  <c r="Q1838" i="30" s="1"/>
  <c r="Q1837" i="30" s="1"/>
  <c r="K1838" i="30"/>
  <c r="K1837" i="30" s="1"/>
  <c r="H1838" i="30"/>
  <c r="C1838" i="30"/>
  <c r="C1837" i="30" s="1"/>
  <c r="O1837" i="30"/>
  <c r="M1837" i="30"/>
  <c r="J1837" i="30"/>
  <c r="G1837" i="30"/>
  <c r="E1837" i="30"/>
  <c r="B1837" i="30"/>
  <c r="P1836" i="30"/>
  <c r="Q1836" i="30" s="1"/>
  <c r="K1836" i="30"/>
  <c r="H1836" i="30"/>
  <c r="I1836" i="30" s="1"/>
  <c r="C1836" i="30"/>
  <c r="P1835" i="30"/>
  <c r="Q1835" i="30" s="1"/>
  <c r="K1835" i="30"/>
  <c r="K1834" i="30" s="1"/>
  <c r="H1835" i="30"/>
  <c r="I1835" i="30" s="1"/>
  <c r="C1835" i="30"/>
  <c r="O1834" i="30"/>
  <c r="M1834" i="30"/>
  <c r="J1834" i="30"/>
  <c r="G1834" i="30"/>
  <c r="E1834" i="30"/>
  <c r="B1834" i="30"/>
  <c r="P1833" i="30"/>
  <c r="K1833" i="30"/>
  <c r="K1832" i="30" s="1"/>
  <c r="H1833" i="30"/>
  <c r="C1833" i="30"/>
  <c r="C1832" i="30" s="1"/>
  <c r="O1832" i="30"/>
  <c r="M1832" i="30"/>
  <c r="J1832" i="30"/>
  <c r="G1832" i="30"/>
  <c r="E1832" i="30"/>
  <c r="B1832" i="30"/>
  <c r="P1830" i="30"/>
  <c r="Q1830" i="30" s="1"/>
  <c r="K1830" i="30"/>
  <c r="H1830" i="30"/>
  <c r="I1830" i="30" s="1"/>
  <c r="C1830" i="30"/>
  <c r="P1829" i="30"/>
  <c r="Q1829" i="30" s="1"/>
  <c r="H1829" i="30"/>
  <c r="I1829" i="30" s="1"/>
  <c r="P1828" i="30"/>
  <c r="Q1828" i="30" s="1"/>
  <c r="H1828" i="30"/>
  <c r="I1828" i="30" s="1"/>
  <c r="P1827" i="30"/>
  <c r="Q1827" i="30" s="1"/>
  <c r="H1827" i="30"/>
  <c r="I1827" i="30" s="1"/>
  <c r="P1826" i="30"/>
  <c r="Q1826" i="30" s="1"/>
  <c r="H1826" i="30"/>
  <c r="I1826" i="30" s="1"/>
  <c r="P1825" i="30"/>
  <c r="Q1825" i="30" s="1"/>
  <c r="H1825" i="30"/>
  <c r="P1824" i="30"/>
  <c r="Q1824" i="30" s="1"/>
  <c r="K1824" i="30"/>
  <c r="H1824" i="30"/>
  <c r="I1824" i="30" s="1"/>
  <c r="C1824" i="30"/>
  <c r="P1823" i="30"/>
  <c r="Q1823" i="30" s="1"/>
  <c r="K1823" i="30"/>
  <c r="H1823" i="30"/>
  <c r="I1823" i="30" s="1"/>
  <c r="C1823" i="30"/>
  <c r="P1822" i="30"/>
  <c r="O1821" i="30"/>
  <c r="M1821" i="30"/>
  <c r="J1821" i="30"/>
  <c r="G1821" i="30"/>
  <c r="E1821" i="30"/>
  <c r="B1821" i="30"/>
  <c r="P1820" i="30"/>
  <c r="O1819" i="30"/>
  <c r="M1819" i="30"/>
  <c r="K1819" i="30"/>
  <c r="J1819" i="30"/>
  <c r="G1819" i="30"/>
  <c r="E1819" i="30"/>
  <c r="C1819" i="30"/>
  <c r="B1819" i="30"/>
  <c r="P1818" i="30"/>
  <c r="Q1818" i="30" s="1"/>
  <c r="K1818" i="30"/>
  <c r="K1805" i="30" s="1"/>
  <c r="H1818" i="30"/>
  <c r="C1818" i="30"/>
  <c r="C1805" i="30"/>
  <c r="P1817" i="30"/>
  <c r="Q1817" i="30" s="1"/>
  <c r="H1817" i="30"/>
  <c r="I1817" i="30" s="1"/>
  <c r="P1816" i="30"/>
  <c r="Q1816" i="30" s="1"/>
  <c r="H1816" i="30"/>
  <c r="I1816" i="30" s="1"/>
  <c r="P1815" i="30"/>
  <c r="Q1815" i="30" s="1"/>
  <c r="H1815" i="30"/>
  <c r="I1815" i="30" s="1"/>
  <c r="P1814" i="30"/>
  <c r="Q1814" i="30" s="1"/>
  <c r="H1814" i="30"/>
  <c r="I1814" i="30" s="1"/>
  <c r="P1813" i="30"/>
  <c r="Q1813" i="30" s="1"/>
  <c r="H1813" i="30"/>
  <c r="I1813" i="30" s="1"/>
  <c r="P1812" i="30"/>
  <c r="Q1812" i="30" s="1"/>
  <c r="H1812" i="30"/>
  <c r="I1812" i="30" s="1"/>
  <c r="P1811" i="30"/>
  <c r="Q1811" i="30" s="1"/>
  <c r="H1811" i="30"/>
  <c r="I1811" i="30" s="1"/>
  <c r="P1810" i="30"/>
  <c r="Q1810" i="30" s="1"/>
  <c r="H1810" i="30"/>
  <c r="I1810" i="30" s="1"/>
  <c r="P1809" i="30"/>
  <c r="Q1809" i="30" s="1"/>
  <c r="H1809" i="30"/>
  <c r="I1809" i="30" s="1"/>
  <c r="P1808" i="30"/>
  <c r="Q1808" i="30" s="1"/>
  <c r="H1808" i="30"/>
  <c r="I1808" i="30" s="1"/>
  <c r="P1807" i="30"/>
  <c r="Q1807" i="30" s="1"/>
  <c r="H1807" i="30"/>
  <c r="I1807" i="30" s="1"/>
  <c r="P1806" i="30"/>
  <c r="H1806" i="30"/>
  <c r="I1806" i="30" s="1"/>
  <c r="O1805" i="30"/>
  <c r="M1805" i="30"/>
  <c r="J1805" i="30"/>
  <c r="G1805" i="30"/>
  <c r="E1805" i="30"/>
  <c r="B1805" i="30"/>
  <c r="P1804" i="30"/>
  <c r="Q1804" i="30" s="1"/>
  <c r="K1804" i="30"/>
  <c r="K1801" i="30" s="1"/>
  <c r="H1804" i="30"/>
  <c r="I1804" i="30" s="1"/>
  <c r="C1804" i="30"/>
  <c r="H1803" i="30"/>
  <c r="I1803" i="30" s="1"/>
  <c r="C1803" i="30"/>
  <c r="P1802" i="30"/>
  <c r="O1801" i="30"/>
  <c r="M1801" i="30"/>
  <c r="J1801" i="30"/>
  <c r="G1801" i="30"/>
  <c r="E1801" i="30"/>
  <c r="B1801" i="30"/>
  <c r="P1799" i="30"/>
  <c r="Q1799" i="30" s="1"/>
  <c r="P1798" i="30"/>
  <c r="Q1798" i="30" s="1"/>
  <c r="H1798" i="30"/>
  <c r="I1798" i="30" s="1"/>
  <c r="P1797" i="30"/>
  <c r="Q1797" i="30" s="1"/>
  <c r="K1797" i="30"/>
  <c r="H1797" i="30"/>
  <c r="I1797" i="30" s="1"/>
  <c r="C1797" i="30"/>
  <c r="H1796" i="30"/>
  <c r="I1796" i="30" s="1"/>
  <c r="C1796" i="30"/>
  <c r="P1795" i="30"/>
  <c r="Q1795" i="30" s="1"/>
  <c r="K1795" i="30"/>
  <c r="H1795" i="30"/>
  <c r="I1795" i="30" s="1"/>
  <c r="C1795" i="30"/>
  <c r="P1794" i="30"/>
  <c r="Q1794" i="30" s="1"/>
  <c r="K1794" i="30"/>
  <c r="O1793" i="30"/>
  <c r="M1793" i="30"/>
  <c r="J1793" i="30"/>
  <c r="G1793" i="30"/>
  <c r="E1793" i="30"/>
  <c r="B1793" i="30"/>
  <c r="P1792" i="30"/>
  <c r="Q1792" i="30" s="1"/>
  <c r="H1792" i="30"/>
  <c r="I1792" i="30" s="1"/>
  <c r="P1791" i="30"/>
  <c r="Q1791" i="30" s="1"/>
  <c r="H1791" i="30"/>
  <c r="I1791" i="30" s="1"/>
  <c r="P1790" i="30"/>
  <c r="Q1790" i="30" s="1"/>
  <c r="H1790" i="30"/>
  <c r="I1790" i="30" s="1"/>
  <c r="P1789" i="30"/>
  <c r="Q1789" i="30" s="1"/>
  <c r="P1788" i="30"/>
  <c r="Q1788" i="30" s="1"/>
  <c r="H1788" i="30"/>
  <c r="I1788" i="30" s="1"/>
  <c r="P1787" i="30"/>
  <c r="Q1787" i="30" s="1"/>
  <c r="H1787" i="30"/>
  <c r="I1787" i="30" s="1"/>
  <c r="P1786" i="30"/>
  <c r="Q1786" i="30" s="1"/>
  <c r="H1786" i="30"/>
  <c r="I1786" i="30" s="1"/>
  <c r="P1785" i="30"/>
  <c r="Q1785" i="30" s="1"/>
  <c r="H1785" i="30"/>
  <c r="I1785" i="30" s="1"/>
  <c r="P1784" i="30"/>
  <c r="Q1784" i="30" s="1"/>
  <c r="H1784" i="30"/>
  <c r="P1783" i="30"/>
  <c r="Q1783" i="30" s="1"/>
  <c r="H1783" i="30"/>
  <c r="I1783" i="30" s="1"/>
  <c r="O1782" i="30"/>
  <c r="M1782" i="30"/>
  <c r="K1782" i="30"/>
  <c r="J1782" i="30"/>
  <c r="G1782" i="30"/>
  <c r="E1782" i="30"/>
  <c r="C1782" i="30"/>
  <c r="B1782" i="30"/>
  <c r="P1781" i="30"/>
  <c r="Q1781" i="30" s="1"/>
  <c r="K1781" i="30"/>
  <c r="H1781" i="30"/>
  <c r="I1781" i="30" s="1"/>
  <c r="C1781" i="30"/>
  <c r="P1780" i="30"/>
  <c r="Q1780" i="30" s="1"/>
  <c r="K1780" i="30"/>
  <c r="H1780" i="30"/>
  <c r="I1780" i="30" s="1"/>
  <c r="C1780" i="30"/>
  <c r="H1779" i="30"/>
  <c r="I1779" i="30" s="1"/>
  <c r="C1779" i="30"/>
  <c r="P1778" i="30"/>
  <c r="Q1778" i="30" s="1"/>
  <c r="H1778" i="30"/>
  <c r="I1778" i="30" s="1"/>
  <c r="P1777" i="30"/>
  <c r="Q1777" i="30" s="1"/>
  <c r="H1777" i="30"/>
  <c r="I1777" i="30" s="1"/>
  <c r="P1776" i="30"/>
  <c r="Q1776" i="30" s="1"/>
  <c r="H1776" i="30"/>
  <c r="I1776" i="30" s="1"/>
  <c r="P1775" i="30"/>
  <c r="Q1775" i="30" s="1"/>
  <c r="P1774" i="30"/>
  <c r="Q1774" i="30" s="1"/>
  <c r="H1774" i="30"/>
  <c r="I1774" i="30" s="1"/>
  <c r="P1773" i="30"/>
  <c r="Q1773" i="30" s="1"/>
  <c r="H1773" i="30"/>
  <c r="I1773" i="30" s="1"/>
  <c r="P1772" i="30"/>
  <c r="Q1772" i="30" s="1"/>
  <c r="H1772" i="30"/>
  <c r="I1772" i="30" s="1"/>
  <c r="P1771" i="30"/>
  <c r="Q1771" i="30" s="1"/>
  <c r="H1771" i="30"/>
  <c r="I1771" i="30" s="1"/>
  <c r="P1770" i="30"/>
  <c r="Q1770" i="30" s="1"/>
  <c r="H1770" i="30"/>
  <c r="I1770" i="30" s="1"/>
  <c r="P1769" i="30"/>
  <c r="Q1769" i="30" s="1"/>
  <c r="P1768" i="30"/>
  <c r="Q1768" i="30" s="1"/>
  <c r="P1767" i="30"/>
  <c r="Q1767" i="30" s="1"/>
  <c r="H1767" i="30"/>
  <c r="I1767" i="30" s="1"/>
  <c r="P1766" i="30"/>
  <c r="Q1766" i="30" s="1"/>
  <c r="H1766" i="30"/>
  <c r="I1766" i="30" s="1"/>
  <c r="P1765" i="30"/>
  <c r="Q1765" i="30" s="1"/>
  <c r="H1765" i="30"/>
  <c r="I1765" i="30" s="1"/>
  <c r="O1764" i="30"/>
  <c r="M1764" i="30"/>
  <c r="J1764" i="30"/>
  <c r="G1764" i="30"/>
  <c r="E1764" i="30"/>
  <c r="B1764" i="30"/>
  <c r="P1763" i="30"/>
  <c r="Q1763" i="30" s="1"/>
  <c r="K1763" i="30"/>
  <c r="H1763" i="30"/>
  <c r="I1763" i="30" s="1"/>
  <c r="C1763" i="30"/>
  <c r="C1761" i="30" s="1"/>
  <c r="P1762" i="30"/>
  <c r="K1762" i="30"/>
  <c r="K1761" i="30" s="1"/>
  <c r="O1761" i="30"/>
  <c r="M1761" i="30"/>
  <c r="J1761" i="30"/>
  <c r="G1761" i="30"/>
  <c r="E1761" i="30"/>
  <c r="B1761" i="30"/>
  <c r="P1759" i="30"/>
  <c r="Q1759" i="30" s="1"/>
  <c r="H1759" i="30"/>
  <c r="I1759" i="30" s="1"/>
  <c r="P1758" i="30"/>
  <c r="Q1758" i="30" s="1"/>
  <c r="K1758" i="30"/>
  <c r="H1758" i="30"/>
  <c r="I1758" i="30" s="1"/>
  <c r="C1758" i="30"/>
  <c r="P1757" i="30"/>
  <c r="K1757" i="30"/>
  <c r="H1757" i="30"/>
  <c r="I1757" i="30" s="1"/>
  <c r="C1757" i="30"/>
  <c r="O1756" i="30"/>
  <c r="M1756" i="30"/>
  <c r="J1756" i="30"/>
  <c r="G1756" i="30"/>
  <c r="E1756" i="30"/>
  <c r="B1756" i="30"/>
  <c r="P1755" i="30"/>
  <c r="Q1755" i="30" s="1"/>
  <c r="H1755" i="30"/>
  <c r="I1755" i="30" s="1"/>
  <c r="P1754" i="30"/>
  <c r="Q1754" i="30" s="1"/>
  <c r="H1754" i="30"/>
  <c r="I1754" i="30" s="1"/>
  <c r="P1753" i="30"/>
  <c r="Q1753" i="30" s="1"/>
  <c r="H1753" i="30"/>
  <c r="I1753" i="30" s="1"/>
  <c r="P1752" i="30"/>
  <c r="Q1752" i="30" s="1"/>
  <c r="H1752" i="30"/>
  <c r="I1752" i="30" s="1"/>
  <c r="O1751" i="30"/>
  <c r="M1751" i="30"/>
  <c r="K1751" i="30"/>
  <c r="J1751" i="30"/>
  <c r="G1751" i="30"/>
  <c r="E1751" i="30"/>
  <c r="C1751" i="30"/>
  <c r="B1751" i="30"/>
  <c r="P1750" i="30"/>
  <c r="Q1750" i="30" s="1"/>
  <c r="K1750" i="30"/>
  <c r="H1750" i="30"/>
  <c r="I1750" i="30" s="1"/>
  <c r="C1750" i="30"/>
  <c r="P1749" i="30"/>
  <c r="Q1749" i="30" s="1"/>
  <c r="K1749" i="30"/>
  <c r="H1749" i="30"/>
  <c r="I1749" i="30" s="1"/>
  <c r="C1749" i="30"/>
  <c r="P1748" i="30"/>
  <c r="Q1748" i="30" s="1"/>
  <c r="H1748" i="30"/>
  <c r="I1748" i="30" s="1"/>
  <c r="P1747" i="30"/>
  <c r="Q1747" i="30" s="1"/>
  <c r="H1747" i="30"/>
  <c r="I1747" i="30" s="1"/>
  <c r="P1746" i="30"/>
  <c r="Q1746" i="30" s="1"/>
  <c r="H1746" i="30"/>
  <c r="I1746" i="30" s="1"/>
  <c r="P1745" i="30"/>
  <c r="Q1745" i="30" s="1"/>
  <c r="H1745" i="30"/>
  <c r="I1745" i="30" s="1"/>
  <c r="P1744" i="30"/>
  <c r="Q1744" i="30" s="1"/>
  <c r="P1743" i="30"/>
  <c r="H1743" i="30"/>
  <c r="I1743" i="30" s="1"/>
  <c r="O1742" i="30"/>
  <c r="M1742" i="30"/>
  <c r="J1742" i="30"/>
  <c r="G1742" i="30"/>
  <c r="E1742" i="30"/>
  <c r="B1742" i="30"/>
  <c r="P1741" i="30"/>
  <c r="Q1741" i="30" s="1"/>
  <c r="K1741" i="30"/>
  <c r="K1739" i="30" s="1"/>
  <c r="H1741" i="30"/>
  <c r="I1741" i="30" s="1"/>
  <c r="C1741" i="30"/>
  <c r="C1739" i="30" s="1"/>
  <c r="P1740" i="30"/>
  <c r="H1740" i="30"/>
  <c r="O1739" i="30"/>
  <c r="M1739" i="30"/>
  <c r="J1739" i="30"/>
  <c r="G1739" i="30"/>
  <c r="E1739" i="30"/>
  <c r="B1739" i="30"/>
  <c r="P1737" i="30"/>
  <c r="Q1737" i="30" s="1"/>
  <c r="H1737" i="30"/>
  <c r="I1737" i="30" s="1"/>
  <c r="P1736" i="30"/>
  <c r="Q1736" i="30" s="1"/>
  <c r="P1735" i="30"/>
  <c r="Q1735" i="30" s="1"/>
  <c r="P1734" i="30"/>
  <c r="Q1734" i="30" s="1"/>
  <c r="H1734" i="30"/>
  <c r="I1734" i="30" s="1"/>
  <c r="P1733" i="30"/>
  <c r="Q1733" i="30" s="1"/>
  <c r="P1732" i="30"/>
  <c r="Q1732" i="30" s="1"/>
  <c r="P1731" i="30"/>
  <c r="P1730" i="30"/>
  <c r="Q1730" i="30" s="1"/>
  <c r="K1730" i="30"/>
  <c r="P1729" i="30"/>
  <c r="Q1729" i="30" s="1"/>
  <c r="K1729" i="30"/>
  <c r="H1729" i="30"/>
  <c r="C1729" i="30"/>
  <c r="C1728" i="30" s="1"/>
  <c r="O1728" i="30"/>
  <c r="M1728" i="30"/>
  <c r="J1728" i="30"/>
  <c r="G1728" i="30"/>
  <c r="E1728" i="30"/>
  <c r="B1728" i="30"/>
  <c r="P1727" i="30"/>
  <c r="Q1727" i="30" s="1"/>
  <c r="I1727" i="30"/>
  <c r="P1726" i="30"/>
  <c r="Q1726" i="30" s="1"/>
  <c r="P1725" i="30"/>
  <c r="Q1725" i="30" s="1"/>
  <c r="I1725" i="30"/>
  <c r="P1724" i="30"/>
  <c r="Q1724" i="30" s="1"/>
  <c r="I1724" i="30"/>
  <c r="I1723" i="30"/>
  <c r="P1722" i="30"/>
  <c r="Q1722" i="30" s="1"/>
  <c r="I1722" i="30"/>
  <c r="P1721" i="30"/>
  <c r="Q1721" i="30" s="1"/>
  <c r="I1721" i="30"/>
  <c r="I1720" i="30"/>
  <c r="I1719" i="30"/>
  <c r="O1718" i="30"/>
  <c r="M1718" i="30"/>
  <c r="K1718" i="30"/>
  <c r="J1718" i="30"/>
  <c r="G1718" i="30"/>
  <c r="E1718" i="30"/>
  <c r="C1718" i="30"/>
  <c r="B1718" i="30"/>
  <c r="P1717" i="30"/>
  <c r="Q1717" i="30" s="1"/>
  <c r="K1717" i="30"/>
  <c r="P1716" i="30"/>
  <c r="Q1716" i="30" s="1"/>
  <c r="K1716" i="30"/>
  <c r="H1716" i="30"/>
  <c r="I1716" i="30" s="1"/>
  <c r="C1716" i="30"/>
  <c r="P1715" i="30"/>
  <c r="Q1715" i="30" s="1"/>
  <c r="K1715" i="30"/>
  <c r="H1715" i="30"/>
  <c r="I1715" i="30" s="1"/>
  <c r="C1715" i="30"/>
  <c r="C1702" i="30" s="1"/>
  <c r="P1714" i="30"/>
  <c r="Q1714" i="30" s="1"/>
  <c r="P1713" i="30"/>
  <c r="Q1713" i="30" s="1"/>
  <c r="H1713" i="30"/>
  <c r="I1713" i="30" s="1"/>
  <c r="P1712" i="30"/>
  <c r="Q1712" i="30" s="1"/>
  <c r="H1712" i="30"/>
  <c r="I1712" i="30" s="1"/>
  <c r="P1711" i="30"/>
  <c r="Q1711" i="30" s="1"/>
  <c r="H1711" i="30"/>
  <c r="I1711" i="30" s="1"/>
  <c r="P1710" i="30"/>
  <c r="Q1710" i="30" s="1"/>
  <c r="H1710" i="30"/>
  <c r="I1710" i="30" s="1"/>
  <c r="P1709" i="30"/>
  <c r="Q1709" i="30" s="1"/>
  <c r="H1709" i="30"/>
  <c r="I1709" i="30" s="1"/>
  <c r="P1708" i="30"/>
  <c r="Q1708" i="30" s="1"/>
  <c r="H1708" i="30"/>
  <c r="I1708" i="30" s="1"/>
  <c r="P1707" i="30"/>
  <c r="Q1707" i="30" s="1"/>
  <c r="H1707" i="30"/>
  <c r="I1707" i="30" s="1"/>
  <c r="P1706" i="30"/>
  <c r="Q1706" i="30" s="1"/>
  <c r="H1706" i="30"/>
  <c r="I1706" i="30" s="1"/>
  <c r="P1705" i="30"/>
  <c r="Q1705" i="30" s="1"/>
  <c r="P1704" i="30"/>
  <c r="Q1704" i="30" s="1"/>
  <c r="H1704" i="30"/>
  <c r="I1704" i="30" s="1"/>
  <c r="H1703" i="30"/>
  <c r="I1703" i="30" s="1"/>
  <c r="O1702" i="30"/>
  <c r="M1702" i="30"/>
  <c r="J1702" i="30"/>
  <c r="G1702" i="30"/>
  <c r="E1702" i="30"/>
  <c r="B1702" i="30"/>
  <c r="P1701" i="30"/>
  <c r="Q1701" i="30" s="1"/>
  <c r="K1701" i="30"/>
  <c r="H1701" i="30"/>
  <c r="I1701" i="30" s="1"/>
  <c r="C1701" i="30"/>
  <c r="P1700" i="30"/>
  <c r="Q1700" i="30" s="1"/>
  <c r="K1700" i="30"/>
  <c r="H1700" i="30"/>
  <c r="I1700" i="30" s="1"/>
  <c r="C1700" i="30"/>
  <c r="P1699" i="30"/>
  <c r="Q1699" i="30" s="1"/>
  <c r="K1699" i="30"/>
  <c r="H1699" i="30"/>
  <c r="I1699" i="30" s="1"/>
  <c r="C1699" i="30"/>
  <c r="O1698" i="30"/>
  <c r="M1698" i="30"/>
  <c r="J1698" i="30"/>
  <c r="G1698" i="30"/>
  <c r="E1698" i="30"/>
  <c r="B1698" i="30"/>
  <c r="P1696" i="30"/>
  <c r="Q1696" i="30" s="1"/>
  <c r="H1696" i="30"/>
  <c r="I1696" i="30" s="1"/>
  <c r="P1695" i="30"/>
  <c r="Q1695" i="30" s="1"/>
  <c r="H1695" i="30"/>
  <c r="O1694" i="30"/>
  <c r="M1694" i="30"/>
  <c r="K1694" i="30"/>
  <c r="J1694" i="30"/>
  <c r="G1694" i="30"/>
  <c r="E1694" i="30"/>
  <c r="C1694" i="30"/>
  <c r="B1694" i="30"/>
  <c r="P1693" i="30"/>
  <c r="Q1693" i="30" s="1"/>
  <c r="H1693" i="30"/>
  <c r="I1693" i="30" s="1"/>
  <c r="P1692" i="30"/>
  <c r="Q1692" i="30" s="1"/>
  <c r="H1692" i="30"/>
  <c r="I1692" i="30" s="1"/>
  <c r="P1691" i="30"/>
  <c r="Q1691" i="30" s="1"/>
  <c r="H1691" i="30"/>
  <c r="I1691" i="30" s="1"/>
  <c r="P1690" i="30"/>
  <c r="Q1690" i="30" s="1"/>
  <c r="H1690" i="30"/>
  <c r="I1690" i="30" s="1"/>
  <c r="P1689" i="30"/>
  <c r="Q1689" i="30" s="1"/>
  <c r="H1689" i="30"/>
  <c r="I1689" i="30" s="1"/>
  <c r="P1688" i="30"/>
  <c r="Q1688" i="30" s="1"/>
  <c r="H1688" i="30"/>
  <c r="I1688" i="30" s="1"/>
  <c r="P1687" i="30"/>
  <c r="Q1687" i="30" s="1"/>
  <c r="H1687" i="30"/>
  <c r="P1686" i="30"/>
  <c r="Q1686" i="30" s="1"/>
  <c r="H1686" i="30"/>
  <c r="I1686" i="30" s="1"/>
  <c r="O1685" i="30"/>
  <c r="M1685" i="30"/>
  <c r="K1685" i="30"/>
  <c r="J1685" i="30"/>
  <c r="G1685" i="30"/>
  <c r="E1685" i="30"/>
  <c r="C1685" i="30"/>
  <c r="B1685" i="30"/>
  <c r="P1684" i="30"/>
  <c r="Q1684" i="30" s="1"/>
  <c r="H1684" i="30"/>
  <c r="I1684" i="30" s="1"/>
  <c r="P1683" i="30"/>
  <c r="Q1683" i="30" s="1"/>
  <c r="H1683" i="30"/>
  <c r="I1683" i="30" s="1"/>
  <c r="P1682" i="30"/>
  <c r="Q1682" i="30" s="1"/>
  <c r="P1681" i="30"/>
  <c r="Q1681" i="30" s="1"/>
  <c r="H1681" i="30"/>
  <c r="I1681" i="30" s="1"/>
  <c r="P1680" i="30"/>
  <c r="Q1680" i="30" s="1"/>
  <c r="P1679" i="30"/>
  <c r="Q1679" i="30" s="1"/>
  <c r="H1679" i="30"/>
  <c r="I1679" i="30" s="1"/>
  <c r="P1678" i="30"/>
  <c r="Q1678" i="30" s="1"/>
  <c r="H1678" i="30"/>
  <c r="I1678" i="30" s="1"/>
  <c r="P1677" i="30"/>
  <c r="Q1677" i="30" s="1"/>
  <c r="H1677" i="30"/>
  <c r="I1677" i="30" s="1"/>
  <c r="P1676" i="30"/>
  <c r="Q1676" i="30" s="1"/>
  <c r="H1676" i="30"/>
  <c r="I1676" i="30" s="1"/>
  <c r="P1675" i="30"/>
  <c r="Q1675" i="30" s="1"/>
  <c r="H1675" i="30"/>
  <c r="P1674" i="30"/>
  <c r="Q1674" i="30" s="1"/>
  <c r="H1674" i="30"/>
  <c r="I1674" i="30" s="1"/>
  <c r="O1673" i="30"/>
  <c r="M1673" i="30"/>
  <c r="K1673" i="30"/>
  <c r="J1673" i="30"/>
  <c r="G1673" i="30"/>
  <c r="E1673" i="30"/>
  <c r="C1673" i="30"/>
  <c r="B1673" i="30"/>
  <c r="P1672" i="30"/>
  <c r="Q1672" i="30" s="1"/>
  <c r="H1672" i="30"/>
  <c r="I1672" i="30" s="1"/>
  <c r="P1671" i="30"/>
  <c r="Q1671" i="30" s="1"/>
  <c r="P1670" i="30"/>
  <c r="Q1670" i="30" s="1"/>
  <c r="H1670" i="30"/>
  <c r="I1670" i="30" s="1"/>
  <c r="P1669" i="30"/>
  <c r="Q1669" i="30" s="1"/>
  <c r="H1669" i="30"/>
  <c r="I1669" i="30" s="1"/>
  <c r="P1668" i="30"/>
  <c r="Q1668" i="30" s="1"/>
  <c r="H1668" i="30"/>
  <c r="I1668" i="30" s="1"/>
  <c r="P1667" i="30"/>
  <c r="Q1667" i="30" s="1"/>
  <c r="H1667" i="30"/>
  <c r="O1666" i="30"/>
  <c r="M1666" i="30"/>
  <c r="K1666" i="30"/>
  <c r="J1666" i="30"/>
  <c r="G1666" i="30"/>
  <c r="E1666" i="30"/>
  <c r="C1666" i="30"/>
  <c r="B1666" i="30"/>
  <c r="P1664" i="30"/>
  <c r="H1664" i="30"/>
  <c r="I1664" i="30" s="1"/>
  <c r="I1663" i="30" s="1"/>
  <c r="O1663" i="30"/>
  <c r="M1663" i="30"/>
  <c r="K1663" i="30"/>
  <c r="J1663" i="30"/>
  <c r="G1663" i="30"/>
  <c r="E1663" i="30"/>
  <c r="C1663" i="30"/>
  <c r="B1663" i="30"/>
  <c r="P1662" i="30"/>
  <c r="Q1662" i="30" s="1"/>
  <c r="H1662" i="30"/>
  <c r="I1662" i="30" s="1"/>
  <c r="P1661" i="30"/>
  <c r="Q1661" i="30" s="1"/>
  <c r="H1661" i="30"/>
  <c r="I1661" i="30" s="1"/>
  <c r="P1660" i="30"/>
  <c r="Q1660" i="30" s="1"/>
  <c r="H1660" i="30"/>
  <c r="I1660" i="30" s="1"/>
  <c r="P1659" i="30"/>
  <c r="Q1659" i="30" s="1"/>
  <c r="P1658" i="30"/>
  <c r="Q1658" i="30" s="1"/>
  <c r="H1658" i="30"/>
  <c r="I1658" i="30" s="1"/>
  <c r="P1657" i="30"/>
  <c r="Q1657" i="30" s="1"/>
  <c r="H1657" i="30"/>
  <c r="I1657" i="30" s="1"/>
  <c r="O1656" i="30"/>
  <c r="M1656" i="30"/>
  <c r="K1656" i="30"/>
  <c r="J1656" i="30"/>
  <c r="G1656" i="30"/>
  <c r="E1656" i="30"/>
  <c r="C1656" i="30"/>
  <c r="B1656" i="30"/>
  <c r="P1655" i="30"/>
  <c r="Q1655" i="30" s="1"/>
  <c r="K1655" i="30"/>
  <c r="H1655" i="30"/>
  <c r="I1655" i="30" s="1"/>
  <c r="C1655" i="30"/>
  <c r="P1654" i="30"/>
  <c r="Q1654" i="30" s="1"/>
  <c r="K1654" i="30"/>
  <c r="H1654" i="30"/>
  <c r="I1654" i="30" s="1"/>
  <c r="C1654" i="30"/>
  <c r="P1653" i="30"/>
  <c r="Q1653" i="30" s="1"/>
  <c r="P1652" i="30"/>
  <c r="Q1652" i="30" s="1"/>
  <c r="H1652" i="30"/>
  <c r="I1652" i="30" s="1"/>
  <c r="P1651" i="30"/>
  <c r="Q1651" i="30" s="1"/>
  <c r="H1651" i="30"/>
  <c r="I1651" i="30" s="1"/>
  <c r="P1650" i="30"/>
  <c r="Q1650" i="30" s="1"/>
  <c r="H1650" i="30"/>
  <c r="I1650" i="30" s="1"/>
  <c r="P1649" i="30"/>
  <c r="Q1649" i="30" s="1"/>
  <c r="H1649" i="30"/>
  <c r="I1649" i="30" s="1"/>
  <c r="P1648" i="30"/>
  <c r="Q1648" i="30" s="1"/>
  <c r="H1648" i="30"/>
  <c r="I1648" i="30" s="1"/>
  <c r="P1647" i="30"/>
  <c r="Q1647" i="30" s="1"/>
  <c r="H1647" i="30"/>
  <c r="I1647" i="30" s="1"/>
  <c r="P1646" i="30"/>
  <c r="Q1646" i="30" s="1"/>
  <c r="H1646" i="30"/>
  <c r="P1645" i="30"/>
  <c r="H1645" i="30"/>
  <c r="I1645" i="30" s="1"/>
  <c r="O1644" i="30"/>
  <c r="M1644" i="30"/>
  <c r="J1644" i="30"/>
  <c r="G1644" i="30"/>
  <c r="E1644" i="30"/>
  <c r="B1644" i="30"/>
  <c r="P1643" i="30"/>
  <c r="K1643" i="30"/>
  <c r="H1643" i="30"/>
  <c r="I1643" i="30" s="1"/>
  <c r="C1643" i="30"/>
  <c r="P1642" i="30"/>
  <c r="Q1642" i="30" s="1"/>
  <c r="K1642" i="30"/>
  <c r="H1642" i="30"/>
  <c r="I1642" i="30" s="1"/>
  <c r="C1642" i="30"/>
  <c r="P1641" i="30"/>
  <c r="Q1641" i="30" s="1"/>
  <c r="K1641" i="30"/>
  <c r="O1640" i="30"/>
  <c r="M1640" i="30"/>
  <c r="J1640" i="30"/>
  <c r="G1640" i="30"/>
  <c r="E1640" i="30"/>
  <c r="B1640" i="30"/>
  <c r="P1638" i="30"/>
  <c r="Q1638" i="30" s="1"/>
  <c r="H1638" i="30"/>
  <c r="I1638" i="30" s="1"/>
  <c r="P1637" i="30"/>
  <c r="Q1637" i="30" s="1"/>
  <c r="H1637" i="30"/>
  <c r="O1636" i="30"/>
  <c r="M1636" i="30"/>
  <c r="K1636" i="30"/>
  <c r="J1636" i="30"/>
  <c r="G1636" i="30"/>
  <c r="E1636" i="30"/>
  <c r="C1636" i="30"/>
  <c r="B1636" i="30"/>
  <c r="P1635" i="30"/>
  <c r="Q1635" i="30" s="1"/>
  <c r="K1635" i="30"/>
  <c r="K1631" i="30" s="1"/>
  <c r="P1634" i="30"/>
  <c r="Q1634" i="30" s="1"/>
  <c r="H1634" i="30"/>
  <c r="I1634" i="30" s="1"/>
  <c r="P1633" i="30"/>
  <c r="Q1633" i="30" s="1"/>
  <c r="H1633" i="30"/>
  <c r="P1632" i="30"/>
  <c r="Q1632" i="30" s="1"/>
  <c r="H1632" i="30"/>
  <c r="I1632" i="30" s="1"/>
  <c r="O1631" i="30"/>
  <c r="M1631" i="30"/>
  <c r="J1631" i="30"/>
  <c r="G1631" i="30"/>
  <c r="E1631" i="30"/>
  <c r="C1631" i="30"/>
  <c r="B1631" i="30"/>
  <c r="P1630" i="30"/>
  <c r="Q1630" i="30" s="1"/>
  <c r="K1630" i="30"/>
  <c r="P1629" i="30"/>
  <c r="Q1629" i="30" s="1"/>
  <c r="K1629" i="30"/>
  <c r="H1629" i="30"/>
  <c r="I1629" i="30" s="1"/>
  <c r="C1629" i="30"/>
  <c r="C1620" i="30" s="1"/>
  <c r="P1628" i="30"/>
  <c r="Q1628" i="30" s="1"/>
  <c r="K1628" i="30"/>
  <c r="H1627" i="30"/>
  <c r="I1627" i="30" s="1"/>
  <c r="P1626" i="30"/>
  <c r="Q1626" i="30" s="1"/>
  <c r="H1626" i="30"/>
  <c r="I1626" i="30" s="1"/>
  <c r="P1625" i="30"/>
  <c r="Q1625" i="30" s="1"/>
  <c r="P1624" i="30"/>
  <c r="Q1624" i="30" s="1"/>
  <c r="H1624" i="30"/>
  <c r="I1624" i="30" s="1"/>
  <c r="P1623" i="30"/>
  <c r="Q1623" i="30" s="1"/>
  <c r="H1623" i="30"/>
  <c r="I1623" i="30" s="1"/>
  <c r="H1622" i="30"/>
  <c r="I1622" i="30" s="1"/>
  <c r="H1621" i="30"/>
  <c r="I1621" i="30" s="1"/>
  <c r="O1620" i="30"/>
  <c r="M1620" i="30"/>
  <c r="J1620" i="30"/>
  <c r="G1620" i="30"/>
  <c r="E1620" i="30"/>
  <c r="B1620" i="30"/>
  <c r="P1619" i="30"/>
  <c r="Q1619" i="30" s="1"/>
  <c r="P1618" i="30"/>
  <c r="Q1618" i="30" s="1"/>
  <c r="P1617" i="30"/>
  <c r="Q1617" i="30" s="1"/>
  <c r="H1617" i="30"/>
  <c r="I1617" i="30" s="1"/>
  <c r="P1616" i="30"/>
  <c r="Q1616" i="30" s="1"/>
  <c r="H1616" i="30"/>
  <c r="I1616" i="30" s="1"/>
  <c r="P1615" i="30"/>
  <c r="Q1615" i="30" s="1"/>
  <c r="H1615" i="30"/>
  <c r="I1615" i="30" s="1"/>
  <c r="P1614" i="30"/>
  <c r="Q1614" i="30" s="1"/>
  <c r="H1614" i="30"/>
  <c r="I1614" i="30" s="1"/>
  <c r="P1613" i="30"/>
  <c r="Q1613" i="30" s="1"/>
  <c r="P1612" i="30"/>
  <c r="Q1612" i="30" s="1"/>
  <c r="P1611" i="30"/>
  <c r="Q1611" i="30" s="1"/>
  <c r="H1611" i="30"/>
  <c r="I1611" i="30" s="1"/>
  <c r="P1610" i="30"/>
  <c r="Q1610" i="30" s="1"/>
  <c r="H1610" i="30"/>
  <c r="I1610" i="30" s="1"/>
  <c r="H1609" i="30"/>
  <c r="I1609" i="30" s="1"/>
  <c r="P1608" i="30"/>
  <c r="Q1608" i="30" s="1"/>
  <c r="P1607" i="30"/>
  <c r="Q1607" i="30" s="1"/>
  <c r="P1606" i="30"/>
  <c r="Q1606" i="30" s="1"/>
  <c r="H1605" i="30"/>
  <c r="I1605" i="30" s="1"/>
  <c r="O1604" i="30"/>
  <c r="M1604" i="30"/>
  <c r="K1604" i="30"/>
  <c r="J1604" i="30"/>
  <c r="G1604" i="30"/>
  <c r="E1604" i="30"/>
  <c r="C1604" i="30"/>
  <c r="B1604" i="30"/>
  <c r="P1602" i="30"/>
  <c r="Q1602" i="30" s="1"/>
  <c r="K1602" i="30"/>
  <c r="P1601" i="30"/>
  <c r="Q1601" i="30" s="1"/>
  <c r="K1601" i="30"/>
  <c r="P1600" i="30"/>
  <c r="Q1600" i="30" s="1"/>
  <c r="K1600" i="30"/>
  <c r="H1598" i="30"/>
  <c r="H1597" i="30" s="1"/>
  <c r="P1599" i="30"/>
  <c r="Q1599" i="30" s="1"/>
  <c r="K1599" i="30"/>
  <c r="O1598" i="30"/>
  <c r="O1597" i="30" s="1"/>
  <c r="M1598" i="30"/>
  <c r="M1597" i="30" s="1"/>
  <c r="J1598" i="30"/>
  <c r="J1597" i="30" s="1"/>
  <c r="G1598" i="30"/>
  <c r="G1597" i="30" s="1"/>
  <c r="E1598" i="30"/>
  <c r="E1597" i="30" s="1"/>
  <c r="C1598" i="30"/>
  <c r="C1597" i="30" s="1"/>
  <c r="B1598" i="30"/>
  <c r="B1597" i="30" s="1"/>
  <c r="H1596" i="30"/>
  <c r="I1596" i="30" s="1"/>
  <c r="P1595" i="30"/>
  <c r="Q1595" i="30" s="1"/>
  <c r="H1595" i="30"/>
  <c r="I1595" i="30" s="1"/>
  <c r="P1594" i="30"/>
  <c r="Q1594" i="30" s="1"/>
  <c r="P1593" i="30"/>
  <c r="Q1593" i="30" s="1"/>
  <c r="P1592" i="30"/>
  <c r="Q1592" i="30" s="1"/>
  <c r="H1592" i="30"/>
  <c r="I1592" i="30" s="1"/>
  <c r="P1591" i="30"/>
  <c r="Q1591" i="30" s="1"/>
  <c r="H1591" i="30"/>
  <c r="I1591" i="30" s="1"/>
  <c r="P1590" i="30"/>
  <c r="Q1590" i="30" s="1"/>
  <c r="H1590" i="30"/>
  <c r="P1589" i="30"/>
  <c r="O1588" i="30"/>
  <c r="O1587" i="30" s="1"/>
  <c r="M1588" i="30"/>
  <c r="M1587" i="30" s="1"/>
  <c r="K1588" i="30"/>
  <c r="K1587" i="30" s="1"/>
  <c r="J1588" i="30"/>
  <c r="J1587" i="30" s="1"/>
  <c r="G1588" i="30"/>
  <c r="G1587" i="30" s="1"/>
  <c r="E1588" i="30"/>
  <c r="E1587" i="30" s="1"/>
  <c r="C1588" i="30"/>
  <c r="C1587" i="30" s="1"/>
  <c r="B1588" i="30"/>
  <c r="B1587" i="30" s="1"/>
  <c r="P1586" i="30"/>
  <c r="Q1586" i="30" s="1"/>
  <c r="K1586" i="30"/>
  <c r="K1575" i="30" s="1"/>
  <c r="K1574" i="30" s="1"/>
  <c r="H1585" i="30"/>
  <c r="I1585" i="30" s="1"/>
  <c r="C1585" i="30"/>
  <c r="C1575" i="30" s="1"/>
  <c r="C1574" i="30" s="1"/>
  <c r="P1584" i="30"/>
  <c r="Q1584" i="30" s="1"/>
  <c r="H1583" i="30"/>
  <c r="I1583" i="30" s="1"/>
  <c r="P1582" i="30"/>
  <c r="Q1582" i="30" s="1"/>
  <c r="H1582" i="30"/>
  <c r="I1582" i="30" s="1"/>
  <c r="P1581" i="30"/>
  <c r="Q1581" i="30" s="1"/>
  <c r="H1581" i="30"/>
  <c r="I1581" i="30" s="1"/>
  <c r="P1580" i="30"/>
  <c r="Q1580" i="30" s="1"/>
  <c r="H1580" i="30"/>
  <c r="I1580" i="30" s="1"/>
  <c r="H1579" i="30"/>
  <c r="I1579" i="30" s="1"/>
  <c r="P1578" i="30"/>
  <c r="P1577" i="30"/>
  <c r="Q1577" i="30" s="1"/>
  <c r="H1577" i="30"/>
  <c r="I1577" i="30" s="1"/>
  <c r="P1576" i="30"/>
  <c r="Q1576" i="30" s="1"/>
  <c r="H1576" i="30"/>
  <c r="O1575" i="30"/>
  <c r="O1574" i="30" s="1"/>
  <c r="M1575" i="30"/>
  <c r="M1574" i="30" s="1"/>
  <c r="J1575" i="30"/>
  <c r="J1574" i="30" s="1"/>
  <c r="G1575" i="30"/>
  <c r="G1574" i="30" s="1"/>
  <c r="E1575" i="30"/>
  <c r="E1574" i="30" s="1"/>
  <c r="B1575" i="30"/>
  <c r="B1574" i="30" s="1"/>
  <c r="P1573" i="30"/>
  <c r="Q1573" i="30" s="1"/>
  <c r="Q1572" i="30" s="1"/>
  <c r="K1573" i="30"/>
  <c r="K1572" i="30" s="1"/>
  <c r="O1572" i="30"/>
  <c r="M1572" i="30"/>
  <c r="J1572" i="30"/>
  <c r="G1572" i="30"/>
  <c r="E1572" i="30"/>
  <c r="C1572" i="30"/>
  <c r="B1572" i="30"/>
  <c r="P1571" i="30"/>
  <c r="Q1571" i="30" s="1"/>
  <c r="P1570" i="30"/>
  <c r="O1569" i="30"/>
  <c r="M1569" i="30"/>
  <c r="K1569" i="30"/>
  <c r="J1569" i="30"/>
  <c r="G1569" i="30"/>
  <c r="E1569" i="30"/>
  <c r="C1569" i="30"/>
  <c r="B1569" i="30"/>
  <c r="P1568" i="30"/>
  <c r="Q1568" i="30" s="1"/>
  <c r="P1567" i="30"/>
  <c r="Q1567" i="30" s="1"/>
  <c r="O1566" i="30"/>
  <c r="M1566" i="30"/>
  <c r="K1566" i="30"/>
  <c r="J1566" i="30"/>
  <c r="G1566" i="30"/>
  <c r="E1566" i="30"/>
  <c r="C1566" i="30"/>
  <c r="B1566" i="30"/>
  <c r="P1564" i="30"/>
  <c r="Q1564" i="30" s="1"/>
  <c r="Q1563" i="30" s="1"/>
  <c r="K1564" i="30"/>
  <c r="K1563" i="30" s="1"/>
  <c r="H1563" i="30"/>
  <c r="O1563" i="30"/>
  <c r="M1563" i="30"/>
  <c r="J1563" i="30"/>
  <c r="G1563" i="30"/>
  <c r="E1563" i="30"/>
  <c r="C1563" i="30"/>
  <c r="B1563" i="30"/>
  <c r="P1562" i="30"/>
  <c r="K1562" i="30"/>
  <c r="K1561" i="30" s="1"/>
  <c r="O1561" i="30"/>
  <c r="M1561" i="30"/>
  <c r="J1561" i="30"/>
  <c r="G1561" i="30"/>
  <c r="E1561" i="30"/>
  <c r="C1561" i="30"/>
  <c r="B1561" i="30"/>
  <c r="P1560" i="30"/>
  <c r="Q1560" i="30" s="1"/>
  <c r="K1560" i="30"/>
  <c r="K1554" i="30" s="1"/>
  <c r="P1559" i="30"/>
  <c r="Q1559" i="30" s="1"/>
  <c r="P1558" i="30"/>
  <c r="Q1558" i="30" s="1"/>
  <c r="P1557" i="30"/>
  <c r="Q1557" i="30" s="1"/>
  <c r="P1556" i="30"/>
  <c r="Q1556" i="30" s="1"/>
  <c r="P1555" i="30"/>
  <c r="Q1555" i="30" s="1"/>
  <c r="O1554" i="30"/>
  <c r="M1554" i="30"/>
  <c r="J1554" i="30"/>
  <c r="G1554" i="30"/>
  <c r="E1554" i="30"/>
  <c r="C1554" i="30"/>
  <c r="B1554" i="30"/>
  <c r="P1553" i="30"/>
  <c r="Q1553" i="30" s="1"/>
  <c r="K1553" i="30"/>
  <c r="K1551" i="30" s="1"/>
  <c r="P1552" i="30"/>
  <c r="O1551" i="30"/>
  <c r="M1551" i="30"/>
  <c r="J1551" i="30"/>
  <c r="G1551" i="30"/>
  <c r="E1551" i="30"/>
  <c r="C1551" i="30"/>
  <c r="B1551" i="30"/>
  <c r="P1549" i="30"/>
  <c r="Q1549" i="30" s="1"/>
  <c r="H1549" i="30"/>
  <c r="I1549" i="30" s="1"/>
  <c r="P1548" i="30"/>
  <c r="Q1548" i="30" s="1"/>
  <c r="K1548" i="30"/>
  <c r="K1547" i="30" s="1"/>
  <c r="H1548" i="30"/>
  <c r="I1548" i="30" s="1"/>
  <c r="I1547" i="30" s="1"/>
  <c r="C1548" i="30"/>
  <c r="C1547" i="30"/>
  <c r="O1547" i="30"/>
  <c r="M1547" i="30"/>
  <c r="J1547" i="30"/>
  <c r="G1547" i="30"/>
  <c r="E1547" i="30"/>
  <c r="B1547" i="30"/>
  <c r="P1546" i="30"/>
  <c r="Q1546" i="30" s="1"/>
  <c r="H1546" i="30"/>
  <c r="I1546" i="30" s="1"/>
  <c r="P1545" i="30"/>
  <c r="H1545" i="30"/>
  <c r="I1545" i="30" s="1"/>
  <c r="O1544" i="30"/>
  <c r="M1544" i="30"/>
  <c r="K1544" i="30"/>
  <c r="J1544" i="30"/>
  <c r="E1544" i="30"/>
  <c r="C1544" i="30"/>
  <c r="B1544" i="30"/>
  <c r="P1543" i="30"/>
  <c r="Q1543" i="30" s="1"/>
  <c r="H1543" i="30"/>
  <c r="I1543" i="30" s="1"/>
  <c r="P1542" i="30"/>
  <c r="Q1542" i="30" s="1"/>
  <c r="H1542" i="30"/>
  <c r="I1542" i="30" s="1"/>
  <c r="P1541" i="30"/>
  <c r="Q1541" i="30" s="1"/>
  <c r="P1540" i="30"/>
  <c r="H1540" i="30"/>
  <c r="I1540" i="30" s="1"/>
  <c r="O1539" i="30"/>
  <c r="M1539" i="30"/>
  <c r="K1539" i="30"/>
  <c r="J1539" i="30"/>
  <c r="G1539" i="30"/>
  <c r="E1539" i="30"/>
  <c r="C1539" i="30"/>
  <c r="B1539" i="30"/>
  <c r="P1538" i="30"/>
  <c r="Q1538" i="30" s="1"/>
  <c r="K1538" i="30"/>
  <c r="K1524" i="30" s="1"/>
  <c r="H1538" i="30"/>
  <c r="I1538" i="30" s="1"/>
  <c r="C1538" i="30"/>
  <c r="C1524" i="30" s="1"/>
  <c r="P1537" i="30"/>
  <c r="Q1537" i="30" s="1"/>
  <c r="H1537" i="30"/>
  <c r="I1537" i="30" s="1"/>
  <c r="P1536" i="30"/>
  <c r="Q1536" i="30" s="1"/>
  <c r="H1536" i="30"/>
  <c r="I1536" i="30" s="1"/>
  <c r="P1535" i="30"/>
  <c r="Q1535" i="30" s="1"/>
  <c r="H1535" i="30"/>
  <c r="I1535" i="30" s="1"/>
  <c r="P1534" i="30"/>
  <c r="Q1534" i="30" s="1"/>
  <c r="P1533" i="30"/>
  <c r="Q1533" i="30" s="1"/>
  <c r="P1532" i="30"/>
  <c r="Q1532" i="30" s="1"/>
  <c r="P1531" i="30"/>
  <c r="Q1531" i="30" s="1"/>
  <c r="H1531" i="30"/>
  <c r="I1531" i="30" s="1"/>
  <c r="P1530" i="30"/>
  <c r="Q1530" i="30" s="1"/>
  <c r="H1530" i="30"/>
  <c r="I1530" i="30" s="1"/>
  <c r="P1529" i="30"/>
  <c r="Q1529" i="30" s="1"/>
  <c r="H1529" i="30"/>
  <c r="I1529" i="30" s="1"/>
  <c r="P1528" i="30"/>
  <c r="Q1528" i="30" s="1"/>
  <c r="P1527" i="30"/>
  <c r="Q1527" i="30" s="1"/>
  <c r="H1527" i="30"/>
  <c r="P1526" i="30"/>
  <c r="Q1526" i="30" s="1"/>
  <c r="H1526" i="30"/>
  <c r="I1526" i="30" s="1"/>
  <c r="P1525" i="30"/>
  <c r="O1524" i="30"/>
  <c r="M1524" i="30"/>
  <c r="J1524" i="30"/>
  <c r="G1524" i="30"/>
  <c r="E1524" i="30"/>
  <c r="B1524" i="30"/>
  <c r="P1522" i="30"/>
  <c r="Q1522" i="30" s="1"/>
  <c r="H1522" i="30"/>
  <c r="I1522" i="30" s="1"/>
  <c r="P1521" i="30"/>
  <c r="Q1521" i="30" s="1"/>
  <c r="H1521" i="30"/>
  <c r="I1521" i="30" s="1"/>
  <c r="P1520" i="30"/>
  <c r="Q1520" i="30" s="1"/>
  <c r="H1520" i="30"/>
  <c r="I1520" i="30" s="1"/>
  <c r="O1519" i="30"/>
  <c r="M1519" i="30"/>
  <c r="K1519" i="30"/>
  <c r="J1519" i="30"/>
  <c r="G1519" i="30"/>
  <c r="E1519" i="30"/>
  <c r="C1519" i="30"/>
  <c r="B1519" i="30"/>
  <c r="P1518" i="30"/>
  <c r="Q1518" i="30" s="1"/>
  <c r="H1518" i="30"/>
  <c r="I1518" i="30" s="1"/>
  <c r="C1518" i="30"/>
  <c r="P1517" i="30"/>
  <c r="Q1517" i="30" s="1"/>
  <c r="K1517" i="30"/>
  <c r="K1516" i="30" s="1"/>
  <c r="H1517" i="30"/>
  <c r="I1517" i="30" s="1"/>
  <c r="C1517" i="30"/>
  <c r="O1516" i="30"/>
  <c r="M1516" i="30"/>
  <c r="J1516" i="30"/>
  <c r="G1516" i="30"/>
  <c r="E1516" i="30"/>
  <c r="B1516" i="30"/>
  <c r="P1514" i="30"/>
  <c r="Q1514" i="30" s="1"/>
  <c r="Q1513" i="30" s="1"/>
  <c r="H1514" i="30"/>
  <c r="O1513" i="30"/>
  <c r="M1513" i="30"/>
  <c r="K1513" i="30"/>
  <c r="J1513" i="30"/>
  <c r="G1513" i="30"/>
  <c r="E1513" i="30"/>
  <c r="C1513" i="30"/>
  <c r="B1513" i="30"/>
  <c r="P1512" i="30"/>
  <c r="H1512" i="30"/>
  <c r="O1511" i="30"/>
  <c r="M1511" i="30"/>
  <c r="K1511" i="30"/>
  <c r="J1511" i="30"/>
  <c r="G1511" i="30"/>
  <c r="E1511" i="30"/>
  <c r="C1511" i="30"/>
  <c r="B1511" i="30"/>
  <c r="P1510" i="30"/>
  <c r="K1510" i="30"/>
  <c r="K1509" i="30" s="1"/>
  <c r="H1510" i="30"/>
  <c r="I1510" i="30" s="1"/>
  <c r="I1509" i="30" s="1"/>
  <c r="C1510" i="30"/>
  <c r="C1509" i="30" s="1"/>
  <c r="O1509" i="30"/>
  <c r="M1509" i="30"/>
  <c r="J1509" i="30"/>
  <c r="G1509" i="30"/>
  <c r="E1509" i="30"/>
  <c r="B1509" i="30"/>
  <c r="P1507" i="30"/>
  <c r="Q1507" i="30" s="1"/>
  <c r="H1507" i="30"/>
  <c r="I1507" i="30" s="1"/>
  <c r="P1506" i="30"/>
  <c r="P1505" i="30"/>
  <c r="Q1505" i="30" s="1"/>
  <c r="K1505" i="30"/>
  <c r="K1504" i="30" s="1"/>
  <c r="H1505" i="30"/>
  <c r="I1505" i="30" s="1"/>
  <c r="C1505" i="30"/>
  <c r="C1504" i="30" s="1"/>
  <c r="O1504" i="30"/>
  <c r="M1504" i="30"/>
  <c r="J1504" i="30"/>
  <c r="G1504" i="30"/>
  <c r="E1504" i="30"/>
  <c r="B1504" i="30"/>
  <c r="P1503" i="30"/>
  <c r="Q1503" i="30" s="1"/>
  <c r="H1503" i="30"/>
  <c r="P1502" i="30"/>
  <c r="Q1502" i="30" s="1"/>
  <c r="H1502" i="30"/>
  <c r="I1502" i="30" s="1"/>
  <c r="P1501" i="30"/>
  <c r="H1501" i="30"/>
  <c r="I1501" i="30" s="1"/>
  <c r="O1500" i="30"/>
  <c r="M1500" i="30"/>
  <c r="K1500" i="30"/>
  <c r="J1500" i="30"/>
  <c r="G1500" i="30"/>
  <c r="E1500" i="30"/>
  <c r="C1500" i="30"/>
  <c r="B1500" i="30"/>
  <c r="P1499" i="30"/>
  <c r="Q1499" i="30" s="1"/>
  <c r="K1499" i="30"/>
  <c r="K1494" i="30" s="1"/>
  <c r="H1499" i="30"/>
  <c r="I1499" i="30" s="1"/>
  <c r="C1499" i="30"/>
  <c r="C1494" i="30" s="1"/>
  <c r="P1498" i="30"/>
  <c r="Q1498" i="30" s="1"/>
  <c r="H1498" i="30"/>
  <c r="I1498" i="30" s="1"/>
  <c r="P1497" i="30"/>
  <c r="Q1497" i="30" s="1"/>
  <c r="P1496" i="30"/>
  <c r="Q1496" i="30" s="1"/>
  <c r="H1496" i="30"/>
  <c r="I1496" i="30" s="1"/>
  <c r="P1495" i="30"/>
  <c r="Q1495" i="30" s="1"/>
  <c r="H1495" i="30"/>
  <c r="O1494" i="30"/>
  <c r="M1494" i="30"/>
  <c r="J1494" i="30"/>
  <c r="G1494" i="30"/>
  <c r="E1494" i="30"/>
  <c r="B1494" i="30"/>
  <c r="P1492" i="30"/>
  <c r="Q1492" i="30" s="1"/>
  <c r="H1492" i="30"/>
  <c r="I1492" i="30" s="1"/>
  <c r="P1491" i="30"/>
  <c r="Q1491" i="30" s="1"/>
  <c r="P1490" i="30"/>
  <c r="Q1490" i="30" s="1"/>
  <c r="H1490" i="30"/>
  <c r="I1490" i="30" s="1"/>
  <c r="P1489" i="30"/>
  <c r="Q1489" i="30" s="1"/>
  <c r="H1489" i="30"/>
  <c r="I1489" i="30" s="1"/>
  <c r="P1488" i="30"/>
  <c r="Q1488" i="30" s="1"/>
  <c r="H1488" i="30"/>
  <c r="I1488" i="30" s="1"/>
  <c r="P1487" i="30"/>
  <c r="Q1487" i="30" s="1"/>
  <c r="H1487" i="30"/>
  <c r="I1487" i="30" s="1"/>
  <c r="P1486" i="30"/>
  <c r="Q1486" i="30" s="1"/>
  <c r="H1486" i="30"/>
  <c r="I1486" i="30" s="1"/>
  <c r="P1485" i="30"/>
  <c r="Q1485" i="30" s="1"/>
  <c r="H1485" i="30"/>
  <c r="I1485" i="30" s="1"/>
  <c r="P1484" i="30"/>
  <c r="Q1484" i="30" s="1"/>
  <c r="H1484" i="30"/>
  <c r="I1484" i="30" s="1"/>
  <c r="P1483" i="30"/>
  <c r="Q1483" i="30" s="1"/>
  <c r="H1483" i="30"/>
  <c r="I1483" i="30" s="1"/>
  <c r="H1482" i="30"/>
  <c r="I1482" i="30" s="1"/>
  <c r="P1481" i="30"/>
  <c r="Q1481" i="30" s="1"/>
  <c r="H1481" i="30"/>
  <c r="I1481" i="30" s="1"/>
  <c r="P1480" i="30"/>
  <c r="Q1480" i="30" s="1"/>
  <c r="H1480" i="30"/>
  <c r="I1480" i="30" s="1"/>
  <c r="P1479" i="30"/>
  <c r="Q1479" i="30" s="1"/>
  <c r="H1479" i="30"/>
  <c r="I1479" i="30" s="1"/>
  <c r="P1478" i="30"/>
  <c r="Q1478" i="30" s="1"/>
  <c r="H1478" i="30"/>
  <c r="I1478" i="30" s="1"/>
  <c r="P1477" i="30"/>
  <c r="Q1477" i="30" s="1"/>
  <c r="H1477" i="30"/>
  <c r="I1477" i="30" s="1"/>
  <c r="P1476" i="30"/>
  <c r="Q1476" i="30" s="1"/>
  <c r="H1476" i="30"/>
  <c r="I1476" i="30" s="1"/>
  <c r="P1475" i="30"/>
  <c r="Q1475" i="30" s="1"/>
  <c r="H1475" i="30"/>
  <c r="I1475" i="30" s="1"/>
  <c r="P1474" i="30"/>
  <c r="Q1474" i="30" s="1"/>
  <c r="H1474" i="30"/>
  <c r="I1474" i="30" s="1"/>
  <c r="P1473" i="30"/>
  <c r="Q1473" i="30" s="1"/>
  <c r="H1473" i="30"/>
  <c r="I1473" i="30" s="1"/>
  <c r="P1472" i="30"/>
  <c r="Q1472" i="30" s="1"/>
  <c r="H1472" i="30"/>
  <c r="I1472" i="30" s="1"/>
  <c r="P1471" i="30"/>
  <c r="Q1471" i="30" s="1"/>
  <c r="H1471" i="30"/>
  <c r="I1471" i="30" s="1"/>
  <c r="P1470" i="30"/>
  <c r="Q1470" i="30" s="1"/>
  <c r="H1470" i="30"/>
  <c r="I1470" i="30" s="1"/>
  <c r="P1469" i="30"/>
  <c r="Q1469" i="30" s="1"/>
  <c r="H1469" i="30"/>
  <c r="I1469" i="30" s="1"/>
  <c r="P1468" i="30"/>
  <c r="Q1468" i="30" s="1"/>
  <c r="H1468" i="30"/>
  <c r="I1468" i="30" s="1"/>
  <c r="P1467" i="30"/>
  <c r="Q1467" i="30" s="1"/>
  <c r="H1467" i="30"/>
  <c r="I1467" i="30" s="1"/>
  <c r="P1466" i="30"/>
  <c r="Q1466" i="30" s="1"/>
  <c r="H1466" i="30"/>
  <c r="I1466" i="30" s="1"/>
  <c r="P1465" i="30"/>
  <c r="Q1465" i="30" s="1"/>
  <c r="H1465" i="30"/>
  <c r="I1465" i="30" s="1"/>
  <c r="P1464" i="30"/>
  <c r="Q1464" i="30" s="1"/>
  <c r="H1464" i="30"/>
  <c r="I1464" i="30" s="1"/>
  <c r="P1463" i="30"/>
  <c r="Q1463" i="30" s="1"/>
  <c r="H1463" i="30"/>
  <c r="I1463" i="30" s="1"/>
  <c r="P1462" i="30"/>
  <c r="Q1462" i="30" s="1"/>
  <c r="H1462" i="30"/>
  <c r="I1462" i="30" s="1"/>
  <c r="P1461" i="30"/>
  <c r="Q1461" i="30" s="1"/>
  <c r="H1461" i="30"/>
  <c r="I1461" i="30" s="1"/>
  <c r="P1460" i="30"/>
  <c r="Q1460" i="30" s="1"/>
  <c r="H1460" i="30"/>
  <c r="I1460" i="30" s="1"/>
  <c r="P1459" i="30"/>
  <c r="Q1459" i="30" s="1"/>
  <c r="H1459" i="30"/>
  <c r="I1459" i="30" s="1"/>
  <c r="P1458" i="30"/>
  <c r="Q1458" i="30" s="1"/>
  <c r="H1458" i="30"/>
  <c r="I1458" i="30" s="1"/>
  <c r="P1457" i="30"/>
  <c r="Q1457" i="30" s="1"/>
  <c r="H1457" i="30"/>
  <c r="I1457" i="30" s="1"/>
  <c r="P1456" i="30"/>
  <c r="Q1456" i="30" s="1"/>
  <c r="H1456" i="30"/>
  <c r="I1456" i="30" s="1"/>
  <c r="P1455" i="30"/>
  <c r="Q1455" i="30" s="1"/>
  <c r="H1455" i="30"/>
  <c r="I1455" i="30" s="1"/>
  <c r="P1454" i="30"/>
  <c r="Q1454" i="30" s="1"/>
  <c r="H1454" i="30"/>
  <c r="I1454" i="30" s="1"/>
  <c r="P1453" i="30"/>
  <c r="Q1453" i="30" s="1"/>
  <c r="P1452" i="30"/>
  <c r="Q1452" i="30" s="1"/>
  <c r="H1452" i="30"/>
  <c r="I1452" i="30" s="1"/>
  <c r="H1451" i="30"/>
  <c r="I1451" i="30" s="1"/>
  <c r="P1450" i="30"/>
  <c r="Q1450" i="30" s="1"/>
  <c r="H1450" i="30"/>
  <c r="I1450" i="30" s="1"/>
  <c r="P1449" i="30"/>
  <c r="Q1449" i="30" s="1"/>
  <c r="P1448" i="30"/>
  <c r="Q1448" i="30" s="1"/>
  <c r="H1448" i="30"/>
  <c r="I1448" i="30" s="1"/>
  <c r="P1447" i="30"/>
  <c r="Q1447" i="30" s="1"/>
  <c r="H1447" i="30"/>
  <c r="I1447" i="30" s="1"/>
  <c r="P1446" i="30"/>
  <c r="Q1446" i="30" s="1"/>
  <c r="P1445" i="30"/>
  <c r="Q1445" i="30" s="1"/>
  <c r="H1445" i="30"/>
  <c r="I1445" i="30" s="1"/>
  <c r="P1444" i="30"/>
  <c r="Q1444" i="30" s="1"/>
  <c r="K1444" i="30"/>
  <c r="H1444" i="30"/>
  <c r="I1444" i="30" s="1"/>
  <c r="C1444" i="30"/>
  <c r="P1443" i="30"/>
  <c r="Q1443" i="30" s="1"/>
  <c r="K1443" i="30"/>
  <c r="H1443" i="30"/>
  <c r="I1443" i="30" s="1"/>
  <c r="C1443" i="30"/>
  <c r="P1442" i="30"/>
  <c r="Q1442" i="30" s="1"/>
  <c r="K1442" i="30"/>
  <c r="H1442" i="30"/>
  <c r="I1442" i="30" s="1"/>
  <c r="C1442" i="30"/>
  <c r="P1441" i="30"/>
  <c r="Q1441" i="30" s="1"/>
  <c r="K1441" i="30"/>
  <c r="H1441" i="30"/>
  <c r="I1441" i="30" s="1"/>
  <c r="C1441" i="30"/>
  <c r="P1440" i="30"/>
  <c r="Q1440" i="30" s="1"/>
  <c r="H1440" i="30"/>
  <c r="I1440" i="30" s="1"/>
  <c r="P1439" i="30"/>
  <c r="Q1439" i="30" s="1"/>
  <c r="H1439" i="30"/>
  <c r="I1439" i="30" s="1"/>
  <c r="P1438" i="30"/>
  <c r="Q1438" i="30" s="1"/>
  <c r="P1437" i="30"/>
  <c r="Q1437" i="30" s="1"/>
  <c r="H1437" i="30"/>
  <c r="I1437" i="30" s="1"/>
  <c r="P1436" i="30"/>
  <c r="Q1436" i="30" s="1"/>
  <c r="H1436" i="30"/>
  <c r="I1436" i="30" s="1"/>
  <c r="P1435" i="30"/>
  <c r="Q1435" i="30" s="1"/>
  <c r="H1435" i="30"/>
  <c r="I1435" i="30" s="1"/>
  <c r="P1434" i="30"/>
  <c r="Q1434" i="30" s="1"/>
  <c r="H1434" i="30"/>
  <c r="I1434" i="30" s="1"/>
  <c r="P1433" i="30"/>
  <c r="Q1433" i="30" s="1"/>
  <c r="H1433" i="30"/>
  <c r="I1433" i="30" s="1"/>
  <c r="P1432" i="30"/>
  <c r="Q1432" i="30" s="1"/>
  <c r="H1432" i="30"/>
  <c r="I1432" i="30" s="1"/>
  <c r="P1431" i="30"/>
  <c r="Q1431" i="30" s="1"/>
  <c r="P1430" i="30"/>
  <c r="Q1430" i="30" s="1"/>
  <c r="H1430" i="30"/>
  <c r="I1430" i="30" s="1"/>
  <c r="P1429" i="30"/>
  <c r="Q1429" i="30" s="1"/>
  <c r="H1429" i="30"/>
  <c r="I1429" i="30" s="1"/>
  <c r="P1428" i="30"/>
  <c r="Q1428" i="30" s="1"/>
  <c r="H1428" i="30"/>
  <c r="I1428" i="30" s="1"/>
  <c r="P1427" i="30"/>
  <c r="Q1427" i="30" s="1"/>
  <c r="H1427" i="30"/>
  <c r="I1427" i="30" s="1"/>
  <c r="P1426" i="30"/>
  <c r="Q1426" i="30" s="1"/>
  <c r="H1426" i="30"/>
  <c r="I1426" i="30" s="1"/>
  <c r="P1425" i="30"/>
  <c r="Q1425" i="30" s="1"/>
  <c r="P1424" i="30"/>
  <c r="Q1424" i="30" s="1"/>
  <c r="H1424" i="30"/>
  <c r="I1424" i="30" s="1"/>
  <c r="P1423" i="30"/>
  <c r="Q1423" i="30" s="1"/>
  <c r="H1423" i="30"/>
  <c r="I1423" i="30" s="1"/>
  <c r="P1422" i="30"/>
  <c r="Q1422" i="30" s="1"/>
  <c r="H1422" i="30"/>
  <c r="I1422" i="30" s="1"/>
  <c r="P1421" i="30"/>
  <c r="Q1421" i="30" s="1"/>
  <c r="P1420" i="30"/>
  <c r="Q1420" i="30" s="1"/>
  <c r="H1420" i="30"/>
  <c r="I1420" i="30" s="1"/>
  <c r="P1419" i="30"/>
  <c r="Q1419" i="30" s="1"/>
  <c r="H1419" i="30"/>
  <c r="I1419" i="30" s="1"/>
  <c r="P1418" i="30"/>
  <c r="Q1418" i="30" s="1"/>
  <c r="H1418" i="30"/>
  <c r="I1418" i="30" s="1"/>
  <c r="P1417" i="30"/>
  <c r="Q1417" i="30" s="1"/>
  <c r="H1417" i="30"/>
  <c r="I1417" i="30" s="1"/>
  <c r="O1416" i="30"/>
  <c r="M1416" i="30"/>
  <c r="J1416" i="30"/>
  <c r="G1416" i="30"/>
  <c r="E1416" i="30"/>
  <c r="B1416" i="30"/>
  <c r="P1415" i="30"/>
  <c r="Q1415" i="30" s="1"/>
  <c r="H1415" i="30"/>
  <c r="I1415" i="30" s="1"/>
  <c r="P1414" i="30"/>
  <c r="Q1414" i="30" s="1"/>
  <c r="H1414" i="30"/>
  <c r="I1414" i="30" s="1"/>
  <c r="P1413" i="30"/>
  <c r="Q1413" i="30" s="1"/>
  <c r="H1413" i="30"/>
  <c r="I1413" i="30" s="1"/>
  <c r="H1412" i="30"/>
  <c r="I1412" i="30" s="1"/>
  <c r="P1411" i="30"/>
  <c r="Q1411" i="30" s="1"/>
  <c r="H1411" i="30"/>
  <c r="I1411" i="30" s="1"/>
  <c r="P1410" i="30"/>
  <c r="Q1410" i="30" s="1"/>
  <c r="H1410" i="30"/>
  <c r="I1410" i="30" s="1"/>
  <c r="P1409" i="30"/>
  <c r="Q1409" i="30" s="1"/>
  <c r="H1409" i="30"/>
  <c r="I1409" i="30" s="1"/>
  <c r="P1408" i="30"/>
  <c r="Q1408" i="30" s="1"/>
  <c r="H1408" i="30"/>
  <c r="I1408" i="30" s="1"/>
  <c r="P1407" i="30"/>
  <c r="Q1407" i="30" s="1"/>
  <c r="H1407" i="30"/>
  <c r="P1406" i="30"/>
  <c r="Q1406" i="30" s="1"/>
  <c r="H1406" i="30"/>
  <c r="I1406" i="30" s="1"/>
  <c r="P1405" i="30"/>
  <c r="H1405" i="30"/>
  <c r="I1405" i="30" s="1"/>
  <c r="O1404" i="30"/>
  <c r="M1404" i="30"/>
  <c r="K1404" i="30"/>
  <c r="J1404" i="30"/>
  <c r="G1404" i="30"/>
  <c r="E1404" i="30"/>
  <c r="C1404" i="30"/>
  <c r="B1404" i="30"/>
  <c r="P1403" i="30"/>
  <c r="Q1403" i="30" s="1"/>
  <c r="K1403" i="30"/>
  <c r="P1402" i="30"/>
  <c r="Q1402" i="30" s="1"/>
  <c r="K1402" i="30"/>
  <c r="H1402" i="30"/>
  <c r="I1402" i="30" s="1"/>
  <c r="C1402" i="30"/>
  <c r="P1401" i="30"/>
  <c r="Q1401" i="30" s="1"/>
  <c r="K1401" i="30"/>
  <c r="H1401" i="30"/>
  <c r="I1401" i="30" s="1"/>
  <c r="C1401" i="30"/>
  <c r="P1400" i="30"/>
  <c r="Q1400" i="30" s="1"/>
  <c r="K1400" i="30"/>
  <c r="H1400" i="30"/>
  <c r="I1400" i="30" s="1"/>
  <c r="C1400" i="30"/>
  <c r="P1399" i="30"/>
  <c r="Q1399" i="30" s="1"/>
  <c r="H1399" i="30"/>
  <c r="I1399" i="30" s="1"/>
  <c r="P1398" i="30"/>
  <c r="Q1398" i="30" s="1"/>
  <c r="H1398" i="30"/>
  <c r="I1398" i="30" s="1"/>
  <c r="P1397" i="30"/>
  <c r="Q1397" i="30" s="1"/>
  <c r="P1396" i="30"/>
  <c r="Q1396" i="30" s="1"/>
  <c r="P1395" i="30"/>
  <c r="Q1395" i="30" s="1"/>
  <c r="H1395" i="30"/>
  <c r="I1395" i="30" s="1"/>
  <c r="P1394" i="30"/>
  <c r="Q1394" i="30" s="1"/>
  <c r="H1394" i="30"/>
  <c r="I1394" i="30" s="1"/>
  <c r="P1393" i="30"/>
  <c r="Q1393" i="30" s="1"/>
  <c r="H1393" i="30"/>
  <c r="I1393" i="30" s="1"/>
  <c r="P1392" i="30"/>
  <c r="Q1392" i="30" s="1"/>
  <c r="P1391" i="30"/>
  <c r="Q1391" i="30" s="1"/>
  <c r="H1391" i="30"/>
  <c r="I1391" i="30" s="1"/>
  <c r="P1390" i="30"/>
  <c r="Q1390" i="30" s="1"/>
  <c r="H1390" i="30"/>
  <c r="I1390" i="30" s="1"/>
  <c r="P1389" i="30"/>
  <c r="Q1389" i="30" s="1"/>
  <c r="H1389" i="30"/>
  <c r="I1389" i="30" s="1"/>
  <c r="P1388" i="30"/>
  <c r="Q1388" i="30" s="1"/>
  <c r="H1388" i="30"/>
  <c r="I1388" i="30" s="1"/>
  <c r="P1387" i="30"/>
  <c r="Q1387" i="30" s="1"/>
  <c r="H1387" i="30"/>
  <c r="I1387" i="30" s="1"/>
  <c r="P1386" i="30"/>
  <c r="Q1386" i="30" s="1"/>
  <c r="H1386" i="30"/>
  <c r="I1386" i="30" s="1"/>
  <c r="P1385" i="30"/>
  <c r="Q1385" i="30" s="1"/>
  <c r="H1385" i="30"/>
  <c r="I1385" i="30" s="1"/>
  <c r="P1384" i="30"/>
  <c r="Q1384" i="30" s="1"/>
  <c r="H1384" i="30"/>
  <c r="I1384" i="30" s="1"/>
  <c r="P1383" i="30"/>
  <c r="Q1383" i="30" s="1"/>
  <c r="H1383" i="30"/>
  <c r="I1383" i="30" s="1"/>
  <c r="P1382" i="30"/>
  <c r="Q1382" i="30" s="1"/>
  <c r="H1382" i="30"/>
  <c r="I1382" i="30" s="1"/>
  <c r="P1381" i="30"/>
  <c r="Q1381" i="30" s="1"/>
  <c r="H1381" i="30"/>
  <c r="I1381" i="30" s="1"/>
  <c r="P1380" i="30"/>
  <c r="Q1380" i="30" s="1"/>
  <c r="P1379" i="30"/>
  <c r="Q1379" i="30" s="1"/>
  <c r="H1379" i="30"/>
  <c r="I1379" i="30" s="1"/>
  <c r="P1378" i="30"/>
  <c r="Q1378" i="30" s="1"/>
  <c r="H1378" i="30"/>
  <c r="I1378" i="30" s="1"/>
  <c r="P1377" i="30"/>
  <c r="Q1377" i="30" s="1"/>
  <c r="H1377" i="30"/>
  <c r="I1377" i="30" s="1"/>
  <c r="P1376" i="30"/>
  <c r="Q1376" i="30" s="1"/>
  <c r="H1376" i="30"/>
  <c r="I1376" i="30" s="1"/>
  <c r="P1375" i="30"/>
  <c r="Q1375" i="30" s="1"/>
  <c r="H1375" i="30"/>
  <c r="I1375" i="30" s="1"/>
  <c r="P1374" i="30"/>
  <c r="Q1374" i="30" s="1"/>
  <c r="H1374" i="30"/>
  <c r="I1374" i="30" s="1"/>
  <c r="P1373" i="30"/>
  <c r="Q1373" i="30" s="1"/>
  <c r="H1373" i="30"/>
  <c r="I1373" i="30" s="1"/>
  <c r="H1372" i="30"/>
  <c r="I1372" i="30" s="1"/>
  <c r="P1371" i="30"/>
  <c r="Q1371" i="30" s="1"/>
  <c r="H1371" i="30"/>
  <c r="I1371" i="30" s="1"/>
  <c r="P1370" i="30"/>
  <c r="Q1370" i="30" s="1"/>
  <c r="H1370" i="30"/>
  <c r="I1370" i="30" s="1"/>
  <c r="P1369" i="30"/>
  <c r="Q1369" i="30" s="1"/>
  <c r="H1369" i="30"/>
  <c r="I1369" i="30" s="1"/>
  <c r="P1368" i="30"/>
  <c r="Q1368" i="30" s="1"/>
  <c r="H1368" i="30"/>
  <c r="I1368" i="30" s="1"/>
  <c r="P1367" i="30"/>
  <c r="Q1367" i="30" s="1"/>
  <c r="H1367" i="30"/>
  <c r="I1367" i="30" s="1"/>
  <c r="P1366" i="30"/>
  <c r="Q1366" i="30" s="1"/>
  <c r="H1366" i="30"/>
  <c r="I1366" i="30" s="1"/>
  <c r="P1365" i="30"/>
  <c r="Q1365" i="30" s="1"/>
  <c r="P1364" i="30"/>
  <c r="Q1364" i="30" s="1"/>
  <c r="P1363" i="30"/>
  <c r="Q1363" i="30" s="1"/>
  <c r="H1363" i="30"/>
  <c r="I1363" i="30" s="1"/>
  <c r="P1362" i="30"/>
  <c r="Q1362" i="30" s="1"/>
  <c r="H1362" i="30"/>
  <c r="I1362" i="30" s="1"/>
  <c r="P1361" i="30"/>
  <c r="Q1361" i="30" s="1"/>
  <c r="H1361" i="30"/>
  <c r="I1361" i="30" s="1"/>
  <c r="P1360" i="30"/>
  <c r="Q1360" i="30" s="1"/>
  <c r="H1360" i="30"/>
  <c r="I1360" i="30" s="1"/>
  <c r="P1359" i="30"/>
  <c r="Q1359" i="30" s="1"/>
  <c r="H1359" i="30"/>
  <c r="I1359" i="30" s="1"/>
  <c r="P1358" i="30"/>
  <c r="Q1358" i="30" s="1"/>
  <c r="H1358" i="30"/>
  <c r="I1358" i="30" s="1"/>
  <c r="P1357" i="30"/>
  <c r="Q1357" i="30" s="1"/>
  <c r="H1357" i="30"/>
  <c r="I1357" i="30" s="1"/>
  <c r="P1356" i="30"/>
  <c r="Q1356" i="30" s="1"/>
  <c r="H1356" i="30"/>
  <c r="I1356" i="30" s="1"/>
  <c r="P1355" i="30"/>
  <c r="Q1355" i="30" s="1"/>
  <c r="H1355" i="30"/>
  <c r="I1355" i="30" s="1"/>
  <c r="P1354" i="30"/>
  <c r="Q1354" i="30" s="1"/>
  <c r="H1354" i="30"/>
  <c r="I1354" i="30" s="1"/>
  <c r="P1353" i="30"/>
  <c r="Q1353" i="30" s="1"/>
  <c r="P1352" i="30"/>
  <c r="Q1352" i="30" s="1"/>
  <c r="H1352" i="30"/>
  <c r="I1352" i="30" s="1"/>
  <c r="P1351" i="30"/>
  <c r="Q1351" i="30" s="1"/>
  <c r="H1351" i="30"/>
  <c r="I1351" i="30" s="1"/>
  <c r="P1350" i="30"/>
  <c r="Q1350" i="30" s="1"/>
  <c r="H1350" i="30"/>
  <c r="I1350" i="30" s="1"/>
  <c r="P1349" i="30"/>
  <c r="Q1349" i="30" s="1"/>
  <c r="H1349" i="30"/>
  <c r="I1349" i="30" s="1"/>
  <c r="P1348" i="30"/>
  <c r="Q1348" i="30" s="1"/>
  <c r="H1348" i="30"/>
  <c r="I1348" i="30" s="1"/>
  <c r="P1347" i="30"/>
  <c r="Q1347" i="30" s="1"/>
  <c r="H1347" i="30"/>
  <c r="I1347" i="30" s="1"/>
  <c r="P1346" i="30"/>
  <c r="Q1346" i="30" s="1"/>
  <c r="H1346" i="30"/>
  <c r="I1346" i="30" s="1"/>
  <c r="P1345" i="30"/>
  <c r="Q1345" i="30" s="1"/>
  <c r="H1345" i="30"/>
  <c r="I1345" i="30" s="1"/>
  <c r="P1344" i="30"/>
  <c r="Q1344" i="30" s="1"/>
  <c r="H1344" i="30"/>
  <c r="I1344" i="30" s="1"/>
  <c r="P1343" i="30"/>
  <c r="Q1343" i="30" s="1"/>
  <c r="H1343" i="30"/>
  <c r="I1343" i="30" s="1"/>
  <c r="P1342" i="30"/>
  <c r="Q1342" i="30" s="1"/>
  <c r="P1341" i="30"/>
  <c r="Q1341" i="30" s="1"/>
  <c r="H1341" i="30"/>
  <c r="I1341" i="30" s="1"/>
  <c r="P1340" i="30"/>
  <c r="Q1340" i="30" s="1"/>
  <c r="H1340" i="30"/>
  <c r="I1340" i="30" s="1"/>
  <c r="P1339" i="30"/>
  <c r="Q1339" i="30" s="1"/>
  <c r="H1339" i="30"/>
  <c r="I1339" i="30" s="1"/>
  <c r="P1338" i="30"/>
  <c r="Q1338" i="30" s="1"/>
  <c r="H1338" i="30"/>
  <c r="I1338" i="30" s="1"/>
  <c r="P1337" i="30"/>
  <c r="Q1337" i="30" s="1"/>
  <c r="H1337" i="30"/>
  <c r="I1337" i="30" s="1"/>
  <c r="P1336" i="30"/>
  <c r="Q1336" i="30" s="1"/>
  <c r="H1336" i="30"/>
  <c r="I1336" i="30" s="1"/>
  <c r="P1335" i="30"/>
  <c r="Q1335" i="30" s="1"/>
  <c r="H1335" i="30"/>
  <c r="I1335" i="30" s="1"/>
  <c r="P1334" i="30"/>
  <c r="Q1334" i="30" s="1"/>
  <c r="P1333" i="30"/>
  <c r="Q1333" i="30" s="1"/>
  <c r="H1333" i="30"/>
  <c r="I1333" i="30" s="1"/>
  <c r="P1332" i="30"/>
  <c r="Q1332" i="30" s="1"/>
  <c r="H1332" i="30"/>
  <c r="I1332" i="30" s="1"/>
  <c r="P1331" i="30"/>
  <c r="Q1331" i="30" s="1"/>
  <c r="H1331" i="30"/>
  <c r="I1331" i="30" s="1"/>
  <c r="H1330" i="30"/>
  <c r="I1330" i="30" s="1"/>
  <c r="P1329" i="30"/>
  <c r="Q1329" i="30" s="1"/>
  <c r="H1329" i="30"/>
  <c r="I1329" i="30" s="1"/>
  <c r="P1328" i="30"/>
  <c r="Q1328" i="30" s="1"/>
  <c r="H1328" i="30"/>
  <c r="I1328" i="30" s="1"/>
  <c r="P1327" i="30"/>
  <c r="Q1327" i="30" s="1"/>
  <c r="H1327" i="30"/>
  <c r="I1327" i="30" s="1"/>
  <c r="P1326" i="30"/>
  <c r="Q1326" i="30" s="1"/>
  <c r="H1326" i="30"/>
  <c r="I1326" i="30" s="1"/>
  <c r="P1325" i="30"/>
  <c r="Q1325" i="30" s="1"/>
  <c r="H1325" i="30"/>
  <c r="I1325" i="30" s="1"/>
  <c r="P1324" i="30"/>
  <c r="Q1324" i="30" s="1"/>
  <c r="H1324" i="30"/>
  <c r="I1324" i="30" s="1"/>
  <c r="P1323" i="30"/>
  <c r="Q1323" i="30" s="1"/>
  <c r="H1323" i="30"/>
  <c r="I1323" i="30" s="1"/>
  <c r="P1322" i="30"/>
  <c r="Q1322" i="30" s="1"/>
  <c r="P1321" i="30"/>
  <c r="Q1321" i="30" s="1"/>
  <c r="H1321" i="30"/>
  <c r="I1321" i="30" s="1"/>
  <c r="P1320" i="30"/>
  <c r="Q1320" i="30" s="1"/>
  <c r="H1320" i="30"/>
  <c r="I1320" i="30" s="1"/>
  <c r="H1319" i="30"/>
  <c r="I1319" i="30" s="1"/>
  <c r="P1318" i="30"/>
  <c r="Q1318" i="30" s="1"/>
  <c r="H1318" i="30"/>
  <c r="I1318" i="30" s="1"/>
  <c r="P1317" i="30"/>
  <c r="Q1317" i="30" s="1"/>
  <c r="H1317" i="30"/>
  <c r="I1317" i="30" s="1"/>
  <c r="P1316" i="30"/>
  <c r="Q1316" i="30" s="1"/>
  <c r="H1316" i="30"/>
  <c r="P1315" i="30"/>
  <c r="Q1315" i="30" s="1"/>
  <c r="O1314" i="30"/>
  <c r="M1314" i="30"/>
  <c r="J1314" i="30"/>
  <c r="G1314" i="30"/>
  <c r="E1314" i="30"/>
  <c r="B1314" i="30"/>
  <c r="P1313" i="30"/>
  <c r="Q1313" i="30" s="1"/>
  <c r="H1313" i="30"/>
  <c r="I1313" i="30" s="1"/>
  <c r="P1312" i="30"/>
  <c r="Q1312" i="30" s="1"/>
  <c r="H1312" i="30"/>
  <c r="I1312" i="30" s="1"/>
  <c r="P1311" i="30"/>
  <c r="Q1311" i="30" s="1"/>
  <c r="H1311" i="30"/>
  <c r="I1311" i="30" s="1"/>
  <c r="P1310" i="30"/>
  <c r="Q1310" i="30" s="1"/>
  <c r="H1310" i="30"/>
  <c r="I1310" i="30" s="1"/>
  <c r="P1309" i="30"/>
  <c r="Q1309" i="30" s="1"/>
  <c r="H1309" i="30"/>
  <c r="I1309" i="30" s="1"/>
  <c r="P1308" i="30"/>
  <c r="Q1308" i="30" s="1"/>
  <c r="H1308" i="30"/>
  <c r="I1308" i="30" s="1"/>
  <c r="P1307" i="30"/>
  <c r="Q1307" i="30" s="1"/>
  <c r="P1306" i="30"/>
  <c r="Q1306" i="30" s="1"/>
  <c r="H1306" i="30"/>
  <c r="I1306" i="30" s="1"/>
  <c r="P1305" i="30"/>
  <c r="Q1305" i="30" s="1"/>
  <c r="H1305" i="30"/>
  <c r="I1305" i="30" s="1"/>
  <c r="P1304" i="30"/>
  <c r="Q1304" i="30" s="1"/>
  <c r="P1303" i="30"/>
  <c r="Q1303" i="30" s="1"/>
  <c r="H1303" i="30"/>
  <c r="I1303" i="30" s="1"/>
  <c r="P1302" i="30"/>
  <c r="Q1302" i="30" s="1"/>
  <c r="H1302" i="30"/>
  <c r="I1302" i="30" s="1"/>
  <c r="P1301" i="30"/>
  <c r="Q1301" i="30" s="1"/>
  <c r="H1301" i="30"/>
  <c r="I1301" i="30" s="1"/>
  <c r="P1300" i="30"/>
  <c r="Q1300" i="30" s="1"/>
  <c r="P1299" i="30"/>
  <c r="Q1299" i="30" s="1"/>
  <c r="P1298" i="30"/>
  <c r="Q1298" i="30" s="1"/>
  <c r="H1298" i="30"/>
  <c r="I1298" i="30" s="1"/>
  <c r="P1297" i="30"/>
  <c r="Q1297" i="30" s="1"/>
  <c r="H1297" i="30"/>
  <c r="I1297" i="30" s="1"/>
  <c r="P1296" i="30"/>
  <c r="Q1296" i="30" s="1"/>
  <c r="H1296" i="30"/>
  <c r="I1296" i="30" s="1"/>
  <c r="P1295" i="30"/>
  <c r="Q1295" i="30" s="1"/>
  <c r="H1295" i="30"/>
  <c r="I1295" i="30" s="1"/>
  <c r="P1294" i="30"/>
  <c r="Q1294" i="30" s="1"/>
  <c r="H1294" i="30"/>
  <c r="I1294" i="30" s="1"/>
  <c r="P1293" i="30"/>
  <c r="Q1293" i="30" s="1"/>
  <c r="H1293" i="30"/>
  <c r="I1293" i="30" s="1"/>
  <c r="P1292" i="30"/>
  <c r="Q1292" i="30" s="1"/>
  <c r="H1292" i="30"/>
  <c r="I1292" i="30" s="1"/>
  <c r="P1291" i="30"/>
  <c r="Q1291" i="30" s="1"/>
  <c r="P1290" i="30"/>
  <c r="Q1290" i="30" s="1"/>
  <c r="P1289" i="30"/>
  <c r="Q1289" i="30" s="1"/>
  <c r="P1288" i="30"/>
  <c r="Q1288" i="30" s="1"/>
  <c r="H1288" i="30"/>
  <c r="I1288" i="30" s="1"/>
  <c r="P1287" i="30"/>
  <c r="Q1287" i="30" s="1"/>
  <c r="H1287" i="30"/>
  <c r="I1287" i="30" s="1"/>
  <c r="P1286" i="30"/>
  <c r="Q1286" i="30" s="1"/>
  <c r="H1286" i="30"/>
  <c r="I1286" i="30" s="1"/>
  <c r="P1285" i="30"/>
  <c r="Q1285" i="30" s="1"/>
  <c r="H1285" i="30"/>
  <c r="I1285" i="30" s="1"/>
  <c r="P1284" i="30"/>
  <c r="Q1284" i="30" s="1"/>
  <c r="H1284" i="30"/>
  <c r="I1284" i="30" s="1"/>
  <c r="P1283" i="30"/>
  <c r="Q1283" i="30" s="1"/>
  <c r="H1283" i="30"/>
  <c r="I1283" i="30" s="1"/>
  <c r="P1282" i="30"/>
  <c r="Q1282" i="30" s="1"/>
  <c r="H1282" i="30"/>
  <c r="I1282" i="30" s="1"/>
  <c r="P1281" i="30"/>
  <c r="Q1281" i="30" s="1"/>
  <c r="H1281" i="30"/>
  <c r="I1281" i="30" s="1"/>
  <c r="P1280" i="30"/>
  <c r="Q1280" i="30" s="1"/>
  <c r="P1279" i="30"/>
  <c r="Q1279" i="30" s="1"/>
  <c r="H1279" i="30"/>
  <c r="I1279" i="30" s="1"/>
  <c r="P1278" i="30"/>
  <c r="Q1278" i="30" s="1"/>
  <c r="H1278" i="30"/>
  <c r="I1278" i="30" s="1"/>
  <c r="P1277" i="30"/>
  <c r="Q1277" i="30" s="1"/>
  <c r="P1276" i="30"/>
  <c r="Q1276" i="30" s="1"/>
  <c r="H1276" i="30"/>
  <c r="I1276" i="30" s="1"/>
  <c r="P1275" i="30"/>
  <c r="Q1275" i="30" s="1"/>
  <c r="P1274" i="30"/>
  <c r="Q1274" i="30" s="1"/>
  <c r="H1274" i="30"/>
  <c r="I1274" i="30" s="1"/>
  <c r="P1273" i="30"/>
  <c r="Q1273" i="30" s="1"/>
  <c r="H1273" i="30"/>
  <c r="I1273" i="30" s="1"/>
  <c r="P1272" i="30"/>
  <c r="Q1272" i="30" s="1"/>
  <c r="H1272" i="30"/>
  <c r="I1272" i="30" s="1"/>
  <c r="P1271" i="30"/>
  <c r="Q1271" i="30" s="1"/>
  <c r="P1270" i="30"/>
  <c r="Q1270" i="30" s="1"/>
  <c r="P1269" i="30"/>
  <c r="Q1269" i="30" s="1"/>
  <c r="H1269" i="30"/>
  <c r="I1269" i="30" s="1"/>
  <c r="P1268" i="30"/>
  <c r="Q1268" i="30" s="1"/>
  <c r="H1268" i="30"/>
  <c r="I1268" i="30" s="1"/>
  <c r="P1267" i="30"/>
  <c r="Q1267" i="30" s="1"/>
  <c r="P1266" i="30"/>
  <c r="Q1266" i="30" s="1"/>
  <c r="H1266" i="30"/>
  <c r="I1266" i="30" s="1"/>
  <c r="P1265" i="30"/>
  <c r="Q1265" i="30" s="1"/>
  <c r="P1264" i="30"/>
  <c r="Q1264" i="30" s="1"/>
  <c r="H1264" i="30"/>
  <c r="I1264" i="30" s="1"/>
  <c r="P1263" i="30"/>
  <c r="Q1263" i="30" s="1"/>
  <c r="H1263" i="30"/>
  <c r="I1263" i="30" s="1"/>
  <c r="P1262" i="30"/>
  <c r="Q1262" i="30" s="1"/>
  <c r="H1262" i="30"/>
  <c r="I1262" i="30" s="1"/>
  <c r="P1261" i="30"/>
  <c r="Q1261" i="30" s="1"/>
  <c r="H1261" i="30"/>
  <c r="I1261" i="30" s="1"/>
  <c r="P1260" i="30"/>
  <c r="Q1260" i="30" s="1"/>
  <c r="P1259" i="30"/>
  <c r="Q1259" i="30" s="1"/>
  <c r="H1259" i="30"/>
  <c r="I1259" i="30" s="1"/>
  <c r="P1258" i="30"/>
  <c r="Q1258" i="30" s="1"/>
  <c r="H1258" i="30"/>
  <c r="I1258" i="30" s="1"/>
  <c r="P1257" i="30"/>
  <c r="Q1257" i="30" s="1"/>
  <c r="H1257" i="30"/>
  <c r="I1257" i="30" s="1"/>
  <c r="P1256" i="30"/>
  <c r="Q1256" i="30" s="1"/>
  <c r="H1256" i="30"/>
  <c r="I1256" i="30" s="1"/>
  <c r="P1255" i="30"/>
  <c r="Q1255" i="30" s="1"/>
  <c r="H1255" i="30"/>
  <c r="I1255" i="30" s="1"/>
  <c r="P1254" i="30"/>
  <c r="Q1254" i="30" s="1"/>
  <c r="H1254" i="30"/>
  <c r="I1254" i="30" s="1"/>
  <c r="P1253" i="30"/>
  <c r="Q1253" i="30" s="1"/>
  <c r="H1253" i="30"/>
  <c r="I1253" i="30" s="1"/>
  <c r="P1252" i="30"/>
  <c r="Q1252" i="30" s="1"/>
  <c r="H1252" i="30"/>
  <c r="I1252" i="30" s="1"/>
  <c r="P1251" i="30"/>
  <c r="Q1251" i="30" s="1"/>
  <c r="H1251" i="30"/>
  <c r="I1251" i="30" s="1"/>
  <c r="P1250" i="30"/>
  <c r="Q1250" i="30" s="1"/>
  <c r="H1250" i="30"/>
  <c r="I1250" i="30" s="1"/>
  <c r="P1249" i="30"/>
  <c r="Q1249" i="30" s="1"/>
  <c r="H1249" i="30"/>
  <c r="I1249" i="30" s="1"/>
  <c r="P1248" i="30"/>
  <c r="Q1248" i="30" s="1"/>
  <c r="P1247" i="30"/>
  <c r="Q1247" i="30" s="1"/>
  <c r="H1247" i="30"/>
  <c r="I1247" i="30" s="1"/>
  <c r="P1246" i="30"/>
  <c r="Q1246" i="30" s="1"/>
  <c r="P1245" i="30"/>
  <c r="Q1245" i="30" s="1"/>
  <c r="P1244" i="30"/>
  <c r="Q1244" i="30" s="1"/>
  <c r="P1243" i="30"/>
  <c r="Q1243" i="30" s="1"/>
  <c r="H1243" i="30"/>
  <c r="I1243" i="30" s="1"/>
  <c r="P1242" i="30"/>
  <c r="Q1242" i="30" s="1"/>
  <c r="H1242" i="30"/>
  <c r="I1242" i="30" s="1"/>
  <c r="P1241" i="30"/>
  <c r="Q1241" i="30" s="1"/>
  <c r="H1241" i="30"/>
  <c r="I1241" i="30" s="1"/>
  <c r="P1240" i="30"/>
  <c r="Q1240" i="30" s="1"/>
  <c r="H1240" i="30"/>
  <c r="I1240" i="30" s="1"/>
  <c r="P1239" i="30"/>
  <c r="Q1239" i="30" s="1"/>
  <c r="H1239" i="30"/>
  <c r="I1239" i="30" s="1"/>
  <c r="P1238" i="30"/>
  <c r="Q1238" i="30" s="1"/>
  <c r="H1238" i="30"/>
  <c r="I1238" i="30" s="1"/>
  <c r="P1237" i="30"/>
  <c r="Q1237" i="30" s="1"/>
  <c r="H1237" i="30"/>
  <c r="I1237" i="30" s="1"/>
  <c r="P1236" i="30"/>
  <c r="Q1236" i="30" s="1"/>
  <c r="P1235" i="30"/>
  <c r="Q1235" i="30" s="1"/>
  <c r="P1234" i="30"/>
  <c r="Q1234" i="30" s="1"/>
  <c r="H1234" i="30"/>
  <c r="I1234" i="30" s="1"/>
  <c r="P1233" i="30"/>
  <c r="Q1233" i="30" s="1"/>
  <c r="H1233" i="30"/>
  <c r="I1233" i="30" s="1"/>
  <c r="P1232" i="30"/>
  <c r="Q1232" i="30" s="1"/>
  <c r="H1232" i="30"/>
  <c r="I1232" i="30" s="1"/>
  <c r="P1231" i="30"/>
  <c r="Q1231" i="30" s="1"/>
  <c r="H1231" i="30"/>
  <c r="I1231" i="30" s="1"/>
  <c r="P1230" i="30"/>
  <c r="Q1230" i="30" s="1"/>
  <c r="P1229" i="30"/>
  <c r="Q1229" i="30" s="1"/>
  <c r="H1229" i="30"/>
  <c r="I1229" i="30" s="1"/>
  <c r="P1228" i="30"/>
  <c r="Q1228" i="30" s="1"/>
  <c r="H1228" i="30"/>
  <c r="I1228" i="30" s="1"/>
  <c r="P1227" i="30"/>
  <c r="Q1227" i="30" s="1"/>
  <c r="P1226" i="30"/>
  <c r="Q1226" i="30" s="1"/>
  <c r="H1226" i="30"/>
  <c r="I1226" i="30" s="1"/>
  <c r="P1225" i="30"/>
  <c r="Q1225" i="30" s="1"/>
  <c r="P1224" i="30"/>
  <c r="Q1224" i="30" s="1"/>
  <c r="H1224" i="30"/>
  <c r="I1224" i="30" s="1"/>
  <c r="P1223" i="30"/>
  <c r="Q1223" i="30" s="1"/>
  <c r="H1223" i="30"/>
  <c r="I1223" i="30" s="1"/>
  <c r="P1222" i="30"/>
  <c r="Q1222" i="30" s="1"/>
  <c r="P1221" i="30"/>
  <c r="Q1221" i="30" s="1"/>
  <c r="H1221" i="30"/>
  <c r="I1221" i="30" s="1"/>
  <c r="P1220" i="30"/>
  <c r="Q1220" i="30" s="1"/>
  <c r="H1220" i="30"/>
  <c r="I1220" i="30" s="1"/>
  <c r="P1219" i="30"/>
  <c r="Q1219" i="30" s="1"/>
  <c r="P1218" i="30"/>
  <c r="Q1218" i="30" s="1"/>
  <c r="H1218" i="30"/>
  <c r="I1218" i="30" s="1"/>
  <c r="P1217" i="30"/>
  <c r="Q1217" i="30" s="1"/>
  <c r="H1217" i="30"/>
  <c r="I1217" i="30" s="1"/>
  <c r="P1216" i="30"/>
  <c r="Q1216" i="30" s="1"/>
  <c r="P1215" i="30"/>
  <c r="Q1215" i="30" s="1"/>
  <c r="H1215" i="30"/>
  <c r="I1215" i="30" s="1"/>
  <c r="P1214" i="30"/>
  <c r="Q1214" i="30" s="1"/>
  <c r="P1213" i="30"/>
  <c r="Q1213" i="30" s="1"/>
  <c r="P1212" i="30"/>
  <c r="Q1212" i="30" s="1"/>
  <c r="H1212" i="30"/>
  <c r="I1212" i="30" s="1"/>
  <c r="P1211" i="30"/>
  <c r="Q1211" i="30" s="1"/>
  <c r="H1211" i="30"/>
  <c r="I1211" i="30" s="1"/>
  <c r="P1210" i="30"/>
  <c r="Q1210" i="30" s="1"/>
  <c r="H1210" i="30"/>
  <c r="I1210" i="30" s="1"/>
  <c r="P1209" i="30"/>
  <c r="Q1209" i="30" s="1"/>
  <c r="H1209" i="30"/>
  <c r="I1209" i="30" s="1"/>
  <c r="P1208" i="30"/>
  <c r="Q1208" i="30" s="1"/>
  <c r="H1208" i="30"/>
  <c r="I1208" i="30" s="1"/>
  <c r="P1207" i="30"/>
  <c r="Q1207" i="30" s="1"/>
  <c r="H1207" i="30"/>
  <c r="I1207" i="30" s="1"/>
  <c r="P1206" i="30"/>
  <c r="Q1206" i="30" s="1"/>
  <c r="P1205" i="30"/>
  <c r="Q1205" i="30" s="1"/>
  <c r="H1205" i="30"/>
  <c r="I1205" i="30" s="1"/>
  <c r="P1204" i="30"/>
  <c r="Q1204" i="30" s="1"/>
  <c r="H1204" i="30"/>
  <c r="I1204" i="30" s="1"/>
  <c r="P1203" i="30"/>
  <c r="Q1203" i="30" s="1"/>
  <c r="H1203" i="30"/>
  <c r="I1203" i="30" s="1"/>
  <c r="P1202" i="30"/>
  <c r="Q1202" i="30" s="1"/>
  <c r="H1202" i="30"/>
  <c r="I1202" i="30" s="1"/>
  <c r="P1201" i="30"/>
  <c r="Q1201" i="30" s="1"/>
  <c r="H1201" i="30"/>
  <c r="I1201" i="30" s="1"/>
  <c r="P1200" i="30"/>
  <c r="Q1200" i="30" s="1"/>
  <c r="H1200" i="30"/>
  <c r="I1200" i="30" s="1"/>
  <c r="P1199" i="30"/>
  <c r="Q1199" i="30" s="1"/>
  <c r="P1198" i="30"/>
  <c r="Q1198" i="30" s="1"/>
  <c r="H1198" i="30"/>
  <c r="I1198" i="30" s="1"/>
  <c r="P1197" i="30"/>
  <c r="Q1197" i="30" s="1"/>
  <c r="H1197" i="30"/>
  <c r="I1197" i="30" s="1"/>
  <c r="P1196" i="30"/>
  <c r="Q1196" i="30" s="1"/>
  <c r="H1196" i="30"/>
  <c r="I1196" i="30" s="1"/>
  <c r="H1195" i="30"/>
  <c r="I1195" i="30" s="1"/>
  <c r="P1194" i="30"/>
  <c r="Q1194" i="30" s="1"/>
  <c r="P1193" i="30"/>
  <c r="Q1193" i="30" s="1"/>
  <c r="P1192" i="30"/>
  <c r="Q1192" i="30" s="1"/>
  <c r="H1192" i="30"/>
  <c r="I1192" i="30" s="1"/>
  <c r="P1191" i="30"/>
  <c r="Q1191" i="30" s="1"/>
  <c r="H1191" i="30"/>
  <c r="I1191" i="30" s="1"/>
  <c r="P1190" i="30"/>
  <c r="Q1190" i="30" s="1"/>
  <c r="H1190" i="30"/>
  <c r="I1190" i="30" s="1"/>
  <c r="P1189" i="30"/>
  <c r="Q1189" i="30" s="1"/>
  <c r="P1188" i="30"/>
  <c r="Q1188" i="30" s="1"/>
  <c r="H1188" i="30"/>
  <c r="I1188" i="30" s="1"/>
  <c r="P1187" i="30"/>
  <c r="Q1187" i="30" s="1"/>
  <c r="H1187" i="30"/>
  <c r="I1187" i="30" s="1"/>
  <c r="P1186" i="30"/>
  <c r="Q1186" i="30" s="1"/>
  <c r="H1186" i="30"/>
  <c r="I1186" i="30" s="1"/>
  <c r="P1185" i="30"/>
  <c r="Q1185" i="30" s="1"/>
  <c r="H1185" i="30"/>
  <c r="I1185" i="30" s="1"/>
  <c r="P1184" i="30"/>
  <c r="Q1184" i="30" s="1"/>
  <c r="P1183" i="30"/>
  <c r="Q1183" i="30" s="1"/>
  <c r="H1183" i="30"/>
  <c r="I1183" i="30"/>
  <c r="P1182" i="30"/>
  <c r="Q1182" i="30" s="1"/>
  <c r="H1182" i="30"/>
  <c r="P1181" i="30"/>
  <c r="Q1181" i="30" s="1"/>
  <c r="H1181" i="30"/>
  <c r="I1181" i="30" s="1"/>
  <c r="P1180" i="30"/>
  <c r="Q1180" i="30" s="1"/>
  <c r="H1180" i="30"/>
  <c r="I1180" i="30" s="1"/>
  <c r="P1179" i="30"/>
  <c r="Q1179" i="30" s="1"/>
  <c r="H1179" i="30"/>
  <c r="I1179" i="30" s="1"/>
  <c r="P1178" i="30"/>
  <c r="Q1178" i="30" s="1"/>
  <c r="H1178" i="30"/>
  <c r="I1178" i="30" s="1"/>
  <c r="P1177" i="30"/>
  <c r="Q1177" i="30" s="1"/>
  <c r="P1176" i="30"/>
  <c r="Q1176" i="30" s="1"/>
  <c r="P1175" i="30"/>
  <c r="Q1175" i="30" s="1"/>
  <c r="H1175" i="30"/>
  <c r="I1175" i="30" s="1"/>
  <c r="P1174" i="30"/>
  <c r="Q1174" i="30" s="1"/>
  <c r="H1173" i="30"/>
  <c r="I1173" i="30" s="1"/>
  <c r="P1172" i="30"/>
  <c r="Q1172" i="30" s="1"/>
  <c r="H1172" i="30"/>
  <c r="I1172" i="30" s="1"/>
  <c r="P1171" i="30"/>
  <c r="Q1171" i="30" s="1"/>
  <c r="H1171" i="30"/>
  <c r="I1171" i="30" s="1"/>
  <c r="P1170" i="30"/>
  <c r="Q1170" i="30" s="1"/>
  <c r="H1170" i="30"/>
  <c r="I1170" i="30" s="1"/>
  <c r="P1169" i="30"/>
  <c r="Q1169" i="30" s="1"/>
  <c r="H1169" i="30"/>
  <c r="I1169" i="30" s="1"/>
  <c r="P1168" i="30"/>
  <c r="Q1168" i="30" s="1"/>
  <c r="H1168" i="30"/>
  <c r="I1168" i="30" s="1"/>
  <c r="P1167" i="30"/>
  <c r="Q1167" i="30" s="1"/>
  <c r="P1166" i="30"/>
  <c r="Q1166" i="30" s="1"/>
  <c r="H1166" i="30"/>
  <c r="I1166" i="30" s="1"/>
  <c r="P1165" i="30"/>
  <c r="Q1165" i="30" s="1"/>
  <c r="H1165" i="30"/>
  <c r="I1165" i="30" s="1"/>
  <c r="P1164" i="30"/>
  <c r="Q1164" i="30" s="1"/>
  <c r="H1164" i="30"/>
  <c r="I1164" i="30" s="1"/>
  <c r="P1163" i="30"/>
  <c r="Q1163" i="30" s="1"/>
  <c r="H1163" i="30"/>
  <c r="I1163" i="30" s="1"/>
  <c r="P1162" i="30"/>
  <c r="Q1162" i="30" s="1"/>
  <c r="P1161" i="30"/>
  <c r="Q1161" i="30" s="1"/>
  <c r="P1160" i="30"/>
  <c r="Q1160" i="30" s="1"/>
  <c r="H1160" i="30"/>
  <c r="I1160" i="30" s="1"/>
  <c r="P1159" i="30"/>
  <c r="Q1159" i="30" s="1"/>
  <c r="P1158" i="30"/>
  <c r="Q1158" i="30" s="1"/>
  <c r="H1158" i="30"/>
  <c r="I1158" i="30" s="1"/>
  <c r="P1157" i="30"/>
  <c r="Q1157" i="30" s="1"/>
  <c r="H1157" i="30"/>
  <c r="I1157" i="30" s="1"/>
  <c r="P1156" i="30"/>
  <c r="Q1156" i="30" s="1"/>
  <c r="H1156" i="30"/>
  <c r="I1156" i="30" s="1"/>
  <c r="P1155" i="30"/>
  <c r="Q1155" i="30" s="1"/>
  <c r="H1155" i="30"/>
  <c r="I1155" i="30" s="1"/>
  <c r="P1154" i="30"/>
  <c r="Q1154" i="30" s="1"/>
  <c r="H1154" i="30"/>
  <c r="I1154" i="30" s="1"/>
  <c r="P1153" i="30"/>
  <c r="Q1153" i="30" s="1"/>
  <c r="H1152" i="30"/>
  <c r="I1152" i="30" s="1"/>
  <c r="P1151" i="30"/>
  <c r="Q1151" i="30" s="1"/>
  <c r="H1151" i="30"/>
  <c r="I1151" i="30" s="1"/>
  <c r="P1150" i="30"/>
  <c r="Q1150" i="30" s="1"/>
  <c r="O1149" i="30"/>
  <c r="M1149" i="30"/>
  <c r="K1149" i="30"/>
  <c r="J1149" i="30"/>
  <c r="G1149" i="30"/>
  <c r="E1149" i="30"/>
  <c r="C1149" i="30"/>
  <c r="B1149" i="30"/>
  <c r="P1147" i="30"/>
  <c r="Q1147" i="30" s="1"/>
  <c r="H1147" i="30"/>
  <c r="I1147" i="30" s="1"/>
  <c r="P1146" i="30"/>
  <c r="Q1146" i="30" s="1"/>
  <c r="H1146" i="30"/>
  <c r="I1146" i="30" s="1"/>
  <c r="P1145" i="30"/>
  <c r="Q1145" i="30" s="1"/>
  <c r="P1144" i="30"/>
  <c r="Q1144" i="30" s="1"/>
  <c r="H1144" i="30"/>
  <c r="I1144" i="30" s="1"/>
  <c r="P1143" i="30"/>
  <c r="Q1143" i="30" s="1"/>
  <c r="H1143" i="30"/>
  <c r="I1143" i="30" s="1"/>
  <c r="P1142" i="30"/>
  <c r="Q1142" i="30" s="1"/>
  <c r="H1142" i="30"/>
  <c r="I1142" i="30" s="1"/>
  <c r="P1141" i="30"/>
  <c r="Q1141" i="30" s="1"/>
  <c r="P1140" i="30"/>
  <c r="Q1140" i="30" s="1"/>
  <c r="P1139" i="30"/>
  <c r="Q1139" i="30" s="1"/>
  <c r="H1139" i="30"/>
  <c r="I1139" i="30" s="1"/>
  <c r="H1138" i="30"/>
  <c r="I1138" i="30" s="1"/>
  <c r="P1137" i="30"/>
  <c r="Q1137" i="30" s="1"/>
  <c r="H1137" i="30"/>
  <c r="I1137" i="30" s="1"/>
  <c r="P1136" i="30"/>
  <c r="Q1136" i="30" s="1"/>
  <c r="H1136" i="30"/>
  <c r="I1136" i="30" s="1"/>
  <c r="P1135" i="30"/>
  <c r="Q1135" i="30" s="1"/>
  <c r="P1134" i="30"/>
  <c r="Q1134" i="30" s="1"/>
  <c r="H1134" i="30"/>
  <c r="I1134" i="30" s="1"/>
  <c r="P1133" i="30"/>
  <c r="Q1133" i="30" s="1"/>
  <c r="P1132" i="30"/>
  <c r="Q1132" i="30" s="1"/>
  <c r="P1131" i="30"/>
  <c r="O1130" i="30"/>
  <c r="M1130" i="30"/>
  <c r="K1130" i="30"/>
  <c r="J1130" i="30"/>
  <c r="G1130" i="30"/>
  <c r="E1130" i="30"/>
  <c r="C1130" i="30"/>
  <c r="B1130" i="30"/>
  <c r="P1129" i="30"/>
  <c r="Q1129" i="30" s="1"/>
  <c r="H1129" i="30"/>
  <c r="I1129" i="30" s="1"/>
  <c r="P1128" i="30"/>
  <c r="Q1128" i="30" s="1"/>
  <c r="H1128" i="30"/>
  <c r="I1128" i="30" s="1"/>
  <c r="P1127" i="30"/>
  <c r="Q1127" i="30" s="1"/>
  <c r="H1127" i="30"/>
  <c r="I1127" i="30" s="1"/>
  <c r="P1126" i="30"/>
  <c r="Q1126" i="30" s="1"/>
  <c r="H1126" i="30"/>
  <c r="I1126" i="30" s="1"/>
  <c r="P1125" i="30"/>
  <c r="Q1125" i="30" s="1"/>
  <c r="H1125" i="30"/>
  <c r="I1125" i="30" s="1"/>
  <c r="P1124" i="30"/>
  <c r="Q1124" i="30" s="1"/>
  <c r="H1124" i="30"/>
  <c r="I1124" i="30" s="1"/>
  <c r="P1123" i="30"/>
  <c r="Q1123" i="30" s="1"/>
  <c r="H1123" i="30"/>
  <c r="I1123" i="30" s="1"/>
  <c r="P1122" i="30"/>
  <c r="Q1122" i="30" s="1"/>
  <c r="H1122" i="30"/>
  <c r="I1122" i="30" s="1"/>
  <c r="P1121" i="30"/>
  <c r="Q1121" i="30" s="1"/>
  <c r="H1121" i="30"/>
  <c r="I1121" i="30" s="1"/>
  <c r="P1120" i="30"/>
  <c r="Q1120" i="30" s="1"/>
  <c r="H1120" i="30"/>
  <c r="I1120" i="30" s="1"/>
  <c r="P1119" i="30"/>
  <c r="Q1119" i="30" s="1"/>
  <c r="H1119" i="30"/>
  <c r="I1119" i="30" s="1"/>
  <c r="P1118" i="30"/>
  <c r="Q1118" i="30" s="1"/>
  <c r="H1118" i="30"/>
  <c r="P1117" i="30"/>
  <c r="O1116" i="30"/>
  <c r="M1116" i="30"/>
  <c r="K1116" i="30"/>
  <c r="J1116" i="30"/>
  <c r="G1116" i="30"/>
  <c r="E1116" i="30"/>
  <c r="C1116" i="30"/>
  <c r="B1116" i="30"/>
  <c r="P1115" i="30"/>
  <c r="Q1115" i="30" s="1"/>
  <c r="K1115" i="30"/>
  <c r="H1115" i="30"/>
  <c r="I1115" i="30" s="1"/>
  <c r="C1115" i="30"/>
  <c r="P1114" i="30"/>
  <c r="Q1114" i="30" s="1"/>
  <c r="K1114" i="30"/>
  <c r="H1114" i="30"/>
  <c r="I1114" i="30" s="1"/>
  <c r="C1114" i="30"/>
  <c r="P1113" i="30"/>
  <c r="Q1113" i="30" s="1"/>
  <c r="H1113" i="30"/>
  <c r="I1113" i="30" s="1"/>
  <c r="P1112" i="30"/>
  <c r="Q1112" i="30" s="1"/>
  <c r="P1111" i="30"/>
  <c r="Q1111" i="30" s="1"/>
  <c r="P1110" i="30"/>
  <c r="Q1110" i="30" s="1"/>
  <c r="H1110" i="30"/>
  <c r="I1110" i="30" s="1"/>
  <c r="H1109" i="30"/>
  <c r="I1109" i="30" s="1"/>
  <c r="P1108" i="30"/>
  <c r="Q1108" i="30" s="1"/>
  <c r="P1107" i="30"/>
  <c r="Q1107" i="30" s="1"/>
  <c r="H1107" i="30"/>
  <c r="I1107" i="30" s="1"/>
  <c r="P1106" i="30"/>
  <c r="Q1106" i="30" s="1"/>
  <c r="H1106" i="30"/>
  <c r="I1106" i="30" s="1"/>
  <c r="P1105" i="30"/>
  <c r="Q1105" i="30" s="1"/>
  <c r="H1105" i="30"/>
  <c r="I1105" i="30" s="1"/>
  <c r="P1104" i="30"/>
  <c r="Q1104" i="30" s="1"/>
  <c r="H1104" i="30"/>
  <c r="I1104" i="30" s="1"/>
  <c r="P1103" i="30"/>
  <c r="Q1103" i="30" s="1"/>
  <c r="H1103" i="30"/>
  <c r="I1103" i="30" s="1"/>
  <c r="P1102" i="30"/>
  <c r="Q1102" i="30" s="1"/>
  <c r="P1101" i="30"/>
  <c r="Q1101" i="30" s="1"/>
  <c r="H1101" i="30"/>
  <c r="I1101" i="30" s="1"/>
  <c r="P1100" i="30"/>
  <c r="Q1100" i="30" s="1"/>
  <c r="H1100" i="30"/>
  <c r="I1100" i="30" s="1"/>
  <c r="P1099" i="30"/>
  <c r="Q1099" i="30" s="1"/>
  <c r="H1099" i="30"/>
  <c r="I1099" i="30" s="1"/>
  <c r="P1098" i="30"/>
  <c r="Q1098" i="30" s="1"/>
  <c r="P1097" i="30"/>
  <c r="Q1097" i="30" s="1"/>
  <c r="P1096" i="30"/>
  <c r="Q1096" i="30" s="1"/>
  <c r="H1096" i="30"/>
  <c r="I1096" i="30" s="1"/>
  <c r="P1095" i="30"/>
  <c r="Q1095" i="30" s="1"/>
  <c r="H1095" i="30"/>
  <c r="I1095" i="30" s="1"/>
  <c r="P1094" i="30"/>
  <c r="Q1094" i="30" s="1"/>
  <c r="P1093" i="30"/>
  <c r="Q1093" i="30" s="1"/>
  <c r="P1092" i="30"/>
  <c r="Q1092" i="30" s="1"/>
  <c r="H1092" i="30"/>
  <c r="I1092" i="30" s="1"/>
  <c r="P1091" i="30"/>
  <c r="Q1091" i="30" s="1"/>
  <c r="H1091" i="30"/>
  <c r="I1091" i="30" s="1"/>
  <c r="P1090" i="30"/>
  <c r="Q1090" i="30" s="1"/>
  <c r="P1089" i="30"/>
  <c r="Q1089" i="30" s="1"/>
  <c r="H1089" i="30"/>
  <c r="I1089" i="30" s="1"/>
  <c r="P1088" i="30"/>
  <c r="Q1088" i="30" s="1"/>
  <c r="H1088" i="30"/>
  <c r="I1088" i="30" s="1"/>
  <c r="P1087" i="30"/>
  <c r="Q1087" i="30" s="1"/>
  <c r="H1087" i="30"/>
  <c r="I1087" i="30" s="1"/>
  <c r="P1086" i="30"/>
  <c r="Q1086" i="30" s="1"/>
  <c r="H1086" i="30"/>
  <c r="I1086" i="30" s="1"/>
  <c r="P1085" i="30"/>
  <c r="Q1085" i="30" s="1"/>
  <c r="H1085" i="30"/>
  <c r="I1085" i="30" s="1"/>
  <c r="P1084" i="30"/>
  <c r="Q1084" i="30" s="1"/>
  <c r="H1084" i="30"/>
  <c r="I1084" i="30" s="1"/>
  <c r="P1083" i="30"/>
  <c r="Q1083" i="30" s="1"/>
  <c r="H1083" i="30"/>
  <c r="I1083" i="30" s="1"/>
  <c r="P1082" i="30"/>
  <c r="Q1082" i="30" s="1"/>
  <c r="H1082" i="30"/>
  <c r="I1082" i="30" s="1"/>
  <c r="P1081" i="30"/>
  <c r="Q1081" i="30" s="1"/>
  <c r="H1081" i="30"/>
  <c r="I1081" i="30" s="1"/>
  <c r="P1080" i="30"/>
  <c r="Q1080" i="30" s="1"/>
  <c r="H1080" i="30"/>
  <c r="I1080" i="30" s="1"/>
  <c r="P1079" i="30"/>
  <c r="Q1079" i="30" s="1"/>
  <c r="P1078" i="30"/>
  <c r="H1077" i="30"/>
  <c r="I1077" i="30" s="1"/>
  <c r="O1076" i="30"/>
  <c r="M1076" i="30"/>
  <c r="J1076" i="30"/>
  <c r="G1076" i="30"/>
  <c r="E1076" i="30"/>
  <c r="B1076" i="30"/>
  <c r="P1075" i="30"/>
  <c r="Q1075" i="30" s="1"/>
  <c r="K1075" i="30"/>
  <c r="K1056" i="30" s="1"/>
  <c r="H1075" i="30"/>
  <c r="I1075" i="30" s="1"/>
  <c r="C1075" i="30"/>
  <c r="C1056" i="30" s="1"/>
  <c r="P1074" i="30"/>
  <c r="Q1074" i="30" s="1"/>
  <c r="H1074" i="30"/>
  <c r="I1074" i="30" s="1"/>
  <c r="P1073" i="30"/>
  <c r="Q1073" i="30" s="1"/>
  <c r="H1073" i="30"/>
  <c r="I1073" i="30" s="1"/>
  <c r="P1072" i="30"/>
  <c r="Q1072" i="30" s="1"/>
  <c r="P1071" i="30"/>
  <c r="Q1071" i="30" s="1"/>
  <c r="H1071" i="30"/>
  <c r="I1071" i="30" s="1"/>
  <c r="P1070" i="30"/>
  <c r="Q1070" i="30" s="1"/>
  <c r="P1069" i="30"/>
  <c r="Q1069" i="30" s="1"/>
  <c r="H1069" i="30"/>
  <c r="I1069" i="30" s="1"/>
  <c r="P1068" i="30"/>
  <c r="Q1068" i="30" s="1"/>
  <c r="H1068" i="30"/>
  <c r="I1068" i="30" s="1"/>
  <c r="P1067" i="30"/>
  <c r="Q1067" i="30" s="1"/>
  <c r="P1066" i="30"/>
  <c r="Q1066" i="30" s="1"/>
  <c r="P1065" i="30"/>
  <c r="Q1065" i="30" s="1"/>
  <c r="P1064" i="30"/>
  <c r="Q1064" i="30" s="1"/>
  <c r="H1064" i="30"/>
  <c r="I1064" i="30" s="1"/>
  <c r="P1063" i="30"/>
  <c r="Q1063" i="30" s="1"/>
  <c r="P1062" i="30"/>
  <c r="Q1062" i="30" s="1"/>
  <c r="H1062" i="30"/>
  <c r="I1062" i="30" s="1"/>
  <c r="P1061" i="30"/>
  <c r="Q1061" i="30" s="1"/>
  <c r="H1061" i="30"/>
  <c r="I1061" i="30" s="1"/>
  <c r="P1060" i="30"/>
  <c r="Q1060" i="30" s="1"/>
  <c r="P1059" i="30"/>
  <c r="Q1059" i="30" s="1"/>
  <c r="H1059" i="30"/>
  <c r="I1059" i="30" s="1"/>
  <c r="P1058" i="30"/>
  <c r="Q1058" i="30" s="1"/>
  <c r="H1058" i="30"/>
  <c r="P1057" i="30"/>
  <c r="O1056" i="30"/>
  <c r="M1056" i="30"/>
  <c r="J1056" i="30"/>
  <c r="G1056" i="30"/>
  <c r="E1056" i="30"/>
  <c r="B1056" i="30"/>
  <c r="P1054" i="30"/>
  <c r="Q1054" i="30" s="1"/>
  <c r="P1053" i="30"/>
  <c r="O1052" i="30"/>
  <c r="O1051" i="30" s="1"/>
  <c r="M1052" i="30"/>
  <c r="M1051" i="30" s="1"/>
  <c r="K1052" i="30"/>
  <c r="K1051" i="30" s="1"/>
  <c r="J1052" i="30"/>
  <c r="J1051" i="30" s="1"/>
  <c r="G1052" i="30"/>
  <c r="G1051" i="30" s="1"/>
  <c r="E1052" i="30"/>
  <c r="C1052" i="30"/>
  <c r="C1051" i="30" s="1"/>
  <c r="B1052" i="30"/>
  <c r="B1051" i="30" s="1"/>
  <c r="E1051" i="30"/>
  <c r="P1050" i="30"/>
  <c r="I1049" i="30"/>
  <c r="O1049" i="30"/>
  <c r="M1049" i="30"/>
  <c r="K1049" i="30"/>
  <c r="J1049" i="30"/>
  <c r="G1049" i="30"/>
  <c r="E1049" i="30"/>
  <c r="C1049" i="30"/>
  <c r="B1049" i="30"/>
  <c r="P1048" i="30"/>
  <c r="Q1048" i="30" s="1"/>
  <c r="K1048" i="30"/>
  <c r="K1045" i="30" s="1"/>
  <c r="P1047" i="30"/>
  <c r="Q1047" i="30" s="1"/>
  <c r="P1046" i="30"/>
  <c r="Q1046" i="30" s="1"/>
  <c r="O1045" i="30"/>
  <c r="M1045" i="30"/>
  <c r="J1045" i="30"/>
  <c r="G1045" i="30"/>
  <c r="E1045" i="30"/>
  <c r="C1045" i="30"/>
  <c r="B1045" i="30"/>
  <c r="P1044" i="30"/>
  <c r="Q1044" i="30" s="1"/>
  <c r="K1044" i="30"/>
  <c r="P1043" i="30"/>
  <c r="Q1043" i="30" s="1"/>
  <c r="K1043" i="30"/>
  <c r="P1042" i="30"/>
  <c r="Q1042" i="30" s="1"/>
  <c r="K1042" i="30"/>
  <c r="O1041" i="30"/>
  <c r="M1041" i="30"/>
  <c r="J1041" i="30"/>
  <c r="G1041" i="30"/>
  <c r="E1041" i="30"/>
  <c r="C1041" i="30"/>
  <c r="B1041" i="30"/>
  <c r="P1039" i="30"/>
  <c r="Q1039" i="30" s="1"/>
  <c r="P1038" i="30"/>
  <c r="Q1038" i="30" s="1"/>
  <c r="P1037" i="30"/>
  <c r="Q1037" i="30" s="1"/>
  <c r="P1036" i="30"/>
  <c r="Q1036" i="30" s="1"/>
  <c r="K1036" i="30"/>
  <c r="K1035" i="30" s="1"/>
  <c r="O1035" i="30"/>
  <c r="M1035" i="30"/>
  <c r="J1035" i="30"/>
  <c r="G1035" i="30"/>
  <c r="E1035" i="30"/>
  <c r="C1035" i="30"/>
  <c r="B1035" i="30"/>
  <c r="P1034" i="30"/>
  <c r="Q1034" i="30" s="1"/>
  <c r="P1033" i="30"/>
  <c r="Q1033" i="30" s="1"/>
  <c r="P1032" i="30"/>
  <c r="Q1032" i="30" s="1"/>
  <c r="P1031" i="30"/>
  <c r="Q1031" i="30" s="1"/>
  <c r="P1030" i="30"/>
  <c r="Q1030" i="30" s="1"/>
  <c r="O1029" i="30"/>
  <c r="M1029" i="30"/>
  <c r="K1029" i="30"/>
  <c r="J1029" i="30"/>
  <c r="G1029" i="30"/>
  <c r="E1029" i="30"/>
  <c r="C1029" i="30"/>
  <c r="B1029" i="30"/>
  <c r="P1028" i="30"/>
  <c r="Q1028" i="30" s="1"/>
  <c r="Q1027" i="30" s="1"/>
  <c r="I1027" i="30"/>
  <c r="O1027" i="30"/>
  <c r="M1027" i="30"/>
  <c r="K1027" i="30"/>
  <c r="J1027" i="30"/>
  <c r="H1027" i="30"/>
  <c r="G1027" i="30"/>
  <c r="E1027" i="30"/>
  <c r="C1027" i="30"/>
  <c r="B1027" i="30"/>
  <c r="P1025" i="30"/>
  <c r="Q1025" i="30" s="1"/>
  <c r="K1025" i="30"/>
  <c r="P1024" i="30"/>
  <c r="Q1024" i="30" s="1"/>
  <c r="K1024" i="30"/>
  <c r="H1024" i="30"/>
  <c r="I1024" i="30" s="1"/>
  <c r="C1024" i="30"/>
  <c r="C1009" i="30" s="1"/>
  <c r="C1008" i="30" s="1"/>
  <c r="P1023" i="30"/>
  <c r="Q1023" i="30" s="1"/>
  <c r="P1022" i="30"/>
  <c r="Q1022" i="30" s="1"/>
  <c r="P1021" i="30"/>
  <c r="Q1021" i="30" s="1"/>
  <c r="P1020" i="30"/>
  <c r="Q1020" i="30" s="1"/>
  <c r="P1019" i="30"/>
  <c r="Q1019" i="30" s="1"/>
  <c r="H1018" i="30"/>
  <c r="I1018" i="30" s="1"/>
  <c r="P1017" i="30"/>
  <c r="Q1017" i="30" s="1"/>
  <c r="P1016" i="30"/>
  <c r="Q1016" i="30" s="1"/>
  <c r="P1015" i="30"/>
  <c r="Q1015" i="30" s="1"/>
  <c r="P1014" i="30"/>
  <c r="Q1014" i="30" s="1"/>
  <c r="P1013" i="30"/>
  <c r="Q1013" i="30" s="1"/>
  <c r="P1012" i="30"/>
  <c r="Q1012" i="30" s="1"/>
  <c r="P1011" i="30"/>
  <c r="Q1011" i="30" s="1"/>
  <c r="P1010" i="30"/>
  <c r="Q1010" i="30" s="1"/>
  <c r="H1010" i="30"/>
  <c r="I1010" i="30" s="1"/>
  <c r="O1009" i="30"/>
  <c r="O1008" i="30" s="1"/>
  <c r="M1009" i="30"/>
  <c r="M1008" i="30" s="1"/>
  <c r="J1009" i="30"/>
  <c r="J1008" i="30" s="1"/>
  <c r="G1009" i="30"/>
  <c r="G1008" i="30" s="1"/>
  <c r="E1009" i="30"/>
  <c r="E1008" i="30" s="1"/>
  <c r="B1009" i="30"/>
  <c r="B1008" i="30" s="1"/>
  <c r="P1007" i="30"/>
  <c r="Q1007" i="30" s="1"/>
  <c r="H1007" i="30"/>
  <c r="I1007" i="30" s="1"/>
  <c r="P1006" i="30"/>
  <c r="Q1006" i="30" s="1"/>
  <c r="H1006" i="30"/>
  <c r="I1006" i="30" s="1"/>
  <c r="P1005" i="30"/>
  <c r="Q1005" i="30"/>
  <c r="H1005" i="30"/>
  <c r="I1005" i="30" s="1"/>
  <c r="P1004" i="30"/>
  <c r="Q1004" i="30" s="1"/>
  <c r="H1004" i="30"/>
  <c r="I1004" i="30" s="1"/>
  <c r="P1003" i="30"/>
  <c r="Q1003" i="30" s="1"/>
  <c r="P1002" i="30"/>
  <c r="Q1002" i="30" s="1"/>
  <c r="H1002" i="30"/>
  <c r="I1002" i="30" s="1"/>
  <c r="P1001" i="30"/>
  <c r="Q1001" i="30"/>
  <c r="H1001" i="30"/>
  <c r="O1000" i="30"/>
  <c r="M1000" i="30"/>
  <c r="K1000" i="30"/>
  <c r="J1000" i="30"/>
  <c r="G1000" i="30"/>
  <c r="E1000" i="30"/>
  <c r="C1000" i="30"/>
  <c r="B1000" i="30"/>
  <c r="P999" i="30"/>
  <c r="Q999" i="30" s="1"/>
  <c r="P998" i="30"/>
  <c r="Q998" i="30" s="1"/>
  <c r="H998" i="30"/>
  <c r="I998" i="30" s="1"/>
  <c r="P997" i="30"/>
  <c r="Q997" i="30" s="1"/>
  <c r="P996" i="30"/>
  <c r="Q996" i="30" s="1"/>
  <c r="P995" i="30"/>
  <c r="Q995" i="30" s="1"/>
  <c r="H995" i="30"/>
  <c r="I995" i="30" s="1"/>
  <c r="P994" i="30"/>
  <c r="Q994" i="30" s="1"/>
  <c r="P993" i="30"/>
  <c r="Q993" i="30" s="1"/>
  <c r="H993" i="30"/>
  <c r="I993" i="30" s="1"/>
  <c r="P992" i="30"/>
  <c r="Q992" i="30" s="1"/>
  <c r="P991" i="30"/>
  <c r="H991" i="30"/>
  <c r="I991" i="30" s="1"/>
  <c r="O990" i="30"/>
  <c r="M990" i="30"/>
  <c r="K990" i="30"/>
  <c r="J990" i="30"/>
  <c r="G990" i="30"/>
  <c r="E990" i="30"/>
  <c r="C990" i="30"/>
  <c r="B990" i="30"/>
  <c r="P989" i="30"/>
  <c r="Q989" i="30" s="1"/>
  <c r="H989" i="30"/>
  <c r="I989" i="30" s="1"/>
  <c r="P988" i="30"/>
  <c r="Q988" i="30" s="1"/>
  <c r="H988" i="30"/>
  <c r="I988" i="30" s="1"/>
  <c r="P987" i="30"/>
  <c r="Q987" i="30" s="1"/>
  <c r="H987" i="30"/>
  <c r="I987" i="30" s="1"/>
  <c r="P986" i="30"/>
  <c r="Q986" i="30" s="1"/>
  <c r="H986" i="30"/>
  <c r="I986" i="30" s="1"/>
  <c r="P985" i="30"/>
  <c r="H985" i="30"/>
  <c r="I985" i="30" s="1"/>
  <c r="P984" i="30"/>
  <c r="Q984" i="30" s="1"/>
  <c r="H984" i="30"/>
  <c r="O983" i="30"/>
  <c r="M983" i="30"/>
  <c r="K983" i="30"/>
  <c r="J983" i="30"/>
  <c r="J982" i="30" s="1"/>
  <c r="G983" i="30"/>
  <c r="E983" i="30"/>
  <c r="C983" i="30"/>
  <c r="B983" i="30"/>
  <c r="P981" i="30"/>
  <c r="Q981" i="30" s="1"/>
  <c r="H980" i="30"/>
  <c r="I980" i="30" s="1"/>
  <c r="H979" i="30"/>
  <c r="I979" i="30" s="1"/>
  <c r="O978" i="30"/>
  <c r="M978" i="30"/>
  <c r="K978" i="30"/>
  <c r="J978" i="30"/>
  <c r="G978" i="30"/>
  <c r="E978" i="30"/>
  <c r="C978" i="30"/>
  <c r="B978" i="30"/>
  <c r="P977" i="30"/>
  <c r="Q977" i="30" s="1"/>
  <c r="P976" i="30"/>
  <c r="Q976" i="30" s="1"/>
  <c r="P975" i="30"/>
  <c r="Q975" i="30" s="1"/>
  <c r="P974" i="30"/>
  <c r="Q974" i="30" s="1"/>
  <c r="H974" i="30"/>
  <c r="I974" i="30" s="1"/>
  <c r="O973" i="30"/>
  <c r="M973" i="30"/>
  <c r="K973" i="30"/>
  <c r="J973" i="30"/>
  <c r="G973" i="30"/>
  <c r="E973" i="30"/>
  <c r="C973" i="30"/>
  <c r="B973" i="30"/>
  <c r="P972" i="30"/>
  <c r="Q972" i="30" s="1"/>
  <c r="K972" i="30"/>
  <c r="P971" i="30"/>
  <c r="Q971" i="30" s="1"/>
  <c r="K971" i="30"/>
  <c r="P970" i="30"/>
  <c r="Q970" i="30" s="1"/>
  <c r="H969" i="30"/>
  <c r="I969" i="30" s="1"/>
  <c r="P968" i="30"/>
  <c r="Q968" i="30" s="1"/>
  <c r="H968" i="30"/>
  <c r="I968" i="30" s="1"/>
  <c r="P967" i="30"/>
  <c r="Q967" i="30" s="1"/>
  <c r="P966" i="30"/>
  <c r="Q966" i="30" s="1"/>
  <c r="H966" i="30"/>
  <c r="I966" i="30" s="1"/>
  <c r="P965" i="30"/>
  <c r="Q965" i="30" s="1"/>
  <c r="H965" i="30"/>
  <c r="I965" i="30" s="1"/>
  <c r="H964" i="30"/>
  <c r="I964" i="30" s="1"/>
  <c r="P963" i="30"/>
  <c r="Q963" i="30" s="1"/>
  <c r="H963" i="30"/>
  <c r="I963" i="30" s="1"/>
  <c r="P962" i="30"/>
  <c r="Q962" i="30" s="1"/>
  <c r="H962" i="30"/>
  <c r="I962" i="30" s="1"/>
  <c r="P961" i="30"/>
  <c r="Q961" i="30" s="1"/>
  <c r="H961" i="30"/>
  <c r="I961" i="30" s="1"/>
  <c r="P960" i="30"/>
  <c r="Q960" i="30" s="1"/>
  <c r="P959" i="30"/>
  <c r="Q959" i="30" s="1"/>
  <c r="P958" i="30"/>
  <c r="Q958" i="30" s="1"/>
  <c r="H958" i="30"/>
  <c r="I958" i="30" s="1"/>
  <c r="P957" i="30"/>
  <c r="Q957" i="30" s="1"/>
  <c r="P956" i="30"/>
  <c r="Q956" i="30" s="1"/>
  <c r="P955" i="30"/>
  <c r="Q955" i="30" s="1"/>
  <c r="H954" i="30"/>
  <c r="I954" i="30" s="1"/>
  <c r="P953" i="30"/>
  <c r="Q953" i="30" s="1"/>
  <c r="H953" i="30"/>
  <c r="I953" i="30" s="1"/>
  <c r="P952" i="30"/>
  <c r="H952" i="30"/>
  <c r="O951" i="30"/>
  <c r="M951" i="30"/>
  <c r="J951" i="30"/>
  <c r="G951" i="30"/>
  <c r="E951" i="30"/>
  <c r="C951" i="30"/>
  <c r="B951" i="30"/>
  <c r="P950" i="30"/>
  <c r="Q950" i="30" s="1"/>
  <c r="K950" i="30"/>
  <c r="H950" i="30"/>
  <c r="I950" i="30" s="1"/>
  <c r="C950" i="30"/>
  <c r="P949" i="30"/>
  <c r="Q949" i="30" s="1"/>
  <c r="K949" i="30"/>
  <c r="H948" i="30"/>
  <c r="I948" i="30" s="1"/>
  <c r="C948" i="30"/>
  <c r="O947" i="30"/>
  <c r="M947" i="30"/>
  <c r="J947" i="30"/>
  <c r="G947" i="30"/>
  <c r="E947" i="30"/>
  <c r="B947" i="30"/>
  <c r="P945" i="30"/>
  <c r="K945" i="30"/>
  <c r="K944" i="30" s="1"/>
  <c r="K943" i="30" s="1"/>
  <c r="H945" i="30"/>
  <c r="C945" i="30"/>
  <c r="C944" i="30" s="1"/>
  <c r="C943" i="30" s="1"/>
  <c r="O944" i="30"/>
  <c r="O943" i="30" s="1"/>
  <c r="M944" i="30"/>
  <c r="M943" i="30" s="1"/>
  <c r="J944" i="30"/>
  <c r="J943" i="30" s="1"/>
  <c r="G944" i="30"/>
  <c r="G943" i="30" s="1"/>
  <c r="E944" i="30"/>
  <c r="E943" i="30" s="1"/>
  <c r="B944" i="30"/>
  <c r="B943" i="30" s="1"/>
  <c r="P942" i="30"/>
  <c r="Q942" i="30" s="1"/>
  <c r="H942" i="30"/>
  <c r="I942" i="30" s="1"/>
  <c r="P941" i="30"/>
  <c r="Q941" i="30" s="1"/>
  <c r="H940" i="30"/>
  <c r="I940" i="30" s="1"/>
  <c r="P939" i="30"/>
  <c r="Q939" i="30" s="1"/>
  <c r="H939" i="30"/>
  <c r="I939" i="30" s="1"/>
  <c r="P938" i="30"/>
  <c r="Q938" i="30" s="1"/>
  <c r="H938" i="30"/>
  <c r="I938" i="30" s="1"/>
  <c r="H937" i="30"/>
  <c r="I937" i="30" s="1"/>
  <c r="P936" i="30"/>
  <c r="H936" i="30"/>
  <c r="I936" i="30" s="1"/>
  <c r="P935" i="30"/>
  <c r="Q935" i="30" s="1"/>
  <c r="H935" i="30"/>
  <c r="I935" i="30" s="1"/>
  <c r="P934" i="30"/>
  <c r="Q934" i="30" s="1"/>
  <c r="H934" i="30"/>
  <c r="I934" i="30" s="1"/>
  <c r="O933" i="30"/>
  <c r="O932" i="30" s="1"/>
  <c r="M933" i="30"/>
  <c r="M932" i="30" s="1"/>
  <c r="K933" i="30"/>
  <c r="K932" i="30" s="1"/>
  <c r="J933" i="30"/>
  <c r="J932" i="30" s="1"/>
  <c r="G933" i="30"/>
  <c r="G932" i="30" s="1"/>
  <c r="E933" i="30"/>
  <c r="E932" i="30" s="1"/>
  <c r="C933" i="30"/>
  <c r="C932" i="30" s="1"/>
  <c r="B933" i="30"/>
  <c r="B932" i="30" s="1"/>
  <c r="P931" i="30"/>
  <c r="Q931" i="30" s="1"/>
  <c r="K931" i="30"/>
  <c r="P930" i="30"/>
  <c r="K930" i="30"/>
  <c r="P929" i="30"/>
  <c r="Q929" i="30" s="1"/>
  <c r="P928" i="30"/>
  <c r="Q928" i="30" s="1"/>
  <c r="P927" i="30"/>
  <c r="Q927" i="30" s="1"/>
  <c r="P926" i="30"/>
  <c r="Q926" i="30" s="1"/>
  <c r="P925" i="30"/>
  <c r="Q925" i="30" s="1"/>
  <c r="P924" i="30"/>
  <c r="Q924" i="30" s="1"/>
  <c r="P923" i="30"/>
  <c r="Q923" i="30" s="1"/>
  <c r="P922" i="30"/>
  <c r="Q922" i="30" s="1"/>
  <c r="O921" i="30"/>
  <c r="M921" i="30"/>
  <c r="J921" i="30"/>
  <c r="G921" i="30"/>
  <c r="E921" i="30"/>
  <c r="C921" i="30"/>
  <c r="B921" i="30"/>
  <c r="P920" i="30"/>
  <c r="O919" i="30"/>
  <c r="M919" i="30"/>
  <c r="K919" i="30"/>
  <c r="J919" i="30"/>
  <c r="G919" i="30"/>
  <c r="E919" i="30"/>
  <c r="C919" i="30"/>
  <c r="B919" i="30"/>
  <c r="P918" i="30"/>
  <c r="Q918" i="30" s="1"/>
  <c r="K918" i="30"/>
  <c r="P917" i="30"/>
  <c r="Q917" i="30" s="1"/>
  <c r="K917" i="30"/>
  <c r="P916" i="30"/>
  <c r="Q916" i="30" s="1"/>
  <c r="K916" i="30"/>
  <c r="P915" i="30"/>
  <c r="Q915" i="30" s="1"/>
  <c r="P914" i="30"/>
  <c r="Q914" i="30" s="1"/>
  <c r="P913" i="30"/>
  <c r="Q913" i="30" s="1"/>
  <c r="P912" i="30"/>
  <c r="Q912" i="30" s="1"/>
  <c r="P911" i="30"/>
  <c r="Q911" i="30" s="1"/>
  <c r="P910" i="30"/>
  <c r="Q910" i="30" s="1"/>
  <c r="P909" i="30"/>
  <c r="Q909" i="30" s="1"/>
  <c r="P908" i="30"/>
  <c r="Q908" i="30" s="1"/>
  <c r="P907" i="30"/>
  <c r="Q907" i="30" s="1"/>
  <c r="P906" i="30"/>
  <c r="Q906" i="30" s="1"/>
  <c r="O905" i="30"/>
  <c r="M905" i="30"/>
  <c r="J905" i="30"/>
  <c r="G905" i="30"/>
  <c r="E905" i="30"/>
  <c r="C905" i="30"/>
  <c r="B905" i="30"/>
  <c r="P903" i="30"/>
  <c r="Q903" i="30" s="1"/>
  <c r="Q902" i="30" s="1"/>
  <c r="K903" i="30"/>
  <c r="K902" i="30" s="1"/>
  <c r="H902" i="30"/>
  <c r="I902" i="30"/>
  <c r="O902" i="30"/>
  <c r="M902" i="30"/>
  <c r="J902" i="30"/>
  <c r="G902" i="30"/>
  <c r="E902" i="30"/>
  <c r="C902" i="30"/>
  <c r="B902" i="30"/>
  <c r="P901" i="30"/>
  <c r="Q901" i="30" s="1"/>
  <c r="K901" i="30"/>
  <c r="H901" i="30"/>
  <c r="I901" i="30" s="1"/>
  <c r="C901" i="30"/>
  <c r="P900" i="30"/>
  <c r="Q900" i="30" s="1"/>
  <c r="K900" i="30"/>
  <c r="P899" i="30"/>
  <c r="Q899" i="30" s="1"/>
  <c r="K899" i="30"/>
  <c r="H899" i="30"/>
  <c r="I899" i="30" s="1"/>
  <c r="C899" i="30"/>
  <c r="P898" i="30"/>
  <c r="Q898" i="30" s="1"/>
  <c r="K898" i="30"/>
  <c r="H897" i="30"/>
  <c r="C897" i="30"/>
  <c r="P896" i="30"/>
  <c r="Q896" i="30" s="1"/>
  <c r="K896" i="30"/>
  <c r="H896" i="30"/>
  <c r="I896" i="30" s="1"/>
  <c r="C896" i="30"/>
  <c r="P895" i="30"/>
  <c r="Q895" i="30" s="1"/>
  <c r="K895" i="30"/>
  <c r="O894" i="30"/>
  <c r="M894" i="30"/>
  <c r="J894" i="30"/>
  <c r="G894" i="30"/>
  <c r="E894" i="30"/>
  <c r="B894" i="30"/>
  <c r="P892" i="30"/>
  <c r="Q892" i="30" s="1"/>
  <c r="Q891" i="30" s="1"/>
  <c r="Q890" i="30" s="1"/>
  <c r="K892" i="30"/>
  <c r="K891" i="30" s="1"/>
  <c r="K890" i="30" s="1"/>
  <c r="H891" i="30"/>
  <c r="H890" i="30" s="1"/>
  <c r="O891" i="30"/>
  <c r="O890" i="30" s="1"/>
  <c r="M891" i="30"/>
  <c r="M890" i="30" s="1"/>
  <c r="J891" i="30"/>
  <c r="J890" i="30" s="1"/>
  <c r="G891" i="30"/>
  <c r="G890" i="30" s="1"/>
  <c r="E891" i="30"/>
  <c r="E890" i="30" s="1"/>
  <c r="C891" i="30"/>
  <c r="C890" i="30" s="1"/>
  <c r="B891" i="30"/>
  <c r="B890" i="30" s="1"/>
  <c r="P889" i="30"/>
  <c r="Q889" i="30" s="1"/>
  <c r="P888" i="30"/>
  <c r="Q888" i="30" s="1"/>
  <c r="P887" i="30"/>
  <c r="P886" i="30"/>
  <c r="Q886" i="30" s="1"/>
  <c r="K886" i="30"/>
  <c r="K885" i="30" s="1"/>
  <c r="O885" i="30"/>
  <c r="M885" i="30"/>
  <c r="J885" i="30"/>
  <c r="G885" i="30"/>
  <c r="E885" i="30"/>
  <c r="C885" i="30"/>
  <c r="B885" i="30"/>
  <c r="P884" i="30"/>
  <c r="Q884" i="30" s="1"/>
  <c r="P883" i="30"/>
  <c r="Q883" i="30" s="1"/>
  <c r="P882" i="30"/>
  <c r="Q882" i="30" s="1"/>
  <c r="P881" i="30"/>
  <c r="Q881" i="30" s="1"/>
  <c r="P880" i="30"/>
  <c r="Q880" i="30" s="1"/>
  <c r="P879" i="30"/>
  <c r="Q879" i="30" s="1"/>
  <c r="P878" i="30"/>
  <c r="Q878" i="30" s="1"/>
  <c r="P877" i="30"/>
  <c r="O876" i="30"/>
  <c r="M876" i="30"/>
  <c r="K876" i="30"/>
  <c r="J876" i="30"/>
  <c r="G876" i="30"/>
  <c r="E876" i="30"/>
  <c r="C876" i="30"/>
  <c r="B876" i="30"/>
  <c r="P875" i="30"/>
  <c r="Q875" i="30" s="1"/>
  <c r="K875" i="30"/>
  <c r="P874" i="30"/>
  <c r="Q874" i="30" s="1"/>
  <c r="K874" i="30"/>
  <c r="P873" i="30"/>
  <c r="Q873" i="30" s="1"/>
  <c r="K873" i="30"/>
  <c r="O872" i="30"/>
  <c r="M872" i="30"/>
  <c r="J872" i="30"/>
  <c r="G872" i="30"/>
  <c r="E872" i="30"/>
  <c r="C872" i="30"/>
  <c r="B872" i="30"/>
  <c r="P870" i="30"/>
  <c r="Q870" i="30" s="1"/>
  <c r="P869" i="30"/>
  <c r="O868" i="30"/>
  <c r="M868" i="30"/>
  <c r="K868" i="30"/>
  <c r="J868" i="30"/>
  <c r="G868" i="30"/>
  <c r="E868" i="30"/>
  <c r="C868" i="30"/>
  <c r="B868" i="30"/>
  <c r="P867" i="30"/>
  <c r="O866" i="30"/>
  <c r="M866" i="30"/>
  <c r="K866" i="30"/>
  <c r="J866" i="30"/>
  <c r="G866" i="30"/>
  <c r="E866" i="30"/>
  <c r="C866" i="30"/>
  <c r="B866" i="30"/>
  <c r="P865" i="30"/>
  <c r="Q865" i="30" s="1"/>
  <c r="K865" i="30"/>
  <c r="P864" i="30"/>
  <c r="Q864" i="30" s="1"/>
  <c r="K864" i="30"/>
  <c r="P863" i="30"/>
  <c r="Q863" i="30" s="1"/>
  <c r="K863" i="30"/>
  <c r="P862" i="30"/>
  <c r="Q862" i="30" s="1"/>
  <c r="P861" i="30"/>
  <c r="Q861" i="30" s="1"/>
  <c r="P860" i="30"/>
  <c r="Q860" i="30" s="1"/>
  <c r="P859" i="30"/>
  <c r="Q859" i="30" s="1"/>
  <c r="P858" i="30"/>
  <c r="Q858" i="30" s="1"/>
  <c r="P857" i="30"/>
  <c r="O856" i="30"/>
  <c r="M856" i="30"/>
  <c r="J856" i="30"/>
  <c r="G856" i="30"/>
  <c r="E856" i="30"/>
  <c r="C856" i="30"/>
  <c r="B856" i="30"/>
  <c r="P855" i="30"/>
  <c r="Q855" i="30" s="1"/>
  <c r="K855" i="30"/>
  <c r="P854" i="30"/>
  <c r="Q854" i="30" s="1"/>
  <c r="K854" i="30"/>
  <c r="P853" i="30"/>
  <c r="Q853" i="30" s="1"/>
  <c r="K853" i="30"/>
  <c r="O852" i="30"/>
  <c r="M852" i="30"/>
  <c r="J852" i="30"/>
  <c r="G852" i="30"/>
  <c r="E852" i="30"/>
  <c r="C852" i="30"/>
  <c r="B852" i="30"/>
  <c r="P850" i="30"/>
  <c r="Q850" i="30" s="1"/>
  <c r="K850" i="30"/>
  <c r="H850" i="30"/>
  <c r="I850" i="30" s="1"/>
  <c r="C850" i="30"/>
  <c r="P849" i="30"/>
  <c r="Q849" i="30" s="1"/>
  <c r="K849" i="30"/>
  <c r="H849" i="30"/>
  <c r="I849" i="30" s="1"/>
  <c r="C849" i="30"/>
  <c r="P848" i="30"/>
  <c r="Q848" i="30" s="1"/>
  <c r="P847" i="30"/>
  <c r="Q847" i="30" s="1"/>
  <c r="H847" i="30"/>
  <c r="I847" i="30" s="1"/>
  <c r="P846" i="30"/>
  <c r="Q846" i="30" s="1"/>
  <c r="P845" i="30"/>
  <c r="Q845" i="30" s="1"/>
  <c r="H845" i="30"/>
  <c r="I845" i="30" s="1"/>
  <c r="P844" i="30"/>
  <c r="Q844" i="30" s="1"/>
  <c r="K844" i="30"/>
  <c r="H844" i="30"/>
  <c r="I844" i="30" s="1"/>
  <c r="C844" i="30"/>
  <c r="O843" i="30"/>
  <c r="M843" i="30"/>
  <c r="J843" i="30"/>
  <c r="G843" i="30"/>
  <c r="E843" i="30"/>
  <c r="B843" i="30"/>
  <c r="P842" i="30"/>
  <c r="Q842" i="30" s="1"/>
  <c r="H842" i="30"/>
  <c r="I842" i="30" s="1"/>
  <c r="P841" i="30"/>
  <c r="Q841" i="30" s="1"/>
  <c r="P840" i="30"/>
  <c r="Q840" i="30" s="1"/>
  <c r="H840" i="30"/>
  <c r="P839" i="30"/>
  <c r="Q839" i="30" s="1"/>
  <c r="H839" i="30"/>
  <c r="I839" i="30" s="1"/>
  <c r="O838" i="30"/>
  <c r="M838" i="30"/>
  <c r="K838" i="30"/>
  <c r="J838" i="30"/>
  <c r="G838" i="30"/>
  <c r="E838" i="30"/>
  <c r="C838" i="30"/>
  <c r="B838" i="30"/>
  <c r="P837" i="30"/>
  <c r="Q837" i="30" s="1"/>
  <c r="K837" i="30"/>
  <c r="H837" i="30"/>
  <c r="I837" i="30" s="1"/>
  <c r="C837" i="30"/>
  <c r="P836" i="30"/>
  <c r="Q836" i="30" s="1"/>
  <c r="K836" i="30"/>
  <c r="H836" i="30"/>
  <c r="I836" i="30" s="1"/>
  <c r="C836" i="30"/>
  <c r="P835" i="30"/>
  <c r="Q835" i="30" s="1"/>
  <c r="K835" i="30"/>
  <c r="H835" i="30"/>
  <c r="I835" i="30" s="1"/>
  <c r="C835" i="30"/>
  <c r="P834" i="30"/>
  <c r="Q834" i="30" s="1"/>
  <c r="P833" i="30"/>
  <c r="Q833" i="30" s="1"/>
  <c r="H833" i="30"/>
  <c r="I833" i="30" s="1"/>
  <c r="P832" i="30"/>
  <c r="Q832" i="30" s="1"/>
  <c r="H832" i="30"/>
  <c r="I832" i="30" s="1"/>
  <c r="H831" i="30"/>
  <c r="I831" i="30" s="1"/>
  <c r="P830" i="30"/>
  <c r="Q830" i="30" s="1"/>
  <c r="H830" i="30"/>
  <c r="I830" i="30" s="1"/>
  <c r="H829" i="30"/>
  <c r="I829" i="30" s="1"/>
  <c r="P828" i="30"/>
  <c r="Q828" i="30" s="1"/>
  <c r="H827" i="30"/>
  <c r="I827" i="30" s="1"/>
  <c r="P826" i="30"/>
  <c r="Q826" i="30" s="1"/>
  <c r="P825" i="30"/>
  <c r="H825" i="30"/>
  <c r="I825" i="30" s="1"/>
  <c r="O824" i="30"/>
  <c r="M824" i="30"/>
  <c r="J824" i="30"/>
  <c r="G824" i="30"/>
  <c r="E824" i="30"/>
  <c r="B824" i="30"/>
  <c r="P823" i="30"/>
  <c r="Q823" i="30" s="1"/>
  <c r="Q822" i="30" s="1"/>
  <c r="K823" i="30"/>
  <c r="K822" i="30" s="1"/>
  <c r="H823" i="30"/>
  <c r="I823" i="30" s="1"/>
  <c r="I822" i="30" s="1"/>
  <c r="C823" i="30"/>
  <c r="C822" i="30" s="1"/>
  <c r="O822" i="30"/>
  <c r="M822" i="30"/>
  <c r="J822" i="30"/>
  <c r="G822" i="30"/>
  <c r="E822" i="30"/>
  <c r="B822" i="30"/>
  <c r="P820" i="30"/>
  <c r="Q820" i="30" s="1"/>
  <c r="Q819" i="30" s="1"/>
  <c r="Q818" i="30" s="1"/>
  <c r="K820" i="30"/>
  <c r="K819" i="30" s="1"/>
  <c r="K818" i="30" s="1"/>
  <c r="O819" i="30"/>
  <c r="O818" i="30" s="1"/>
  <c r="M819" i="30"/>
  <c r="M818" i="30" s="1"/>
  <c r="J819" i="30"/>
  <c r="J818" i="30" s="1"/>
  <c r="G819" i="30"/>
  <c r="G818" i="30" s="1"/>
  <c r="E819" i="30"/>
  <c r="E818" i="30" s="1"/>
  <c r="C819" i="30"/>
  <c r="C818" i="30" s="1"/>
  <c r="B819" i="30"/>
  <c r="B818" i="30" s="1"/>
  <c r="P817" i="30"/>
  <c r="Q817" i="30" s="1"/>
  <c r="Q816" i="30" s="1"/>
  <c r="I816" i="30"/>
  <c r="O816" i="30"/>
  <c r="M816" i="30"/>
  <c r="K816" i="30"/>
  <c r="J816" i="30"/>
  <c r="H816" i="30"/>
  <c r="G816" i="30"/>
  <c r="E816" i="30"/>
  <c r="C816" i="30"/>
  <c r="B816" i="30"/>
  <c r="P815" i="30"/>
  <c r="Q815" i="30" s="1"/>
  <c r="P814" i="30"/>
  <c r="Q814" i="30" s="1"/>
  <c r="P813" i="30"/>
  <c r="Q813" i="30" s="1"/>
  <c r="P812" i="30"/>
  <c r="Q812" i="30" s="1"/>
  <c r="O811" i="30"/>
  <c r="M811" i="30"/>
  <c r="K811" i="30"/>
  <c r="J811" i="30"/>
  <c r="G811" i="30"/>
  <c r="E811" i="30"/>
  <c r="C811" i="30"/>
  <c r="B811" i="30"/>
  <c r="P810" i="30"/>
  <c r="Q810" i="30" s="1"/>
  <c r="P809" i="30"/>
  <c r="Q809" i="30" s="1"/>
  <c r="P808" i="30"/>
  <c r="Q808" i="30" s="1"/>
  <c r="P807" i="30"/>
  <c r="Q807" i="30" s="1"/>
  <c r="P806" i="30"/>
  <c r="P805" i="30"/>
  <c r="Q805" i="30" s="1"/>
  <c r="O804" i="30"/>
  <c r="M804" i="30"/>
  <c r="K804" i="30"/>
  <c r="J804" i="30"/>
  <c r="G804" i="30"/>
  <c r="E804" i="30"/>
  <c r="C804" i="30"/>
  <c r="B804" i="30"/>
  <c r="P802" i="30"/>
  <c r="Q802" i="30" s="1"/>
  <c r="H802" i="30"/>
  <c r="I802" i="30" s="1"/>
  <c r="P801" i="30"/>
  <c r="Q801" i="30" s="1"/>
  <c r="H801" i="30"/>
  <c r="I801" i="30" s="1"/>
  <c r="P800" i="30"/>
  <c r="Q800" i="30" s="1"/>
  <c r="P799" i="30"/>
  <c r="Q799" i="30" s="1"/>
  <c r="H799" i="30"/>
  <c r="I799" i="30" s="1"/>
  <c r="P798" i="30"/>
  <c r="Q798" i="30" s="1"/>
  <c r="H798" i="30"/>
  <c r="P797" i="30"/>
  <c r="H797" i="30"/>
  <c r="I797" i="30" s="1"/>
  <c r="O796" i="30"/>
  <c r="M796" i="30"/>
  <c r="K796" i="30"/>
  <c r="J796" i="30"/>
  <c r="G796" i="30"/>
  <c r="E796" i="30"/>
  <c r="C796" i="30"/>
  <c r="B796" i="30"/>
  <c r="P795" i="30"/>
  <c r="Q795" i="30" s="1"/>
  <c r="H795" i="30"/>
  <c r="I795" i="30" s="1"/>
  <c r="P794" i="30"/>
  <c r="Q794" i="30" s="1"/>
  <c r="H794" i="30"/>
  <c r="I794" i="30" s="1"/>
  <c r="P793" i="30"/>
  <c r="Q793" i="30" s="1"/>
  <c r="P792" i="30"/>
  <c r="Q792" i="30" s="1"/>
  <c r="H792" i="30"/>
  <c r="I792" i="30" s="1"/>
  <c r="P791" i="30"/>
  <c r="Q791" i="30" s="1"/>
  <c r="H791" i="30"/>
  <c r="I791" i="30" s="1"/>
  <c r="P790" i="30"/>
  <c r="Q790" i="30" s="1"/>
  <c r="H790" i="30"/>
  <c r="I790" i="30" s="1"/>
  <c r="P789" i="30"/>
  <c r="Q789" i="30" s="1"/>
  <c r="H789" i="30"/>
  <c r="I789" i="30" s="1"/>
  <c r="P788" i="30"/>
  <c r="Q788" i="30" s="1"/>
  <c r="P787" i="30"/>
  <c r="Q787" i="30" s="1"/>
  <c r="H787" i="30"/>
  <c r="I787" i="30" s="1"/>
  <c r="P786" i="30"/>
  <c r="Q786" i="30" s="1"/>
  <c r="H786" i="30"/>
  <c r="I786" i="30" s="1"/>
  <c r="P785" i="30"/>
  <c r="Q785" i="30" s="1"/>
  <c r="H785" i="30"/>
  <c r="I785" i="30" s="1"/>
  <c r="P784" i="30"/>
  <c r="Q784" i="30" s="1"/>
  <c r="H784" i="30"/>
  <c r="I784" i="30" s="1"/>
  <c r="P783" i="30"/>
  <c r="Q783" i="30" s="1"/>
  <c r="H782" i="30"/>
  <c r="I782" i="30" s="1"/>
  <c r="P781" i="30"/>
  <c r="Q781" i="30" s="1"/>
  <c r="H780" i="30"/>
  <c r="I780" i="30" s="1"/>
  <c r="P779" i="30"/>
  <c r="Q779" i="30" s="1"/>
  <c r="P778" i="30"/>
  <c r="O777" i="30"/>
  <c r="M777" i="30"/>
  <c r="K777" i="30"/>
  <c r="J777" i="30"/>
  <c r="G777" i="30"/>
  <c r="E777" i="30"/>
  <c r="C777" i="30"/>
  <c r="B777" i="30"/>
  <c r="B776" i="30" s="1"/>
  <c r="P775" i="30"/>
  <c r="Q775" i="30" s="1"/>
  <c r="K775" i="30"/>
  <c r="P774" i="30"/>
  <c r="Q774" i="30" s="1"/>
  <c r="P773" i="30"/>
  <c r="Q773" i="30" s="1"/>
  <c r="P772" i="30"/>
  <c r="Q772" i="30" s="1"/>
  <c r="P771" i="30"/>
  <c r="Q771" i="30" s="1"/>
  <c r="P770" i="30"/>
  <c r="Q770" i="30" s="1"/>
  <c r="P769" i="30"/>
  <c r="Q769" i="30" s="1"/>
  <c r="P768" i="30"/>
  <c r="Q768" i="30" s="1"/>
  <c r="K768" i="30"/>
  <c r="P767" i="30"/>
  <c r="Q767" i="30" s="1"/>
  <c r="K767" i="30"/>
  <c r="O766" i="30"/>
  <c r="M766" i="30"/>
  <c r="J766" i="30"/>
  <c r="G766" i="30"/>
  <c r="E766" i="30"/>
  <c r="C766" i="30"/>
  <c r="B766" i="30"/>
  <c r="P765" i="30"/>
  <c r="Q765" i="30" s="1"/>
  <c r="P764" i="30"/>
  <c r="Q764" i="30" s="1"/>
  <c r="P763" i="30"/>
  <c r="Q763" i="30" s="1"/>
  <c r="P762" i="30"/>
  <c r="O761" i="30"/>
  <c r="M761" i="30"/>
  <c r="K761" i="30"/>
  <c r="J761" i="30"/>
  <c r="G761" i="30"/>
  <c r="E761" i="30"/>
  <c r="C761" i="30"/>
  <c r="B761" i="30"/>
  <c r="P760" i="30"/>
  <c r="Q760" i="30" s="1"/>
  <c r="K760" i="30"/>
  <c r="P759" i="30"/>
  <c r="Q759" i="30" s="1"/>
  <c r="K759" i="30"/>
  <c r="P758" i="30"/>
  <c r="Q758" i="30" s="1"/>
  <c r="P757" i="30"/>
  <c r="Q757" i="30" s="1"/>
  <c r="P756" i="30"/>
  <c r="Q756" i="30" s="1"/>
  <c r="P755" i="30"/>
  <c r="P754" i="30"/>
  <c r="Q754" i="30" s="1"/>
  <c r="P753" i="30"/>
  <c r="Q753" i="30" s="1"/>
  <c r="P752" i="30"/>
  <c r="Q752" i="30" s="1"/>
  <c r="O751" i="30"/>
  <c r="M751" i="30"/>
  <c r="J751" i="30"/>
  <c r="G751" i="30"/>
  <c r="E751" i="30"/>
  <c r="C751" i="30"/>
  <c r="B751" i="30"/>
  <c r="P750" i="30"/>
  <c r="Q750" i="30" s="1"/>
  <c r="K750" i="30"/>
  <c r="P749" i="30"/>
  <c r="Q749" i="30" s="1"/>
  <c r="K749" i="30"/>
  <c r="P748" i="30"/>
  <c r="Q748" i="30" s="1"/>
  <c r="K748" i="30"/>
  <c r="O747" i="30"/>
  <c r="M747" i="30"/>
  <c r="J747" i="30"/>
  <c r="G747" i="30"/>
  <c r="E747" i="30"/>
  <c r="C747" i="30"/>
  <c r="B747" i="30"/>
  <c r="P745" i="30"/>
  <c r="Q745" i="30" s="1"/>
  <c r="P744" i="30"/>
  <c r="O743" i="30"/>
  <c r="M743" i="30"/>
  <c r="K743" i="30"/>
  <c r="J743" i="30"/>
  <c r="G743" i="30"/>
  <c r="E743" i="30"/>
  <c r="C743" i="30"/>
  <c r="B743" i="30"/>
  <c r="P742" i="30"/>
  <c r="Q742" i="30" s="1"/>
  <c r="K742" i="30"/>
  <c r="K736" i="30" s="1"/>
  <c r="P741" i="30"/>
  <c r="Q741" i="30" s="1"/>
  <c r="P740" i="30"/>
  <c r="Q740" i="30" s="1"/>
  <c r="P739" i="30"/>
  <c r="Q739" i="30" s="1"/>
  <c r="P738" i="30"/>
  <c r="Q738" i="30" s="1"/>
  <c r="P737" i="30"/>
  <c r="Q737" i="30" s="1"/>
  <c r="O736" i="30"/>
  <c r="M736" i="30"/>
  <c r="J736" i="30"/>
  <c r="G736" i="30"/>
  <c r="E736" i="30"/>
  <c r="C736" i="30"/>
  <c r="B736" i="30"/>
  <c r="P735" i="30"/>
  <c r="Q735" i="30" s="1"/>
  <c r="K735" i="30"/>
  <c r="K731" i="30" s="1"/>
  <c r="P734" i="30"/>
  <c r="Q734" i="30" s="1"/>
  <c r="P733" i="30"/>
  <c r="P732" i="30"/>
  <c r="Q732" i="30" s="1"/>
  <c r="O731" i="30"/>
  <c r="M731" i="30"/>
  <c r="J731" i="30"/>
  <c r="G731" i="30"/>
  <c r="E731" i="30"/>
  <c r="C731" i="30"/>
  <c r="B731" i="30"/>
  <c r="P729" i="30"/>
  <c r="Q729" i="30" s="1"/>
  <c r="K729" i="30"/>
  <c r="P728" i="30"/>
  <c r="K728" i="30"/>
  <c r="O727" i="30"/>
  <c r="O726" i="30" s="1"/>
  <c r="M727" i="30"/>
  <c r="M726" i="30" s="1"/>
  <c r="J727" i="30"/>
  <c r="J726" i="30" s="1"/>
  <c r="G727" i="30"/>
  <c r="G726" i="30" s="1"/>
  <c r="E727" i="30"/>
  <c r="E726" i="30" s="1"/>
  <c r="C727" i="30"/>
  <c r="C726" i="30" s="1"/>
  <c r="B727" i="30"/>
  <c r="B726" i="30" s="1"/>
  <c r="P725" i="30"/>
  <c r="Q725" i="30" s="1"/>
  <c r="H725" i="30"/>
  <c r="I725" i="30" s="1"/>
  <c r="P724" i="30"/>
  <c r="Q724" i="30" s="1"/>
  <c r="P723" i="30"/>
  <c r="Q723" i="30" s="1"/>
  <c r="H723" i="30"/>
  <c r="I723" i="30" s="1"/>
  <c r="P722" i="30"/>
  <c r="Q722" i="30" s="1"/>
  <c r="H722" i="30"/>
  <c r="I722" i="30" s="1"/>
  <c r="P721" i="30"/>
  <c r="Q721" i="30" s="1"/>
  <c r="H721" i="30"/>
  <c r="I721" i="30" s="1"/>
  <c r="P720" i="30"/>
  <c r="Q720" i="30" s="1"/>
  <c r="H720" i="30"/>
  <c r="I720" i="30" s="1"/>
  <c r="P719" i="30"/>
  <c r="Q719" i="30" s="1"/>
  <c r="P718" i="30"/>
  <c r="Q718" i="30" s="1"/>
  <c r="P717" i="30"/>
  <c r="Q717" i="30" s="1"/>
  <c r="H717" i="30"/>
  <c r="P716" i="30"/>
  <c r="Q716" i="30" s="1"/>
  <c r="O715" i="30"/>
  <c r="M715" i="30"/>
  <c r="K715" i="30"/>
  <c r="J715" i="30"/>
  <c r="G715" i="30"/>
  <c r="E715" i="30"/>
  <c r="C715" i="30"/>
  <c r="B715" i="30"/>
  <c r="P714" i="30"/>
  <c r="Q714" i="30" s="1"/>
  <c r="K714" i="30"/>
  <c r="K712" i="30" s="1"/>
  <c r="H714" i="30"/>
  <c r="I714" i="30" s="1"/>
  <c r="C714" i="30"/>
  <c r="C712" i="30" s="1"/>
  <c r="P713" i="30"/>
  <c r="Q713" i="30" s="1"/>
  <c r="H713" i="30"/>
  <c r="I713" i="30" s="1"/>
  <c r="O712" i="30"/>
  <c r="M712" i="30"/>
  <c r="J712" i="30"/>
  <c r="G712" i="30"/>
  <c r="E712" i="30"/>
  <c r="B712" i="30"/>
  <c r="P711" i="30"/>
  <c r="Q711" i="30" s="1"/>
  <c r="K711" i="30"/>
  <c r="H711" i="30"/>
  <c r="I711" i="30" s="1"/>
  <c r="C711" i="30"/>
  <c r="P710" i="30"/>
  <c r="Q710" i="30" s="1"/>
  <c r="K710" i="30"/>
  <c r="H710" i="30"/>
  <c r="I710" i="30" s="1"/>
  <c r="C710" i="30"/>
  <c r="P709" i="30"/>
  <c r="Q709" i="30" s="1"/>
  <c r="K709" i="30"/>
  <c r="H709" i="30"/>
  <c r="I709" i="30" s="1"/>
  <c r="C709" i="30"/>
  <c r="P708" i="30"/>
  <c r="Q708" i="30" s="1"/>
  <c r="P707" i="30"/>
  <c r="Q707" i="30" s="1"/>
  <c r="P706" i="30"/>
  <c r="Q706" i="30" s="1"/>
  <c r="P705" i="30"/>
  <c r="Q705" i="30" s="1"/>
  <c r="H705" i="30"/>
  <c r="I705" i="30" s="1"/>
  <c r="P704" i="30"/>
  <c r="Q704" i="30" s="1"/>
  <c r="H704" i="30"/>
  <c r="I704" i="30" s="1"/>
  <c r="P703" i="30"/>
  <c r="Q703" i="30" s="1"/>
  <c r="H703" i="30"/>
  <c r="I703" i="30" s="1"/>
  <c r="H702" i="30"/>
  <c r="I702" i="30" s="1"/>
  <c r="P701" i="30"/>
  <c r="Q701" i="30" s="1"/>
  <c r="P700" i="30"/>
  <c r="Q700" i="30" s="1"/>
  <c r="H700" i="30"/>
  <c r="I700" i="30" s="1"/>
  <c r="P699" i="30"/>
  <c r="Q699" i="30" s="1"/>
  <c r="H699" i="30"/>
  <c r="I699" i="30" s="1"/>
  <c r="P698" i="30"/>
  <c r="Q698" i="30" s="1"/>
  <c r="H698" i="30"/>
  <c r="I698" i="30" s="1"/>
  <c r="P697" i="30"/>
  <c r="Q697" i="30" s="1"/>
  <c r="P696" i="30"/>
  <c r="Q696" i="30" s="1"/>
  <c r="O695" i="30"/>
  <c r="M695" i="30"/>
  <c r="J695" i="30"/>
  <c r="G695" i="30"/>
  <c r="E695" i="30"/>
  <c r="B695" i="30"/>
  <c r="P694" i="30"/>
  <c r="Q694" i="30" s="1"/>
  <c r="K694" i="30"/>
  <c r="P693" i="30"/>
  <c r="Q693" i="30" s="1"/>
  <c r="K693" i="30"/>
  <c r="H693" i="30"/>
  <c r="I693" i="30" s="1"/>
  <c r="C693" i="30"/>
  <c r="P692" i="30"/>
  <c r="Q692" i="30" s="1"/>
  <c r="K692" i="30"/>
  <c r="H692" i="30"/>
  <c r="I692" i="30" s="1"/>
  <c r="C692" i="30"/>
  <c r="P691" i="30"/>
  <c r="Q691" i="30" s="1"/>
  <c r="K691" i="30"/>
  <c r="H691" i="30"/>
  <c r="I691" i="30" s="1"/>
  <c r="C691" i="30"/>
  <c r="P690" i="30"/>
  <c r="K690" i="30"/>
  <c r="H690" i="30"/>
  <c r="I690" i="30" s="1"/>
  <c r="C690" i="30"/>
  <c r="C689" i="30" s="1"/>
  <c r="O689" i="30"/>
  <c r="M689" i="30"/>
  <c r="J689" i="30"/>
  <c r="G689" i="30"/>
  <c r="E689" i="30"/>
  <c r="B689" i="30"/>
  <c r="P687" i="30"/>
  <c r="Q687" i="30" s="1"/>
  <c r="K687" i="30"/>
  <c r="K660" i="30" s="1"/>
  <c r="H687" i="30"/>
  <c r="I687" i="30" s="1"/>
  <c r="C687" i="30"/>
  <c r="C660" i="30" s="1"/>
  <c r="P686" i="30"/>
  <c r="Q686" i="30" s="1"/>
  <c r="P685" i="30"/>
  <c r="Q685" i="30" s="1"/>
  <c r="H685" i="30"/>
  <c r="I685" i="30" s="1"/>
  <c r="P684" i="30"/>
  <c r="Q684" i="30" s="1"/>
  <c r="H684" i="30"/>
  <c r="I684" i="30" s="1"/>
  <c r="P683" i="30"/>
  <c r="Q683" i="30" s="1"/>
  <c r="H683" i="30"/>
  <c r="I683" i="30" s="1"/>
  <c r="P682" i="30"/>
  <c r="Q682" i="30" s="1"/>
  <c r="P681" i="30"/>
  <c r="Q681" i="30" s="1"/>
  <c r="H681" i="30"/>
  <c r="I681" i="30" s="1"/>
  <c r="H680" i="30"/>
  <c r="I680" i="30" s="1"/>
  <c r="P679" i="30"/>
  <c r="Q679" i="30" s="1"/>
  <c r="P678" i="30"/>
  <c r="Q678" i="30" s="1"/>
  <c r="H678" i="30"/>
  <c r="I678" i="30" s="1"/>
  <c r="P677" i="30"/>
  <c r="Q677" i="30" s="1"/>
  <c r="H677" i="30"/>
  <c r="I677" i="30" s="1"/>
  <c r="P676" i="30"/>
  <c r="Q676" i="30" s="1"/>
  <c r="P675" i="30"/>
  <c r="Q675" i="30" s="1"/>
  <c r="H675" i="30"/>
  <c r="I675" i="30" s="1"/>
  <c r="P674" i="30"/>
  <c r="Q674" i="30" s="1"/>
  <c r="P673" i="30"/>
  <c r="Q673" i="30" s="1"/>
  <c r="P672" i="30"/>
  <c r="Q672" i="30" s="1"/>
  <c r="H671" i="30"/>
  <c r="I671" i="30" s="1"/>
  <c r="P670" i="30"/>
  <c r="Q670" i="30" s="1"/>
  <c r="P669" i="30"/>
  <c r="Q669" i="30" s="1"/>
  <c r="P668" i="30"/>
  <c r="Q668" i="30" s="1"/>
  <c r="H668" i="30"/>
  <c r="I668" i="30" s="1"/>
  <c r="H667" i="30"/>
  <c r="I667" i="30" s="1"/>
  <c r="P666" i="30"/>
  <c r="Q666" i="30" s="1"/>
  <c r="H666" i="30"/>
  <c r="I666" i="30" s="1"/>
  <c r="P665" i="30"/>
  <c r="Q665" i="30" s="1"/>
  <c r="H665" i="30"/>
  <c r="I665" i="30" s="1"/>
  <c r="P664" i="30"/>
  <c r="Q664" i="30" s="1"/>
  <c r="P663" i="30"/>
  <c r="Q663" i="30" s="1"/>
  <c r="P662" i="30"/>
  <c r="Q662" i="30" s="1"/>
  <c r="P661" i="30"/>
  <c r="Q661" i="30" s="1"/>
  <c r="H661" i="30"/>
  <c r="I661" i="30" s="1"/>
  <c r="M660" i="30"/>
  <c r="J660" i="30"/>
  <c r="G660" i="30"/>
  <c r="E660" i="30"/>
  <c r="B660" i="30"/>
  <c r="P659" i="30"/>
  <c r="Q659" i="30" s="1"/>
  <c r="K659" i="30"/>
  <c r="H659" i="30"/>
  <c r="C659" i="30"/>
  <c r="C647" i="30" s="1"/>
  <c r="P658" i="30"/>
  <c r="K658" i="30"/>
  <c r="K647" i="30" s="1"/>
  <c r="H657" i="30"/>
  <c r="I657" i="30" s="1"/>
  <c r="P656" i="30"/>
  <c r="Q656" i="30" s="1"/>
  <c r="H656" i="30"/>
  <c r="I656" i="30" s="1"/>
  <c r="P655" i="30"/>
  <c r="Q655" i="30" s="1"/>
  <c r="P654" i="30"/>
  <c r="Q654" i="30" s="1"/>
  <c r="P653" i="30"/>
  <c r="Q653" i="30" s="1"/>
  <c r="P652" i="30"/>
  <c r="Q652" i="30" s="1"/>
  <c r="H652" i="30"/>
  <c r="I652" i="30" s="1"/>
  <c r="P651" i="30"/>
  <c r="Q651" i="30" s="1"/>
  <c r="P650" i="30"/>
  <c r="Q650" i="30" s="1"/>
  <c r="H650" i="30"/>
  <c r="I650" i="30" s="1"/>
  <c r="P649" i="30"/>
  <c r="Q649" i="30" s="1"/>
  <c r="P648" i="30"/>
  <c r="Q648" i="30" s="1"/>
  <c r="H648" i="30"/>
  <c r="I648" i="30" s="1"/>
  <c r="O647" i="30"/>
  <c r="M647" i="30"/>
  <c r="J647" i="30"/>
  <c r="G647" i="30"/>
  <c r="E647" i="30"/>
  <c r="B647" i="30"/>
  <c r="P646" i="30"/>
  <c r="Q646" i="30" s="1"/>
  <c r="K646" i="30"/>
  <c r="H646" i="30"/>
  <c r="I646" i="30" s="1"/>
  <c r="C646" i="30"/>
  <c r="P645" i="30"/>
  <c r="Q645" i="30" s="1"/>
  <c r="K645" i="30"/>
  <c r="H645" i="30"/>
  <c r="I645" i="30" s="1"/>
  <c r="C645" i="30"/>
  <c r="P644" i="30"/>
  <c r="Q644" i="30" s="1"/>
  <c r="K644" i="30"/>
  <c r="H644" i="30"/>
  <c r="I644" i="30" s="1"/>
  <c r="C644" i="30"/>
  <c r="H643" i="30"/>
  <c r="I643" i="30" s="1"/>
  <c r="P642" i="30"/>
  <c r="Q642" i="30" s="1"/>
  <c r="H642" i="30"/>
  <c r="I642" i="30" s="1"/>
  <c r="P641" i="30"/>
  <c r="Q641" i="30" s="1"/>
  <c r="K641" i="30"/>
  <c r="H641" i="30"/>
  <c r="I641" i="30" s="1"/>
  <c r="C641" i="30"/>
  <c r="P640" i="30"/>
  <c r="K640" i="30"/>
  <c r="H639" i="30"/>
  <c r="I639" i="30" s="1"/>
  <c r="P638" i="30"/>
  <c r="Q638" i="30" s="1"/>
  <c r="P637" i="30"/>
  <c r="Q637" i="30" s="1"/>
  <c r="H637" i="30"/>
  <c r="I637" i="30" s="1"/>
  <c r="P636" i="30"/>
  <c r="Q636" i="30" s="1"/>
  <c r="H636" i="30"/>
  <c r="I636" i="30" s="1"/>
  <c r="H635" i="30"/>
  <c r="I635" i="30" s="1"/>
  <c r="P634" i="30"/>
  <c r="Q634" i="30" s="1"/>
  <c r="P633" i="30"/>
  <c r="Q633" i="30" s="1"/>
  <c r="P632" i="30"/>
  <c r="Q632" i="30" s="1"/>
  <c r="P631" i="30"/>
  <c r="Q631" i="30" s="1"/>
  <c r="P630" i="30"/>
  <c r="Q630" i="30" s="1"/>
  <c r="P629" i="30"/>
  <c r="Q629" i="30" s="1"/>
  <c r="H629" i="30"/>
  <c r="I629" i="30" s="1"/>
  <c r="P628" i="30"/>
  <c r="Q628" i="30" s="1"/>
  <c r="H628" i="30"/>
  <c r="I628" i="30" s="1"/>
  <c r="P627" i="30"/>
  <c r="Q627" i="30" s="1"/>
  <c r="P626" i="30"/>
  <c r="Q626" i="30" s="1"/>
  <c r="H625" i="30"/>
  <c r="I625" i="30" s="1"/>
  <c r="P624" i="30"/>
  <c r="Q624" i="30" s="1"/>
  <c r="P623" i="30"/>
  <c r="Q623" i="30" s="1"/>
  <c r="P622" i="30"/>
  <c r="Q622" i="30" s="1"/>
  <c r="H622" i="30"/>
  <c r="I622" i="30" s="1"/>
  <c r="P621" i="30"/>
  <c r="Q621" i="30" s="1"/>
  <c r="P620" i="30"/>
  <c r="Q620" i="30" s="1"/>
  <c r="P619" i="30"/>
  <c r="Q619" i="30" s="1"/>
  <c r="H618" i="30"/>
  <c r="I618" i="30" s="1"/>
  <c r="P617" i="30"/>
  <c r="Q617" i="30" s="1"/>
  <c r="P616" i="30"/>
  <c r="Q616" i="30" s="1"/>
  <c r="H615" i="30"/>
  <c r="I615" i="30" s="1"/>
  <c r="P614" i="30"/>
  <c r="Q614" i="30" s="1"/>
  <c r="H614" i="30"/>
  <c r="I614" i="30" s="1"/>
  <c r="P613" i="30"/>
  <c r="Q613" i="30" s="1"/>
  <c r="H613" i="30"/>
  <c r="I613" i="30" s="1"/>
  <c r="P612" i="30"/>
  <c r="Q612" i="30" s="1"/>
  <c r="P611" i="30"/>
  <c r="Q611" i="30" s="1"/>
  <c r="H610" i="30"/>
  <c r="I610" i="30" s="1"/>
  <c r="P609" i="30"/>
  <c r="Q609" i="30" s="1"/>
  <c r="P608" i="30"/>
  <c r="Q608" i="30" s="1"/>
  <c r="H608" i="30"/>
  <c r="I608" i="30" s="1"/>
  <c r="P607" i="30"/>
  <c r="Q607" i="30" s="1"/>
  <c r="H607" i="30"/>
  <c r="I607" i="30" s="1"/>
  <c r="H606" i="30"/>
  <c r="I606" i="30" s="1"/>
  <c r="P605" i="30"/>
  <c r="Q605" i="30" s="1"/>
  <c r="H605" i="30"/>
  <c r="I605" i="30" s="1"/>
  <c r="P604" i="30"/>
  <c r="Q604" i="30" s="1"/>
  <c r="P603" i="30"/>
  <c r="Q603" i="30" s="1"/>
  <c r="P602" i="30"/>
  <c r="Q602" i="30" s="1"/>
  <c r="P601" i="30"/>
  <c r="Q601" i="30" s="1"/>
  <c r="H601" i="30"/>
  <c r="I601" i="30" s="1"/>
  <c r="H600" i="30"/>
  <c r="I600" i="30" s="1"/>
  <c r="P599" i="30"/>
  <c r="Q599" i="30" s="1"/>
  <c r="H599" i="30"/>
  <c r="I599" i="30" s="1"/>
  <c r="P598" i="30"/>
  <c r="Q598" i="30" s="1"/>
  <c r="P597" i="30"/>
  <c r="Q597" i="30" s="1"/>
  <c r="H597" i="30"/>
  <c r="I597" i="30" s="1"/>
  <c r="P596" i="30"/>
  <c r="Q596" i="30" s="1"/>
  <c r="P595" i="30"/>
  <c r="Q595" i="30" s="1"/>
  <c r="H595" i="30"/>
  <c r="I595" i="30" s="1"/>
  <c r="P594" i="30"/>
  <c r="Q594" i="30" s="1"/>
  <c r="H594" i="30"/>
  <c r="I594" i="30" s="1"/>
  <c r="P593" i="30"/>
  <c r="Q593" i="30" s="1"/>
  <c r="H593" i="30"/>
  <c r="I593" i="30" s="1"/>
  <c r="P592" i="30"/>
  <c r="Q592" i="30" s="1"/>
  <c r="P591" i="30"/>
  <c r="Q591" i="30" s="1"/>
  <c r="P590" i="30"/>
  <c r="Q590" i="30" s="1"/>
  <c r="P589" i="30"/>
  <c r="Q589" i="30" s="1"/>
  <c r="H589" i="30"/>
  <c r="P588" i="30"/>
  <c r="Q588" i="30" s="1"/>
  <c r="P587" i="30"/>
  <c r="Q587" i="30" s="1"/>
  <c r="H587" i="30"/>
  <c r="I587" i="30" s="1"/>
  <c r="P586" i="30"/>
  <c r="Q586" i="30" s="1"/>
  <c r="O585" i="30"/>
  <c r="M585" i="30"/>
  <c r="J585" i="30"/>
  <c r="G585" i="30"/>
  <c r="E585" i="30"/>
  <c r="B585" i="30"/>
  <c r="H584" i="30"/>
  <c r="I584" i="30" s="1"/>
  <c r="C584" i="30"/>
  <c r="P583" i="30"/>
  <c r="Q583" i="30" s="1"/>
  <c r="K583" i="30"/>
  <c r="H583" i="30"/>
  <c r="I583" i="30" s="1"/>
  <c r="C583" i="30"/>
  <c r="H582" i="30"/>
  <c r="I582" i="30" s="1"/>
  <c r="C582" i="30"/>
  <c r="P581" i="30"/>
  <c r="Q581" i="30" s="1"/>
  <c r="K581" i="30"/>
  <c r="H581" i="30"/>
  <c r="I581" i="30" s="1"/>
  <c r="C581" i="30"/>
  <c r="H580" i="30"/>
  <c r="I580" i="30" s="1"/>
  <c r="C580" i="30"/>
  <c r="P579" i="30"/>
  <c r="Q579" i="30" s="1"/>
  <c r="K579" i="30"/>
  <c r="H579" i="30"/>
  <c r="I579" i="30" s="1"/>
  <c r="C579" i="30"/>
  <c r="P578" i="30"/>
  <c r="H578" i="30"/>
  <c r="O577" i="30"/>
  <c r="M577" i="30"/>
  <c r="J577" i="30"/>
  <c r="G577" i="30"/>
  <c r="E577" i="30"/>
  <c r="B577" i="30"/>
  <c r="P575" i="30"/>
  <c r="Q575" i="30" s="1"/>
  <c r="K575" i="30"/>
  <c r="P574" i="30"/>
  <c r="Q574" i="30" s="1"/>
  <c r="K574" i="30"/>
  <c r="K563" i="30" s="1"/>
  <c r="P573" i="30"/>
  <c r="Q573" i="30" s="1"/>
  <c r="P572" i="30"/>
  <c r="Q572" i="30" s="1"/>
  <c r="P571" i="30"/>
  <c r="Q571" i="30" s="1"/>
  <c r="H570" i="30"/>
  <c r="I570" i="30" s="1"/>
  <c r="P569" i="30"/>
  <c r="Q569" i="30" s="1"/>
  <c r="P568" i="30"/>
  <c r="Q568" i="30" s="1"/>
  <c r="H567" i="30"/>
  <c r="I567" i="30" s="1"/>
  <c r="P566" i="30"/>
  <c r="Q566" i="30" s="1"/>
  <c r="P565" i="30"/>
  <c r="Q565" i="30" s="1"/>
  <c r="P564" i="30"/>
  <c r="Q564" i="30" s="1"/>
  <c r="O563" i="30"/>
  <c r="M563" i="30"/>
  <c r="J563" i="30"/>
  <c r="G563" i="30"/>
  <c r="E563" i="30"/>
  <c r="C563" i="30"/>
  <c r="B563" i="30"/>
  <c r="P562" i="30"/>
  <c r="H561" i="30"/>
  <c r="O561" i="30"/>
  <c r="M561" i="30"/>
  <c r="K561" i="30"/>
  <c r="J561" i="30"/>
  <c r="G561" i="30"/>
  <c r="E561" i="30"/>
  <c r="C561" i="30"/>
  <c r="B561" i="30"/>
  <c r="P560" i="30"/>
  <c r="Q560" i="30" s="1"/>
  <c r="P559" i="30"/>
  <c r="Q559" i="30" s="1"/>
  <c r="P558" i="30"/>
  <c r="Q558" i="30" s="1"/>
  <c r="P557" i="30"/>
  <c r="Q557" i="30" s="1"/>
  <c r="P556" i="30"/>
  <c r="Q556" i="30" s="1"/>
  <c r="P555" i="30"/>
  <c r="Q555" i="30" s="1"/>
  <c r="P554" i="30"/>
  <c r="Q554" i="30" s="1"/>
  <c r="P553" i="30"/>
  <c r="Q553" i="30" s="1"/>
  <c r="P552" i="30"/>
  <c r="Q552" i="30" s="1"/>
  <c r="P551" i="30"/>
  <c r="Q551" i="30" s="1"/>
  <c r="P550" i="30"/>
  <c r="Q550" i="30" s="1"/>
  <c r="P549" i="30"/>
  <c r="Q549" i="30" s="1"/>
  <c r="P548" i="30"/>
  <c r="Q548" i="30" s="1"/>
  <c r="H547" i="30"/>
  <c r="I547" i="30" s="1"/>
  <c r="P546" i="30"/>
  <c r="Q546" i="30" s="1"/>
  <c r="P545" i="30"/>
  <c r="Q545" i="30" s="1"/>
  <c r="P544" i="30"/>
  <c r="Q544" i="30" s="1"/>
  <c r="P543" i="30"/>
  <c r="Q543" i="30" s="1"/>
  <c r="P542" i="30"/>
  <c r="O541" i="30"/>
  <c r="M541" i="30"/>
  <c r="K541" i="30"/>
  <c r="J541" i="30"/>
  <c r="G541" i="30"/>
  <c r="E541" i="30"/>
  <c r="C541" i="30"/>
  <c r="B541" i="30"/>
  <c r="P539" i="30"/>
  <c r="Q539" i="30" s="1"/>
  <c r="Q537" i="30" s="1"/>
  <c r="K539" i="30"/>
  <c r="K537" i="30" s="1"/>
  <c r="H539" i="30"/>
  <c r="I539" i="30" s="1"/>
  <c r="C539" i="30"/>
  <c r="I538" i="30"/>
  <c r="C538" i="30"/>
  <c r="O537" i="30"/>
  <c r="M537" i="30"/>
  <c r="J537" i="30"/>
  <c r="G537" i="30"/>
  <c r="E537" i="30"/>
  <c r="E533" i="30" s="1"/>
  <c r="B537" i="30"/>
  <c r="P536" i="30"/>
  <c r="K536" i="30"/>
  <c r="H536" i="30"/>
  <c r="I536" i="30" s="1"/>
  <c r="C536" i="30"/>
  <c r="P535" i="30"/>
  <c r="Q535" i="30" s="1"/>
  <c r="K535" i="30"/>
  <c r="H535" i="30"/>
  <c r="C535" i="30"/>
  <c r="O534" i="30"/>
  <c r="M534" i="30"/>
  <c r="J534" i="30"/>
  <c r="G534" i="30"/>
  <c r="B534" i="30"/>
  <c r="B533" i="30" s="1"/>
  <c r="P532" i="30"/>
  <c r="Q532" i="30" s="1"/>
  <c r="K532" i="30"/>
  <c r="H532" i="30"/>
  <c r="I532" i="30" s="1"/>
  <c r="C532" i="30"/>
  <c r="P531" i="30"/>
  <c r="Q531" i="30" s="1"/>
  <c r="K531" i="30"/>
  <c r="H531" i="30"/>
  <c r="I531" i="30" s="1"/>
  <c r="C531" i="30"/>
  <c r="P530" i="30"/>
  <c r="Q530" i="30" s="1"/>
  <c r="K530" i="30"/>
  <c r="H530" i="30"/>
  <c r="I530" i="30" s="1"/>
  <c r="C530" i="30"/>
  <c r="P529" i="30"/>
  <c r="Q529" i="30" s="1"/>
  <c r="K529" i="30"/>
  <c r="H529" i="30"/>
  <c r="I529" i="30" s="1"/>
  <c r="C529" i="30"/>
  <c r="P528" i="30"/>
  <c r="Q528" i="30" s="1"/>
  <c r="K528" i="30"/>
  <c r="H528" i="30"/>
  <c r="C528" i="30"/>
  <c r="O527" i="30"/>
  <c r="M527" i="30"/>
  <c r="J527" i="30"/>
  <c r="G527" i="30"/>
  <c r="E527" i="30"/>
  <c r="B527" i="30"/>
  <c r="P526" i="30"/>
  <c r="Q526" i="30" s="1"/>
  <c r="H526" i="30"/>
  <c r="I526" i="30" s="1"/>
  <c r="P525" i="30"/>
  <c r="Q525" i="30" s="1"/>
  <c r="K525" i="30"/>
  <c r="H525" i="30"/>
  <c r="I525" i="30" s="1"/>
  <c r="C525" i="30"/>
  <c r="H524" i="30"/>
  <c r="I524" i="30" s="1"/>
  <c r="C524" i="30"/>
  <c r="P523" i="30"/>
  <c r="Q523" i="30" s="1"/>
  <c r="K523" i="30"/>
  <c r="K521" i="30" s="1"/>
  <c r="H523" i="30"/>
  <c r="C523" i="30"/>
  <c r="P522" i="30"/>
  <c r="Q522" i="30" s="1"/>
  <c r="H522" i="30"/>
  <c r="I522" i="30" s="1"/>
  <c r="O521" i="30"/>
  <c r="M521" i="30"/>
  <c r="J521" i="30"/>
  <c r="G521" i="30"/>
  <c r="E521" i="30"/>
  <c r="B521" i="30"/>
  <c r="P519" i="30"/>
  <c r="Q519" i="30" s="1"/>
  <c r="H519" i="30"/>
  <c r="I519" i="30" s="1"/>
  <c r="P518" i="30"/>
  <c r="H518" i="30"/>
  <c r="I518" i="30" s="1"/>
  <c r="O517" i="30"/>
  <c r="M517" i="30"/>
  <c r="K517" i="30"/>
  <c r="J517" i="30"/>
  <c r="G517" i="30"/>
  <c r="E517" i="30"/>
  <c r="C517" i="30"/>
  <c r="B517" i="30"/>
  <c r="P516" i="30"/>
  <c r="Q516" i="30" s="1"/>
  <c r="H516" i="30"/>
  <c r="I516" i="30" s="1"/>
  <c r="P515" i="30"/>
  <c r="Q515" i="30" s="1"/>
  <c r="P514" i="30"/>
  <c r="Q514" i="30"/>
  <c r="P513" i="30"/>
  <c r="Q513" i="30" s="1"/>
  <c r="H513" i="30"/>
  <c r="I513" i="30" s="1"/>
  <c r="P512" i="30"/>
  <c r="Q512" i="30" s="1"/>
  <c r="P511" i="30"/>
  <c r="Q511" i="30" s="1"/>
  <c r="H511" i="30"/>
  <c r="I511" i="30" s="1"/>
  <c r="P510" i="30"/>
  <c r="Q510" i="30" s="1"/>
  <c r="H510" i="30"/>
  <c r="I510" i="30" s="1"/>
  <c r="P509" i="30"/>
  <c r="Q509" i="30" s="1"/>
  <c r="P508" i="30"/>
  <c r="Q508" i="30" s="1"/>
  <c r="H508" i="30"/>
  <c r="I508" i="30" s="1"/>
  <c r="P507" i="30"/>
  <c r="Q507" i="30" s="1"/>
  <c r="H507" i="30"/>
  <c r="I507" i="30" s="1"/>
  <c r="P506" i="30"/>
  <c r="Q506" i="30" s="1"/>
  <c r="H506" i="30"/>
  <c r="I506" i="30" s="1"/>
  <c r="P505" i="30"/>
  <c r="Q505" i="30" s="1"/>
  <c r="P504" i="30"/>
  <c r="Q504" i="30" s="1"/>
  <c r="H504" i="30"/>
  <c r="I504" i="30" s="1"/>
  <c r="H503" i="30"/>
  <c r="I503" i="30" s="1"/>
  <c r="P502" i="30"/>
  <c r="Q502" i="30" s="1"/>
  <c r="H502" i="30"/>
  <c r="I502" i="30" s="1"/>
  <c r="P501" i="30"/>
  <c r="Q501" i="30" s="1"/>
  <c r="P500" i="30"/>
  <c r="Q500" i="30" s="1"/>
  <c r="H500" i="30"/>
  <c r="I500" i="30" s="1"/>
  <c r="P499" i="30"/>
  <c r="Q499" i="30" s="1"/>
  <c r="H499" i="30"/>
  <c r="I499" i="30" s="1"/>
  <c r="P498" i="30"/>
  <c r="Q498" i="30" s="1"/>
  <c r="H498" i="30"/>
  <c r="I498" i="30" s="1"/>
  <c r="P497" i="30"/>
  <c r="Q497" i="30" s="1"/>
  <c r="H497" i="30"/>
  <c r="I497" i="30" s="1"/>
  <c r="P496" i="30"/>
  <c r="Q496" i="30" s="1"/>
  <c r="H496" i="30"/>
  <c r="O495" i="30"/>
  <c r="M495" i="30"/>
  <c r="K495" i="30"/>
  <c r="J495" i="30"/>
  <c r="G495" i="30"/>
  <c r="E495" i="30"/>
  <c r="C495" i="30"/>
  <c r="B495" i="30"/>
  <c r="P494" i="30"/>
  <c r="Q494" i="30" s="1"/>
  <c r="H494" i="30"/>
  <c r="I494" i="30" s="1"/>
  <c r="P493" i="30"/>
  <c r="Q493" i="30" s="1"/>
  <c r="H493" i="30"/>
  <c r="I493" i="30" s="1"/>
  <c r="P492" i="30"/>
  <c r="Q492" i="30" s="1"/>
  <c r="H492" i="30"/>
  <c r="I492" i="30" s="1"/>
  <c r="P491" i="30"/>
  <c r="Q491" i="30" s="1"/>
  <c r="P490" i="30"/>
  <c r="Q490" i="30" s="1"/>
  <c r="H490" i="30"/>
  <c r="I490" i="30" s="1"/>
  <c r="P489" i="30"/>
  <c r="Q489" i="30" s="1"/>
  <c r="P488" i="30"/>
  <c r="Q488" i="30" s="1"/>
  <c r="H488" i="30"/>
  <c r="I488" i="30" s="1"/>
  <c r="P487" i="30"/>
  <c r="Q487" i="30"/>
  <c r="H487" i="30"/>
  <c r="I487" i="30" s="1"/>
  <c r="P486" i="30"/>
  <c r="Q486" i="30" s="1"/>
  <c r="H486" i="30"/>
  <c r="I486" i="30" s="1"/>
  <c r="P485" i="30"/>
  <c r="Q485" i="30" s="1"/>
  <c r="H485" i="30"/>
  <c r="I485" i="30" s="1"/>
  <c r="P484" i="30"/>
  <c r="Q484" i="30" s="1"/>
  <c r="H484" i="30"/>
  <c r="I484" i="30" s="1"/>
  <c r="P483" i="30"/>
  <c r="Q483" i="30" s="1"/>
  <c r="H483" i="30"/>
  <c r="I483" i="30" s="1"/>
  <c r="P482" i="30"/>
  <c r="Q482" i="30" s="1"/>
  <c r="H482" i="30"/>
  <c r="I482" i="30" s="1"/>
  <c r="P481" i="30"/>
  <c r="Q481" i="30" s="1"/>
  <c r="H481" i="30"/>
  <c r="I481" i="30" s="1"/>
  <c r="P480" i="30"/>
  <c r="Q480" i="30" s="1"/>
  <c r="P479" i="30"/>
  <c r="Q479" i="30" s="1"/>
  <c r="H479" i="30"/>
  <c r="I479" i="30" s="1"/>
  <c r="P478" i="30"/>
  <c r="Q478" i="30" s="1"/>
  <c r="H478" i="30"/>
  <c r="I478" i="30" s="1"/>
  <c r="P477" i="30"/>
  <c r="Q477" i="30" s="1"/>
  <c r="P476" i="30"/>
  <c r="Q476" i="30" s="1"/>
  <c r="H476" i="30"/>
  <c r="I476" i="30" s="1"/>
  <c r="P475" i="30"/>
  <c r="Q475" i="30"/>
  <c r="H475" i="30"/>
  <c r="I475" i="30" s="1"/>
  <c r="P474" i="30"/>
  <c r="Q474" i="30" s="1"/>
  <c r="H474" i="30"/>
  <c r="I474" i="30" s="1"/>
  <c r="P473" i="30"/>
  <c r="Q473" i="30" s="1"/>
  <c r="H473" i="30"/>
  <c r="I473" i="30" s="1"/>
  <c r="P472" i="30"/>
  <c r="Q472" i="30" s="1"/>
  <c r="H472" i="30"/>
  <c r="I472" i="30" s="1"/>
  <c r="H471" i="30"/>
  <c r="I471" i="30" s="1"/>
  <c r="P470" i="30"/>
  <c r="Q470" i="30" s="1"/>
  <c r="P469" i="30"/>
  <c r="Q469" i="30" s="1"/>
  <c r="H469" i="30"/>
  <c r="O468" i="30"/>
  <c r="M468" i="30"/>
  <c r="M467" i="30" s="1"/>
  <c r="K468" i="30"/>
  <c r="J468" i="30"/>
  <c r="G468" i="30"/>
  <c r="E468" i="30"/>
  <c r="C468" i="30"/>
  <c r="B468" i="30"/>
  <c r="P466" i="30"/>
  <c r="P465" i="30" s="1"/>
  <c r="H466" i="30"/>
  <c r="I466" i="30" s="1"/>
  <c r="I465" i="30" s="1"/>
  <c r="O465" i="30"/>
  <c r="M465" i="30"/>
  <c r="K465" i="30"/>
  <c r="J465" i="30"/>
  <c r="G465" i="30"/>
  <c r="E465" i="30"/>
  <c r="C465" i="30"/>
  <c r="B465" i="30"/>
  <c r="P464" i="30"/>
  <c r="Q464" i="30" s="1"/>
  <c r="H464" i="30"/>
  <c r="I464" i="30" s="1"/>
  <c r="P463" i="30"/>
  <c r="Q463" i="30" s="1"/>
  <c r="P462" i="30"/>
  <c r="Q462" i="30" s="1"/>
  <c r="H462" i="30"/>
  <c r="I462" i="30" s="1"/>
  <c r="P461" i="30"/>
  <c r="Q461" i="30" s="1"/>
  <c r="P460" i="30"/>
  <c r="Q460" i="30" s="1"/>
  <c r="P459" i="30"/>
  <c r="Q459" i="30" s="1"/>
  <c r="P458" i="30"/>
  <c r="Q458" i="30" s="1"/>
  <c r="H458" i="30"/>
  <c r="I458" i="30" s="1"/>
  <c r="P457" i="30"/>
  <c r="Q457" i="30" s="1"/>
  <c r="H457" i="30"/>
  <c r="I457" i="30" s="1"/>
  <c r="P456" i="30"/>
  <c r="Q456" i="30" s="1"/>
  <c r="H456" i="30"/>
  <c r="I456" i="30" s="1"/>
  <c r="P455" i="30"/>
  <c r="Q455" i="30" s="1"/>
  <c r="H455" i="30"/>
  <c r="I455" i="30" s="1"/>
  <c r="P454" i="30"/>
  <c r="Q454" i="30" s="1"/>
  <c r="P453" i="30"/>
  <c r="Q453" i="30" s="1"/>
  <c r="H452" i="30"/>
  <c r="I452" i="30" s="1"/>
  <c r="P451" i="30"/>
  <c r="Q451" i="30" s="1"/>
  <c r="P450" i="30"/>
  <c r="Q450" i="30" s="1"/>
  <c r="P449" i="30"/>
  <c r="Q449" i="30" s="1"/>
  <c r="H449" i="30"/>
  <c r="I449" i="30" s="1"/>
  <c r="P448" i="30"/>
  <c r="Q448" i="30" s="1"/>
  <c r="P447" i="30"/>
  <c r="Q447" i="30" s="1"/>
  <c r="P446" i="30"/>
  <c r="Q446" i="30" s="1"/>
  <c r="P445" i="30"/>
  <c r="Q445" i="30" s="1"/>
  <c r="P444" i="30"/>
  <c r="O443" i="30"/>
  <c r="M443" i="30"/>
  <c r="K443" i="30"/>
  <c r="J443" i="30"/>
  <c r="G443" i="30"/>
  <c r="E443" i="30"/>
  <c r="C443" i="30"/>
  <c r="B443" i="30"/>
  <c r="P442" i="30"/>
  <c r="P441" i="30"/>
  <c r="Q441" i="30" s="1"/>
  <c r="O440" i="30"/>
  <c r="M440" i="30"/>
  <c r="K440" i="30"/>
  <c r="J440" i="30"/>
  <c r="G440" i="30"/>
  <c r="E440" i="30"/>
  <c r="C440" i="30"/>
  <c r="B440" i="30"/>
  <c r="P438" i="30"/>
  <c r="P437" i="30" s="1"/>
  <c r="I437" i="30"/>
  <c r="O437" i="30"/>
  <c r="M437" i="30"/>
  <c r="K437" i="30"/>
  <c r="J437" i="30"/>
  <c r="G437" i="30"/>
  <c r="E437" i="30"/>
  <c r="C437" i="30"/>
  <c r="B437" i="30"/>
  <c r="P436" i="30"/>
  <c r="Q436" i="30" s="1"/>
  <c r="P435" i="30"/>
  <c r="Q435" i="30" s="1"/>
  <c r="O434" i="30"/>
  <c r="M434" i="30"/>
  <c r="K434" i="30"/>
  <c r="J434" i="30"/>
  <c r="G434" i="30"/>
  <c r="E434" i="30"/>
  <c r="C434" i="30"/>
  <c r="B434" i="30"/>
  <c r="H432" i="30"/>
  <c r="I432" i="30" s="1"/>
  <c r="H431" i="30"/>
  <c r="O430" i="30"/>
  <c r="O429" i="30" s="1"/>
  <c r="M430" i="30"/>
  <c r="M429" i="30" s="1"/>
  <c r="K430" i="30"/>
  <c r="K429" i="30" s="1"/>
  <c r="J430" i="30"/>
  <c r="J429" i="30" s="1"/>
  <c r="G430" i="30"/>
  <c r="G429" i="30" s="1"/>
  <c r="E430" i="30"/>
  <c r="E429" i="30" s="1"/>
  <c r="C430" i="30"/>
  <c r="C429" i="30" s="1"/>
  <c r="B430" i="30"/>
  <c r="B429" i="30" s="1"/>
  <c r="P428" i="30"/>
  <c r="Q428" i="30" s="1"/>
  <c r="K428" i="30"/>
  <c r="H428" i="30"/>
  <c r="I428" i="30" s="1"/>
  <c r="C428" i="30"/>
  <c r="P427" i="30"/>
  <c r="Q427" i="30" s="1"/>
  <c r="K427" i="30"/>
  <c r="H427" i="30"/>
  <c r="I427" i="30" s="1"/>
  <c r="C427" i="30"/>
  <c r="P426" i="30"/>
  <c r="Q426" i="30" s="1"/>
  <c r="K426" i="30"/>
  <c r="H426" i="30"/>
  <c r="I426" i="30" s="1"/>
  <c r="C426" i="30"/>
  <c r="P425" i="30"/>
  <c r="Q425" i="30" s="1"/>
  <c r="K425" i="30"/>
  <c r="H425" i="30"/>
  <c r="I425" i="30" s="1"/>
  <c r="C425" i="30"/>
  <c r="P424" i="30"/>
  <c r="Q424" i="30" s="1"/>
  <c r="K424" i="30"/>
  <c r="H424" i="30"/>
  <c r="I424" i="30" s="1"/>
  <c r="C424" i="30"/>
  <c r="P423" i="30"/>
  <c r="Q423" i="30" s="1"/>
  <c r="K423" i="30"/>
  <c r="H423" i="30"/>
  <c r="I423" i="30" s="1"/>
  <c r="C423" i="30"/>
  <c r="P422" i="30"/>
  <c r="Q422" i="30" s="1"/>
  <c r="K422" i="30"/>
  <c r="H422" i="30"/>
  <c r="I422" i="30" s="1"/>
  <c r="C422" i="30"/>
  <c r="P421" i="30"/>
  <c r="Q421" i="30" s="1"/>
  <c r="K421" i="30"/>
  <c r="H421" i="30"/>
  <c r="I421" i="30" s="1"/>
  <c r="C421" i="30"/>
  <c r="P420" i="30"/>
  <c r="Q420" i="30" s="1"/>
  <c r="K420" i="30"/>
  <c r="H420" i="30"/>
  <c r="I420" i="30" s="1"/>
  <c r="C420" i="30"/>
  <c r="P419" i="30"/>
  <c r="Q419" i="30" s="1"/>
  <c r="K419" i="30"/>
  <c r="H419" i="30"/>
  <c r="I419" i="30" s="1"/>
  <c r="C419" i="30"/>
  <c r="P418" i="30"/>
  <c r="Q418" i="30" s="1"/>
  <c r="K418" i="30"/>
  <c r="H418" i="30"/>
  <c r="C418" i="30"/>
  <c r="P417" i="30"/>
  <c r="Q417" i="30" s="1"/>
  <c r="K417" i="30"/>
  <c r="H417" i="30"/>
  <c r="I417" i="30" s="1"/>
  <c r="C417" i="30"/>
  <c r="P416" i="30"/>
  <c r="K416" i="30"/>
  <c r="H416" i="30"/>
  <c r="I416" i="30" s="1"/>
  <c r="C416" i="30"/>
  <c r="O415" i="30"/>
  <c r="O414" i="30" s="1"/>
  <c r="M415" i="30"/>
  <c r="M414" i="30" s="1"/>
  <c r="J415" i="30"/>
  <c r="J414" i="30" s="1"/>
  <c r="G415" i="30"/>
  <c r="G414" i="30" s="1"/>
  <c r="E415" i="30"/>
  <c r="E414" i="30" s="1"/>
  <c r="B415" i="30"/>
  <c r="B414" i="30" s="1"/>
  <c r="P413" i="30"/>
  <c r="K413" i="30"/>
  <c r="K412" i="30" s="1"/>
  <c r="K411" i="30" s="1"/>
  <c r="H413" i="30"/>
  <c r="C413" i="30"/>
  <c r="C412" i="30"/>
  <c r="C411" i="30" s="1"/>
  <c r="O412" i="30"/>
  <c r="O411" i="30" s="1"/>
  <c r="M412" i="30"/>
  <c r="M411" i="30" s="1"/>
  <c r="J412" i="30"/>
  <c r="J411" i="30" s="1"/>
  <c r="G412" i="30"/>
  <c r="G411" i="30" s="1"/>
  <c r="E412" i="30"/>
  <c r="E411" i="30" s="1"/>
  <c r="B412" i="30"/>
  <c r="B411" i="30" s="1"/>
  <c r="P410" i="30"/>
  <c r="Q410" i="30" s="1"/>
  <c r="H410" i="30"/>
  <c r="I410" i="30" s="1"/>
  <c r="P409" i="30"/>
  <c r="Q409" i="30" s="1"/>
  <c r="H409" i="30"/>
  <c r="I409" i="30" s="1"/>
  <c r="P408" i="30"/>
  <c r="Q408" i="30" s="1"/>
  <c r="K408" i="30"/>
  <c r="P407" i="30"/>
  <c r="Q407" i="30" s="1"/>
  <c r="K407" i="30"/>
  <c r="P406" i="30"/>
  <c r="Q406" i="30" s="1"/>
  <c r="K406" i="30"/>
  <c r="H406" i="30"/>
  <c r="I406" i="30" s="1"/>
  <c r="C406" i="30"/>
  <c r="C391" i="30" s="1"/>
  <c r="P405" i="30"/>
  <c r="Q405" i="30" s="1"/>
  <c r="K405" i="30"/>
  <c r="P404" i="30"/>
  <c r="Q404" i="30" s="1"/>
  <c r="K404" i="30"/>
  <c r="P403" i="30"/>
  <c r="Q403" i="30" s="1"/>
  <c r="H403" i="30"/>
  <c r="I403" i="30" s="1"/>
  <c r="P402" i="30"/>
  <c r="Q402" i="30" s="1"/>
  <c r="H402" i="30"/>
  <c r="I402" i="30" s="1"/>
  <c r="P401" i="30"/>
  <c r="Q401" i="30" s="1"/>
  <c r="H401" i="30"/>
  <c r="I401" i="30" s="1"/>
  <c r="P400" i="30"/>
  <c r="Q400" i="30" s="1"/>
  <c r="H400" i="30"/>
  <c r="I400" i="30" s="1"/>
  <c r="P399" i="30"/>
  <c r="Q399" i="30" s="1"/>
  <c r="H399" i="30"/>
  <c r="I399" i="30" s="1"/>
  <c r="P398" i="30"/>
  <c r="Q398" i="30" s="1"/>
  <c r="H398" i="30"/>
  <c r="I398" i="30" s="1"/>
  <c r="P397" i="30"/>
  <c r="Q397" i="30" s="1"/>
  <c r="P396" i="30"/>
  <c r="Q396" i="30" s="1"/>
  <c r="P395" i="30"/>
  <c r="Q395" i="30" s="1"/>
  <c r="P394" i="30"/>
  <c r="Q394" i="30" s="1"/>
  <c r="P393" i="30"/>
  <c r="P392" i="30"/>
  <c r="Q392" i="30" s="1"/>
  <c r="O391" i="30"/>
  <c r="M391" i="30"/>
  <c r="J391" i="30"/>
  <c r="G391" i="30"/>
  <c r="E391" i="30"/>
  <c r="B391" i="30"/>
  <c r="P390" i="30"/>
  <c r="Q390" i="30" s="1"/>
  <c r="K390" i="30"/>
  <c r="P389" i="30"/>
  <c r="Q389" i="30" s="1"/>
  <c r="K389" i="30"/>
  <c r="P388" i="30"/>
  <c r="K388" i="30"/>
  <c r="P387" i="30"/>
  <c r="Q387" i="30" s="1"/>
  <c r="K387" i="30"/>
  <c r="H387" i="30"/>
  <c r="I387" i="30" s="1"/>
  <c r="C387" i="30"/>
  <c r="C385" i="30" s="1"/>
  <c r="P386" i="30"/>
  <c r="Q386" i="30" s="1"/>
  <c r="H386" i="30"/>
  <c r="I386" i="30" s="1"/>
  <c r="O385" i="30"/>
  <c r="M385" i="30"/>
  <c r="J385" i="30"/>
  <c r="G385" i="30"/>
  <c r="E385" i="30"/>
  <c r="B385" i="30"/>
  <c r="P383" i="30"/>
  <c r="Q383" i="30" s="1"/>
  <c r="Q382" i="30" s="1"/>
  <c r="K383" i="30"/>
  <c r="K382" i="30" s="1"/>
  <c r="H383" i="30"/>
  <c r="H382" i="30" s="1"/>
  <c r="C383" i="30"/>
  <c r="C382" i="30" s="1"/>
  <c r="O382" i="30"/>
  <c r="M382" i="30"/>
  <c r="J382" i="30"/>
  <c r="G382" i="30"/>
  <c r="E382" i="30"/>
  <c r="B382" i="30"/>
  <c r="P381" i="30"/>
  <c r="Q381" i="30" s="1"/>
  <c r="Q380" i="30" s="1"/>
  <c r="K381" i="30"/>
  <c r="K380" i="30" s="1"/>
  <c r="H381" i="30"/>
  <c r="H380" i="30" s="1"/>
  <c r="C381" i="30"/>
  <c r="C380" i="30" s="1"/>
  <c r="O380" i="30"/>
  <c r="M380" i="30"/>
  <c r="J380" i="30"/>
  <c r="G380" i="30"/>
  <c r="E380" i="30"/>
  <c r="B380" i="30"/>
  <c r="P378" i="30"/>
  <c r="Q378" i="30" s="1"/>
  <c r="K378" i="30"/>
  <c r="H378" i="30"/>
  <c r="I378" i="30" s="1"/>
  <c r="P377" i="30"/>
  <c r="Q377" i="30" s="1"/>
  <c r="K377" i="30"/>
  <c r="H377" i="30"/>
  <c r="C377" i="30"/>
  <c r="P376" i="30"/>
  <c r="Q376" i="30" s="1"/>
  <c r="K376" i="30"/>
  <c r="H376" i="30"/>
  <c r="I376" i="30" s="1"/>
  <c r="C376" i="30"/>
  <c r="P375" i="30"/>
  <c r="Q375" i="30" s="1"/>
  <c r="K375" i="30"/>
  <c r="H375" i="30"/>
  <c r="I375" i="30" s="1"/>
  <c r="O374" i="30"/>
  <c r="O373" i="30" s="1"/>
  <c r="M374" i="30"/>
  <c r="J374" i="30"/>
  <c r="G374" i="30"/>
  <c r="G373" i="30" s="1"/>
  <c r="E374" i="30"/>
  <c r="E373" i="30" s="1"/>
  <c r="B374" i="30"/>
  <c r="B373" i="30" s="1"/>
  <c r="Q370" i="30"/>
  <c r="H372" i="30"/>
  <c r="C372" i="30"/>
  <c r="P370" i="30"/>
  <c r="O370" i="30"/>
  <c r="M370" i="30"/>
  <c r="K370" i="30"/>
  <c r="J370" i="30"/>
  <c r="G371" i="30"/>
  <c r="G370" i="30" s="1"/>
  <c r="E371" i="30"/>
  <c r="E370" i="30" s="1"/>
  <c r="B371" i="30"/>
  <c r="B370" i="30" s="1"/>
  <c r="P369" i="30"/>
  <c r="Q369" i="30" s="1"/>
  <c r="K369" i="30"/>
  <c r="P368" i="30"/>
  <c r="Q368" i="30" s="1"/>
  <c r="K368" i="30"/>
  <c r="P367" i="30"/>
  <c r="Q367" i="30" s="1"/>
  <c r="K367" i="30"/>
  <c r="O366" i="30"/>
  <c r="M366" i="30"/>
  <c r="J366" i="30"/>
  <c r="G366" i="30"/>
  <c r="E366" i="30"/>
  <c r="C366" i="30"/>
  <c r="B366" i="30"/>
  <c r="P365" i="30"/>
  <c r="Q365" i="30" s="1"/>
  <c r="K365" i="30"/>
  <c r="H365" i="30"/>
  <c r="I365" i="30" s="1"/>
  <c r="C365" i="30"/>
  <c r="P364" i="30"/>
  <c r="Q364" i="30" s="1"/>
  <c r="K364" i="30"/>
  <c r="P363" i="30"/>
  <c r="K363" i="30"/>
  <c r="H363" i="30"/>
  <c r="C363" i="30"/>
  <c r="O362" i="30"/>
  <c r="M362" i="30"/>
  <c r="J362" i="30"/>
  <c r="G362" i="30"/>
  <c r="E362" i="30"/>
  <c r="B362" i="30"/>
  <c r="B361" i="30" s="1"/>
  <c r="P360" i="30"/>
  <c r="Q360" i="30" s="1"/>
  <c r="K360" i="30"/>
  <c r="K358" i="30" s="1"/>
  <c r="H360" i="30"/>
  <c r="I360" i="30" s="1"/>
  <c r="C360" i="30"/>
  <c r="C358" i="30" s="1"/>
  <c r="P359" i="30"/>
  <c r="Q359" i="30" s="1"/>
  <c r="H359" i="30"/>
  <c r="O358" i="30"/>
  <c r="M358" i="30"/>
  <c r="J358" i="30"/>
  <c r="G358" i="30"/>
  <c r="E358" i="30"/>
  <c r="B358" i="30"/>
  <c r="P357" i="30"/>
  <c r="Q357" i="30" s="1"/>
  <c r="K357" i="30"/>
  <c r="K351" i="30" s="1"/>
  <c r="H357" i="30"/>
  <c r="I357" i="30" s="1"/>
  <c r="C357" i="30"/>
  <c r="C351" i="30" s="1"/>
  <c r="P356" i="30"/>
  <c r="Q356" i="30" s="1"/>
  <c r="H356" i="30"/>
  <c r="I356" i="30" s="1"/>
  <c r="P355" i="30"/>
  <c r="Q355" i="30" s="1"/>
  <c r="H355" i="30"/>
  <c r="I355" i="30" s="1"/>
  <c r="P354" i="30"/>
  <c r="Q354" i="30" s="1"/>
  <c r="H354" i="30"/>
  <c r="I354" i="30" s="1"/>
  <c r="P353" i="30"/>
  <c r="Q353" i="30" s="1"/>
  <c r="P352" i="30"/>
  <c r="Q352" i="30" s="1"/>
  <c r="H352" i="30"/>
  <c r="I352" i="30" s="1"/>
  <c r="O351" i="30"/>
  <c r="M351" i="30"/>
  <c r="J351" i="30"/>
  <c r="G351" i="30"/>
  <c r="E351" i="30"/>
  <c r="B351" i="30"/>
  <c r="P349" i="30"/>
  <c r="Q349" i="30" s="1"/>
  <c r="K349" i="30"/>
  <c r="P348" i="30"/>
  <c r="Q348" i="30" s="1"/>
  <c r="K348" i="30"/>
  <c r="H348" i="30"/>
  <c r="I348" i="30" s="1"/>
  <c r="C348" i="30"/>
  <c r="P347" i="30"/>
  <c r="Q347" i="30" s="1"/>
  <c r="K347" i="30"/>
  <c r="H347" i="30"/>
  <c r="I347" i="30" s="1"/>
  <c r="C347" i="30"/>
  <c r="P346" i="30"/>
  <c r="Q346" i="30" s="1"/>
  <c r="K346" i="30"/>
  <c r="H346" i="30"/>
  <c r="I346" i="30" s="1"/>
  <c r="C346" i="30"/>
  <c r="P345" i="30"/>
  <c r="Q345" i="30" s="1"/>
  <c r="K345" i="30"/>
  <c r="P344" i="30"/>
  <c r="Q344" i="30" s="1"/>
  <c r="K344" i="30"/>
  <c r="H344" i="30"/>
  <c r="I344" i="30" s="1"/>
  <c r="C344" i="30"/>
  <c r="P343" i="30"/>
  <c r="Q343" i="30" s="1"/>
  <c r="K343" i="30"/>
  <c r="H343" i="30"/>
  <c r="I343" i="30" s="1"/>
  <c r="C343" i="30"/>
  <c r="P342" i="30"/>
  <c r="Q342" i="30" s="1"/>
  <c r="K342" i="30"/>
  <c r="H342" i="30"/>
  <c r="I342" i="30" s="1"/>
  <c r="C342" i="30"/>
  <c r="P341" i="30"/>
  <c r="Q341" i="30" s="1"/>
  <c r="K341" i="30"/>
  <c r="P340" i="30"/>
  <c r="K340" i="30"/>
  <c r="P339" i="30"/>
  <c r="Q339" i="30" s="1"/>
  <c r="K339" i="30"/>
  <c r="P338" i="30"/>
  <c r="Q338" i="30" s="1"/>
  <c r="K338" i="30"/>
  <c r="P337" i="30"/>
  <c r="Q337" i="30" s="1"/>
  <c r="K337" i="30"/>
  <c r="H337" i="30"/>
  <c r="I337" i="30" s="1"/>
  <c r="C337" i="30"/>
  <c r="P336" i="30"/>
  <c r="Q336" i="30" s="1"/>
  <c r="K336" i="30"/>
  <c r="H336" i="30"/>
  <c r="C336" i="30"/>
  <c r="H335" i="30"/>
  <c r="I335" i="30" s="1"/>
  <c r="P334" i="30"/>
  <c r="Q334" i="30" s="1"/>
  <c r="P333" i="30"/>
  <c r="Q333" i="30" s="1"/>
  <c r="P332" i="30"/>
  <c r="Q332" i="30" s="1"/>
  <c r="P331" i="30"/>
  <c r="Q331" i="30" s="1"/>
  <c r="H331" i="30"/>
  <c r="I331" i="30" s="1"/>
  <c r="O330" i="30"/>
  <c r="M330" i="30"/>
  <c r="J330" i="30"/>
  <c r="G330" i="30"/>
  <c r="E330" i="30"/>
  <c r="B330" i="30"/>
  <c r="P329" i="30"/>
  <c r="K329" i="30"/>
  <c r="H329" i="30"/>
  <c r="I329" i="30" s="1"/>
  <c r="C329" i="30"/>
  <c r="P328" i="30"/>
  <c r="Q328" i="30" s="1"/>
  <c r="K328" i="30"/>
  <c r="H328" i="30"/>
  <c r="I328" i="30" s="1"/>
  <c r="C328" i="30"/>
  <c r="P327" i="30"/>
  <c r="Q327" i="30" s="1"/>
  <c r="K327" i="30"/>
  <c r="H327" i="30"/>
  <c r="I327" i="30" s="1"/>
  <c r="C327" i="30"/>
  <c r="P326" i="30"/>
  <c r="Q326" i="30" s="1"/>
  <c r="K326" i="30"/>
  <c r="H326" i="30"/>
  <c r="I326" i="30" s="1"/>
  <c r="C326" i="30"/>
  <c r="P325" i="30"/>
  <c r="Q325" i="30" s="1"/>
  <c r="K325" i="30"/>
  <c r="P324" i="30"/>
  <c r="Q324" i="30" s="1"/>
  <c r="K324" i="30"/>
  <c r="H324" i="30"/>
  <c r="I324" i="30" s="1"/>
  <c r="C324" i="30"/>
  <c r="P323" i="30"/>
  <c r="Q323" i="30" s="1"/>
  <c r="K323" i="30"/>
  <c r="H323" i="30"/>
  <c r="I323" i="30" s="1"/>
  <c r="C323" i="30"/>
  <c r="P322" i="30"/>
  <c r="Q322" i="30" s="1"/>
  <c r="K322" i="30"/>
  <c r="H322" i="30"/>
  <c r="C322" i="30"/>
  <c r="P321" i="30"/>
  <c r="Q321" i="30" s="1"/>
  <c r="K321" i="30"/>
  <c r="O320" i="30"/>
  <c r="M320" i="30"/>
  <c r="J320" i="30"/>
  <c r="G320" i="30"/>
  <c r="E320" i="30"/>
  <c r="B320" i="30"/>
  <c r="P318" i="30"/>
  <c r="Q318" i="30" s="1"/>
  <c r="P317" i="30"/>
  <c r="Q317" i="30" s="1"/>
  <c r="H317" i="30"/>
  <c r="I317" i="30" s="1"/>
  <c r="P316" i="30"/>
  <c r="Q316" i="30" s="1"/>
  <c r="H316" i="30"/>
  <c r="I316" i="30" s="1"/>
  <c r="P315" i="30"/>
  <c r="Q315" i="30" s="1"/>
  <c r="H315" i="30"/>
  <c r="I315" i="30" s="1"/>
  <c r="P314" i="30"/>
  <c r="Q314" i="30" s="1"/>
  <c r="H314" i="30"/>
  <c r="I314" i="30" s="1"/>
  <c r="H313" i="30"/>
  <c r="I313" i="30" s="1"/>
  <c r="P312" i="30"/>
  <c r="Q312" i="30" s="1"/>
  <c r="P311" i="30"/>
  <c r="Q311" i="30" s="1"/>
  <c r="P310" i="30"/>
  <c r="Q310" i="30" s="1"/>
  <c r="P309" i="30"/>
  <c r="Q309" i="30" s="1"/>
  <c r="H309" i="30"/>
  <c r="I309" i="30" s="1"/>
  <c r="O308" i="30"/>
  <c r="M308" i="30"/>
  <c r="K308" i="30"/>
  <c r="J308" i="30"/>
  <c r="G308" i="30"/>
  <c r="E308" i="30"/>
  <c r="C308" i="30"/>
  <c r="B308" i="30"/>
  <c r="P307" i="30"/>
  <c r="Q307" i="30" s="1"/>
  <c r="K307" i="30"/>
  <c r="K298" i="30" s="1"/>
  <c r="P306" i="30"/>
  <c r="H306" i="30"/>
  <c r="I306" i="30" s="1"/>
  <c r="P305" i="30"/>
  <c r="Q305" i="30" s="1"/>
  <c r="H305" i="30"/>
  <c r="I305" i="30" s="1"/>
  <c r="P304" i="30"/>
  <c r="Q304" i="30" s="1"/>
  <c r="H304" i="30"/>
  <c r="I304" i="30" s="1"/>
  <c r="P303" i="30"/>
  <c r="Q303" i="30" s="1"/>
  <c r="H303" i="30"/>
  <c r="I303" i="30" s="1"/>
  <c r="P302" i="30"/>
  <c r="Q302" i="30" s="1"/>
  <c r="H302" i="30"/>
  <c r="I302" i="30" s="1"/>
  <c r="P301" i="30"/>
  <c r="Q301" i="30" s="1"/>
  <c r="H301" i="30"/>
  <c r="I301" i="30" s="1"/>
  <c r="P300" i="30"/>
  <c r="Q300" i="30" s="1"/>
  <c r="P299" i="30"/>
  <c r="Q299" i="30" s="1"/>
  <c r="O298" i="30"/>
  <c r="M298" i="30"/>
  <c r="J298" i="30"/>
  <c r="G298" i="30"/>
  <c r="E298" i="30"/>
  <c r="C298" i="30"/>
  <c r="B298" i="30"/>
  <c r="P296" i="30"/>
  <c r="Q296" i="30" s="1"/>
  <c r="K296" i="30"/>
  <c r="H296" i="30"/>
  <c r="I296" i="30" s="1"/>
  <c r="C296" i="30"/>
  <c r="P295" i="30"/>
  <c r="Q295" i="30" s="1"/>
  <c r="K295" i="30"/>
  <c r="H295" i="30"/>
  <c r="I295" i="30" s="1"/>
  <c r="C295" i="30"/>
  <c r="P294" i="30"/>
  <c r="Q294" i="30" s="1"/>
  <c r="K294" i="30"/>
  <c r="H294" i="30"/>
  <c r="C294" i="30"/>
  <c r="H293" i="30"/>
  <c r="I293" i="30" s="1"/>
  <c r="P292" i="30"/>
  <c r="H292" i="30"/>
  <c r="I292" i="30" s="1"/>
  <c r="P291" i="30"/>
  <c r="Q291" i="30" s="1"/>
  <c r="H291" i="30"/>
  <c r="I291" i="30" s="1"/>
  <c r="O290" i="30"/>
  <c r="M290" i="30"/>
  <c r="J290" i="30"/>
  <c r="G290" i="30"/>
  <c r="E290" i="30"/>
  <c r="B290" i="30"/>
  <c r="P289" i="30"/>
  <c r="Q289" i="30" s="1"/>
  <c r="K289" i="30"/>
  <c r="H289" i="30"/>
  <c r="I289" i="30" s="1"/>
  <c r="C289" i="30"/>
  <c r="P288" i="30"/>
  <c r="Q288" i="30" s="1"/>
  <c r="K288" i="30"/>
  <c r="P287" i="30"/>
  <c r="Q287" i="30" s="1"/>
  <c r="K287" i="30"/>
  <c r="H287" i="30"/>
  <c r="I287" i="30" s="1"/>
  <c r="C287" i="30"/>
  <c r="P286" i="30"/>
  <c r="H286" i="30"/>
  <c r="I286" i="30" s="1"/>
  <c r="P285" i="30"/>
  <c r="Q285" i="30" s="1"/>
  <c r="P284" i="30"/>
  <c r="Q284" i="30" s="1"/>
  <c r="H284" i="30"/>
  <c r="P283" i="30"/>
  <c r="Q283" i="30" s="1"/>
  <c r="H283" i="30"/>
  <c r="I283" i="30" s="1"/>
  <c r="O282" i="30"/>
  <c r="M282" i="30"/>
  <c r="J282" i="30"/>
  <c r="G282" i="30"/>
  <c r="E282" i="30"/>
  <c r="B282" i="30"/>
  <c r="P280" i="30"/>
  <c r="K280" i="30"/>
  <c r="K279" i="30" s="1"/>
  <c r="H280" i="30"/>
  <c r="C280" i="30"/>
  <c r="C279" i="30" s="1"/>
  <c r="O279" i="30"/>
  <c r="M279" i="30"/>
  <c r="J279" i="30"/>
  <c r="G279" i="30"/>
  <c r="E279" i="30"/>
  <c r="B279" i="30"/>
  <c r="P278" i="30"/>
  <c r="Q278" i="30" s="1"/>
  <c r="Q277" i="30" s="1"/>
  <c r="K278" i="30"/>
  <c r="K277" i="30" s="1"/>
  <c r="H278" i="30"/>
  <c r="C278" i="30"/>
  <c r="C277" i="30" s="1"/>
  <c r="O277" i="30"/>
  <c r="M277" i="30"/>
  <c r="J277" i="30"/>
  <c r="G277" i="30"/>
  <c r="E277" i="30"/>
  <c r="B277" i="30"/>
  <c r="H275" i="30"/>
  <c r="I275" i="30" s="1"/>
  <c r="P274" i="30"/>
  <c r="Q274" i="30"/>
  <c r="H274" i="30"/>
  <c r="I274" i="30" s="1"/>
  <c r="P273" i="30"/>
  <c r="Q273" i="30" s="1"/>
  <c r="H273" i="30"/>
  <c r="I273" i="30" s="1"/>
  <c r="P272" i="30"/>
  <c r="Q272" i="30" s="1"/>
  <c r="H272" i="30"/>
  <c r="I272" i="30" s="1"/>
  <c r="P271" i="30"/>
  <c r="Q271" i="30" s="1"/>
  <c r="H271" i="30"/>
  <c r="I271" i="30" s="1"/>
  <c r="P270" i="30"/>
  <c r="Q270" i="30" s="1"/>
  <c r="H270" i="30"/>
  <c r="I270" i="30" s="1"/>
  <c r="P269" i="30"/>
  <c r="Q269" i="30" s="1"/>
  <c r="H269" i="30"/>
  <c r="I269" i="30" s="1"/>
  <c r="P268" i="30"/>
  <c r="Q268" i="30" s="1"/>
  <c r="P267" i="30"/>
  <c r="Q267" i="30" s="1"/>
  <c r="H267" i="30"/>
  <c r="I267" i="30" s="1"/>
  <c r="P266" i="30"/>
  <c r="Q266" i="30" s="1"/>
  <c r="H266" i="30"/>
  <c r="I266" i="30" s="1"/>
  <c r="P265" i="30"/>
  <c r="Q265" i="30" s="1"/>
  <c r="H265" i="30"/>
  <c r="I265" i="30" s="1"/>
  <c r="P264" i="30"/>
  <c r="Q264" i="30" s="1"/>
  <c r="H264" i="30"/>
  <c r="I264" i="30" s="1"/>
  <c r="P263" i="30"/>
  <c r="Q263" i="30" s="1"/>
  <c r="P262" i="30"/>
  <c r="Q262" i="30" s="1"/>
  <c r="H262" i="30"/>
  <c r="P261" i="30"/>
  <c r="Q261" i="30" s="1"/>
  <c r="H261" i="30"/>
  <c r="I261" i="30" s="1"/>
  <c r="O260" i="30"/>
  <c r="M260" i="30"/>
  <c r="K260" i="30"/>
  <c r="J260" i="30"/>
  <c r="G260" i="30"/>
  <c r="E260" i="30"/>
  <c r="C260" i="30"/>
  <c r="B260" i="30"/>
  <c r="P259" i="30"/>
  <c r="Q259" i="30" s="1"/>
  <c r="H259" i="30"/>
  <c r="I259" i="30" s="1"/>
  <c r="P258" i="30"/>
  <c r="Q258" i="30" s="1"/>
  <c r="H258" i="30"/>
  <c r="I258" i="30" s="1"/>
  <c r="P257" i="30"/>
  <c r="Q257" i="30" s="1"/>
  <c r="H257" i="30"/>
  <c r="I257" i="30" s="1"/>
  <c r="P256" i="30"/>
  <c r="Q256" i="30" s="1"/>
  <c r="H256" i="30"/>
  <c r="I256" i="30" s="1"/>
  <c r="P255" i="30"/>
  <c r="Q255" i="30" s="1"/>
  <c r="H255" i="30"/>
  <c r="I255" i="30" s="1"/>
  <c r="O254" i="30"/>
  <c r="M254" i="30"/>
  <c r="K254" i="30"/>
  <c r="J254" i="30"/>
  <c r="G254" i="30"/>
  <c r="E254" i="30"/>
  <c r="C254" i="30"/>
  <c r="B254" i="30"/>
  <c r="P252" i="30"/>
  <c r="Q252" i="30" s="1"/>
  <c r="H252" i="30"/>
  <c r="I252" i="30" s="1"/>
  <c r="P251" i="30"/>
  <c r="Q251" i="30" s="1"/>
  <c r="H251" i="30"/>
  <c r="I251" i="30" s="1"/>
  <c r="P250" i="30"/>
  <c r="Q250" i="30" s="1"/>
  <c r="H250" i="30"/>
  <c r="I250" i="30" s="1"/>
  <c r="P249" i="30"/>
  <c r="Q249" i="30" s="1"/>
  <c r="O248" i="30"/>
  <c r="M248" i="30"/>
  <c r="K248" i="30"/>
  <c r="J248" i="30"/>
  <c r="G248" i="30"/>
  <c r="E248" i="30"/>
  <c r="C248" i="30"/>
  <c r="B248" i="30"/>
  <c r="P247" i="30"/>
  <c r="Q247" i="30" s="1"/>
  <c r="I247" i="30"/>
  <c r="P246" i="30"/>
  <c r="Q246" i="30" s="1"/>
  <c r="P245" i="30"/>
  <c r="Q245" i="30" s="1"/>
  <c r="P244" i="30"/>
  <c r="Q244" i="30" s="1"/>
  <c r="I244" i="30"/>
  <c r="O243" i="30"/>
  <c r="M243" i="30"/>
  <c r="K243" i="30"/>
  <c r="J243" i="30"/>
  <c r="G243" i="30"/>
  <c r="E243" i="30"/>
  <c r="C243" i="30"/>
  <c r="B243" i="30"/>
  <c r="P241" i="30"/>
  <c r="Q241" i="30" s="1"/>
  <c r="K241" i="30"/>
  <c r="H241" i="30"/>
  <c r="I241" i="30" s="1"/>
  <c r="C241" i="30"/>
  <c r="P240" i="30"/>
  <c r="Q240" i="30" s="1"/>
  <c r="K240" i="30"/>
  <c r="H240" i="30"/>
  <c r="I240" i="30" s="1"/>
  <c r="C240" i="30"/>
  <c r="P239" i="30"/>
  <c r="K239" i="30"/>
  <c r="H239" i="30"/>
  <c r="I239" i="30" s="1"/>
  <c r="C239" i="30"/>
  <c r="P238" i="30"/>
  <c r="Q238" i="30" s="1"/>
  <c r="K238" i="30"/>
  <c r="H238" i="30"/>
  <c r="I238" i="30" s="1"/>
  <c r="C238" i="30"/>
  <c r="P237" i="30"/>
  <c r="Q237" i="30" s="1"/>
  <c r="K237" i="30"/>
  <c r="H237" i="30"/>
  <c r="I237" i="30" s="1"/>
  <c r="C237" i="30"/>
  <c r="P236" i="30"/>
  <c r="Q236" i="30" s="1"/>
  <c r="K236" i="30"/>
  <c r="H236" i="30"/>
  <c r="I236" i="30" s="1"/>
  <c r="C236" i="30"/>
  <c r="P235" i="30"/>
  <c r="K235" i="30"/>
  <c r="P234" i="30"/>
  <c r="Q234" i="30" s="1"/>
  <c r="K234" i="30"/>
  <c r="H234" i="30"/>
  <c r="I234" i="30" s="1"/>
  <c r="C234" i="30"/>
  <c r="P233" i="30"/>
  <c r="Q233" i="30" s="1"/>
  <c r="K233" i="30"/>
  <c r="H233" i="30"/>
  <c r="I233" i="30" s="1"/>
  <c r="C233" i="30"/>
  <c r="O232" i="30"/>
  <c r="M232" i="30"/>
  <c r="J232" i="30"/>
  <c r="G232" i="30"/>
  <c r="E232" i="30"/>
  <c r="B232" i="30"/>
  <c r="P231" i="30"/>
  <c r="Q231" i="30" s="1"/>
  <c r="K231" i="30"/>
  <c r="H231" i="30"/>
  <c r="I231" i="30" s="1"/>
  <c r="C231" i="30"/>
  <c r="P230" i="30"/>
  <c r="Q230" i="30" s="1"/>
  <c r="K230" i="30"/>
  <c r="H230" i="30"/>
  <c r="I230" i="30" s="1"/>
  <c r="C230" i="30"/>
  <c r="P229" i="30"/>
  <c r="Q229" i="30" s="1"/>
  <c r="K229" i="30"/>
  <c r="H229" i="30"/>
  <c r="C229" i="30"/>
  <c r="P228" i="30"/>
  <c r="Q228" i="30" s="1"/>
  <c r="K228" i="30"/>
  <c r="H228" i="30"/>
  <c r="I228" i="30" s="1"/>
  <c r="C228" i="30"/>
  <c r="O227" i="30"/>
  <c r="M227" i="30"/>
  <c r="J227" i="30"/>
  <c r="G227" i="30"/>
  <c r="B227" i="30"/>
  <c r="P225" i="30"/>
  <c r="Q225" i="30" s="1"/>
  <c r="K225" i="30"/>
  <c r="H225" i="30"/>
  <c r="I225" i="30" s="1"/>
  <c r="C225" i="30"/>
  <c r="P224" i="30"/>
  <c r="Q224" i="30" s="1"/>
  <c r="K224" i="30"/>
  <c r="H224" i="30"/>
  <c r="I224" i="30" s="1"/>
  <c r="C224" i="30"/>
  <c r="P223" i="30"/>
  <c r="Q223" i="30" s="1"/>
  <c r="K223" i="30"/>
  <c r="H223" i="30"/>
  <c r="I223" i="30" s="1"/>
  <c r="C223" i="30"/>
  <c r="P222" i="30"/>
  <c r="Q222" i="30" s="1"/>
  <c r="K222" i="30"/>
  <c r="H222" i="30"/>
  <c r="I222" i="30" s="1"/>
  <c r="C222" i="30"/>
  <c r="P221" i="30"/>
  <c r="Q221" i="30" s="1"/>
  <c r="K221" i="30"/>
  <c r="H221" i="30"/>
  <c r="I221" i="30" s="1"/>
  <c r="C221" i="30"/>
  <c r="P220" i="30"/>
  <c r="Q220" i="30" s="1"/>
  <c r="K220" i="30"/>
  <c r="H220" i="30"/>
  <c r="C220" i="30"/>
  <c r="P219" i="30"/>
  <c r="Q219" i="30" s="1"/>
  <c r="K219" i="30"/>
  <c r="H219" i="30"/>
  <c r="I219" i="30" s="1"/>
  <c r="C219" i="30"/>
  <c r="P218" i="30"/>
  <c r="Q218" i="30" s="1"/>
  <c r="K218" i="30"/>
  <c r="H218" i="30"/>
  <c r="I218" i="30" s="1"/>
  <c r="C218" i="30"/>
  <c r="O217" i="30"/>
  <c r="M217" i="30"/>
  <c r="J217" i="30"/>
  <c r="G217" i="30"/>
  <c r="E217" i="30"/>
  <c r="B217" i="30"/>
  <c r="P216" i="30"/>
  <c r="Q216" i="30" s="1"/>
  <c r="K216" i="30"/>
  <c r="H216" i="30"/>
  <c r="I216" i="30" s="1"/>
  <c r="C216" i="30"/>
  <c r="P215" i="30"/>
  <c r="Q215" i="30" s="1"/>
  <c r="K215" i="30"/>
  <c r="H215" i="30"/>
  <c r="I215" i="30" s="1"/>
  <c r="C215" i="30"/>
  <c r="P214" i="30"/>
  <c r="Q214" i="30" s="1"/>
  <c r="K214" i="30"/>
  <c r="H214" i="30"/>
  <c r="I214" i="30" s="1"/>
  <c r="C214" i="30"/>
  <c r="P213" i="30"/>
  <c r="Q213" i="30" s="1"/>
  <c r="K213" i="30"/>
  <c r="H213" i="30"/>
  <c r="I213" i="30" s="1"/>
  <c r="C213" i="30"/>
  <c r="P212" i="30"/>
  <c r="Q212" i="30" s="1"/>
  <c r="K212" i="30"/>
  <c r="H212" i="30"/>
  <c r="I212" i="30" s="1"/>
  <c r="C212" i="30"/>
  <c r="P211" i="30"/>
  <c r="Q211" i="30" s="1"/>
  <c r="P210" i="30"/>
  <c r="H210" i="30"/>
  <c r="I210" i="30" s="1"/>
  <c r="O209" i="30"/>
  <c r="M209" i="30"/>
  <c r="J209" i="30"/>
  <c r="G209" i="30"/>
  <c r="E209" i="30"/>
  <c r="B209" i="30"/>
  <c r="P207" i="30"/>
  <c r="Q207" i="30" s="1"/>
  <c r="K207" i="30"/>
  <c r="H207" i="30"/>
  <c r="I207" i="30" s="1"/>
  <c r="C207" i="30"/>
  <c r="P206" i="30"/>
  <c r="Q206" i="30" s="1"/>
  <c r="K206" i="30"/>
  <c r="H206" i="30"/>
  <c r="I206" i="30" s="1"/>
  <c r="C206" i="30"/>
  <c r="P205" i="30"/>
  <c r="Q205" i="30" s="1"/>
  <c r="K205" i="30"/>
  <c r="H205" i="30"/>
  <c r="I205" i="30" s="1"/>
  <c r="C205" i="30"/>
  <c r="P204" i="30"/>
  <c r="Q204" i="30" s="1"/>
  <c r="K204" i="30"/>
  <c r="H204" i="30"/>
  <c r="I204" i="30" s="1"/>
  <c r="C204" i="30"/>
  <c r="P203" i="30"/>
  <c r="Q203" i="30" s="1"/>
  <c r="K203" i="30"/>
  <c r="H203" i="30"/>
  <c r="I203" i="30" s="1"/>
  <c r="C203" i="30"/>
  <c r="P202" i="30"/>
  <c r="Q202" i="30" s="1"/>
  <c r="K202" i="30"/>
  <c r="H202" i="30"/>
  <c r="I202" i="30" s="1"/>
  <c r="C202" i="30"/>
  <c r="P201" i="30"/>
  <c r="Q201" i="30" s="1"/>
  <c r="K201" i="30"/>
  <c r="H201" i="30"/>
  <c r="I201" i="30" s="1"/>
  <c r="C201" i="30"/>
  <c r="P200" i="30"/>
  <c r="Q200" i="30" s="1"/>
  <c r="K200" i="30"/>
  <c r="H200" i="30"/>
  <c r="I200" i="30" s="1"/>
  <c r="C200" i="30"/>
  <c r="P199" i="30"/>
  <c r="Q199" i="30" s="1"/>
  <c r="K199" i="30"/>
  <c r="H199" i="30"/>
  <c r="I199" i="30" s="1"/>
  <c r="C199" i="30"/>
  <c r="P198" i="30"/>
  <c r="Q198" i="30" s="1"/>
  <c r="K198" i="30"/>
  <c r="H198" i="30"/>
  <c r="I198" i="30" s="1"/>
  <c r="C198" i="30"/>
  <c r="P197" i="30"/>
  <c r="Q197" i="30" s="1"/>
  <c r="K197" i="30"/>
  <c r="H197" i="30"/>
  <c r="C197" i="30"/>
  <c r="P196" i="30"/>
  <c r="Q196" i="30" s="1"/>
  <c r="P195" i="30"/>
  <c r="Q195" i="30" s="1"/>
  <c r="H195" i="30"/>
  <c r="I195" i="30" s="1"/>
  <c r="P194" i="30"/>
  <c r="Q194" i="30" s="1"/>
  <c r="H194" i="30"/>
  <c r="I194" i="30" s="1"/>
  <c r="P193" i="30"/>
  <c r="Q193" i="30" s="1"/>
  <c r="H193" i="30"/>
  <c r="I193" i="30" s="1"/>
  <c r="P192" i="30"/>
  <c r="Q192" i="30" s="1"/>
  <c r="O191" i="30"/>
  <c r="M191" i="30"/>
  <c r="J191" i="30"/>
  <c r="G191" i="30"/>
  <c r="E191" i="30"/>
  <c r="B191" i="30"/>
  <c r="P190" i="30"/>
  <c r="Q190" i="30" s="1"/>
  <c r="K190" i="30"/>
  <c r="P189" i="30"/>
  <c r="Q189" i="30" s="1"/>
  <c r="K189" i="30"/>
  <c r="P188" i="30"/>
  <c r="Q188" i="30" s="1"/>
  <c r="K188" i="30"/>
  <c r="P187" i="30"/>
  <c r="Q187" i="30" s="1"/>
  <c r="K187" i="30"/>
  <c r="H187" i="30"/>
  <c r="I187" i="30" s="1"/>
  <c r="C187" i="30"/>
  <c r="C176" i="30" s="1"/>
  <c r="P186" i="30"/>
  <c r="Q186" i="30" s="1"/>
  <c r="P185" i="30"/>
  <c r="Q185" i="30" s="1"/>
  <c r="H185" i="30"/>
  <c r="I185" i="30" s="1"/>
  <c r="H184" i="30"/>
  <c r="I184" i="30" s="1"/>
  <c r="P183" i="30"/>
  <c r="Q183" i="30" s="1"/>
  <c r="H183" i="30"/>
  <c r="I183" i="30" s="1"/>
  <c r="P182" i="30"/>
  <c r="Q182" i="30" s="1"/>
  <c r="H182" i="30"/>
  <c r="I182" i="30" s="1"/>
  <c r="P181" i="30"/>
  <c r="Q181" i="30" s="1"/>
  <c r="H181" i="30"/>
  <c r="I181" i="30" s="1"/>
  <c r="P180" i="30"/>
  <c r="Q180" i="30" s="1"/>
  <c r="H180" i="30"/>
  <c r="I180" i="30" s="1"/>
  <c r="P179" i="30"/>
  <c r="Q179" i="30" s="1"/>
  <c r="H179" i="30"/>
  <c r="I179" i="30" s="1"/>
  <c r="P178" i="30"/>
  <c r="Q178" i="30" s="1"/>
  <c r="H178" i="30"/>
  <c r="I178" i="30" s="1"/>
  <c r="P177" i="30"/>
  <c r="H177" i="30"/>
  <c r="I177" i="30" s="1"/>
  <c r="O176" i="30"/>
  <c r="M176" i="30"/>
  <c r="J176" i="30"/>
  <c r="G176" i="30"/>
  <c r="E176" i="30"/>
  <c r="B176" i="30"/>
  <c r="P175" i="30"/>
  <c r="Q175" i="30" s="1"/>
  <c r="K175" i="30"/>
  <c r="H175" i="30"/>
  <c r="I175" i="30" s="1"/>
  <c r="C175" i="30"/>
  <c r="P174" i="30"/>
  <c r="Q174" i="30" s="1"/>
  <c r="H174" i="30"/>
  <c r="I174" i="30" s="1"/>
  <c r="P173" i="30"/>
  <c r="K173" i="30"/>
  <c r="H173" i="30"/>
  <c r="I173" i="30" s="1"/>
  <c r="C173" i="30"/>
  <c r="O172" i="30"/>
  <c r="M172" i="30"/>
  <c r="J172" i="30"/>
  <c r="G172" i="30"/>
  <c r="E172" i="30"/>
  <c r="B172" i="30"/>
  <c r="P170" i="30"/>
  <c r="Q170" i="30" s="1"/>
  <c r="K170" i="30"/>
  <c r="H170" i="30"/>
  <c r="I170" i="30" s="1"/>
  <c r="C170" i="30"/>
  <c r="P169" i="30"/>
  <c r="Q169" i="30" s="1"/>
  <c r="H169" i="30"/>
  <c r="I169" i="30" s="1"/>
  <c r="P168" i="30"/>
  <c r="Q168" i="30" s="1"/>
  <c r="K168" i="30"/>
  <c r="H168" i="30"/>
  <c r="I168" i="30" s="1"/>
  <c r="C168" i="30"/>
  <c r="P167" i="30"/>
  <c r="Q167" i="30" s="1"/>
  <c r="K167" i="30"/>
  <c r="H167" i="30"/>
  <c r="I167" i="30" s="1"/>
  <c r="C167" i="30"/>
  <c r="P166" i="30"/>
  <c r="Q166" i="30" s="1"/>
  <c r="K166" i="30"/>
  <c r="H166" i="30"/>
  <c r="I166" i="30" s="1"/>
  <c r="C166" i="30"/>
  <c r="P165" i="30"/>
  <c r="Q165" i="30" s="1"/>
  <c r="K165" i="30"/>
  <c r="H165" i="30"/>
  <c r="I165" i="30" s="1"/>
  <c r="C165" i="30"/>
  <c r="P164" i="30"/>
  <c r="Q164" i="30" s="1"/>
  <c r="K164" i="30"/>
  <c r="H164" i="30"/>
  <c r="I164" i="30" s="1"/>
  <c r="C164" i="30"/>
  <c r="P163" i="30"/>
  <c r="Q163" i="30" s="1"/>
  <c r="H163" i="30"/>
  <c r="I163" i="30" s="1"/>
  <c r="O162" i="30"/>
  <c r="O161" i="30" s="1"/>
  <c r="M162" i="30"/>
  <c r="J162" i="30"/>
  <c r="J161" i="30" s="1"/>
  <c r="G162" i="30"/>
  <c r="G161" i="30" s="1"/>
  <c r="E162" i="30"/>
  <c r="E161" i="30" s="1"/>
  <c r="B162" i="30"/>
  <c r="B161" i="30" s="1"/>
  <c r="P160" i="30"/>
  <c r="Q160" i="30" s="1"/>
  <c r="Q159" i="30" s="1"/>
  <c r="K160" i="30"/>
  <c r="K159" i="30" s="1"/>
  <c r="O159" i="30"/>
  <c r="M159" i="30"/>
  <c r="J159" i="30"/>
  <c r="G156" i="30"/>
  <c r="P158" i="30"/>
  <c r="P157" i="30" s="1"/>
  <c r="O157" i="30"/>
  <c r="M157" i="30"/>
  <c r="K157" i="30"/>
  <c r="J157" i="30"/>
  <c r="H156" i="30"/>
  <c r="B156" i="30"/>
  <c r="P155" i="30"/>
  <c r="Q155" i="30" s="1"/>
  <c r="H155" i="30"/>
  <c r="I155" i="30" s="1"/>
  <c r="P154" i="30"/>
  <c r="Q154" i="30" s="1"/>
  <c r="P153" i="30"/>
  <c r="Q153" i="30" s="1"/>
  <c r="H153" i="30"/>
  <c r="I153" i="30" s="1"/>
  <c r="P152" i="30"/>
  <c r="Q152" i="30" s="1"/>
  <c r="H152" i="30"/>
  <c r="I152" i="30" s="1"/>
  <c r="P151" i="30"/>
  <c r="Q151" i="30" s="1"/>
  <c r="H151" i="30"/>
  <c r="I151" i="30" s="1"/>
  <c r="P150" i="30"/>
  <c r="Q150" i="30" s="1"/>
  <c r="H150" i="30"/>
  <c r="I150" i="30" s="1"/>
  <c r="P149" i="30"/>
  <c r="Q149" i="30" s="1"/>
  <c r="H149" i="30"/>
  <c r="I149" i="30" s="1"/>
  <c r="P148" i="30"/>
  <c r="Q148" i="30" s="1"/>
  <c r="H148" i="30"/>
  <c r="I148" i="30" s="1"/>
  <c r="P147" i="30"/>
  <c r="Q147" i="30" s="1"/>
  <c r="H147" i="30"/>
  <c r="I147" i="30" s="1"/>
  <c r="P146" i="30"/>
  <c r="Q146" i="30" s="1"/>
  <c r="H146" i="30"/>
  <c r="I146" i="30" s="1"/>
  <c r="P145" i="30"/>
  <c r="Q145" i="30" s="1"/>
  <c r="H145" i="30"/>
  <c r="I145" i="30" s="1"/>
  <c r="P143" i="30"/>
  <c r="Q143" i="30" s="1"/>
  <c r="H143" i="30"/>
  <c r="I143" i="30" s="1"/>
  <c r="P142" i="30"/>
  <c r="Q142" i="30" s="1"/>
  <c r="H142" i="30"/>
  <c r="I142" i="30" s="1"/>
  <c r="O141" i="30"/>
  <c r="O140" i="30" s="1"/>
  <c r="M141" i="30"/>
  <c r="M140" i="30" s="1"/>
  <c r="K141" i="30"/>
  <c r="K140" i="30" s="1"/>
  <c r="J141" i="30"/>
  <c r="J140" i="30" s="1"/>
  <c r="G141" i="30"/>
  <c r="G140" i="30" s="1"/>
  <c r="E141" i="30"/>
  <c r="C141" i="30"/>
  <c r="C140" i="30" s="1"/>
  <c r="B141" i="30"/>
  <c r="B140" i="30" s="1"/>
  <c r="P139" i="30"/>
  <c r="Q139" i="30" s="1"/>
  <c r="H139" i="30"/>
  <c r="I139" i="30" s="1"/>
  <c r="P138" i="30"/>
  <c r="Q138" i="30" s="1"/>
  <c r="P137" i="30"/>
  <c r="Q137" i="30" s="1"/>
  <c r="H137" i="30"/>
  <c r="I137" i="30" s="1"/>
  <c r="P136" i="30"/>
  <c r="Q136" i="30" s="1"/>
  <c r="P135" i="30"/>
  <c r="Q135" i="30" s="1"/>
  <c r="P134" i="30"/>
  <c r="Q134" i="30" s="1"/>
  <c r="H133" i="30"/>
  <c r="I133" i="30" s="1"/>
  <c r="P132" i="30"/>
  <c r="Q132" i="30" s="1"/>
  <c r="P131" i="30"/>
  <c r="Q131" i="30" s="1"/>
  <c r="P130" i="30"/>
  <c r="Q130" i="30" s="1"/>
  <c r="P129" i="30"/>
  <c r="Q129" i="30" s="1"/>
  <c r="H129" i="30"/>
  <c r="I129" i="30" s="1"/>
  <c r="P128" i="30"/>
  <c r="Q128" i="30" s="1"/>
  <c r="H128" i="30"/>
  <c r="I128" i="30" s="1"/>
  <c r="H127" i="30"/>
  <c r="I127" i="30" s="1"/>
  <c r="H126" i="30"/>
  <c r="I126" i="30" s="1"/>
  <c r="P125" i="30"/>
  <c r="Q125" i="30" s="1"/>
  <c r="P124" i="30"/>
  <c r="Q124" i="30" s="1"/>
  <c r="P123" i="30"/>
  <c r="Q123" i="30" s="1"/>
  <c r="H123" i="30"/>
  <c r="I123" i="30" s="1"/>
  <c r="P122" i="30"/>
  <c r="Q122" i="30" s="1"/>
  <c r="H122" i="30"/>
  <c r="I122" i="30" s="1"/>
  <c r="H121" i="30"/>
  <c r="I121" i="30" s="1"/>
  <c r="P120" i="30"/>
  <c r="Q120" i="30" s="1"/>
  <c r="H120" i="30"/>
  <c r="I120" i="30" s="1"/>
  <c r="P119" i="30"/>
  <c r="Q119" i="30" s="1"/>
  <c r="H119" i="30"/>
  <c r="I119" i="30" s="1"/>
  <c r="P118" i="30"/>
  <c r="Q118" i="30" s="1"/>
  <c r="H118" i="30"/>
  <c r="I118" i="30" s="1"/>
  <c r="H117" i="30"/>
  <c r="I117" i="30" s="1"/>
  <c r="P116" i="30"/>
  <c r="Q116" i="30" s="1"/>
  <c r="H115" i="30"/>
  <c r="I115" i="30" s="1"/>
  <c r="H114" i="30"/>
  <c r="I114" i="30" s="1"/>
  <c r="P113" i="30"/>
  <c r="Q113" i="30" s="1"/>
  <c r="H113" i="30"/>
  <c r="I113" i="30" s="1"/>
  <c r="P112" i="30"/>
  <c r="Q112" i="30" s="1"/>
  <c r="H112" i="30"/>
  <c r="I112" i="30" s="1"/>
  <c r="P111" i="30"/>
  <c r="Q111" i="30" s="1"/>
  <c r="P110" i="30"/>
  <c r="Q110" i="30" s="1"/>
  <c r="P109" i="30"/>
  <c r="Q109" i="30" s="1"/>
  <c r="P108" i="30"/>
  <c r="Q108" i="30" s="1"/>
  <c r="P107" i="30"/>
  <c r="Q107" i="30" s="1"/>
  <c r="P106" i="30"/>
  <c r="Q106" i="30" s="1"/>
  <c r="P105" i="30"/>
  <c r="Q105" i="30" s="1"/>
  <c r="P104" i="30"/>
  <c r="Q104" i="30" s="1"/>
  <c r="H104" i="30"/>
  <c r="I104" i="30" s="1"/>
  <c r="P103" i="30"/>
  <c r="Q103" i="30" s="1"/>
  <c r="H103" i="30"/>
  <c r="I103" i="30" s="1"/>
  <c r="P102" i="30"/>
  <c r="Q102" i="30" s="1"/>
  <c r="P101" i="30"/>
  <c r="Q101" i="30" s="1"/>
  <c r="H101" i="30"/>
  <c r="I101" i="30" s="1"/>
  <c r="H100" i="30"/>
  <c r="I100" i="30" s="1"/>
  <c r="P99" i="30"/>
  <c r="Q99" i="30" s="1"/>
  <c r="H98" i="30"/>
  <c r="I98" i="30" s="1"/>
  <c r="P97" i="30"/>
  <c r="Q97" i="30" s="1"/>
  <c r="H97" i="30"/>
  <c r="I97" i="30" s="1"/>
  <c r="P96" i="30"/>
  <c r="Q96" i="30" s="1"/>
  <c r="H96" i="30"/>
  <c r="I96" i="30" s="1"/>
  <c r="P95" i="30"/>
  <c r="Q95" i="30" s="1"/>
  <c r="P94" i="30"/>
  <c r="Q94" i="30" s="1"/>
  <c r="H94" i="30"/>
  <c r="I94" i="30" s="1"/>
  <c r="P93" i="30"/>
  <c r="Q93" i="30" s="1"/>
  <c r="H93" i="30"/>
  <c r="I93" i="30" s="1"/>
  <c r="P92" i="30"/>
  <c r="Q92" i="30" s="1"/>
  <c r="P91" i="30"/>
  <c r="Q91" i="30" s="1"/>
  <c r="P90" i="30"/>
  <c r="Q90" i="30" s="1"/>
  <c r="H90" i="30"/>
  <c r="I90" i="30" s="1"/>
  <c r="P89" i="30"/>
  <c r="Q89" i="30" s="1"/>
  <c r="H89" i="30"/>
  <c r="I89" i="30" s="1"/>
  <c r="H88" i="30"/>
  <c r="I88" i="30" s="1"/>
  <c r="P87" i="30"/>
  <c r="Q87" i="30" s="1"/>
  <c r="P86" i="30"/>
  <c r="Q86" i="30" s="1"/>
  <c r="P85" i="30"/>
  <c r="Q85" i="30" s="1"/>
  <c r="P84" i="30"/>
  <c r="Q84" i="30" s="1"/>
  <c r="P83" i="30"/>
  <c r="Q83" i="30" s="1"/>
  <c r="H83" i="30"/>
  <c r="I83" i="30" s="1"/>
  <c r="P82" i="30"/>
  <c r="Q82" i="30" s="1"/>
  <c r="P81" i="30"/>
  <c r="Q81" i="30" s="1"/>
  <c r="H81" i="30"/>
  <c r="I81" i="30" s="1"/>
  <c r="P80" i="30"/>
  <c r="Q80" i="30" s="1"/>
  <c r="P79" i="30"/>
  <c r="Q79" i="30" s="1"/>
  <c r="H79" i="30"/>
  <c r="I79" i="30" s="1"/>
  <c r="P78" i="30"/>
  <c r="Q78" i="30" s="1"/>
  <c r="P77" i="30"/>
  <c r="Q77" i="30" s="1"/>
  <c r="P76" i="30"/>
  <c r="Q76" i="30" s="1"/>
  <c r="P75" i="30"/>
  <c r="Q75" i="30" s="1"/>
  <c r="H75" i="30"/>
  <c r="I75" i="30" s="1"/>
  <c r="P74" i="30"/>
  <c r="Q74" i="30" s="1"/>
  <c r="H74" i="30"/>
  <c r="I74" i="30" s="1"/>
  <c r="P73" i="30"/>
  <c r="Q73" i="30" s="1"/>
  <c r="P72" i="30"/>
  <c r="Q72" i="30" s="1"/>
  <c r="H72" i="30"/>
  <c r="I72" i="30" s="1"/>
  <c r="P71" i="30"/>
  <c r="Q71" i="30" s="1"/>
  <c r="H71" i="30"/>
  <c r="I71" i="30" s="1"/>
  <c r="P70" i="30"/>
  <c r="Q70" i="30" s="1"/>
  <c r="H70" i="30"/>
  <c r="I70" i="30" s="1"/>
  <c r="P69" i="30"/>
  <c r="Q69" i="30" s="1"/>
  <c r="H69" i="30"/>
  <c r="I69" i="30" s="1"/>
  <c r="P68" i="30"/>
  <c r="Q68" i="30" s="1"/>
  <c r="H67" i="30"/>
  <c r="I67" i="30" s="1"/>
  <c r="P66" i="30"/>
  <c r="Q66" i="30" s="1"/>
  <c r="P65" i="30"/>
  <c r="Q65" i="30" s="1"/>
  <c r="P64" i="30"/>
  <c r="Q64" i="30" s="1"/>
  <c r="P63" i="30"/>
  <c r="Q63" i="30" s="1"/>
  <c r="H63" i="30"/>
  <c r="I63" i="30" s="1"/>
  <c r="P62" i="30"/>
  <c r="Q62" i="30" s="1"/>
  <c r="P61" i="30"/>
  <c r="Q61" i="30" s="1"/>
  <c r="P60" i="30"/>
  <c r="Q60" i="30" s="1"/>
  <c r="H60" i="30"/>
  <c r="I60" i="30" s="1"/>
  <c r="P59" i="30"/>
  <c r="Q59" i="30" s="1"/>
  <c r="H58" i="30"/>
  <c r="I58" i="30" s="1"/>
  <c r="P57" i="30"/>
  <c r="Q57" i="30" s="1"/>
  <c r="P56" i="30"/>
  <c r="Q56" i="30" s="1"/>
  <c r="H56" i="30"/>
  <c r="I56" i="30" s="1"/>
  <c r="P55" i="30"/>
  <c r="Q55" i="30" s="1"/>
  <c r="P54" i="30"/>
  <c r="Q54" i="30" s="1"/>
  <c r="P53" i="30"/>
  <c r="Q53" i="30" s="1"/>
  <c r="H53" i="30"/>
  <c r="I53" i="30" s="1"/>
  <c r="P52" i="30"/>
  <c r="Q52" i="30" s="1"/>
  <c r="P51" i="30"/>
  <c r="Q51" i="30" s="1"/>
  <c r="P50" i="30"/>
  <c r="Q50" i="30" s="1"/>
  <c r="P49" i="30"/>
  <c r="Q49" i="30" s="1"/>
  <c r="P48" i="30"/>
  <c r="Q48" i="30" s="1"/>
  <c r="H48" i="30"/>
  <c r="I48" i="30" s="1"/>
  <c r="P47" i="30"/>
  <c r="Q47" i="30" s="1"/>
  <c r="P46" i="30"/>
  <c r="Q46" i="30" s="1"/>
  <c r="H46" i="30"/>
  <c r="I46" i="30" s="1"/>
  <c r="H45" i="30"/>
  <c r="I45" i="30" s="1"/>
  <c r="P44" i="30"/>
  <c r="Q44" i="30" s="1"/>
  <c r="P43" i="30"/>
  <c r="Q43" i="30" s="1"/>
  <c r="P42" i="30"/>
  <c r="Q42" i="30" s="1"/>
  <c r="H42" i="30"/>
  <c r="I42" i="30" s="1"/>
  <c r="P41" i="30"/>
  <c r="Q41" i="30" s="1"/>
  <c r="P40" i="30"/>
  <c r="Q40" i="30" s="1"/>
  <c r="P39" i="30"/>
  <c r="Q39" i="30" s="1"/>
  <c r="P38" i="30"/>
  <c r="Q38" i="30" s="1"/>
  <c r="H38" i="30"/>
  <c r="I38" i="30" s="1"/>
  <c r="P37" i="30"/>
  <c r="Q37" i="30" s="1"/>
  <c r="H37" i="30"/>
  <c r="I37" i="30" s="1"/>
  <c r="P36" i="30"/>
  <c r="Q36" i="30" s="1"/>
  <c r="H36" i="30"/>
  <c r="I36" i="30" s="1"/>
  <c r="H35" i="30"/>
  <c r="I35" i="30" s="1"/>
  <c r="P34" i="30"/>
  <c r="Q34" i="30" s="1"/>
  <c r="P33" i="30"/>
  <c r="Q33" i="30" s="1"/>
  <c r="P32" i="30"/>
  <c r="Q32" i="30" s="1"/>
  <c r="H32" i="30"/>
  <c r="I32" i="30" s="1"/>
  <c r="P31" i="30"/>
  <c r="Q31" i="30" s="1"/>
  <c r="P30" i="30"/>
  <c r="Q30" i="30" s="1"/>
  <c r="H30" i="30"/>
  <c r="I30" i="30" s="1"/>
  <c r="P29" i="30"/>
  <c r="Q29" i="30" s="1"/>
  <c r="H29" i="30"/>
  <c r="I29" i="30" s="1"/>
  <c r="H28" i="30"/>
  <c r="I28" i="30" s="1"/>
  <c r="P27" i="30"/>
  <c r="Q27" i="30" s="1"/>
  <c r="H27" i="30"/>
  <c r="I27" i="30" s="1"/>
  <c r="H26" i="30"/>
  <c r="I26" i="30" s="1"/>
  <c r="O25" i="30"/>
  <c r="O24" i="30" s="1"/>
  <c r="M25" i="30"/>
  <c r="M24" i="30" s="1"/>
  <c r="K25" i="30"/>
  <c r="K24" i="30" s="1"/>
  <c r="J25" i="30"/>
  <c r="J24" i="30" s="1"/>
  <c r="G25" i="30"/>
  <c r="G24" i="30" s="1"/>
  <c r="E25" i="30"/>
  <c r="C25" i="30"/>
  <c r="C24" i="30" s="1"/>
  <c r="B25" i="30"/>
  <c r="B24" i="30" s="1"/>
  <c r="K23" i="30"/>
  <c r="M23" i="30" s="1"/>
  <c r="O23" i="30" s="1"/>
  <c r="P23" i="30" s="1"/>
  <c r="Q23" i="30" s="1"/>
  <c r="C23" i="30"/>
  <c r="E23" i="30" s="1"/>
  <c r="G23" i="30" s="1"/>
  <c r="K22" i="30"/>
  <c r="M22" i="30" s="1"/>
  <c r="O22" i="30" s="1"/>
  <c r="P22" i="30" s="1"/>
  <c r="Q22" i="30" s="1"/>
  <c r="K21" i="30"/>
  <c r="M21" i="30" s="1"/>
  <c r="O21" i="30" s="1"/>
  <c r="C21" i="30"/>
  <c r="E21" i="30" s="1"/>
  <c r="G21" i="30" s="1"/>
  <c r="H21" i="30" s="1"/>
  <c r="I21" i="30" s="1"/>
  <c r="K20" i="30"/>
  <c r="M20" i="30" s="1"/>
  <c r="O20" i="30" s="1"/>
  <c r="P20" i="30" s="1"/>
  <c r="Q20" i="30" s="1"/>
  <c r="C20" i="30"/>
  <c r="E20" i="30" s="1"/>
  <c r="G20" i="30" s="1"/>
  <c r="H20" i="30" s="1"/>
  <c r="I20" i="30" s="1"/>
  <c r="K19" i="30"/>
  <c r="M19" i="30" s="1"/>
  <c r="O19" i="30" s="1"/>
  <c r="P19" i="30" s="1"/>
  <c r="Q19" i="30" s="1"/>
  <c r="C19" i="30"/>
  <c r="E19" i="30" s="1"/>
  <c r="G19" i="30" s="1"/>
  <c r="H19" i="30" s="1"/>
  <c r="I19" i="30" s="1"/>
  <c r="K18" i="30"/>
  <c r="M18" i="30" s="1"/>
  <c r="O18" i="30" s="1"/>
  <c r="P18" i="30" s="1"/>
  <c r="Q18" i="30" s="1"/>
  <c r="C18" i="30"/>
  <c r="E18" i="30" s="1"/>
  <c r="G18" i="30" s="1"/>
  <c r="H18" i="30" s="1"/>
  <c r="I18" i="30" s="1"/>
  <c r="K17" i="30"/>
  <c r="M17" i="30" s="1"/>
  <c r="O17" i="30" s="1"/>
  <c r="P17" i="30" s="1"/>
  <c r="Q17" i="30" s="1"/>
  <c r="C17" i="30"/>
  <c r="E17" i="30" s="1"/>
  <c r="G17" i="30" s="1"/>
  <c r="H17" i="30" s="1"/>
  <c r="I17" i="30" s="1"/>
  <c r="K16" i="30"/>
  <c r="M16" i="30" s="1"/>
  <c r="O16" i="30" s="1"/>
  <c r="P16" i="30" s="1"/>
  <c r="Q16" i="30" s="1"/>
  <c r="K15" i="30"/>
  <c r="M15" i="30" s="1"/>
  <c r="O15" i="30" s="1"/>
  <c r="P15" i="30" s="1"/>
  <c r="Q15" i="30" s="1"/>
  <c r="C15" i="30"/>
  <c r="E15" i="30" s="1"/>
  <c r="G15" i="30" s="1"/>
  <c r="K14" i="30"/>
  <c r="M14" i="30" s="1"/>
  <c r="O14" i="30" s="1"/>
  <c r="P14" i="30" s="1"/>
  <c r="C14" i="30"/>
  <c r="E14" i="30" s="1"/>
  <c r="G14" i="30" s="1"/>
  <c r="H14" i="30" s="1"/>
  <c r="I14" i="30" s="1"/>
  <c r="K13" i="30"/>
  <c r="M13" i="30" s="1"/>
  <c r="O13" i="30" s="1"/>
  <c r="C13" i="30"/>
  <c r="E13" i="30" s="1"/>
  <c r="G13" i="30" s="1"/>
  <c r="H13" i="30" s="1"/>
  <c r="I13" i="30" s="1"/>
  <c r="J12" i="30"/>
  <c r="J11" i="30" s="1"/>
  <c r="B12" i="30"/>
  <c r="B11" i="30" s="1"/>
  <c r="G26" i="31"/>
  <c r="H26" i="31" s="1"/>
  <c r="G16" i="31"/>
  <c r="H366" i="30"/>
  <c r="I383" i="30"/>
  <c r="I382" i="30" s="1"/>
  <c r="Q235" i="30"/>
  <c r="I294" i="30"/>
  <c r="H822" i="30"/>
  <c r="P891" i="30"/>
  <c r="P890" i="30" s="1"/>
  <c r="H1509" i="30"/>
  <c r="I1640" i="30"/>
  <c r="P1598" i="30"/>
  <c r="P1597" i="30" s="1"/>
  <c r="H1793" i="30"/>
  <c r="I2095" i="30"/>
  <c r="I2094" i="30" s="1"/>
  <c r="H2095" i="30"/>
  <c r="H2094" i="30" s="1"/>
  <c r="I2111" i="30"/>
  <c r="I2110" i="30" s="1"/>
  <c r="Q2096" i="30"/>
  <c r="Q2095" i="30" s="1"/>
  <c r="Q2094" i="30" s="1"/>
  <c r="Q2100" i="30"/>
  <c r="Q2112" i="30"/>
  <c r="H2131" i="30"/>
  <c r="H2130" i="30" s="1"/>
  <c r="I2142" i="30"/>
  <c r="I2141" i="30" s="1"/>
  <c r="Q2165" i="30"/>
  <c r="Q2164" i="30" s="1"/>
  <c r="Q2163" i="30" s="1"/>
  <c r="M140" i="29"/>
  <c r="O140" i="29" s="1"/>
  <c r="P140" i="29" s="1"/>
  <c r="K140" i="29"/>
  <c r="L139" i="29"/>
  <c r="M139" i="29" s="1"/>
  <c r="O139" i="29" s="1"/>
  <c r="K139" i="29"/>
  <c r="M138" i="29"/>
  <c r="O138" i="29" s="1"/>
  <c r="K138" i="29"/>
  <c r="M137" i="29"/>
  <c r="O137" i="29" s="1"/>
  <c r="K137" i="29"/>
  <c r="M136" i="29"/>
  <c r="O136" i="29" s="1"/>
  <c r="P136" i="29" s="1"/>
  <c r="K136" i="29"/>
  <c r="M135" i="29"/>
  <c r="O135" i="29" s="1"/>
  <c r="P135" i="29" s="1"/>
  <c r="Q135" i="29" s="1"/>
  <c r="K135" i="29"/>
  <c r="M134" i="29"/>
  <c r="O134" i="29" s="1"/>
  <c r="P134" i="29" s="1"/>
  <c r="K134" i="29"/>
  <c r="M133" i="29"/>
  <c r="O133" i="29" s="1"/>
  <c r="K133" i="29"/>
  <c r="M132" i="29"/>
  <c r="O132" i="29" s="1"/>
  <c r="P132" i="29" s="1"/>
  <c r="Q132" i="29" s="1"/>
  <c r="K132" i="29"/>
  <c r="M131" i="29"/>
  <c r="O131" i="29" s="1"/>
  <c r="P131" i="29" s="1"/>
  <c r="K131" i="29"/>
  <c r="M130" i="29"/>
  <c r="O130" i="29" s="1"/>
  <c r="K130" i="29"/>
  <c r="M129" i="29"/>
  <c r="O129" i="29" s="1"/>
  <c r="K129" i="29"/>
  <c r="L128" i="29"/>
  <c r="M128" i="29" s="1"/>
  <c r="O128" i="29" s="1"/>
  <c r="P128" i="29" s="1"/>
  <c r="K128" i="29"/>
  <c r="L127" i="29"/>
  <c r="K127" i="29"/>
  <c r="M126" i="29"/>
  <c r="O126" i="29" s="1"/>
  <c r="K126" i="29"/>
  <c r="M125" i="29"/>
  <c r="O125" i="29" s="1"/>
  <c r="P125" i="29" s="1"/>
  <c r="Q125" i="29" s="1"/>
  <c r="K125" i="29"/>
  <c r="M124" i="29"/>
  <c r="O124" i="29" s="1"/>
  <c r="K124" i="29"/>
  <c r="M123" i="29"/>
  <c r="O123" i="29" s="1"/>
  <c r="K123" i="29"/>
  <c r="M122" i="29"/>
  <c r="O122" i="29" s="1"/>
  <c r="P122" i="29" s="1"/>
  <c r="K122" i="29"/>
  <c r="J121" i="29"/>
  <c r="J120" i="29" s="1"/>
  <c r="L119" i="29"/>
  <c r="J119" i="29"/>
  <c r="D119" i="29"/>
  <c r="C119" i="29"/>
  <c r="L118" i="29"/>
  <c r="M118" i="29" s="1"/>
  <c r="O118" i="29" s="1"/>
  <c r="K118" i="29"/>
  <c r="L117" i="29"/>
  <c r="J117" i="29"/>
  <c r="D117" i="29"/>
  <c r="C117" i="29"/>
  <c r="C99" i="29" s="1"/>
  <c r="M116" i="29"/>
  <c r="O116" i="29" s="1"/>
  <c r="K116" i="29"/>
  <c r="M115" i="29"/>
  <c r="O115" i="29" s="1"/>
  <c r="P115" i="29" s="1"/>
  <c r="K115" i="29"/>
  <c r="M114" i="29"/>
  <c r="O114" i="29" s="1"/>
  <c r="K114" i="29"/>
  <c r="M113" i="29"/>
  <c r="O113" i="29" s="1"/>
  <c r="K113" i="29"/>
  <c r="L112" i="29"/>
  <c r="M112" i="29" s="1"/>
  <c r="O112" i="29" s="1"/>
  <c r="P112" i="29" s="1"/>
  <c r="K112" i="29"/>
  <c r="L111" i="29"/>
  <c r="M111" i="29" s="1"/>
  <c r="O111" i="29" s="1"/>
  <c r="P111" i="29" s="1"/>
  <c r="Q111" i="29" s="1"/>
  <c r="K111" i="29"/>
  <c r="M110" i="29"/>
  <c r="O110" i="29"/>
  <c r="P110" i="29" s="1"/>
  <c r="Q110" i="29" s="1"/>
  <c r="K110" i="29"/>
  <c r="L109" i="29"/>
  <c r="M109" i="29" s="1"/>
  <c r="O109" i="29" s="1"/>
  <c r="K109" i="29"/>
  <c r="M108" i="29"/>
  <c r="O108" i="29" s="1"/>
  <c r="P108" i="29" s="1"/>
  <c r="K108" i="29"/>
  <c r="E108" i="29"/>
  <c r="C108" i="29"/>
  <c r="M107" i="29"/>
  <c r="O107" i="29" s="1"/>
  <c r="K107" i="29"/>
  <c r="M106" i="29"/>
  <c r="O106" i="29" s="1"/>
  <c r="K106" i="29"/>
  <c r="M105" i="29"/>
  <c r="O105" i="29" s="1"/>
  <c r="P105" i="29" s="1"/>
  <c r="K105" i="29"/>
  <c r="M104" i="29"/>
  <c r="O104" i="29" s="1"/>
  <c r="P104" i="29" s="1"/>
  <c r="K104" i="29"/>
  <c r="L103" i="29"/>
  <c r="M103" i="29" s="1"/>
  <c r="O103" i="29" s="1"/>
  <c r="K103" i="29"/>
  <c r="M102" i="29"/>
  <c r="O102" i="29" s="1"/>
  <c r="P102" i="29" s="1"/>
  <c r="K102" i="29"/>
  <c r="L101" i="29"/>
  <c r="M101" i="29" s="1"/>
  <c r="O101" i="29" s="1"/>
  <c r="P101" i="29" s="1"/>
  <c r="Q101" i="29" s="1"/>
  <c r="K101" i="29"/>
  <c r="L100" i="29"/>
  <c r="M100" i="29" s="1"/>
  <c r="O100" i="29" s="1"/>
  <c r="K100" i="29"/>
  <c r="B99" i="29"/>
  <c r="L98" i="29"/>
  <c r="M98" i="29" s="1"/>
  <c r="O98" i="29" s="1"/>
  <c r="K98" i="29"/>
  <c r="D98" i="29"/>
  <c r="C98" i="29"/>
  <c r="L97" i="29"/>
  <c r="M97" i="29" s="1"/>
  <c r="O97" i="29" s="1"/>
  <c r="K97" i="29"/>
  <c r="D97" i="29"/>
  <c r="E97" i="29"/>
  <c r="G97" i="29" s="1"/>
  <c r="C97" i="29"/>
  <c r="E96" i="29"/>
  <c r="C96" i="29"/>
  <c r="J95" i="29"/>
  <c r="B95" i="29"/>
  <c r="B94" i="29" s="1"/>
  <c r="M93" i="29"/>
  <c r="O93" i="29" s="1"/>
  <c r="P93" i="29" s="1"/>
  <c r="K93" i="29"/>
  <c r="M92" i="29"/>
  <c r="O92" i="29" s="1"/>
  <c r="K92" i="29"/>
  <c r="M91" i="29"/>
  <c r="O91" i="29" s="1"/>
  <c r="P91" i="29" s="1"/>
  <c r="K91" i="29"/>
  <c r="M90" i="29"/>
  <c r="O90" i="29" s="1"/>
  <c r="K90" i="29"/>
  <c r="M89" i="29"/>
  <c r="O89" i="29" s="1"/>
  <c r="K89" i="29"/>
  <c r="M88" i="29"/>
  <c r="O88" i="29" s="1"/>
  <c r="P88" i="29" s="1"/>
  <c r="K88" i="29"/>
  <c r="M87" i="29"/>
  <c r="O87" i="29" s="1"/>
  <c r="P87" i="29" s="1"/>
  <c r="Q87" i="29" s="1"/>
  <c r="K87" i="29"/>
  <c r="M86" i="29"/>
  <c r="O86" i="29" s="1"/>
  <c r="P86" i="29" s="1"/>
  <c r="K86" i="29"/>
  <c r="M85" i="29"/>
  <c r="O85" i="29" s="1"/>
  <c r="K85" i="29"/>
  <c r="M84" i="29"/>
  <c r="O84" i="29" s="1"/>
  <c r="P84" i="29" s="1"/>
  <c r="K84" i="29"/>
  <c r="L83" i="29"/>
  <c r="K83" i="29"/>
  <c r="M81" i="29"/>
  <c r="O81" i="29" s="1"/>
  <c r="P81" i="29" s="1"/>
  <c r="K81" i="29"/>
  <c r="M80" i="29"/>
  <c r="O80" i="29" s="1"/>
  <c r="K80" i="29"/>
  <c r="M79" i="29"/>
  <c r="O79" i="29" s="1"/>
  <c r="P79" i="29" s="1"/>
  <c r="K79" i="29"/>
  <c r="M78" i="29"/>
  <c r="O78" i="29" s="1"/>
  <c r="K78" i="29"/>
  <c r="M77" i="29"/>
  <c r="O77" i="29" s="1"/>
  <c r="K77" i="29"/>
  <c r="M76" i="29"/>
  <c r="O76" i="29" s="1"/>
  <c r="P76" i="29" s="1"/>
  <c r="Q76" i="29" s="1"/>
  <c r="K76" i="29"/>
  <c r="M75" i="29"/>
  <c r="O75" i="29" s="1"/>
  <c r="K75" i="29"/>
  <c r="M74" i="29"/>
  <c r="O74" i="29" s="1"/>
  <c r="P74" i="29" s="1"/>
  <c r="Q74" i="29" s="1"/>
  <c r="K74" i="29"/>
  <c r="M73" i="29"/>
  <c r="O73" i="29" s="1"/>
  <c r="P73" i="29" s="1"/>
  <c r="K73" i="29"/>
  <c r="M72" i="29"/>
  <c r="K72" i="29"/>
  <c r="J71" i="29"/>
  <c r="M70" i="29"/>
  <c r="O70" i="29" s="1"/>
  <c r="P70" i="29" s="1"/>
  <c r="K70" i="29"/>
  <c r="M69" i="29"/>
  <c r="O69" i="29" s="1"/>
  <c r="P69" i="29" s="1"/>
  <c r="Q69" i="29" s="1"/>
  <c r="K69" i="29"/>
  <c r="M68" i="29"/>
  <c r="O68" i="29" s="1"/>
  <c r="K68" i="29"/>
  <c r="M67" i="29"/>
  <c r="O67" i="29" s="1"/>
  <c r="P67" i="29" s="1"/>
  <c r="Q67" i="29" s="1"/>
  <c r="K67" i="29"/>
  <c r="M66" i="29"/>
  <c r="O66" i="29" s="1"/>
  <c r="P66" i="29" s="1"/>
  <c r="K66" i="29"/>
  <c r="M65" i="29"/>
  <c r="O65" i="29" s="1"/>
  <c r="P65" i="29" s="1"/>
  <c r="Q65" i="29" s="1"/>
  <c r="K65" i="29"/>
  <c r="J64" i="29"/>
  <c r="M63" i="29"/>
  <c r="O63" i="29" s="1"/>
  <c r="P63" i="29" s="1"/>
  <c r="Q63" i="29" s="1"/>
  <c r="K63" i="29"/>
  <c r="M62" i="29"/>
  <c r="O62" i="29" s="1"/>
  <c r="K62" i="29"/>
  <c r="M61" i="29"/>
  <c r="O61" i="29" s="1"/>
  <c r="K61" i="29"/>
  <c r="M60" i="29"/>
  <c r="O60" i="29" s="1"/>
  <c r="K60" i="29"/>
  <c r="L59" i="29"/>
  <c r="M59" i="29" s="1"/>
  <c r="O59" i="29" s="1"/>
  <c r="K59" i="29"/>
  <c r="M58" i="29"/>
  <c r="O58" i="29" s="1"/>
  <c r="K58" i="29"/>
  <c r="M57" i="29"/>
  <c r="K57" i="29"/>
  <c r="M56" i="29"/>
  <c r="O56" i="29" s="1"/>
  <c r="P56" i="29" s="1"/>
  <c r="K56" i="29"/>
  <c r="L54" i="29"/>
  <c r="M54" i="29" s="1"/>
  <c r="O54" i="29" s="1"/>
  <c r="K54" i="29"/>
  <c r="L53" i="29"/>
  <c r="M53" i="29" s="1"/>
  <c r="O53" i="29" s="1"/>
  <c r="K53" i="29"/>
  <c r="L52" i="29"/>
  <c r="M52" i="29" s="1"/>
  <c r="O52" i="29" s="1"/>
  <c r="K52" i="29"/>
  <c r="L51" i="29"/>
  <c r="M51" i="29" s="1"/>
  <c r="O51" i="29" s="1"/>
  <c r="P51" i="29" s="1"/>
  <c r="K51" i="29"/>
  <c r="L50" i="29"/>
  <c r="M50" i="29" s="1"/>
  <c r="O50" i="29" s="1"/>
  <c r="K50" i="29"/>
  <c r="J49" i="29"/>
  <c r="M47" i="29"/>
  <c r="O47" i="29" s="1"/>
  <c r="K47" i="29"/>
  <c r="E47" i="29"/>
  <c r="G47" i="29" s="1"/>
  <c r="C47" i="29"/>
  <c r="M46" i="29"/>
  <c r="O46" i="29" s="1"/>
  <c r="K46" i="29"/>
  <c r="E46" i="29"/>
  <c r="G46" i="29" s="1"/>
  <c r="C46" i="29"/>
  <c r="M45" i="29"/>
  <c r="O45" i="29" s="1"/>
  <c r="K45" i="29"/>
  <c r="E45" i="29"/>
  <c r="G45" i="29" s="1"/>
  <c r="H45" i="29" s="1"/>
  <c r="C45" i="29"/>
  <c r="M44" i="29"/>
  <c r="O44" i="29" s="1"/>
  <c r="K44" i="29"/>
  <c r="E44" i="29"/>
  <c r="G44" i="29"/>
  <c r="H44" i="29" s="1"/>
  <c r="C44" i="29"/>
  <c r="M43" i="29"/>
  <c r="O43" i="29" s="1"/>
  <c r="K43" i="29"/>
  <c r="E43" i="29"/>
  <c r="G43" i="29" s="1"/>
  <c r="C43" i="29"/>
  <c r="M42" i="29"/>
  <c r="O42" i="29" s="1"/>
  <c r="K42" i="29"/>
  <c r="E42" i="29"/>
  <c r="G42" i="29" s="1"/>
  <c r="H42" i="29" s="1"/>
  <c r="C42" i="29"/>
  <c r="J41" i="29"/>
  <c r="B41" i="29"/>
  <c r="M40" i="29"/>
  <c r="O40" i="29" s="1"/>
  <c r="P40" i="29" s="1"/>
  <c r="K40" i="29"/>
  <c r="E40" i="29"/>
  <c r="G40" i="29" s="1"/>
  <c r="H40" i="29" s="1"/>
  <c r="C40" i="29"/>
  <c r="M39" i="29"/>
  <c r="O39" i="29" s="1"/>
  <c r="P39" i="29" s="1"/>
  <c r="K39" i="29"/>
  <c r="E39" i="29"/>
  <c r="G39" i="29" s="1"/>
  <c r="C39" i="29"/>
  <c r="M38" i="29"/>
  <c r="O38" i="29" s="1"/>
  <c r="P38" i="29" s="1"/>
  <c r="K38" i="29"/>
  <c r="E38" i="29"/>
  <c r="G38" i="29" s="1"/>
  <c r="C38" i="29"/>
  <c r="M37" i="29"/>
  <c r="O37" i="29" s="1"/>
  <c r="P37" i="29" s="1"/>
  <c r="K37" i="29"/>
  <c r="E37" i="29"/>
  <c r="G37" i="29" s="1"/>
  <c r="C37" i="29"/>
  <c r="M36" i="29"/>
  <c r="K36" i="29"/>
  <c r="E36" i="29"/>
  <c r="G36" i="29" s="1"/>
  <c r="C36" i="29"/>
  <c r="O35" i="29"/>
  <c r="P35" i="29" s="1"/>
  <c r="K35" i="29"/>
  <c r="J34" i="29"/>
  <c r="B34" i="29"/>
  <c r="M33" i="29"/>
  <c r="O33" i="29" s="1"/>
  <c r="P33" i="29" s="1"/>
  <c r="K33" i="29"/>
  <c r="E33" i="29"/>
  <c r="G33" i="29" s="1"/>
  <c r="C33" i="29"/>
  <c r="M32" i="29"/>
  <c r="O32" i="29" s="1"/>
  <c r="K32" i="29"/>
  <c r="E32" i="29"/>
  <c r="G32" i="29" s="1"/>
  <c r="C32" i="29"/>
  <c r="M31" i="29"/>
  <c r="O31" i="29" s="1"/>
  <c r="P31" i="29" s="1"/>
  <c r="K31" i="29"/>
  <c r="E31" i="29"/>
  <c r="G31" i="29" s="1"/>
  <c r="C31" i="29"/>
  <c r="M30" i="29"/>
  <c r="O30" i="29" s="1"/>
  <c r="P30" i="29" s="1"/>
  <c r="K30" i="29"/>
  <c r="E30" i="29"/>
  <c r="G30" i="29" s="1"/>
  <c r="C30" i="29"/>
  <c r="M29" i="29"/>
  <c r="O29" i="29" s="1"/>
  <c r="P29" i="29" s="1"/>
  <c r="K29" i="29"/>
  <c r="E29" i="29"/>
  <c r="G29" i="29" s="1"/>
  <c r="C29" i="29"/>
  <c r="M28" i="29"/>
  <c r="O28" i="29" s="1"/>
  <c r="P28" i="29" s="1"/>
  <c r="K28" i="29"/>
  <c r="E28" i="29"/>
  <c r="G28" i="29" s="1"/>
  <c r="C28" i="29"/>
  <c r="M27" i="29"/>
  <c r="O27" i="29" s="1"/>
  <c r="P27" i="29" s="1"/>
  <c r="K27" i="29"/>
  <c r="E27" i="29"/>
  <c r="G27" i="29" s="1"/>
  <c r="C27" i="29"/>
  <c r="M26" i="29"/>
  <c r="O26" i="29" s="1"/>
  <c r="K26" i="29"/>
  <c r="M25" i="29"/>
  <c r="O25" i="29" s="1"/>
  <c r="P25" i="29" s="1"/>
  <c r="K25" i="29"/>
  <c r="E25" i="29"/>
  <c r="G25" i="29" s="1"/>
  <c r="C25" i="29"/>
  <c r="M24" i="29"/>
  <c r="O24" i="29" s="1"/>
  <c r="K24" i="29"/>
  <c r="E24" i="29"/>
  <c r="G24" i="29" s="1"/>
  <c r="C24" i="29"/>
  <c r="M23" i="29"/>
  <c r="O23" i="29" s="1"/>
  <c r="P23" i="29" s="1"/>
  <c r="K23" i="29"/>
  <c r="M22" i="29"/>
  <c r="O22" i="29" s="1"/>
  <c r="P22" i="29" s="1"/>
  <c r="K22" i="29"/>
  <c r="E22" i="29"/>
  <c r="G22" i="29" s="1"/>
  <c r="C22" i="29"/>
  <c r="J21" i="29"/>
  <c r="B21" i="29"/>
  <c r="M20" i="29"/>
  <c r="O20" i="29" s="1"/>
  <c r="P20" i="29" s="1"/>
  <c r="Q20" i="29" s="1"/>
  <c r="K20" i="29"/>
  <c r="E20" i="29"/>
  <c r="G20" i="29" s="1"/>
  <c r="H20" i="29" s="1"/>
  <c r="I20" i="29" s="1"/>
  <c r="C20" i="29"/>
  <c r="M19" i="29"/>
  <c r="O19" i="29" s="1"/>
  <c r="P19" i="29" s="1"/>
  <c r="K19" i="29"/>
  <c r="M18" i="29"/>
  <c r="O18" i="29" s="1"/>
  <c r="P18" i="29" s="1"/>
  <c r="K18" i="29"/>
  <c r="E17" i="29"/>
  <c r="G17" i="29" s="1"/>
  <c r="C17" i="29"/>
  <c r="M16" i="29"/>
  <c r="O16" i="29" s="1"/>
  <c r="P16" i="29" s="1"/>
  <c r="K16" i="29"/>
  <c r="M15" i="29"/>
  <c r="O15" i="29" s="1"/>
  <c r="P15" i="29" s="1"/>
  <c r="K15" i="29"/>
  <c r="H15" i="29"/>
  <c r="C15" i="29"/>
  <c r="M14" i="29"/>
  <c r="O14" i="29" s="1"/>
  <c r="P14" i="29" s="1"/>
  <c r="K14" i="29"/>
  <c r="E14" i="29"/>
  <c r="G14" i="29" s="1"/>
  <c r="C14" i="29"/>
  <c r="M13" i="29"/>
  <c r="O13" i="29" s="1"/>
  <c r="K13" i="29"/>
  <c r="E13" i="29"/>
  <c r="G13" i="29" s="1"/>
  <c r="H13" i="29" s="1"/>
  <c r="C13" i="29"/>
  <c r="O12" i="29"/>
  <c r="P12" i="29" s="1"/>
  <c r="K12" i="29"/>
  <c r="J11" i="29"/>
  <c r="B11" i="29"/>
  <c r="H16" i="31"/>
  <c r="Q38" i="29"/>
  <c r="Q66" i="29"/>
  <c r="Q70" i="29"/>
  <c r="Q81" i="29"/>
  <c r="P114" i="29"/>
  <c r="E119" i="29"/>
  <c r="G119" i="29" s="1"/>
  <c r="H119" i="29" s="1"/>
  <c r="K117" i="29"/>
  <c r="M127" i="29"/>
  <c r="O127" i="29" s="1"/>
  <c r="P127" i="29" s="1"/>
  <c r="P50" i="29"/>
  <c r="Q50" i="29" s="1"/>
  <c r="J52" i="27"/>
  <c r="K52" i="27" s="1"/>
  <c r="M52" i="27" s="1"/>
  <c r="O52" i="27" s="1"/>
  <c r="P52" i="27" s="1"/>
  <c r="Q52" i="27" s="1"/>
  <c r="C52" i="27"/>
  <c r="E52" i="27" s="1"/>
  <c r="G52" i="27" s="1"/>
  <c r="H52" i="27" s="1"/>
  <c r="I52" i="27" s="1"/>
  <c r="J51" i="27"/>
  <c r="K51" i="27" s="1"/>
  <c r="M51" i="27" s="1"/>
  <c r="O51" i="27" s="1"/>
  <c r="P51" i="27" s="1"/>
  <c r="Q51" i="27" s="1"/>
  <c r="C51" i="27"/>
  <c r="E51" i="27" s="1"/>
  <c r="G51" i="27" s="1"/>
  <c r="H51" i="27" s="1"/>
  <c r="I51" i="27" s="1"/>
  <c r="J50" i="27"/>
  <c r="C50" i="27"/>
  <c r="E50" i="27" s="1"/>
  <c r="G50" i="27" s="1"/>
  <c r="J49" i="27"/>
  <c r="K49" i="27" s="1"/>
  <c r="C49" i="27"/>
  <c r="E49" i="27" s="1"/>
  <c r="G49" i="27" s="1"/>
  <c r="H49" i="27" s="1"/>
  <c r="I49" i="27" s="1"/>
  <c r="J46" i="27"/>
  <c r="K46" i="27" s="1"/>
  <c r="M46" i="27" s="1"/>
  <c r="O46" i="27" s="1"/>
  <c r="B46" i="27"/>
  <c r="C46" i="27" s="1"/>
  <c r="E46" i="27" s="1"/>
  <c r="G46" i="27" s="1"/>
  <c r="J45" i="27"/>
  <c r="K45" i="27" s="1"/>
  <c r="M45" i="27" s="1"/>
  <c r="O45" i="27" s="1"/>
  <c r="B45" i="27"/>
  <c r="C45" i="27" s="1"/>
  <c r="E45" i="27" s="1"/>
  <c r="G45" i="27" s="1"/>
  <c r="J44" i="27"/>
  <c r="K44" i="27" s="1"/>
  <c r="M44" i="27" s="1"/>
  <c r="O44" i="27" s="1"/>
  <c r="C44" i="27"/>
  <c r="E44" i="27" s="1"/>
  <c r="G44" i="27" s="1"/>
  <c r="J43" i="27"/>
  <c r="K43" i="27" s="1"/>
  <c r="M43" i="27" s="1"/>
  <c r="O43" i="27" s="1"/>
  <c r="C43" i="27"/>
  <c r="E43" i="27" s="1"/>
  <c r="G43" i="27" s="1"/>
  <c r="H43" i="27" s="1"/>
  <c r="I43" i="27" s="1"/>
  <c r="J42" i="27"/>
  <c r="K42" i="27" s="1"/>
  <c r="M42" i="27" s="1"/>
  <c r="O42" i="27" s="1"/>
  <c r="P42" i="27" s="1"/>
  <c r="Q42" i="27" s="1"/>
  <c r="C42" i="27"/>
  <c r="E42" i="27" s="1"/>
  <c r="G42" i="27" s="1"/>
  <c r="H42" i="27" s="1"/>
  <c r="I42" i="27" s="1"/>
  <c r="J41" i="27"/>
  <c r="K41" i="27" s="1"/>
  <c r="M41" i="27" s="1"/>
  <c r="O41" i="27" s="1"/>
  <c r="C41" i="27"/>
  <c r="E41" i="27" s="1"/>
  <c r="G41" i="27" s="1"/>
  <c r="H41" i="27" s="1"/>
  <c r="I41" i="27" s="1"/>
  <c r="J40" i="27"/>
  <c r="K40" i="27" s="1"/>
  <c r="M40" i="27" s="1"/>
  <c r="O40" i="27" s="1"/>
  <c r="C40" i="27"/>
  <c r="E40" i="27" s="1"/>
  <c r="G40" i="27" s="1"/>
  <c r="H40" i="27" s="1"/>
  <c r="I40" i="27" s="1"/>
  <c r="J39" i="27"/>
  <c r="K39" i="27" s="1"/>
  <c r="M39" i="27" s="1"/>
  <c r="O39" i="27" s="1"/>
  <c r="B39" i="27"/>
  <c r="C39" i="27" s="1"/>
  <c r="E39" i="27" s="1"/>
  <c r="G39" i="27" s="1"/>
  <c r="J38" i="27"/>
  <c r="B38" i="27"/>
  <c r="K36" i="27"/>
  <c r="M36" i="27" s="1"/>
  <c r="O36" i="27" s="1"/>
  <c r="K35" i="27"/>
  <c r="M35" i="27" s="1"/>
  <c r="O35" i="27" s="1"/>
  <c r="P35" i="27" s="1"/>
  <c r="Q35" i="27" s="1"/>
  <c r="J34" i="27"/>
  <c r="K34" i="27" s="1"/>
  <c r="M34" i="27" s="1"/>
  <c r="O34" i="27" s="1"/>
  <c r="P34" i="27" s="1"/>
  <c r="Q34" i="27" s="1"/>
  <c r="C34" i="27"/>
  <c r="E34" i="27" s="1"/>
  <c r="G34" i="27" s="1"/>
  <c r="J33" i="27"/>
  <c r="K33" i="27" s="1"/>
  <c r="M33" i="27" s="1"/>
  <c r="O33" i="27" s="1"/>
  <c r="B33" i="27"/>
  <c r="C33" i="27" s="1"/>
  <c r="E33" i="27" s="1"/>
  <c r="G33" i="27" s="1"/>
  <c r="J32" i="27"/>
  <c r="K32" i="27" s="1"/>
  <c r="M32" i="27" s="1"/>
  <c r="O32" i="27" s="1"/>
  <c r="C32" i="27"/>
  <c r="E32" i="27" s="1"/>
  <c r="G32" i="27" s="1"/>
  <c r="J31" i="27"/>
  <c r="K31" i="27" s="1"/>
  <c r="M31" i="27" s="1"/>
  <c r="O31" i="27" s="1"/>
  <c r="C31" i="27"/>
  <c r="E31" i="27" s="1"/>
  <c r="G31" i="27" s="1"/>
  <c r="J30" i="27"/>
  <c r="K30" i="27" s="1"/>
  <c r="M30" i="27" s="1"/>
  <c r="O30" i="27" s="1"/>
  <c r="B30" i="27"/>
  <c r="C30" i="27" s="1"/>
  <c r="E30" i="27" s="1"/>
  <c r="G30" i="27" s="1"/>
  <c r="J29" i="27"/>
  <c r="K29" i="27" s="1"/>
  <c r="M29" i="27" s="1"/>
  <c r="O29" i="27" s="1"/>
  <c r="C29" i="27"/>
  <c r="E29" i="27" s="1"/>
  <c r="G29" i="27" s="1"/>
  <c r="J28" i="27"/>
  <c r="K28" i="27" s="1"/>
  <c r="M28" i="27" s="1"/>
  <c r="O28" i="27" s="1"/>
  <c r="B28" i="27"/>
  <c r="C28" i="27" s="1"/>
  <c r="E28" i="27" s="1"/>
  <c r="G28" i="27" s="1"/>
  <c r="J27" i="27"/>
  <c r="K27" i="27" s="1"/>
  <c r="M27" i="27" s="1"/>
  <c r="O27" i="27" s="1"/>
  <c r="B27" i="27"/>
  <c r="C27" i="27" s="1"/>
  <c r="E27" i="27" s="1"/>
  <c r="G27" i="27" s="1"/>
  <c r="J26" i="27"/>
  <c r="K26" i="27" s="1"/>
  <c r="M26" i="27" s="1"/>
  <c r="O26" i="27" s="1"/>
  <c r="C26" i="27"/>
  <c r="E26" i="27" s="1"/>
  <c r="G26" i="27" s="1"/>
  <c r="J25" i="27"/>
  <c r="K25" i="27" s="1"/>
  <c r="M25" i="27" s="1"/>
  <c r="O25" i="27" s="1"/>
  <c r="B25" i="27"/>
  <c r="C25" i="27" s="1"/>
  <c r="E25" i="27" s="1"/>
  <c r="G25" i="27" s="1"/>
  <c r="J24" i="27"/>
  <c r="K24" i="27" s="1"/>
  <c r="M24" i="27" s="1"/>
  <c r="O24" i="27" s="1"/>
  <c r="B24" i="27"/>
  <c r="C24" i="27" s="1"/>
  <c r="E24" i="27" s="1"/>
  <c r="G24" i="27" s="1"/>
  <c r="K23" i="27"/>
  <c r="M23" i="27" s="1"/>
  <c r="O23" i="27" s="1"/>
  <c r="K22" i="27"/>
  <c r="M22" i="27" s="1"/>
  <c r="O22" i="27" s="1"/>
  <c r="P22" i="27" s="1"/>
  <c r="Q22" i="27" s="1"/>
  <c r="J21" i="27"/>
  <c r="K21" i="27" s="1"/>
  <c r="M21" i="27" s="1"/>
  <c r="O21" i="27" s="1"/>
  <c r="B21" i="27"/>
  <c r="C21" i="27" s="1"/>
  <c r="E21" i="27" s="1"/>
  <c r="G21" i="27" s="1"/>
  <c r="K20" i="27"/>
  <c r="M20" i="27" s="1"/>
  <c r="O20" i="27" s="1"/>
  <c r="K19" i="27"/>
  <c r="M19" i="27" s="1"/>
  <c r="O19" i="27" s="1"/>
  <c r="J18" i="27"/>
  <c r="K18" i="27" s="1"/>
  <c r="C18" i="27"/>
  <c r="E18" i="27" s="1"/>
  <c r="G18" i="27" s="1"/>
  <c r="K17" i="27"/>
  <c r="M17" i="27" s="1"/>
  <c r="O17" i="27" s="1"/>
  <c r="K16" i="27"/>
  <c r="M16" i="27" s="1"/>
  <c r="O16" i="27" s="1"/>
  <c r="P16" i="27" s="1"/>
  <c r="Q16" i="27" s="1"/>
  <c r="C15" i="27"/>
  <c r="E15" i="27" s="1"/>
  <c r="G15" i="27" s="1"/>
  <c r="J14" i="27"/>
  <c r="K14" i="27" s="1"/>
  <c r="M14" i="27" s="1"/>
  <c r="O14" i="27" s="1"/>
  <c r="B14" i="27"/>
  <c r="J13" i="27"/>
  <c r="K13" i="27" s="1"/>
  <c r="M13" i="27" s="1"/>
  <c r="O13" i="27" s="1"/>
  <c r="B13" i="27"/>
  <c r="C13" i="27" s="1"/>
  <c r="E13" i="27" s="1"/>
  <c r="G13" i="27" s="1"/>
  <c r="J12" i="27"/>
  <c r="B12" i="27"/>
  <c r="L117" i="24"/>
  <c r="N117" i="24" s="1"/>
  <c r="P117" i="24" s="1"/>
  <c r="Q117" i="24" s="1"/>
  <c r="R117" i="24" s="1"/>
  <c r="N116" i="24"/>
  <c r="P116" i="24" s="1"/>
  <c r="Q116" i="24" s="1"/>
  <c r="R116" i="24" s="1"/>
  <c r="L115" i="24"/>
  <c r="N115" i="24" s="1"/>
  <c r="P115" i="24" s="1"/>
  <c r="Q115" i="24" s="1"/>
  <c r="R115" i="24" s="1"/>
  <c r="L114" i="24"/>
  <c r="N114" i="24" s="1"/>
  <c r="P114" i="24" s="1"/>
  <c r="Q114" i="24" s="1"/>
  <c r="R114" i="24" s="1"/>
  <c r="L113" i="24"/>
  <c r="N113" i="24" s="1"/>
  <c r="P113" i="24" s="1"/>
  <c r="Q113" i="24" s="1"/>
  <c r="R113" i="24" s="1"/>
  <c r="L112" i="24"/>
  <c r="N112" i="24" s="1"/>
  <c r="P112" i="24" s="1"/>
  <c r="Q112" i="24" s="1"/>
  <c r="R112" i="24" s="1"/>
  <c r="L111" i="24"/>
  <c r="N111" i="24" s="1"/>
  <c r="P111" i="24" s="1"/>
  <c r="Q111" i="24" s="1"/>
  <c r="R111" i="24" s="1"/>
  <c r="L110" i="24"/>
  <c r="N110" i="24" s="1"/>
  <c r="P110" i="24" s="1"/>
  <c r="Q110" i="24" s="1"/>
  <c r="R110" i="24" s="1"/>
  <c r="L109" i="24"/>
  <c r="N109" i="24" s="1"/>
  <c r="P109" i="24" s="1"/>
  <c r="Q109" i="24" s="1"/>
  <c r="R109" i="24" s="1"/>
  <c r="L108" i="24"/>
  <c r="N108" i="24" s="1"/>
  <c r="P108" i="24" s="1"/>
  <c r="Q108" i="24" s="1"/>
  <c r="R108" i="24" s="1"/>
  <c r="L107" i="24"/>
  <c r="N107" i="24" s="1"/>
  <c r="P107" i="24" s="1"/>
  <c r="Q107" i="24" s="1"/>
  <c r="R107" i="24" s="1"/>
  <c r="L106" i="24"/>
  <c r="N106" i="24" s="1"/>
  <c r="P106" i="24" s="1"/>
  <c r="Q106" i="24" s="1"/>
  <c r="R106" i="24" s="1"/>
  <c r="L105" i="24"/>
  <c r="N105" i="24" s="1"/>
  <c r="P105" i="24" s="1"/>
  <c r="Q105" i="24" s="1"/>
  <c r="R105" i="24" s="1"/>
  <c r="L104" i="24"/>
  <c r="N104" i="24" s="1"/>
  <c r="P104" i="24" s="1"/>
  <c r="Q104" i="24" s="1"/>
  <c r="R104" i="24" s="1"/>
  <c r="L103" i="24"/>
  <c r="N103" i="24" s="1"/>
  <c r="P103" i="24" s="1"/>
  <c r="Q103" i="24" s="1"/>
  <c r="R103" i="24" s="1"/>
  <c r="L102" i="24"/>
  <c r="L99" i="24"/>
  <c r="N99" i="24" s="1"/>
  <c r="P99" i="24" s="1"/>
  <c r="Q99" i="24" s="1"/>
  <c r="R99" i="24" s="1"/>
  <c r="D99" i="24"/>
  <c r="L98" i="24"/>
  <c r="N98" i="24" s="1"/>
  <c r="P98" i="24" s="1"/>
  <c r="Q98" i="24" s="1"/>
  <c r="R98" i="24" s="1"/>
  <c r="D98" i="24"/>
  <c r="L97" i="24"/>
  <c r="N97" i="24" s="1"/>
  <c r="P97" i="24" s="1"/>
  <c r="Q97" i="24" s="1"/>
  <c r="R97" i="24" s="1"/>
  <c r="D97" i="24"/>
  <c r="L96" i="24"/>
  <c r="N96" i="24" s="1"/>
  <c r="P96" i="24" s="1"/>
  <c r="Q96" i="24" s="1"/>
  <c r="R96" i="24" s="1"/>
  <c r="D96" i="24"/>
  <c r="L95" i="24"/>
  <c r="N95" i="24" s="1"/>
  <c r="P95" i="24" s="1"/>
  <c r="Q95" i="24" s="1"/>
  <c r="R95" i="24" s="1"/>
  <c r="D95" i="24"/>
  <c r="L94" i="24"/>
  <c r="N94" i="24" s="1"/>
  <c r="P94" i="24" s="1"/>
  <c r="Q94" i="24" s="1"/>
  <c r="R94" i="24" s="1"/>
  <c r="D94" i="24"/>
  <c r="L93" i="24"/>
  <c r="N93" i="24" s="1"/>
  <c r="P93" i="24" s="1"/>
  <c r="Q93" i="24" s="1"/>
  <c r="R93" i="24" s="1"/>
  <c r="D93" i="24"/>
  <c r="L92" i="24"/>
  <c r="N92" i="24" s="1"/>
  <c r="P92" i="24" s="1"/>
  <c r="Q92" i="24" s="1"/>
  <c r="R92" i="24" s="1"/>
  <c r="L91" i="24"/>
  <c r="N91" i="24" s="1"/>
  <c r="P91" i="24" s="1"/>
  <c r="Q91" i="24" s="1"/>
  <c r="R91" i="24" s="1"/>
  <c r="D91" i="24"/>
  <c r="L90" i="24"/>
  <c r="N90" i="24" s="1"/>
  <c r="P90" i="24" s="1"/>
  <c r="Q90" i="24" s="1"/>
  <c r="R90" i="24" s="1"/>
  <c r="D90" i="24"/>
  <c r="L89" i="24"/>
  <c r="D89" i="24"/>
  <c r="L86" i="24"/>
  <c r="N86" i="24" s="1"/>
  <c r="P86" i="24" s="1"/>
  <c r="Q86" i="24" s="1"/>
  <c r="R86" i="24" s="1"/>
  <c r="L85" i="24"/>
  <c r="N85" i="24" s="1"/>
  <c r="P85" i="24" s="1"/>
  <c r="Q85" i="24" s="1"/>
  <c r="R85" i="24" s="1"/>
  <c r="L84" i="24"/>
  <c r="N84" i="24" s="1"/>
  <c r="P84" i="24" s="1"/>
  <c r="L83" i="24"/>
  <c r="L80" i="24"/>
  <c r="N80" i="24" s="1"/>
  <c r="P80" i="24" s="1"/>
  <c r="Q80" i="24" s="1"/>
  <c r="R80" i="24" s="1"/>
  <c r="K79" i="24"/>
  <c r="L79" i="24" s="1"/>
  <c r="N79" i="24" s="1"/>
  <c r="P79" i="24" s="1"/>
  <c r="Q79" i="24" s="1"/>
  <c r="R79" i="24" s="1"/>
  <c r="D79" i="24"/>
  <c r="L78" i="24"/>
  <c r="N78" i="24" s="1"/>
  <c r="P78" i="24" s="1"/>
  <c r="Q78" i="24" s="1"/>
  <c r="R78" i="24" s="1"/>
  <c r="L77" i="24"/>
  <c r="N77" i="24" s="1"/>
  <c r="P77" i="24" s="1"/>
  <c r="Q77" i="24" s="1"/>
  <c r="R77" i="24" s="1"/>
  <c r="D77" i="24"/>
  <c r="L76" i="24"/>
  <c r="N76" i="24" s="1"/>
  <c r="P76" i="24" s="1"/>
  <c r="Q76" i="24" s="1"/>
  <c r="R76" i="24" s="1"/>
  <c r="L75" i="24"/>
  <c r="N75" i="24" s="1"/>
  <c r="P75" i="24" s="1"/>
  <c r="Q75" i="24" s="1"/>
  <c r="R75" i="24" s="1"/>
  <c r="K74" i="24"/>
  <c r="D74" i="24"/>
  <c r="L72" i="24"/>
  <c r="N72" i="24" s="1"/>
  <c r="P72" i="24" s="1"/>
  <c r="Q72" i="24" s="1"/>
  <c r="R72" i="24" s="1"/>
  <c r="D72" i="24"/>
  <c r="D71" i="24"/>
  <c r="L70" i="24"/>
  <c r="N70" i="24" s="1"/>
  <c r="P70" i="24" s="1"/>
  <c r="Q70" i="24" s="1"/>
  <c r="R70" i="24" s="1"/>
  <c r="L69" i="24"/>
  <c r="N69" i="24" s="1"/>
  <c r="P69" i="24" s="1"/>
  <c r="Q69" i="24" s="1"/>
  <c r="R69" i="24" s="1"/>
  <c r="L68" i="24"/>
  <c r="N68" i="24" s="1"/>
  <c r="P68" i="24" s="1"/>
  <c r="Q68" i="24" s="1"/>
  <c r="R68" i="24" s="1"/>
  <c r="L67" i="24"/>
  <c r="N67" i="24" s="1"/>
  <c r="P67" i="24" s="1"/>
  <c r="Q67" i="24" s="1"/>
  <c r="R67" i="24" s="1"/>
  <c r="D67" i="24"/>
  <c r="F67" i="24" s="1"/>
  <c r="H67" i="24" s="1"/>
  <c r="I67" i="24" s="1"/>
  <c r="J67" i="24" s="1"/>
  <c r="L66" i="24"/>
  <c r="N66" i="24" s="1"/>
  <c r="P66" i="24" s="1"/>
  <c r="Q66" i="24" s="1"/>
  <c r="R66" i="24" s="1"/>
  <c r="D66" i="24"/>
  <c r="D65" i="24"/>
  <c r="L64" i="24"/>
  <c r="N64" i="24" s="1"/>
  <c r="P64" i="24" s="1"/>
  <c r="Q64" i="24" s="1"/>
  <c r="R64" i="24" s="1"/>
  <c r="D64" i="24"/>
  <c r="L63" i="24"/>
  <c r="N63" i="24" s="1"/>
  <c r="P63" i="24" s="1"/>
  <c r="Q63" i="24" s="1"/>
  <c r="R63" i="24" s="1"/>
  <c r="D63" i="24"/>
  <c r="L62" i="24"/>
  <c r="D62" i="24"/>
  <c r="L60" i="24"/>
  <c r="N60" i="24" s="1"/>
  <c r="P60" i="24" s="1"/>
  <c r="Q60" i="24" s="1"/>
  <c r="R60" i="24" s="1"/>
  <c r="D60" i="24"/>
  <c r="L59" i="24"/>
  <c r="N59" i="24" s="1"/>
  <c r="P59" i="24" s="1"/>
  <c r="Q59" i="24" s="1"/>
  <c r="R59" i="24" s="1"/>
  <c r="D59" i="24"/>
  <c r="D58" i="24"/>
  <c r="L55" i="24"/>
  <c r="N55" i="24" s="1"/>
  <c r="P55" i="24" s="1"/>
  <c r="Q55" i="24" s="1"/>
  <c r="R55" i="24" s="1"/>
  <c r="D55" i="24"/>
  <c r="L54" i="24"/>
  <c r="N54" i="24" s="1"/>
  <c r="P54" i="24" s="1"/>
  <c r="Q54" i="24" s="1"/>
  <c r="R54" i="24" s="1"/>
  <c r="D54" i="24"/>
  <c r="L53" i="24"/>
  <c r="N53" i="24" s="1"/>
  <c r="P53" i="24" s="1"/>
  <c r="Q53" i="24" s="1"/>
  <c r="R53" i="24" s="1"/>
  <c r="D53" i="24"/>
  <c r="L52" i="24"/>
  <c r="N52" i="24" s="1"/>
  <c r="P52" i="24" s="1"/>
  <c r="Q52" i="24" s="1"/>
  <c r="R52" i="24" s="1"/>
  <c r="D52" i="24"/>
  <c r="L51" i="24"/>
  <c r="N51" i="24" s="1"/>
  <c r="P51" i="24" s="1"/>
  <c r="Q51" i="24" s="1"/>
  <c r="R51" i="24" s="1"/>
  <c r="D51" i="24"/>
  <c r="L50" i="24"/>
  <c r="D50" i="24"/>
  <c r="L48" i="24"/>
  <c r="N48" i="24" s="1"/>
  <c r="P48" i="24" s="1"/>
  <c r="Q48" i="24" s="1"/>
  <c r="R48" i="24" s="1"/>
  <c r="D48" i="24"/>
  <c r="L47" i="24"/>
  <c r="N47" i="24" s="1"/>
  <c r="P47" i="24" s="1"/>
  <c r="Q47" i="24" s="1"/>
  <c r="R47" i="24" s="1"/>
  <c r="D47" i="24"/>
  <c r="K46" i="24"/>
  <c r="L46" i="24" s="1"/>
  <c r="N46" i="24" s="1"/>
  <c r="P46" i="24" s="1"/>
  <c r="Q46" i="24" s="1"/>
  <c r="R46" i="24" s="1"/>
  <c r="D46" i="24"/>
  <c r="F46" i="24" s="1"/>
  <c r="H46" i="24" s="1"/>
  <c r="I46" i="24" s="1"/>
  <c r="J46" i="24" s="1"/>
  <c r="K44" i="24"/>
  <c r="L44" i="24" s="1"/>
  <c r="N44" i="24" s="1"/>
  <c r="P44" i="24" s="1"/>
  <c r="Q44" i="24" s="1"/>
  <c r="R44" i="24" s="1"/>
  <c r="D44" i="24"/>
  <c r="L43" i="24"/>
  <c r="N43" i="24" s="1"/>
  <c r="P43" i="24" s="1"/>
  <c r="Q43" i="24" s="1"/>
  <c r="R43" i="24" s="1"/>
  <c r="K42" i="24"/>
  <c r="L42" i="24" s="1"/>
  <c r="N42" i="24" s="1"/>
  <c r="P42" i="24" s="1"/>
  <c r="Q42" i="24" s="1"/>
  <c r="R42" i="24" s="1"/>
  <c r="D42" i="24"/>
  <c r="L41" i="24"/>
  <c r="N41" i="24" s="1"/>
  <c r="P41" i="24" s="1"/>
  <c r="Q41" i="24" s="1"/>
  <c r="R41" i="24" s="1"/>
  <c r="L40" i="24"/>
  <c r="N40" i="24" s="1"/>
  <c r="P40" i="24" s="1"/>
  <c r="Q40" i="24" s="1"/>
  <c r="R40" i="24" s="1"/>
  <c r="K39" i="24"/>
  <c r="D39" i="24"/>
  <c r="L38" i="24"/>
  <c r="D38" i="24"/>
  <c r="L36" i="24"/>
  <c r="N36" i="24" s="1"/>
  <c r="P36" i="24" s="1"/>
  <c r="Q36" i="24" s="1"/>
  <c r="R36" i="24" s="1"/>
  <c r="D36" i="24"/>
  <c r="L35" i="24"/>
  <c r="N35" i="24" s="1"/>
  <c r="P35" i="24" s="1"/>
  <c r="Q35" i="24" s="1"/>
  <c r="R35" i="24" s="1"/>
  <c r="L34" i="24"/>
  <c r="N34" i="24" s="1"/>
  <c r="P34" i="24" s="1"/>
  <c r="Q34" i="24" s="1"/>
  <c r="R34" i="24" s="1"/>
  <c r="L33" i="24"/>
  <c r="N33" i="24" s="1"/>
  <c r="P33" i="24" s="1"/>
  <c r="Q33" i="24" s="1"/>
  <c r="R33" i="24" s="1"/>
  <c r="D33" i="24"/>
  <c r="F33" i="24" s="1"/>
  <c r="H33" i="24" s="1"/>
  <c r="I33" i="24" s="1"/>
  <c r="J33" i="24" s="1"/>
  <c r="K32" i="24"/>
  <c r="L32" i="24" s="1"/>
  <c r="N32" i="24" s="1"/>
  <c r="P32" i="24" s="1"/>
  <c r="Q32" i="24" s="1"/>
  <c r="R32" i="24" s="1"/>
  <c r="D32" i="24"/>
  <c r="L31" i="24"/>
  <c r="N31" i="24" s="1"/>
  <c r="P31" i="24" s="1"/>
  <c r="Q31" i="24" s="1"/>
  <c r="R31" i="24" s="1"/>
  <c r="D31" i="24"/>
  <c r="L30" i="24"/>
  <c r="N30" i="24" s="1"/>
  <c r="P30" i="24" s="1"/>
  <c r="Q30" i="24" s="1"/>
  <c r="R30" i="24" s="1"/>
  <c r="D30" i="24"/>
  <c r="L29" i="24"/>
  <c r="N29" i="24" s="1"/>
  <c r="P29" i="24" s="1"/>
  <c r="Q29" i="24" s="1"/>
  <c r="R29" i="24" s="1"/>
  <c r="D29" i="24"/>
  <c r="L28" i="24"/>
  <c r="N28" i="24" s="1"/>
  <c r="P28" i="24" s="1"/>
  <c r="Q28" i="24" s="1"/>
  <c r="R28" i="24" s="1"/>
  <c r="D28" i="24"/>
  <c r="L27" i="24"/>
  <c r="N27" i="24" s="1"/>
  <c r="P27" i="24" s="1"/>
  <c r="Q27" i="24" s="1"/>
  <c r="R27" i="24" s="1"/>
  <c r="D27" i="24"/>
  <c r="K26" i="24"/>
  <c r="D26" i="24"/>
  <c r="L25" i="24"/>
  <c r="N25" i="24" s="1"/>
  <c r="P25" i="24" s="1"/>
  <c r="Q25" i="24" s="1"/>
  <c r="R25" i="24" s="1"/>
  <c r="D25" i="24"/>
  <c r="D24" i="24"/>
  <c r="L23" i="24"/>
  <c r="N23" i="24" s="1"/>
  <c r="P23" i="24" s="1"/>
  <c r="Q23" i="24" s="1"/>
  <c r="R23" i="24" s="1"/>
  <c r="L22" i="24"/>
  <c r="N22" i="24" s="1"/>
  <c r="P22" i="24" s="1"/>
  <c r="Q22" i="24" s="1"/>
  <c r="R22" i="24" s="1"/>
  <c r="L21" i="24"/>
  <c r="N21" i="24" s="1"/>
  <c r="P21" i="24" s="1"/>
  <c r="Q21" i="24" s="1"/>
  <c r="R21" i="24" s="1"/>
  <c r="D21" i="24"/>
  <c r="L20" i="24"/>
  <c r="N20" i="24" s="1"/>
  <c r="P20" i="24" s="1"/>
  <c r="Q20" i="24" s="1"/>
  <c r="R20" i="24" s="1"/>
  <c r="D20" i="24"/>
  <c r="L19" i="24"/>
  <c r="N19" i="24" s="1"/>
  <c r="P19" i="24" s="1"/>
  <c r="Q19" i="24" s="1"/>
  <c r="R19" i="24" s="1"/>
  <c r="D19" i="24"/>
  <c r="D18" i="24"/>
  <c r="L17" i="24"/>
  <c r="N17" i="24" s="1"/>
  <c r="P17" i="24" s="1"/>
  <c r="Q17" i="24" s="1"/>
  <c r="R17" i="24" s="1"/>
  <c r="D17" i="24"/>
  <c r="L16" i="24"/>
  <c r="N16" i="24" s="1"/>
  <c r="P16" i="24" s="1"/>
  <c r="Q16" i="24" s="1"/>
  <c r="R16" i="24" s="1"/>
  <c r="L15" i="24"/>
  <c r="N15" i="24" s="1"/>
  <c r="P15" i="24" s="1"/>
  <c r="Q15" i="24" s="1"/>
  <c r="R15" i="24" s="1"/>
  <c r="D15" i="24"/>
  <c r="L14" i="24"/>
  <c r="N14" i="24" s="1"/>
  <c r="P14" i="24" s="1"/>
  <c r="Q14" i="24" s="1"/>
  <c r="R14" i="24" s="1"/>
  <c r="D14" i="24"/>
  <c r="L13" i="24"/>
  <c r="N13" i="24" s="1"/>
  <c r="P13" i="24" s="1"/>
  <c r="Q13" i="24" s="1"/>
  <c r="R13" i="24" s="1"/>
  <c r="D13" i="24"/>
  <c r="L12" i="24"/>
  <c r="D12" i="24"/>
  <c r="K165" i="23"/>
  <c r="M165" i="23" s="1"/>
  <c r="O165" i="23" s="1"/>
  <c r="P165" i="23" s="1"/>
  <c r="K164" i="23"/>
  <c r="M164" i="23" s="1"/>
  <c r="O164" i="23" s="1"/>
  <c r="P164" i="23" s="1"/>
  <c r="K163" i="23"/>
  <c r="M163" i="23" s="1"/>
  <c r="O163" i="23" s="1"/>
  <c r="P163" i="23" s="1"/>
  <c r="K162" i="23"/>
  <c r="M162" i="23" s="1"/>
  <c r="O162" i="23" s="1"/>
  <c r="P162" i="23" s="1"/>
  <c r="K161" i="23"/>
  <c r="M161" i="23" s="1"/>
  <c r="O161" i="23" s="1"/>
  <c r="P161" i="23" s="1"/>
  <c r="K160" i="23"/>
  <c r="M160" i="23" s="1"/>
  <c r="O160" i="23" s="1"/>
  <c r="P160" i="23" s="1"/>
  <c r="J159" i="23"/>
  <c r="I159" i="23"/>
  <c r="H159" i="23"/>
  <c r="G159" i="23"/>
  <c r="C159" i="23"/>
  <c r="B159" i="23"/>
  <c r="K158" i="23"/>
  <c r="M158" i="23" s="1"/>
  <c r="O158" i="23" s="1"/>
  <c r="P158" i="23" s="1"/>
  <c r="K157" i="23"/>
  <c r="M157" i="23" s="1"/>
  <c r="O157" i="23" s="1"/>
  <c r="P157" i="23" s="1"/>
  <c r="K156" i="23"/>
  <c r="M156" i="23" s="1"/>
  <c r="O156" i="23" s="1"/>
  <c r="P156" i="23" s="1"/>
  <c r="K155" i="23"/>
  <c r="M155" i="23" s="1"/>
  <c r="O155" i="23" s="1"/>
  <c r="P155" i="23" s="1"/>
  <c r="K154" i="23"/>
  <c r="M154" i="23" s="1"/>
  <c r="O154" i="23" s="1"/>
  <c r="P154" i="23" s="1"/>
  <c r="K153" i="23"/>
  <c r="M153" i="23" s="1"/>
  <c r="O153" i="23" s="1"/>
  <c r="P153" i="23" s="1"/>
  <c r="K152" i="23"/>
  <c r="M152" i="23" s="1"/>
  <c r="O152" i="23" s="1"/>
  <c r="P152" i="23" s="1"/>
  <c r="K151" i="23"/>
  <c r="M151" i="23" s="1"/>
  <c r="K150" i="23"/>
  <c r="M150" i="23" s="1"/>
  <c r="O150" i="23" s="1"/>
  <c r="P150" i="23" s="1"/>
  <c r="K149" i="23"/>
  <c r="M149" i="23" s="1"/>
  <c r="O149" i="23" s="1"/>
  <c r="P149" i="23" s="1"/>
  <c r="M148" i="23"/>
  <c r="O148" i="23" s="1"/>
  <c r="P148" i="23" s="1"/>
  <c r="J147" i="23"/>
  <c r="I147" i="23"/>
  <c r="H147" i="23"/>
  <c r="G147" i="23"/>
  <c r="C147" i="23"/>
  <c r="B147" i="23"/>
  <c r="K146" i="23"/>
  <c r="M146" i="23" s="1"/>
  <c r="O146" i="23" s="1"/>
  <c r="P146" i="23" s="1"/>
  <c r="E146" i="23"/>
  <c r="G146" i="23" s="1"/>
  <c r="H146" i="23" s="1"/>
  <c r="K145" i="23"/>
  <c r="K144" i="23"/>
  <c r="M144" i="23" s="1"/>
  <c r="O144" i="23" s="1"/>
  <c r="P144" i="23" s="1"/>
  <c r="J143" i="23"/>
  <c r="C143" i="23"/>
  <c r="B143" i="23"/>
  <c r="K141" i="23"/>
  <c r="M141" i="23" s="1"/>
  <c r="O141" i="23" s="1"/>
  <c r="P141" i="23" s="1"/>
  <c r="K140" i="23"/>
  <c r="M140" i="23" s="1"/>
  <c r="O140" i="23" s="1"/>
  <c r="P140" i="23" s="1"/>
  <c r="C140" i="23"/>
  <c r="E140" i="23" s="1"/>
  <c r="G140" i="23" s="1"/>
  <c r="H140" i="23" s="1"/>
  <c r="K139" i="23"/>
  <c r="M139" i="23" s="1"/>
  <c r="O139" i="23" s="1"/>
  <c r="P139" i="23" s="1"/>
  <c r="C139" i="23"/>
  <c r="E139" i="23" s="1"/>
  <c r="K138" i="23"/>
  <c r="M138" i="23" s="1"/>
  <c r="O138" i="23" s="1"/>
  <c r="P138" i="23" s="1"/>
  <c r="C138" i="23"/>
  <c r="E138" i="23" s="1"/>
  <c r="G138" i="23" s="1"/>
  <c r="H138" i="23" s="1"/>
  <c r="K137" i="23"/>
  <c r="K136" i="23"/>
  <c r="M136" i="23" s="1"/>
  <c r="O136" i="23" s="1"/>
  <c r="P136" i="23" s="1"/>
  <c r="C136" i="23"/>
  <c r="E136" i="23" s="1"/>
  <c r="G136" i="23" s="1"/>
  <c r="H136" i="23" s="1"/>
  <c r="J135" i="23"/>
  <c r="B135" i="23"/>
  <c r="K134" i="23"/>
  <c r="M134" i="23" s="1"/>
  <c r="O134" i="23" s="1"/>
  <c r="P134" i="23" s="1"/>
  <c r="C134" i="23"/>
  <c r="E134" i="23" s="1"/>
  <c r="G134" i="23" s="1"/>
  <c r="H134" i="23" s="1"/>
  <c r="K133" i="23"/>
  <c r="M133" i="23" s="1"/>
  <c r="O133" i="23" s="1"/>
  <c r="P133" i="23" s="1"/>
  <c r="K132" i="23"/>
  <c r="M132" i="23" s="1"/>
  <c r="O132" i="23" s="1"/>
  <c r="P132" i="23" s="1"/>
  <c r="C132" i="23"/>
  <c r="E132" i="23" s="1"/>
  <c r="K131" i="23"/>
  <c r="M131" i="23" s="1"/>
  <c r="O131" i="23" s="1"/>
  <c r="P131" i="23" s="1"/>
  <c r="C131" i="23"/>
  <c r="E131" i="23" s="1"/>
  <c r="K130" i="23"/>
  <c r="M130" i="23" s="1"/>
  <c r="O130" i="23" s="1"/>
  <c r="P130" i="23" s="1"/>
  <c r="C130" i="23"/>
  <c r="E130" i="23" s="1"/>
  <c r="G130" i="23" s="1"/>
  <c r="H130" i="23" s="1"/>
  <c r="K129" i="23"/>
  <c r="M129" i="23" s="1"/>
  <c r="O129" i="23" s="1"/>
  <c r="P129" i="23" s="1"/>
  <c r="C129" i="23"/>
  <c r="E129" i="23" s="1"/>
  <c r="G129" i="23" s="1"/>
  <c r="H129" i="23" s="1"/>
  <c r="K128" i="23"/>
  <c r="C128" i="23"/>
  <c r="E128" i="23" s="1"/>
  <c r="G128" i="23" s="1"/>
  <c r="H128" i="23" s="1"/>
  <c r="J127" i="23"/>
  <c r="B127" i="23"/>
  <c r="M126" i="23"/>
  <c r="E126" i="23"/>
  <c r="G126" i="23" s="1"/>
  <c r="H126" i="23" s="1"/>
  <c r="M125" i="23"/>
  <c r="O125" i="23" s="1"/>
  <c r="P125" i="23" s="1"/>
  <c r="E125" i="23"/>
  <c r="M124" i="23"/>
  <c r="O124" i="23" s="1"/>
  <c r="P124" i="23" s="1"/>
  <c r="K123" i="23"/>
  <c r="M123" i="23" s="1"/>
  <c r="O123" i="23" s="1"/>
  <c r="P123" i="23" s="1"/>
  <c r="C123" i="23"/>
  <c r="E123" i="23" s="1"/>
  <c r="G123" i="23" s="1"/>
  <c r="H123" i="23" s="1"/>
  <c r="K122" i="23"/>
  <c r="M122" i="23" s="1"/>
  <c r="O122" i="23" s="1"/>
  <c r="P122" i="23" s="1"/>
  <c r="K121" i="23"/>
  <c r="M121" i="23" s="1"/>
  <c r="O121" i="23" s="1"/>
  <c r="P121" i="23" s="1"/>
  <c r="C121" i="23"/>
  <c r="E121" i="23" s="1"/>
  <c r="G121" i="23" s="1"/>
  <c r="H121" i="23" s="1"/>
  <c r="K120" i="23"/>
  <c r="M120" i="23" s="1"/>
  <c r="O120" i="23" s="1"/>
  <c r="P120" i="23" s="1"/>
  <c r="C120" i="23"/>
  <c r="E120" i="23" s="1"/>
  <c r="G120" i="23" s="1"/>
  <c r="H120" i="23" s="1"/>
  <c r="K119" i="23"/>
  <c r="M119" i="23" s="1"/>
  <c r="O119" i="23" s="1"/>
  <c r="P119" i="23" s="1"/>
  <c r="C119" i="23"/>
  <c r="E119" i="23" s="1"/>
  <c r="G119" i="23" s="1"/>
  <c r="H119" i="23" s="1"/>
  <c r="K118" i="23"/>
  <c r="C118" i="23"/>
  <c r="E118" i="23" s="1"/>
  <c r="G118" i="23" s="1"/>
  <c r="H118" i="23" s="1"/>
  <c r="K117" i="23"/>
  <c r="M117" i="23" s="1"/>
  <c r="C117" i="23"/>
  <c r="E117" i="23" s="1"/>
  <c r="G117" i="23" s="1"/>
  <c r="H117" i="23" s="1"/>
  <c r="K116" i="23"/>
  <c r="M116" i="23" s="1"/>
  <c r="O116" i="23" s="1"/>
  <c r="P116" i="23" s="1"/>
  <c r="C116" i="23"/>
  <c r="E116" i="23" s="1"/>
  <c r="K115" i="23"/>
  <c r="M115" i="23" s="1"/>
  <c r="O115" i="23" s="1"/>
  <c r="P115" i="23" s="1"/>
  <c r="C115" i="23"/>
  <c r="E115" i="23" s="1"/>
  <c r="G115" i="23" s="1"/>
  <c r="H115" i="23" s="1"/>
  <c r="K114" i="23"/>
  <c r="M114" i="23" s="1"/>
  <c r="C114" i="23"/>
  <c r="E114" i="23" s="1"/>
  <c r="G114" i="23" s="1"/>
  <c r="H114" i="23" s="1"/>
  <c r="K113" i="23"/>
  <c r="M113" i="23" s="1"/>
  <c r="O113" i="23" s="1"/>
  <c r="P113" i="23" s="1"/>
  <c r="C113" i="23"/>
  <c r="E113" i="23" s="1"/>
  <c r="G113" i="23" s="1"/>
  <c r="H113" i="23" s="1"/>
  <c r="K112" i="23"/>
  <c r="M112" i="23" s="1"/>
  <c r="O112" i="23" s="1"/>
  <c r="P112" i="23" s="1"/>
  <c r="C112" i="23"/>
  <c r="E112" i="23" s="1"/>
  <c r="G112" i="23" s="1"/>
  <c r="H112" i="23" s="1"/>
  <c r="K111" i="23"/>
  <c r="M111" i="23" s="1"/>
  <c r="O111" i="23" s="1"/>
  <c r="P111" i="23" s="1"/>
  <c r="C111" i="23"/>
  <c r="E111" i="23" s="1"/>
  <c r="G111" i="23" s="1"/>
  <c r="H111" i="23" s="1"/>
  <c r="M110" i="23"/>
  <c r="O110" i="23" s="1"/>
  <c r="P110" i="23" s="1"/>
  <c r="M109" i="23"/>
  <c r="O109" i="23" s="1"/>
  <c r="P109" i="23" s="1"/>
  <c r="M108" i="23"/>
  <c r="O108" i="23" s="1"/>
  <c r="P108" i="23" s="1"/>
  <c r="M107" i="23"/>
  <c r="O107" i="23" s="1"/>
  <c r="P107" i="23" s="1"/>
  <c r="M106" i="23"/>
  <c r="O106" i="23" s="1"/>
  <c r="P106" i="23" s="1"/>
  <c r="K105" i="23"/>
  <c r="M105" i="23" s="1"/>
  <c r="O105" i="23" s="1"/>
  <c r="P105" i="23" s="1"/>
  <c r="C105" i="23"/>
  <c r="E105" i="23" s="1"/>
  <c r="G105" i="23" s="1"/>
  <c r="H105" i="23" s="1"/>
  <c r="K104" i="23"/>
  <c r="M104" i="23" s="1"/>
  <c r="O104" i="23" s="1"/>
  <c r="P104" i="23" s="1"/>
  <c r="C104" i="23"/>
  <c r="E104" i="23" s="1"/>
  <c r="G104" i="23" s="1"/>
  <c r="H104" i="23" s="1"/>
  <c r="K103" i="23"/>
  <c r="M103" i="23" s="1"/>
  <c r="O103" i="23" s="1"/>
  <c r="P103" i="23" s="1"/>
  <c r="C103" i="23"/>
  <c r="E103" i="23" s="1"/>
  <c r="G103" i="23" s="1"/>
  <c r="H103" i="23" s="1"/>
  <c r="J102" i="23"/>
  <c r="B102" i="23"/>
  <c r="K101" i="23"/>
  <c r="M101" i="23" s="1"/>
  <c r="O101" i="23" s="1"/>
  <c r="P101" i="23" s="1"/>
  <c r="K100" i="23"/>
  <c r="M100" i="23" s="1"/>
  <c r="O100" i="23" s="1"/>
  <c r="P100" i="23" s="1"/>
  <c r="C100" i="23"/>
  <c r="E100" i="23" s="1"/>
  <c r="G100" i="23" s="1"/>
  <c r="H100" i="23" s="1"/>
  <c r="K99" i="23"/>
  <c r="M99" i="23" s="1"/>
  <c r="O99" i="23" s="1"/>
  <c r="P99" i="23" s="1"/>
  <c r="C99" i="23"/>
  <c r="E99" i="23" s="1"/>
  <c r="G99" i="23" s="1"/>
  <c r="H99" i="23" s="1"/>
  <c r="K98" i="23"/>
  <c r="M98" i="23" s="1"/>
  <c r="O98" i="23" s="1"/>
  <c r="P98" i="23" s="1"/>
  <c r="K97" i="23"/>
  <c r="M97" i="23" s="1"/>
  <c r="O97" i="23" s="1"/>
  <c r="P97" i="23" s="1"/>
  <c r="C97" i="23"/>
  <c r="E97" i="23" s="1"/>
  <c r="G97" i="23" s="1"/>
  <c r="H97" i="23" s="1"/>
  <c r="C96" i="23"/>
  <c r="E96" i="23" s="1"/>
  <c r="G96" i="23" s="1"/>
  <c r="H96" i="23" s="1"/>
  <c r="K95" i="23"/>
  <c r="M95" i="23" s="1"/>
  <c r="O95" i="23" s="1"/>
  <c r="P95" i="23" s="1"/>
  <c r="K94" i="23"/>
  <c r="M94" i="23" s="1"/>
  <c r="O94" i="23" s="1"/>
  <c r="P94" i="23" s="1"/>
  <c r="K93" i="23"/>
  <c r="M93" i="23" s="1"/>
  <c r="O93" i="23" s="1"/>
  <c r="P93" i="23" s="1"/>
  <c r="K92" i="23"/>
  <c r="M92" i="23" s="1"/>
  <c r="O92" i="23" s="1"/>
  <c r="P92" i="23" s="1"/>
  <c r="K91" i="23"/>
  <c r="M91" i="23" s="1"/>
  <c r="C91" i="23"/>
  <c r="E91" i="23" s="1"/>
  <c r="G91" i="23" s="1"/>
  <c r="H91" i="23" s="1"/>
  <c r="K90" i="23"/>
  <c r="M90" i="23" s="1"/>
  <c r="O90" i="23" s="1"/>
  <c r="P90" i="23" s="1"/>
  <c r="K89" i="23"/>
  <c r="M89" i="23" s="1"/>
  <c r="O89" i="23" s="1"/>
  <c r="P89" i="23" s="1"/>
  <c r="C89" i="23"/>
  <c r="E89" i="23" s="1"/>
  <c r="G89" i="23" s="1"/>
  <c r="H89" i="23" s="1"/>
  <c r="K88" i="23"/>
  <c r="M88" i="23" s="1"/>
  <c r="O88" i="23" s="1"/>
  <c r="P88" i="23" s="1"/>
  <c r="C88" i="23"/>
  <c r="E88" i="23" s="1"/>
  <c r="G88" i="23" s="1"/>
  <c r="H88" i="23" s="1"/>
  <c r="M87" i="23"/>
  <c r="O87" i="23" s="1"/>
  <c r="P87" i="23" s="1"/>
  <c r="E87" i="23"/>
  <c r="M86" i="23"/>
  <c r="E86" i="23"/>
  <c r="G86" i="23" s="1"/>
  <c r="H86" i="23" s="1"/>
  <c r="M85" i="23"/>
  <c r="O85" i="23" s="1"/>
  <c r="P85" i="23" s="1"/>
  <c r="E85" i="23"/>
  <c r="G85" i="23" s="1"/>
  <c r="H85" i="23" s="1"/>
  <c r="M84" i="23"/>
  <c r="O84" i="23" s="1"/>
  <c r="P84" i="23" s="1"/>
  <c r="E84" i="23"/>
  <c r="G84" i="23" s="1"/>
  <c r="H84" i="23" s="1"/>
  <c r="M83" i="23"/>
  <c r="O83" i="23" s="1"/>
  <c r="P83" i="23" s="1"/>
  <c r="M82" i="23"/>
  <c r="O82" i="23" s="1"/>
  <c r="P82" i="23" s="1"/>
  <c r="E82" i="23"/>
  <c r="G82" i="23" s="1"/>
  <c r="H82" i="23" s="1"/>
  <c r="M81" i="23"/>
  <c r="O81" i="23" s="1"/>
  <c r="P81" i="23" s="1"/>
  <c r="E81" i="23"/>
  <c r="M80" i="23"/>
  <c r="O80" i="23" s="1"/>
  <c r="P80" i="23" s="1"/>
  <c r="E80" i="23"/>
  <c r="G80" i="23" s="1"/>
  <c r="H80" i="23" s="1"/>
  <c r="M79" i="23"/>
  <c r="O79" i="23" s="1"/>
  <c r="P79" i="23" s="1"/>
  <c r="E79" i="23"/>
  <c r="M78" i="23"/>
  <c r="O78" i="23" s="1"/>
  <c r="P78" i="23" s="1"/>
  <c r="E78" i="23"/>
  <c r="G78" i="23" s="1"/>
  <c r="H78" i="23" s="1"/>
  <c r="M77" i="23"/>
  <c r="O77" i="23" s="1"/>
  <c r="P77" i="23" s="1"/>
  <c r="E77" i="23"/>
  <c r="K76" i="23"/>
  <c r="M76" i="23" s="1"/>
  <c r="O76" i="23" s="1"/>
  <c r="P76" i="23" s="1"/>
  <c r="K75" i="23"/>
  <c r="M75" i="23" s="1"/>
  <c r="O75" i="23" s="1"/>
  <c r="P75" i="23" s="1"/>
  <c r="K74" i="23"/>
  <c r="M74" i="23" s="1"/>
  <c r="O74" i="23" s="1"/>
  <c r="P74" i="23" s="1"/>
  <c r="C74" i="23"/>
  <c r="E74" i="23" s="1"/>
  <c r="G74" i="23" s="1"/>
  <c r="H74" i="23" s="1"/>
  <c r="K73" i="23"/>
  <c r="M73" i="23" s="1"/>
  <c r="O73" i="23" s="1"/>
  <c r="P73" i="23" s="1"/>
  <c r="C73" i="23"/>
  <c r="E73" i="23" s="1"/>
  <c r="G73" i="23" s="1"/>
  <c r="H73" i="23" s="1"/>
  <c r="K72" i="23"/>
  <c r="M72" i="23" s="1"/>
  <c r="O72" i="23" s="1"/>
  <c r="P72" i="23" s="1"/>
  <c r="C72" i="23"/>
  <c r="E72" i="23" s="1"/>
  <c r="G72" i="23" s="1"/>
  <c r="H72" i="23" s="1"/>
  <c r="K71" i="23"/>
  <c r="M71" i="23" s="1"/>
  <c r="O71" i="23" s="1"/>
  <c r="P71" i="23" s="1"/>
  <c r="K70" i="23"/>
  <c r="M70" i="23" s="1"/>
  <c r="O70" i="23" s="1"/>
  <c r="P70" i="23" s="1"/>
  <c r="C70" i="23"/>
  <c r="E70" i="23" s="1"/>
  <c r="G70" i="23" s="1"/>
  <c r="H70" i="23" s="1"/>
  <c r="K69" i="23"/>
  <c r="M69" i="23" s="1"/>
  <c r="O69" i="23" s="1"/>
  <c r="P69" i="23" s="1"/>
  <c r="C69" i="23"/>
  <c r="E69" i="23" s="1"/>
  <c r="G69" i="23" s="1"/>
  <c r="H69" i="23" s="1"/>
  <c r="C68" i="23"/>
  <c r="K67" i="23"/>
  <c r="M67" i="23" s="1"/>
  <c r="O67" i="23" s="1"/>
  <c r="P67" i="23" s="1"/>
  <c r="K66" i="23"/>
  <c r="C66" i="23"/>
  <c r="E66" i="23" s="1"/>
  <c r="J65" i="23"/>
  <c r="B65" i="23"/>
  <c r="K63" i="23"/>
  <c r="K62" i="23" s="1"/>
  <c r="J62" i="23"/>
  <c r="I62" i="23"/>
  <c r="H62" i="23"/>
  <c r="G62" i="23"/>
  <c r="C62" i="23"/>
  <c r="B62" i="23"/>
  <c r="K61" i="23"/>
  <c r="M61" i="23" s="1"/>
  <c r="O61" i="23" s="1"/>
  <c r="P61" i="23" s="1"/>
  <c r="K60" i="23"/>
  <c r="M60" i="23" s="1"/>
  <c r="O60" i="23" s="1"/>
  <c r="P60" i="23" s="1"/>
  <c r="K59" i="23"/>
  <c r="M59" i="23" s="1"/>
  <c r="K58" i="23"/>
  <c r="M58" i="23" s="1"/>
  <c r="O58" i="23" s="1"/>
  <c r="P58" i="23" s="1"/>
  <c r="K57" i="23"/>
  <c r="K56" i="23"/>
  <c r="M56" i="23" s="1"/>
  <c r="O56" i="23" s="1"/>
  <c r="P56" i="23" s="1"/>
  <c r="J55" i="23"/>
  <c r="I55" i="23"/>
  <c r="H55" i="23"/>
  <c r="G55" i="23"/>
  <c r="C55" i="23"/>
  <c r="B55" i="23"/>
  <c r="K54" i="23"/>
  <c r="M54" i="23" s="1"/>
  <c r="O54" i="23" s="1"/>
  <c r="P54" i="23" s="1"/>
  <c r="J53" i="23"/>
  <c r="K53" i="23" s="1"/>
  <c r="M53" i="23" s="1"/>
  <c r="O53" i="23" s="1"/>
  <c r="P53" i="23" s="1"/>
  <c r="K52" i="23"/>
  <c r="M52" i="23" s="1"/>
  <c r="O52" i="23" s="1"/>
  <c r="P52" i="23" s="1"/>
  <c r="K51" i="23"/>
  <c r="M51" i="23" s="1"/>
  <c r="O51" i="23" s="1"/>
  <c r="P51" i="23" s="1"/>
  <c r="K50" i="23"/>
  <c r="M50" i="23" s="1"/>
  <c r="O50" i="23" s="1"/>
  <c r="P50" i="23" s="1"/>
  <c r="K49" i="23"/>
  <c r="M49" i="23" s="1"/>
  <c r="O49" i="23" s="1"/>
  <c r="P49" i="23" s="1"/>
  <c r="K48" i="23"/>
  <c r="M48" i="23" s="1"/>
  <c r="O48" i="23" s="1"/>
  <c r="P48" i="23" s="1"/>
  <c r="K47" i="23"/>
  <c r="M47" i="23" s="1"/>
  <c r="O47" i="23" s="1"/>
  <c r="P47" i="23" s="1"/>
  <c r="K46" i="23"/>
  <c r="M46" i="23" s="1"/>
  <c r="O46" i="23" s="1"/>
  <c r="P46" i="23" s="1"/>
  <c r="K45" i="23"/>
  <c r="M45" i="23" s="1"/>
  <c r="O45" i="23" s="1"/>
  <c r="P45" i="23" s="1"/>
  <c r="K44" i="23"/>
  <c r="I43" i="23"/>
  <c r="H43" i="23"/>
  <c r="G43" i="23"/>
  <c r="C43" i="23"/>
  <c r="B43" i="23"/>
  <c r="J42" i="23"/>
  <c r="K42" i="23" s="1"/>
  <c r="M42" i="23" s="1"/>
  <c r="O42" i="23" s="1"/>
  <c r="P42" i="23" s="1"/>
  <c r="J41" i="23"/>
  <c r="K41" i="23" s="1"/>
  <c r="M41" i="23" s="1"/>
  <c r="O41" i="23" s="1"/>
  <c r="P41" i="23" s="1"/>
  <c r="K40" i="23"/>
  <c r="M40" i="23" s="1"/>
  <c r="O40" i="23" s="1"/>
  <c r="P40" i="23" s="1"/>
  <c r="K39" i="23"/>
  <c r="M39" i="23" s="1"/>
  <c r="O39" i="23" s="1"/>
  <c r="P39" i="23" s="1"/>
  <c r="I38" i="23"/>
  <c r="H38" i="23"/>
  <c r="G38" i="23"/>
  <c r="C38" i="23"/>
  <c r="B38" i="23"/>
  <c r="K36" i="23"/>
  <c r="M36" i="23" s="1"/>
  <c r="O36" i="23" s="1"/>
  <c r="P36" i="23" s="1"/>
  <c r="K35" i="23"/>
  <c r="M35" i="23" s="1"/>
  <c r="J34" i="23"/>
  <c r="I34" i="23"/>
  <c r="H34" i="23"/>
  <c r="G34" i="23"/>
  <c r="C34" i="23"/>
  <c r="B34" i="23"/>
  <c r="K33" i="23"/>
  <c r="M33" i="23" s="1"/>
  <c r="O33" i="23" s="1"/>
  <c r="P33" i="23" s="1"/>
  <c r="K32" i="23"/>
  <c r="M32" i="23" s="1"/>
  <c r="O32" i="23" s="1"/>
  <c r="P32" i="23" s="1"/>
  <c r="K31" i="23"/>
  <c r="M31" i="23" s="1"/>
  <c r="O31" i="23" s="1"/>
  <c r="P31" i="23" s="1"/>
  <c r="K30" i="23"/>
  <c r="M30" i="23" s="1"/>
  <c r="O30" i="23" s="1"/>
  <c r="P30" i="23" s="1"/>
  <c r="K29" i="23"/>
  <c r="M29" i="23" s="1"/>
  <c r="O29" i="23" s="1"/>
  <c r="P29" i="23" s="1"/>
  <c r="K28" i="23"/>
  <c r="M28" i="23" s="1"/>
  <c r="O28" i="23" s="1"/>
  <c r="P28" i="23" s="1"/>
  <c r="J27" i="23"/>
  <c r="I27" i="23"/>
  <c r="H27" i="23"/>
  <c r="G27" i="23"/>
  <c r="C27" i="23"/>
  <c r="B27" i="23"/>
  <c r="K26" i="23"/>
  <c r="M26" i="23" s="1"/>
  <c r="K25" i="23"/>
  <c r="M25" i="23" s="1"/>
  <c r="O25" i="23" s="1"/>
  <c r="P25" i="23" s="1"/>
  <c r="K24" i="23"/>
  <c r="M24" i="23" s="1"/>
  <c r="O24" i="23" s="1"/>
  <c r="P24" i="23" s="1"/>
  <c r="K23" i="23"/>
  <c r="M23" i="23" s="1"/>
  <c r="O23" i="23" s="1"/>
  <c r="P23" i="23" s="1"/>
  <c r="K22" i="23"/>
  <c r="M22" i="23" s="1"/>
  <c r="O22" i="23" s="1"/>
  <c r="P22" i="23" s="1"/>
  <c r="K21" i="23"/>
  <c r="M21" i="23" s="1"/>
  <c r="O21" i="23" s="1"/>
  <c r="P21" i="23" s="1"/>
  <c r="K20" i="23"/>
  <c r="M20" i="23" s="1"/>
  <c r="O20" i="23" s="1"/>
  <c r="P20" i="23" s="1"/>
  <c r="K19" i="23"/>
  <c r="M19" i="23" s="1"/>
  <c r="O19" i="23" s="1"/>
  <c r="P19" i="23" s="1"/>
  <c r="K18" i="23"/>
  <c r="M18" i="23" s="1"/>
  <c r="O18" i="23" s="1"/>
  <c r="P18" i="23" s="1"/>
  <c r="K17" i="23"/>
  <c r="J16" i="23"/>
  <c r="I16" i="23"/>
  <c r="H16" i="23"/>
  <c r="G16" i="23"/>
  <c r="C16" i="23"/>
  <c r="B16" i="23"/>
  <c r="K15" i="23"/>
  <c r="M15" i="23" s="1"/>
  <c r="O15" i="23" s="1"/>
  <c r="P15" i="23" s="1"/>
  <c r="K14" i="23"/>
  <c r="M14" i="23" s="1"/>
  <c r="O14" i="23" s="1"/>
  <c r="P14" i="23" s="1"/>
  <c r="K13" i="23"/>
  <c r="M13" i="23" s="1"/>
  <c r="O13" i="23" s="1"/>
  <c r="P13" i="23" s="1"/>
  <c r="K12" i="23"/>
  <c r="M12" i="23" s="1"/>
  <c r="O12" i="23" s="1"/>
  <c r="P12" i="23" s="1"/>
  <c r="J11" i="23"/>
  <c r="I11" i="23"/>
  <c r="H11" i="23"/>
  <c r="G11" i="23"/>
  <c r="C11" i="23"/>
  <c r="B11" i="23"/>
  <c r="M44" i="23"/>
  <c r="O44" i="23" s="1"/>
  <c r="P44" i="23" s="1"/>
  <c r="Q106" i="23"/>
  <c r="I91" i="23"/>
  <c r="Q125" i="23"/>
  <c r="M145" i="23"/>
  <c r="K105" i="22"/>
  <c r="M105" i="22" s="1"/>
  <c r="O105" i="22" s="1"/>
  <c r="P105" i="22" s="1"/>
  <c r="Q105" i="22" s="1"/>
  <c r="K104" i="22"/>
  <c r="M104" i="22" s="1"/>
  <c r="O104" i="22" s="1"/>
  <c r="P104" i="22" s="1"/>
  <c r="Q104" i="22" s="1"/>
  <c r="K103" i="22"/>
  <c r="M103" i="22" s="1"/>
  <c r="O103" i="22" s="1"/>
  <c r="K102" i="22"/>
  <c r="M102" i="22" s="1"/>
  <c r="O102" i="22" s="1"/>
  <c r="K101" i="22"/>
  <c r="M101" i="22" s="1"/>
  <c r="O101" i="22" s="1"/>
  <c r="K100" i="22"/>
  <c r="M100" i="22" s="1"/>
  <c r="O100" i="22" s="1"/>
  <c r="K99" i="22"/>
  <c r="M99" i="22" s="1"/>
  <c r="O99" i="22" s="1"/>
  <c r="K98" i="22"/>
  <c r="M98" i="22" s="1"/>
  <c r="O98" i="22" s="1"/>
  <c r="P98" i="22" s="1"/>
  <c r="Q98" i="22" s="1"/>
  <c r="K97" i="22"/>
  <c r="M97" i="22" s="1"/>
  <c r="O97" i="22" s="1"/>
  <c r="P97" i="22" s="1"/>
  <c r="Q97" i="22" s="1"/>
  <c r="K96" i="22"/>
  <c r="M96" i="22" s="1"/>
  <c r="O96" i="22" s="1"/>
  <c r="P96" i="22" s="1"/>
  <c r="Q96" i="22" s="1"/>
  <c r="K95" i="22"/>
  <c r="M95" i="22" s="1"/>
  <c r="O95" i="22" s="1"/>
  <c r="K94" i="22"/>
  <c r="M94" i="22" s="1"/>
  <c r="O94" i="22" s="1"/>
  <c r="K93" i="22"/>
  <c r="M93" i="22" s="1"/>
  <c r="O93" i="22" s="1"/>
  <c r="K92" i="22"/>
  <c r="M92" i="22" s="1"/>
  <c r="O92" i="22" s="1"/>
  <c r="K91" i="22"/>
  <c r="M91" i="22" s="1"/>
  <c r="O91" i="22" s="1"/>
  <c r="K90" i="22"/>
  <c r="M90" i="22" s="1"/>
  <c r="O90" i="22" s="1"/>
  <c r="P90" i="22" s="1"/>
  <c r="Q90" i="22" s="1"/>
  <c r="K89" i="22"/>
  <c r="M89" i="22" s="1"/>
  <c r="O89" i="22" s="1"/>
  <c r="P89" i="22" s="1"/>
  <c r="Q89" i="22" s="1"/>
  <c r="K88" i="22"/>
  <c r="M88" i="22" s="1"/>
  <c r="O88" i="22" s="1"/>
  <c r="P88" i="22" s="1"/>
  <c r="Q88" i="22" s="1"/>
  <c r="K87" i="22"/>
  <c r="M87" i="22" s="1"/>
  <c r="O87" i="22" s="1"/>
  <c r="K86" i="22"/>
  <c r="M86" i="22" s="1"/>
  <c r="O86" i="22" s="1"/>
  <c r="K85" i="22"/>
  <c r="M85" i="22" s="1"/>
  <c r="O85" i="22" s="1"/>
  <c r="K84" i="22"/>
  <c r="M84" i="22" s="1"/>
  <c r="O84" i="22" s="1"/>
  <c r="K83" i="22"/>
  <c r="M83" i="22" s="1"/>
  <c r="O83" i="22" s="1"/>
  <c r="K82" i="22"/>
  <c r="M82" i="22" s="1"/>
  <c r="O82" i="22" s="1"/>
  <c r="P82" i="22" s="1"/>
  <c r="Q82" i="22" s="1"/>
  <c r="C72" i="22"/>
  <c r="E72" i="22" s="1"/>
  <c r="G72" i="22" s="1"/>
  <c r="E71" i="22"/>
  <c r="G71" i="22" s="1"/>
  <c r="K64" i="22"/>
  <c r="C57" i="22"/>
  <c r="E57" i="22" s="1"/>
  <c r="G57" i="22" s="1"/>
  <c r="C56" i="22"/>
  <c r="E56" i="22" s="1"/>
  <c r="G56" i="22" s="1"/>
  <c r="H56" i="22" s="1"/>
  <c r="I56" i="22" s="1"/>
  <c r="C55" i="22"/>
  <c r="E55" i="22" s="1"/>
  <c r="G55" i="22" s="1"/>
  <c r="H55" i="22" s="1"/>
  <c r="I55" i="22" s="1"/>
  <c r="K49" i="22"/>
  <c r="K16" i="22"/>
  <c r="I11" i="22"/>
  <c r="M98" i="21"/>
  <c r="M97" i="21"/>
  <c r="O97" i="21" s="1"/>
  <c r="K96" i="21"/>
  <c r="J96" i="21"/>
  <c r="M95" i="21"/>
  <c r="O95" i="21" s="1"/>
  <c r="M94" i="21"/>
  <c r="K93" i="21"/>
  <c r="J93" i="21"/>
  <c r="M92" i="21"/>
  <c r="O92" i="21" s="1"/>
  <c r="K91" i="21"/>
  <c r="K90" i="21" s="1"/>
  <c r="J91" i="21"/>
  <c r="J90" i="21" s="1"/>
  <c r="M89" i="21"/>
  <c r="M88" i="21"/>
  <c r="O88" i="21" s="1"/>
  <c r="M87" i="21"/>
  <c r="O87" i="21" s="1"/>
  <c r="M86" i="21"/>
  <c r="O86" i="21" s="1"/>
  <c r="M85" i="21"/>
  <c r="O85" i="21" s="1"/>
  <c r="M84" i="21"/>
  <c r="O84" i="21" s="1"/>
  <c r="M83" i="21"/>
  <c r="O83" i="21" s="1"/>
  <c r="M82" i="21"/>
  <c r="O82" i="21" s="1"/>
  <c r="K81" i="21"/>
  <c r="J81" i="21"/>
  <c r="M80" i="21"/>
  <c r="M79" i="21"/>
  <c r="O79" i="21" s="1"/>
  <c r="M78" i="21"/>
  <c r="O78" i="21" s="1"/>
  <c r="M77" i="21"/>
  <c r="M76" i="21"/>
  <c r="M75" i="21"/>
  <c r="O75" i="21" s="1"/>
  <c r="M74" i="21"/>
  <c r="O74" i="21" s="1"/>
  <c r="M73" i="21"/>
  <c r="O73" i="21" s="1"/>
  <c r="M72" i="21"/>
  <c r="M71" i="21"/>
  <c r="O71" i="21" s="1"/>
  <c r="M70" i="21"/>
  <c r="O70" i="21" s="1"/>
  <c r="M69" i="21"/>
  <c r="M68" i="21"/>
  <c r="M67" i="21"/>
  <c r="O67" i="21" s="1"/>
  <c r="K66" i="21"/>
  <c r="J66" i="21"/>
  <c r="M65" i="21"/>
  <c r="O65" i="21" s="1"/>
  <c r="M64" i="21"/>
  <c r="M63" i="21"/>
  <c r="M62" i="21"/>
  <c r="O62" i="21" s="1"/>
  <c r="M61" i="21"/>
  <c r="O61" i="21" s="1"/>
  <c r="M60" i="21"/>
  <c r="M59" i="21"/>
  <c r="O59" i="21" s="1"/>
  <c r="M58" i="21"/>
  <c r="O58" i="21" s="1"/>
  <c r="M57" i="21"/>
  <c r="M56" i="21"/>
  <c r="O56" i="21" s="1"/>
  <c r="M55" i="21"/>
  <c r="O55" i="21" s="1"/>
  <c r="M54" i="21"/>
  <c r="O54" i="21" s="1"/>
  <c r="M53" i="21"/>
  <c r="O53" i="21" s="1"/>
  <c r="K52" i="21"/>
  <c r="J52" i="21"/>
  <c r="M50" i="21"/>
  <c r="M49" i="21"/>
  <c r="M48" i="21"/>
  <c r="M47" i="21"/>
  <c r="M46" i="21"/>
  <c r="M45" i="21"/>
  <c r="O45" i="21" s="1"/>
  <c r="M44" i="21"/>
  <c r="O44" i="21" s="1"/>
  <c r="M43" i="21"/>
  <c r="O43" i="21" s="1"/>
  <c r="K42" i="21"/>
  <c r="J42" i="21"/>
  <c r="M41" i="21"/>
  <c r="O41" i="21" s="1"/>
  <c r="M40" i="21"/>
  <c r="M39" i="21"/>
  <c r="O39" i="21" s="1"/>
  <c r="M38" i="21"/>
  <c r="M37" i="21"/>
  <c r="M36" i="21"/>
  <c r="M35" i="21"/>
  <c r="O35" i="21" s="1"/>
  <c r="M34" i="21"/>
  <c r="O34" i="21" s="1"/>
  <c r="M33" i="21"/>
  <c r="O33" i="21" s="1"/>
  <c r="K32" i="21"/>
  <c r="J32" i="21"/>
  <c r="M31" i="21"/>
  <c r="M30" i="21"/>
  <c r="O30" i="21" s="1"/>
  <c r="K29" i="21"/>
  <c r="J29" i="21"/>
  <c r="E27" i="21"/>
  <c r="G27" i="21" s="1"/>
  <c r="C27" i="21"/>
  <c r="M26" i="21"/>
  <c r="O26" i="21" s="1"/>
  <c r="K26" i="21"/>
  <c r="E26" i="21"/>
  <c r="G26" i="21" s="1"/>
  <c r="C26" i="21"/>
  <c r="M25" i="21"/>
  <c r="K25" i="21"/>
  <c r="E25" i="21"/>
  <c r="G25" i="21" s="1"/>
  <c r="C25" i="21"/>
  <c r="M24" i="21"/>
  <c r="O24" i="21" s="1"/>
  <c r="K24" i="21"/>
  <c r="E24" i="21"/>
  <c r="G24" i="21" s="1"/>
  <c r="C24" i="21"/>
  <c r="M23" i="21"/>
  <c r="O23" i="21" s="1"/>
  <c r="K23" i="21"/>
  <c r="E23" i="21"/>
  <c r="C23" i="21"/>
  <c r="M22" i="21"/>
  <c r="K22" i="21"/>
  <c r="J21" i="21"/>
  <c r="B21" i="21"/>
  <c r="M20" i="21"/>
  <c r="K20" i="21"/>
  <c r="E20" i="21"/>
  <c r="G20" i="21" s="1"/>
  <c r="C20" i="21"/>
  <c r="M19" i="21"/>
  <c r="K19" i="21"/>
  <c r="M18" i="21"/>
  <c r="O18" i="21" s="1"/>
  <c r="K18" i="21"/>
  <c r="E18" i="21"/>
  <c r="G18" i="21" s="1"/>
  <c r="C18" i="21"/>
  <c r="M17" i="21"/>
  <c r="O17" i="21" s="1"/>
  <c r="K17" i="21"/>
  <c r="E17" i="21"/>
  <c r="G17" i="21" s="1"/>
  <c r="C17" i="21"/>
  <c r="J16" i="21"/>
  <c r="B16" i="21"/>
  <c r="M15" i="21"/>
  <c r="K15" i="21"/>
  <c r="E15" i="21"/>
  <c r="G15" i="21" s="1"/>
  <c r="C15" i="21"/>
  <c r="M14" i="21"/>
  <c r="O14" i="21" s="1"/>
  <c r="K14" i="21"/>
  <c r="M13" i="21"/>
  <c r="O13" i="21" s="1"/>
  <c r="K13" i="21"/>
  <c r="E13" i="21"/>
  <c r="C13" i="21"/>
  <c r="P12" i="21"/>
  <c r="Q12" i="21" s="1"/>
  <c r="K12" i="21"/>
  <c r="C12" i="21"/>
  <c r="J11" i="21"/>
  <c r="B11" i="21"/>
  <c r="K76" i="19"/>
  <c r="M76" i="19" s="1"/>
  <c r="O76" i="19" s="1"/>
  <c r="P76" i="19" s="1"/>
  <c r="Q76" i="19" s="1"/>
  <c r="K75" i="19"/>
  <c r="M75" i="19" s="1"/>
  <c r="O75" i="19" s="1"/>
  <c r="K74" i="19"/>
  <c r="M74" i="19" s="1"/>
  <c r="O74" i="19" s="1"/>
  <c r="K73" i="19"/>
  <c r="M73" i="19" s="1"/>
  <c r="O73" i="19" s="1"/>
  <c r="P73" i="19" s="1"/>
  <c r="Q73" i="19" s="1"/>
  <c r="K72" i="19"/>
  <c r="M72" i="19" s="1"/>
  <c r="O72" i="19" s="1"/>
  <c r="P72" i="19" s="1"/>
  <c r="Q72" i="19" s="1"/>
  <c r="K71" i="19"/>
  <c r="M71" i="19" s="1"/>
  <c r="O71" i="19" s="1"/>
  <c r="K70" i="19"/>
  <c r="M70" i="19" s="1"/>
  <c r="O70" i="19" s="1"/>
  <c r="P70" i="19" s="1"/>
  <c r="Q70" i="19" s="1"/>
  <c r="K69" i="19"/>
  <c r="M69" i="19" s="1"/>
  <c r="O69" i="19" s="1"/>
  <c r="P69" i="19" s="1"/>
  <c r="Q69" i="19" s="1"/>
  <c r="K68" i="19"/>
  <c r="M68" i="19" s="1"/>
  <c r="O68" i="19" s="1"/>
  <c r="P68" i="19" s="1"/>
  <c r="Q68" i="19" s="1"/>
  <c r="K67" i="19"/>
  <c r="M67" i="19" s="1"/>
  <c r="O67" i="19" s="1"/>
  <c r="K66" i="19"/>
  <c r="M66" i="19" s="1"/>
  <c r="O66" i="19" s="1"/>
  <c r="K65" i="19"/>
  <c r="M65" i="19" s="1"/>
  <c r="O65" i="19" s="1"/>
  <c r="P65" i="19" s="1"/>
  <c r="Q65" i="19" s="1"/>
  <c r="K64" i="19"/>
  <c r="M64" i="19" s="1"/>
  <c r="O64" i="19" s="1"/>
  <c r="P64" i="19" s="1"/>
  <c r="Q64" i="19" s="1"/>
  <c r="K63" i="19"/>
  <c r="M63" i="19" s="1"/>
  <c r="O63" i="19" s="1"/>
  <c r="K62" i="19"/>
  <c r="M62" i="19" s="1"/>
  <c r="O62" i="19" s="1"/>
  <c r="P62" i="19" s="1"/>
  <c r="Q62" i="19" s="1"/>
  <c r="K61" i="19"/>
  <c r="M61" i="19" s="1"/>
  <c r="O61" i="19" s="1"/>
  <c r="P61" i="19" s="1"/>
  <c r="Q61" i="19" s="1"/>
  <c r="K60" i="19"/>
  <c r="M60" i="19" s="1"/>
  <c r="O60" i="19" s="1"/>
  <c r="P60" i="19" s="1"/>
  <c r="Q60" i="19" s="1"/>
  <c r="K59" i="19"/>
  <c r="M59" i="19" s="1"/>
  <c r="O59" i="19" s="1"/>
  <c r="K58" i="19"/>
  <c r="M58" i="19" s="1"/>
  <c r="O58" i="19" s="1"/>
  <c r="K57" i="19"/>
  <c r="K54" i="19"/>
  <c r="M54" i="19" s="1"/>
  <c r="O54" i="19" s="1"/>
  <c r="K53" i="19"/>
  <c r="M53" i="19" s="1"/>
  <c r="O53" i="19" s="1"/>
  <c r="P53" i="19" s="1"/>
  <c r="Q53" i="19" s="1"/>
  <c r="K52" i="19"/>
  <c r="M52" i="19" s="1"/>
  <c r="O52" i="19" s="1"/>
  <c r="K51" i="19"/>
  <c r="K48" i="19"/>
  <c r="M48" i="19" s="1"/>
  <c r="O48" i="19" s="1"/>
  <c r="K47" i="19"/>
  <c r="M47" i="19" s="1"/>
  <c r="O47" i="19" s="1"/>
  <c r="P47" i="19" s="1"/>
  <c r="Q47" i="19" s="1"/>
  <c r="K46" i="19"/>
  <c r="M46" i="19" s="1"/>
  <c r="O46" i="19" s="1"/>
  <c r="K45" i="19"/>
  <c r="K42" i="19"/>
  <c r="K40" i="19"/>
  <c r="M40" i="19" s="1"/>
  <c r="O40" i="19" s="1"/>
  <c r="C40" i="19"/>
  <c r="K39" i="19"/>
  <c r="M39" i="19"/>
  <c r="O39" i="19" s="1"/>
  <c r="C39" i="19"/>
  <c r="K38" i="19"/>
  <c r="M38" i="19" s="1"/>
  <c r="O38" i="19" s="1"/>
  <c r="C38" i="19"/>
  <c r="K37" i="19"/>
  <c r="C37" i="19"/>
  <c r="K35" i="19"/>
  <c r="M35" i="19" s="1"/>
  <c r="O35" i="19" s="1"/>
  <c r="C35" i="19"/>
  <c r="K34" i="19"/>
  <c r="M34" i="19" s="1"/>
  <c r="O34" i="19" s="1"/>
  <c r="C34" i="19"/>
  <c r="K33" i="19"/>
  <c r="M33" i="19" s="1"/>
  <c r="O33" i="19" s="1"/>
  <c r="P33" i="19" s="1"/>
  <c r="Q33" i="19" s="1"/>
  <c r="C33" i="19"/>
  <c r="K32" i="19"/>
  <c r="M32" i="19" s="1"/>
  <c r="O32" i="19" s="1"/>
  <c r="C32" i="19"/>
  <c r="K31" i="19"/>
  <c r="M31" i="19" s="1"/>
  <c r="O31" i="19" s="1"/>
  <c r="C31" i="19"/>
  <c r="K30" i="19"/>
  <c r="M30" i="19" s="1"/>
  <c r="O30" i="19" s="1"/>
  <c r="C30" i="19"/>
  <c r="K29" i="19"/>
  <c r="C29" i="19"/>
  <c r="K27" i="19"/>
  <c r="M27" i="19" s="1"/>
  <c r="O27" i="19" s="1"/>
  <c r="C27" i="19"/>
  <c r="K26" i="19"/>
  <c r="M26" i="19" s="1"/>
  <c r="O26" i="19" s="1"/>
  <c r="C26" i="19"/>
  <c r="K25" i="19"/>
  <c r="M25" i="19" s="1"/>
  <c r="O25" i="19" s="1"/>
  <c r="P25" i="19" s="1"/>
  <c r="Q25" i="19" s="1"/>
  <c r="C25" i="19"/>
  <c r="K24" i="19"/>
  <c r="M24" i="19" s="1"/>
  <c r="O24" i="19" s="1"/>
  <c r="P24" i="19" s="1"/>
  <c r="Q24" i="19" s="1"/>
  <c r="C24" i="19"/>
  <c r="K23" i="19"/>
  <c r="M23" i="19" s="1"/>
  <c r="O23" i="19" s="1"/>
  <c r="C23" i="19"/>
  <c r="K22" i="19"/>
  <c r="M22" i="19" s="1"/>
  <c r="O22" i="19" s="1"/>
  <c r="C22" i="19"/>
  <c r="K21" i="19"/>
  <c r="M21" i="19" s="1"/>
  <c r="O21" i="19" s="1"/>
  <c r="P21" i="19" s="1"/>
  <c r="Q21" i="19" s="1"/>
  <c r="C21" i="19"/>
  <c r="K20" i="19"/>
  <c r="M20" i="19" s="1"/>
  <c r="O20" i="19" s="1"/>
  <c r="C20" i="19"/>
  <c r="K19" i="19"/>
  <c r="M19" i="19" s="1"/>
  <c r="O19" i="19" s="1"/>
  <c r="C19" i="19"/>
  <c r="K18" i="19"/>
  <c r="M18" i="19" s="1"/>
  <c r="O18" i="19" s="1"/>
  <c r="C18" i="19"/>
  <c r="K17" i="19"/>
  <c r="M17" i="19" s="1"/>
  <c r="O17" i="19" s="1"/>
  <c r="P17" i="19" s="1"/>
  <c r="Q17" i="19" s="1"/>
  <c r="C17" i="19"/>
  <c r="K16" i="19"/>
  <c r="M16" i="19" s="1"/>
  <c r="O16" i="19" s="1"/>
  <c r="P16" i="19" s="1"/>
  <c r="Q16" i="19" s="1"/>
  <c r="C16" i="19"/>
  <c r="K15" i="19"/>
  <c r="M15" i="19" s="1"/>
  <c r="O15" i="19" s="1"/>
  <c r="P15" i="19" s="1"/>
  <c r="Q15" i="19" s="1"/>
  <c r="C15" i="19"/>
  <c r="K14" i="19"/>
  <c r="M14" i="19" s="1"/>
  <c r="O14" i="19" s="1"/>
  <c r="C14" i="19"/>
  <c r="K13" i="19"/>
  <c r="M13" i="19" s="1"/>
  <c r="O13" i="19" s="1"/>
  <c r="C13" i="19"/>
  <c r="K12" i="19"/>
  <c r="C12" i="19"/>
  <c r="C12" i="18"/>
  <c r="K161" i="17"/>
  <c r="M161" i="17" s="1"/>
  <c r="O161" i="17" s="1"/>
  <c r="P161" i="17" s="1"/>
  <c r="K160" i="17"/>
  <c r="M160" i="17" s="1"/>
  <c r="O160" i="17" s="1"/>
  <c r="P160" i="17" s="1"/>
  <c r="K159" i="17"/>
  <c r="M159" i="17" s="1"/>
  <c r="O159" i="17" s="1"/>
  <c r="P159" i="17" s="1"/>
  <c r="K158" i="17"/>
  <c r="M158" i="17" s="1"/>
  <c r="O158" i="17" s="1"/>
  <c r="P158" i="17" s="1"/>
  <c r="K157" i="17"/>
  <c r="J156" i="17"/>
  <c r="K155" i="17"/>
  <c r="M155" i="17" s="1"/>
  <c r="O155" i="17" s="1"/>
  <c r="P155" i="17" s="1"/>
  <c r="K154" i="17"/>
  <c r="M154" i="17"/>
  <c r="O154" i="17" s="1"/>
  <c r="P154" i="17" s="1"/>
  <c r="K153" i="17"/>
  <c r="M153" i="17" s="1"/>
  <c r="O153" i="17" s="1"/>
  <c r="P153" i="17" s="1"/>
  <c r="K152" i="17"/>
  <c r="M152" i="17" s="1"/>
  <c r="O152" i="17" s="1"/>
  <c r="P152" i="17" s="1"/>
  <c r="K151" i="17"/>
  <c r="M151" i="17" s="1"/>
  <c r="O151" i="17" s="1"/>
  <c r="P151" i="17" s="1"/>
  <c r="K150" i="17"/>
  <c r="M150" i="17" s="1"/>
  <c r="O150" i="17" s="1"/>
  <c r="P150" i="17" s="1"/>
  <c r="K149" i="17"/>
  <c r="M149" i="17" s="1"/>
  <c r="O149" i="17" s="1"/>
  <c r="P149" i="17" s="1"/>
  <c r="K148" i="17"/>
  <c r="M148" i="17" s="1"/>
  <c r="O148" i="17" s="1"/>
  <c r="P148" i="17" s="1"/>
  <c r="K147" i="17"/>
  <c r="M147" i="17" s="1"/>
  <c r="O147" i="17" s="1"/>
  <c r="P147" i="17" s="1"/>
  <c r="K146" i="17"/>
  <c r="M146" i="17" s="1"/>
  <c r="O146" i="17" s="1"/>
  <c r="P146" i="17" s="1"/>
  <c r="K145" i="17"/>
  <c r="M145" i="17" s="1"/>
  <c r="O145" i="17" s="1"/>
  <c r="P145" i="17" s="1"/>
  <c r="K144" i="17"/>
  <c r="M144" i="17" s="1"/>
  <c r="O144" i="17" s="1"/>
  <c r="P144" i="17" s="1"/>
  <c r="K143" i="17"/>
  <c r="M143" i="17" s="1"/>
  <c r="O143" i="17" s="1"/>
  <c r="P143" i="17" s="1"/>
  <c r="K142" i="17"/>
  <c r="M142" i="17" s="1"/>
  <c r="O142" i="17" s="1"/>
  <c r="P142" i="17" s="1"/>
  <c r="K141" i="17"/>
  <c r="M141" i="17" s="1"/>
  <c r="O141" i="17" s="1"/>
  <c r="P141" i="17" s="1"/>
  <c r="K140" i="17"/>
  <c r="M140" i="17" s="1"/>
  <c r="O140" i="17" s="1"/>
  <c r="P140" i="17" s="1"/>
  <c r="K139" i="17"/>
  <c r="M139" i="17" s="1"/>
  <c r="O139" i="17" s="1"/>
  <c r="P139" i="17" s="1"/>
  <c r="K138" i="17"/>
  <c r="M138" i="17" s="1"/>
  <c r="O138" i="17" s="1"/>
  <c r="P138" i="17" s="1"/>
  <c r="K137" i="17"/>
  <c r="M137" i="17" s="1"/>
  <c r="O137" i="17" s="1"/>
  <c r="P137" i="17" s="1"/>
  <c r="K136" i="17"/>
  <c r="M136" i="17" s="1"/>
  <c r="O136" i="17" s="1"/>
  <c r="P136" i="17" s="1"/>
  <c r="K135" i="17"/>
  <c r="M135" i="17" s="1"/>
  <c r="O135" i="17" s="1"/>
  <c r="P135" i="17" s="1"/>
  <c r="K134" i="17"/>
  <c r="M134" i="17" s="1"/>
  <c r="O134" i="17" s="1"/>
  <c r="P134" i="17" s="1"/>
  <c r="K133" i="17"/>
  <c r="M133" i="17" s="1"/>
  <c r="O133" i="17" s="1"/>
  <c r="P133" i="17" s="1"/>
  <c r="K132" i="17"/>
  <c r="M132" i="17" s="1"/>
  <c r="O132" i="17" s="1"/>
  <c r="P132" i="17" s="1"/>
  <c r="K131" i="17"/>
  <c r="M131" i="17" s="1"/>
  <c r="O131" i="17" s="1"/>
  <c r="P131" i="17" s="1"/>
  <c r="K130" i="17"/>
  <c r="M130" i="17" s="1"/>
  <c r="O130" i="17" s="1"/>
  <c r="P130" i="17" s="1"/>
  <c r="K129" i="17"/>
  <c r="M129" i="17" s="1"/>
  <c r="O129" i="17" s="1"/>
  <c r="P129" i="17" s="1"/>
  <c r="K128" i="17"/>
  <c r="M128" i="17" s="1"/>
  <c r="O128" i="17" s="1"/>
  <c r="P128" i="17" s="1"/>
  <c r="K127" i="17"/>
  <c r="M127" i="17" s="1"/>
  <c r="O127" i="17" s="1"/>
  <c r="P127" i="17" s="1"/>
  <c r="K126" i="17"/>
  <c r="M126" i="17" s="1"/>
  <c r="O126" i="17" s="1"/>
  <c r="P126" i="17" s="1"/>
  <c r="K125" i="17"/>
  <c r="M125" i="17" s="1"/>
  <c r="O125" i="17" s="1"/>
  <c r="P125" i="17" s="1"/>
  <c r="K124" i="17"/>
  <c r="M124" i="17" s="1"/>
  <c r="O124" i="17" s="1"/>
  <c r="P124" i="17" s="1"/>
  <c r="K123" i="17"/>
  <c r="M123" i="17" s="1"/>
  <c r="O123" i="17" s="1"/>
  <c r="P123" i="17" s="1"/>
  <c r="K122" i="17"/>
  <c r="M122" i="17" s="1"/>
  <c r="O122" i="17" s="1"/>
  <c r="P122" i="17" s="1"/>
  <c r="K121" i="17"/>
  <c r="J120" i="17"/>
  <c r="J119" i="17" s="1"/>
  <c r="K118" i="17"/>
  <c r="M118" i="17" s="1"/>
  <c r="O118" i="17" s="1"/>
  <c r="P118" i="17" s="1"/>
  <c r="C118" i="17"/>
  <c r="E118" i="17" s="1"/>
  <c r="G118" i="17" s="1"/>
  <c r="K117" i="17"/>
  <c r="M117" i="17" s="1"/>
  <c r="O117" i="17" s="1"/>
  <c r="P117" i="17" s="1"/>
  <c r="C117" i="17"/>
  <c r="E117" i="17" s="1"/>
  <c r="K116" i="17"/>
  <c r="C116" i="17"/>
  <c r="J115" i="17"/>
  <c r="B115" i="17"/>
  <c r="K114" i="17"/>
  <c r="M114" i="17" s="1"/>
  <c r="O114" i="17" s="1"/>
  <c r="P114" i="17" s="1"/>
  <c r="C114" i="17"/>
  <c r="E114" i="17" s="1"/>
  <c r="K113" i="17"/>
  <c r="M113" i="17" s="1"/>
  <c r="O113" i="17" s="1"/>
  <c r="P113" i="17" s="1"/>
  <c r="C113" i="17"/>
  <c r="E113" i="17" s="1"/>
  <c r="G113" i="17" s="1"/>
  <c r="K112" i="17"/>
  <c r="M112" i="17" s="1"/>
  <c r="O112" i="17" s="1"/>
  <c r="P112" i="17" s="1"/>
  <c r="C112" i="17"/>
  <c r="E112" i="17" s="1"/>
  <c r="G112" i="17" s="1"/>
  <c r="K111" i="17"/>
  <c r="C111" i="17"/>
  <c r="J110" i="17"/>
  <c r="B110" i="17"/>
  <c r="C109" i="17"/>
  <c r="E109" i="17" s="1"/>
  <c r="K108" i="17"/>
  <c r="M108" i="17" s="1"/>
  <c r="O108" i="17" s="1"/>
  <c r="P108" i="17" s="1"/>
  <c r="C108" i="17"/>
  <c r="E108" i="17" s="1"/>
  <c r="G108" i="17" s="1"/>
  <c r="K107" i="17"/>
  <c r="M107" i="17" s="1"/>
  <c r="O107" i="17" s="1"/>
  <c r="P107" i="17" s="1"/>
  <c r="C107" i="17"/>
  <c r="E107" i="17" s="1"/>
  <c r="G107" i="17" s="1"/>
  <c r="K106" i="17"/>
  <c r="M106" i="17" s="1"/>
  <c r="O106" i="17" s="1"/>
  <c r="P106" i="17" s="1"/>
  <c r="K105" i="17"/>
  <c r="C105" i="17"/>
  <c r="K104" i="17"/>
  <c r="M104" i="17" s="1"/>
  <c r="O104" i="17" s="1"/>
  <c r="P104" i="17" s="1"/>
  <c r="C104" i="17"/>
  <c r="J103" i="17"/>
  <c r="B103" i="17"/>
  <c r="K102" i="17"/>
  <c r="M102" i="17" s="1"/>
  <c r="O102" i="17" s="1"/>
  <c r="P102" i="17" s="1"/>
  <c r="C102" i="17"/>
  <c r="E102" i="17" s="1"/>
  <c r="G102" i="17" s="1"/>
  <c r="K101" i="17"/>
  <c r="M101" i="17" s="1"/>
  <c r="O101" i="17" s="1"/>
  <c r="P101" i="17" s="1"/>
  <c r="K100" i="17"/>
  <c r="M100" i="17" s="1"/>
  <c r="O100" i="17" s="1"/>
  <c r="P100" i="17" s="1"/>
  <c r="C100" i="17"/>
  <c r="E100" i="17" s="1"/>
  <c r="K99" i="17"/>
  <c r="M99" i="17" s="1"/>
  <c r="O99" i="17" s="1"/>
  <c r="P99" i="17" s="1"/>
  <c r="C99" i="17"/>
  <c r="E99" i="17" s="1"/>
  <c r="G99" i="17" s="1"/>
  <c r="K98" i="17"/>
  <c r="M98" i="17" s="1"/>
  <c r="O98" i="17" s="1"/>
  <c r="P98" i="17" s="1"/>
  <c r="C98" i="17"/>
  <c r="E98" i="17" s="1"/>
  <c r="G98" i="17" s="1"/>
  <c r="K97" i="17"/>
  <c r="M97" i="17" s="1"/>
  <c r="O97" i="17" s="1"/>
  <c r="P97" i="17" s="1"/>
  <c r="C97" i="17"/>
  <c r="E97" i="17" s="1"/>
  <c r="G97" i="17" s="1"/>
  <c r="K96" i="17"/>
  <c r="M96" i="17" s="1"/>
  <c r="O96" i="17" s="1"/>
  <c r="P96" i="17" s="1"/>
  <c r="C96" i="17"/>
  <c r="E96" i="17" s="1"/>
  <c r="K95" i="17"/>
  <c r="M95" i="17" s="1"/>
  <c r="O95" i="17" s="1"/>
  <c r="P95" i="17" s="1"/>
  <c r="K94" i="17"/>
  <c r="M94" i="17" s="1"/>
  <c r="O94" i="17" s="1"/>
  <c r="P94" i="17" s="1"/>
  <c r="C94" i="17"/>
  <c r="E94" i="17" s="1"/>
  <c r="K93" i="17"/>
  <c r="M93" i="17" s="1"/>
  <c r="O93" i="17" s="1"/>
  <c r="P93" i="17" s="1"/>
  <c r="C93" i="17"/>
  <c r="E93" i="17" s="1"/>
  <c r="K92" i="17"/>
  <c r="M92" i="17" s="1"/>
  <c r="O92" i="17" s="1"/>
  <c r="P92" i="17" s="1"/>
  <c r="C92" i="17"/>
  <c r="E92" i="17" s="1"/>
  <c r="G92" i="17" s="1"/>
  <c r="K91" i="17"/>
  <c r="M91" i="17" s="1"/>
  <c r="O91" i="17" s="1"/>
  <c r="P91" i="17" s="1"/>
  <c r="C91" i="17"/>
  <c r="E91" i="17" s="1"/>
  <c r="G91" i="17" s="1"/>
  <c r="K90" i="17"/>
  <c r="M90" i="17" s="1"/>
  <c r="O90" i="17" s="1"/>
  <c r="P90" i="17" s="1"/>
  <c r="C90" i="17"/>
  <c r="E90" i="17" s="1"/>
  <c r="K89" i="17"/>
  <c r="M89" i="17" s="1"/>
  <c r="O89" i="17" s="1"/>
  <c r="P89" i="17" s="1"/>
  <c r="K88" i="17"/>
  <c r="M88" i="17" s="1"/>
  <c r="O88" i="17" s="1"/>
  <c r="P88" i="17" s="1"/>
  <c r="C88" i="17"/>
  <c r="K87" i="17"/>
  <c r="M87" i="17" s="1"/>
  <c r="O87" i="17" s="1"/>
  <c r="P87" i="17" s="1"/>
  <c r="K86" i="17"/>
  <c r="M86" i="17" s="1"/>
  <c r="O86" i="17" s="1"/>
  <c r="P86" i="17" s="1"/>
  <c r="K85" i="17"/>
  <c r="M85" i="17" s="1"/>
  <c r="O85" i="17" s="1"/>
  <c r="P85" i="17" s="1"/>
  <c r="J84" i="17"/>
  <c r="K82" i="17"/>
  <c r="M82" i="17" s="1"/>
  <c r="K80" i="17"/>
  <c r="K79" i="17"/>
  <c r="M79" i="17" s="1"/>
  <c r="O79" i="17" s="1"/>
  <c r="P79" i="17" s="1"/>
  <c r="K78" i="17"/>
  <c r="M78" i="17" s="1"/>
  <c r="O78" i="17" s="1"/>
  <c r="P78" i="17" s="1"/>
  <c r="J77" i="17"/>
  <c r="K76" i="17"/>
  <c r="M76" i="17" s="1"/>
  <c r="O76" i="17" s="1"/>
  <c r="P76" i="17" s="1"/>
  <c r="K75" i="17"/>
  <c r="M75" i="17" s="1"/>
  <c r="O75" i="17" s="1"/>
  <c r="P75" i="17" s="1"/>
  <c r="K74" i="17"/>
  <c r="M74" i="17" s="1"/>
  <c r="O74" i="17" s="1"/>
  <c r="P74" i="17" s="1"/>
  <c r="K73" i="17"/>
  <c r="J72" i="17"/>
  <c r="K71" i="17"/>
  <c r="K68" i="17"/>
  <c r="M68" i="17" s="1"/>
  <c r="O68" i="17" s="1"/>
  <c r="P68" i="17" s="1"/>
  <c r="K67" i="17"/>
  <c r="M67" i="17" s="1"/>
  <c r="O67" i="17" s="1"/>
  <c r="P67" i="17" s="1"/>
  <c r="K66" i="17"/>
  <c r="M66" i="17" s="1"/>
  <c r="O66" i="17" s="1"/>
  <c r="P66" i="17" s="1"/>
  <c r="P65" i="17" s="1"/>
  <c r="J65" i="17"/>
  <c r="K64" i="17"/>
  <c r="M64" i="17" s="1"/>
  <c r="O64" i="17" s="1"/>
  <c r="P64" i="17" s="1"/>
  <c r="K63" i="17"/>
  <c r="M63" i="17" s="1"/>
  <c r="O63" i="17" s="1"/>
  <c r="P63" i="17" s="1"/>
  <c r="K62" i="17"/>
  <c r="M62" i="17" s="1"/>
  <c r="O62" i="17" s="1"/>
  <c r="P62" i="17" s="1"/>
  <c r="K61" i="17"/>
  <c r="M61" i="17" s="1"/>
  <c r="O61" i="17" s="1"/>
  <c r="P61" i="17" s="1"/>
  <c r="K60" i="17"/>
  <c r="M60" i="17" s="1"/>
  <c r="O60" i="17" s="1"/>
  <c r="P60" i="17" s="1"/>
  <c r="K59" i="17"/>
  <c r="M59" i="17" s="1"/>
  <c r="O59" i="17" s="1"/>
  <c r="P59" i="17" s="1"/>
  <c r="K58" i="17"/>
  <c r="M58" i="17" s="1"/>
  <c r="O58" i="17" s="1"/>
  <c r="P58" i="17" s="1"/>
  <c r="K57" i="17"/>
  <c r="M57" i="17" s="1"/>
  <c r="O57" i="17" s="1"/>
  <c r="J56" i="17"/>
  <c r="K55" i="17"/>
  <c r="M55" i="17" s="1"/>
  <c r="O55" i="17" s="1"/>
  <c r="P55" i="17" s="1"/>
  <c r="K54" i="17"/>
  <c r="M54" i="17" s="1"/>
  <c r="O54" i="17" s="1"/>
  <c r="P54" i="17" s="1"/>
  <c r="K53" i="17"/>
  <c r="M53" i="17" s="1"/>
  <c r="O53" i="17" s="1"/>
  <c r="P53" i="17" s="1"/>
  <c r="K52" i="17"/>
  <c r="M52" i="17" s="1"/>
  <c r="O52" i="17" s="1"/>
  <c r="P52" i="17" s="1"/>
  <c r="K51" i="17"/>
  <c r="M51" i="17" s="1"/>
  <c r="O51" i="17" s="1"/>
  <c r="P51" i="17" s="1"/>
  <c r="J50" i="17"/>
  <c r="K49" i="17"/>
  <c r="M49" i="17" s="1"/>
  <c r="O49" i="17" s="1"/>
  <c r="P49" i="17" s="1"/>
  <c r="K48" i="17"/>
  <c r="M48" i="17" s="1"/>
  <c r="O48" i="17" s="1"/>
  <c r="P48" i="17" s="1"/>
  <c r="J47" i="17"/>
  <c r="K45" i="17"/>
  <c r="M45" i="17" s="1"/>
  <c r="O45" i="17" s="1"/>
  <c r="P45" i="17" s="1"/>
  <c r="P44" i="17" s="1"/>
  <c r="J44" i="17"/>
  <c r="K43" i="17"/>
  <c r="M43" i="17" s="1"/>
  <c r="O43" i="17" s="1"/>
  <c r="P43" i="17" s="1"/>
  <c r="K42" i="17"/>
  <c r="M42" i="17" s="1"/>
  <c r="O42" i="17" s="1"/>
  <c r="P42" i="17" s="1"/>
  <c r="K41" i="17"/>
  <c r="M41" i="17" s="1"/>
  <c r="O41" i="17" s="1"/>
  <c r="P41" i="17" s="1"/>
  <c r="K40" i="17"/>
  <c r="M40" i="17" s="1"/>
  <c r="O40" i="17" s="1"/>
  <c r="P40" i="17" s="1"/>
  <c r="K39" i="17"/>
  <c r="M39" i="17" s="1"/>
  <c r="O39" i="17" s="1"/>
  <c r="P39" i="17" s="1"/>
  <c r="K38" i="17"/>
  <c r="M38" i="17" s="1"/>
  <c r="O38" i="17" s="1"/>
  <c r="P38" i="17" s="1"/>
  <c r="K37" i="17"/>
  <c r="M37" i="17" s="1"/>
  <c r="O37" i="17" s="1"/>
  <c r="P37" i="17" s="1"/>
  <c r="K36" i="17"/>
  <c r="M36" i="17" s="1"/>
  <c r="O36" i="17" s="1"/>
  <c r="P36" i="17" s="1"/>
  <c r="K35" i="17"/>
  <c r="M35" i="17" s="1"/>
  <c r="O35" i="17" s="1"/>
  <c r="P35" i="17" s="1"/>
  <c r="K34" i="17"/>
  <c r="M34" i="17" s="1"/>
  <c r="O34" i="17" s="1"/>
  <c r="P34" i="17" s="1"/>
  <c r="J33" i="17"/>
  <c r="K32" i="17"/>
  <c r="M32" i="17" s="1"/>
  <c r="O32" i="17" s="1"/>
  <c r="P32" i="17" s="1"/>
  <c r="K31" i="17"/>
  <c r="M31" i="17" s="1"/>
  <c r="O31" i="17" s="1"/>
  <c r="P31" i="17" s="1"/>
  <c r="K30" i="17"/>
  <c r="M30" i="17" s="1"/>
  <c r="O30" i="17" s="1"/>
  <c r="P30" i="17" s="1"/>
  <c r="K29" i="17"/>
  <c r="M29" i="17" s="1"/>
  <c r="O29" i="17" s="1"/>
  <c r="P29" i="17" s="1"/>
  <c r="K28" i="17"/>
  <c r="M28" i="17" s="1"/>
  <c r="O28" i="17" s="1"/>
  <c r="P28" i="17" s="1"/>
  <c r="K27" i="17"/>
  <c r="M27" i="17" s="1"/>
  <c r="O27" i="17" s="1"/>
  <c r="P27" i="17" s="1"/>
  <c r="K26" i="17"/>
  <c r="M26" i="17" s="1"/>
  <c r="O26" i="17" s="1"/>
  <c r="P26" i="17" s="1"/>
  <c r="J25" i="17"/>
  <c r="K24" i="17"/>
  <c r="K23" i="17"/>
  <c r="M23" i="17" s="1"/>
  <c r="O23" i="17" s="1"/>
  <c r="P23" i="17" s="1"/>
  <c r="J22" i="17"/>
  <c r="K20" i="17"/>
  <c r="M20" i="17" s="1"/>
  <c r="O20" i="17" s="1"/>
  <c r="P20" i="17" s="1"/>
  <c r="K19" i="17"/>
  <c r="M19" i="17" s="1"/>
  <c r="O19" i="17" s="1"/>
  <c r="P19" i="17" s="1"/>
  <c r="K18" i="17"/>
  <c r="M18" i="17" s="1"/>
  <c r="O18" i="17" s="1"/>
  <c r="P18" i="17" s="1"/>
  <c r="K17" i="17"/>
  <c r="M17" i="17" s="1"/>
  <c r="O17" i="17" s="1"/>
  <c r="P17" i="17" s="1"/>
  <c r="K16" i="17"/>
  <c r="M16" i="17" s="1"/>
  <c r="O16" i="17" s="1"/>
  <c r="P16" i="17" s="1"/>
  <c r="J15" i="17"/>
  <c r="K15" i="17" s="1"/>
  <c r="K14" i="17"/>
  <c r="M14" i="17" s="1"/>
  <c r="O14" i="17" s="1"/>
  <c r="P14" i="17" s="1"/>
  <c r="K13" i="17"/>
  <c r="M13" i="17" s="1"/>
  <c r="O13" i="17" s="1"/>
  <c r="P13" i="17" s="1"/>
  <c r="K12" i="17"/>
  <c r="J11" i="17"/>
  <c r="K44" i="17"/>
  <c r="Q87" i="17"/>
  <c r="Q125" i="17"/>
  <c r="Q91" i="17"/>
  <c r="K279" i="16"/>
  <c r="M279" i="16" s="1"/>
  <c r="O279" i="16" s="1"/>
  <c r="P279" i="16" s="1"/>
  <c r="Q279" i="16" s="1"/>
  <c r="C279" i="16"/>
  <c r="E279" i="16" s="1"/>
  <c r="G279" i="16" s="1"/>
  <c r="K278" i="16"/>
  <c r="M278" i="16" s="1"/>
  <c r="O278" i="16" s="1"/>
  <c r="P278" i="16" s="1"/>
  <c r="Q278" i="16" s="1"/>
  <c r="K277" i="16"/>
  <c r="M277" i="16" s="1"/>
  <c r="O277" i="16" s="1"/>
  <c r="P277" i="16" s="1"/>
  <c r="Q277" i="16" s="1"/>
  <c r="C277" i="16"/>
  <c r="E277" i="16" s="1"/>
  <c r="G277" i="16" s="1"/>
  <c r="K276" i="16"/>
  <c r="M276" i="16" s="1"/>
  <c r="O276" i="16" s="1"/>
  <c r="P276" i="16" s="1"/>
  <c r="C276" i="16"/>
  <c r="E276" i="16" s="1"/>
  <c r="G276" i="16" s="1"/>
  <c r="H276" i="16" s="1"/>
  <c r="K275" i="16"/>
  <c r="M275" i="16" s="1"/>
  <c r="O275" i="16" s="1"/>
  <c r="P275" i="16" s="1"/>
  <c r="C275" i="16"/>
  <c r="E275" i="16" s="1"/>
  <c r="G275" i="16" s="1"/>
  <c r="H275" i="16" s="1"/>
  <c r="I275" i="16" s="1"/>
  <c r="K274" i="16"/>
  <c r="M274" i="16" s="1"/>
  <c r="O274" i="16" s="1"/>
  <c r="P274" i="16" s="1"/>
  <c r="C274" i="16"/>
  <c r="E274" i="16" s="1"/>
  <c r="G274" i="16" s="1"/>
  <c r="K273" i="16"/>
  <c r="M273" i="16" s="1"/>
  <c r="O273" i="16" s="1"/>
  <c r="C273" i="16"/>
  <c r="E273" i="16" s="1"/>
  <c r="G273" i="16" s="1"/>
  <c r="H273" i="16" s="1"/>
  <c r="K272" i="16"/>
  <c r="M272" i="16" s="1"/>
  <c r="O272" i="16" s="1"/>
  <c r="P272" i="16" s="1"/>
  <c r="Q272" i="16" s="1"/>
  <c r="C272" i="16"/>
  <c r="E272" i="16" s="1"/>
  <c r="G272" i="16" s="1"/>
  <c r="H272" i="16" s="1"/>
  <c r="I272" i="16" s="1"/>
  <c r="K271" i="16"/>
  <c r="M271" i="16" s="1"/>
  <c r="O271" i="16" s="1"/>
  <c r="P271" i="16" s="1"/>
  <c r="C271" i="16"/>
  <c r="E271" i="16" s="1"/>
  <c r="G271" i="16" s="1"/>
  <c r="K270" i="16"/>
  <c r="M270" i="16" s="1"/>
  <c r="O270" i="16" s="1"/>
  <c r="C270" i="16"/>
  <c r="E270" i="16" s="1"/>
  <c r="G270" i="16" s="1"/>
  <c r="K269" i="16"/>
  <c r="M269" i="16" s="1"/>
  <c r="O269" i="16" s="1"/>
  <c r="P269" i="16" s="1"/>
  <c r="Q269" i="16" s="1"/>
  <c r="C269" i="16"/>
  <c r="E269" i="16" s="1"/>
  <c r="G269" i="16" s="1"/>
  <c r="H269" i="16" s="1"/>
  <c r="K268" i="16"/>
  <c r="M268" i="16" s="1"/>
  <c r="O268" i="16" s="1"/>
  <c r="P268" i="16" s="1"/>
  <c r="C268" i="16"/>
  <c r="E268" i="16" s="1"/>
  <c r="G268" i="16" s="1"/>
  <c r="K267" i="16"/>
  <c r="M267" i="16" s="1"/>
  <c r="O267" i="16" s="1"/>
  <c r="P267" i="16" s="1"/>
  <c r="C267" i="16"/>
  <c r="E267" i="16" s="1"/>
  <c r="G267" i="16" s="1"/>
  <c r="H267" i="16" s="1"/>
  <c r="K266" i="16"/>
  <c r="M266" i="16" s="1"/>
  <c r="O266" i="16" s="1"/>
  <c r="C266" i="16"/>
  <c r="E266" i="16" s="1"/>
  <c r="G266" i="16" s="1"/>
  <c r="H266" i="16" s="1"/>
  <c r="K265" i="16"/>
  <c r="M265" i="16" s="1"/>
  <c r="O265" i="16" s="1"/>
  <c r="C265" i="16"/>
  <c r="E265" i="16" s="1"/>
  <c r="G265" i="16" s="1"/>
  <c r="H265" i="16" s="1"/>
  <c r="K264" i="16"/>
  <c r="M264" i="16" s="1"/>
  <c r="O264" i="16" s="1"/>
  <c r="P264" i="16" s="1"/>
  <c r="Q264" i="16" s="1"/>
  <c r="C264" i="16"/>
  <c r="E264" i="16" s="1"/>
  <c r="G264" i="16" s="1"/>
  <c r="H264" i="16" s="1"/>
  <c r="I264" i="16" s="1"/>
  <c r="K263" i="16"/>
  <c r="M263" i="16" s="1"/>
  <c r="O263" i="16" s="1"/>
  <c r="C263" i="16"/>
  <c r="E263" i="16" s="1"/>
  <c r="G263" i="16" s="1"/>
  <c r="H263" i="16" s="1"/>
  <c r="I263" i="16" s="1"/>
  <c r="K262" i="16"/>
  <c r="M262" i="16" s="1"/>
  <c r="O262" i="16" s="1"/>
  <c r="P262" i="16" s="1"/>
  <c r="C262" i="16"/>
  <c r="E262" i="16" s="1"/>
  <c r="G262" i="16" s="1"/>
  <c r="H262" i="16" s="1"/>
  <c r="I262" i="16" s="1"/>
  <c r="K261" i="16"/>
  <c r="M261" i="16"/>
  <c r="O261" i="16" s="1"/>
  <c r="C261" i="16"/>
  <c r="E261" i="16" s="1"/>
  <c r="G261" i="16" s="1"/>
  <c r="H261" i="16" s="1"/>
  <c r="K260" i="16"/>
  <c r="M260" i="16" s="1"/>
  <c r="O260" i="16" s="1"/>
  <c r="P260" i="16" s="1"/>
  <c r="C260" i="16"/>
  <c r="E260" i="16" s="1"/>
  <c r="G260" i="16" s="1"/>
  <c r="H260" i="16" s="1"/>
  <c r="K259" i="16"/>
  <c r="M259" i="16" s="1"/>
  <c r="O259" i="16" s="1"/>
  <c r="P259" i="16" s="1"/>
  <c r="C259" i="16"/>
  <c r="E259" i="16" s="1"/>
  <c r="G259" i="16" s="1"/>
  <c r="K258" i="16"/>
  <c r="M258" i="16" s="1"/>
  <c r="O258" i="16" s="1"/>
  <c r="P258" i="16" s="1"/>
  <c r="C258" i="16"/>
  <c r="E258" i="16" s="1"/>
  <c r="G258" i="16" s="1"/>
  <c r="K257" i="16"/>
  <c r="M257" i="16" s="1"/>
  <c r="O257" i="16" s="1"/>
  <c r="P257" i="16" s="1"/>
  <c r="K256" i="16"/>
  <c r="M256" i="16" s="1"/>
  <c r="O256" i="16" s="1"/>
  <c r="P256" i="16" s="1"/>
  <c r="Q256" i="16" s="1"/>
  <c r="C256" i="16"/>
  <c r="K255" i="16"/>
  <c r="M255" i="16" s="1"/>
  <c r="O255" i="16" s="1"/>
  <c r="P255" i="16" s="1"/>
  <c r="Q255" i="16" s="1"/>
  <c r="C255" i="16"/>
  <c r="E255" i="16" s="1"/>
  <c r="G255" i="16" s="1"/>
  <c r="H255" i="16" s="1"/>
  <c r="K254" i="16"/>
  <c r="C254" i="16"/>
  <c r="E254" i="16" s="1"/>
  <c r="G254" i="16" s="1"/>
  <c r="K253" i="16"/>
  <c r="M253" i="16" s="1"/>
  <c r="O253" i="16" s="1"/>
  <c r="P253" i="16" s="1"/>
  <c r="Q253" i="16" s="1"/>
  <c r="C253" i="16"/>
  <c r="E253" i="16" s="1"/>
  <c r="G253" i="16" s="1"/>
  <c r="H253" i="16" s="1"/>
  <c r="I253" i="16" s="1"/>
  <c r="K252" i="16"/>
  <c r="M252" i="16" s="1"/>
  <c r="O252" i="16" s="1"/>
  <c r="C252" i="16"/>
  <c r="E252" i="16" s="1"/>
  <c r="G252" i="16" s="1"/>
  <c r="H252" i="16" s="1"/>
  <c r="J251" i="16"/>
  <c r="B251" i="16"/>
  <c r="K250" i="16"/>
  <c r="M250" i="16" s="1"/>
  <c r="O250" i="16" s="1"/>
  <c r="P250" i="16" s="1"/>
  <c r="C250" i="16"/>
  <c r="K249" i="16"/>
  <c r="C249" i="16"/>
  <c r="E249" i="16" s="1"/>
  <c r="G249" i="16" s="1"/>
  <c r="H249" i="16" s="1"/>
  <c r="J248" i="16"/>
  <c r="B248" i="16"/>
  <c r="K247" i="16"/>
  <c r="M247" i="16" s="1"/>
  <c r="O247" i="16" s="1"/>
  <c r="C247" i="16"/>
  <c r="E247" i="16" s="1"/>
  <c r="G247" i="16" s="1"/>
  <c r="H247" i="16" s="1"/>
  <c r="K246" i="16"/>
  <c r="M246" i="16" s="1"/>
  <c r="O246" i="16" s="1"/>
  <c r="C246" i="16"/>
  <c r="E246" i="16" s="1"/>
  <c r="G246" i="16" s="1"/>
  <c r="H246" i="16" s="1"/>
  <c r="I246" i="16" s="1"/>
  <c r="K245" i="16"/>
  <c r="M245" i="16" s="1"/>
  <c r="O245" i="16" s="1"/>
  <c r="P245" i="16" s="1"/>
  <c r="Q245" i="16" s="1"/>
  <c r="C245" i="16"/>
  <c r="E245" i="16" s="1"/>
  <c r="G245" i="16" s="1"/>
  <c r="K244" i="16"/>
  <c r="M244" i="16" s="1"/>
  <c r="O244" i="16" s="1"/>
  <c r="C244" i="16"/>
  <c r="E244" i="16" s="1"/>
  <c r="G244" i="16" s="1"/>
  <c r="K243" i="16"/>
  <c r="M243" i="16" s="1"/>
  <c r="O243" i="16" s="1"/>
  <c r="P243" i="16" s="1"/>
  <c r="Q243" i="16" s="1"/>
  <c r="C243" i="16"/>
  <c r="E243" i="16" s="1"/>
  <c r="G243" i="16" s="1"/>
  <c r="C242" i="16"/>
  <c r="E242" i="16" s="1"/>
  <c r="G242" i="16" s="1"/>
  <c r="H242" i="16" s="1"/>
  <c r="I242" i="16" s="1"/>
  <c r="K241" i="16"/>
  <c r="M241" i="16" s="1"/>
  <c r="O241" i="16" s="1"/>
  <c r="P241" i="16" s="1"/>
  <c r="C241" i="16"/>
  <c r="E241" i="16" s="1"/>
  <c r="G241" i="16" s="1"/>
  <c r="K240" i="16"/>
  <c r="M240" i="16" s="1"/>
  <c r="O240" i="16" s="1"/>
  <c r="P240" i="16" s="1"/>
  <c r="C240" i="16"/>
  <c r="E240" i="16" s="1"/>
  <c r="G240" i="16" s="1"/>
  <c r="H240" i="16" s="1"/>
  <c r="I240" i="16" s="1"/>
  <c r="K239" i="16"/>
  <c r="M239" i="16" s="1"/>
  <c r="O239" i="16" s="1"/>
  <c r="C239" i="16"/>
  <c r="E239" i="16" s="1"/>
  <c r="G239" i="16" s="1"/>
  <c r="K238" i="16"/>
  <c r="M238" i="16" s="1"/>
  <c r="C238" i="16"/>
  <c r="E238" i="16" s="1"/>
  <c r="G238" i="16" s="1"/>
  <c r="C237" i="16"/>
  <c r="E237" i="16" s="1"/>
  <c r="G237" i="16" s="1"/>
  <c r="H237" i="16" s="1"/>
  <c r="C236" i="16"/>
  <c r="E236" i="16" s="1"/>
  <c r="G236" i="16" s="1"/>
  <c r="H236" i="16" s="1"/>
  <c r="I236" i="16" s="1"/>
  <c r="C235" i="16"/>
  <c r="E235" i="16" s="1"/>
  <c r="J234" i="16"/>
  <c r="B234" i="16"/>
  <c r="C233" i="16"/>
  <c r="E233" i="16" s="1"/>
  <c r="G233" i="16" s="1"/>
  <c r="C232" i="16"/>
  <c r="E232" i="16" s="1"/>
  <c r="G232" i="16" s="1"/>
  <c r="H232" i="16" s="1"/>
  <c r="K231" i="16"/>
  <c r="M231" i="16" s="1"/>
  <c r="O231" i="16" s="1"/>
  <c r="P231" i="16" s="1"/>
  <c r="Q231" i="16" s="1"/>
  <c r="C231" i="16"/>
  <c r="E231" i="16" s="1"/>
  <c r="G231" i="16" s="1"/>
  <c r="H231" i="16" s="1"/>
  <c r="C230" i="16"/>
  <c r="E230" i="16" s="1"/>
  <c r="G230" i="16" s="1"/>
  <c r="C229" i="16"/>
  <c r="K228" i="16"/>
  <c r="M228" i="16" s="1"/>
  <c r="O228" i="16" s="1"/>
  <c r="C228" i="16"/>
  <c r="E228" i="16" s="1"/>
  <c r="G228" i="16" s="1"/>
  <c r="K227" i="16"/>
  <c r="M227" i="16" s="1"/>
  <c r="O227" i="16" s="1"/>
  <c r="P227" i="16" s="1"/>
  <c r="Q227" i="16" s="1"/>
  <c r="C227" i="16"/>
  <c r="E227" i="16" s="1"/>
  <c r="G227" i="16" s="1"/>
  <c r="K226" i="16"/>
  <c r="J225" i="16"/>
  <c r="B225" i="16"/>
  <c r="K224" i="16"/>
  <c r="M224" i="16" s="1"/>
  <c r="O224" i="16" s="1"/>
  <c r="P224" i="16" s="1"/>
  <c r="Q224" i="16" s="1"/>
  <c r="C224" i="16"/>
  <c r="E224" i="16" s="1"/>
  <c r="G224" i="16" s="1"/>
  <c r="K223" i="16"/>
  <c r="M223" i="16" s="1"/>
  <c r="O223" i="16" s="1"/>
  <c r="P223" i="16" s="1"/>
  <c r="C223" i="16"/>
  <c r="E223" i="16" s="1"/>
  <c r="G223" i="16" s="1"/>
  <c r="H223" i="16" s="1"/>
  <c r="C222" i="16"/>
  <c r="E222" i="16" s="1"/>
  <c r="G222" i="16" s="1"/>
  <c r="H222" i="16" s="1"/>
  <c r="K221" i="16"/>
  <c r="M221" i="16" s="1"/>
  <c r="O221" i="16" s="1"/>
  <c r="C221" i="16"/>
  <c r="E221" i="16" s="1"/>
  <c r="G221" i="16" s="1"/>
  <c r="H221" i="16" s="1"/>
  <c r="K220" i="16"/>
  <c r="M220" i="16" s="1"/>
  <c r="O220" i="16" s="1"/>
  <c r="C220" i="16"/>
  <c r="E220" i="16" s="1"/>
  <c r="G220" i="16" s="1"/>
  <c r="H220" i="16" s="1"/>
  <c r="I220" i="16" s="1"/>
  <c r="K219" i="16"/>
  <c r="M219" i="16" s="1"/>
  <c r="O219" i="16" s="1"/>
  <c r="C219" i="16"/>
  <c r="E219" i="16" s="1"/>
  <c r="G219" i="16" s="1"/>
  <c r="H219" i="16" s="1"/>
  <c r="I219" i="16" s="1"/>
  <c r="K218" i="16"/>
  <c r="M218" i="16" s="1"/>
  <c r="O218" i="16" s="1"/>
  <c r="P218" i="16" s="1"/>
  <c r="Q218" i="16" s="1"/>
  <c r="C218" i="16"/>
  <c r="E218" i="16" s="1"/>
  <c r="G218" i="16" s="1"/>
  <c r="K217" i="16"/>
  <c r="M217" i="16" s="1"/>
  <c r="O217" i="16" s="1"/>
  <c r="P217" i="16" s="1"/>
  <c r="Q217" i="16" s="1"/>
  <c r="C217" i="16"/>
  <c r="E217" i="16" s="1"/>
  <c r="G217" i="16" s="1"/>
  <c r="C216" i="16"/>
  <c r="E216" i="16" s="1"/>
  <c r="G216" i="16" s="1"/>
  <c r="C215" i="16"/>
  <c r="E215" i="16" s="1"/>
  <c r="G215" i="16" s="1"/>
  <c r="H215" i="16" s="1"/>
  <c r="K214" i="16"/>
  <c r="M214" i="16" s="1"/>
  <c r="O214" i="16" s="1"/>
  <c r="C214" i="16"/>
  <c r="E214" i="16" s="1"/>
  <c r="G214" i="16" s="1"/>
  <c r="H214" i="16" s="1"/>
  <c r="K213" i="16"/>
  <c r="C213" i="16"/>
  <c r="E213" i="16" s="1"/>
  <c r="G213" i="16" s="1"/>
  <c r="H213" i="16" s="1"/>
  <c r="C212" i="16"/>
  <c r="E212" i="16" s="1"/>
  <c r="G212" i="16" s="1"/>
  <c r="H212" i="16" s="1"/>
  <c r="C211" i="16"/>
  <c r="E211" i="16" s="1"/>
  <c r="G211" i="16" s="1"/>
  <c r="K210" i="16"/>
  <c r="C209" i="16"/>
  <c r="E209" i="16" s="1"/>
  <c r="G209" i="16" s="1"/>
  <c r="C208" i="16"/>
  <c r="E208" i="16" s="1"/>
  <c r="J207" i="16"/>
  <c r="B207" i="16"/>
  <c r="K205" i="16"/>
  <c r="M205" i="16" s="1"/>
  <c r="O205" i="16" s="1"/>
  <c r="C205" i="16"/>
  <c r="E205" i="16" s="1"/>
  <c r="G205" i="16" s="1"/>
  <c r="H205" i="16" s="1"/>
  <c r="I205" i="16" s="1"/>
  <c r="K204" i="16"/>
  <c r="M204" i="16" s="1"/>
  <c r="O204" i="16" s="1"/>
  <c r="P204" i="16" s="1"/>
  <c r="Q204" i="16" s="1"/>
  <c r="C204" i="16"/>
  <c r="E204" i="16" s="1"/>
  <c r="G204" i="16" s="1"/>
  <c r="H204" i="16" s="1"/>
  <c r="K203" i="16"/>
  <c r="M203" i="16" s="1"/>
  <c r="O203" i="16" s="1"/>
  <c r="P203" i="16" s="1"/>
  <c r="C203" i="16"/>
  <c r="E203" i="16" s="1"/>
  <c r="G203" i="16" s="1"/>
  <c r="H203" i="16" s="1"/>
  <c r="I203" i="16" s="1"/>
  <c r="K202" i="16"/>
  <c r="M202" i="16" s="1"/>
  <c r="O202" i="16" s="1"/>
  <c r="C202" i="16"/>
  <c r="E202" i="16" s="1"/>
  <c r="G202" i="16" s="1"/>
  <c r="K201" i="16"/>
  <c r="C201" i="16"/>
  <c r="E201" i="16" s="1"/>
  <c r="J200" i="16"/>
  <c r="B200" i="16"/>
  <c r="K199" i="16"/>
  <c r="M199" i="16" s="1"/>
  <c r="O199" i="16" s="1"/>
  <c r="C199" i="16"/>
  <c r="E199" i="16" s="1"/>
  <c r="G199" i="16" s="1"/>
  <c r="K198" i="16"/>
  <c r="M198" i="16" s="1"/>
  <c r="O198" i="16" s="1"/>
  <c r="P198" i="16" s="1"/>
  <c r="Q198" i="16" s="1"/>
  <c r="C198" i="16"/>
  <c r="E198" i="16" s="1"/>
  <c r="G198" i="16" s="1"/>
  <c r="K197" i="16"/>
  <c r="M197" i="16" s="1"/>
  <c r="O197" i="16" s="1"/>
  <c r="C197" i="16"/>
  <c r="E197" i="16"/>
  <c r="G197" i="16" s="1"/>
  <c r="K196" i="16"/>
  <c r="M196" i="16" s="1"/>
  <c r="O196" i="16" s="1"/>
  <c r="C196" i="16"/>
  <c r="E196" i="16" s="1"/>
  <c r="G196" i="16" s="1"/>
  <c r="H196" i="16" s="1"/>
  <c r="K195" i="16"/>
  <c r="M195" i="16" s="1"/>
  <c r="O195" i="16" s="1"/>
  <c r="P195" i="16" s="1"/>
  <c r="C195" i="16"/>
  <c r="E195" i="16" s="1"/>
  <c r="G195" i="16" s="1"/>
  <c r="H195" i="16" s="1"/>
  <c r="K194" i="16"/>
  <c r="M194" i="16" s="1"/>
  <c r="O194" i="16" s="1"/>
  <c r="C194" i="16"/>
  <c r="E194" i="16" s="1"/>
  <c r="G194" i="16" s="1"/>
  <c r="H194" i="16" s="1"/>
  <c r="K193" i="16"/>
  <c r="M193" i="16" s="1"/>
  <c r="O193" i="16" s="1"/>
  <c r="P193" i="16" s="1"/>
  <c r="C193" i="16"/>
  <c r="K192" i="16"/>
  <c r="M192" i="16" s="1"/>
  <c r="C192" i="16"/>
  <c r="J191" i="16"/>
  <c r="B191" i="16"/>
  <c r="K190" i="16"/>
  <c r="M190" i="16" s="1"/>
  <c r="O190" i="16" s="1"/>
  <c r="P190" i="16" s="1"/>
  <c r="C190" i="16"/>
  <c r="E190" i="16" s="1"/>
  <c r="G190" i="16" s="1"/>
  <c r="K189" i="16"/>
  <c r="M189" i="16" s="1"/>
  <c r="O189" i="16" s="1"/>
  <c r="C189" i="16"/>
  <c r="E189" i="16" s="1"/>
  <c r="G189" i="16" s="1"/>
  <c r="K188" i="16"/>
  <c r="M188" i="16" s="1"/>
  <c r="O188" i="16" s="1"/>
  <c r="K187" i="16"/>
  <c r="M187" i="16" s="1"/>
  <c r="O187" i="16" s="1"/>
  <c r="C187" i="16"/>
  <c r="E187" i="16" s="1"/>
  <c r="G187" i="16" s="1"/>
  <c r="H187" i="16" s="1"/>
  <c r="K186" i="16"/>
  <c r="M186" i="16" s="1"/>
  <c r="O186" i="16" s="1"/>
  <c r="C186" i="16"/>
  <c r="E186" i="16" s="1"/>
  <c r="G186" i="16" s="1"/>
  <c r="K185" i="16"/>
  <c r="M185" i="16" s="1"/>
  <c r="O185" i="16" s="1"/>
  <c r="P185" i="16" s="1"/>
  <c r="Q185" i="16" s="1"/>
  <c r="K184" i="16"/>
  <c r="M184" i="16" s="1"/>
  <c r="C184" i="16"/>
  <c r="E184" i="16" s="1"/>
  <c r="G184" i="16" s="1"/>
  <c r="H184" i="16" s="1"/>
  <c r="K183" i="16"/>
  <c r="M183" i="16" s="1"/>
  <c r="O183" i="16" s="1"/>
  <c r="C183" i="16"/>
  <c r="E183" i="16" s="1"/>
  <c r="G183" i="16" s="1"/>
  <c r="H183" i="16" s="1"/>
  <c r="K182" i="16"/>
  <c r="M182" i="16" s="1"/>
  <c r="O182" i="16" s="1"/>
  <c r="P182" i="16" s="1"/>
  <c r="C182" i="16"/>
  <c r="E182" i="16" s="1"/>
  <c r="G182" i="16" s="1"/>
  <c r="H182" i="16" s="1"/>
  <c r="K181" i="16"/>
  <c r="C181" i="16"/>
  <c r="E181" i="16" s="1"/>
  <c r="G181" i="16" s="1"/>
  <c r="H181" i="16" s="1"/>
  <c r="K180" i="16"/>
  <c r="M180" i="16" s="1"/>
  <c r="O180" i="16" s="1"/>
  <c r="P180" i="16" s="1"/>
  <c r="C180" i="16"/>
  <c r="E180" i="16" s="1"/>
  <c r="G180" i="16" s="1"/>
  <c r="J179" i="16"/>
  <c r="B179" i="16"/>
  <c r="K178" i="16"/>
  <c r="M178" i="16" s="1"/>
  <c r="O178" i="16" s="1"/>
  <c r="C178" i="16"/>
  <c r="E178" i="16" s="1"/>
  <c r="G178" i="16" s="1"/>
  <c r="K177" i="16"/>
  <c r="M177" i="16" s="1"/>
  <c r="O177" i="16" s="1"/>
  <c r="C177" i="16"/>
  <c r="E177" i="16" s="1"/>
  <c r="G177" i="16" s="1"/>
  <c r="G176" i="16" s="1"/>
  <c r="J176" i="16"/>
  <c r="B176" i="16"/>
  <c r="K174" i="16"/>
  <c r="M174" i="16" s="1"/>
  <c r="O174" i="16" s="1"/>
  <c r="P174" i="16" s="1"/>
  <c r="Q174" i="16" s="1"/>
  <c r="K173" i="16"/>
  <c r="M173" i="16" s="1"/>
  <c r="O173" i="16" s="1"/>
  <c r="P173" i="16" s="1"/>
  <c r="K172" i="16"/>
  <c r="M172" i="16" s="1"/>
  <c r="O172" i="16" s="1"/>
  <c r="P172" i="16" s="1"/>
  <c r="Q172" i="16" s="1"/>
  <c r="K171" i="16"/>
  <c r="M171" i="16" s="1"/>
  <c r="O171" i="16" s="1"/>
  <c r="P171" i="16" s="1"/>
  <c r="Q171" i="16" s="1"/>
  <c r="K170" i="16"/>
  <c r="J169" i="16"/>
  <c r="K168" i="16"/>
  <c r="M168" i="16" s="1"/>
  <c r="O168" i="16" s="1"/>
  <c r="K167" i="16"/>
  <c r="M167" i="16" s="1"/>
  <c r="O167" i="16" s="1"/>
  <c r="P167" i="16" s="1"/>
  <c r="Q167" i="16" s="1"/>
  <c r="K166" i="16"/>
  <c r="M166" i="16" s="1"/>
  <c r="O166" i="16" s="1"/>
  <c r="K165" i="16"/>
  <c r="K164" i="16"/>
  <c r="M164" i="16" s="1"/>
  <c r="K163" i="16"/>
  <c r="M163" i="16" s="1"/>
  <c r="O163" i="16" s="1"/>
  <c r="P163" i="16" s="1"/>
  <c r="J162" i="16"/>
  <c r="K161" i="16"/>
  <c r="M161" i="16" s="1"/>
  <c r="O161" i="16" s="1"/>
  <c r="P161" i="16" s="1"/>
  <c r="K160" i="16"/>
  <c r="M160" i="16" s="1"/>
  <c r="O160" i="16" s="1"/>
  <c r="P160" i="16" s="1"/>
  <c r="Q160" i="16" s="1"/>
  <c r="K159" i="16"/>
  <c r="M159" i="16" s="1"/>
  <c r="O159" i="16" s="1"/>
  <c r="P159" i="16" s="1"/>
  <c r="Q159" i="16" s="1"/>
  <c r="K158" i="16"/>
  <c r="M158" i="16"/>
  <c r="O158" i="16" s="1"/>
  <c r="P158" i="16" s="1"/>
  <c r="Q158" i="16" s="1"/>
  <c r="K157" i="16"/>
  <c r="M157" i="16" s="1"/>
  <c r="O157" i="16" s="1"/>
  <c r="K156" i="16"/>
  <c r="M156" i="16" s="1"/>
  <c r="O156" i="16" s="1"/>
  <c r="K155" i="16"/>
  <c r="M155" i="16" s="1"/>
  <c r="O155" i="16" s="1"/>
  <c r="K154" i="16"/>
  <c r="M154" i="16" s="1"/>
  <c r="K152" i="16"/>
  <c r="K151" i="16"/>
  <c r="M151" i="16" s="1"/>
  <c r="O151" i="16" s="1"/>
  <c r="P151" i="16" s="1"/>
  <c r="J150" i="16"/>
  <c r="K148" i="16"/>
  <c r="M148" i="16" s="1"/>
  <c r="O148" i="16" s="1"/>
  <c r="C148" i="16"/>
  <c r="E148" i="16" s="1"/>
  <c r="G148" i="16" s="1"/>
  <c r="H148" i="16" s="1"/>
  <c r="I148" i="16" s="1"/>
  <c r="K147" i="16"/>
  <c r="M147" i="16" s="1"/>
  <c r="O147" i="16" s="1"/>
  <c r="C147" i="16"/>
  <c r="E147" i="16" s="1"/>
  <c r="G147" i="16" s="1"/>
  <c r="H147" i="16" s="1"/>
  <c r="I147" i="16" s="1"/>
  <c r="K146" i="16"/>
  <c r="M146" i="16" s="1"/>
  <c r="O146" i="16" s="1"/>
  <c r="P146" i="16" s="1"/>
  <c r="C146" i="16"/>
  <c r="E146" i="16" s="1"/>
  <c r="G146" i="16" s="1"/>
  <c r="H146" i="16" s="1"/>
  <c r="I146" i="16" s="1"/>
  <c r="K145" i="16"/>
  <c r="M145" i="16" s="1"/>
  <c r="O145" i="16" s="1"/>
  <c r="C145" i="16"/>
  <c r="E145" i="16" s="1"/>
  <c r="G145" i="16" s="1"/>
  <c r="H145" i="16" s="1"/>
  <c r="I145" i="16" s="1"/>
  <c r="K144" i="16"/>
  <c r="M144" i="16" s="1"/>
  <c r="O144" i="16" s="1"/>
  <c r="P144" i="16" s="1"/>
  <c r="Q144" i="16" s="1"/>
  <c r="C144" i="16"/>
  <c r="E144" i="16" s="1"/>
  <c r="G144" i="16" s="1"/>
  <c r="H144" i="16" s="1"/>
  <c r="I144" i="16" s="1"/>
  <c r="K143" i="16"/>
  <c r="M143" i="16" s="1"/>
  <c r="O143" i="16" s="1"/>
  <c r="C143" i="16"/>
  <c r="E143" i="16" s="1"/>
  <c r="G143" i="16" s="1"/>
  <c r="H143" i="16" s="1"/>
  <c r="I143" i="16" s="1"/>
  <c r="K142" i="16"/>
  <c r="M142" i="16" s="1"/>
  <c r="O142" i="16" s="1"/>
  <c r="P142" i="16" s="1"/>
  <c r="C142" i="16"/>
  <c r="E142" i="16" s="1"/>
  <c r="G142" i="16" s="1"/>
  <c r="H142" i="16" s="1"/>
  <c r="I142" i="16" s="1"/>
  <c r="K141" i="16"/>
  <c r="M141" i="16" s="1"/>
  <c r="O141" i="16" s="1"/>
  <c r="C141" i="16"/>
  <c r="E141" i="16"/>
  <c r="G141" i="16" s="1"/>
  <c r="H141" i="16" s="1"/>
  <c r="K140" i="16"/>
  <c r="C140" i="16"/>
  <c r="E140" i="16" s="1"/>
  <c r="G140" i="16" s="1"/>
  <c r="K139" i="16"/>
  <c r="M139" i="16" s="1"/>
  <c r="O139" i="16" s="1"/>
  <c r="P139" i="16" s="1"/>
  <c r="C139" i="16"/>
  <c r="J138" i="16"/>
  <c r="B138" i="16"/>
  <c r="K137" i="16"/>
  <c r="M137" i="16" s="1"/>
  <c r="O137" i="16" s="1"/>
  <c r="C137" i="16"/>
  <c r="E137" i="16" s="1"/>
  <c r="G137" i="16" s="1"/>
  <c r="H137" i="16" s="1"/>
  <c r="K136" i="16"/>
  <c r="M136" i="16" s="1"/>
  <c r="O136" i="16" s="1"/>
  <c r="C136" i="16"/>
  <c r="E136" i="16" s="1"/>
  <c r="G136" i="16" s="1"/>
  <c r="H136" i="16" s="1"/>
  <c r="I136" i="16" s="1"/>
  <c r="K135" i="16"/>
  <c r="M135" i="16" s="1"/>
  <c r="O135" i="16" s="1"/>
  <c r="P135" i="16" s="1"/>
  <c r="Q135" i="16" s="1"/>
  <c r="C135" i="16"/>
  <c r="K134" i="16"/>
  <c r="M134" i="16" s="1"/>
  <c r="C134" i="16"/>
  <c r="E134" i="16" s="1"/>
  <c r="G134" i="16" s="1"/>
  <c r="K133" i="16"/>
  <c r="M133" i="16" s="1"/>
  <c r="O133" i="16" s="1"/>
  <c r="P133" i="16" s="1"/>
  <c r="C133" i="16"/>
  <c r="E133" i="16" s="1"/>
  <c r="G133" i="16" s="1"/>
  <c r="H133" i="16" s="1"/>
  <c r="K132" i="16"/>
  <c r="M132" i="16" s="1"/>
  <c r="O132" i="16" s="1"/>
  <c r="P132" i="16" s="1"/>
  <c r="C132" i="16"/>
  <c r="E132" i="16" s="1"/>
  <c r="G132" i="16" s="1"/>
  <c r="K131" i="16"/>
  <c r="M131" i="16" s="1"/>
  <c r="O131" i="16" s="1"/>
  <c r="K130" i="16"/>
  <c r="M130" i="16" s="1"/>
  <c r="O130" i="16" s="1"/>
  <c r="P130" i="16" s="1"/>
  <c r="C130" i="16"/>
  <c r="E130" i="16" s="1"/>
  <c r="K129" i="16"/>
  <c r="M129" i="16" s="1"/>
  <c r="O129" i="16" s="1"/>
  <c r="C129" i="16"/>
  <c r="E129" i="16" s="1"/>
  <c r="G129" i="16" s="1"/>
  <c r="J128" i="16"/>
  <c r="B128" i="16"/>
  <c r="K127" i="16"/>
  <c r="M127" i="16" s="1"/>
  <c r="O127" i="16" s="1"/>
  <c r="P127" i="16" s="1"/>
  <c r="C127" i="16"/>
  <c r="K126" i="16"/>
  <c r="M126" i="16" s="1"/>
  <c r="O126" i="16" s="1"/>
  <c r="C126" i="16"/>
  <c r="E126" i="16" s="1"/>
  <c r="G126" i="16" s="1"/>
  <c r="K125" i="16"/>
  <c r="M125" i="16" s="1"/>
  <c r="O125" i="16" s="1"/>
  <c r="P125" i="16" s="1"/>
  <c r="Q125" i="16" s="1"/>
  <c r="C125" i="16"/>
  <c r="E125" i="16" s="1"/>
  <c r="G125" i="16" s="1"/>
  <c r="H125" i="16" s="1"/>
  <c r="K124" i="16"/>
  <c r="M124" i="16" s="1"/>
  <c r="O124" i="16" s="1"/>
  <c r="P124" i="16" s="1"/>
  <c r="C124" i="16"/>
  <c r="E124" i="16" s="1"/>
  <c r="G124" i="16" s="1"/>
  <c r="K123" i="16"/>
  <c r="M123" i="16" s="1"/>
  <c r="O123" i="16" s="1"/>
  <c r="P123" i="16" s="1"/>
  <c r="C123" i="16"/>
  <c r="E123" i="16" s="1"/>
  <c r="G123" i="16" s="1"/>
  <c r="H123" i="16" s="1"/>
  <c r="K122" i="16"/>
  <c r="C122" i="16"/>
  <c r="E122" i="16" s="1"/>
  <c r="G122" i="16" s="1"/>
  <c r="K121" i="16"/>
  <c r="M121" i="16" s="1"/>
  <c r="O121" i="16" s="1"/>
  <c r="C121" i="16"/>
  <c r="E121" i="16" s="1"/>
  <c r="G121" i="16" s="1"/>
  <c r="H121" i="16" s="1"/>
  <c r="K120" i="16"/>
  <c r="M120" i="16" s="1"/>
  <c r="O120" i="16" s="1"/>
  <c r="P120" i="16" s="1"/>
  <c r="C120" i="16"/>
  <c r="E120" i="16" s="1"/>
  <c r="G120" i="16" s="1"/>
  <c r="H120" i="16" s="1"/>
  <c r="I120" i="16" s="1"/>
  <c r="K119" i="16"/>
  <c r="C119" i="16"/>
  <c r="J118" i="16"/>
  <c r="B118" i="16"/>
  <c r="K117" i="16"/>
  <c r="M117" i="16" s="1"/>
  <c r="O117" i="16" s="1"/>
  <c r="C117" i="16"/>
  <c r="E117" i="16" s="1"/>
  <c r="G117" i="16" s="1"/>
  <c r="K116" i="16"/>
  <c r="M116" i="16" s="1"/>
  <c r="C116" i="16"/>
  <c r="E116" i="16" s="1"/>
  <c r="J115" i="16"/>
  <c r="B115" i="16"/>
  <c r="K113" i="16"/>
  <c r="M113" i="16" s="1"/>
  <c r="O113" i="16" s="1"/>
  <c r="C113" i="16"/>
  <c r="K112" i="16"/>
  <c r="M112" i="16" s="1"/>
  <c r="O112" i="16" s="1"/>
  <c r="C112" i="16"/>
  <c r="E112" i="16" s="1"/>
  <c r="K111" i="16"/>
  <c r="M111" i="16" s="1"/>
  <c r="O111" i="16" s="1"/>
  <c r="P111" i="16" s="1"/>
  <c r="K110" i="16"/>
  <c r="K109" i="16"/>
  <c r="J108" i="16"/>
  <c r="B108" i="16"/>
  <c r="K107" i="16"/>
  <c r="M107" i="16" s="1"/>
  <c r="O107" i="16" s="1"/>
  <c r="P107" i="16" s="1"/>
  <c r="C107" i="16"/>
  <c r="K106" i="16"/>
  <c r="M106" i="16" s="1"/>
  <c r="O106" i="16" s="1"/>
  <c r="K105" i="16"/>
  <c r="M105" i="16" s="1"/>
  <c r="O105" i="16" s="1"/>
  <c r="P105" i="16" s="1"/>
  <c r="K104" i="16"/>
  <c r="M104" i="16" s="1"/>
  <c r="O104" i="16" s="1"/>
  <c r="C104" i="16"/>
  <c r="E104" i="16" s="1"/>
  <c r="G104" i="16" s="1"/>
  <c r="K103" i="16"/>
  <c r="M103" i="16" s="1"/>
  <c r="C103" i="16"/>
  <c r="E103" i="16" s="1"/>
  <c r="G103" i="16" s="1"/>
  <c r="H103" i="16" s="1"/>
  <c r="K102" i="16"/>
  <c r="M102" i="16" s="1"/>
  <c r="O102" i="16" s="1"/>
  <c r="C102" i="16"/>
  <c r="E102" i="16" s="1"/>
  <c r="G102" i="16" s="1"/>
  <c r="H102" i="16" s="1"/>
  <c r="I102" i="16" s="1"/>
  <c r="K101" i="16"/>
  <c r="M101" i="16" s="1"/>
  <c r="O101" i="16" s="1"/>
  <c r="C101" i="16"/>
  <c r="E101" i="16" s="1"/>
  <c r="G101" i="16" s="1"/>
  <c r="H101" i="16" s="1"/>
  <c r="K100" i="16"/>
  <c r="M100" i="16" s="1"/>
  <c r="O100" i="16" s="1"/>
  <c r="J99" i="16"/>
  <c r="B99" i="16"/>
  <c r="K98" i="16"/>
  <c r="M98" i="16" s="1"/>
  <c r="O98" i="16" s="1"/>
  <c r="P98" i="16" s="1"/>
  <c r="K97" i="16"/>
  <c r="M97" i="16" s="1"/>
  <c r="O97" i="16" s="1"/>
  <c r="C97" i="16"/>
  <c r="E97" i="16" s="1"/>
  <c r="G97" i="16" s="1"/>
  <c r="K96" i="16"/>
  <c r="M96" i="16" s="1"/>
  <c r="O96" i="16" s="1"/>
  <c r="P96" i="16" s="1"/>
  <c r="C96" i="16"/>
  <c r="E96" i="16" s="1"/>
  <c r="G96" i="16" s="1"/>
  <c r="H96" i="16" s="1"/>
  <c r="K95" i="16"/>
  <c r="M95" i="16" s="1"/>
  <c r="O95" i="16" s="1"/>
  <c r="P95" i="16" s="1"/>
  <c r="Q95" i="16" s="1"/>
  <c r="C95" i="16"/>
  <c r="E95" i="16" s="1"/>
  <c r="C94" i="16"/>
  <c r="E94" i="16" s="1"/>
  <c r="G94" i="16" s="1"/>
  <c r="K93" i="16"/>
  <c r="M93" i="16" s="1"/>
  <c r="O93" i="16" s="1"/>
  <c r="C93" i="16"/>
  <c r="E93" i="16" s="1"/>
  <c r="G93" i="16" s="1"/>
  <c r="H93" i="16" s="1"/>
  <c r="I93" i="16" s="1"/>
  <c r="K92" i="16"/>
  <c r="M92" i="16" s="1"/>
  <c r="O92" i="16" s="1"/>
  <c r="P92" i="16" s="1"/>
  <c r="Q92" i="16" s="1"/>
  <c r="C92" i="16"/>
  <c r="E92" i="16" s="1"/>
  <c r="G92" i="16" s="1"/>
  <c r="K91" i="16"/>
  <c r="C91" i="16"/>
  <c r="E91" i="16" s="1"/>
  <c r="G91" i="16" s="1"/>
  <c r="J90" i="16"/>
  <c r="B90" i="16"/>
  <c r="K89" i="16"/>
  <c r="M89" i="16" s="1"/>
  <c r="O89" i="16" s="1"/>
  <c r="P89" i="16" s="1"/>
  <c r="C89" i="16"/>
  <c r="E89" i="16" s="1"/>
  <c r="G89" i="16" s="1"/>
  <c r="K88" i="16"/>
  <c r="C88" i="16"/>
  <c r="J87" i="16"/>
  <c r="B87" i="16"/>
  <c r="K85" i="16"/>
  <c r="M85" i="16" s="1"/>
  <c r="O85" i="16" s="1"/>
  <c r="C85" i="16"/>
  <c r="E85" i="16" s="1"/>
  <c r="G85" i="16" s="1"/>
  <c r="H85" i="16" s="1"/>
  <c r="K84" i="16"/>
  <c r="M84" i="16" s="1"/>
  <c r="O84" i="16" s="1"/>
  <c r="P84" i="16" s="1"/>
  <c r="K83" i="16"/>
  <c r="M83" i="16" s="1"/>
  <c r="O83" i="16" s="1"/>
  <c r="P83" i="16" s="1"/>
  <c r="Q83" i="16" s="1"/>
  <c r="K82" i="16"/>
  <c r="M82" i="16" s="1"/>
  <c r="O82" i="16" s="1"/>
  <c r="P82" i="16" s="1"/>
  <c r="C82" i="16"/>
  <c r="E82" i="16" s="1"/>
  <c r="G82" i="16" s="1"/>
  <c r="K81" i="16"/>
  <c r="M81" i="16" s="1"/>
  <c r="O81" i="16" s="1"/>
  <c r="C81" i="16"/>
  <c r="E81" i="16" s="1"/>
  <c r="G81" i="16" s="1"/>
  <c r="K80" i="16"/>
  <c r="M80" i="16" s="1"/>
  <c r="O80" i="16" s="1"/>
  <c r="P80" i="16" s="1"/>
  <c r="C80" i="16"/>
  <c r="E80" i="16" s="1"/>
  <c r="G80" i="16" s="1"/>
  <c r="H80" i="16" s="1"/>
  <c r="K79" i="16"/>
  <c r="M79" i="16" s="1"/>
  <c r="O79" i="16" s="1"/>
  <c r="C79" i="16"/>
  <c r="E79" i="16" s="1"/>
  <c r="G79" i="16" s="1"/>
  <c r="H79" i="16" s="1"/>
  <c r="K78" i="16"/>
  <c r="M78" i="16" s="1"/>
  <c r="O78" i="16" s="1"/>
  <c r="C78" i="16"/>
  <c r="E78" i="16" s="1"/>
  <c r="G78" i="16" s="1"/>
  <c r="H78" i="16" s="1"/>
  <c r="K77" i="16"/>
  <c r="M77" i="16" s="1"/>
  <c r="O77" i="16" s="1"/>
  <c r="C77" i="16"/>
  <c r="E77" i="16" s="1"/>
  <c r="G77" i="16" s="1"/>
  <c r="K76" i="16"/>
  <c r="M76" i="16" s="1"/>
  <c r="O76" i="16" s="1"/>
  <c r="P76" i="16" s="1"/>
  <c r="C76" i="16"/>
  <c r="E76" i="16" s="1"/>
  <c r="G76" i="16" s="1"/>
  <c r="K75" i="16"/>
  <c r="M75" i="16" s="1"/>
  <c r="O75" i="16" s="1"/>
  <c r="P75" i="16" s="1"/>
  <c r="C75" i="16"/>
  <c r="E75" i="16" s="1"/>
  <c r="G75" i="16" s="1"/>
  <c r="H75" i="16" s="1"/>
  <c r="K74" i="16"/>
  <c r="M74" i="16" s="1"/>
  <c r="O74" i="16" s="1"/>
  <c r="C74" i="16"/>
  <c r="E74" i="16" s="1"/>
  <c r="G74" i="16" s="1"/>
  <c r="K73" i="16"/>
  <c r="M73" i="16" s="1"/>
  <c r="O73" i="16" s="1"/>
  <c r="P73" i="16" s="1"/>
  <c r="C73" i="16"/>
  <c r="E73" i="16" s="1"/>
  <c r="G73" i="16" s="1"/>
  <c r="H73" i="16" s="1"/>
  <c r="I73" i="16" s="1"/>
  <c r="K72" i="16"/>
  <c r="M72" i="16" s="1"/>
  <c r="O72" i="16" s="1"/>
  <c r="P72" i="16" s="1"/>
  <c r="C72" i="16"/>
  <c r="K71" i="16"/>
  <c r="M71" i="16" s="1"/>
  <c r="O71" i="16" s="1"/>
  <c r="C71" i="16"/>
  <c r="E71" i="16" s="1"/>
  <c r="G71" i="16" s="1"/>
  <c r="H71" i="16" s="1"/>
  <c r="K70" i="16"/>
  <c r="M70" i="16" s="1"/>
  <c r="O70" i="16" s="1"/>
  <c r="P70" i="16" s="1"/>
  <c r="Q70" i="16" s="1"/>
  <c r="C70" i="16"/>
  <c r="E70" i="16" s="1"/>
  <c r="G70" i="16" s="1"/>
  <c r="K69" i="16"/>
  <c r="M69" i="16" s="1"/>
  <c r="C69" i="16"/>
  <c r="E69" i="16" s="1"/>
  <c r="G69" i="16" s="1"/>
  <c r="J68" i="16"/>
  <c r="B68" i="16"/>
  <c r="K67" i="16"/>
  <c r="M67" i="16" s="1"/>
  <c r="O67" i="16" s="1"/>
  <c r="K66" i="16"/>
  <c r="M66" i="16" s="1"/>
  <c r="O66" i="16" s="1"/>
  <c r="P66" i="16" s="1"/>
  <c r="K65" i="16"/>
  <c r="M65" i="16" s="1"/>
  <c r="O65" i="16" s="1"/>
  <c r="K64" i="16"/>
  <c r="M64" i="16" s="1"/>
  <c r="O64" i="16" s="1"/>
  <c r="C64" i="16"/>
  <c r="E64" i="16" s="1"/>
  <c r="G64" i="16" s="1"/>
  <c r="H64" i="16" s="1"/>
  <c r="I64" i="16" s="1"/>
  <c r="K63" i="16"/>
  <c r="M63" i="16" s="1"/>
  <c r="O63" i="16" s="1"/>
  <c r="C63" i="16"/>
  <c r="E63" i="16" s="1"/>
  <c r="G63" i="16" s="1"/>
  <c r="K62" i="16"/>
  <c r="M62" i="16" s="1"/>
  <c r="O62" i="16" s="1"/>
  <c r="P62" i="16" s="1"/>
  <c r="C62" i="16"/>
  <c r="E62" i="16" s="1"/>
  <c r="G62" i="16" s="1"/>
  <c r="H62" i="16" s="1"/>
  <c r="K61" i="16"/>
  <c r="M61" i="16" s="1"/>
  <c r="C61" i="16"/>
  <c r="E61" i="16" s="1"/>
  <c r="G61" i="16" s="1"/>
  <c r="K60" i="16"/>
  <c r="M60" i="16" s="1"/>
  <c r="O60" i="16" s="1"/>
  <c r="C60" i="16"/>
  <c r="K59" i="16"/>
  <c r="M59" i="16" s="1"/>
  <c r="O59" i="16" s="1"/>
  <c r="P59" i="16" s="1"/>
  <c r="C59" i="16"/>
  <c r="E59" i="16" s="1"/>
  <c r="G59" i="16" s="1"/>
  <c r="J58" i="16"/>
  <c r="B58" i="16"/>
  <c r="K57" i="16"/>
  <c r="M57" i="16" s="1"/>
  <c r="O57" i="16" s="1"/>
  <c r="P57" i="16" s="1"/>
  <c r="K56" i="16"/>
  <c r="M56" i="16" s="1"/>
  <c r="O56" i="16" s="1"/>
  <c r="C56" i="16"/>
  <c r="E56" i="16" s="1"/>
  <c r="G56" i="16" s="1"/>
  <c r="K55" i="16"/>
  <c r="M55" i="16" s="1"/>
  <c r="O55" i="16" s="1"/>
  <c r="P55" i="16" s="1"/>
  <c r="C55" i="16"/>
  <c r="E55" i="16" s="1"/>
  <c r="G55" i="16" s="1"/>
  <c r="H55" i="16" s="1"/>
  <c r="K54" i="16"/>
  <c r="M54" i="16" s="1"/>
  <c r="O54" i="16" s="1"/>
  <c r="C54" i="16"/>
  <c r="E54" i="16" s="1"/>
  <c r="G54" i="16" s="1"/>
  <c r="H54" i="16" s="1"/>
  <c r="K53" i="16"/>
  <c r="M53" i="16" s="1"/>
  <c r="O53" i="16" s="1"/>
  <c r="P53" i="16" s="1"/>
  <c r="C53" i="16"/>
  <c r="E53" i="16" s="1"/>
  <c r="G53" i="16" s="1"/>
  <c r="K52" i="16"/>
  <c r="M52" i="16" s="1"/>
  <c r="O52" i="16" s="1"/>
  <c r="C52" i="16"/>
  <c r="E52" i="16" s="1"/>
  <c r="G52" i="16" s="1"/>
  <c r="K51" i="16"/>
  <c r="M51" i="16" s="1"/>
  <c r="O51" i="16" s="1"/>
  <c r="P51" i="16" s="1"/>
  <c r="C51" i="16"/>
  <c r="E51" i="16" s="1"/>
  <c r="G51" i="16" s="1"/>
  <c r="H51" i="16" s="1"/>
  <c r="K50" i="16"/>
  <c r="C50" i="16"/>
  <c r="E50" i="16" s="1"/>
  <c r="G50" i="16" s="1"/>
  <c r="K49" i="16"/>
  <c r="M49" i="16" s="1"/>
  <c r="O49" i="16" s="1"/>
  <c r="C49" i="16"/>
  <c r="E49" i="16" s="1"/>
  <c r="K48" i="16"/>
  <c r="M48" i="16" s="1"/>
  <c r="O48" i="16" s="1"/>
  <c r="C48" i="16"/>
  <c r="E48" i="16" s="1"/>
  <c r="G48" i="16" s="1"/>
  <c r="K47" i="16"/>
  <c r="M47" i="16" s="1"/>
  <c r="O47" i="16" s="1"/>
  <c r="C47" i="16"/>
  <c r="E47" i="16" s="1"/>
  <c r="G47" i="16" s="1"/>
  <c r="H47" i="16" s="1"/>
  <c r="J46" i="16"/>
  <c r="B46" i="16"/>
  <c r="K45" i="16"/>
  <c r="M45" i="16" s="1"/>
  <c r="O45" i="16" s="1"/>
  <c r="K44" i="16"/>
  <c r="M44" i="16" s="1"/>
  <c r="O44" i="16" s="1"/>
  <c r="P44" i="16" s="1"/>
  <c r="K43" i="16"/>
  <c r="M43" i="16" s="1"/>
  <c r="O43" i="16"/>
  <c r="K42" i="16"/>
  <c r="M42" i="16" s="1"/>
  <c r="O42" i="16" s="1"/>
  <c r="P42" i="16" s="1"/>
  <c r="K41" i="16"/>
  <c r="M41" i="16" s="1"/>
  <c r="O41" i="16" s="1"/>
  <c r="P41" i="16" s="1"/>
  <c r="K40" i="16"/>
  <c r="M40" i="16" s="1"/>
  <c r="O40" i="16" s="1"/>
  <c r="K39" i="16"/>
  <c r="M39" i="16" s="1"/>
  <c r="O39" i="16" s="1"/>
  <c r="K38" i="16"/>
  <c r="M38" i="16" s="1"/>
  <c r="O38" i="16" s="1"/>
  <c r="K37" i="16"/>
  <c r="M37" i="16" s="1"/>
  <c r="O37" i="16" s="1"/>
  <c r="K36" i="16"/>
  <c r="M36" i="16" s="1"/>
  <c r="O36" i="16" s="1"/>
  <c r="P36" i="16" s="1"/>
  <c r="K35" i="16"/>
  <c r="M35" i="16" s="1"/>
  <c r="O35" i="16" s="1"/>
  <c r="P35" i="16" s="1"/>
  <c r="K34" i="16"/>
  <c r="M34" i="16" s="1"/>
  <c r="O34" i="16" s="1"/>
  <c r="K33" i="16"/>
  <c r="M33" i="16" s="1"/>
  <c r="O33" i="16" s="1"/>
  <c r="C33" i="16"/>
  <c r="E33" i="16" s="1"/>
  <c r="G33" i="16" s="1"/>
  <c r="K32" i="16"/>
  <c r="M32" i="16" s="1"/>
  <c r="O32" i="16" s="1"/>
  <c r="C32" i="16"/>
  <c r="E32" i="16" s="1"/>
  <c r="G32" i="16" s="1"/>
  <c r="H32" i="16" s="1"/>
  <c r="I32" i="16" s="1"/>
  <c r="K31" i="16"/>
  <c r="M31" i="16" s="1"/>
  <c r="O31" i="16" s="1"/>
  <c r="C31" i="16"/>
  <c r="E31" i="16" s="1"/>
  <c r="G31" i="16" s="1"/>
  <c r="K30" i="16"/>
  <c r="M30" i="16" s="1"/>
  <c r="O30" i="16" s="1"/>
  <c r="C30" i="16"/>
  <c r="E30" i="16" s="1"/>
  <c r="G30" i="16" s="1"/>
  <c r="H30" i="16" s="1"/>
  <c r="K29" i="16"/>
  <c r="M29" i="16" s="1"/>
  <c r="O29" i="16" s="1"/>
  <c r="C29" i="16"/>
  <c r="E29" i="16" s="1"/>
  <c r="G29" i="16" s="1"/>
  <c r="K28" i="16"/>
  <c r="M28" i="16" s="1"/>
  <c r="O28" i="16" s="1"/>
  <c r="C28" i="16"/>
  <c r="E28" i="16" s="1"/>
  <c r="G28" i="16" s="1"/>
  <c r="K27" i="16"/>
  <c r="M27" i="16" s="1"/>
  <c r="O27" i="16" s="1"/>
  <c r="C27" i="16"/>
  <c r="E27" i="16" s="1"/>
  <c r="G27" i="16" s="1"/>
  <c r="H27" i="16" s="1"/>
  <c r="K26" i="16"/>
  <c r="M26" i="16" s="1"/>
  <c r="O26" i="16" s="1"/>
  <c r="P26" i="16" s="1"/>
  <c r="C26" i="16"/>
  <c r="E26" i="16" s="1"/>
  <c r="G26" i="16" s="1"/>
  <c r="K25" i="16"/>
  <c r="M25" i="16" s="1"/>
  <c r="O25" i="16" s="1"/>
  <c r="C25" i="16"/>
  <c r="E25" i="16" s="1"/>
  <c r="G25" i="16" s="1"/>
  <c r="H25" i="16" s="1"/>
  <c r="I25" i="16" s="1"/>
  <c r="K24" i="16"/>
  <c r="M24" i="16" s="1"/>
  <c r="O24" i="16" s="1"/>
  <c r="C24" i="16"/>
  <c r="E24" i="16" s="1"/>
  <c r="G24" i="16" s="1"/>
  <c r="H24" i="16" s="1"/>
  <c r="K23" i="16"/>
  <c r="M23" i="16" s="1"/>
  <c r="O23" i="16" s="1"/>
  <c r="C23" i="16"/>
  <c r="E23" i="16" s="1"/>
  <c r="G23" i="16" s="1"/>
  <c r="H23" i="16" s="1"/>
  <c r="K22" i="16"/>
  <c r="M22" i="16" s="1"/>
  <c r="O22" i="16" s="1"/>
  <c r="P22" i="16" s="1"/>
  <c r="C22" i="16"/>
  <c r="E22" i="16" s="1"/>
  <c r="G22" i="16" s="1"/>
  <c r="K21" i="16"/>
  <c r="M21" i="16" s="1"/>
  <c r="O21" i="16" s="1"/>
  <c r="C21" i="16"/>
  <c r="E21" i="16" s="1"/>
  <c r="G21" i="16" s="1"/>
  <c r="K20" i="16"/>
  <c r="M20" i="16" s="1"/>
  <c r="O20" i="16" s="1"/>
  <c r="C20" i="16"/>
  <c r="E20" i="16" s="1"/>
  <c r="G20" i="16" s="1"/>
  <c r="H20" i="16" s="1"/>
  <c r="I20" i="16" s="1"/>
  <c r="C19" i="16"/>
  <c r="E19" i="16" s="1"/>
  <c r="G19" i="16" s="1"/>
  <c r="K18" i="16"/>
  <c r="M18" i="16" s="1"/>
  <c r="O18" i="16" s="1"/>
  <c r="P18" i="16" s="1"/>
  <c r="Q18" i="16" s="1"/>
  <c r="C18" i="16"/>
  <c r="E18" i="16" s="1"/>
  <c r="G18" i="16" s="1"/>
  <c r="H18" i="16" s="1"/>
  <c r="K17" i="16"/>
  <c r="M17" i="16" s="1"/>
  <c r="O17" i="16" s="1"/>
  <c r="C17" i="16"/>
  <c r="E17" i="16" s="1"/>
  <c r="G17" i="16" s="1"/>
  <c r="K16" i="16"/>
  <c r="M16" i="16" s="1"/>
  <c r="O16" i="16" s="1"/>
  <c r="P16" i="16" s="1"/>
  <c r="Q16" i="16" s="1"/>
  <c r="C16" i="16"/>
  <c r="E16" i="16" s="1"/>
  <c r="G16" i="16" s="1"/>
  <c r="C15" i="16"/>
  <c r="E15" i="16" s="1"/>
  <c r="K14" i="16"/>
  <c r="M14" i="16" s="1"/>
  <c r="O14" i="16" s="1"/>
  <c r="C14" i="16"/>
  <c r="E14" i="16" s="1"/>
  <c r="G14" i="16" s="1"/>
  <c r="H14" i="16" s="1"/>
  <c r="K13" i="16"/>
  <c r="M13" i="16" s="1"/>
  <c r="O13" i="16" s="1"/>
  <c r="P13" i="16" s="1"/>
  <c r="Q13" i="16" s="1"/>
  <c r="C13" i="16"/>
  <c r="K12" i="16"/>
  <c r="M12" i="16" s="1"/>
  <c r="O12" i="16" s="1"/>
  <c r="C12" i="16"/>
  <c r="J11" i="16"/>
  <c r="B11" i="16"/>
  <c r="K115" i="16"/>
  <c r="M109" i="16"/>
  <c r="O109" i="16" s="1"/>
  <c r="P109" i="16" s="1"/>
  <c r="M119" i="16"/>
  <c r="O119" i="16" s="1"/>
  <c r="P119" i="16" s="1"/>
  <c r="P102" i="16"/>
  <c r="E119" i="16"/>
  <c r="P137" i="16"/>
  <c r="P47" i="16"/>
  <c r="P74" i="16"/>
  <c r="Q74" i="16" s="1"/>
  <c r="Q76" i="16"/>
  <c r="E88" i="16"/>
  <c r="G88" i="16" s="1"/>
  <c r="H88" i="16" s="1"/>
  <c r="Q89" i="16"/>
  <c r="P166" i="16"/>
  <c r="Q166" i="16" s="1"/>
  <c r="E192" i="16"/>
  <c r="G192" i="16" s="1"/>
  <c r="P228" i="16"/>
  <c r="H241" i="16"/>
  <c r="P126" i="16"/>
  <c r="Q126" i="16" s="1"/>
  <c r="H140" i="16"/>
  <c r="I140" i="16" s="1"/>
  <c r="P156" i="16"/>
  <c r="Q156" i="16" s="1"/>
  <c r="P194" i="16"/>
  <c r="Q194" i="16" s="1"/>
  <c r="M210" i="16"/>
  <c r="O210" i="16" s="1"/>
  <c r="I214" i="16"/>
  <c r="Q223" i="16"/>
  <c r="M226" i="16"/>
  <c r="O226" i="16" s="1"/>
  <c r="P226" i="16" s="1"/>
  <c r="Q240" i="16"/>
  <c r="I269" i="16"/>
  <c r="H271" i="16"/>
  <c r="I271" i="16" s="1"/>
  <c r="Q268" i="16"/>
  <c r="Q275" i="16"/>
  <c r="Q276" i="16"/>
  <c r="K85" i="15"/>
  <c r="M85" i="15" s="1"/>
  <c r="K82" i="15"/>
  <c r="M82" i="15" s="1"/>
  <c r="K81" i="15"/>
  <c r="K78" i="15"/>
  <c r="M78" i="15" s="1"/>
  <c r="K77" i="15"/>
  <c r="M77" i="15" s="1"/>
  <c r="K76" i="15"/>
  <c r="M76" i="15" s="1"/>
  <c r="K75" i="15"/>
  <c r="M75" i="15" s="1"/>
  <c r="K73" i="15"/>
  <c r="M73" i="15" s="1"/>
  <c r="K72" i="15"/>
  <c r="K71" i="15"/>
  <c r="M71" i="15" s="1"/>
  <c r="K68" i="15"/>
  <c r="M68" i="15" s="1"/>
  <c r="K67" i="15"/>
  <c r="M67" i="15" s="1"/>
  <c r="K66" i="15"/>
  <c r="M66" i="15" s="1"/>
  <c r="K65" i="15"/>
  <c r="M65" i="15" s="1"/>
  <c r="K64" i="15"/>
  <c r="M64" i="15" s="1"/>
  <c r="C64" i="15"/>
  <c r="C61" i="15" s="1"/>
  <c r="C46" i="15" s="1"/>
  <c r="K63" i="15"/>
  <c r="M63" i="15" s="1"/>
  <c r="K62" i="15"/>
  <c r="M62" i="15" s="1"/>
  <c r="K60" i="15"/>
  <c r="M60" i="15" s="1"/>
  <c r="K59" i="15"/>
  <c r="M59" i="15" s="1"/>
  <c r="K58" i="15"/>
  <c r="M58" i="15" s="1"/>
  <c r="K57" i="15"/>
  <c r="M57" i="15" s="1"/>
  <c r="M56" i="15"/>
  <c r="K55" i="15"/>
  <c r="M55" i="15" s="1"/>
  <c r="K54" i="15"/>
  <c r="M54" i="15" s="1"/>
  <c r="M53" i="15"/>
  <c r="K51" i="15"/>
  <c r="M51" i="15" s="1"/>
  <c r="K50" i="15"/>
  <c r="K49" i="15"/>
  <c r="M49" i="15" s="1"/>
  <c r="K48" i="15"/>
  <c r="M48" i="15" s="1"/>
  <c r="K45" i="15"/>
  <c r="M45" i="15" s="1"/>
  <c r="C45" i="15"/>
  <c r="E45" i="15" s="1"/>
  <c r="G45" i="15" s="1"/>
  <c r="H45" i="15" s="1"/>
  <c r="K44" i="15"/>
  <c r="M44" i="15" s="1"/>
  <c r="C44" i="15"/>
  <c r="E44" i="15" s="1"/>
  <c r="G44" i="15" s="1"/>
  <c r="H44" i="15" s="1"/>
  <c r="K43" i="15"/>
  <c r="M43" i="15" s="1"/>
  <c r="C43" i="15"/>
  <c r="E43" i="15" s="1"/>
  <c r="G43" i="15" s="1"/>
  <c r="H43" i="15" s="1"/>
  <c r="K42" i="15"/>
  <c r="M42" i="15" s="1"/>
  <c r="C42" i="15"/>
  <c r="E42" i="15" s="1"/>
  <c r="G42" i="15" s="1"/>
  <c r="H42" i="15" s="1"/>
  <c r="K41" i="15"/>
  <c r="M41" i="15" s="1"/>
  <c r="C41" i="15"/>
  <c r="E41" i="15" s="1"/>
  <c r="G41" i="15" s="1"/>
  <c r="H41" i="15" s="1"/>
  <c r="K40" i="15"/>
  <c r="M40" i="15" s="1"/>
  <c r="C40" i="15"/>
  <c r="E40" i="15" s="1"/>
  <c r="G40" i="15" s="1"/>
  <c r="H40" i="15" s="1"/>
  <c r="K39" i="15"/>
  <c r="M39" i="15" s="1"/>
  <c r="C39" i="15"/>
  <c r="E39" i="15" s="1"/>
  <c r="G39" i="15" s="1"/>
  <c r="H39" i="15" s="1"/>
  <c r="K38" i="15"/>
  <c r="M38" i="15" s="1"/>
  <c r="C38" i="15"/>
  <c r="K36" i="15"/>
  <c r="M36" i="15" s="1"/>
  <c r="C36" i="15"/>
  <c r="E36" i="15" s="1"/>
  <c r="G36" i="15" s="1"/>
  <c r="H36" i="15" s="1"/>
  <c r="K35" i="15"/>
  <c r="M35" i="15" s="1"/>
  <c r="C35" i="15"/>
  <c r="E35" i="15" s="1"/>
  <c r="G35" i="15" s="1"/>
  <c r="H35" i="15" s="1"/>
  <c r="K34" i="15"/>
  <c r="M34" i="15" s="1"/>
  <c r="C34" i="15"/>
  <c r="E34" i="15" s="1"/>
  <c r="G34" i="15" s="1"/>
  <c r="H34" i="15" s="1"/>
  <c r="K33" i="15"/>
  <c r="M33" i="15" s="1"/>
  <c r="E33" i="15"/>
  <c r="G33" i="15" s="1"/>
  <c r="H33" i="15" s="1"/>
  <c r="K32" i="15"/>
  <c r="M32" i="15" s="1"/>
  <c r="C32" i="15"/>
  <c r="E32" i="15" s="1"/>
  <c r="G32" i="15" s="1"/>
  <c r="H32" i="15" s="1"/>
  <c r="K31" i="15"/>
  <c r="M31" i="15" s="1"/>
  <c r="C31" i="15"/>
  <c r="E31" i="15" s="1"/>
  <c r="G31" i="15" s="1"/>
  <c r="H31" i="15" s="1"/>
  <c r="K30" i="15"/>
  <c r="M30" i="15" s="1"/>
  <c r="C30" i="15"/>
  <c r="E30" i="15" s="1"/>
  <c r="G30" i="15" s="1"/>
  <c r="H30" i="15" s="1"/>
  <c r="K29" i="15"/>
  <c r="M29" i="15" s="1"/>
  <c r="C29" i="15"/>
  <c r="E29" i="15" s="1"/>
  <c r="G29" i="15" s="1"/>
  <c r="H29" i="15" s="1"/>
  <c r="K28" i="15"/>
  <c r="M28" i="15" s="1"/>
  <c r="C28" i="15"/>
  <c r="K26" i="15"/>
  <c r="M26" i="15" s="1"/>
  <c r="C26" i="15"/>
  <c r="E26" i="15" s="1"/>
  <c r="G26" i="15" s="1"/>
  <c r="H26" i="15" s="1"/>
  <c r="K25" i="15"/>
  <c r="M25" i="15" s="1"/>
  <c r="E25" i="15"/>
  <c r="G25" i="15" s="1"/>
  <c r="H25" i="15" s="1"/>
  <c r="K24" i="15"/>
  <c r="M24" i="15" s="1"/>
  <c r="E24" i="15"/>
  <c r="G24" i="15" s="1"/>
  <c r="H24" i="15" s="1"/>
  <c r="K23" i="15"/>
  <c r="M23" i="15" s="1"/>
  <c r="C23" i="15"/>
  <c r="E23" i="15" s="1"/>
  <c r="G23" i="15" s="1"/>
  <c r="H23" i="15" s="1"/>
  <c r="K22" i="15"/>
  <c r="M22" i="15" s="1"/>
  <c r="E22" i="15"/>
  <c r="G22" i="15" s="1"/>
  <c r="H22" i="15" s="1"/>
  <c r="K21" i="15"/>
  <c r="M21" i="15" s="1"/>
  <c r="C21" i="15"/>
  <c r="E21" i="15" s="1"/>
  <c r="G21" i="15" s="1"/>
  <c r="H21" i="15" s="1"/>
  <c r="K20" i="15"/>
  <c r="M20" i="15" s="1"/>
  <c r="C20" i="15"/>
  <c r="K18" i="15"/>
  <c r="M18" i="15" s="1"/>
  <c r="O18" i="15" s="1"/>
  <c r="C18" i="15"/>
  <c r="E18" i="15" s="1"/>
  <c r="G18" i="15" s="1"/>
  <c r="H18" i="15" s="1"/>
  <c r="K17" i="15"/>
  <c r="M17" i="15" s="1"/>
  <c r="O17" i="15" s="1"/>
  <c r="C17" i="15"/>
  <c r="E17" i="15" s="1"/>
  <c r="G17" i="15" s="1"/>
  <c r="H17" i="15" s="1"/>
  <c r="K16" i="15"/>
  <c r="M16" i="15" s="1"/>
  <c r="O16" i="15" s="1"/>
  <c r="C16" i="15"/>
  <c r="E16" i="15" s="1"/>
  <c r="G16" i="15" s="1"/>
  <c r="H16" i="15" s="1"/>
  <c r="K15" i="15"/>
  <c r="M15" i="15" s="1"/>
  <c r="O15" i="15" s="1"/>
  <c r="C15" i="15"/>
  <c r="E15" i="15" s="1"/>
  <c r="G15" i="15" s="1"/>
  <c r="H15" i="15" s="1"/>
  <c r="K14" i="15"/>
  <c r="M14" i="15" s="1"/>
  <c r="O14" i="15" s="1"/>
  <c r="P14" i="15" s="1"/>
  <c r="Q14" i="15" s="1"/>
  <c r="C14" i="15"/>
  <c r="E14" i="15" s="1"/>
  <c r="G14" i="15" s="1"/>
  <c r="H14" i="15" s="1"/>
  <c r="K13" i="15"/>
  <c r="M13" i="15" s="1"/>
  <c r="O13" i="15" s="1"/>
  <c r="C13" i="15"/>
  <c r="E13" i="15" s="1"/>
  <c r="G13" i="15" s="1"/>
  <c r="H13" i="15" s="1"/>
  <c r="K12" i="15"/>
  <c r="C12" i="15"/>
  <c r="K105" i="14"/>
  <c r="M105" i="14" s="1"/>
  <c r="O105" i="14" s="1"/>
  <c r="K104" i="14"/>
  <c r="M104" i="14" s="1"/>
  <c r="O104" i="14" s="1"/>
  <c r="K103" i="14"/>
  <c r="M103" i="14" s="1"/>
  <c r="O103" i="14" s="1"/>
  <c r="K102" i="14"/>
  <c r="M102" i="14" s="1"/>
  <c r="O102" i="14" s="1"/>
  <c r="K101" i="14"/>
  <c r="J100" i="14"/>
  <c r="J99" i="14" s="1"/>
  <c r="K98" i="14"/>
  <c r="C98" i="14"/>
  <c r="E98" i="14" s="1"/>
  <c r="G98" i="14" s="1"/>
  <c r="K97" i="14"/>
  <c r="M97" i="14" s="1"/>
  <c r="C97" i="14"/>
  <c r="E97" i="14" s="1"/>
  <c r="J96" i="14"/>
  <c r="B96" i="14"/>
  <c r="K95" i="14"/>
  <c r="M95" i="14" s="1"/>
  <c r="O95" i="14" s="1"/>
  <c r="P95" i="14" s="1"/>
  <c r="C95" i="14"/>
  <c r="E95" i="14" s="1"/>
  <c r="G95" i="14" s="1"/>
  <c r="H95" i="14" s="1"/>
  <c r="K94" i="14"/>
  <c r="M94" i="14" s="1"/>
  <c r="O94" i="14" s="1"/>
  <c r="C94" i="14"/>
  <c r="E94" i="14" s="1"/>
  <c r="G94" i="14" s="1"/>
  <c r="K93" i="14"/>
  <c r="M93" i="14" s="1"/>
  <c r="O93" i="14" s="1"/>
  <c r="C93" i="14"/>
  <c r="E93" i="14" s="1"/>
  <c r="G93" i="14" s="1"/>
  <c r="K92" i="14"/>
  <c r="M92" i="14" s="1"/>
  <c r="O92" i="14" s="1"/>
  <c r="C92" i="14"/>
  <c r="E92" i="14" s="1"/>
  <c r="G92" i="14" s="1"/>
  <c r="H92" i="14" s="1"/>
  <c r="K91" i="14"/>
  <c r="M91" i="14" s="1"/>
  <c r="O91" i="14" s="1"/>
  <c r="P91" i="14" s="1"/>
  <c r="C91" i="14"/>
  <c r="E91" i="14" s="1"/>
  <c r="G91" i="14" s="1"/>
  <c r="K90" i="14"/>
  <c r="M90" i="14" s="1"/>
  <c r="C90" i="14"/>
  <c r="E90" i="14" s="1"/>
  <c r="K89" i="14"/>
  <c r="M89" i="14" s="1"/>
  <c r="O89" i="14" s="1"/>
  <c r="P89" i="14" s="1"/>
  <c r="Q89" i="14" s="1"/>
  <c r="C89" i="14"/>
  <c r="E89" i="14" s="1"/>
  <c r="G89" i="14" s="1"/>
  <c r="J88" i="14"/>
  <c r="B88" i="14"/>
  <c r="K87" i="14"/>
  <c r="M87" i="14" s="1"/>
  <c r="O87" i="14" s="1"/>
  <c r="C87" i="14"/>
  <c r="E87" i="14" s="1"/>
  <c r="G87" i="14" s="1"/>
  <c r="K86" i="14"/>
  <c r="M86" i="14" s="1"/>
  <c r="O86" i="14" s="1"/>
  <c r="C86" i="14"/>
  <c r="E86" i="14" s="1"/>
  <c r="G86" i="14" s="1"/>
  <c r="K85" i="14"/>
  <c r="M85" i="14" s="1"/>
  <c r="O85" i="14" s="1"/>
  <c r="C85" i="14"/>
  <c r="E85" i="14" s="1"/>
  <c r="G85" i="14" s="1"/>
  <c r="H85" i="14" s="1"/>
  <c r="K84" i="14"/>
  <c r="M84" i="14" s="1"/>
  <c r="O84" i="14" s="1"/>
  <c r="C84" i="14"/>
  <c r="E84" i="14" s="1"/>
  <c r="G84" i="14" s="1"/>
  <c r="H84" i="14" s="1"/>
  <c r="K83" i="14"/>
  <c r="M83" i="14" s="1"/>
  <c r="O83" i="14" s="1"/>
  <c r="C83" i="14"/>
  <c r="E83" i="14" s="1"/>
  <c r="G83" i="14" s="1"/>
  <c r="K82" i="14"/>
  <c r="M82" i="14" s="1"/>
  <c r="O82" i="14" s="1"/>
  <c r="C82" i="14"/>
  <c r="E82" i="14" s="1"/>
  <c r="G82" i="14" s="1"/>
  <c r="K81" i="14"/>
  <c r="M81" i="14" s="1"/>
  <c r="O81" i="14" s="1"/>
  <c r="C81" i="14"/>
  <c r="E81" i="14" s="1"/>
  <c r="G81" i="14" s="1"/>
  <c r="K80" i="14"/>
  <c r="M80" i="14" s="1"/>
  <c r="O80" i="14" s="1"/>
  <c r="C80" i="14"/>
  <c r="E80" i="14" s="1"/>
  <c r="G80" i="14" s="1"/>
  <c r="K79" i="14"/>
  <c r="M79" i="14" s="1"/>
  <c r="O79" i="14" s="1"/>
  <c r="P79" i="14" s="1"/>
  <c r="C79" i="14"/>
  <c r="E79" i="14" s="1"/>
  <c r="G79" i="14" s="1"/>
  <c r="K78" i="14"/>
  <c r="M78" i="14" s="1"/>
  <c r="O78" i="14" s="1"/>
  <c r="C78" i="14"/>
  <c r="E78" i="14" s="1"/>
  <c r="G78" i="14" s="1"/>
  <c r="K77" i="14"/>
  <c r="M77" i="14" s="1"/>
  <c r="O77" i="14" s="1"/>
  <c r="C77" i="14"/>
  <c r="E77" i="14" s="1"/>
  <c r="G77" i="14" s="1"/>
  <c r="K75" i="14"/>
  <c r="M75" i="14" s="1"/>
  <c r="O75" i="14" s="1"/>
  <c r="C75" i="14"/>
  <c r="E75" i="14" s="1"/>
  <c r="K74" i="14"/>
  <c r="C74" i="14"/>
  <c r="E74" i="14" s="1"/>
  <c r="G74" i="14" s="1"/>
  <c r="K72" i="14"/>
  <c r="M72" i="14" s="1"/>
  <c r="O72" i="14" s="1"/>
  <c r="C72" i="14"/>
  <c r="J71" i="14"/>
  <c r="B71" i="14"/>
  <c r="K69" i="14"/>
  <c r="M69" i="14" s="1"/>
  <c r="O69" i="14" s="1"/>
  <c r="C69" i="14"/>
  <c r="E69" i="14" s="1"/>
  <c r="G69" i="14" s="1"/>
  <c r="H69" i="14" s="1"/>
  <c r="K68" i="14"/>
  <c r="M68" i="14" s="1"/>
  <c r="O68" i="14" s="1"/>
  <c r="C68" i="14"/>
  <c r="E68" i="14" s="1"/>
  <c r="G68" i="14" s="1"/>
  <c r="K67" i="14"/>
  <c r="M67" i="14" s="1"/>
  <c r="O67" i="14" s="1"/>
  <c r="C67" i="14"/>
  <c r="E67" i="14" s="1"/>
  <c r="G67" i="14" s="1"/>
  <c r="K66" i="14"/>
  <c r="M66" i="14" s="1"/>
  <c r="O66" i="14" s="1"/>
  <c r="C66" i="14"/>
  <c r="E66" i="14" s="1"/>
  <c r="G66" i="14" s="1"/>
  <c r="K65" i="14"/>
  <c r="C65" i="14"/>
  <c r="E65" i="14" s="1"/>
  <c r="G65" i="14" s="1"/>
  <c r="H65" i="14" s="1"/>
  <c r="K64" i="14"/>
  <c r="M64" i="14" s="1"/>
  <c r="O64" i="14" s="1"/>
  <c r="C64" i="14"/>
  <c r="E64" i="14" s="1"/>
  <c r="G64" i="14" s="1"/>
  <c r="K63" i="14"/>
  <c r="M63" i="14" s="1"/>
  <c r="O63" i="14" s="1"/>
  <c r="C63" i="14"/>
  <c r="E63" i="14" s="1"/>
  <c r="G63" i="14" s="1"/>
  <c r="K62" i="14"/>
  <c r="M62" i="14" s="1"/>
  <c r="C62" i="14"/>
  <c r="E62" i="14" s="1"/>
  <c r="J61" i="14"/>
  <c r="J60" i="14" s="1"/>
  <c r="B61" i="14"/>
  <c r="B60" i="14" s="1"/>
  <c r="K59" i="14"/>
  <c r="M59" i="14" s="1"/>
  <c r="O59" i="14" s="1"/>
  <c r="C59" i="14"/>
  <c r="E59" i="14" s="1"/>
  <c r="G59" i="14" s="1"/>
  <c r="K58" i="14"/>
  <c r="M58" i="14" s="1"/>
  <c r="O58" i="14" s="1"/>
  <c r="C58" i="14"/>
  <c r="E58" i="14" s="1"/>
  <c r="J57" i="14"/>
  <c r="B57" i="14"/>
  <c r="K56" i="14"/>
  <c r="M56" i="14" s="1"/>
  <c r="O56" i="14" s="1"/>
  <c r="C56" i="14"/>
  <c r="E56" i="14" s="1"/>
  <c r="G56" i="14" s="1"/>
  <c r="K55" i="14"/>
  <c r="M55" i="14" s="1"/>
  <c r="O55" i="14" s="1"/>
  <c r="C55" i="14"/>
  <c r="E55" i="14" s="1"/>
  <c r="G55" i="14" s="1"/>
  <c r="K54" i="14"/>
  <c r="M54" i="14" s="1"/>
  <c r="O54" i="14" s="1"/>
  <c r="C54" i="14"/>
  <c r="E54" i="14" s="1"/>
  <c r="G54" i="14" s="1"/>
  <c r="K53" i="14"/>
  <c r="M53" i="14" s="1"/>
  <c r="O53" i="14" s="1"/>
  <c r="C53" i="14"/>
  <c r="E53" i="14" s="1"/>
  <c r="G53" i="14" s="1"/>
  <c r="K52" i="14"/>
  <c r="M52" i="14" s="1"/>
  <c r="C52" i="14"/>
  <c r="J51" i="14"/>
  <c r="B51" i="14"/>
  <c r="K50" i="14"/>
  <c r="M50" i="14" s="1"/>
  <c r="O50" i="14" s="1"/>
  <c r="C50" i="14"/>
  <c r="E50" i="14" s="1"/>
  <c r="G50" i="14" s="1"/>
  <c r="K49" i="14"/>
  <c r="M49" i="14" s="1"/>
  <c r="O49" i="14" s="1"/>
  <c r="C49" i="14"/>
  <c r="E49" i="14" s="1"/>
  <c r="G49" i="14" s="1"/>
  <c r="K48" i="14"/>
  <c r="M48" i="14" s="1"/>
  <c r="O48" i="14" s="1"/>
  <c r="C48" i="14"/>
  <c r="E48" i="14" s="1"/>
  <c r="G48" i="14" s="1"/>
  <c r="K47" i="14"/>
  <c r="M47" i="14" s="1"/>
  <c r="O47" i="14" s="1"/>
  <c r="C47" i="14"/>
  <c r="E47" i="14" s="1"/>
  <c r="G47" i="14" s="1"/>
  <c r="K46" i="14"/>
  <c r="M46" i="14" s="1"/>
  <c r="O46" i="14" s="1"/>
  <c r="C46" i="14"/>
  <c r="E46" i="14" s="1"/>
  <c r="G46" i="14" s="1"/>
  <c r="H46" i="14" s="1"/>
  <c r="K45" i="14"/>
  <c r="M45" i="14" s="1"/>
  <c r="O45" i="14" s="1"/>
  <c r="C45" i="14"/>
  <c r="E45" i="14" s="1"/>
  <c r="G45" i="14" s="1"/>
  <c r="K44" i="14"/>
  <c r="M44" i="14" s="1"/>
  <c r="O44" i="14" s="1"/>
  <c r="C44" i="14"/>
  <c r="E44" i="14" s="1"/>
  <c r="G44" i="14" s="1"/>
  <c r="K43" i="14"/>
  <c r="M43" i="14" s="1"/>
  <c r="O43" i="14" s="1"/>
  <c r="P43" i="14" s="1"/>
  <c r="C43" i="14"/>
  <c r="E43" i="14" s="1"/>
  <c r="G43" i="14" s="1"/>
  <c r="K42" i="14"/>
  <c r="M42" i="14" s="1"/>
  <c r="O42" i="14" s="1"/>
  <c r="C42" i="14"/>
  <c r="E42" i="14" s="1"/>
  <c r="G42" i="14" s="1"/>
  <c r="K41" i="14"/>
  <c r="M41" i="14" s="1"/>
  <c r="O41" i="14" s="1"/>
  <c r="C41" i="14"/>
  <c r="E41" i="14" s="1"/>
  <c r="G41" i="14" s="1"/>
  <c r="K40" i="14"/>
  <c r="C40" i="14"/>
  <c r="J39" i="14"/>
  <c r="B39" i="14"/>
  <c r="K38" i="14"/>
  <c r="M38" i="14" s="1"/>
  <c r="O38" i="14" s="1"/>
  <c r="P38" i="14" s="1"/>
  <c r="C38" i="14"/>
  <c r="E38" i="14" s="1"/>
  <c r="G38" i="14" s="1"/>
  <c r="H38" i="14" s="1"/>
  <c r="K37" i="14"/>
  <c r="M37" i="14" s="1"/>
  <c r="O37" i="14" s="1"/>
  <c r="C37" i="14"/>
  <c r="E37" i="14" s="1"/>
  <c r="G37" i="14" s="1"/>
  <c r="K36" i="14"/>
  <c r="M36" i="14" s="1"/>
  <c r="O36" i="14" s="1"/>
  <c r="C36" i="14"/>
  <c r="E36" i="14" s="1"/>
  <c r="G36" i="14" s="1"/>
  <c r="K35" i="14"/>
  <c r="M35" i="14" s="1"/>
  <c r="O35" i="14" s="1"/>
  <c r="C35" i="14"/>
  <c r="E35" i="14" s="1"/>
  <c r="G35" i="14" s="1"/>
  <c r="K34" i="14"/>
  <c r="M34" i="14" s="1"/>
  <c r="O34" i="14" s="1"/>
  <c r="P34" i="14" s="1"/>
  <c r="C34" i="14"/>
  <c r="E34" i="14" s="1"/>
  <c r="G34" i="14" s="1"/>
  <c r="H34" i="14" s="1"/>
  <c r="K33" i="14"/>
  <c r="M33" i="14" s="1"/>
  <c r="O33" i="14" s="1"/>
  <c r="C33" i="14"/>
  <c r="E33" i="14" s="1"/>
  <c r="G33" i="14" s="1"/>
  <c r="K32" i="14"/>
  <c r="M32" i="14" s="1"/>
  <c r="O32" i="14" s="1"/>
  <c r="C32" i="14"/>
  <c r="E32" i="14" s="1"/>
  <c r="G32" i="14" s="1"/>
  <c r="K31" i="14"/>
  <c r="M31" i="14" s="1"/>
  <c r="O31" i="14" s="1"/>
  <c r="C31" i="14"/>
  <c r="E31" i="14" s="1"/>
  <c r="G31" i="14" s="1"/>
  <c r="K30" i="14"/>
  <c r="M30" i="14" s="1"/>
  <c r="O30" i="14" s="1"/>
  <c r="C30" i="14"/>
  <c r="E30" i="14" s="1"/>
  <c r="G30" i="14" s="1"/>
  <c r="K29" i="14"/>
  <c r="M29" i="14" s="1"/>
  <c r="O29" i="14" s="1"/>
  <c r="C29" i="14"/>
  <c r="E29" i="14" s="1"/>
  <c r="G29" i="14" s="1"/>
  <c r="K28" i="14"/>
  <c r="M28" i="14" s="1"/>
  <c r="O28" i="14" s="1"/>
  <c r="C28" i="14"/>
  <c r="E28" i="14" s="1"/>
  <c r="G28" i="14" s="1"/>
  <c r="K27" i="14"/>
  <c r="M27" i="14" s="1"/>
  <c r="O27" i="14" s="1"/>
  <c r="P27" i="14" s="1"/>
  <c r="C27" i="14"/>
  <c r="E27" i="14" s="1"/>
  <c r="G27" i="14" s="1"/>
  <c r="K26" i="14"/>
  <c r="M26" i="14" s="1"/>
  <c r="O26" i="14" s="1"/>
  <c r="C26" i="14"/>
  <c r="E26" i="14" s="1"/>
  <c r="G26" i="14" s="1"/>
  <c r="K25" i="14"/>
  <c r="M25" i="14" s="1"/>
  <c r="O25" i="14" s="1"/>
  <c r="C25" i="14"/>
  <c r="E25" i="14" s="1"/>
  <c r="G25" i="14" s="1"/>
  <c r="K24" i="14"/>
  <c r="M24" i="14" s="1"/>
  <c r="O24" i="14" s="1"/>
  <c r="C24" i="14"/>
  <c r="E24" i="14" s="1"/>
  <c r="G24" i="14" s="1"/>
  <c r="K23" i="14"/>
  <c r="M23" i="14" s="1"/>
  <c r="O23" i="14" s="1"/>
  <c r="C23" i="14"/>
  <c r="E23" i="14" s="1"/>
  <c r="G23" i="14" s="1"/>
  <c r="K22" i="14"/>
  <c r="M22" i="14" s="1"/>
  <c r="O22" i="14" s="1"/>
  <c r="C22" i="14"/>
  <c r="E22" i="14" s="1"/>
  <c r="G22" i="14" s="1"/>
  <c r="K21" i="14"/>
  <c r="M21" i="14" s="1"/>
  <c r="O21" i="14" s="1"/>
  <c r="C21" i="14"/>
  <c r="E21" i="14" s="1"/>
  <c r="G21" i="14" s="1"/>
  <c r="K20" i="14"/>
  <c r="M20" i="14" s="1"/>
  <c r="O20" i="14" s="1"/>
  <c r="C20" i="14"/>
  <c r="E20" i="14" s="1"/>
  <c r="G20" i="14" s="1"/>
  <c r="K19" i="14"/>
  <c r="M19" i="14" s="1"/>
  <c r="O19" i="14" s="1"/>
  <c r="P19" i="14" s="1"/>
  <c r="C19" i="14"/>
  <c r="E19" i="14" s="1"/>
  <c r="G19" i="14" s="1"/>
  <c r="K18" i="14"/>
  <c r="M18" i="14" s="1"/>
  <c r="O18" i="14" s="1"/>
  <c r="C18" i="14"/>
  <c r="E18" i="14" s="1"/>
  <c r="G18" i="14" s="1"/>
  <c r="K17" i="14"/>
  <c r="M17" i="14" s="1"/>
  <c r="O17" i="14" s="1"/>
  <c r="C17" i="14"/>
  <c r="E17" i="14" s="1"/>
  <c r="G17" i="14" s="1"/>
  <c r="K16" i="14"/>
  <c r="M16" i="14" s="1"/>
  <c r="O16" i="14" s="1"/>
  <c r="C16" i="14"/>
  <c r="E16" i="14" s="1"/>
  <c r="G16" i="14" s="1"/>
  <c r="K15" i="14"/>
  <c r="M15" i="14" s="1"/>
  <c r="O15" i="14" s="1"/>
  <c r="C15" i="14"/>
  <c r="E15" i="14" s="1"/>
  <c r="G15" i="14" s="1"/>
  <c r="H15" i="14" s="1"/>
  <c r="K14" i="14"/>
  <c r="M14" i="14" s="1"/>
  <c r="O14" i="14" s="1"/>
  <c r="C14" i="14"/>
  <c r="E14" i="14" s="1"/>
  <c r="G14" i="14" s="1"/>
  <c r="K13" i="14"/>
  <c r="M13" i="14" s="1"/>
  <c r="O13" i="14" s="1"/>
  <c r="C13" i="14"/>
  <c r="E13" i="14" s="1"/>
  <c r="G13" i="14" s="1"/>
  <c r="K12" i="14"/>
  <c r="M12" i="14" s="1"/>
  <c r="C12" i="14"/>
  <c r="E12" i="14" s="1"/>
  <c r="J11" i="14"/>
  <c r="B11" i="14"/>
  <c r="H23" i="14"/>
  <c r="H27" i="14"/>
  <c r="H31" i="14"/>
  <c r="P46" i="14"/>
  <c r="H80" i="14"/>
  <c r="M101" i="14"/>
  <c r="O101" i="14" s="1"/>
  <c r="M29" i="13"/>
  <c r="O29" i="13" s="1"/>
  <c r="P29" i="13" s="1"/>
  <c r="K29" i="13"/>
  <c r="M28" i="13"/>
  <c r="O28" i="13" s="1"/>
  <c r="P28" i="13" s="1"/>
  <c r="Q28" i="13" s="1"/>
  <c r="K28" i="13"/>
  <c r="M27" i="13"/>
  <c r="O27" i="13" s="1"/>
  <c r="K27" i="13"/>
  <c r="M26" i="13"/>
  <c r="O26" i="13" s="1"/>
  <c r="K26" i="13"/>
  <c r="M25" i="13"/>
  <c r="O25" i="13" s="1"/>
  <c r="K25" i="13"/>
  <c r="K24" i="13"/>
  <c r="M24" i="13" s="1"/>
  <c r="O24" i="13" s="1"/>
  <c r="K23" i="13"/>
  <c r="M20" i="13"/>
  <c r="O20" i="13" s="1"/>
  <c r="P20" i="13" s="1"/>
  <c r="Q20" i="13" s="1"/>
  <c r="K20" i="13"/>
  <c r="E20" i="13"/>
  <c r="G20" i="13" s="1"/>
  <c r="H20" i="13" s="1"/>
  <c r="I20" i="13" s="1"/>
  <c r="M19" i="13"/>
  <c r="O19" i="13" s="1"/>
  <c r="K19" i="13"/>
  <c r="E19" i="13"/>
  <c r="G19" i="13" s="1"/>
  <c r="H19" i="13" s="1"/>
  <c r="I19" i="13" s="1"/>
  <c r="M18" i="13"/>
  <c r="O18" i="13" s="1"/>
  <c r="K18" i="13"/>
  <c r="E18" i="13"/>
  <c r="G18" i="13" s="1"/>
  <c r="H18" i="13" s="1"/>
  <c r="M17" i="13"/>
  <c r="O17" i="13" s="1"/>
  <c r="K17" i="13"/>
  <c r="E17" i="13"/>
  <c r="G17" i="13" s="1"/>
  <c r="M16" i="13"/>
  <c r="O16" i="13" s="1"/>
  <c r="P16" i="13" s="1"/>
  <c r="K16" i="13"/>
  <c r="E16" i="13"/>
  <c r="G16" i="13" s="1"/>
  <c r="M15" i="13"/>
  <c r="O15" i="13"/>
  <c r="P15" i="13" s="1"/>
  <c r="Q15" i="13" s="1"/>
  <c r="K15" i="13"/>
  <c r="G15" i="13"/>
  <c r="H15" i="13" s="1"/>
  <c r="K14" i="13"/>
  <c r="G14" i="13"/>
  <c r="M12" i="13"/>
  <c r="O12" i="13" s="1"/>
  <c r="P12" i="13" s="1"/>
  <c r="P11" i="13" s="1"/>
  <c r="K12" i="13"/>
  <c r="K11" i="13" s="1"/>
  <c r="P27" i="13"/>
  <c r="M316" i="12"/>
  <c r="O316" i="12" s="1"/>
  <c r="K316" i="12"/>
  <c r="M315" i="12"/>
  <c r="O315" i="12" s="1"/>
  <c r="K315" i="12"/>
  <c r="M314" i="12"/>
  <c r="O314" i="12" s="1"/>
  <c r="K314" i="12"/>
  <c r="M313" i="12"/>
  <c r="O313" i="12" s="1"/>
  <c r="K313" i="12"/>
  <c r="M312" i="12"/>
  <c r="O312" i="12" s="1"/>
  <c r="K312" i="12"/>
  <c r="J311" i="12"/>
  <c r="J310" i="12" s="1"/>
  <c r="K309" i="12"/>
  <c r="M309" i="12" s="1"/>
  <c r="O309" i="12" s="1"/>
  <c r="K308" i="12"/>
  <c r="M308" i="12" s="1"/>
  <c r="O308" i="12" s="1"/>
  <c r="K307" i="12"/>
  <c r="M307" i="12" s="1"/>
  <c r="O307" i="12" s="1"/>
  <c r="P307" i="12" s="1"/>
  <c r="K306" i="12"/>
  <c r="M306" i="12" s="1"/>
  <c r="O306" i="12" s="1"/>
  <c r="K305" i="12"/>
  <c r="M305" i="12" s="1"/>
  <c r="O305" i="12" s="1"/>
  <c r="J304" i="12"/>
  <c r="J303" i="12" s="1"/>
  <c r="M302" i="12"/>
  <c r="O302" i="12" s="1"/>
  <c r="P302" i="12" s="1"/>
  <c r="K302" i="12"/>
  <c r="D302" i="12"/>
  <c r="E302" i="12" s="1"/>
  <c r="G302" i="12" s="1"/>
  <c r="C302" i="12"/>
  <c r="E301" i="12"/>
  <c r="G301" i="12" s="1"/>
  <c r="C301" i="12"/>
  <c r="M300" i="12"/>
  <c r="O300" i="12" s="1"/>
  <c r="P300" i="12" s="1"/>
  <c r="K300" i="12"/>
  <c r="E300" i="12"/>
  <c r="G300" i="12" s="1"/>
  <c r="H300" i="12" s="1"/>
  <c r="C300" i="12"/>
  <c r="M299" i="12"/>
  <c r="O299" i="12" s="1"/>
  <c r="K299" i="12"/>
  <c r="E299" i="12"/>
  <c r="G299" i="12" s="1"/>
  <c r="C299" i="12"/>
  <c r="M298" i="12"/>
  <c r="O298" i="12" s="1"/>
  <c r="P298" i="12" s="1"/>
  <c r="K298" i="12"/>
  <c r="M297" i="12"/>
  <c r="O297" i="12" s="1"/>
  <c r="K297" i="12"/>
  <c r="D297" i="12"/>
  <c r="E297" i="12" s="1"/>
  <c r="G297" i="12" s="1"/>
  <c r="H297" i="12" s="1"/>
  <c r="C297" i="12"/>
  <c r="M296" i="12"/>
  <c r="O296" i="12" s="1"/>
  <c r="K296" i="12"/>
  <c r="E296" i="12"/>
  <c r="G296" i="12" s="1"/>
  <c r="H296" i="12" s="1"/>
  <c r="C296" i="12"/>
  <c r="M295" i="12"/>
  <c r="O295" i="12" s="1"/>
  <c r="K295" i="12"/>
  <c r="M294" i="12"/>
  <c r="O294" i="12" s="1"/>
  <c r="K294" i="12"/>
  <c r="M293" i="12"/>
  <c r="O293" i="12" s="1"/>
  <c r="K293" i="12"/>
  <c r="M292" i="12"/>
  <c r="O292" i="12" s="1"/>
  <c r="K292" i="12"/>
  <c r="E292" i="12"/>
  <c r="G292" i="12" s="1"/>
  <c r="C292" i="12"/>
  <c r="J291" i="12"/>
  <c r="B291" i="12"/>
  <c r="B290" i="12" s="1"/>
  <c r="M289" i="12"/>
  <c r="O289" i="12" s="1"/>
  <c r="K289" i="12"/>
  <c r="M288" i="12"/>
  <c r="O288" i="12" s="1"/>
  <c r="K288" i="12"/>
  <c r="D287" i="12"/>
  <c r="E287" i="12" s="1"/>
  <c r="G287" i="12" s="1"/>
  <c r="C287" i="12"/>
  <c r="M286" i="12"/>
  <c r="O286" i="12" s="1"/>
  <c r="K286" i="12"/>
  <c r="E286" i="12"/>
  <c r="G286" i="12" s="1"/>
  <c r="H286" i="12" s="1"/>
  <c r="I286" i="12" s="1"/>
  <c r="C286" i="12"/>
  <c r="M285" i="12"/>
  <c r="O285" i="12" s="1"/>
  <c r="K285" i="12"/>
  <c r="E285" i="12"/>
  <c r="G285" i="12" s="1"/>
  <c r="C285" i="12"/>
  <c r="M284" i="12"/>
  <c r="O284" i="12" s="1"/>
  <c r="K284" i="12"/>
  <c r="E284" i="12"/>
  <c r="G284" i="12" s="1"/>
  <c r="H284" i="12" s="1"/>
  <c r="I284" i="12" s="1"/>
  <c r="C284" i="12"/>
  <c r="M283" i="12"/>
  <c r="O283" i="12" s="1"/>
  <c r="K283" i="12"/>
  <c r="E283" i="12"/>
  <c r="G283" i="12" s="1"/>
  <c r="C283" i="12"/>
  <c r="M282" i="12"/>
  <c r="O282" i="12" s="1"/>
  <c r="K282" i="12"/>
  <c r="E282" i="12"/>
  <c r="G282" i="12" s="1"/>
  <c r="C282" i="12"/>
  <c r="M281" i="12"/>
  <c r="O281" i="12" s="1"/>
  <c r="P281" i="12" s="1"/>
  <c r="K281" i="12"/>
  <c r="E281" i="12"/>
  <c r="G281" i="12" s="1"/>
  <c r="C281" i="12"/>
  <c r="M280" i="12"/>
  <c r="O280" i="12" s="1"/>
  <c r="K280" i="12"/>
  <c r="E280" i="12"/>
  <c r="G280" i="12" s="1"/>
  <c r="H280" i="12" s="1"/>
  <c r="I280" i="12" s="1"/>
  <c r="C280" i="12"/>
  <c r="M279" i="12"/>
  <c r="O279" i="12" s="1"/>
  <c r="K279" i="12"/>
  <c r="E279" i="12"/>
  <c r="G279" i="12" s="1"/>
  <c r="H279" i="12" s="1"/>
  <c r="C279" i="12"/>
  <c r="J278" i="12"/>
  <c r="B278" i="12"/>
  <c r="B277" i="12" s="1"/>
  <c r="M276" i="12"/>
  <c r="O276" i="12" s="1"/>
  <c r="K276" i="12"/>
  <c r="M275" i="12"/>
  <c r="O275" i="12" s="1"/>
  <c r="K275" i="12"/>
  <c r="M274" i="12"/>
  <c r="K274" i="12"/>
  <c r="M273" i="12"/>
  <c r="O273" i="12" s="1"/>
  <c r="P273" i="12" s="1"/>
  <c r="K273" i="12"/>
  <c r="E273" i="12"/>
  <c r="G273" i="12" s="1"/>
  <c r="H273" i="12" s="1"/>
  <c r="C273" i="12"/>
  <c r="M272" i="12"/>
  <c r="O272" i="12" s="1"/>
  <c r="K272" i="12"/>
  <c r="E272" i="12"/>
  <c r="G272" i="12" s="1"/>
  <c r="C272" i="12"/>
  <c r="M271" i="12"/>
  <c r="O271" i="12" s="1"/>
  <c r="K271" i="12"/>
  <c r="E271" i="12"/>
  <c r="C271" i="12"/>
  <c r="M270" i="12"/>
  <c r="O270" i="12" s="1"/>
  <c r="K270" i="12"/>
  <c r="E270" i="12"/>
  <c r="G270" i="12" s="1"/>
  <c r="H270" i="12" s="1"/>
  <c r="C270" i="12"/>
  <c r="M269" i="12"/>
  <c r="O269" i="12" s="1"/>
  <c r="K269" i="12"/>
  <c r="E269" i="12"/>
  <c r="G269" i="12" s="1"/>
  <c r="H269" i="12" s="1"/>
  <c r="C269" i="12"/>
  <c r="M268" i="12"/>
  <c r="O268" i="12" s="1"/>
  <c r="K268" i="12"/>
  <c r="E268" i="12"/>
  <c r="G268" i="12" s="1"/>
  <c r="C268" i="12"/>
  <c r="M267" i="12"/>
  <c r="O267" i="12" s="1"/>
  <c r="K267" i="12"/>
  <c r="E267" i="12"/>
  <c r="G267" i="12" s="1"/>
  <c r="H267" i="12" s="1"/>
  <c r="C267" i="12"/>
  <c r="J266" i="12"/>
  <c r="B266" i="12"/>
  <c r="B265" i="12" s="1"/>
  <c r="K264" i="12"/>
  <c r="M264" i="12" s="1"/>
  <c r="O264" i="12" s="1"/>
  <c r="C264" i="12"/>
  <c r="K263" i="12"/>
  <c r="M263" i="12" s="1"/>
  <c r="O263" i="12" s="1"/>
  <c r="K262" i="12"/>
  <c r="M262" i="12" s="1"/>
  <c r="C262" i="12"/>
  <c r="E262" i="12" s="1"/>
  <c r="G262" i="12" s="1"/>
  <c r="J261" i="12"/>
  <c r="B261" i="12"/>
  <c r="K260" i="12"/>
  <c r="M260" i="12" s="1"/>
  <c r="O260" i="12" s="1"/>
  <c r="P260" i="12" s="1"/>
  <c r="C260" i="12"/>
  <c r="E260" i="12" s="1"/>
  <c r="G260" i="12" s="1"/>
  <c r="C259" i="12"/>
  <c r="E259" i="12" s="1"/>
  <c r="J258" i="12"/>
  <c r="B258" i="12"/>
  <c r="M256" i="12"/>
  <c r="O256" i="12" s="1"/>
  <c r="K256" i="12"/>
  <c r="M255" i="12"/>
  <c r="O255" i="12" s="1"/>
  <c r="K255" i="12"/>
  <c r="M254" i="12"/>
  <c r="O254" i="12" s="1"/>
  <c r="K254" i="12"/>
  <c r="M253" i="12"/>
  <c r="O253" i="12" s="1"/>
  <c r="K253" i="12"/>
  <c r="M252" i="12"/>
  <c r="O252" i="12" s="1"/>
  <c r="K252" i="12"/>
  <c r="M251" i="12"/>
  <c r="O251" i="12" s="1"/>
  <c r="P251" i="12" s="1"/>
  <c r="K251" i="12"/>
  <c r="M250" i="12"/>
  <c r="O250" i="12" s="1"/>
  <c r="K250" i="12"/>
  <c r="M249" i="12"/>
  <c r="O249" i="12" s="1"/>
  <c r="K249" i="12"/>
  <c r="M248" i="12"/>
  <c r="O248" i="12" s="1"/>
  <c r="K248" i="12"/>
  <c r="M247" i="12"/>
  <c r="O247" i="12" s="1"/>
  <c r="K247" i="12"/>
  <c r="M246" i="12"/>
  <c r="O246" i="12" s="1"/>
  <c r="K246" i="12"/>
  <c r="M245" i="12"/>
  <c r="O245" i="12" s="1"/>
  <c r="K245" i="12"/>
  <c r="M244" i="12"/>
  <c r="O244" i="12" s="1"/>
  <c r="P244" i="12" s="1"/>
  <c r="K244" i="12"/>
  <c r="M243" i="12"/>
  <c r="O243" i="12" s="1"/>
  <c r="K243" i="12"/>
  <c r="M242" i="12"/>
  <c r="O242" i="12" s="1"/>
  <c r="K242" i="12"/>
  <c r="M241" i="12"/>
  <c r="O241" i="12" s="1"/>
  <c r="K241" i="12"/>
  <c r="M240" i="12"/>
  <c r="O240" i="12" s="1"/>
  <c r="P240" i="12" s="1"/>
  <c r="K240" i="12"/>
  <c r="M239" i="12"/>
  <c r="O239" i="12" s="1"/>
  <c r="K239" i="12"/>
  <c r="M238" i="12"/>
  <c r="O238" i="12" s="1"/>
  <c r="K238" i="12"/>
  <c r="M237" i="12"/>
  <c r="O237" i="12" s="1"/>
  <c r="K237" i="12"/>
  <c r="E237" i="12"/>
  <c r="G237" i="12" s="1"/>
  <c r="H237" i="12" s="1"/>
  <c r="I237" i="12" s="1"/>
  <c r="C237" i="12"/>
  <c r="M236" i="12"/>
  <c r="O236" i="12" s="1"/>
  <c r="K236" i="12"/>
  <c r="E236" i="12"/>
  <c r="G236" i="12" s="1"/>
  <c r="H236" i="12" s="1"/>
  <c r="I236" i="12" s="1"/>
  <c r="C236" i="12"/>
  <c r="M235" i="12"/>
  <c r="O235" i="12" s="1"/>
  <c r="K235" i="12"/>
  <c r="E235" i="12"/>
  <c r="G235" i="12" s="1"/>
  <c r="H235" i="12" s="1"/>
  <c r="I235" i="12" s="1"/>
  <c r="C235" i="12"/>
  <c r="M234" i="12"/>
  <c r="O234" i="12" s="1"/>
  <c r="K234" i="12"/>
  <c r="E234" i="12"/>
  <c r="G234" i="12" s="1"/>
  <c r="H234" i="12" s="1"/>
  <c r="C234" i="12"/>
  <c r="M233" i="12"/>
  <c r="O233" i="12" s="1"/>
  <c r="K233" i="12"/>
  <c r="E233" i="12"/>
  <c r="G233" i="12" s="1"/>
  <c r="H233" i="12" s="1"/>
  <c r="I233" i="12" s="1"/>
  <c r="C233" i="12"/>
  <c r="M232" i="12"/>
  <c r="O232" i="12" s="1"/>
  <c r="K232" i="12"/>
  <c r="E232" i="12"/>
  <c r="G232" i="12" s="1"/>
  <c r="H232" i="12" s="1"/>
  <c r="C232" i="12"/>
  <c r="M231" i="12"/>
  <c r="O231" i="12" s="1"/>
  <c r="K231" i="12"/>
  <c r="E231" i="12"/>
  <c r="G231" i="12" s="1"/>
  <c r="C231" i="12"/>
  <c r="J230" i="12"/>
  <c r="J229" i="12" s="1"/>
  <c r="B230" i="12"/>
  <c r="B229" i="12" s="1"/>
  <c r="M228" i="12"/>
  <c r="O228" i="12" s="1"/>
  <c r="K228" i="12"/>
  <c r="E228" i="12"/>
  <c r="G228" i="12" s="1"/>
  <c r="C228" i="12"/>
  <c r="M227" i="12"/>
  <c r="O227" i="12" s="1"/>
  <c r="K227" i="12"/>
  <c r="E227" i="12"/>
  <c r="G227" i="12" s="1"/>
  <c r="C227" i="12"/>
  <c r="M226" i="12"/>
  <c r="O226" i="12" s="1"/>
  <c r="K226" i="12"/>
  <c r="E226" i="12"/>
  <c r="G226" i="12" s="1"/>
  <c r="H226" i="12" s="1"/>
  <c r="C226" i="12"/>
  <c r="M225" i="12"/>
  <c r="O225" i="12" s="1"/>
  <c r="K225" i="12"/>
  <c r="E225" i="12"/>
  <c r="G225" i="12" s="1"/>
  <c r="H225" i="12" s="1"/>
  <c r="I225" i="12" s="1"/>
  <c r="C225" i="12"/>
  <c r="E224" i="12"/>
  <c r="G224" i="12" s="1"/>
  <c r="C224" i="12"/>
  <c r="M223" i="12"/>
  <c r="O223" i="12" s="1"/>
  <c r="K223" i="12"/>
  <c r="E223" i="12"/>
  <c r="G223" i="12" s="1"/>
  <c r="H223" i="12" s="1"/>
  <c r="I223" i="12" s="1"/>
  <c r="C223" i="12"/>
  <c r="E222" i="12"/>
  <c r="G222" i="12" s="1"/>
  <c r="H222" i="12" s="1"/>
  <c r="C222" i="12"/>
  <c r="M221" i="12"/>
  <c r="O221" i="12" s="1"/>
  <c r="K221" i="12"/>
  <c r="E221" i="12"/>
  <c r="G221" i="12" s="1"/>
  <c r="H221" i="12" s="1"/>
  <c r="I221" i="12" s="1"/>
  <c r="C221" i="12"/>
  <c r="M220" i="12"/>
  <c r="O220" i="12" s="1"/>
  <c r="K220" i="12"/>
  <c r="E220" i="12"/>
  <c r="G220" i="12" s="1"/>
  <c r="H220" i="12" s="1"/>
  <c r="I220" i="12" s="1"/>
  <c r="C220" i="12"/>
  <c r="M219" i="12"/>
  <c r="O219" i="12" s="1"/>
  <c r="K219" i="12"/>
  <c r="M218" i="12"/>
  <c r="O218" i="12" s="1"/>
  <c r="K218" i="12"/>
  <c r="M217" i="12"/>
  <c r="K217" i="12"/>
  <c r="J216" i="12"/>
  <c r="B216" i="12"/>
  <c r="M215" i="12"/>
  <c r="O215" i="12" s="1"/>
  <c r="K215" i="12"/>
  <c r="M214" i="12"/>
  <c r="O214" i="12" s="1"/>
  <c r="K214" i="12"/>
  <c r="M213" i="12"/>
  <c r="O213" i="12" s="1"/>
  <c r="K213" i="12"/>
  <c r="E213" i="12"/>
  <c r="G213" i="12" s="1"/>
  <c r="C213" i="12"/>
  <c r="M212" i="12"/>
  <c r="O212" i="12" s="1"/>
  <c r="K212" i="12"/>
  <c r="E212" i="12"/>
  <c r="G212" i="12" s="1"/>
  <c r="H212" i="12" s="1"/>
  <c r="C212" i="12"/>
  <c r="M211" i="12"/>
  <c r="O211" i="12" s="1"/>
  <c r="P211" i="12" s="1"/>
  <c r="K211" i="12"/>
  <c r="E211" i="12"/>
  <c r="G211" i="12" s="1"/>
  <c r="H211" i="12" s="1"/>
  <c r="C211" i="12"/>
  <c r="M210" i="12"/>
  <c r="O210" i="12" s="1"/>
  <c r="K210" i="12"/>
  <c r="E210" i="12"/>
  <c r="G210" i="12" s="1"/>
  <c r="H210" i="12" s="1"/>
  <c r="C210" i="12"/>
  <c r="M209" i="12"/>
  <c r="O209" i="12" s="1"/>
  <c r="K209" i="12"/>
  <c r="M208" i="12"/>
  <c r="O208" i="12" s="1"/>
  <c r="K208" i="12"/>
  <c r="E208" i="12"/>
  <c r="G208" i="12" s="1"/>
  <c r="H208" i="12" s="1"/>
  <c r="C208" i="12"/>
  <c r="M207" i="12"/>
  <c r="O207" i="12" s="1"/>
  <c r="K207" i="12"/>
  <c r="E207" i="12"/>
  <c r="G207" i="12" s="1"/>
  <c r="H207" i="12" s="1"/>
  <c r="I207" i="12" s="1"/>
  <c r="C207" i="12"/>
  <c r="E206" i="12"/>
  <c r="G206" i="12" s="1"/>
  <c r="H206" i="12" s="1"/>
  <c r="I206" i="12" s="1"/>
  <c r="C206" i="12"/>
  <c r="M205" i="12"/>
  <c r="O205" i="12" s="1"/>
  <c r="K205" i="12"/>
  <c r="E205" i="12"/>
  <c r="G205" i="12" s="1"/>
  <c r="C205" i="12"/>
  <c r="J204" i="12"/>
  <c r="B204" i="12"/>
  <c r="M203" i="12"/>
  <c r="O203" i="12" s="1"/>
  <c r="K203" i="12"/>
  <c r="E203" i="12"/>
  <c r="G203" i="12" s="1"/>
  <c r="C203" i="12"/>
  <c r="C201" i="12" s="1"/>
  <c r="M202" i="12"/>
  <c r="O202" i="12" s="1"/>
  <c r="P202" i="12" s="1"/>
  <c r="K202" i="12"/>
  <c r="J201" i="12"/>
  <c r="B201" i="12"/>
  <c r="M199" i="12"/>
  <c r="O199" i="12" s="1"/>
  <c r="P199" i="12" s="1"/>
  <c r="K199" i="12"/>
  <c r="M198" i="12"/>
  <c r="O198" i="12" s="1"/>
  <c r="K198" i="12"/>
  <c r="M197" i="12"/>
  <c r="O197" i="12" s="1"/>
  <c r="K197" i="12"/>
  <c r="J196" i="12"/>
  <c r="I196" i="12"/>
  <c r="H196" i="12"/>
  <c r="G196" i="12"/>
  <c r="C196" i="12"/>
  <c r="B196" i="12"/>
  <c r="M195" i="12"/>
  <c r="O195" i="12" s="1"/>
  <c r="K195" i="12"/>
  <c r="M194" i="12"/>
  <c r="O194" i="12" s="1"/>
  <c r="K194" i="12"/>
  <c r="M193" i="12"/>
  <c r="O193" i="12" s="1"/>
  <c r="K193" i="12"/>
  <c r="M192" i="12"/>
  <c r="O192" i="12" s="1"/>
  <c r="K192" i="12"/>
  <c r="M191" i="12"/>
  <c r="O191" i="12" s="1"/>
  <c r="K191" i="12"/>
  <c r="M190" i="12"/>
  <c r="O190" i="12" s="1"/>
  <c r="P190" i="12" s="1"/>
  <c r="K190" i="12"/>
  <c r="J189" i="12"/>
  <c r="I189" i="12"/>
  <c r="H189" i="12"/>
  <c r="G189" i="12"/>
  <c r="C189" i="12"/>
  <c r="B189" i="12"/>
  <c r="M188" i="12"/>
  <c r="O188" i="12" s="1"/>
  <c r="K188" i="12"/>
  <c r="M187" i="12"/>
  <c r="O187" i="12" s="1"/>
  <c r="K187" i="12"/>
  <c r="J186" i="12"/>
  <c r="I186" i="12"/>
  <c r="H186" i="12"/>
  <c r="G186" i="12"/>
  <c r="C186" i="12"/>
  <c r="B186" i="12"/>
  <c r="M184" i="12"/>
  <c r="K184" i="12"/>
  <c r="M183" i="12"/>
  <c r="O183" i="12" s="1"/>
  <c r="K183" i="12"/>
  <c r="M182" i="12"/>
  <c r="O182" i="12" s="1"/>
  <c r="K182" i="12"/>
  <c r="E181" i="12"/>
  <c r="G181" i="12" s="1"/>
  <c r="H181" i="12" s="1"/>
  <c r="C181" i="12"/>
  <c r="E180" i="12"/>
  <c r="G180" i="12" s="1"/>
  <c r="H180" i="12" s="1"/>
  <c r="C180" i="12"/>
  <c r="E179" i="12"/>
  <c r="G179" i="12" s="1"/>
  <c r="C179" i="12"/>
  <c r="J178" i="12"/>
  <c r="J177" i="12" s="1"/>
  <c r="B178" i="12"/>
  <c r="B177" i="12" s="1"/>
  <c r="M176" i="12"/>
  <c r="O176" i="12" s="1"/>
  <c r="K176" i="12"/>
  <c r="M175" i="12"/>
  <c r="O175" i="12" s="1"/>
  <c r="K175" i="12"/>
  <c r="J174" i="12"/>
  <c r="I174" i="12"/>
  <c r="H174" i="12"/>
  <c r="G174" i="12"/>
  <c r="E174" i="12"/>
  <c r="D174" i="12"/>
  <c r="C174" i="12"/>
  <c r="B174" i="12"/>
  <c r="M173" i="12"/>
  <c r="O173" i="12" s="1"/>
  <c r="K173" i="12"/>
  <c r="M172" i="12"/>
  <c r="O172" i="12" s="1"/>
  <c r="K172" i="12"/>
  <c r="M171" i="12"/>
  <c r="O171" i="12" s="1"/>
  <c r="K171" i="12"/>
  <c r="M170" i="12"/>
  <c r="O170" i="12" s="1"/>
  <c r="K170" i="12"/>
  <c r="M169" i="12"/>
  <c r="O169" i="12" s="1"/>
  <c r="P169" i="12" s="1"/>
  <c r="K169" i="12"/>
  <c r="M168" i="12"/>
  <c r="O168" i="12" s="1"/>
  <c r="K168" i="12"/>
  <c r="M167" i="12"/>
  <c r="K167" i="12"/>
  <c r="M166" i="12"/>
  <c r="O166" i="12" s="1"/>
  <c r="P166" i="12" s="1"/>
  <c r="K166" i="12"/>
  <c r="M165" i="12"/>
  <c r="O165" i="12" s="1"/>
  <c r="K165" i="12"/>
  <c r="J164" i="12"/>
  <c r="I164" i="12"/>
  <c r="H164" i="12"/>
  <c r="G164" i="12"/>
  <c r="E164" i="12"/>
  <c r="D164" i="12"/>
  <c r="C164" i="12"/>
  <c r="B164" i="12"/>
  <c r="M163" i="12"/>
  <c r="O163" i="12" s="1"/>
  <c r="K163" i="12"/>
  <c r="M162" i="12"/>
  <c r="O162" i="12" s="1"/>
  <c r="K162" i="12"/>
  <c r="M161" i="12"/>
  <c r="O161" i="12" s="1"/>
  <c r="P161" i="12" s="1"/>
  <c r="K161" i="12"/>
  <c r="M160" i="12"/>
  <c r="O160" i="12" s="1"/>
  <c r="K160" i="12"/>
  <c r="M159" i="12"/>
  <c r="O159" i="12" s="1"/>
  <c r="K159" i="12"/>
  <c r="M158" i="12"/>
  <c r="O158" i="12" s="1"/>
  <c r="K158" i="12"/>
  <c r="M157" i="12"/>
  <c r="O157" i="12" s="1"/>
  <c r="K157" i="12"/>
  <c r="M156" i="12"/>
  <c r="O156" i="12" s="1"/>
  <c r="K156" i="12"/>
  <c r="J155" i="12"/>
  <c r="I155" i="12"/>
  <c r="H155" i="12"/>
  <c r="G155" i="12"/>
  <c r="C155" i="12"/>
  <c r="B155" i="12"/>
  <c r="M153" i="12"/>
  <c r="O153" i="12" s="1"/>
  <c r="P153" i="12" s="1"/>
  <c r="K153" i="12"/>
  <c r="E153" i="12"/>
  <c r="G153" i="12" s="1"/>
  <c r="H153" i="12" s="1"/>
  <c r="C153" i="12"/>
  <c r="M152" i="12"/>
  <c r="O152" i="12" s="1"/>
  <c r="K152" i="12"/>
  <c r="E152" i="12"/>
  <c r="G152" i="12" s="1"/>
  <c r="H152" i="12" s="1"/>
  <c r="I152" i="12" s="1"/>
  <c r="C152" i="12"/>
  <c r="M151" i="12"/>
  <c r="O151" i="12" s="1"/>
  <c r="K151" i="12"/>
  <c r="E151" i="12"/>
  <c r="G151" i="12" s="1"/>
  <c r="C151" i="12"/>
  <c r="M150" i="12"/>
  <c r="O150" i="12" s="1"/>
  <c r="K150" i="12"/>
  <c r="E150" i="12"/>
  <c r="G150" i="12" s="1"/>
  <c r="H150" i="12" s="1"/>
  <c r="C150" i="12"/>
  <c r="M149" i="12"/>
  <c r="O149" i="12" s="1"/>
  <c r="P149" i="12" s="1"/>
  <c r="K149" i="12"/>
  <c r="E149" i="12"/>
  <c r="G149" i="12" s="1"/>
  <c r="C149" i="12"/>
  <c r="M148" i="12"/>
  <c r="O148" i="12" s="1"/>
  <c r="K148" i="12"/>
  <c r="E148" i="12"/>
  <c r="G148" i="12" s="1"/>
  <c r="H148" i="12" s="1"/>
  <c r="C148" i="12"/>
  <c r="M147" i="12"/>
  <c r="O147" i="12" s="1"/>
  <c r="K147" i="12"/>
  <c r="E147" i="12"/>
  <c r="G147" i="12" s="1"/>
  <c r="H147" i="12" s="1"/>
  <c r="C147" i="12"/>
  <c r="M146" i="12"/>
  <c r="O146" i="12" s="1"/>
  <c r="K146" i="12"/>
  <c r="E146" i="12"/>
  <c r="G146" i="12" s="1"/>
  <c r="H146" i="12" s="1"/>
  <c r="C146" i="12"/>
  <c r="M145" i="12"/>
  <c r="O145" i="12" s="1"/>
  <c r="P145" i="12" s="1"/>
  <c r="K145" i="12"/>
  <c r="E145" i="12"/>
  <c r="G145" i="12" s="1"/>
  <c r="C145" i="12"/>
  <c r="M144" i="12"/>
  <c r="O144" i="12" s="1"/>
  <c r="K144" i="12"/>
  <c r="E144" i="12"/>
  <c r="G144" i="12" s="1"/>
  <c r="C144" i="12"/>
  <c r="M143" i="12"/>
  <c r="O143" i="12" s="1"/>
  <c r="K143" i="12"/>
  <c r="E143" i="12"/>
  <c r="G143" i="12" s="1"/>
  <c r="H143" i="12" s="1"/>
  <c r="I143" i="12" s="1"/>
  <c r="C143" i="12"/>
  <c r="M142" i="12"/>
  <c r="O142" i="12" s="1"/>
  <c r="K142" i="12"/>
  <c r="E142" i="12"/>
  <c r="C142" i="12"/>
  <c r="M141" i="12"/>
  <c r="O141" i="12" s="1"/>
  <c r="K141" i="12"/>
  <c r="E141" i="12"/>
  <c r="G141" i="12" s="1"/>
  <c r="C141" i="12"/>
  <c r="M140" i="12"/>
  <c r="O140" i="12" s="1"/>
  <c r="K140" i="12"/>
  <c r="M139" i="12"/>
  <c r="O139" i="12" s="1"/>
  <c r="K139" i="12"/>
  <c r="E139" i="12"/>
  <c r="G139" i="12" s="1"/>
  <c r="H139" i="12" s="1"/>
  <c r="C139" i="12"/>
  <c r="J138" i="12"/>
  <c r="B138" i="12"/>
  <c r="K137" i="12"/>
  <c r="M137" i="12" s="1"/>
  <c r="O137" i="12" s="1"/>
  <c r="C137" i="12"/>
  <c r="E137" i="12" s="1"/>
  <c r="G137" i="12" s="1"/>
  <c r="H137" i="12" s="1"/>
  <c r="I137" i="12" s="1"/>
  <c r="M136" i="12"/>
  <c r="O136" i="12" s="1"/>
  <c r="K136" i="12"/>
  <c r="E136" i="12"/>
  <c r="G136" i="12" s="1"/>
  <c r="H136" i="12" s="1"/>
  <c r="C136" i="12"/>
  <c r="M135" i="12"/>
  <c r="O135" i="12" s="1"/>
  <c r="K135" i="12"/>
  <c r="E135" i="12"/>
  <c r="G135" i="12" s="1"/>
  <c r="C135" i="12"/>
  <c r="M134" i="12"/>
  <c r="O134" i="12" s="1"/>
  <c r="K134" i="12"/>
  <c r="G134" i="12"/>
  <c r="H134" i="12" s="1"/>
  <c r="M133" i="12"/>
  <c r="O133" i="12" s="1"/>
  <c r="K133" i="12"/>
  <c r="E133" i="12"/>
  <c r="G133" i="12" s="1"/>
  <c r="H133" i="12" s="1"/>
  <c r="I133" i="12" s="1"/>
  <c r="C133" i="12"/>
  <c r="M132" i="12"/>
  <c r="O132" i="12" s="1"/>
  <c r="K132" i="12"/>
  <c r="M131" i="12"/>
  <c r="O131" i="12" s="1"/>
  <c r="K131" i="12"/>
  <c r="E131" i="12"/>
  <c r="G131" i="12" s="1"/>
  <c r="H131" i="12" s="1"/>
  <c r="C131" i="12"/>
  <c r="M130" i="12"/>
  <c r="O130" i="12" s="1"/>
  <c r="K130" i="12"/>
  <c r="E130" i="12"/>
  <c r="G130" i="12" s="1"/>
  <c r="H130" i="12" s="1"/>
  <c r="I130" i="12" s="1"/>
  <c r="C130" i="12"/>
  <c r="M129" i="12"/>
  <c r="O129" i="12" s="1"/>
  <c r="K129" i="12"/>
  <c r="E129" i="12"/>
  <c r="G129" i="12" s="1"/>
  <c r="H129" i="12" s="1"/>
  <c r="I129" i="12" s="1"/>
  <c r="C129" i="12"/>
  <c r="M128" i="12"/>
  <c r="O128" i="12" s="1"/>
  <c r="K128" i="12"/>
  <c r="M127" i="12"/>
  <c r="O127" i="12" s="1"/>
  <c r="K127" i="12"/>
  <c r="E127" i="12"/>
  <c r="G127" i="12" s="1"/>
  <c r="C127" i="12"/>
  <c r="M126" i="12"/>
  <c r="O126" i="12" s="1"/>
  <c r="K126" i="12"/>
  <c r="E126" i="12"/>
  <c r="G126" i="12" s="1"/>
  <c r="H126" i="12" s="1"/>
  <c r="C126" i="12"/>
  <c r="M125" i="12"/>
  <c r="O125" i="12" s="1"/>
  <c r="K125" i="12"/>
  <c r="E125" i="12"/>
  <c r="G125" i="12" s="1"/>
  <c r="C125" i="12"/>
  <c r="M124" i="12"/>
  <c r="O124" i="12" s="1"/>
  <c r="K124" i="12"/>
  <c r="E124" i="12"/>
  <c r="G124" i="12" s="1"/>
  <c r="H124" i="12" s="1"/>
  <c r="I124" i="12" s="1"/>
  <c r="C124" i="12"/>
  <c r="M123" i="12"/>
  <c r="O123" i="12" s="1"/>
  <c r="K123" i="12"/>
  <c r="E123" i="12"/>
  <c r="G123" i="12" s="1"/>
  <c r="C123" i="12"/>
  <c r="M122" i="12"/>
  <c r="O122" i="12" s="1"/>
  <c r="K122" i="12"/>
  <c r="E122" i="12"/>
  <c r="G122" i="12" s="1"/>
  <c r="H122" i="12" s="1"/>
  <c r="C122" i="12"/>
  <c r="M121" i="12"/>
  <c r="O121" i="12" s="1"/>
  <c r="K121" i="12"/>
  <c r="M120" i="12"/>
  <c r="O120" i="12" s="1"/>
  <c r="K120" i="12"/>
  <c r="E120" i="12"/>
  <c r="G120" i="12" s="1"/>
  <c r="C120" i="12"/>
  <c r="M119" i="12"/>
  <c r="O119" i="12" s="1"/>
  <c r="K119" i="12"/>
  <c r="E119" i="12"/>
  <c r="G119" i="12" s="1"/>
  <c r="H119" i="12" s="1"/>
  <c r="C119" i="12"/>
  <c r="M118" i="12"/>
  <c r="O118" i="12" s="1"/>
  <c r="K118" i="12"/>
  <c r="E118" i="12"/>
  <c r="C118" i="12"/>
  <c r="M117" i="12"/>
  <c r="O117" i="12" s="1"/>
  <c r="K117" i="12"/>
  <c r="M116" i="12"/>
  <c r="O116" i="12" s="1"/>
  <c r="P116" i="12" s="1"/>
  <c r="K116" i="12"/>
  <c r="M115" i="12"/>
  <c r="O115" i="12" s="1"/>
  <c r="K115" i="12"/>
  <c r="E115" i="12"/>
  <c r="G115" i="12" s="1"/>
  <c r="C115" i="12"/>
  <c r="J114" i="12"/>
  <c r="M113" i="12"/>
  <c r="O113" i="12" s="1"/>
  <c r="K113" i="12"/>
  <c r="M112" i="12"/>
  <c r="O112" i="12" s="1"/>
  <c r="K112" i="12"/>
  <c r="D112" i="12"/>
  <c r="E112" i="12" s="1"/>
  <c r="G112" i="12" s="1"/>
  <c r="H112" i="12" s="1"/>
  <c r="I112" i="12" s="1"/>
  <c r="C112" i="12"/>
  <c r="M111" i="12"/>
  <c r="O111" i="12" s="1"/>
  <c r="K111" i="12"/>
  <c r="E111" i="12"/>
  <c r="G111" i="12" s="1"/>
  <c r="H111" i="12" s="1"/>
  <c r="I111" i="12" s="1"/>
  <c r="C111" i="12"/>
  <c r="M110" i="12"/>
  <c r="O110" i="12" s="1"/>
  <c r="K110" i="12"/>
  <c r="E110" i="12"/>
  <c r="G110" i="12" s="1"/>
  <c r="H110" i="12" s="1"/>
  <c r="I110" i="12" s="1"/>
  <c r="C110" i="12"/>
  <c r="M109" i="12"/>
  <c r="O109" i="12" s="1"/>
  <c r="K109" i="12"/>
  <c r="E109" i="12"/>
  <c r="G109" i="12" s="1"/>
  <c r="H109" i="12" s="1"/>
  <c r="I109" i="12" s="1"/>
  <c r="C109" i="12"/>
  <c r="M108" i="12"/>
  <c r="O108" i="12" s="1"/>
  <c r="K108" i="12"/>
  <c r="E108" i="12"/>
  <c r="G108" i="12" s="1"/>
  <c r="H108" i="12" s="1"/>
  <c r="C108" i="12"/>
  <c r="M107" i="12"/>
  <c r="O107" i="12" s="1"/>
  <c r="K107" i="12"/>
  <c r="E107" i="12"/>
  <c r="G107" i="12" s="1"/>
  <c r="H107" i="12" s="1"/>
  <c r="C107" i="12"/>
  <c r="M106" i="12"/>
  <c r="O106" i="12" s="1"/>
  <c r="K106" i="12"/>
  <c r="M105" i="12"/>
  <c r="O105" i="12" s="1"/>
  <c r="K105" i="12"/>
  <c r="E105" i="12"/>
  <c r="G105" i="12" s="1"/>
  <c r="H105" i="12" s="1"/>
  <c r="I105" i="12" s="1"/>
  <c r="C105" i="12"/>
  <c r="M104" i="12"/>
  <c r="O104" i="12" s="1"/>
  <c r="K104" i="12"/>
  <c r="M103" i="12"/>
  <c r="O103" i="12" s="1"/>
  <c r="K103" i="12"/>
  <c r="E103" i="12"/>
  <c r="G103" i="12" s="1"/>
  <c r="H103" i="12" s="1"/>
  <c r="I103" i="12" s="1"/>
  <c r="C103" i="12"/>
  <c r="J102" i="12"/>
  <c r="B102" i="12"/>
  <c r="B101" i="12" s="1"/>
  <c r="M100" i="12"/>
  <c r="K100" i="12"/>
  <c r="K99" i="12" s="1"/>
  <c r="J99" i="12"/>
  <c r="M98" i="12"/>
  <c r="O98" i="12" s="1"/>
  <c r="K98" i="12"/>
  <c r="K97" i="12" s="1"/>
  <c r="J97" i="12"/>
  <c r="M95" i="12"/>
  <c r="O95" i="12" s="1"/>
  <c r="P95" i="12" s="1"/>
  <c r="K95" i="12"/>
  <c r="E95" i="12"/>
  <c r="G95" i="12" s="1"/>
  <c r="H95" i="12" s="1"/>
  <c r="C95" i="12"/>
  <c r="M94" i="12"/>
  <c r="O94" i="12" s="1"/>
  <c r="K94" i="12"/>
  <c r="M93" i="12"/>
  <c r="O93" i="12" s="1"/>
  <c r="K93" i="12"/>
  <c r="E93" i="12"/>
  <c r="G93" i="12" s="1"/>
  <c r="H93" i="12" s="1"/>
  <c r="C93" i="12"/>
  <c r="M92" i="12"/>
  <c r="O92" i="12" s="1"/>
  <c r="K92" i="12"/>
  <c r="E92" i="12"/>
  <c r="G92" i="12" s="1"/>
  <c r="H92" i="12" s="1"/>
  <c r="C92" i="12"/>
  <c r="M91" i="12"/>
  <c r="O91" i="12" s="1"/>
  <c r="K91" i="12"/>
  <c r="M90" i="12"/>
  <c r="O90" i="12" s="1"/>
  <c r="P90" i="12" s="1"/>
  <c r="K90" i="12"/>
  <c r="E90" i="12"/>
  <c r="G90" i="12" s="1"/>
  <c r="H90" i="12" s="1"/>
  <c r="C90" i="12"/>
  <c r="M89" i="12"/>
  <c r="O89" i="12" s="1"/>
  <c r="K89" i="12"/>
  <c r="E89" i="12"/>
  <c r="G89" i="12" s="1"/>
  <c r="C89" i="12"/>
  <c r="J88" i="12"/>
  <c r="B88" i="12"/>
  <c r="M87" i="12"/>
  <c r="O87" i="12" s="1"/>
  <c r="K87" i="12"/>
  <c r="E87" i="12"/>
  <c r="G87" i="12" s="1"/>
  <c r="C87" i="12"/>
  <c r="M86" i="12"/>
  <c r="K86" i="12"/>
  <c r="M85" i="12"/>
  <c r="O85" i="12" s="1"/>
  <c r="K85" i="12"/>
  <c r="E85" i="12"/>
  <c r="G85" i="12" s="1"/>
  <c r="C85" i="12"/>
  <c r="M84" i="12"/>
  <c r="O84" i="12" s="1"/>
  <c r="K84" i="12"/>
  <c r="E84" i="12"/>
  <c r="G84" i="12" s="1"/>
  <c r="H84" i="12" s="1"/>
  <c r="C84" i="12"/>
  <c r="M83" i="12"/>
  <c r="O83" i="12" s="1"/>
  <c r="K83" i="12"/>
  <c r="E83" i="12"/>
  <c r="G83" i="12" s="1"/>
  <c r="C83" i="12"/>
  <c r="M82" i="12"/>
  <c r="O82" i="12" s="1"/>
  <c r="K82" i="12"/>
  <c r="E82" i="12"/>
  <c r="G82" i="12" s="1"/>
  <c r="C82" i="12"/>
  <c r="J81" i="12"/>
  <c r="B81" i="12"/>
  <c r="B80" i="12" s="1"/>
  <c r="M79" i="12"/>
  <c r="O79" i="12" s="1"/>
  <c r="P79" i="12" s="1"/>
  <c r="K79" i="12"/>
  <c r="M78" i="12"/>
  <c r="O78" i="12" s="1"/>
  <c r="K78" i="12"/>
  <c r="M77" i="12"/>
  <c r="O77" i="12" s="1"/>
  <c r="K77" i="12"/>
  <c r="M76" i="12"/>
  <c r="O76" i="12" s="1"/>
  <c r="K76" i="12"/>
  <c r="M75" i="12"/>
  <c r="O75" i="12" s="1"/>
  <c r="K75" i="12"/>
  <c r="M74" i="12"/>
  <c r="O74" i="12" s="1"/>
  <c r="P74" i="12" s="1"/>
  <c r="K74" i="12"/>
  <c r="J73" i="12"/>
  <c r="M72" i="12"/>
  <c r="O72" i="12" s="1"/>
  <c r="K72" i="12"/>
  <c r="M71" i="12"/>
  <c r="O71" i="12" s="1"/>
  <c r="K71" i="12"/>
  <c r="M70" i="12"/>
  <c r="O70" i="12" s="1"/>
  <c r="K70" i="12"/>
  <c r="M69" i="12"/>
  <c r="O69" i="12" s="1"/>
  <c r="K69" i="12"/>
  <c r="M68" i="12"/>
  <c r="O68" i="12" s="1"/>
  <c r="K68" i="12"/>
  <c r="M67" i="12"/>
  <c r="O67" i="12" s="1"/>
  <c r="K67" i="12"/>
  <c r="M66" i="12"/>
  <c r="O66" i="12" s="1"/>
  <c r="K66" i="12"/>
  <c r="M65" i="12"/>
  <c r="O65" i="12" s="1"/>
  <c r="K65" i="12"/>
  <c r="M64" i="12"/>
  <c r="O64" i="12" s="1"/>
  <c r="K64" i="12"/>
  <c r="M63" i="12"/>
  <c r="O63" i="12" s="1"/>
  <c r="P63" i="12" s="1"/>
  <c r="K63" i="12"/>
  <c r="M62" i="12"/>
  <c r="O62" i="12" s="1"/>
  <c r="K62" i="12"/>
  <c r="J61" i="12"/>
  <c r="M60" i="12"/>
  <c r="O60" i="12" s="1"/>
  <c r="K60" i="12"/>
  <c r="M59" i="12"/>
  <c r="O59" i="12" s="1"/>
  <c r="K59" i="12"/>
  <c r="M58" i="12"/>
  <c r="O58" i="12" s="1"/>
  <c r="K58" i="12"/>
  <c r="M57" i="12"/>
  <c r="O57" i="12" s="1"/>
  <c r="K57" i="12"/>
  <c r="M56" i="12"/>
  <c r="O56" i="12" s="1"/>
  <c r="K56" i="12"/>
  <c r="M55" i="12"/>
  <c r="O55" i="12" s="1"/>
  <c r="K55" i="12"/>
  <c r="M54" i="12"/>
  <c r="O54" i="12" s="1"/>
  <c r="K54" i="12"/>
  <c r="M53" i="12"/>
  <c r="K53" i="12"/>
  <c r="M52" i="12"/>
  <c r="O52" i="12" s="1"/>
  <c r="P52" i="12" s="1"/>
  <c r="K52" i="12"/>
  <c r="M51" i="12"/>
  <c r="O51" i="12" s="1"/>
  <c r="K51" i="12"/>
  <c r="L50" i="12"/>
  <c r="J50" i="12"/>
  <c r="M48" i="12"/>
  <c r="O48" i="12" s="1"/>
  <c r="K48" i="12"/>
  <c r="M47" i="12"/>
  <c r="O47" i="12" s="1"/>
  <c r="K47" i="12"/>
  <c r="M46" i="12"/>
  <c r="O46" i="12" s="1"/>
  <c r="K46" i="12"/>
  <c r="M45" i="12"/>
  <c r="O45" i="12" s="1"/>
  <c r="P45" i="12" s="1"/>
  <c r="K45" i="12"/>
  <c r="M44" i="12"/>
  <c r="O44" i="12" s="1"/>
  <c r="K44" i="12"/>
  <c r="M43" i="12"/>
  <c r="O43" i="12" s="1"/>
  <c r="K43" i="12"/>
  <c r="E43" i="12"/>
  <c r="G43" i="12" s="1"/>
  <c r="C43" i="12"/>
  <c r="M42" i="12"/>
  <c r="O42" i="12" s="1"/>
  <c r="K42" i="12"/>
  <c r="E42" i="12"/>
  <c r="G42" i="12" s="1"/>
  <c r="C42" i="12"/>
  <c r="M41" i="12"/>
  <c r="K41" i="12"/>
  <c r="E41" i="12"/>
  <c r="G41" i="12" s="1"/>
  <c r="H41" i="12" s="1"/>
  <c r="C41" i="12"/>
  <c r="L40" i="12"/>
  <c r="J40" i="12"/>
  <c r="J39" i="12" s="1"/>
  <c r="D40" i="12"/>
  <c r="B40" i="12"/>
  <c r="B39" i="12" s="1"/>
  <c r="M38" i="12"/>
  <c r="O38" i="12" s="1"/>
  <c r="K38" i="12"/>
  <c r="M37" i="12"/>
  <c r="O37" i="12" s="1"/>
  <c r="K37" i="12"/>
  <c r="M36" i="12"/>
  <c r="O36" i="12" s="1"/>
  <c r="K36" i="12"/>
  <c r="M35" i="12"/>
  <c r="O35" i="12" s="1"/>
  <c r="K35" i="12"/>
  <c r="L34" i="12"/>
  <c r="J34" i="12"/>
  <c r="M33" i="12"/>
  <c r="O33" i="12" s="1"/>
  <c r="K33" i="12"/>
  <c r="M32" i="12"/>
  <c r="O32" i="12" s="1"/>
  <c r="K32" i="12"/>
  <c r="M31" i="12"/>
  <c r="O31" i="12" s="1"/>
  <c r="K31" i="12"/>
  <c r="L30" i="12"/>
  <c r="J30" i="12"/>
  <c r="M29" i="12"/>
  <c r="O29" i="12" s="1"/>
  <c r="K29" i="12"/>
  <c r="E29" i="12"/>
  <c r="G29" i="12" s="1"/>
  <c r="H29" i="12" s="1"/>
  <c r="C29" i="12"/>
  <c r="M28" i="12"/>
  <c r="O28" i="12" s="1"/>
  <c r="K28" i="12"/>
  <c r="E28" i="12"/>
  <c r="G28" i="12" s="1"/>
  <c r="C28" i="12"/>
  <c r="M27" i="12"/>
  <c r="O27" i="12" s="1"/>
  <c r="K27" i="12"/>
  <c r="M26" i="12"/>
  <c r="O26" i="12" s="1"/>
  <c r="K26" i="12"/>
  <c r="L25" i="12"/>
  <c r="K25" i="12"/>
  <c r="D25" i="12"/>
  <c r="C25" i="12"/>
  <c r="M24" i="12"/>
  <c r="O24" i="12" s="1"/>
  <c r="K24" i="12"/>
  <c r="E24" i="12"/>
  <c r="G24" i="12" s="1"/>
  <c r="C24" i="12"/>
  <c r="M23" i="12"/>
  <c r="O23" i="12" s="1"/>
  <c r="K23" i="12"/>
  <c r="M22" i="12"/>
  <c r="O22" i="12" s="1"/>
  <c r="K22" i="12"/>
  <c r="E22" i="12"/>
  <c r="G22" i="12" s="1"/>
  <c r="H22" i="12" s="1"/>
  <c r="I22" i="12" s="1"/>
  <c r="C22" i="12"/>
  <c r="M21" i="12"/>
  <c r="O21" i="12" s="1"/>
  <c r="K21" i="12"/>
  <c r="L20" i="12"/>
  <c r="K20" i="12"/>
  <c r="D20" i="12"/>
  <c r="E20" i="12" s="1"/>
  <c r="C20" i="12"/>
  <c r="E19" i="12"/>
  <c r="G19" i="12" s="1"/>
  <c r="H19" i="12" s="1"/>
  <c r="I19" i="12" s="1"/>
  <c r="C19" i="12"/>
  <c r="M18" i="12"/>
  <c r="O18" i="12" s="1"/>
  <c r="K18" i="12"/>
  <c r="M17" i="12"/>
  <c r="O17" i="12" s="1"/>
  <c r="K17" i="12"/>
  <c r="E17" i="12"/>
  <c r="G17" i="12" s="1"/>
  <c r="C17" i="12"/>
  <c r="M16" i="12"/>
  <c r="O16" i="12" s="1"/>
  <c r="K16" i="12"/>
  <c r="G16" i="12"/>
  <c r="H16" i="12" s="1"/>
  <c r="I16" i="12" s="1"/>
  <c r="C16" i="12"/>
  <c r="M15" i="12"/>
  <c r="O15" i="12" s="1"/>
  <c r="K15" i="12"/>
  <c r="M14" i="12"/>
  <c r="O14" i="12" s="1"/>
  <c r="K14" i="12"/>
  <c r="M13" i="12"/>
  <c r="O13" i="12" s="1"/>
  <c r="K13" i="12"/>
  <c r="M12" i="12"/>
  <c r="O12" i="12" s="1"/>
  <c r="P12" i="12" s="1"/>
  <c r="K12" i="12"/>
  <c r="J11" i="12"/>
  <c r="B11" i="12"/>
  <c r="B10" i="12" s="1"/>
  <c r="H268" i="12"/>
  <c r="O274" i="12"/>
  <c r="P274" i="12" s="1"/>
  <c r="I273" i="12"/>
  <c r="F24" i="11"/>
  <c r="F23" i="11"/>
  <c r="F22" i="11"/>
  <c r="F21" i="11"/>
  <c r="F20" i="11"/>
  <c r="F10" i="11"/>
  <c r="R326" i="10"/>
  <c r="S326" i="10" s="1"/>
  <c r="J326" i="10"/>
  <c r="K326" i="10" s="1"/>
  <c r="E326" i="10"/>
  <c r="R325" i="10"/>
  <c r="S325" i="10" s="1"/>
  <c r="J325" i="10"/>
  <c r="E325" i="10"/>
  <c r="R324" i="10"/>
  <c r="M324" i="10"/>
  <c r="J324" i="10"/>
  <c r="K324" i="10" s="1"/>
  <c r="E324" i="10"/>
  <c r="M323" i="10"/>
  <c r="J323" i="10"/>
  <c r="K323" i="10" s="1"/>
  <c r="E323" i="10"/>
  <c r="O322" i="10"/>
  <c r="Q322" i="10" s="1"/>
  <c r="Q323" i="10" s="1"/>
  <c r="M322" i="10"/>
  <c r="J322" i="10"/>
  <c r="K322" i="10" s="1"/>
  <c r="E322" i="10"/>
  <c r="E321" i="10"/>
  <c r="O318" i="10"/>
  <c r="Q318" i="10" s="1"/>
  <c r="R318" i="10" s="1"/>
  <c r="S318" i="10" s="1"/>
  <c r="M318" i="10"/>
  <c r="J318" i="10"/>
  <c r="K318" i="10" s="1"/>
  <c r="E318" i="10"/>
  <c r="O317" i="10"/>
  <c r="Q317" i="10" s="1"/>
  <c r="R317" i="10" s="1"/>
  <c r="S317" i="10" s="1"/>
  <c r="M317" i="10"/>
  <c r="J317" i="10"/>
  <c r="K317" i="10" s="1"/>
  <c r="E317" i="10"/>
  <c r="R316" i="10"/>
  <c r="S316" i="10" s="1"/>
  <c r="G316" i="10"/>
  <c r="I316" i="10" s="1"/>
  <c r="J316" i="10" s="1"/>
  <c r="K316" i="10" s="1"/>
  <c r="E316" i="10"/>
  <c r="O315" i="10"/>
  <c r="Q315" i="10" s="1"/>
  <c r="R315" i="10" s="1"/>
  <c r="S315" i="10" s="1"/>
  <c r="M315" i="10"/>
  <c r="J315" i="10"/>
  <c r="K315" i="10" s="1"/>
  <c r="E315" i="10"/>
  <c r="R314" i="10"/>
  <c r="S314" i="10" s="1"/>
  <c r="G314" i="10"/>
  <c r="I314" i="10" s="1"/>
  <c r="J314" i="10" s="1"/>
  <c r="K314" i="10" s="1"/>
  <c r="E314" i="10"/>
  <c r="O313" i="10"/>
  <c r="Q313" i="10" s="1"/>
  <c r="M313" i="10"/>
  <c r="J313" i="10"/>
  <c r="K313" i="10" s="1"/>
  <c r="E313" i="10"/>
  <c r="R312" i="10"/>
  <c r="S312" i="10" s="1"/>
  <c r="G312" i="10"/>
  <c r="I312" i="10" s="1"/>
  <c r="J312" i="10" s="1"/>
  <c r="K312" i="10" s="1"/>
  <c r="E312" i="10"/>
  <c r="R311" i="10"/>
  <c r="G311" i="10"/>
  <c r="I311" i="10" s="1"/>
  <c r="J311" i="10" s="1"/>
  <c r="E311" i="10"/>
  <c r="M310" i="10"/>
  <c r="J310" i="10"/>
  <c r="K310" i="10" s="1"/>
  <c r="E310" i="10"/>
  <c r="O309" i="10"/>
  <c r="Q309" i="10" s="1"/>
  <c r="R309" i="10" s="1"/>
  <c r="S309" i="10" s="1"/>
  <c r="M309" i="10"/>
  <c r="J309" i="10"/>
  <c r="K309" i="10" s="1"/>
  <c r="E309" i="10"/>
  <c r="O308" i="10"/>
  <c r="Q308" i="10" s="1"/>
  <c r="R308" i="10" s="1"/>
  <c r="S308" i="10" s="1"/>
  <c r="M308" i="10"/>
  <c r="J308" i="10"/>
  <c r="K308" i="10" s="1"/>
  <c r="E308" i="10"/>
  <c r="O307" i="10"/>
  <c r="Q307" i="10" s="1"/>
  <c r="R307" i="10" s="1"/>
  <c r="M307" i="10"/>
  <c r="J307" i="10"/>
  <c r="K307" i="10" s="1"/>
  <c r="E307" i="10"/>
  <c r="M306" i="10"/>
  <c r="J306" i="10"/>
  <c r="K306" i="10" s="1"/>
  <c r="E306" i="10"/>
  <c r="O305" i="10"/>
  <c r="Q305" i="10" s="1"/>
  <c r="Q306" i="10" s="1"/>
  <c r="M305" i="10"/>
  <c r="J305" i="10"/>
  <c r="K305" i="10" s="1"/>
  <c r="E305" i="10"/>
  <c r="M295" i="10"/>
  <c r="E295" i="10"/>
  <c r="O294" i="10"/>
  <c r="Q294" i="10" s="1"/>
  <c r="R294" i="10" s="1"/>
  <c r="S294" i="10" s="1"/>
  <c r="M294" i="10"/>
  <c r="J294" i="10"/>
  <c r="K294" i="10" s="1"/>
  <c r="E294" i="10"/>
  <c r="O293" i="10"/>
  <c r="Q293" i="10" s="1"/>
  <c r="R293" i="10" s="1"/>
  <c r="S293" i="10" s="1"/>
  <c r="M293" i="10"/>
  <c r="J293" i="10"/>
  <c r="K293" i="10" s="1"/>
  <c r="E293" i="10"/>
  <c r="O292" i="10"/>
  <c r="Q292" i="10" s="1"/>
  <c r="R292" i="10" s="1"/>
  <c r="S292" i="10" s="1"/>
  <c r="M292" i="10"/>
  <c r="J292" i="10"/>
  <c r="K292" i="10" s="1"/>
  <c r="E292" i="10"/>
  <c r="O291" i="10"/>
  <c r="Q291" i="10" s="1"/>
  <c r="R291" i="10" s="1"/>
  <c r="S291" i="10" s="1"/>
  <c r="M291" i="10"/>
  <c r="J291" i="10"/>
  <c r="K291" i="10" s="1"/>
  <c r="E291" i="10"/>
  <c r="O290" i="10"/>
  <c r="Q290" i="10" s="1"/>
  <c r="R290" i="10" s="1"/>
  <c r="S290" i="10" s="1"/>
  <c r="M290" i="10"/>
  <c r="J290" i="10"/>
  <c r="K290" i="10" s="1"/>
  <c r="E290" i="10"/>
  <c r="R289" i="10"/>
  <c r="S289" i="10" s="1"/>
  <c r="G289" i="10"/>
  <c r="I289" i="10" s="1"/>
  <c r="J289" i="10" s="1"/>
  <c r="K289" i="10" s="1"/>
  <c r="E289" i="10"/>
  <c r="R288" i="10"/>
  <c r="S288" i="10" s="1"/>
  <c r="G288" i="10"/>
  <c r="I288" i="10" s="1"/>
  <c r="J288" i="10" s="1"/>
  <c r="K288" i="10" s="1"/>
  <c r="E288" i="10"/>
  <c r="R287" i="10"/>
  <c r="S287" i="10" s="1"/>
  <c r="G287" i="10"/>
  <c r="I287" i="10" s="1"/>
  <c r="J287" i="10" s="1"/>
  <c r="K287" i="10" s="1"/>
  <c r="E287" i="10"/>
  <c r="R286" i="10"/>
  <c r="S286" i="10" s="1"/>
  <c r="G286" i="10"/>
  <c r="I286" i="10" s="1"/>
  <c r="J286" i="10" s="1"/>
  <c r="K286" i="10" s="1"/>
  <c r="E286" i="10"/>
  <c r="R285" i="10"/>
  <c r="S285" i="10" s="1"/>
  <c r="G285" i="10"/>
  <c r="I285" i="10" s="1"/>
  <c r="J285" i="10" s="1"/>
  <c r="K285" i="10" s="1"/>
  <c r="E285" i="10"/>
  <c r="O284" i="10"/>
  <c r="Q284" i="10" s="1"/>
  <c r="R284" i="10" s="1"/>
  <c r="S284" i="10" s="1"/>
  <c r="M284" i="10"/>
  <c r="J284" i="10"/>
  <c r="K284" i="10" s="1"/>
  <c r="E284" i="10"/>
  <c r="R283" i="10"/>
  <c r="S283" i="10" s="1"/>
  <c r="M283" i="10"/>
  <c r="G283" i="10"/>
  <c r="I283" i="10" s="1"/>
  <c r="J283" i="10" s="1"/>
  <c r="K283" i="10" s="1"/>
  <c r="E283" i="10"/>
  <c r="O282" i="10"/>
  <c r="Q282" i="10" s="1"/>
  <c r="R282" i="10" s="1"/>
  <c r="S282" i="10" s="1"/>
  <c r="M282" i="10"/>
  <c r="J282" i="10"/>
  <c r="K282" i="10" s="1"/>
  <c r="E282" i="10"/>
  <c r="R281" i="10"/>
  <c r="S281" i="10" s="1"/>
  <c r="M281" i="10"/>
  <c r="G281" i="10"/>
  <c r="I281" i="10" s="1"/>
  <c r="J281" i="10" s="1"/>
  <c r="K281" i="10" s="1"/>
  <c r="E281" i="10"/>
  <c r="O280" i="10"/>
  <c r="Q280" i="10" s="1"/>
  <c r="M280" i="10"/>
  <c r="J280" i="10"/>
  <c r="K280" i="10" s="1"/>
  <c r="E280" i="10"/>
  <c r="R279" i="10"/>
  <c r="M279" i="10"/>
  <c r="G279" i="10"/>
  <c r="I279" i="10" s="1"/>
  <c r="J279" i="10" s="1"/>
  <c r="E279" i="10"/>
  <c r="M278" i="10"/>
  <c r="E278" i="10"/>
  <c r="O277" i="10"/>
  <c r="Q277" i="10" s="1"/>
  <c r="R277" i="10" s="1"/>
  <c r="S277" i="10" s="1"/>
  <c r="M277" i="10"/>
  <c r="J277" i="10"/>
  <c r="K277" i="10" s="1"/>
  <c r="E277" i="10"/>
  <c r="R276" i="10"/>
  <c r="S276" i="10" s="1"/>
  <c r="G276" i="10"/>
  <c r="I276" i="10" s="1"/>
  <c r="J276" i="10" s="1"/>
  <c r="K276" i="10" s="1"/>
  <c r="E276" i="10"/>
  <c r="O275" i="10"/>
  <c r="Q275" i="10" s="1"/>
  <c r="R275" i="10" s="1"/>
  <c r="S275" i="10" s="1"/>
  <c r="M275" i="10"/>
  <c r="J275" i="10"/>
  <c r="K275" i="10" s="1"/>
  <c r="O274" i="10"/>
  <c r="Q274" i="10" s="1"/>
  <c r="R274" i="10" s="1"/>
  <c r="S274" i="10" s="1"/>
  <c r="M274" i="10"/>
  <c r="J274" i="10"/>
  <c r="K274" i="10" s="1"/>
  <c r="O273" i="10"/>
  <c r="Q273" i="10" s="1"/>
  <c r="R273" i="10" s="1"/>
  <c r="S273" i="10" s="1"/>
  <c r="M273" i="10"/>
  <c r="J273" i="10"/>
  <c r="K273" i="10" s="1"/>
  <c r="O272" i="10"/>
  <c r="Q272" i="10" s="1"/>
  <c r="M272" i="10"/>
  <c r="J272" i="10"/>
  <c r="K272" i="10" s="1"/>
  <c r="R271" i="10"/>
  <c r="S271" i="10" s="1"/>
  <c r="G271" i="10"/>
  <c r="I271" i="10" s="1"/>
  <c r="J271" i="10" s="1"/>
  <c r="K271" i="10" s="1"/>
  <c r="E271" i="10"/>
  <c r="R270" i="10"/>
  <c r="S270" i="10" s="1"/>
  <c r="G270" i="10"/>
  <c r="I270" i="10" s="1"/>
  <c r="J270" i="10" s="1"/>
  <c r="K270" i="10" s="1"/>
  <c r="E270" i="10"/>
  <c r="R269" i="10"/>
  <c r="G269" i="10"/>
  <c r="I269" i="10" s="1"/>
  <c r="J269" i="10" s="1"/>
  <c r="E269" i="10"/>
  <c r="M268" i="10"/>
  <c r="E268" i="10"/>
  <c r="O267" i="10"/>
  <c r="Q267" i="10" s="1"/>
  <c r="R267" i="10" s="1"/>
  <c r="S267" i="10" s="1"/>
  <c r="M267" i="10"/>
  <c r="J267" i="10"/>
  <c r="K267" i="10" s="1"/>
  <c r="O266" i="10"/>
  <c r="Q266" i="10" s="1"/>
  <c r="R266" i="10" s="1"/>
  <c r="S266" i="10" s="1"/>
  <c r="M266" i="10"/>
  <c r="J266" i="10"/>
  <c r="K266" i="10" s="1"/>
  <c r="O265" i="10"/>
  <c r="Q265" i="10" s="1"/>
  <c r="R265" i="10" s="1"/>
  <c r="S265" i="10" s="1"/>
  <c r="M265" i="10"/>
  <c r="J265" i="10"/>
  <c r="K265" i="10" s="1"/>
  <c r="R264" i="10"/>
  <c r="S264" i="10" s="1"/>
  <c r="G264" i="10"/>
  <c r="I264" i="10" s="1"/>
  <c r="J264" i="10" s="1"/>
  <c r="K264" i="10" s="1"/>
  <c r="E264" i="10"/>
  <c r="R263" i="10"/>
  <c r="S263" i="10" s="1"/>
  <c r="G263" i="10"/>
  <c r="I263" i="10" s="1"/>
  <c r="J263" i="10" s="1"/>
  <c r="K263" i="10" s="1"/>
  <c r="E263" i="10"/>
  <c r="R262" i="10"/>
  <c r="S262" i="10" s="1"/>
  <c r="G262" i="10"/>
  <c r="I262" i="10" s="1"/>
  <c r="J262" i="10" s="1"/>
  <c r="K262" i="10" s="1"/>
  <c r="E262" i="10"/>
  <c r="O261" i="10"/>
  <c r="Q261" i="10" s="1"/>
  <c r="M261" i="10"/>
  <c r="J261" i="10"/>
  <c r="K261" i="10" s="1"/>
  <c r="E261" i="10"/>
  <c r="R260" i="10"/>
  <c r="G260" i="10"/>
  <c r="I260" i="10" s="1"/>
  <c r="J260" i="10" s="1"/>
  <c r="E260" i="10"/>
  <c r="M259" i="10"/>
  <c r="J259" i="10"/>
  <c r="K259" i="10" s="1"/>
  <c r="E259" i="10"/>
  <c r="O258" i="10"/>
  <c r="Q258" i="10" s="1"/>
  <c r="R258" i="10" s="1"/>
  <c r="S258" i="10" s="1"/>
  <c r="M258" i="10"/>
  <c r="J258" i="10"/>
  <c r="K258" i="10" s="1"/>
  <c r="E258" i="10"/>
  <c r="S257" i="10"/>
  <c r="G257" i="10"/>
  <c r="I257" i="10" s="1"/>
  <c r="J257" i="10" s="1"/>
  <c r="K257" i="10" s="1"/>
  <c r="E257" i="10"/>
  <c r="O256" i="10"/>
  <c r="Q256" i="10" s="1"/>
  <c r="R256" i="10" s="1"/>
  <c r="S256" i="10" s="1"/>
  <c r="M256" i="10"/>
  <c r="J256" i="10"/>
  <c r="K256" i="10" s="1"/>
  <c r="R255" i="10"/>
  <c r="S255" i="10" s="1"/>
  <c r="G255" i="10"/>
  <c r="I255" i="10" s="1"/>
  <c r="J255" i="10" s="1"/>
  <c r="K255" i="10" s="1"/>
  <c r="E255" i="10"/>
  <c r="O254" i="10"/>
  <c r="Q254" i="10" s="1"/>
  <c r="R254" i="10" s="1"/>
  <c r="S254" i="10" s="1"/>
  <c r="M254" i="10"/>
  <c r="K254" i="10"/>
  <c r="O253" i="10"/>
  <c r="Q253" i="10" s="1"/>
  <c r="R253" i="10" s="1"/>
  <c r="S253" i="10" s="1"/>
  <c r="M253" i="10"/>
  <c r="K253" i="10"/>
  <c r="O252" i="10"/>
  <c r="Q252" i="10" s="1"/>
  <c r="R252" i="10" s="1"/>
  <c r="S252" i="10" s="1"/>
  <c r="M252" i="10"/>
  <c r="K252" i="10"/>
  <c r="R251" i="10"/>
  <c r="S251" i="10" s="1"/>
  <c r="G251" i="10"/>
  <c r="I251" i="10" s="1"/>
  <c r="J251" i="10" s="1"/>
  <c r="K251" i="10" s="1"/>
  <c r="E251" i="10"/>
  <c r="R250" i="10"/>
  <c r="S250" i="10" s="1"/>
  <c r="G250" i="10"/>
  <c r="I250" i="10" s="1"/>
  <c r="J250" i="10" s="1"/>
  <c r="K250" i="10" s="1"/>
  <c r="E250" i="10"/>
  <c r="R249" i="10"/>
  <c r="S249" i="10" s="1"/>
  <c r="G249" i="10"/>
  <c r="I249" i="10" s="1"/>
  <c r="J249" i="10" s="1"/>
  <c r="K249" i="10" s="1"/>
  <c r="E249" i="10"/>
  <c r="O248" i="10"/>
  <c r="Q248" i="10" s="1"/>
  <c r="R248" i="10" s="1"/>
  <c r="S248" i="10" s="1"/>
  <c r="M248" i="10"/>
  <c r="J248" i="10"/>
  <c r="K248" i="10" s="1"/>
  <c r="O247" i="10"/>
  <c r="Q247" i="10" s="1"/>
  <c r="R247" i="10" s="1"/>
  <c r="S247" i="10" s="1"/>
  <c r="M247" i="10"/>
  <c r="J247" i="10"/>
  <c r="K247" i="10" s="1"/>
  <c r="O246" i="10"/>
  <c r="Q246" i="10" s="1"/>
  <c r="R246" i="10" s="1"/>
  <c r="S246" i="10" s="1"/>
  <c r="M246" i="10"/>
  <c r="J246" i="10"/>
  <c r="K246" i="10" s="1"/>
  <c r="O245" i="10"/>
  <c r="Q245" i="10" s="1"/>
  <c r="R245" i="10" s="1"/>
  <c r="S245" i="10" s="1"/>
  <c r="M245" i="10"/>
  <c r="J245" i="10"/>
  <c r="K245" i="10" s="1"/>
  <c r="R244" i="10"/>
  <c r="S244" i="10" s="1"/>
  <c r="G244" i="10"/>
  <c r="I244" i="10" s="1"/>
  <c r="J244" i="10" s="1"/>
  <c r="K244" i="10" s="1"/>
  <c r="E244" i="10"/>
  <c r="R243" i="10"/>
  <c r="S243" i="10" s="1"/>
  <c r="G243" i="10"/>
  <c r="I243" i="10" s="1"/>
  <c r="J243" i="10" s="1"/>
  <c r="K243" i="10" s="1"/>
  <c r="E243" i="10"/>
  <c r="R242" i="10"/>
  <c r="S242" i="10" s="1"/>
  <c r="G242" i="10"/>
  <c r="I242" i="10" s="1"/>
  <c r="J242" i="10" s="1"/>
  <c r="K242" i="10" s="1"/>
  <c r="E242" i="10"/>
  <c r="R241" i="10"/>
  <c r="S241" i="10" s="1"/>
  <c r="G241" i="10"/>
  <c r="I241" i="10" s="1"/>
  <c r="J241" i="10" s="1"/>
  <c r="K241" i="10" s="1"/>
  <c r="E241" i="10"/>
  <c r="O240" i="10"/>
  <c r="Q240" i="10" s="1"/>
  <c r="R240" i="10" s="1"/>
  <c r="S240" i="10" s="1"/>
  <c r="M240" i="10"/>
  <c r="J240" i="10"/>
  <c r="K240" i="10" s="1"/>
  <c r="O239" i="10"/>
  <c r="Q239" i="10" s="1"/>
  <c r="R239" i="10" s="1"/>
  <c r="S239" i="10" s="1"/>
  <c r="M239" i="10"/>
  <c r="J239" i="10"/>
  <c r="K239" i="10" s="1"/>
  <c r="O238" i="10"/>
  <c r="Q238" i="10" s="1"/>
  <c r="R238" i="10" s="1"/>
  <c r="S238" i="10" s="1"/>
  <c r="M238" i="10"/>
  <c r="J238" i="10"/>
  <c r="K238" i="10" s="1"/>
  <c r="R237" i="10"/>
  <c r="S237" i="10" s="1"/>
  <c r="G237" i="10"/>
  <c r="I237" i="10" s="1"/>
  <c r="J237" i="10" s="1"/>
  <c r="K237" i="10" s="1"/>
  <c r="E237" i="10"/>
  <c r="R236" i="10"/>
  <c r="S236" i="10" s="1"/>
  <c r="G236" i="10"/>
  <c r="I236" i="10" s="1"/>
  <c r="J236" i="10" s="1"/>
  <c r="K236" i="10" s="1"/>
  <c r="E236" i="10"/>
  <c r="R235" i="10"/>
  <c r="S235" i="10" s="1"/>
  <c r="G235" i="10"/>
  <c r="I235" i="10" s="1"/>
  <c r="J235" i="10" s="1"/>
  <c r="K235" i="10" s="1"/>
  <c r="E235" i="10"/>
  <c r="O234" i="10"/>
  <c r="Q234" i="10" s="1"/>
  <c r="R234" i="10" s="1"/>
  <c r="S234" i="10" s="1"/>
  <c r="M234" i="10"/>
  <c r="J234" i="10"/>
  <c r="K234" i="10" s="1"/>
  <c r="R233" i="10"/>
  <c r="S233" i="10" s="1"/>
  <c r="M233" i="10"/>
  <c r="G233" i="10"/>
  <c r="I233" i="10" s="1"/>
  <c r="J233" i="10" s="1"/>
  <c r="K233" i="10" s="1"/>
  <c r="E233" i="10"/>
  <c r="O232" i="10"/>
  <c r="Q232" i="10" s="1"/>
  <c r="R232" i="10" s="1"/>
  <c r="S232" i="10" s="1"/>
  <c r="M232" i="10"/>
  <c r="K232" i="10"/>
  <c r="O231" i="10"/>
  <c r="Q231" i="10" s="1"/>
  <c r="R231" i="10" s="1"/>
  <c r="S231" i="10" s="1"/>
  <c r="M231" i="10"/>
  <c r="K231" i="10"/>
  <c r="O230" i="10"/>
  <c r="Q230" i="10" s="1"/>
  <c r="R230" i="10" s="1"/>
  <c r="S230" i="10" s="1"/>
  <c r="M230" i="10"/>
  <c r="K230" i="10"/>
  <c r="O229" i="10"/>
  <c r="Q229" i="10" s="1"/>
  <c r="R229" i="10" s="1"/>
  <c r="S229" i="10" s="1"/>
  <c r="M229" i="10"/>
  <c r="K229" i="10"/>
  <c r="R228" i="10"/>
  <c r="S228" i="10" s="1"/>
  <c r="G228" i="10"/>
  <c r="I228" i="10" s="1"/>
  <c r="J228" i="10" s="1"/>
  <c r="K228" i="10" s="1"/>
  <c r="E228" i="10"/>
  <c r="R227" i="10"/>
  <c r="S227" i="10" s="1"/>
  <c r="G227" i="10"/>
  <c r="I227" i="10" s="1"/>
  <c r="J227" i="10" s="1"/>
  <c r="K227" i="10" s="1"/>
  <c r="E227" i="10"/>
  <c r="R226" i="10"/>
  <c r="S226" i="10" s="1"/>
  <c r="G226" i="10"/>
  <c r="I226" i="10" s="1"/>
  <c r="J226" i="10" s="1"/>
  <c r="K226" i="10" s="1"/>
  <c r="E226" i="10"/>
  <c r="R225" i="10"/>
  <c r="S225" i="10" s="1"/>
  <c r="G225" i="10"/>
  <c r="I225" i="10" s="1"/>
  <c r="J225" i="10" s="1"/>
  <c r="K225" i="10" s="1"/>
  <c r="E225" i="10"/>
  <c r="O224" i="10"/>
  <c r="Q224" i="10" s="1"/>
  <c r="R224" i="10" s="1"/>
  <c r="S224" i="10" s="1"/>
  <c r="M224" i="10"/>
  <c r="K224" i="10"/>
  <c r="O223" i="10"/>
  <c r="Q223" i="10" s="1"/>
  <c r="M223" i="10"/>
  <c r="K223" i="10"/>
  <c r="R222" i="10"/>
  <c r="S222" i="10" s="1"/>
  <c r="G222" i="10"/>
  <c r="I222" i="10" s="1"/>
  <c r="J222" i="10" s="1"/>
  <c r="K222" i="10" s="1"/>
  <c r="E222" i="10"/>
  <c r="R221" i="10"/>
  <c r="G221" i="10"/>
  <c r="I221" i="10" s="1"/>
  <c r="J221" i="10" s="1"/>
  <c r="K221" i="10" s="1"/>
  <c r="E221" i="10"/>
  <c r="M220" i="10"/>
  <c r="E220" i="10"/>
  <c r="O219" i="10"/>
  <c r="Q219" i="10" s="1"/>
  <c r="R219" i="10" s="1"/>
  <c r="S219" i="10" s="1"/>
  <c r="M219" i="10"/>
  <c r="J219" i="10"/>
  <c r="K219" i="10" s="1"/>
  <c r="E219" i="10"/>
  <c r="R218" i="10"/>
  <c r="S218" i="10" s="1"/>
  <c r="M218" i="10"/>
  <c r="G218" i="10"/>
  <c r="I218" i="10" s="1"/>
  <c r="J218" i="10" s="1"/>
  <c r="K218" i="10" s="1"/>
  <c r="E218" i="10"/>
  <c r="O217" i="10"/>
  <c r="Q217" i="10" s="1"/>
  <c r="R217" i="10" s="1"/>
  <c r="S217" i="10" s="1"/>
  <c r="M217" i="10"/>
  <c r="J217" i="10"/>
  <c r="K217" i="10" s="1"/>
  <c r="R216" i="10"/>
  <c r="G216" i="10"/>
  <c r="I216" i="10" s="1"/>
  <c r="E216" i="10"/>
  <c r="M215" i="10"/>
  <c r="E215" i="10"/>
  <c r="O214" i="10"/>
  <c r="Q214" i="10" s="1"/>
  <c r="R214" i="10" s="1"/>
  <c r="S214" i="10" s="1"/>
  <c r="M214" i="10"/>
  <c r="J214" i="10"/>
  <c r="K214" i="10" s="1"/>
  <c r="O213" i="10"/>
  <c r="Q213" i="10" s="1"/>
  <c r="R213" i="10" s="1"/>
  <c r="S213" i="10" s="1"/>
  <c r="M213" i="10"/>
  <c r="J213" i="10"/>
  <c r="K213" i="10" s="1"/>
  <c r="O212" i="10"/>
  <c r="Q212" i="10" s="1"/>
  <c r="R212" i="10" s="1"/>
  <c r="S212" i="10" s="1"/>
  <c r="M212" i="10"/>
  <c r="J212" i="10"/>
  <c r="K212" i="10" s="1"/>
  <c r="O211" i="10"/>
  <c r="Q211" i="10" s="1"/>
  <c r="R211" i="10" s="1"/>
  <c r="S211" i="10" s="1"/>
  <c r="M211" i="10"/>
  <c r="J211" i="10"/>
  <c r="K211" i="10" s="1"/>
  <c r="O210" i="10"/>
  <c r="Q210" i="10" s="1"/>
  <c r="R210" i="10" s="1"/>
  <c r="S210" i="10" s="1"/>
  <c r="M210" i="10"/>
  <c r="J210" i="10"/>
  <c r="K210" i="10" s="1"/>
  <c r="O209" i="10"/>
  <c r="Q209" i="10" s="1"/>
  <c r="R209" i="10" s="1"/>
  <c r="S209" i="10" s="1"/>
  <c r="M209" i="10"/>
  <c r="J209" i="10"/>
  <c r="K209" i="10" s="1"/>
  <c r="R208" i="10"/>
  <c r="S208" i="10" s="1"/>
  <c r="G208" i="10"/>
  <c r="I208" i="10" s="1"/>
  <c r="J208" i="10" s="1"/>
  <c r="K208" i="10" s="1"/>
  <c r="E208" i="10"/>
  <c r="R207" i="10"/>
  <c r="S207" i="10" s="1"/>
  <c r="G207" i="10"/>
  <c r="I207" i="10" s="1"/>
  <c r="J207" i="10" s="1"/>
  <c r="K207" i="10" s="1"/>
  <c r="E207" i="10"/>
  <c r="R206" i="10"/>
  <c r="S206" i="10" s="1"/>
  <c r="G206" i="10"/>
  <c r="I206" i="10" s="1"/>
  <c r="J206" i="10" s="1"/>
  <c r="K206" i="10" s="1"/>
  <c r="E206" i="10"/>
  <c r="R205" i="10"/>
  <c r="S205" i="10" s="1"/>
  <c r="G205" i="10"/>
  <c r="I205" i="10" s="1"/>
  <c r="J205" i="10" s="1"/>
  <c r="K205" i="10" s="1"/>
  <c r="E205" i="10"/>
  <c r="R204" i="10"/>
  <c r="S204" i="10" s="1"/>
  <c r="G204" i="10"/>
  <c r="I204" i="10" s="1"/>
  <c r="J204" i="10" s="1"/>
  <c r="K204" i="10" s="1"/>
  <c r="E204" i="10"/>
  <c r="R203" i="10"/>
  <c r="S203" i="10" s="1"/>
  <c r="G203" i="10"/>
  <c r="I203" i="10" s="1"/>
  <c r="J203" i="10" s="1"/>
  <c r="K203" i="10" s="1"/>
  <c r="E203" i="10"/>
  <c r="O202" i="10"/>
  <c r="Q202" i="10" s="1"/>
  <c r="M202" i="10"/>
  <c r="J202" i="10"/>
  <c r="K202" i="10" s="1"/>
  <c r="R201" i="10"/>
  <c r="M201" i="10"/>
  <c r="G201" i="10"/>
  <c r="I201" i="10" s="1"/>
  <c r="E201" i="10"/>
  <c r="M200" i="10"/>
  <c r="J200" i="10"/>
  <c r="K200" i="10" s="1"/>
  <c r="E200" i="10"/>
  <c r="O199" i="10"/>
  <c r="Q199" i="10" s="1"/>
  <c r="Q200" i="10" s="1"/>
  <c r="M199" i="10"/>
  <c r="J199" i="10"/>
  <c r="K199" i="10" s="1"/>
  <c r="E199" i="10"/>
  <c r="M198" i="10"/>
  <c r="E198" i="10"/>
  <c r="R197" i="10"/>
  <c r="S197" i="10" s="1"/>
  <c r="G197" i="10"/>
  <c r="I197" i="10" s="1"/>
  <c r="J197" i="10" s="1"/>
  <c r="K197" i="10" s="1"/>
  <c r="E197" i="10"/>
  <c r="O196" i="10"/>
  <c r="Q196" i="10" s="1"/>
  <c r="R196" i="10" s="1"/>
  <c r="S196" i="10" s="1"/>
  <c r="M196" i="10"/>
  <c r="J196" i="10"/>
  <c r="K196" i="10" s="1"/>
  <c r="G196" i="10"/>
  <c r="E196" i="10"/>
  <c r="R195" i="10"/>
  <c r="S195" i="10" s="1"/>
  <c r="G195" i="10"/>
  <c r="I195" i="10" s="1"/>
  <c r="E195" i="10"/>
  <c r="O194" i="10"/>
  <c r="Q194" i="10" s="1"/>
  <c r="R194" i="10" s="1"/>
  <c r="S194" i="10" s="1"/>
  <c r="M194" i="10"/>
  <c r="K194" i="10"/>
  <c r="O193" i="10"/>
  <c r="Q193" i="10" s="1"/>
  <c r="R193" i="10" s="1"/>
  <c r="S193" i="10" s="1"/>
  <c r="M193" i="10"/>
  <c r="K193" i="10"/>
  <c r="O192" i="10"/>
  <c r="Q192" i="10" s="1"/>
  <c r="M192" i="10"/>
  <c r="K192" i="10"/>
  <c r="M191" i="10"/>
  <c r="K191" i="10"/>
  <c r="O190" i="10"/>
  <c r="Q190" i="10" s="1"/>
  <c r="Q191" i="10" s="1"/>
  <c r="M190" i="10"/>
  <c r="K190" i="10"/>
  <c r="E189" i="10"/>
  <c r="R187" i="10"/>
  <c r="S187" i="10" s="1"/>
  <c r="M187" i="10"/>
  <c r="G187" i="10"/>
  <c r="I187" i="10" s="1"/>
  <c r="J187" i="10" s="1"/>
  <c r="K187" i="10" s="1"/>
  <c r="E187" i="10"/>
  <c r="O186" i="10"/>
  <c r="Q186" i="10" s="1"/>
  <c r="Q189" i="10" s="1"/>
  <c r="M186" i="10"/>
  <c r="J186" i="10"/>
  <c r="K186" i="10" s="1"/>
  <c r="E186" i="10"/>
  <c r="R185" i="10"/>
  <c r="G185" i="10"/>
  <c r="I185" i="10" s="1"/>
  <c r="J185" i="10" s="1"/>
  <c r="E185" i="10"/>
  <c r="M184" i="10"/>
  <c r="J184" i="10"/>
  <c r="K184" i="10" s="1"/>
  <c r="E184" i="10"/>
  <c r="O183" i="10"/>
  <c r="Q183" i="10" s="1"/>
  <c r="Q184" i="10" s="1"/>
  <c r="M183" i="10"/>
  <c r="K183" i="10"/>
  <c r="M182" i="10"/>
  <c r="K182" i="10"/>
  <c r="O181" i="10"/>
  <c r="Q181" i="10" s="1"/>
  <c r="Q182" i="10" s="1"/>
  <c r="M181" i="10"/>
  <c r="K181" i="10"/>
  <c r="M180" i="10"/>
  <c r="K180" i="10"/>
  <c r="E180" i="10"/>
  <c r="O179" i="10"/>
  <c r="Q179" i="10" s="1"/>
  <c r="R179" i="10" s="1"/>
  <c r="S179" i="10" s="1"/>
  <c r="M179" i="10"/>
  <c r="K179" i="10"/>
  <c r="E179" i="10"/>
  <c r="O178" i="10"/>
  <c r="Q178" i="10" s="1"/>
  <c r="R178" i="10" s="1"/>
  <c r="S178" i="10" s="1"/>
  <c r="M178" i="10"/>
  <c r="K178" i="10"/>
  <c r="E178" i="10"/>
  <c r="O177" i="10"/>
  <c r="Q177" i="10" s="1"/>
  <c r="R177" i="10" s="1"/>
  <c r="S177" i="10" s="1"/>
  <c r="M177" i="10"/>
  <c r="K177" i="10"/>
  <c r="E177" i="10"/>
  <c r="O176" i="10"/>
  <c r="Q176" i="10" s="1"/>
  <c r="R176" i="10" s="1"/>
  <c r="S176" i="10" s="1"/>
  <c r="M176" i="10"/>
  <c r="K176" i="10"/>
  <c r="E176" i="10"/>
  <c r="O175" i="10"/>
  <c r="Q175" i="10" s="1"/>
  <c r="R175" i="10" s="1"/>
  <c r="S175" i="10" s="1"/>
  <c r="M175" i="10"/>
  <c r="K175" i="10"/>
  <c r="E175" i="10"/>
  <c r="O174" i="10"/>
  <c r="Q174" i="10" s="1"/>
  <c r="R174" i="10" s="1"/>
  <c r="M174" i="10"/>
  <c r="K174" i="10"/>
  <c r="E174" i="10"/>
  <c r="E173" i="10"/>
  <c r="R166" i="10"/>
  <c r="S166" i="10" s="1"/>
  <c r="G166" i="10"/>
  <c r="I166" i="10" s="1"/>
  <c r="J166" i="10" s="1"/>
  <c r="K166" i="10" s="1"/>
  <c r="E166" i="10"/>
  <c r="O165" i="10"/>
  <c r="Q165" i="10" s="1"/>
  <c r="R165" i="10" s="1"/>
  <c r="S165" i="10" s="1"/>
  <c r="M165" i="10"/>
  <c r="J165" i="10"/>
  <c r="K165" i="10" s="1"/>
  <c r="O164" i="10"/>
  <c r="Q164" i="10" s="1"/>
  <c r="R164" i="10" s="1"/>
  <c r="S164" i="10" s="1"/>
  <c r="M164" i="10"/>
  <c r="J164" i="10"/>
  <c r="K164" i="10" s="1"/>
  <c r="R163" i="10"/>
  <c r="S163" i="10" s="1"/>
  <c r="G163" i="10"/>
  <c r="I163" i="10" s="1"/>
  <c r="J163" i="10" s="1"/>
  <c r="K163" i="10" s="1"/>
  <c r="E163" i="10"/>
  <c r="O162" i="10"/>
  <c r="Q162" i="10" s="1"/>
  <c r="R162" i="10" s="1"/>
  <c r="S162" i="10" s="1"/>
  <c r="M162" i="10"/>
  <c r="J162" i="10"/>
  <c r="K162" i="10" s="1"/>
  <c r="R161" i="10"/>
  <c r="S161" i="10" s="1"/>
  <c r="G161" i="10"/>
  <c r="I161" i="10" s="1"/>
  <c r="J161" i="10" s="1"/>
  <c r="K161" i="10" s="1"/>
  <c r="E161" i="10"/>
  <c r="O160" i="10"/>
  <c r="Q160" i="10" s="1"/>
  <c r="R160" i="10" s="1"/>
  <c r="S160" i="10" s="1"/>
  <c r="M160" i="10"/>
  <c r="J160" i="10"/>
  <c r="K160" i="10" s="1"/>
  <c r="R159" i="10"/>
  <c r="S159" i="10" s="1"/>
  <c r="G159" i="10"/>
  <c r="I159" i="10" s="1"/>
  <c r="J159" i="10" s="1"/>
  <c r="K159" i="10" s="1"/>
  <c r="E159" i="10"/>
  <c r="O158" i="10"/>
  <c r="Q158" i="10" s="1"/>
  <c r="R158" i="10" s="1"/>
  <c r="S158" i="10" s="1"/>
  <c r="M158" i="10"/>
  <c r="J158" i="10"/>
  <c r="K158" i="10" s="1"/>
  <c r="S157" i="10"/>
  <c r="G157" i="10"/>
  <c r="I157" i="10" s="1"/>
  <c r="J157" i="10" s="1"/>
  <c r="K157" i="10" s="1"/>
  <c r="E157" i="10"/>
  <c r="O156" i="10"/>
  <c r="Q156" i="10" s="1"/>
  <c r="R156" i="10" s="1"/>
  <c r="S156" i="10" s="1"/>
  <c r="M156" i="10"/>
  <c r="J156" i="10"/>
  <c r="K156" i="10" s="1"/>
  <c r="R155" i="10"/>
  <c r="S155" i="10" s="1"/>
  <c r="G155" i="10"/>
  <c r="I155" i="10" s="1"/>
  <c r="J155" i="10" s="1"/>
  <c r="K155" i="10" s="1"/>
  <c r="E155" i="10"/>
  <c r="O154" i="10"/>
  <c r="Q154" i="10" s="1"/>
  <c r="M154" i="10"/>
  <c r="J154" i="10"/>
  <c r="M153" i="10"/>
  <c r="J153" i="10"/>
  <c r="K153" i="10" s="1"/>
  <c r="O152" i="10"/>
  <c r="Q152" i="10" s="1"/>
  <c r="R152" i="10" s="1"/>
  <c r="S152" i="10" s="1"/>
  <c r="M152" i="10"/>
  <c r="J152" i="10"/>
  <c r="K152" i="10" s="1"/>
  <c r="O151" i="10"/>
  <c r="Q151" i="10" s="1"/>
  <c r="M151" i="10"/>
  <c r="J151" i="10"/>
  <c r="K151" i="10" s="1"/>
  <c r="M150" i="10"/>
  <c r="J150" i="10"/>
  <c r="K150" i="10" s="1"/>
  <c r="E150" i="10"/>
  <c r="O149" i="10"/>
  <c r="Q149" i="10" s="1"/>
  <c r="Q150" i="10" s="1"/>
  <c r="M149" i="10"/>
  <c r="J149" i="10"/>
  <c r="K149" i="10" s="1"/>
  <c r="M148" i="10"/>
  <c r="J148" i="10"/>
  <c r="K148" i="10" s="1"/>
  <c r="O147" i="10"/>
  <c r="Q147" i="10" s="1"/>
  <c r="R147" i="10" s="1"/>
  <c r="S147" i="10" s="1"/>
  <c r="M147" i="10"/>
  <c r="J147" i="10"/>
  <c r="K147" i="10" s="1"/>
  <c r="O146" i="10"/>
  <c r="Q146" i="10" s="1"/>
  <c r="R146" i="10" s="1"/>
  <c r="M146" i="10"/>
  <c r="J146" i="10"/>
  <c r="K146" i="10" s="1"/>
  <c r="M145" i="10"/>
  <c r="J145" i="10"/>
  <c r="K145" i="10" s="1"/>
  <c r="O144" i="10"/>
  <c r="Q144" i="10" s="1"/>
  <c r="Q145" i="10" s="1"/>
  <c r="M144" i="10"/>
  <c r="J144" i="10"/>
  <c r="K144" i="10" s="1"/>
  <c r="M143" i="10"/>
  <c r="J143" i="10"/>
  <c r="K143" i="10" s="1"/>
  <c r="O142" i="10"/>
  <c r="Q142" i="10" s="1"/>
  <c r="R142" i="10" s="1"/>
  <c r="S142" i="10" s="1"/>
  <c r="M142" i="10"/>
  <c r="J142" i="10"/>
  <c r="K142" i="10" s="1"/>
  <c r="O141" i="10"/>
  <c r="Q141" i="10" s="1"/>
  <c r="R141" i="10" s="1"/>
  <c r="M141" i="10"/>
  <c r="J141" i="10"/>
  <c r="K141" i="10" s="1"/>
  <c r="M140" i="10"/>
  <c r="E140" i="10"/>
  <c r="O139" i="10"/>
  <c r="Q139" i="10" s="1"/>
  <c r="R139" i="10" s="1"/>
  <c r="S139" i="10" s="1"/>
  <c r="M139" i="10"/>
  <c r="J139" i="10"/>
  <c r="K139" i="10" s="1"/>
  <c r="R138" i="10"/>
  <c r="S138" i="10" s="1"/>
  <c r="M138" i="10"/>
  <c r="G138" i="10"/>
  <c r="I138" i="10" s="1"/>
  <c r="J138" i="10" s="1"/>
  <c r="K138" i="10" s="1"/>
  <c r="E138" i="10"/>
  <c r="O137" i="10"/>
  <c r="Q137" i="10" s="1"/>
  <c r="R137" i="10" s="1"/>
  <c r="S137" i="10" s="1"/>
  <c r="M137" i="10"/>
  <c r="K137" i="10"/>
  <c r="O136" i="10"/>
  <c r="Q136" i="10" s="1"/>
  <c r="R136" i="10" s="1"/>
  <c r="S136" i="10" s="1"/>
  <c r="M136" i="10"/>
  <c r="K136" i="10"/>
  <c r="O135" i="10"/>
  <c r="Q135" i="10" s="1"/>
  <c r="R135" i="10" s="1"/>
  <c r="S135" i="10" s="1"/>
  <c r="M135" i="10"/>
  <c r="K135" i="10"/>
  <c r="O134" i="10"/>
  <c r="Q134" i="10" s="1"/>
  <c r="R134" i="10" s="1"/>
  <c r="S134" i="10" s="1"/>
  <c r="M134" i="10"/>
  <c r="K134" i="10"/>
  <c r="O133" i="10"/>
  <c r="Q133" i="10" s="1"/>
  <c r="R133" i="10" s="1"/>
  <c r="S133" i="10" s="1"/>
  <c r="M133" i="10"/>
  <c r="K133" i="10"/>
  <c r="O132" i="10"/>
  <c r="Q132" i="10" s="1"/>
  <c r="R132" i="10" s="1"/>
  <c r="S132" i="10" s="1"/>
  <c r="M132" i="10"/>
  <c r="K132" i="10"/>
  <c r="O131" i="10"/>
  <c r="Q131" i="10" s="1"/>
  <c r="R131" i="10" s="1"/>
  <c r="S131" i="10" s="1"/>
  <c r="M131" i="10"/>
  <c r="K131" i="10"/>
  <c r="O130" i="10"/>
  <c r="Q130" i="10" s="1"/>
  <c r="R130" i="10" s="1"/>
  <c r="S130" i="10" s="1"/>
  <c r="M130" i="10"/>
  <c r="K130" i="10"/>
  <c r="R129" i="10"/>
  <c r="S129" i="10" s="1"/>
  <c r="M129" i="10"/>
  <c r="G129" i="10"/>
  <c r="I129" i="10" s="1"/>
  <c r="J129" i="10" s="1"/>
  <c r="K129" i="10" s="1"/>
  <c r="E129" i="10"/>
  <c r="R128" i="10"/>
  <c r="S128" i="10" s="1"/>
  <c r="M128" i="10"/>
  <c r="G128" i="10"/>
  <c r="I128" i="10" s="1"/>
  <c r="J128" i="10" s="1"/>
  <c r="K128" i="10" s="1"/>
  <c r="E128" i="10"/>
  <c r="R127" i="10"/>
  <c r="S127" i="10" s="1"/>
  <c r="M127" i="10"/>
  <c r="G127" i="10"/>
  <c r="I127" i="10" s="1"/>
  <c r="J127" i="10" s="1"/>
  <c r="K127" i="10" s="1"/>
  <c r="E127" i="10"/>
  <c r="R126" i="10"/>
  <c r="S126" i="10" s="1"/>
  <c r="M126" i="10"/>
  <c r="G126" i="10"/>
  <c r="I126" i="10" s="1"/>
  <c r="J126" i="10" s="1"/>
  <c r="K126" i="10" s="1"/>
  <c r="E126" i="10"/>
  <c r="S125" i="10"/>
  <c r="G125" i="10"/>
  <c r="I125" i="10" s="1"/>
  <c r="J125" i="10" s="1"/>
  <c r="K125" i="10" s="1"/>
  <c r="E125" i="10"/>
  <c r="S124" i="10"/>
  <c r="G124" i="10"/>
  <c r="I124" i="10" s="1"/>
  <c r="J124" i="10" s="1"/>
  <c r="K124" i="10" s="1"/>
  <c r="E124" i="10"/>
  <c r="S123" i="10"/>
  <c r="G123" i="10"/>
  <c r="I123" i="10" s="1"/>
  <c r="J123" i="10" s="1"/>
  <c r="K123" i="10" s="1"/>
  <c r="E123" i="10"/>
  <c r="R122" i="10"/>
  <c r="S122" i="10" s="1"/>
  <c r="G122" i="10"/>
  <c r="I122" i="10" s="1"/>
  <c r="J122" i="10" s="1"/>
  <c r="K122" i="10" s="1"/>
  <c r="E122" i="10"/>
  <c r="R121" i="10"/>
  <c r="S121" i="10" s="1"/>
  <c r="G121" i="10"/>
  <c r="I121" i="10" s="1"/>
  <c r="J121" i="10" s="1"/>
  <c r="K121" i="10" s="1"/>
  <c r="E121" i="10"/>
  <c r="O120" i="10"/>
  <c r="Q120" i="10" s="1"/>
  <c r="R120" i="10" s="1"/>
  <c r="S120" i="10" s="1"/>
  <c r="M120" i="10"/>
  <c r="J120" i="10"/>
  <c r="K120" i="10" s="1"/>
  <c r="E120" i="10"/>
  <c r="R119" i="10"/>
  <c r="S119" i="10" s="1"/>
  <c r="G119" i="10"/>
  <c r="I119" i="10" s="1"/>
  <c r="J119" i="10" s="1"/>
  <c r="K119" i="10" s="1"/>
  <c r="E119" i="10"/>
  <c r="O118" i="10"/>
  <c r="Q118" i="10" s="1"/>
  <c r="M118" i="10"/>
  <c r="R117" i="10"/>
  <c r="G117" i="10"/>
  <c r="I117" i="10" s="1"/>
  <c r="J117" i="10" s="1"/>
  <c r="E117" i="10"/>
  <c r="M116" i="10"/>
  <c r="E116" i="10"/>
  <c r="O115" i="10"/>
  <c r="Q115" i="10" s="1"/>
  <c r="Q116" i="10" s="1"/>
  <c r="M115" i="10"/>
  <c r="J115" i="10"/>
  <c r="K115" i="10" s="1"/>
  <c r="R114" i="10"/>
  <c r="S114" i="10" s="1"/>
  <c r="M114" i="10"/>
  <c r="G114" i="10"/>
  <c r="I114" i="10" s="1"/>
  <c r="I116" i="10" s="1"/>
  <c r="E114" i="10"/>
  <c r="M113" i="10"/>
  <c r="J113" i="10"/>
  <c r="K113" i="10" s="1"/>
  <c r="E113" i="10"/>
  <c r="O112" i="10"/>
  <c r="Q112" i="10" s="1"/>
  <c r="R112" i="10" s="1"/>
  <c r="S112" i="10" s="1"/>
  <c r="M112" i="10"/>
  <c r="K112" i="10"/>
  <c r="O111" i="10"/>
  <c r="Q111" i="10" s="1"/>
  <c r="R111" i="10" s="1"/>
  <c r="M111" i="10"/>
  <c r="K111" i="10"/>
  <c r="M110" i="10"/>
  <c r="K110" i="10"/>
  <c r="O109" i="10"/>
  <c r="Q109" i="10" s="1"/>
  <c r="Q110" i="10" s="1"/>
  <c r="M109" i="10"/>
  <c r="K109" i="10"/>
  <c r="M108" i="10"/>
  <c r="E108" i="10"/>
  <c r="S107" i="10"/>
  <c r="G107" i="10"/>
  <c r="I107" i="10" s="1"/>
  <c r="I108" i="10" s="1"/>
  <c r="E107" i="10"/>
  <c r="O106" i="10"/>
  <c r="Q106" i="10" s="1"/>
  <c r="Q108" i="10" s="1"/>
  <c r="M106" i="10"/>
  <c r="K106" i="10"/>
  <c r="M105" i="10"/>
  <c r="K105" i="10"/>
  <c r="O104" i="10"/>
  <c r="Q104" i="10" s="1"/>
  <c r="Q105" i="10" s="1"/>
  <c r="M104" i="10"/>
  <c r="K104" i="10"/>
  <c r="M103" i="10"/>
  <c r="K103" i="10"/>
  <c r="O102" i="10"/>
  <c r="Q102" i="10" s="1"/>
  <c r="Q103" i="10" s="1"/>
  <c r="M102" i="10"/>
  <c r="K102" i="10"/>
  <c r="M101" i="10"/>
  <c r="K101" i="10"/>
  <c r="O100" i="10"/>
  <c r="Q100" i="10" s="1"/>
  <c r="Q101" i="10" s="1"/>
  <c r="M100" i="10"/>
  <c r="K100" i="10"/>
  <c r="M97" i="10"/>
  <c r="J97" i="10"/>
  <c r="K97" i="10" s="1"/>
  <c r="E97" i="10"/>
  <c r="O96" i="10"/>
  <c r="Q96" i="10" s="1"/>
  <c r="R96" i="10" s="1"/>
  <c r="S96" i="10" s="1"/>
  <c r="M96" i="10"/>
  <c r="K96" i="10"/>
  <c r="O95" i="10"/>
  <c r="Q95" i="10" s="1"/>
  <c r="R95" i="10" s="1"/>
  <c r="S95" i="10" s="1"/>
  <c r="M95" i="10"/>
  <c r="K95" i="10"/>
  <c r="O94" i="10"/>
  <c r="Q94" i="10" s="1"/>
  <c r="R94" i="10" s="1"/>
  <c r="S94" i="10" s="1"/>
  <c r="M94" i="10"/>
  <c r="K94" i="10"/>
  <c r="O93" i="10"/>
  <c r="Q93" i="10" s="1"/>
  <c r="R93" i="10" s="1"/>
  <c r="S93" i="10" s="1"/>
  <c r="M93" i="10"/>
  <c r="K93" i="10"/>
  <c r="O92" i="10"/>
  <c r="Q92" i="10" s="1"/>
  <c r="R92" i="10" s="1"/>
  <c r="S92" i="10" s="1"/>
  <c r="M92" i="10"/>
  <c r="O91" i="10"/>
  <c r="Q91" i="10" s="1"/>
  <c r="R91" i="10" s="1"/>
  <c r="S91" i="10" s="1"/>
  <c r="M91" i="10"/>
  <c r="K91" i="10"/>
  <c r="O90" i="10"/>
  <c r="Q90" i="10" s="1"/>
  <c r="M90" i="10"/>
  <c r="K90" i="10"/>
  <c r="M73" i="10"/>
  <c r="K73" i="10"/>
  <c r="O72" i="10"/>
  <c r="Q72" i="10" s="1"/>
  <c r="R72" i="10" s="1"/>
  <c r="S72" i="10" s="1"/>
  <c r="M72" i="10"/>
  <c r="K72" i="10"/>
  <c r="O71" i="10"/>
  <c r="Q71" i="10" s="1"/>
  <c r="R71" i="10" s="1"/>
  <c r="S71" i="10" s="1"/>
  <c r="M71" i="10"/>
  <c r="K71" i="10"/>
  <c r="O70" i="10"/>
  <c r="Q70" i="10" s="1"/>
  <c r="R70" i="10" s="1"/>
  <c r="S70" i="10" s="1"/>
  <c r="M70" i="10"/>
  <c r="K70" i="10"/>
  <c r="O69" i="10"/>
  <c r="Q69" i="10" s="1"/>
  <c r="R69" i="10" s="1"/>
  <c r="S69" i="10" s="1"/>
  <c r="M69" i="10"/>
  <c r="K69" i="10"/>
  <c r="O68" i="10"/>
  <c r="Q68" i="10" s="1"/>
  <c r="R68" i="10" s="1"/>
  <c r="S68" i="10" s="1"/>
  <c r="M68" i="10"/>
  <c r="K68" i="10"/>
  <c r="O67" i="10"/>
  <c r="Q67" i="10" s="1"/>
  <c r="R67" i="10" s="1"/>
  <c r="S67" i="10" s="1"/>
  <c r="M67" i="10"/>
  <c r="K67" i="10"/>
  <c r="O66" i="10"/>
  <c r="Q66" i="10" s="1"/>
  <c r="R66" i="10" s="1"/>
  <c r="S66" i="10" s="1"/>
  <c r="M66" i="10"/>
  <c r="K66" i="10"/>
  <c r="O65" i="10"/>
  <c r="Q65" i="10" s="1"/>
  <c r="R65" i="10" s="1"/>
  <c r="S65" i="10" s="1"/>
  <c r="M65" i="10"/>
  <c r="K65" i="10"/>
  <c r="O64" i="10"/>
  <c r="Q64" i="10" s="1"/>
  <c r="R64" i="10" s="1"/>
  <c r="S64" i="10" s="1"/>
  <c r="M64" i="10"/>
  <c r="K64" i="10"/>
  <c r="O63" i="10"/>
  <c r="Q63" i="10" s="1"/>
  <c r="R63" i="10" s="1"/>
  <c r="S63" i="10" s="1"/>
  <c r="M63" i="10"/>
  <c r="K63" i="10"/>
  <c r="O62" i="10"/>
  <c r="Q62" i="10" s="1"/>
  <c r="R62" i="10" s="1"/>
  <c r="M62" i="10"/>
  <c r="K62" i="10"/>
  <c r="E61" i="10"/>
  <c r="R44" i="10"/>
  <c r="S44" i="10" s="1"/>
  <c r="M44" i="10"/>
  <c r="G44" i="10"/>
  <c r="I44" i="10" s="1"/>
  <c r="J44" i="10" s="1"/>
  <c r="K44" i="10" s="1"/>
  <c r="E44" i="10"/>
  <c r="O43" i="10"/>
  <c r="Q43" i="10" s="1"/>
  <c r="R43" i="10" s="1"/>
  <c r="S43" i="10" s="1"/>
  <c r="M43" i="10"/>
  <c r="K43" i="10"/>
  <c r="R42" i="10"/>
  <c r="S42" i="10" s="1"/>
  <c r="M42" i="10"/>
  <c r="J42" i="10"/>
  <c r="K42" i="10" s="1"/>
  <c r="E42" i="10"/>
  <c r="O41" i="10"/>
  <c r="Q41" i="10" s="1"/>
  <c r="R41" i="10" s="1"/>
  <c r="S41" i="10" s="1"/>
  <c r="M41" i="10"/>
  <c r="J41" i="10"/>
  <c r="K41" i="10" s="1"/>
  <c r="E41" i="10"/>
  <c r="R40" i="10"/>
  <c r="S40" i="10" s="1"/>
  <c r="M40" i="10"/>
  <c r="G40" i="10"/>
  <c r="I40" i="10" s="1"/>
  <c r="J40" i="10" s="1"/>
  <c r="K40" i="10" s="1"/>
  <c r="E40" i="10"/>
  <c r="O39" i="10"/>
  <c r="Q39" i="10" s="1"/>
  <c r="R39" i="10" s="1"/>
  <c r="S39" i="10" s="1"/>
  <c r="M39" i="10"/>
  <c r="J39" i="10"/>
  <c r="K39" i="10" s="1"/>
  <c r="E39" i="10"/>
  <c r="R38" i="10"/>
  <c r="S38" i="10" s="1"/>
  <c r="M38" i="10"/>
  <c r="G38" i="10"/>
  <c r="I38" i="10" s="1"/>
  <c r="J38" i="10" s="1"/>
  <c r="K38" i="10" s="1"/>
  <c r="E38" i="10"/>
  <c r="O37" i="10"/>
  <c r="Q37" i="10" s="1"/>
  <c r="R37" i="10" s="1"/>
  <c r="S37" i="10" s="1"/>
  <c r="M37" i="10"/>
  <c r="J37" i="10"/>
  <c r="K37" i="10" s="1"/>
  <c r="R36" i="10"/>
  <c r="S36" i="10" s="1"/>
  <c r="M36" i="10"/>
  <c r="G36" i="10"/>
  <c r="I36" i="10" s="1"/>
  <c r="J36" i="10" s="1"/>
  <c r="K36" i="10" s="1"/>
  <c r="E36" i="10"/>
  <c r="O35" i="10"/>
  <c r="Q35" i="10" s="1"/>
  <c r="R35" i="10" s="1"/>
  <c r="S35" i="10" s="1"/>
  <c r="M35" i="10"/>
  <c r="K35" i="10"/>
  <c r="R34" i="10"/>
  <c r="S34" i="10" s="1"/>
  <c r="G34" i="10"/>
  <c r="I34" i="10" s="1"/>
  <c r="J34" i="10" s="1"/>
  <c r="K34" i="10" s="1"/>
  <c r="E34" i="10"/>
  <c r="O33" i="10"/>
  <c r="Q33" i="10" s="1"/>
  <c r="R33" i="10" s="1"/>
  <c r="S33" i="10" s="1"/>
  <c r="M33" i="10"/>
  <c r="J33" i="10"/>
  <c r="K33" i="10" s="1"/>
  <c r="G32" i="10"/>
  <c r="I32" i="10" s="1"/>
  <c r="J32" i="10" s="1"/>
  <c r="K32" i="10" s="1"/>
  <c r="E32" i="10"/>
  <c r="O31" i="10"/>
  <c r="Q31" i="10" s="1"/>
  <c r="R31" i="10" s="1"/>
  <c r="S31" i="10" s="1"/>
  <c r="M31" i="10"/>
  <c r="J31" i="10"/>
  <c r="K31" i="10" s="1"/>
  <c r="R30" i="10"/>
  <c r="S30" i="10" s="1"/>
  <c r="G30" i="10"/>
  <c r="I30" i="10" s="1"/>
  <c r="J30" i="10" s="1"/>
  <c r="K30" i="10" s="1"/>
  <c r="E30" i="10"/>
  <c r="R29" i="10"/>
  <c r="S29" i="10" s="1"/>
  <c r="O29" i="10"/>
  <c r="M29" i="10"/>
  <c r="J29" i="10"/>
  <c r="K29" i="10" s="1"/>
  <c r="R28" i="10"/>
  <c r="S28" i="10" s="1"/>
  <c r="G28" i="10"/>
  <c r="I28" i="10" s="1"/>
  <c r="E28" i="10"/>
  <c r="O27" i="10"/>
  <c r="Q27" i="10" s="1"/>
  <c r="R27" i="10" s="1"/>
  <c r="S27" i="10" s="1"/>
  <c r="M27" i="10"/>
  <c r="K27" i="10"/>
  <c r="R26" i="10"/>
  <c r="S26" i="10" s="1"/>
  <c r="J26" i="10"/>
  <c r="E26" i="10"/>
  <c r="O25" i="10"/>
  <c r="Q25" i="10" s="1"/>
  <c r="M25" i="10"/>
  <c r="K25" i="10"/>
  <c r="M24" i="10"/>
  <c r="K24" i="10"/>
  <c r="O23" i="10"/>
  <c r="Q23" i="10" s="1"/>
  <c r="R23" i="10" s="1"/>
  <c r="S23" i="10" s="1"/>
  <c r="M23" i="10"/>
  <c r="K23" i="10"/>
  <c r="O22" i="10"/>
  <c r="Q22" i="10" s="1"/>
  <c r="R22" i="10" s="1"/>
  <c r="S22" i="10" s="1"/>
  <c r="M22" i="10"/>
  <c r="K22" i="10"/>
  <c r="O21" i="10"/>
  <c r="Q21" i="10" s="1"/>
  <c r="R21" i="10" s="1"/>
  <c r="S21" i="10" s="1"/>
  <c r="M21" i="10"/>
  <c r="K21" i="10"/>
  <c r="O20" i="10"/>
  <c r="Q20" i="10" s="1"/>
  <c r="R20" i="10" s="1"/>
  <c r="S20" i="10" s="1"/>
  <c r="M20" i="10"/>
  <c r="K20" i="10"/>
  <c r="O19" i="10"/>
  <c r="Q19" i="10" s="1"/>
  <c r="R19" i="10" s="1"/>
  <c r="S19" i="10" s="1"/>
  <c r="M19" i="10"/>
  <c r="K19" i="10"/>
  <c r="O18" i="10"/>
  <c r="Q18" i="10" s="1"/>
  <c r="R18" i="10" s="1"/>
  <c r="S18" i="10" s="1"/>
  <c r="M18" i="10"/>
  <c r="K18" i="10"/>
  <c r="R17" i="10"/>
  <c r="K17" i="10"/>
  <c r="D9" i="10"/>
  <c r="F11" i="11"/>
  <c r="F25" i="11"/>
  <c r="M90" i="9"/>
  <c r="O90" i="9" s="1"/>
  <c r="P90" i="9" s="1"/>
  <c r="K90" i="9"/>
  <c r="M89" i="9"/>
  <c r="O89" i="9" s="1"/>
  <c r="P89" i="9" s="1"/>
  <c r="K89" i="9"/>
  <c r="M88" i="9"/>
  <c r="K88" i="9"/>
  <c r="M87" i="9"/>
  <c r="O87" i="9" s="1"/>
  <c r="P87" i="9" s="1"/>
  <c r="K87" i="9"/>
  <c r="M84" i="9"/>
  <c r="K84" i="9"/>
  <c r="M83" i="9"/>
  <c r="O83" i="9" s="1"/>
  <c r="P83" i="9" s="1"/>
  <c r="K83" i="9"/>
  <c r="M82" i="9"/>
  <c r="O82" i="9" s="1"/>
  <c r="P82" i="9" s="1"/>
  <c r="K82" i="9"/>
  <c r="K81" i="9" s="1"/>
  <c r="K80" i="9" s="1"/>
  <c r="M79" i="9"/>
  <c r="O79" i="9" s="1"/>
  <c r="P79" i="9" s="1"/>
  <c r="K79" i="9"/>
  <c r="K78" i="9" s="1"/>
  <c r="K77" i="9" s="1"/>
  <c r="M76" i="9"/>
  <c r="O76" i="9" s="1"/>
  <c r="P76" i="9" s="1"/>
  <c r="K76" i="9"/>
  <c r="M75" i="9"/>
  <c r="O75" i="9" s="1"/>
  <c r="P75" i="9" s="1"/>
  <c r="K75" i="9"/>
  <c r="M74" i="9"/>
  <c r="O74" i="9" s="1"/>
  <c r="P74" i="9" s="1"/>
  <c r="K74" i="9"/>
  <c r="M73" i="9"/>
  <c r="O73" i="9" s="1"/>
  <c r="P73" i="9" s="1"/>
  <c r="K73" i="9"/>
  <c r="M72" i="9"/>
  <c r="K72" i="9"/>
  <c r="M71" i="9"/>
  <c r="O71" i="9" s="1"/>
  <c r="P71" i="9" s="1"/>
  <c r="K71" i="9"/>
  <c r="M70" i="9"/>
  <c r="O70" i="9" s="1"/>
  <c r="P70" i="9" s="1"/>
  <c r="K70" i="9"/>
  <c r="M65" i="9"/>
  <c r="O65" i="9" s="1"/>
  <c r="P65" i="9" s="1"/>
  <c r="K65" i="9"/>
  <c r="E65" i="9"/>
  <c r="G65" i="9" s="1"/>
  <c r="H65" i="9" s="1"/>
  <c r="C65" i="9"/>
  <c r="M64" i="9"/>
  <c r="O64" i="9" s="1"/>
  <c r="P64" i="9" s="1"/>
  <c r="K64" i="9"/>
  <c r="E64" i="9"/>
  <c r="G64" i="9" s="1"/>
  <c r="H64" i="9" s="1"/>
  <c r="C64" i="9"/>
  <c r="M63" i="9"/>
  <c r="O63" i="9" s="1"/>
  <c r="P63" i="9" s="1"/>
  <c r="K63" i="9"/>
  <c r="E63" i="9"/>
  <c r="G63" i="9" s="1"/>
  <c r="H63" i="9" s="1"/>
  <c r="C63" i="9"/>
  <c r="M62" i="9"/>
  <c r="O62" i="9" s="1"/>
  <c r="P62" i="9" s="1"/>
  <c r="K62" i="9"/>
  <c r="E62" i="9"/>
  <c r="G62" i="9" s="1"/>
  <c r="H62" i="9" s="1"/>
  <c r="C62" i="9"/>
  <c r="M61" i="9"/>
  <c r="O61" i="9" s="1"/>
  <c r="P61" i="9" s="1"/>
  <c r="K61" i="9"/>
  <c r="K60" i="9" s="1"/>
  <c r="E61" i="9"/>
  <c r="G61" i="9" s="1"/>
  <c r="C61" i="9"/>
  <c r="M59" i="9"/>
  <c r="O59" i="9" s="1"/>
  <c r="P59" i="9" s="1"/>
  <c r="K59" i="9"/>
  <c r="M58" i="9"/>
  <c r="O58" i="9" s="1"/>
  <c r="P58" i="9" s="1"/>
  <c r="K58" i="9"/>
  <c r="E58" i="9"/>
  <c r="G58" i="9" s="1"/>
  <c r="H58" i="9" s="1"/>
  <c r="C58" i="9"/>
  <c r="M57" i="9"/>
  <c r="O57" i="9" s="1"/>
  <c r="P57" i="9" s="1"/>
  <c r="K57" i="9"/>
  <c r="E57" i="9"/>
  <c r="G57" i="9" s="1"/>
  <c r="H57" i="9" s="1"/>
  <c r="C57" i="9"/>
  <c r="M56" i="9"/>
  <c r="O56" i="9" s="1"/>
  <c r="P56" i="9" s="1"/>
  <c r="K56" i="9"/>
  <c r="M55" i="9"/>
  <c r="O55" i="9" s="1"/>
  <c r="P55" i="9" s="1"/>
  <c r="K55" i="9"/>
  <c r="M54" i="9"/>
  <c r="O54" i="9" s="1"/>
  <c r="P54" i="9" s="1"/>
  <c r="K54" i="9"/>
  <c r="M53" i="9"/>
  <c r="K53" i="9"/>
  <c r="E53" i="9"/>
  <c r="G53" i="9" s="1"/>
  <c r="H53" i="9" s="1"/>
  <c r="C53" i="9"/>
  <c r="M52" i="9"/>
  <c r="O52" i="9" s="1"/>
  <c r="P52" i="9" s="1"/>
  <c r="K52" i="9"/>
  <c r="E52" i="9"/>
  <c r="G52" i="9" s="1"/>
  <c r="H52" i="9" s="1"/>
  <c r="C52" i="9"/>
  <c r="M51" i="9"/>
  <c r="O51" i="9" s="1"/>
  <c r="P51" i="9" s="1"/>
  <c r="K51" i="9"/>
  <c r="E51" i="9"/>
  <c r="G51" i="9" s="1"/>
  <c r="H51" i="9" s="1"/>
  <c r="C51" i="9"/>
  <c r="M50" i="9"/>
  <c r="O50" i="9" s="1"/>
  <c r="P50" i="9" s="1"/>
  <c r="K50" i="9"/>
  <c r="M49" i="9"/>
  <c r="O49" i="9" s="1"/>
  <c r="P49" i="9" s="1"/>
  <c r="K49" i="9"/>
  <c r="E49" i="9"/>
  <c r="G49" i="9" s="1"/>
  <c r="H49" i="9" s="1"/>
  <c r="C49" i="9"/>
  <c r="M48" i="9"/>
  <c r="O48" i="9" s="1"/>
  <c r="P48" i="9" s="1"/>
  <c r="K48" i="9"/>
  <c r="E48" i="9"/>
  <c r="G48" i="9" s="1"/>
  <c r="H48" i="9" s="1"/>
  <c r="C48" i="9"/>
  <c r="M47" i="9"/>
  <c r="O47" i="9" s="1"/>
  <c r="P47" i="9" s="1"/>
  <c r="K47" i="9"/>
  <c r="E47" i="9"/>
  <c r="G47" i="9" s="1"/>
  <c r="H47" i="9" s="1"/>
  <c r="C47" i="9"/>
  <c r="M46" i="9"/>
  <c r="O46" i="9" s="1"/>
  <c r="P46" i="9" s="1"/>
  <c r="K46" i="9"/>
  <c r="K45" i="9" s="1"/>
  <c r="E46" i="9"/>
  <c r="G46" i="9" s="1"/>
  <c r="C46" i="9"/>
  <c r="M44" i="9"/>
  <c r="O44" i="9" s="1"/>
  <c r="P44" i="9" s="1"/>
  <c r="K44" i="9"/>
  <c r="M43" i="9"/>
  <c r="O43" i="9" s="1"/>
  <c r="P43" i="9" s="1"/>
  <c r="K43" i="9"/>
  <c r="E43" i="9"/>
  <c r="G43" i="9" s="1"/>
  <c r="H43" i="9" s="1"/>
  <c r="C43" i="9"/>
  <c r="M42" i="9"/>
  <c r="O42" i="9" s="1"/>
  <c r="P42" i="9" s="1"/>
  <c r="K42" i="9"/>
  <c r="E42" i="9"/>
  <c r="G42" i="9" s="1"/>
  <c r="H42" i="9" s="1"/>
  <c r="C42" i="9"/>
  <c r="M41" i="9"/>
  <c r="O41" i="9" s="1"/>
  <c r="P41" i="9" s="1"/>
  <c r="K41" i="9"/>
  <c r="E41" i="9"/>
  <c r="G41" i="9" s="1"/>
  <c r="H41" i="9" s="1"/>
  <c r="C41" i="9"/>
  <c r="M40" i="9"/>
  <c r="O40" i="9" s="1"/>
  <c r="P40" i="9" s="1"/>
  <c r="K40" i="9"/>
  <c r="E40" i="9"/>
  <c r="G40" i="9" s="1"/>
  <c r="H40" i="9" s="1"/>
  <c r="C40" i="9"/>
  <c r="M39" i="9"/>
  <c r="O39" i="9" s="1"/>
  <c r="P39" i="9" s="1"/>
  <c r="K39" i="9"/>
  <c r="E39" i="9"/>
  <c r="G39" i="9" s="1"/>
  <c r="H39" i="9" s="1"/>
  <c r="C39" i="9"/>
  <c r="M38" i="9"/>
  <c r="K38" i="9"/>
  <c r="M37" i="9"/>
  <c r="O37" i="9" s="1"/>
  <c r="P37" i="9" s="1"/>
  <c r="K37" i="9"/>
  <c r="E37" i="9"/>
  <c r="G37" i="9" s="1"/>
  <c r="H37" i="9" s="1"/>
  <c r="C37" i="9"/>
  <c r="M36" i="9"/>
  <c r="O36" i="9" s="1"/>
  <c r="P36" i="9" s="1"/>
  <c r="K36" i="9"/>
  <c r="M35" i="9"/>
  <c r="O35" i="9" s="1"/>
  <c r="P35" i="9" s="1"/>
  <c r="K35" i="9"/>
  <c r="E35" i="9"/>
  <c r="G35" i="9" s="1"/>
  <c r="H35" i="9" s="1"/>
  <c r="C35" i="9"/>
  <c r="M34" i="9"/>
  <c r="O34" i="9" s="1"/>
  <c r="P34" i="9" s="1"/>
  <c r="K34" i="9"/>
  <c r="E34" i="9"/>
  <c r="G34" i="9" s="1"/>
  <c r="H34" i="9" s="1"/>
  <c r="C34" i="9"/>
  <c r="M33" i="9"/>
  <c r="O33" i="9" s="1"/>
  <c r="P33" i="9" s="1"/>
  <c r="K33" i="9"/>
  <c r="E33" i="9"/>
  <c r="G33" i="9" s="1"/>
  <c r="H33" i="9" s="1"/>
  <c r="C33" i="9"/>
  <c r="M32" i="9"/>
  <c r="O32" i="9" s="1"/>
  <c r="P32" i="9" s="1"/>
  <c r="K32" i="9"/>
  <c r="M31" i="9"/>
  <c r="O31" i="9" s="1"/>
  <c r="P31" i="9" s="1"/>
  <c r="K31" i="9"/>
  <c r="E31" i="9"/>
  <c r="G31" i="9" s="1"/>
  <c r="H31" i="9" s="1"/>
  <c r="C31" i="9"/>
  <c r="M30" i="9"/>
  <c r="O30" i="9" s="1"/>
  <c r="P30" i="9" s="1"/>
  <c r="K30" i="9"/>
  <c r="E30" i="9"/>
  <c r="G30" i="9" s="1"/>
  <c r="H30" i="9" s="1"/>
  <c r="C30" i="9"/>
  <c r="M29" i="9"/>
  <c r="K29" i="9"/>
  <c r="E29" i="9"/>
  <c r="G29" i="9" s="1"/>
  <c r="H29" i="9" s="1"/>
  <c r="C29" i="9"/>
  <c r="M28" i="9"/>
  <c r="K28" i="9"/>
  <c r="E28" i="9"/>
  <c r="G28" i="9" s="1"/>
  <c r="H28" i="9" s="1"/>
  <c r="C28" i="9"/>
  <c r="M27" i="9"/>
  <c r="K27" i="9"/>
  <c r="E27" i="9"/>
  <c r="G27" i="9" s="1"/>
  <c r="H27" i="9" s="1"/>
  <c r="C27" i="9"/>
  <c r="M26" i="9"/>
  <c r="K26" i="9"/>
  <c r="E26" i="9"/>
  <c r="G26" i="9" s="1"/>
  <c r="H26" i="9" s="1"/>
  <c r="C26" i="9"/>
  <c r="M25" i="9"/>
  <c r="O25" i="9" s="1"/>
  <c r="P25" i="9" s="1"/>
  <c r="K25" i="9"/>
  <c r="E25" i="9"/>
  <c r="G25" i="9" s="1"/>
  <c r="H25" i="9" s="1"/>
  <c r="C25" i="9"/>
  <c r="M24" i="9"/>
  <c r="O24" i="9" s="1"/>
  <c r="P24" i="9" s="1"/>
  <c r="K24" i="9"/>
  <c r="E24" i="9"/>
  <c r="G24" i="9" s="1"/>
  <c r="H24" i="9" s="1"/>
  <c r="C24" i="9"/>
  <c r="M23" i="9"/>
  <c r="O23" i="9" s="1"/>
  <c r="P23" i="9" s="1"/>
  <c r="K23" i="9"/>
  <c r="E23" i="9"/>
  <c r="G23" i="9" s="1"/>
  <c r="H23" i="9" s="1"/>
  <c r="C23" i="9"/>
  <c r="M22" i="9"/>
  <c r="K22" i="9"/>
  <c r="E22" i="9"/>
  <c r="G22" i="9" s="1"/>
  <c r="H22" i="9" s="1"/>
  <c r="C22" i="9"/>
  <c r="M21" i="9"/>
  <c r="O21" i="9" s="1"/>
  <c r="P21" i="9" s="1"/>
  <c r="K21" i="9"/>
  <c r="E21" i="9"/>
  <c r="G21" i="9" s="1"/>
  <c r="H21" i="9" s="1"/>
  <c r="C21" i="9"/>
  <c r="M20" i="9"/>
  <c r="O20" i="9" s="1"/>
  <c r="P20" i="9" s="1"/>
  <c r="K20" i="9"/>
  <c r="E20" i="9"/>
  <c r="G20" i="9" s="1"/>
  <c r="H20" i="9" s="1"/>
  <c r="C20" i="9"/>
  <c r="M19" i="9"/>
  <c r="O19" i="9" s="1"/>
  <c r="P19" i="9" s="1"/>
  <c r="K19" i="9"/>
  <c r="E19" i="9"/>
  <c r="G19" i="9" s="1"/>
  <c r="H19" i="9" s="1"/>
  <c r="C19" i="9"/>
  <c r="M18" i="9"/>
  <c r="O18" i="9" s="1"/>
  <c r="P18" i="9" s="1"/>
  <c r="K18" i="9"/>
  <c r="E18" i="9"/>
  <c r="G18" i="9" s="1"/>
  <c r="H18" i="9" s="1"/>
  <c r="C18" i="9"/>
  <c r="M17" i="9"/>
  <c r="O17" i="9" s="1"/>
  <c r="P17" i="9" s="1"/>
  <c r="K17" i="9"/>
  <c r="E17" i="9"/>
  <c r="G17" i="9" s="1"/>
  <c r="H17" i="9" s="1"/>
  <c r="C17" i="9"/>
  <c r="M16" i="9"/>
  <c r="O16" i="9" s="1"/>
  <c r="P16" i="9" s="1"/>
  <c r="K16" i="9"/>
  <c r="E16" i="9"/>
  <c r="C16" i="9"/>
  <c r="M15" i="9"/>
  <c r="O15" i="9" s="1"/>
  <c r="P15" i="9" s="1"/>
  <c r="K15" i="9"/>
  <c r="M14" i="9"/>
  <c r="O14" i="9" s="1"/>
  <c r="P14" i="9" s="1"/>
  <c r="K14" i="9"/>
  <c r="E14" i="9"/>
  <c r="G14" i="9" s="1"/>
  <c r="H14" i="9" s="1"/>
  <c r="C14" i="9"/>
  <c r="M13" i="9"/>
  <c r="K13" i="9"/>
  <c r="E13" i="9"/>
  <c r="G13" i="9" s="1"/>
  <c r="H13" i="9" s="1"/>
  <c r="C13" i="9"/>
  <c r="M12" i="9"/>
  <c r="K12" i="9"/>
  <c r="E12" i="9"/>
  <c r="G12" i="9" s="1"/>
  <c r="C12" i="9"/>
  <c r="M26" i="8"/>
  <c r="M30" i="8"/>
  <c r="K30" i="8"/>
  <c r="E30" i="8"/>
  <c r="M29" i="8"/>
  <c r="K29" i="8"/>
  <c r="M27" i="8"/>
  <c r="K27" i="8"/>
  <c r="E27" i="8"/>
  <c r="K26" i="8"/>
  <c r="E26" i="8"/>
  <c r="M24" i="8"/>
  <c r="K24" i="8"/>
  <c r="M23" i="8"/>
  <c r="K23" i="8"/>
  <c r="E23" i="8"/>
  <c r="M22" i="8"/>
  <c r="K22" i="8"/>
  <c r="E22" i="8"/>
  <c r="H20" i="8"/>
  <c r="G20" i="8"/>
  <c r="M19" i="8"/>
  <c r="K19" i="8"/>
  <c r="E19" i="8"/>
  <c r="M18" i="8"/>
  <c r="K18" i="8"/>
  <c r="E18" i="8"/>
  <c r="M16" i="8"/>
  <c r="K16" i="8"/>
  <c r="E16" i="8"/>
  <c r="M15" i="8"/>
  <c r="K15" i="8"/>
  <c r="E15" i="8"/>
  <c r="K14" i="8"/>
  <c r="M14" i="8" s="1"/>
  <c r="E14" i="8"/>
  <c r="K12" i="8"/>
  <c r="M12" i="8" s="1"/>
  <c r="E12" i="8"/>
  <c r="M76" i="6"/>
  <c r="M75" i="6"/>
  <c r="M71" i="6"/>
  <c r="M70" i="6"/>
  <c r="M68" i="6"/>
  <c r="E76" i="6"/>
  <c r="G76" i="6" s="1"/>
  <c r="E75" i="6"/>
  <c r="G75" i="6" s="1"/>
  <c r="E72" i="6"/>
  <c r="G72" i="6" s="1"/>
  <c r="H72" i="6" s="1"/>
  <c r="I72" i="6" s="1"/>
  <c r="G70" i="6"/>
  <c r="G67" i="6"/>
  <c r="H67" i="6" s="1"/>
  <c r="I67" i="6" s="1"/>
  <c r="E13" i="6"/>
  <c r="G13" i="6" s="1"/>
  <c r="H13" i="6" s="1"/>
  <c r="E12" i="6"/>
  <c r="G12" i="6" s="1"/>
  <c r="H12" i="6" s="1"/>
  <c r="E18" i="3"/>
  <c r="E16" i="3"/>
  <c r="E15" i="3"/>
  <c r="G15" i="3" s="1"/>
  <c r="M77" i="6"/>
  <c r="M73" i="6"/>
  <c r="E73" i="6"/>
  <c r="G73" i="6" s="1"/>
  <c r="M72" i="6"/>
  <c r="M64" i="6"/>
  <c r="M63" i="6"/>
  <c r="M62" i="6"/>
  <c r="M61" i="6"/>
  <c r="M60" i="6"/>
  <c r="E59" i="6"/>
  <c r="G59" i="6" s="1"/>
  <c r="M58" i="6"/>
  <c r="M57" i="6"/>
  <c r="E57" i="6"/>
  <c r="G57" i="6" s="1"/>
  <c r="M56" i="6"/>
  <c r="E56" i="6"/>
  <c r="G56" i="6" s="1"/>
  <c r="M55" i="6"/>
  <c r="E55" i="6"/>
  <c r="G55" i="6" s="1"/>
  <c r="M54" i="6"/>
  <c r="E54" i="6"/>
  <c r="G54" i="6" s="1"/>
  <c r="M53" i="6"/>
  <c r="E53" i="6"/>
  <c r="G53" i="6" s="1"/>
  <c r="M52" i="6"/>
  <c r="E52" i="6"/>
  <c r="G52" i="6" s="1"/>
  <c r="M51" i="6"/>
  <c r="E51" i="6"/>
  <c r="G51" i="6" s="1"/>
  <c r="M49" i="6"/>
  <c r="E49" i="6"/>
  <c r="G49" i="6" s="1"/>
  <c r="E48" i="6"/>
  <c r="G48" i="6" s="1"/>
  <c r="M47" i="6"/>
  <c r="M46" i="6"/>
  <c r="E46" i="6"/>
  <c r="G46" i="6" s="1"/>
  <c r="H46" i="6" s="1"/>
  <c r="I46" i="6" s="1"/>
  <c r="M45" i="6"/>
  <c r="E45" i="6"/>
  <c r="G45" i="6" s="1"/>
  <c r="M44" i="6"/>
  <c r="M43" i="6"/>
  <c r="M42" i="6"/>
  <c r="M41" i="6"/>
  <c r="E40" i="6"/>
  <c r="G40" i="6" s="1"/>
  <c r="M39" i="6"/>
  <c r="E39" i="6"/>
  <c r="G39" i="6" s="1"/>
  <c r="E38" i="6"/>
  <c r="G38" i="6" s="1"/>
  <c r="H38" i="6" s="1"/>
  <c r="I38" i="6" s="1"/>
  <c r="M37" i="6"/>
  <c r="E37" i="6"/>
  <c r="G37" i="6" s="1"/>
  <c r="M36" i="6"/>
  <c r="E36" i="6"/>
  <c r="G36" i="6" s="1"/>
  <c r="H36" i="6" s="1"/>
  <c r="I36" i="6" s="1"/>
  <c r="M34" i="6"/>
  <c r="E34" i="6"/>
  <c r="G34" i="6" s="1"/>
  <c r="M33" i="6"/>
  <c r="E33" i="6"/>
  <c r="G33" i="6" s="1"/>
  <c r="M32" i="6"/>
  <c r="M31" i="6"/>
  <c r="E31" i="6"/>
  <c r="G31" i="6" s="1"/>
  <c r="M30" i="6"/>
  <c r="E30" i="6"/>
  <c r="G30" i="6" s="1"/>
  <c r="M29" i="6"/>
  <c r="E29" i="6"/>
  <c r="G29" i="6" s="1"/>
  <c r="M27" i="6"/>
  <c r="E26" i="6"/>
  <c r="G26" i="6" s="1"/>
  <c r="H26" i="6" s="1"/>
  <c r="M25" i="6"/>
  <c r="E25" i="6"/>
  <c r="G25" i="6" s="1"/>
  <c r="H25" i="6" s="1"/>
  <c r="M24" i="6"/>
  <c r="E24" i="6"/>
  <c r="G24" i="6" s="1"/>
  <c r="H24" i="6" s="1"/>
  <c r="M23" i="6"/>
  <c r="E23" i="6"/>
  <c r="G23" i="6" s="1"/>
  <c r="H23" i="6" s="1"/>
  <c r="M22" i="6"/>
  <c r="E22" i="6"/>
  <c r="M21" i="6"/>
  <c r="E21" i="6"/>
  <c r="G21" i="6" s="1"/>
  <c r="H21" i="6" s="1"/>
  <c r="E20" i="6"/>
  <c r="G20" i="6" s="1"/>
  <c r="H20" i="6" s="1"/>
  <c r="M19" i="6"/>
  <c r="E19" i="6"/>
  <c r="G19" i="6" s="1"/>
  <c r="H19" i="6" s="1"/>
  <c r="M18" i="6"/>
  <c r="E18" i="6"/>
  <c r="G18" i="6" s="1"/>
  <c r="H18" i="6" s="1"/>
  <c r="M17" i="6"/>
  <c r="E17" i="6"/>
  <c r="G17" i="6" s="1"/>
  <c r="H17" i="6" s="1"/>
  <c r="M16" i="6"/>
  <c r="E16" i="6"/>
  <c r="G16" i="6" s="1"/>
  <c r="H16" i="6" s="1"/>
  <c r="M15" i="6"/>
  <c r="M14" i="6"/>
  <c r="M13" i="6"/>
  <c r="O11" i="6" s="1"/>
  <c r="K79" i="5"/>
  <c r="M79" i="5" s="1"/>
  <c r="O79" i="5" s="1"/>
  <c r="C79" i="5"/>
  <c r="E79" i="5" s="1"/>
  <c r="G79" i="5" s="1"/>
  <c r="K78" i="5"/>
  <c r="M78" i="5" s="1"/>
  <c r="O78" i="5" s="1"/>
  <c r="C78" i="5"/>
  <c r="E78" i="5" s="1"/>
  <c r="G78" i="5" s="1"/>
  <c r="K77" i="5"/>
  <c r="M77" i="5" s="1"/>
  <c r="O77" i="5" s="1"/>
  <c r="C77" i="5"/>
  <c r="E77" i="5" s="1"/>
  <c r="G77" i="5" s="1"/>
  <c r="K76" i="5"/>
  <c r="C76" i="5"/>
  <c r="K74" i="5"/>
  <c r="M74" i="5" s="1"/>
  <c r="O74" i="5" s="1"/>
  <c r="C74" i="5"/>
  <c r="E74" i="5" s="1"/>
  <c r="G74" i="5" s="1"/>
  <c r="K73" i="5"/>
  <c r="M73" i="5" s="1"/>
  <c r="O73" i="5" s="1"/>
  <c r="C73" i="5"/>
  <c r="E73" i="5" s="1"/>
  <c r="G73" i="5" s="1"/>
  <c r="H73" i="5" s="1"/>
  <c r="K72" i="5"/>
  <c r="C72" i="5"/>
  <c r="K70" i="5"/>
  <c r="M70" i="5"/>
  <c r="O70" i="5" s="1"/>
  <c r="K69" i="5"/>
  <c r="M69" i="5" s="1"/>
  <c r="O69" i="5" s="1"/>
  <c r="C69" i="5"/>
  <c r="E69" i="5" s="1"/>
  <c r="G69" i="5" s="1"/>
  <c r="K68" i="5"/>
  <c r="M68" i="5" s="1"/>
  <c r="O68" i="5" s="1"/>
  <c r="C68" i="5"/>
  <c r="E68" i="5" s="1"/>
  <c r="G68" i="5" s="1"/>
  <c r="K67" i="5"/>
  <c r="M67" i="5" s="1"/>
  <c r="O67" i="5" s="1"/>
  <c r="P67" i="5" s="1"/>
  <c r="C67" i="5"/>
  <c r="E67" i="5" s="1"/>
  <c r="G67" i="5" s="1"/>
  <c r="K66" i="5"/>
  <c r="M66" i="5" s="1"/>
  <c r="O66" i="5" s="1"/>
  <c r="C66" i="5"/>
  <c r="E66" i="5" s="1"/>
  <c r="G66" i="5" s="1"/>
  <c r="K65" i="5"/>
  <c r="M65" i="5" s="1"/>
  <c r="O65" i="5" s="1"/>
  <c r="C65" i="5"/>
  <c r="E65" i="5"/>
  <c r="G65" i="5" s="1"/>
  <c r="K64" i="5"/>
  <c r="M64" i="5" s="1"/>
  <c r="O64" i="5" s="1"/>
  <c r="K63" i="5"/>
  <c r="M63" i="5" s="1"/>
  <c r="O63" i="5" s="1"/>
  <c r="C63" i="5"/>
  <c r="E63" i="5" s="1"/>
  <c r="G63" i="5" s="1"/>
  <c r="K62" i="5"/>
  <c r="M62" i="5" s="1"/>
  <c r="O62" i="5" s="1"/>
  <c r="C62" i="5"/>
  <c r="E62" i="5" s="1"/>
  <c r="G62" i="5" s="1"/>
  <c r="K61" i="5"/>
  <c r="M61" i="5" s="1"/>
  <c r="O61" i="5" s="1"/>
  <c r="K60" i="5"/>
  <c r="M60" i="5" s="1"/>
  <c r="O60" i="5" s="1"/>
  <c r="K59" i="5"/>
  <c r="M59" i="5" s="1"/>
  <c r="O59" i="5" s="1"/>
  <c r="K58" i="5"/>
  <c r="M58" i="5" s="1"/>
  <c r="O58" i="5" s="1"/>
  <c r="K57" i="5"/>
  <c r="M57" i="5" s="1"/>
  <c r="O57" i="5" s="1"/>
  <c r="K56" i="5"/>
  <c r="M56" i="5" s="1"/>
  <c r="O56" i="5" s="1"/>
  <c r="C55" i="5"/>
  <c r="E55" i="5" s="1"/>
  <c r="G55" i="5" s="1"/>
  <c r="K54" i="5"/>
  <c r="M54" i="5" s="1"/>
  <c r="O54" i="5" s="1"/>
  <c r="C54" i="5"/>
  <c r="E54" i="5" s="1"/>
  <c r="G54" i="5" s="1"/>
  <c r="C53" i="5"/>
  <c r="E53" i="5" s="1"/>
  <c r="G53" i="5" s="1"/>
  <c r="K52" i="5"/>
  <c r="M52" i="5" s="1"/>
  <c r="O52" i="5" s="1"/>
  <c r="C52" i="5"/>
  <c r="E52" i="5" s="1"/>
  <c r="G52" i="5" s="1"/>
  <c r="K51" i="5"/>
  <c r="M51" i="5" s="1"/>
  <c r="O51" i="5" s="1"/>
  <c r="C51" i="5"/>
  <c r="E51" i="5" s="1"/>
  <c r="G51" i="5" s="1"/>
  <c r="K50" i="5"/>
  <c r="M50" i="5" s="1"/>
  <c r="O50" i="5" s="1"/>
  <c r="C50" i="5"/>
  <c r="E50" i="5" s="1"/>
  <c r="G50" i="5" s="1"/>
  <c r="K49" i="5"/>
  <c r="M49" i="5" s="1"/>
  <c r="O49" i="5" s="1"/>
  <c r="C49" i="5"/>
  <c r="E49" i="5" s="1"/>
  <c r="G49" i="5" s="1"/>
  <c r="K48" i="5"/>
  <c r="M48" i="5" s="1"/>
  <c r="O48" i="5" s="1"/>
  <c r="C48" i="5"/>
  <c r="E48" i="5" s="1"/>
  <c r="G48" i="5" s="1"/>
  <c r="K47" i="5"/>
  <c r="M47" i="5" s="1"/>
  <c r="O47" i="5" s="1"/>
  <c r="C47" i="5"/>
  <c r="E47" i="5" s="1"/>
  <c r="G47" i="5" s="1"/>
  <c r="K46" i="5"/>
  <c r="M46" i="5" s="1"/>
  <c r="O46" i="5" s="1"/>
  <c r="C46" i="5"/>
  <c r="E46" i="5"/>
  <c r="G46" i="5" s="1"/>
  <c r="K45" i="5"/>
  <c r="M45" i="5" s="1"/>
  <c r="O45" i="5" s="1"/>
  <c r="C45" i="5"/>
  <c r="E45" i="5" s="1"/>
  <c r="G45" i="5" s="1"/>
  <c r="K44" i="5"/>
  <c r="M44" i="5" s="1"/>
  <c r="O44" i="5" s="1"/>
  <c r="C44" i="5"/>
  <c r="E44" i="5" s="1"/>
  <c r="G44" i="5" s="1"/>
  <c r="K43" i="5"/>
  <c r="C43" i="5"/>
  <c r="K41" i="5"/>
  <c r="M41" i="5" s="1"/>
  <c r="O41" i="5" s="1"/>
  <c r="K40" i="5"/>
  <c r="M40" i="5" s="1"/>
  <c r="O40" i="5" s="1"/>
  <c r="K39" i="5"/>
  <c r="M39" i="5" s="1"/>
  <c r="O39" i="5" s="1"/>
  <c r="P39" i="5" s="1"/>
  <c r="K38" i="5"/>
  <c r="M38" i="5" s="1"/>
  <c r="O38" i="5" s="1"/>
  <c r="K37" i="5"/>
  <c r="M37" i="5" s="1"/>
  <c r="O37" i="5" s="1"/>
  <c r="K36" i="5"/>
  <c r="M36" i="5" s="1"/>
  <c r="O36" i="5" s="1"/>
  <c r="K35" i="5"/>
  <c r="M35" i="5" s="1"/>
  <c r="O35" i="5" s="1"/>
  <c r="K34" i="5"/>
  <c r="M34" i="5" s="1"/>
  <c r="O34" i="5" s="1"/>
  <c r="K33" i="5"/>
  <c r="M33" i="5" s="1"/>
  <c r="O33" i="5" s="1"/>
  <c r="K32" i="5"/>
  <c r="M32" i="5"/>
  <c r="O32" i="5" s="1"/>
  <c r="K31" i="5"/>
  <c r="M31" i="5"/>
  <c r="O31" i="5" s="1"/>
  <c r="P31" i="5" s="1"/>
  <c r="C31" i="5"/>
  <c r="E31" i="5" s="1"/>
  <c r="G31" i="5" s="1"/>
  <c r="K30" i="5"/>
  <c r="M30" i="5" s="1"/>
  <c r="O30" i="5" s="1"/>
  <c r="C30" i="5"/>
  <c r="E30" i="5" s="1"/>
  <c r="G30" i="5" s="1"/>
  <c r="K29" i="5"/>
  <c r="M29" i="5" s="1"/>
  <c r="O29" i="5" s="1"/>
  <c r="C29" i="5"/>
  <c r="E29" i="5" s="1"/>
  <c r="G29" i="5" s="1"/>
  <c r="K28" i="5"/>
  <c r="M28" i="5" s="1"/>
  <c r="O28" i="5" s="1"/>
  <c r="P28" i="5" s="1"/>
  <c r="C28" i="5"/>
  <c r="E28" i="5" s="1"/>
  <c r="G28" i="5" s="1"/>
  <c r="K27" i="5"/>
  <c r="M27" i="5" s="1"/>
  <c r="O27" i="5" s="1"/>
  <c r="P27" i="5" s="1"/>
  <c r="C27" i="5"/>
  <c r="E27" i="5" s="1"/>
  <c r="G27" i="5" s="1"/>
  <c r="K26" i="5"/>
  <c r="M26" i="5" s="1"/>
  <c r="O26" i="5" s="1"/>
  <c r="C26" i="5"/>
  <c r="E26" i="5" s="1"/>
  <c r="G26" i="5" s="1"/>
  <c r="K25" i="5"/>
  <c r="M25" i="5" s="1"/>
  <c r="O25" i="5" s="1"/>
  <c r="C25" i="5"/>
  <c r="E25" i="5" s="1"/>
  <c r="G25" i="5" s="1"/>
  <c r="K24" i="5"/>
  <c r="M24" i="5" s="1"/>
  <c r="O24" i="5" s="1"/>
  <c r="P24" i="5" s="1"/>
  <c r="C24" i="5"/>
  <c r="E24" i="5" s="1"/>
  <c r="G24" i="5" s="1"/>
  <c r="K23" i="5"/>
  <c r="M23" i="5" s="1"/>
  <c r="O23" i="5" s="1"/>
  <c r="P23" i="5" s="1"/>
  <c r="C23" i="5"/>
  <c r="E23" i="5" s="1"/>
  <c r="G23" i="5" s="1"/>
  <c r="K22" i="5"/>
  <c r="M22" i="5" s="1"/>
  <c r="O22" i="5" s="1"/>
  <c r="P22" i="5" s="1"/>
  <c r="C22" i="5"/>
  <c r="E22" i="5" s="1"/>
  <c r="G22" i="5" s="1"/>
  <c r="K21" i="5"/>
  <c r="M21" i="5" s="1"/>
  <c r="O21" i="5" s="1"/>
  <c r="C21" i="5"/>
  <c r="E21" i="5" s="1"/>
  <c r="G21" i="5" s="1"/>
  <c r="K20" i="5"/>
  <c r="M20" i="5" s="1"/>
  <c r="O20" i="5" s="1"/>
  <c r="C20" i="5"/>
  <c r="E20" i="5" s="1"/>
  <c r="G20" i="5" s="1"/>
  <c r="H20" i="5" s="1"/>
  <c r="K19" i="5"/>
  <c r="M19" i="5" s="1"/>
  <c r="O19" i="5" s="1"/>
  <c r="C19" i="5"/>
  <c r="E19" i="5" s="1"/>
  <c r="G19" i="5" s="1"/>
  <c r="K18" i="5"/>
  <c r="M18" i="5" s="1"/>
  <c r="O18" i="5" s="1"/>
  <c r="P18" i="5" s="1"/>
  <c r="C18" i="5"/>
  <c r="E18" i="5" s="1"/>
  <c r="G18" i="5" s="1"/>
  <c r="K17" i="5"/>
  <c r="M17" i="5" s="1"/>
  <c r="O17" i="5" s="1"/>
  <c r="C17" i="5"/>
  <c r="E17" i="5" s="1"/>
  <c r="G17" i="5" s="1"/>
  <c r="K16" i="5"/>
  <c r="M16" i="5" s="1"/>
  <c r="O16" i="5" s="1"/>
  <c r="C16" i="5"/>
  <c r="E16" i="5" s="1"/>
  <c r="G16" i="5" s="1"/>
  <c r="H16" i="5" s="1"/>
  <c r="K15" i="5"/>
  <c r="M15" i="5" s="1"/>
  <c r="O15" i="5" s="1"/>
  <c r="C15" i="5"/>
  <c r="E15" i="5" s="1"/>
  <c r="G15" i="5" s="1"/>
  <c r="K14" i="5"/>
  <c r="M14" i="5" s="1"/>
  <c r="O14" i="5" s="1"/>
  <c r="P14" i="5" s="1"/>
  <c r="C14" i="5"/>
  <c r="E14" i="5"/>
  <c r="G14" i="5" s="1"/>
  <c r="K13" i="5"/>
  <c r="C13" i="5"/>
  <c r="E13" i="5" s="1"/>
  <c r="G13" i="5" s="1"/>
  <c r="C12" i="5"/>
  <c r="K36" i="3"/>
  <c r="K35" i="3"/>
  <c r="K34" i="3"/>
  <c r="K33" i="3"/>
  <c r="M34" i="3"/>
  <c r="M35" i="3"/>
  <c r="M36" i="3"/>
  <c r="M33" i="3"/>
  <c r="E34" i="3"/>
  <c r="E35" i="3"/>
  <c r="E36" i="3"/>
  <c r="E33" i="3"/>
  <c r="C34" i="3"/>
  <c r="C35" i="3"/>
  <c r="C36" i="3"/>
  <c r="C33" i="3"/>
  <c r="J32" i="3"/>
  <c r="J28" i="3" s="1"/>
  <c r="B32" i="3"/>
  <c r="B28" i="3" s="1"/>
  <c r="M17" i="3"/>
  <c r="M18" i="3"/>
  <c r="M19" i="3"/>
  <c r="M20" i="3"/>
  <c r="M15" i="3"/>
  <c r="K17" i="3"/>
  <c r="K18" i="3"/>
  <c r="K19" i="3"/>
  <c r="K20" i="3"/>
  <c r="K15" i="3"/>
  <c r="E20" i="3"/>
  <c r="E21" i="3"/>
  <c r="J14" i="3"/>
  <c r="J10" i="3" s="1"/>
  <c r="B14" i="3"/>
  <c r="B10" i="3" s="1"/>
  <c r="C16" i="3"/>
  <c r="C18" i="3"/>
  <c r="C20" i="3"/>
  <c r="C21" i="3"/>
  <c r="C15" i="3"/>
  <c r="C14" i="3" s="1"/>
  <c r="P264" i="12" l="1"/>
  <c r="Q264" i="12"/>
  <c r="Q321" i="10"/>
  <c r="R332" i="10"/>
  <c r="M321" i="10"/>
  <c r="M189" i="10"/>
  <c r="M173" i="10"/>
  <c r="Q173" i="10"/>
  <c r="M61" i="10"/>
  <c r="M9" i="10" s="1"/>
  <c r="G8" i="49" s="1"/>
  <c r="Q61" i="10"/>
  <c r="J101" i="12"/>
  <c r="J185" i="12"/>
  <c r="B154" i="12"/>
  <c r="J96" i="12"/>
  <c r="K96" i="12"/>
  <c r="J80" i="12"/>
  <c r="K258" i="12"/>
  <c r="H185" i="12"/>
  <c r="J49" i="12"/>
  <c r="J10" i="12"/>
  <c r="I126" i="12"/>
  <c r="H203" i="12"/>
  <c r="H201" i="12" s="1"/>
  <c r="G201" i="12"/>
  <c r="I41" i="12"/>
  <c r="I234" i="12"/>
  <c r="C266" i="12"/>
  <c r="C265" i="12" s="1"/>
  <c r="K304" i="12"/>
  <c r="K303" i="12" s="1"/>
  <c r="I232" i="12"/>
  <c r="D102" i="12"/>
  <c r="I279" i="12"/>
  <c r="I222" i="12"/>
  <c r="I180" i="12"/>
  <c r="O27" i="9"/>
  <c r="P27" i="9" s="1"/>
  <c r="O88" i="9"/>
  <c r="P88" i="9" s="1"/>
  <c r="O29" i="9"/>
  <c r="P29" i="9" s="1"/>
  <c r="O53" i="9"/>
  <c r="P53" i="9" s="1"/>
  <c r="O13" i="9"/>
  <c r="P13" i="9" s="1"/>
  <c r="C11" i="9"/>
  <c r="O26" i="9"/>
  <c r="P26" i="9" s="1"/>
  <c r="O28" i="9"/>
  <c r="P28" i="9" s="1"/>
  <c r="O72" i="9"/>
  <c r="P72" i="9" s="1"/>
  <c r="O84" i="9"/>
  <c r="P84" i="9" s="1"/>
  <c r="O22" i="9"/>
  <c r="P22" i="9" s="1"/>
  <c r="K11" i="9"/>
  <c r="K10" i="9" s="1"/>
  <c r="C45" i="9"/>
  <c r="K86" i="9"/>
  <c r="K85" i="9" s="1"/>
  <c r="O12" i="9"/>
  <c r="P12" i="9" s="1"/>
  <c r="O38" i="9"/>
  <c r="P38" i="9" s="1"/>
  <c r="O114" i="23"/>
  <c r="P114" i="23" s="1"/>
  <c r="O35" i="23"/>
  <c r="P35" i="23" s="1"/>
  <c r="G66" i="23"/>
  <c r="H66" i="23" s="1"/>
  <c r="O151" i="23"/>
  <c r="P151" i="23" s="1"/>
  <c r="G77" i="23"/>
  <c r="H77" i="23" s="1"/>
  <c r="G81" i="23"/>
  <c r="H81" i="23" s="1"/>
  <c r="G116" i="23"/>
  <c r="H116" i="23" s="1"/>
  <c r="G125" i="23"/>
  <c r="H125" i="23" s="1"/>
  <c r="G132" i="23"/>
  <c r="H132" i="23" s="1"/>
  <c r="Q93" i="23"/>
  <c r="Q74" i="23"/>
  <c r="O86" i="23"/>
  <c r="P86" i="23" s="1"/>
  <c r="G139" i="23"/>
  <c r="H139" i="23" s="1"/>
  <c r="O145" i="23"/>
  <c r="P145" i="23" s="1"/>
  <c r="O59" i="23"/>
  <c r="P59" i="23" s="1"/>
  <c r="G87" i="23"/>
  <c r="H87" i="23" s="1"/>
  <c r="O91" i="23"/>
  <c r="P91" i="23" s="1"/>
  <c r="O117" i="23"/>
  <c r="P117" i="23" s="1"/>
  <c r="O126" i="23"/>
  <c r="P126" i="23" s="1"/>
  <c r="O26" i="23"/>
  <c r="P26" i="23" s="1"/>
  <c r="G79" i="23"/>
  <c r="H79" i="23" s="1"/>
  <c r="G131" i="23"/>
  <c r="H131" i="23" s="1"/>
  <c r="C40" i="12"/>
  <c r="C39" i="12" s="1"/>
  <c r="I139" i="12"/>
  <c r="K1644" i="30"/>
  <c r="I381" i="30"/>
  <c r="I380" i="30" s="1"/>
  <c r="K1076" i="30"/>
  <c r="K1550" i="30"/>
  <c r="J156" i="30"/>
  <c r="C1076" i="30"/>
  <c r="Q366" i="30"/>
  <c r="K1640" i="30"/>
  <c r="K1756" i="30"/>
  <c r="C1874" i="30"/>
  <c r="Q1894" i="30"/>
  <c r="C209" i="30"/>
  <c r="C290" i="30"/>
  <c r="O1565" i="30"/>
  <c r="K350" i="30"/>
  <c r="C1640" i="30"/>
  <c r="C1416" i="30"/>
  <c r="K1879" i="30"/>
  <c r="J208" i="30"/>
  <c r="J350" i="30"/>
  <c r="K856" i="30"/>
  <c r="C1764" i="30"/>
  <c r="C1834" i="30"/>
  <c r="C1919" i="30"/>
  <c r="K217" i="30"/>
  <c r="C695" i="30"/>
  <c r="C1516" i="30"/>
  <c r="P1698" i="30"/>
  <c r="H537" i="30"/>
  <c r="P351" i="30"/>
  <c r="J776" i="30"/>
  <c r="C1508" i="30"/>
  <c r="C1644" i="30"/>
  <c r="I1698" i="30"/>
  <c r="P1761" i="30"/>
  <c r="R144" i="10"/>
  <c r="S144" i="10" s="1"/>
  <c r="S145" i="10" s="1"/>
  <c r="R181" i="10"/>
  <c r="S181" i="10" s="1"/>
  <c r="S182" i="10" s="1"/>
  <c r="R100" i="10"/>
  <c r="S100" i="10" s="1"/>
  <c r="S101" i="10" s="1"/>
  <c r="R109" i="10"/>
  <c r="R110" i="10" s="1"/>
  <c r="R149" i="10"/>
  <c r="R150" i="10" s="1"/>
  <c r="I215" i="10"/>
  <c r="I220" i="10"/>
  <c r="Q259" i="10"/>
  <c r="Q278" i="10"/>
  <c r="E9" i="10"/>
  <c r="C8" i="49" s="1"/>
  <c r="Q140" i="10"/>
  <c r="R115" i="10"/>
  <c r="R116" i="10" s="1"/>
  <c r="I198" i="10"/>
  <c r="R305" i="10"/>
  <c r="R306" i="10" s="1"/>
  <c r="S146" i="10"/>
  <c r="S148" i="10" s="1"/>
  <c r="R148" i="10"/>
  <c r="S141" i="10"/>
  <c r="S143" i="10" s="1"/>
  <c r="R143" i="10"/>
  <c r="S111" i="10"/>
  <c r="S113" i="10" s="1"/>
  <c r="R113" i="10"/>
  <c r="S62" i="10"/>
  <c r="S73" i="10" s="1"/>
  <c r="R73" i="10"/>
  <c r="S307" i="10"/>
  <c r="S310" i="10" s="1"/>
  <c r="R310" i="10"/>
  <c r="R104" i="10"/>
  <c r="S269" i="10"/>
  <c r="R102" i="10"/>
  <c r="S117" i="10"/>
  <c r="R183" i="10"/>
  <c r="R199" i="10"/>
  <c r="S201" i="10"/>
  <c r="S221" i="10"/>
  <c r="Q268" i="10"/>
  <c r="Q295" i="10"/>
  <c r="Q24" i="10"/>
  <c r="Q180" i="10"/>
  <c r="Q220" i="10"/>
  <c r="R261" i="10"/>
  <c r="S261" i="10" s="1"/>
  <c r="R272" i="10"/>
  <c r="S272" i="10" s="1"/>
  <c r="R280" i="10"/>
  <c r="S280" i="10" s="1"/>
  <c r="J201" i="10"/>
  <c r="K201" i="10" s="1"/>
  <c r="K215" i="10" s="1"/>
  <c r="S216" i="10"/>
  <c r="S220" i="10" s="1"/>
  <c r="R220" i="10"/>
  <c r="R190" i="10"/>
  <c r="Q97" i="10"/>
  <c r="R90" i="10"/>
  <c r="R118" i="10"/>
  <c r="S118" i="10" s="1"/>
  <c r="Q153" i="10"/>
  <c r="Q198" i="10"/>
  <c r="R198" i="10" s="1"/>
  <c r="S198" i="10" s="1"/>
  <c r="Q215" i="10"/>
  <c r="R322" i="10"/>
  <c r="S17" i="10"/>
  <c r="S24" i="10" s="1"/>
  <c r="R24" i="10"/>
  <c r="R154" i="10"/>
  <c r="R173" i="10" s="1"/>
  <c r="S311" i="10"/>
  <c r="R313" i="10"/>
  <c r="S313" i="10" s="1"/>
  <c r="S185" i="10"/>
  <c r="R223" i="10"/>
  <c r="S223" i="10" s="1"/>
  <c r="Q113" i="10"/>
  <c r="Q143" i="10"/>
  <c r="Q148" i="10"/>
  <c r="S174" i="10"/>
  <c r="S180" i="10" s="1"/>
  <c r="R180" i="10"/>
  <c r="S324" i="10"/>
  <c r="S332" i="10" s="1"/>
  <c r="R25" i="10"/>
  <c r="R61" i="10" s="1"/>
  <c r="Q73" i="10"/>
  <c r="R106" i="10"/>
  <c r="R151" i="10"/>
  <c r="R186" i="10"/>
  <c r="S186" i="10" s="1"/>
  <c r="R192" i="10"/>
  <c r="S192" i="10" s="1"/>
  <c r="R202" i="10"/>
  <c r="S202" i="10" s="1"/>
  <c r="S260" i="10"/>
  <c r="S279" i="10"/>
  <c r="Q310" i="10"/>
  <c r="I321" i="10"/>
  <c r="C108" i="35"/>
  <c r="K194" i="35"/>
  <c r="K364" i="35"/>
  <c r="K390" i="35"/>
  <c r="K409" i="35"/>
  <c r="K435" i="35"/>
  <c r="K434" i="35" s="1"/>
  <c r="K444" i="35"/>
  <c r="K11" i="35"/>
  <c r="K416" i="35"/>
  <c r="K260" i="35"/>
  <c r="K277" i="35"/>
  <c r="K486" i="35"/>
  <c r="K485" i="35" s="1"/>
  <c r="K396" i="35"/>
  <c r="P487" i="35"/>
  <c r="P486" i="35" s="1"/>
  <c r="P485" i="35" s="1"/>
  <c r="H20" i="35"/>
  <c r="I20" i="35" s="1"/>
  <c r="Q261" i="35"/>
  <c r="Q260" i="35" s="1"/>
  <c r="P260" i="35"/>
  <c r="H15" i="35"/>
  <c r="I15" i="35"/>
  <c r="H23" i="35"/>
  <c r="I23" i="35" s="1"/>
  <c r="H31" i="35"/>
  <c r="I31" i="35"/>
  <c r="K85" i="35"/>
  <c r="H105" i="35"/>
  <c r="I105" i="35"/>
  <c r="K108" i="35"/>
  <c r="C145" i="35"/>
  <c r="K358" i="35"/>
  <c r="C11" i="35"/>
  <c r="H18" i="35"/>
  <c r="I18" i="35" s="1"/>
  <c r="H26" i="35"/>
  <c r="I26" i="35" s="1"/>
  <c r="C68" i="35"/>
  <c r="C102" i="35"/>
  <c r="O108" i="35"/>
  <c r="K145" i="35"/>
  <c r="K101" i="35" s="1"/>
  <c r="K211" i="35"/>
  <c r="K304" i="35"/>
  <c r="K340" i="35"/>
  <c r="I13" i="35"/>
  <c r="H13" i="35"/>
  <c r="G11" i="35"/>
  <c r="H21" i="35"/>
  <c r="I21" i="35" s="1"/>
  <c r="H29" i="35"/>
  <c r="I29" i="35" s="1"/>
  <c r="K239" i="35"/>
  <c r="K296" i="35"/>
  <c r="K324" i="35"/>
  <c r="H28" i="35"/>
  <c r="I28" i="35" s="1"/>
  <c r="H16" i="35"/>
  <c r="I16" i="35"/>
  <c r="H24" i="35"/>
  <c r="I24" i="35" s="1"/>
  <c r="H32" i="35"/>
  <c r="I32" i="35"/>
  <c r="K68" i="35"/>
  <c r="C161" i="35"/>
  <c r="C160" i="35" s="1"/>
  <c r="K165" i="35"/>
  <c r="K181" i="35"/>
  <c r="P239" i="35"/>
  <c r="O239" i="35"/>
  <c r="O226" i="35" s="1"/>
  <c r="K343" i="35"/>
  <c r="H162" i="35"/>
  <c r="G161" i="35"/>
  <c r="G160" i="35" s="1"/>
  <c r="K187" i="35"/>
  <c r="H14" i="35"/>
  <c r="I14" i="35" s="1"/>
  <c r="H22" i="35"/>
  <c r="I22" i="35" s="1"/>
  <c r="H30" i="35"/>
  <c r="I30" i="35" s="1"/>
  <c r="H104" i="35"/>
  <c r="G102" i="35"/>
  <c r="G101" i="35" s="1"/>
  <c r="K198" i="35"/>
  <c r="K10" i="35"/>
  <c r="H17" i="35"/>
  <c r="I17" i="35"/>
  <c r="H25" i="35"/>
  <c r="I25" i="35" s="1"/>
  <c r="H107" i="35"/>
  <c r="I107" i="35" s="1"/>
  <c r="K227" i="35"/>
  <c r="K226" i="35" s="1"/>
  <c r="K268" i="35"/>
  <c r="K319" i="35"/>
  <c r="O194" i="35"/>
  <c r="O193" i="35" s="1"/>
  <c r="P161" i="35"/>
  <c r="P160" i="35" s="1"/>
  <c r="O161" i="35"/>
  <c r="O160" i="35" s="1"/>
  <c r="O102" i="35"/>
  <c r="O11" i="35"/>
  <c r="O10" i="35" s="1"/>
  <c r="G68" i="35"/>
  <c r="O498" i="35"/>
  <c r="O475" i="35" s="1"/>
  <c r="E12" i="18"/>
  <c r="G12" i="18" s="1"/>
  <c r="C10" i="18"/>
  <c r="M14" i="13"/>
  <c r="O14" i="13" s="1"/>
  <c r="K13" i="13"/>
  <c r="M23" i="13"/>
  <c r="O23" i="13" s="1"/>
  <c r="K22" i="13"/>
  <c r="K21" i="13" s="1"/>
  <c r="K10" i="13"/>
  <c r="P26" i="13"/>
  <c r="Q26" i="13" s="1"/>
  <c r="P83" i="22"/>
  <c r="Q83" i="22" s="1"/>
  <c r="P91" i="22"/>
  <c r="Q91" i="22" s="1"/>
  <c r="P99" i="22"/>
  <c r="Q99" i="22" s="1"/>
  <c r="H72" i="22"/>
  <c r="I72" i="22" s="1"/>
  <c r="P84" i="22"/>
  <c r="Q84" i="22"/>
  <c r="P92" i="22"/>
  <c r="Q92" i="22"/>
  <c r="P100" i="22"/>
  <c r="Q100" i="22" s="1"/>
  <c r="M16" i="22"/>
  <c r="O16" i="22" s="1"/>
  <c r="K15" i="22"/>
  <c r="P85" i="22"/>
  <c r="Q85" i="22" s="1"/>
  <c r="P93" i="22"/>
  <c r="Q93" i="22"/>
  <c r="P101" i="22"/>
  <c r="Q101" i="22" s="1"/>
  <c r="G15" i="22"/>
  <c r="P86" i="22"/>
  <c r="Q86" i="22" s="1"/>
  <c r="P94" i="22"/>
  <c r="Q94" i="22"/>
  <c r="P102" i="22"/>
  <c r="Q102" i="22"/>
  <c r="C48" i="22"/>
  <c r="G63" i="22"/>
  <c r="C63" i="22"/>
  <c r="P87" i="22"/>
  <c r="Q87" i="22"/>
  <c r="P95" i="22"/>
  <c r="Q95" i="22"/>
  <c r="P103" i="22"/>
  <c r="Q103" i="22" s="1"/>
  <c r="M49" i="22"/>
  <c r="O49" i="22" s="1"/>
  <c r="K48" i="22"/>
  <c r="M48" i="22" s="1"/>
  <c r="H57" i="22"/>
  <c r="I57" i="22"/>
  <c r="M64" i="22"/>
  <c r="O64" i="22" s="1"/>
  <c r="P64" i="22" s="1"/>
  <c r="Q64" i="22" s="1"/>
  <c r="K63" i="22"/>
  <c r="H71" i="22"/>
  <c r="I71" i="22" s="1"/>
  <c r="O63" i="22"/>
  <c r="I13" i="22"/>
  <c r="O82" i="17"/>
  <c r="P82" i="17" s="1"/>
  <c r="P81" i="17" s="1"/>
  <c r="M121" i="17"/>
  <c r="O121" i="17" s="1"/>
  <c r="P121" i="17" s="1"/>
  <c r="P120" i="17" s="1"/>
  <c r="K120" i="17"/>
  <c r="P57" i="17"/>
  <c r="P56" i="17" s="1"/>
  <c r="O56" i="17"/>
  <c r="P84" i="17"/>
  <c r="P103" i="17"/>
  <c r="P33" i="17"/>
  <c r="P50" i="17"/>
  <c r="M157" i="17"/>
  <c r="O157" i="17" s="1"/>
  <c r="K156" i="17"/>
  <c r="M71" i="17"/>
  <c r="O71" i="17" s="1"/>
  <c r="K70" i="17"/>
  <c r="H90" i="17"/>
  <c r="I90" i="17" s="1"/>
  <c r="G90" i="17"/>
  <c r="G94" i="17"/>
  <c r="H94" i="17" s="1"/>
  <c r="I94" i="17" s="1"/>
  <c r="E116" i="17"/>
  <c r="G116" i="17" s="1"/>
  <c r="C115" i="17"/>
  <c r="K47" i="17"/>
  <c r="E104" i="17"/>
  <c r="G104" i="17" s="1"/>
  <c r="C103" i="17"/>
  <c r="G117" i="17"/>
  <c r="H117" i="17" s="1"/>
  <c r="I117" i="17" s="1"/>
  <c r="G96" i="17"/>
  <c r="H96" i="17" s="1"/>
  <c r="I96" i="17" s="1"/>
  <c r="G100" i="17"/>
  <c r="H100" i="17" s="1"/>
  <c r="I100" i="17" s="1"/>
  <c r="G109" i="17"/>
  <c r="H109" i="17" s="1"/>
  <c r="I109" i="17" s="1"/>
  <c r="E88" i="17"/>
  <c r="G88" i="17" s="1"/>
  <c r="C84" i="17"/>
  <c r="G114" i="17"/>
  <c r="H114" i="17" s="1"/>
  <c r="I114" i="17" s="1"/>
  <c r="G93" i="17"/>
  <c r="E111" i="17"/>
  <c r="G111" i="17" s="1"/>
  <c r="C110" i="17"/>
  <c r="Q150" i="17"/>
  <c r="Q140" i="17"/>
  <c r="Q134" i="17"/>
  <c r="J10" i="17"/>
  <c r="Q58" i="17"/>
  <c r="Q40" i="17"/>
  <c r="J69" i="17"/>
  <c r="Q141" i="17"/>
  <c r="Q124" i="17"/>
  <c r="K22" i="17"/>
  <c r="J83" i="17"/>
  <c r="Q88" i="17"/>
  <c r="Q123" i="17"/>
  <c r="Q39" i="17"/>
  <c r="B83" i="17"/>
  <c r="B9" i="17" s="1"/>
  <c r="K77" i="17"/>
  <c r="J46" i="17"/>
  <c r="Q27" i="17"/>
  <c r="Q97" i="17"/>
  <c r="Q64" i="17"/>
  <c r="H112" i="17"/>
  <c r="I112" i="17" s="1"/>
  <c r="Q108" i="17"/>
  <c r="Q17" i="17"/>
  <c r="Q159" i="17"/>
  <c r="H116" i="17"/>
  <c r="M24" i="17"/>
  <c r="O24" i="17" s="1"/>
  <c r="P24" i="17" s="1"/>
  <c r="K25" i="17"/>
  <c r="K33" i="17"/>
  <c r="Q98" i="17"/>
  <c r="K72" i="17"/>
  <c r="K50" i="17"/>
  <c r="K56" i="17"/>
  <c r="Q155" i="17"/>
  <c r="J21" i="17"/>
  <c r="M80" i="17"/>
  <c r="O80" i="17" s="1"/>
  <c r="P80" i="17" s="1"/>
  <c r="P77" i="17" s="1"/>
  <c r="J48" i="27"/>
  <c r="M49" i="27"/>
  <c r="O49" i="27" s="1"/>
  <c r="P19" i="27"/>
  <c r="Q19" i="27" s="1"/>
  <c r="P21" i="27"/>
  <c r="Q21" i="27" s="1"/>
  <c r="P25" i="27"/>
  <c r="Q25" i="27" s="1"/>
  <c r="P28" i="27"/>
  <c r="Q28" i="27" s="1"/>
  <c r="P32" i="27"/>
  <c r="Q32" i="27" s="1"/>
  <c r="P36" i="27"/>
  <c r="Q36" i="27" s="1"/>
  <c r="P41" i="27"/>
  <c r="Q41" i="27" s="1"/>
  <c r="P45" i="27"/>
  <c r="Q45" i="27" s="1"/>
  <c r="C38" i="27"/>
  <c r="B37" i="27"/>
  <c r="K12" i="27"/>
  <c r="J11" i="27"/>
  <c r="J10" i="27" s="1"/>
  <c r="J9" i="27" s="1"/>
  <c r="P20" i="27"/>
  <c r="Q20" i="27" s="1"/>
  <c r="P29" i="27"/>
  <c r="Q29" i="27" s="1"/>
  <c r="P33" i="27"/>
  <c r="Q33" i="27"/>
  <c r="K38" i="27"/>
  <c r="K37" i="27" s="1"/>
  <c r="J37" i="27"/>
  <c r="P46" i="27"/>
  <c r="Q46" i="27" s="1"/>
  <c r="P13" i="27"/>
  <c r="Q13" i="27" s="1"/>
  <c r="P17" i="27"/>
  <c r="Q17" i="27" s="1"/>
  <c r="P23" i="27"/>
  <c r="Q23" i="27" s="1"/>
  <c r="P26" i="27"/>
  <c r="Q26" i="27" s="1"/>
  <c r="P30" i="27"/>
  <c r="Q30" i="27" s="1"/>
  <c r="P39" i="27"/>
  <c r="Q39" i="27"/>
  <c r="P43" i="27"/>
  <c r="Q43" i="27" s="1"/>
  <c r="H50" i="27"/>
  <c r="I50" i="27" s="1"/>
  <c r="P14" i="27"/>
  <c r="Q14" i="27" s="1"/>
  <c r="P24" i="27"/>
  <c r="Q24" i="27" s="1"/>
  <c r="P27" i="27"/>
  <c r="Q27" i="27" s="1"/>
  <c r="P31" i="27"/>
  <c r="Q31" i="27" s="1"/>
  <c r="P40" i="27"/>
  <c r="Q40" i="27" s="1"/>
  <c r="P44" i="27"/>
  <c r="Q44" i="27" s="1"/>
  <c r="C12" i="27"/>
  <c r="E12" i="27" s="1"/>
  <c r="G12" i="27" s="1"/>
  <c r="H12" i="27" s="1"/>
  <c r="B11" i="27"/>
  <c r="B10" i="27" s="1"/>
  <c r="B9" i="27" s="1"/>
  <c r="C48" i="27"/>
  <c r="G48" i="27"/>
  <c r="K50" i="27"/>
  <c r="K48" i="27" s="1"/>
  <c r="H25" i="27"/>
  <c r="I25" i="27" s="1"/>
  <c r="H29" i="27"/>
  <c r="I29" i="27" s="1"/>
  <c r="M38" i="27"/>
  <c r="O38" i="27" s="1"/>
  <c r="H28" i="27"/>
  <c r="I28" i="27" s="1"/>
  <c r="H18" i="27"/>
  <c r="I18" i="27" s="1"/>
  <c r="H21" i="27"/>
  <c r="I21" i="27" s="1"/>
  <c r="H31" i="27"/>
  <c r="I31" i="27" s="1"/>
  <c r="H27" i="27"/>
  <c r="I27" i="27" s="1"/>
  <c r="H13" i="27"/>
  <c r="I13" i="27" s="1"/>
  <c r="H15" i="27"/>
  <c r="I15" i="27" s="1"/>
  <c r="H33" i="27"/>
  <c r="I33" i="27" s="1"/>
  <c r="H44" i="27"/>
  <c r="I44" i="27" s="1"/>
  <c r="H46" i="27"/>
  <c r="I46" i="27" s="1"/>
  <c r="H30" i="27"/>
  <c r="I30" i="27" s="1"/>
  <c r="H26" i="27"/>
  <c r="I26" i="27" s="1"/>
  <c r="H32" i="27"/>
  <c r="I32" i="27" s="1"/>
  <c r="H39" i="27"/>
  <c r="I39" i="27" s="1"/>
  <c r="H24" i="27"/>
  <c r="I24" i="27" s="1"/>
  <c r="H34" i="27"/>
  <c r="I34" i="27" s="1"/>
  <c r="H45" i="27"/>
  <c r="I45" i="27" s="1"/>
  <c r="M51" i="19"/>
  <c r="O51" i="19" s="1"/>
  <c r="K50" i="19"/>
  <c r="K49" i="19" s="1"/>
  <c r="P22" i="19"/>
  <c r="Q22" i="19" s="1"/>
  <c r="P35" i="19"/>
  <c r="Q35" i="19" s="1"/>
  <c r="Q40" i="19"/>
  <c r="P40" i="19"/>
  <c r="P63" i="19"/>
  <c r="Q63" i="19"/>
  <c r="P71" i="19"/>
  <c r="Q71" i="19" s="1"/>
  <c r="P18" i="19"/>
  <c r="Q18" i="19" s="1"/>
  <c r="P19" i="19"/>
  <c r="Q19" i="19" s="1"/>
  <c r="P23" i="19"/>
  <c r="Q23" i="19" s="1"/>
  <c r="P27" i="19"/>
  <c r="Q27" i="19" s="1"/>
  <c r="Q32" i="19"/>
  <c r="P32" i="19"/>
  <c r="M37" i="19"/>
  <c r="O37" i="19" s="1"/>
  <c r="K36" i="19"/>
  <c r="M42" i="19"/>
  <c r="O42" i="19" s="1"/>
  <c r="K41" i="19"/>
  <c r="Q54" i="19"/>
  <c r="P54" i="19"/>
  <c r="M45" i="19"/>
  <c r="O45" i="19" s="1"/>
  <c r="K44" i="19"/>
  <c r="K43" i="19" s="1"/>
  <c r="M57" i="19"/>
  <c r="O57" i="19" s="1"/>
  <c r="K56" i="19"/>
  <c r="K55" i="19" s="1"/>
  <c r="P52" i="19"/>
  <c r="Q52" i="19"/>
  <c r="M12" i="19"/>
  <c r="O12" i="19" s="1"/>
  <c r="K11" i="19"/>
  <c r="Q20" i="19"/>
  <c r="P20" i="19"/>
  <c r="M29" i="19"/>
  <c r="O29" i="19" s="1"/>
  <c r="K28" i="19"/>
  <c r="P38" i="19"/>
  <c r="Q38" i="19" s="1"/>
  <c r="P46" i="19"/>
  <c r="Q46" i="19" s="1"/>
  <c r="P58" i="19"/>
  <c r="Q58" i="19" s="1"/>
  <c r="P66" i="19"/>
  <c r="Q66" i="19" s="1"/>
  <c r="P74" i="19"/>
  <c r="Q74" i="19"/>
  <c r="P26" i="19"/>
  <c r="Q26" i="19" s="1"/>
  <c r="P31" i="19"/>
  <c r="Q31" i="19" s="1"/>
  <c r="P59" i="19"/>
  <c r="Q59" i="19" s="1"/>
  <c r="P67" i="19"/>
  <c r="Q67" i="19"/>
  <c r="P75" i="19"/>
  <c r="Q75" i="19" s="1"/>
  <c r="P14" i="19"/>
  <c r="Q14" i="19" s="1"/>
  <c r="P13" i="19"/>
  <c r="Q13" i="19" s="1"/>
  <c r="P30" i="19"/>
  <c r="Q30" i="19" s="1"/>
  <c r="P34" i="19"/>
  <c r="Q34" i="19" s="1"/>
  <c r="P39" i="19"/>
  <c r="Q39" i="19" s="1"/>
  <c r="Q48" i="19"/>
  <c r="P48" i="19"/>
  <c r="C36" i="19"/>
  <c r="C28" i="19"/>
  <c r="E37" i="19"/>
  <c r="G37" i="19" s="1"/>
  <c r="E13" i="19"/>
  <c r="G13" i="19" s="1"/>
  <c r="H13" i="19" s="1"/>
  <c r="E17" i="19"/>
  <c r="G17" i="19" s="1"/>
  <c r="H17" i="19" s="1"/>
  <c r="E21" i="19"/>
  <c r="G21" i="19" s="1"/>
  <c r="H21" i="19" s="1"/>
  <c r="E33" i="19"/>
  <c r="G33" i="19" s="1"/>
  <c r="H33" i="19" s="1"/>
  <c r="E25" i="19"/>
  <c r="G25" i="19" s="1"/>
  <c r="H25" i="19" s="1"/>
  <c r="E38" i="19"/>
  <c r="G38" i="19" s="1"/>
  <c r="H38" i="19" s="1"/>
  <c r="E14" i="19"/>
  <c r="G14" i="19" s="1"/>
  <c r="H14" i="19" s="1"/>
  <c r="E18" i="19"/>
  <c r="G18" i="19" s="1"/>
  <c r="H18" i="19" s="1"/>
  <c r="E22" i="19"/>
  <c r="G22" i="19" s="1"/>
  <c r="H22" i="19" s="1"/>
  <c r="E30" i="19"/>
  <c r="G30" i="19" s="1"/>
  <c r="H30" i="19" s="1"/>
  <c r="E34" i="19"/>
  <c r="G34" i="19" s="1"/>
  <c r="H34" i="19" s="1"/>
  <c r="E39" i="19"/>
  <c r="G39" i="19" s="1"/>
  <c r="H39" i="19" s="1"/>
  <c r="E15" i="19"/>
  <c r="G15" i="19" s="1"/>
  <c r="H15" i="19" s="1"/>
  <c r="E19" i="19"/>
  <c r="G19" i="19" s="1"/>
  <c r="H19" i="19" s="1"/>
  <c r="E23" i="19"/>
  <c r="G23" i="19" s="1"/>
  <c r="H23" i="19" s="1"/>
  <c r="E26" i="19"/>
  <c r="G26" i="19" s="1"/>
  <c r="H26" i="19" s="1"/>
  <c r="E31" i="19"/>
  <c r="G31" i="19" s="1"/>
  <c r="H31" i="19" s="1"/>
  <c r="E35" i="19"/>
  <c r="G35" i="19" s="1"/>
  <c r="H35" i="19" s="1"/>
  <c r="C11" i="19"/>
  <c r="C10" i="19" s="1"/>
  <c r="C9" i="19" s="1"/>
  <c r="E16" i="19"/>
  <c r="G16" i="19" s="1"/>
  <c r="H16" i="19" s="1"/>
  <c r="E20" i="19"/>
  <c r="G20" i="19" s="1"/>
  <c r="H20" i="19" s="1"/>
  <c r="E24" i="19"/>
  <c r="G24" i="19" s="1"/>
  <c r="H24" i="19" s="1"/>
  <c r="E27" i="19"/>
  <c r="G27" i="19" s="1"/>
  <c r="H27" i="19" s="1"/>
  <c r="E32" i="19"/>
  <c r="G32" i="19" s="1"/>
  <c r="H32" i="19" s="1"/>
  <c r="E40" i="19"/>
  <c r="G40" i="19" s="1"/>
  <c r="H40" i="19" s="1"/>
  <c r="E29" i="19"/>
  <c r="G29" i="19" s="1"/>
  <c r="P45" i="37"/>
  <c r="Q45" i="37" s="1"/>
  <c r="G40" i="37"/>
  <c r="H40" i="37" s="1"/>
  <c r="P25" i="37"/>
  <c r="Q25" i="37" s="1"/>
  <c r="P28" i="37"/>
  <c r="Q28" i="37"/>
  <c r="P22" i="37"/>
  <c r="Q22" i="37" s="1"/>
  <c r="P41" i="37"/>
  <c r="Q41" i="37" s="1"/>
  <c r="Q12" i="37"/>
  <c r="P12" i="37"/>
  <c r="P40" i="37"/>
  <c r="Q40" i="37" s="1"/>
  <c r="E15" i="37"/>
  <c r="G15" i="37" s="1"/>
  <c r="C14" i="37"/>
  <c r="E38" i="37"/>
  <c r="G38" i="37" s="1"/>
  <c r="C37" i="37"/>
  <c r="P21" i="37"/>
  <c r="Q21" i="37" s="1"/>
  <c r="P19" i="37"/>
  <c r="Q19" i="37"/>
  <c r="Q23" i="37"/>
  <c r="P23" i="37"/>
  <c r="P30" i="37"/>
  <c r="Q30" i="37" s="1"/>
  <c r="P27" i="37"/>
  <c r="Q27" i="37" s="1"/>
  <c r="P35" i="37"/>
  <c r="Q35" i="37" s="1"/>
  <c r="P17" i="37"/>
  <c r="Q17" i="37" s="1"/>
  <c r="P16" i="37"/>
  <c r="Q16" i="37" s="1"/>
  <c r="P20" i="37"/>
  <c r="Q20" i="37" s="1"/>
  <c r="E32" i="37"/>
  <c r="G32" i="37" s="1"/>
  <c r="C31" i="37"/>
  <c r="P39" i="37"/>
  <c r="Q39" i="37" s="1"/>
  <c r="P43" i="37"/>
  <c r="Q43" i="37"/>
  <c r="I26" i="37"/>
  <c r="I16" i="37"/>
  <c r="O37" i="21"/>
  <c r="P37" i="21" s="1"/>
  <c r="Q37" i="21" s="1"/>
  <c r="P60" i="21"/>
  <c r="Q60" i="21" s="1"/>
  <c r="O60" i="21"/>
  <c r="O38" i="21"/>
  <c r="P38" i="21" s="1"/>
  <c r="Q38" i="21" s="1"/>
  <c r="O46" i="21"/>
  <c r="O42" i="21" s="1"/>
  <c r="P69" i="21"/>
  <c r="O69" i="21"/>
  <c r="O77" i="21"/>
  <c r="P77" i="21" s="1"/>
  <c r="Q77" i="21" s="1"/>
  <c r="O98" i="21"/>
  <c r="O96" i="21" s="1"/>
  <c r="O19" i="21"/>
  <c r="P19" i="21" s="1"/>
  <c r="Q19" i="21" s="1"/>
  <c r="P40" i="21"/>
  <c r="Q40" i="21" s="1"/>
  <c r="O40" i="21"/>
  <c r="O47" i="21"/>
  <c r="P47" i="21" s="1"/>
  <c r="Q47" i="21" s="1"/>
  <c r="O63" i="21"/>
  <c r="P63" i="21" s="1"/>
  <c r="Q63" i="21" s="1"/>
  <c r="O31" i="21"/>
  <c r="P31" i="21" s="1"/>
  <c r="Q31" i="21" s="1"/>
  <c r="O68" i="21"/>
  <c r="O66" i="21" s="1"/>
  <c r="P48" i="21"/>
  <c r="Q48" i="21" s="1"/>
  <c r="O48" i="21"/>
  <c r="O64" i="21"/>
  <c r="P64" i="21" s="1"/>
  <c r="Q64" i="21" s="1"/>
  <c r="P76" i="21"/>
  <c r="Q76" i="21" s="1"/>
  <c r="O76" i="21"/>
  <c r="O15" i="21"/>
  <c r="P15" i="21" s="1"/>
  <c r="Q15" i="21" s="1"/>
  <c r="P20" i="21"/>
  <c r="Q20" i="21" s="1"/>
  <c r="O20" i="21"/>
  <c r="O25" i="21"/>
  <c r="P25" i="21" s="1"/>
  <c r="Q25" i="21" s="1"/>
  <c r="O49" i="21"/>
  <c r="P49" i="21" s="1"/>
  <c r="Q49" i="21" s="1"/>
  <c r="O57" i="21"/>
  <c r="P57" i="21" s="1"/>
  <c r="Q57" i="21" s="1"/>
  <c r="O72" i="21"/>
  <c r="P72" i="21" s="1"/>
  <c r="O80" i="21"/>
  <c r="P80" i="21" s="1"/>
  <c r="Q80" i="21" s="1"/>
  <c r="O94" i="21"/>
  <c r="P94" i="21" s="1"/>
  <c r="Q94" i="21" s="1"/>
  <c r="P50" i="21"/>
  <c r="Q50" i="21" s="1"/>
  <c r="O50" i="21"/>
  <c r="O22" i="21"/>
  <c r="P22" i="21" s="1"/>
  <c r="O36" i="21"/>
  <c r="P36" i="21" s="1"/>
  <c r="Q36" i="21" s="1"/>
  <c r="P89" i="21"/>
  <c r="Q89" i="21" s="1"/>
  <c r="O89" i="21"/>
  <c r="G23" i="21"/>
  <c r="H23" i="21" s="1"/>
  <c r="I23" i="21" s="1"/>
  <c r="G13" i="21"/>
  <c r="H13" i="21" s="1"/>
  <c r="I13" i="21" s="1"/>
  <c r="J10" i="21"/>
  <c r="P84" i="21"/>
  <c r="Q84" i="21" s="1"/>
  <c r="C11" i="21"/>
  <c r="K11" i="21"/>
  <c r="K51" i="21"/>
  <c r="P41" i="21"/>
  <c r="Q41" i="21" s="1"/>
  <c r="B10" i="21"/>
  <c r="B9" i="21" s="1"/>
  <c r="K28" i="21"/>
  <c r="K21" i="21"/>
  <c r="J51" i="21"/>
  <c r="O93" i="21"/>
  <c r="P61" i="21"/>
  <c r="Q61" i="21" s="1"/>
  <c r="P73" i="21"/>
  <c r="Q73" i="21" s="1"/>
  <c r="P85" i="21"/>
  <c r="Q85" i="21" s="1"/>
  <c r="P86" i="21"/>
  <c r="Q86" i="21" s="1"/>
  <c r="P88" i="21"/>
  <c r="Q88" i="21" s="1"/>
  <c r="P65" i="21"/>
  <c r="Q65" i="21" s="1"/>
  <c r="P39" i="21"/>
  <c r="Q39" i="21" s="1"/>
  <c r="C21" i="21"/>
  <c r="K16" i="21"/>
  <c r="J28" i="21"/>
  <c r="Q22" i="29"/>
  <c r="M117" i="29"/>
  <c r="O117" i="29" s="1"/>
  <c r="P117" i="29" s="1"/>
  <c r="Q117" i="29" s="1"/>
  <c r="K21" i="29"/>
  <c r="Q134" i="29"/>
  <c r="P53" i="29"/>
  <c r="Q53" i="29" s="1"/>
  <c r="P129" i="29"/>
  <c r="Q129" i="29"/>
  <c r="P98" i="29"/>
  <c r="Q98" i="29" s="1"/>
  <c r="P126" i="29"/>
  <c r="Q126" i="29" s="1"/>
  <c r="Q12" i="29"/>
  <c r="K71" i="29"/>
  <c r="Q112" i="29"/>
  <c r="Q136" i="29"/>
  <c r="Q73" i="29"/>
  <c r="C95" i="29"/>
  <c r="C94" i="29" s="1"/>
  <c r="E98" i="29"/>
  <c r="G98" i="29" s="1"/>
  <c r="E117" i="29"/>
  <c r="G117" i="29" s="1"/>
  <c r="H117" i="29" s="1"/>
  <c r="I117" i="29" s="1"/>
  <c r="Q30" i="29"/>
  <c r="I119" i="29"/>
  <c r="P138" i="29"/>
  <c r="Q138" i="29" s="1"/>
  <c r="P92" i="29"/>
  <c r="Q92" i="29" s="1"/>
  <c r="H97" i="29"/>
  <c r="I97" i="29" s="1"/>
  <c r="H32" i="29"/>
  <c r="I32" i="29" s="1"/>
  <c r="P13" i="29"/>
  <c r="O11" i="29"/>
  <c r="H38" i="29"/>
  <c r="I38" i="29" s="1"/>
  <c r="P75" i="29"/>
  <c r="Q75" i="29" s="1"/>
  <c r="P52" i="29"/>
  <c r="Q52" i="29" s="1"/>
  <c r="P90" i="29"/>
  <c r="Q90" i="29" s="1"/>
  <c r="P107" i="29"/>
  <c r="Q107" i="29" s="1"/>
  <c r="H46" i="29"/>
  <c r="I46" i="29" s="1"/>
  <c r="P123" i="29"/>
  <c r="Q123" i="29" s="1"/>
  <c r="P137" i="29"/>
  <c r="Q137" i="29"/>
  <c r="H28" i="29"/>
  <c r="I28" i="29" s="1"/>
  <c r="H17" i="29"/>
  <c r="I17" i="29" s="1"/>
  <c r="H24" i="29"/>
  <c r="I24" i="29" s="1"/>
  <c r="P113" i="29"/>
  <c r="Q113" i="29" s="1"/>
  <c r="H47" i="29"/>
  <c r="I47" i="29" s="1"/>
  <c r="J10" i="29"/>
  <c r="Q79" i="29"/>
  <c r="G41" i="29"/>
  <c r="K11" i="29"/>
  <c r="K49" i="29"/>
  <c r="K121" i="29"/>
  <c r="K120" i="29" s="1"/>
  <c r="K34" i="29"/>
  <c r="Q93" i="29"/>
  <c r="B10" i="29"/>
  <c r="B9" i="29" s="1"/>
  <c r="C34" i="29"/>
  <c r="K82" i="29"/>
  <c r="Q122" i="29"/>
  <c r="Q29" i="29"/>
  <c r="C41" i="29"/>
  <c r="L57" i="24"/>
  <c r="L74" i="24"/>
  <c r="K73" i="24"/>
  <c r="K56" i="24" s="1"/>
  <c r="N38" i="24"/>
  <c r="P38" i="24" s="1"/>
  <c r="N83" i="24"/>
  <c r="P83" i="24" s="1"/>
  <c r="Q83" i="24" s="1"/>
  <c r="L82" i="24"/>
  <c r="L81" i="24" s="1"/>
  <c r="N102" i="24"/>
  <c r="P102" i="24" s="1"/>
  <c r="L101" i="24"/>
  <c r="L100" i="24" s="1"/>
  <c r="L39" i="24"/>
  <c r="N39" i="24" s="1"/>
  <c r="P39" i="24" s="1"/>
  <c r="Q39" i="24" s="1"/>
  <c r="R39" i="24" s="1"/>
  <c r="K37" i="24"/>
  <c r="N50" i="24"/>
  <c r="L49" i="24"/>
  <c r="N62" i="24"/>
  <c r="P62" i="24" s="1"/>
  <c r="L61" i="24"/>
  <c r="N89" i="24"/>
  <c r="P89" i="24" s="1"/>
  <c r="L88" i="24"/>
  <c r="L87" i="24" s="1"/>
  <c r="D49" i="24"/>
  <c r="F50" i="24"/>
  <c r="N12" i="24"/>
  <c r="P12" i="24" s="1"/>
  <c r="D73" i="24"/>
  <c r="D88" i="24"/>
  <c r="D87" i="24" s="1"/>
  <c r="D37" i="24"/>
  <c r="D61" i="24"/>
  <c r="L26" i="24"/>
  <c r="N26" i="24" s="1"/>
  <c r="P26" i="24" s="1"/>
  <c r="Q26" i="24" s="1"/>
  <c r="R26" i="24" s="1"/>
  <c r="K11" i="24"/>
  <c r="K10" i="24" s="1"/>
  <c r="D57" i="24"/>
  <c r="F74" i="24"/>
  <c r="H74" i="24" s="1"/>
  <c r="I74" i="24" s="1"/>
  <c r="J74" i="24" s="1"/>
  <c r="F13" i="24"/>
  <c r="H13" i="24" s="1"/>
  <c r="I13" i="24" s="1"/>
  <c r="J13" i="24" s="1"/>
  <c r="F24" i="24"/>
  <c r="H24" i="24" s="1"/>
  <c r="I24" i="24" s="1"/>
  <c r="J24" i="24" s="1"/>
  <c r="F31" i="24"/>
  <c r="H31" i="24" s="1"/>
  <c r="I31" i="24" s="1"/>
  <c r="J31" i="24" s="1"/>
  <c r="F55" i="24"/>
  <c r="H55" i="24" s="1"/>
  <c r="I55" i="24" s="1"/>
  <c r="J55" i="24" s="1"/>
  <c r="F98" i="24"/>
  <c r="H98" i="24" s="1"/>
  <c r="I98" i="24" s="1"/>
  <c r="J98" i="24" s="1"/>
  <c r="F20" i="24"/>
  <c r="H20" i="24" s="1"/>
  <c r="I20" i="24" s="1"/>
  <c r="J20" i="24" s="1"/>
  <c r="F28" i="24"/>
  <c r="H28" i="24" s="1"/>
  <c r="I28" i="24" s="1"/>
  <c r="J28" i="24" s="1"/>
  <c r="F38" i="24"/>
  <c r="H38" i="24" s="1"/>
  <c r="F52" i="24"/>
  <c r="H52" i="24" s="1"/>
  <c r="I52" i="24" s="1"/>
  <c r="J52" i="24" s="1"/>
  <c r="F60" i="24"/>
  <c r="H60" i="24" s="1"/>
  <c r="I60" i="24" s="1"/>
  <c r="J60" i="24" s="1"/>
  <c r="F64" i="24"/>
  <c r="H64" i="24" s="1"/>
  <c r="I64" i="24" s="1"/>
  <c r="J64" i="24" s="1"/>
  <c r="F71" i="24"/>
  <c r="H71" i="24" s="1"/>
  <c r="I71" i="24" s="1"/>
  <c r="J71" i="24" s="1"/>
  <c r="F95" i="24"/>
  <c r="H95" i="24" s="1"/>
  <c r="I95" i="24" s="1"/>
  <c r="J95" i="24" s="1"/>
  <c r="F99" i="24"/>
  <c r="H99" i="24" s="1"/>
  <c r="I99" i="24" s="1"/>
  <c r="J99" i="24" s="1"/>
  <c r="F17" i="24"/>
  <c r="H17" i="24" s="1"/>
  <c r="I17" i="24" s="1"/>
  <c r="J17" i="24" s="1"/>
  <c r="F25" i="24"/>
  <c r="H25" i="24" s="1"/>
  <c r="I25" i="24" s="1"/>
  <c r="J25" i="24" s="1"/>
  <c r="F29" i="24"/>
  <c r="H29" i="24" s="1"/>
  <c r="I29" i="24" s="1"/>
  <c r="J29" i="24" s="1"/>
  <c r="F32" i="24"/>
  <c r="H32" i="24" s="1"/>
  <c r="I32" i="24" s="1"/>
  <c r="J32" i="24" s="1"/>
  <c r="F53" i="24"/>
  <c r="H53" i="24" s="1"/>
  <c r="I53" i="24" s="1"/>
  <c r="J53" i="24" s="1"/>
  <c r="F79" i="24"/>
  <c r="H79" i="24" s="1"/>
  <c r="I79" i="24" s="1"/>
  <c r="J79" i="24" s="1"/>
  <c r="F89" i="24"/>
  <c r="H89" i="24" s="1"/>
  <c r="I89" i="24" s="1"/>
  <c r="J89" i="24" s="1"/>
  <c r="F21" i="24"/>
  <c r="H21" i="24" s="1"/>
  <c r="I21" i="24" s="1"/>
  <c r="J21" i="24" s="1"/>
  <c r="F36" i="24"/>
  <c r="H36" i="24" s="1"/>
  <c r="I36" i="24" s="1"/>
  <c r="J36" i="24" s="1"/>
  <c r="F39" i="24"/>
  <c r="H39" i="24" s="1"/>
  <c r="I39" i="24" s="1"/>
  <c r="J39" i="24" s="1"/>
  <c r="F65" i="24"/>
  <c r="H65" i="24" s="1"/>
  <c r="I65" i="24" s="1"/>
  <c r="J65" i="24" s="1"/>
  <c r="F72" i="24"/>
  <c r="H72" i="24" s="1"/>
  <c r="I72" i="24" s="1"/>
  <c r="J72" i="24" s="1"/>
  <c r="F93" i="24"/>
  <c r="H93" i="24" s="1"/>
  <c r="I93" i="24" s="1"/>
  <c r="J93" i="24" s="1"/>
  <c r="F96" i="24"/>
  <c r="H96" i="24" s="1"/>
  <c r="I96" i="24" s="1"/>
  <c r="F15" i="24"/>
  <c r="H15" i="24" s="1"/>
  <c r="I15" i="24" s="1"/>
  <c r="J15" i="24" s="1"/>
  <c r="F18" i="24"/>
  <c r="H18" i="24" s="1"/>
  <c r="I18" i="24" s="1"/>
  <c r="J18" i="24" s="1"/>
  <c r="F26" i="24"/>
  <c r="H26" i="24" s="1"/>
  <c r="I26" i="24" s="1"/>
  <c r="J26" i="24" s="1"/>
  <c r="F47" i="24"/>
  <c r="H47" i="24" s="1"/>
  <c r="I47" i="24" s="1"/>
  <c r="J47" i="24" s="1"/>
  <c r="F58" i="24"/>
  <c r="H58" i="24" s="1"/>
  <c r="I58" i="24" s="1"/>
  <c r="F62" i="24"/>
  <c r="H62" i="24" s="1"/>
  <c r="I62" i="24" s="1"/>
  <c r="F90" i="24"/>
  <c r="H90" i="24" s="1"/>
  <c r="I90" i="24" s="1"/>
  <c r="J90" i="24" s="1"/>
  <c r="F12" i="24"/>
  <c r="H12" i="24" s="1"/>
  <c r="I12" i="24" s="1"/>
  <c r="D11" i="24"/>
  <c r="F30" i="24"/>
  <c r="H30" i="24" s="1"/>
  <c r="I30" i="24" s="1"/>
  <c r="J30" i="24" s="1"/>
  <c r="F54" i="24"/>
  <c r="H54" i="24" s="1"/>
  <c r="I54" i="24" s="1"/>
  <c r="J54" i="24" s="1"/>
  <c r="F66" i="24"/>
  <c r="H66" i="24" s="1"/>
  <c r="I66" i="24" s="1"/>
  <c r="J66" i="24" s="1"/>
  <c r="F94" i="24"/>
  <c r="H94" i="24" s="1"/>
  <c r="I94" i="24" s="1"/>
  <c r="J94" i="24" s="1"/>
  <c r="F97" i="24"/>
  <c r="H97" i="24" s="1"/>
  <c r="I97" i="24" s="1"/>
  <c r="J97" i="24" s="1"/>
  <c r="F14" i="24"/>
  <c r="H14" i="24" s="1"/>
  <c r="I14" i="24" s="1"/>
  <c r="J14" i="24" s="1"/>
  <c r="F42" i="24"/>
  <c r="H42" i="24" s="1"/>
  <c r="I42" i="24" s="1"/>
  <c r="J42" i="24" s="1"/>
  <c r="F19" i="24"/>
  <c r="H19" i="24" s="1"/>
  <c r="I19" i="24" s="1"/>
  <c r="J19" i="24" s="1"/>
  <c r="F27" i="24"/>
  <c r="H27" i="24" s="1"/>
  <c r="I27" i="24" s="1"/>
  <c r="J27" i="24" s="1"/>
  <c r="F44" i="24"/>
  <c r="H44" i="24" s="1"/>
  <c r="I44" i="24" s="1"/>
  <c r="J44" i="24" s="1"/>
  <c r="F48" i="24"/>
  <c r="H48" i="24" s="1"/>
  <c r="I48" i="24" s="1"/>
  <c r="J48" i="24" s="1"/>
  <c r="F51" i="24"/>
  <c r="H51" i="24" s="1"/>
  <c r="I51" i="24" s="1"/>
  <c r="J51" i="24" s="1"/>
  <c r="F59" i="24"/>
  <c r="H59" i="24" s="1"/>
  <c r="I59" i="24" s="1"/>
  <c r="J59" i="24" s="1"/>
  <c r="F63" i="24"/>
  <c r="H63" i="24" s="1"/>
  <c r="I63" i="24" s="1"/>
  <c r="J63" i="24" s="1"/>
  <c r="F77" i="24"/>
  <c r="H77" i="24" s="1"/>
  <c r="I77" i="24" s="1"/>
  <c r="J77" i="24" s="1"/>
  <c r="F91" i="24"/>
  <c r="H91" i="24" s="1"/>
  <c r="I91" i="24" s="1"/>
  <c r="J91" i="24" s="1"/>
  <c r="R57" i="24"/>
  <c r="M15" i="33"/>
  <c r="I15" i="33"/>
  <c r="G32" i="31"/>
  <c r="G31" i="31" s="1"/>
  <c r="C31" i="31"/>
  <c r="K11" i="31"/>
  <c r="G13" i="31"/>
  <c r="H13" i="31" s="1"/>
  <c r="I13" i="31" s="1"/>
  <c r="E13" i="31"/>
  <c r="M12" i="31"/>
  <c r="I16" i="31"/>
  <c r="K25" i="31"/>
  <c r="C10" i="34"/>
  <c r="C9" i="34" s="1"/>
  <c r="C35" i="34"/>
  <c r="E76" i="5"/>
  <c r="G76" i="5" s="1"/>
  <c r="C75" i="5"/>
  <c r="E72" i="5"/>
  <c r="G72" i="5" s="1"/>
  <c r="H72" i="5" s="1"/>
  <c r="C71" i="5"/>
  <c r="M76" i="5"/>
  <c r="O76" i="5" s="1"/>
  <c r="O75" i="5" s="1"/>
  <c r="K75" i="5"/>
  <c r="M72" i="5"/>
  <c r="O72" i="5" s="1"/>
  <c r="O71" i="5" s="1"/>
  <c r="K71" i="5"/>
  <c r="M43" i="5"/>
  <c r="O43" i="5" s="1"/>
  <c r="P43" i="5" s="1"/>
  <c r="K42" i="5"/>
  <c r="E43" i="5"/>
  <c r="G43" i="5" s="1"/>
  <c r="C42" i="5"/>
  <c r="M13" i="5"/>
  <c r="O13" i="5" s="1"/>
  <c r="K11" i="5"/>
  <c r="E12" i="5"/>
  <c r="G12" i="5" s="1"/>
  <c r="G11" i="5" s="1"/>
  <c r="C11" i="5"/>
  <c r="C10" i="5" s="1"/>
  <c r="C9" i="5" s="1"/>
  <c r="H49" i="5"/>
  <c r="I49" i="5" s="1"/>
  <c r="H63" i="5"/>
  <c r="I63" i="5" s="1"/>
  <c r="P36" i="5"/>
  <c r="Q36" i="5" s="1"/>
  <c r="P66" i="5"/>
  <c r="Q66" i="5" s="1"/>
  <c r="H53" i="5"/>
  <c r="I53" i="5" s="1"/>
  <c r="I45" i="5"/>
  <c r="H45" i="5"/>
  <c r="P59" i="5"/>
  <c r="Q59" i="5" s="1"/>
  <c r="P51" i="5"/>
  <c r="Q51" i="5" s="1"/>
  <c r="K57" i="14"/>
  <c r="J70" i="14"/>
  <c r="Q27" i="14"/>
  <c r="K51" i="14"/>
  <c r="C96" i="14"/>
  <c r="C71" i="14"/>
  <c r="P18" i="14"/>
  <c r="Q18" i="14" s="1"/>
  <c r="H53" i="14"/>
  <c r="I53" i="14" s="1"/>
  <c r="P26" i="14"/>
  <c r="Q26" i="14" s="1"/>
  <c r="H43" i="14"/>
  <c r="I43" i="14" s="1"/>
  <c r="C57" i="14"/>
  <c r="B70" i="14"/>
  <c r="I84" i="14"/>
  <c r="K100" i="14"/>
  <c r="K99" i="14" s="1"/>
  <c r="K88" i="14"/>
  <c r="B10" i="14"/>
  <c r="J10" i="14"/>
  <c r="J9" i="14" s="1"/>
  <c r="E72" i="14"/>
  <c r="G72" i="14" s="1"/>
  <c r="H72" i="14" s="1"/>
  <c r="H56" i="14"/>
  <c r="I56" i="14" s="1"/>
  <c r="H89" i="14"/>
  <c r="I89" i="14" s="1"/>
  <c r="P33" i="14"/>
  <c r="Q33" i="14" s="1"/>
  <c r="P86" i="14"/>
  <c r="Q86" i="14" s="1"/>
  <c r="K11" i="14"/>
  <c r="I65" i="14"/>
  <c r="I46" i="14"/>
  <c r="C39" i="14"/>
  <c r="K39" i="14"/>
  <c r="C88" i="14"/>
  <c r="C61" i="14"/>
  <c r="C60" i="14" s="1"/>
  <c r="G97" i="14"/>
  <c r="G96" i="14" s="1"/>
  <c r="Q19" i="14"/>
  <c r="I22" i="6"/>
  <c r="G22" i="6"/>
  <c r="H22" i="6" s="1"/>
  <c r="H52" i="6"/>
  <c r="I52" i="6"/>
  <c r="H56" i="6"/>
  <c r="I56" i="6" s="1"/>
  <c r="H40" i="6"/>
  <c r="I40" i="6" s="1"/>
  <c r="I37" i="6"/>
  <c r="H37" i="6"/>
  <c r="I33" i="6"/>
  <c r="H33" i="6"/>
  <c r="H48" i="6"/>
  <c r="I48" i="6"/>
  <c r="H53" i="6"/>
  <c r="I53" i="6" s="1"/>
  <c r="H57" i="6"/>
  <c r="I57" i="6" s="1"/>
  <c r="H75" i="6"/>
  <c r="I75" i="6" s="1"/>
  <c r="H76" i="6"/>
  <c r="I76" i="6"/>
  <c r="H34" i="6"/>
  <c r="I34" i="6"/>
  <c r="H49" i="6"/>
  <c r="I49" i="6" s="1"/>
  <c r="H54" i="6"/>
  <c r="I54" i="6" s="1"/>
  <c r="H70" i="6"/>
  <c r="I70" i="6"/>
  <c r="H30" i="6"/>
  <c r="I30" i="6" s="1"/>
  <c r="I39" i="6"/>
  <c r="H39" i="6"/>
  <c r="H45" i="6"/>
  <c r="I45" i="6"/>
  <c r="H31" i="6"/>
  <c r="I31" i="6" s="1"/>
  <c r="H29" i="6"/>
  <c r="I29" i="6" s="1"/>
  <c r="H51" i="6"/>
  <c r="I51" i="6" s="1"/>
  <c r="H55" i="6"/>
  <c r="I55" i="6" s="1"/>
  <c r="H59" i="6"/>
  <c r="I59" i="6" s="1"/>
  <c r="I73" i="6"/>
  <c r="H73" i="6"/>
  <c r="I18" i="6"/>
  <c r="I23" i="6"/>
  <c r="G66" i="6"/>
  <c r="I25" i="6"/>
  <c r="O66" i="6"/>
  <c r="I13" i="6"/>
  <c r="H66" i="6"/>
  <c r="I20" i="6"/>
  <c r="I16" i="6"/>
  <c r="J9" i="15"/>
  <c r="Q15" i="15"/>
  <c r="P15" i="15"/>
  <c r="P18" i="15"/>
  <c r="Q18" i="15"/>
  <c r="M12" i="15"/>
  <c r="O12" i="15" s="1"/>
  <c r="K11" i="15"/>
  <c r="K10" i="15" s="1"/>
  <c r="P16" i="15"/>
  <c r="Q16" i="15" s="1"/>
  <c r="Q13" i="15"/>
  <c r="P13" i="15"/>
  <c r="P17" i="15"/>
  <c r="Q17" i="15" s="1"/>
  <c r="E64" i="15"/>
  <c r="I33" i="15"/>
  <c r="E20" i="15"/>
  <c r="G20" i="15" s="1"/>
  <c r="C19" i="15"/>
  <c r="E12" i="15"/>
  <c r="G12" i="15" s="1"/>
  <c r="C11" i="15"/>
  <c r="E38" i="15"/>
  <c r="G38" i="15" s="1"/>
  <c r="C37" i="15"/>
  <c r="E28" i="15"/>
  <c r="G28" i="15" s="1"/>
  <c r="C27" i="15"/>
  <c r="M81" i="15"/>
  <c r="G32" i="3"/>
  <c r="G28" i="3" s="1"/>
  <c r="I35" i="3"/>
  <c r="C32" i="3"/>
  <c r="C28" i="3" s="1"/>
  <c r="B9" i="3"/>
  <c r="K32" i="3"/>
  <c r="K28" i="3" s="1"/>
  <c r="K14" i="3"/>
  <c r="K10" i="3" s="1"/>
  <c r="K9" i="3" s="1"/>
  <c r="J9" i="3"/>
  <c r="C10" i="3"/>
  <c r="I19" i="8"/>
  <c r="H46" i="9"/>
  <c r="H45" i="9" s="1"/>
  <c r="G45" i="9"/>
  <c r="O86" i="9"/>
  <c r="O85" i="9" s="1"/>
  <c r="K69" i="9"/>
  <c r="K68" i="9" s="1"/>
  <c r="O45" i="9"/>
  <c r="O69" i="9"/>
  <c r="O68" i="9" s="1"/>
  <c r="O81" i="9"/>
  <c r="O80" i="9" s="1"/>
  <c r="O78" i="9"/>
  <c r="O77" i="9" s="1"/>
  <c r="O60" i="9"/>
  <c r="C60" i="9"/>
  <c r="H61" i="9"/>
  <c r="H60" i="9" s="1"/>
  <c r="G60" i="9"/>
  <c r="H12" i="9"/>
  <c r="I12" i="9" s="1"/>
  <c r="I64" i="9"/>
  <c r="G16" i="9"/>
  <c r="H16" i="9" s="1"/>
  <c r="I20" i="9"/>
  <c r="I47" i="9"/>
  <c r="Q52" i="9"/>
  <c r="I51" i="9"/>
  <c r="Q75" i="9"/>
  <c r="I22" i="9"/>
  <c r="I63" i="9"/>
  <c r="Q83" i="9"/>
  <c r="Q39" i="9"/>
  <c r="I21" i="9"/>
  <c r="Q54" i="9"/>
  <c r="I37" i="9"/>
  <c r="I19" i="9"/>
  <c r="Q41" i="9"/>
  <c r="Q51" i="9"/>
  <c r="Q73" i="9"/>
  <c r="I35" i="9"/>
  <c r="Q43" i="9"/>
  <c r="Q139" i="16"/>
  <c r="Q109" i="16"/>
  <c r="Q163" i="16"/>
  <c r="Q241" i="16"/>
  <c r="Q226" i="16"/>
  <c r="P225" i="16"/>
  <c r="I181" i="16"/>
  <c r="Q151" i="16"/>
  <c r="Q59" i="16"/>
  <c r="I47" i="16"/>
  <c r="Q98" i="16"/>
  <c r="E12" i="16"/>
  <c r="G12" i="16" s="1"/>
  <c r="C11" i="16"/>
  <c r="I88" i="16"/>
  <c r="K176" i="16"/>
  <c r="H59" i="16"/>
  <c r="I59" i="16" s="1"/>
  <c r="I222" i="16"/>
  <c r="Q84" i="16"/>
  <c r="C108" i="16"/>
  <c r="G179" i="16"/>
  <c r="I252" i="16"/>
  <c r="H129" i="16"/>
  <c r="I129" i="16" s="1"/>
  <c r="I249" i="16"/>
  <c r="Q259" i="16"/>
  <c r="C176" i="16"/>
  <c r="Q203" i="16"/>
  <c r="P252" i="16"/>
  <c r="E113" i="16"/>
  <c r="G113" i="16" s="1"/>
  <c r="H113" i="16" s="1"/>
  <c r="I213" i="16"/>
  <c r="C191" i="16"/>
  <c r="K191" i="16"/>
  <c r="C87" i="16"/>
  <c r="B114" i="16"/>
  <c r="Q267" i="16"/>
  <c r="G87" i="16"/>
  <c r="K153" i="16"/>
  <c r="K248" i="16"/>
  <c r="P189" i="16"/>
  <c r="Q189" i="16" s="1"/>
  <c r="P219" i="16"/>
  <c r="Q219" i="16" s="1"/>
  <c r="H259" i="16"/>
  <c r="I259" i="16" s="1"/>
  <c r="P85" i="16"/>
  <c r="Q85" i="16" s="1"/>
  <c r="P239" i="16"/>
  <c r="Q239" i="16" s="1"/>
  <c r="O225" i="16"/>
  <c r="I187" i="16"/>
  <c r="J86" i="16"/>
  <c r="O176" i="16"/>
  <c r="K179" i="16"/>
  <c r="I183" i="16"/>
  <c r="E13" i="16"/>
  <c r="G13" i="16" s="1"/>
  <c r="B175" i="16"/>
  <c r="C207" i="16"/>
  <c r="Q258" i="16"/>
  <c r="I182" i="16"/>
  <c r="J206" i="16"/>
  <c r="M249" i="16"/>
  <c r="O249" i="16" s="1"/>
  <c r="P249" i="16" s="1"/>
  <c r="P248" i="16" s="1"/>
  <c r="I121" i="16"/>
  <c r="Q180" i="16"/>
  <c r="C234" i="16"/>
  <c r="I231" i="16"/>
  <c r="Q72" i="16"/>
  <c r="Q271" i="16"/>
  <c r="M181" i="16"/>
  <c r="O181" i="16" s="1"/>
  <c r="P181" i="16" s="1"/>
  <c r="O116" i="16"/>
  <c r="O115" i="16" s="1"/>
  <c r="P136" i="16"/>
  <c r="Q136" i="16" s="1"/>
  <c r="H211" i="16"/>
  <c r="I211" i="16" s="1"/>
  <c r="G235" i="16"/>
  <c r="G234" i="16" s="1"/>
  <c r="G112" i="16"/>
  <c r="H134" i="16"/>
  <c r="I134" i="16" s="1"/>
  <c r="H199" i="16"/>
  <c r="I199" i="16" s="1"/>
  <c r="P263" i="16"/>
  <c r="Q263" i="16" s="1"/>
  <c r="P79" i="16"/>
  <c r="Q79" i="16" s="1"/>
  <c r="O103" i="16"/>
  <c r="P103" i="16" s="1"/>
  <c r="P112" i="16"/>
  <c r="Q112" i="16" s="1"/>
  <c r="H186" i="16"/>
  <c r="I186" i="16" s="1"/>
  <c r="P199" i="16"/>
  <c r="Q199" i="16" s="1"/>
  <c r="P273" i="16"/>
  <c r="Q273" i="16" s="1"/>
  <c r="H245" i="16"/>
  <c r="I245" i="16" s="1"/>
  <c r="P266" i="16"/>
  <c r="Q266" i="16"/>
  <c r="H91" i="16"/>
  <c r="P30" i="16"/>
  <c r="Q30" i="16" s="1"/>
  <c r="H70" i="16"/>
  <c r="I70" i="16" s="1"/>
  <c r="P141" i="16"/>
  <c r="Q141" i="16" s="1"/>
  <c r="I204" i="16"/>
  <c r="P246" i="16"/>
  <c r="Q246" i="16" s="1"/>
  <c r="I261" i="16"/>
  <c r="Q195" i="16"/>
  <c r="P65" i="16"/>
  <c r="Q65" i="16" s="1"/>
  <c r="H97" i="16"/>
  <c r="I97" i="16" s="1"/>
  <c r="P113" i="16"/>
  <c r="Q113" i="16" s="1"/>
  <c r="H197" i="16"/>
  <c r="I197" i="16" s="1"/>
  <c r="H218" i="16"/>
  <c r="I218" i="16" s="1"/>
  <c r="H233" i="16"/>
  <c r="I233" i="16" s="1"/>
  <c r="H230" i="16"/>
  <c r="I230" i="16" s="1"/>
  <c r="P77" i="16"/>
  <c r="Q77" i="16" s="1"/>
  <c r="P121" i="16"/>
  <c r="Q121" i="16" s="1"/>
  <c r="P183" i="16"/>
  <c r="Q183" i="16" s="1"/>
  <c r="G201" i="16"/>
  <c r="H228" i="16"/>
  <c r="I228" i="16" s="1"/>
  <c r="P265" i="16"/>
  <c r="Q265" i="16" s="1"/>
  <c r="P131" i="16"/>
  <c r="Q131" i="16" s="1"/>
  <c r="P81" i="16"/>
  <c r="Q81" i="16" s="1"/>
  <c r="P129" i="16"/>
  <c r="P188" i="16"/>
  <c r="Q188" i="16" s="1"/>
  <c r="P214" i="16"/>
  <c r="Q214" i="16" s="1"/>
  <c r="O238" i="16"/>
  <c r="H244" i="16"/>
  <c r="I244" i="16" s="1"/>
  <c r="H254" i="16"/>
  <c r="I254" i="16" s="1"/>
  <c r="H177" i="16"/>
  <c r="Q130" i="16"/>
  <c r="G116" i="16"/>
  <c r="H178" i="16"/>
  <c r="I178" i="16" s="1"/>
  <c r="H202" i="16"/>
  <c r="I202" i="16" s="1"/>
  <c r="H180" i="16"/>
  <c r="Q260" i="16"/>
  <c r="I232" i="16"/>
  <c r="I221" i="16"/>
  <c r="P244" i="16"/>
  <c r="Q244" i="16" s="1"/>
  <c r="P221" i="16"/>
  <c r="Q221" i="16" s="1"/>
  <c r="P196" i="16"/>
  <c r="Q196" i="16" s="1"/>
  <c r="Q182" i="16"/>
  <c r="H132" i="16"/>
  <c r="I132" i="16" s="1"/>
  <c r="K234" i="16"/>
  <c r="H94" i="16"/>
  <c r="I94" i="16" s="1"/>
  <c r="K108" i="16"/>
  <c r="E193" i="16"/>
  <c r="Q53" i="16"/>
  <c r="I267" i="16"/>
  <c r="I215" i="16"/>
  <c r="C200" i="16"/>
  <c r="Q111" i="16"/>
  <c r="I96" i="16"/>
  <c r="Q73" i="16"/>
  <c r="H92" i="16"/>
  <c r="I92" i="16" s="1"/>
  <c r="K128" i="16"/>
  <c r="K169" i="16"/>
  <c r="Q193" i="16"/>
  <c r="K225" i="16"/>
  <c r="Q119" i="16"/>
  <c r="I265" i="16"/>
  <c r="I247" i="16"/>
  <c r="I237" i="16"/>
  <c r="I184" i="16"/>
  <c r="C179" i="16"/>
  <c r="Q22" i="16"/>
  <c r="I255" i="16"/>
  <c r="I273" i="16"/>
  <c r="I212" i="16"/>
  <c r="Q190" i="16"/>
  <c r="C115" i="16"/>
  <c r="Q80" i="16"/>
  <c r="K99" i="16"/>
  <c r="Q274" i="16"/>
  <c r="Q262" i="16"/>
  <c r="I62" i="16"/>
  <c r="M110" i="16"/>
  <c r="O110" i="16" s="1"/>
  <c r="B261" i="36"/>
  <c r="Q123" i="36"/>
  <c r="K262" i="36"/>
  <c r="I185" i="36"/>
  <c r="I150" i="36"/>
  <c r="Q142" i="36"/>
  <c r="Q131" i="36"/>
  <c r="B245" i="36"/>
  <c r="K259" i="36"/>
  <c r="K258" i="36" s="1"/>
  <c r="I144" i="36"/>
  <c r="Q104" i="36"/>
  <c r="Q133" i="36"/>
  <c r="B199" i="36"/>
  <c r="I15" i="36"/>
  <c r="Q156" i="36"/>
  <c r="I225" i="36"/>
  <c r="Q236" i="36"/>
  <c r="Q159" i="36"/>
  <c r="Q110" i="36"/>
  <c r="E67" i="36"/>
  <c r="G67" i="36" s="1"/>
  <c r="H67" i="36" s="1"/>
  <c r="I67" i="36" s="1"/>
  <c r="Q164" i="36"/>
  <c r="Q144" i="36"/>
  <c r="I105" i="36"/>
  <c r="Q231" i="36"/>
  <c r="O260" i="36"/>
  <c r="P173" i="36"/>
  <c r="Q173" i="36" s="1"/>
  <c r="E60" i="36"/>
  <c r="G60" i="36" s="1"/>
  <c r="H60" i="36" s="1"/>
  <c r="I60" i="36" s="1"/>
  <c r="K167" i="36"/>
  <c r="K234" i="36"/>
  <c r="E271" i="36"/>
  <c r="G271" i="36" s="1"/>
  <c r="H271" i="36" s="1"/>
  <c r="I271" i="36" s="1"/>
  <c r="I210" i="36"/>
  <c r="Q239" i="36"/>
  <c r="O257" i="36"/>
  <c r="B25" i="36"/>
  <c r="B10" i="36" s="1"/>
  <c r="I221" i="36"/>
  <c r="C270" i="36"/>
  <c r="P268" i="36"/>
  <c r="Q268" i="36" s="1"/>
  <c r="P179" i="36"/>
  <c r="Q179" i="36" s="1"/>
  <c r="P291" i="36"/>
  <c r="Q291" i="36" s="1"/>
  <c r="P267" i="36"/>
  <c r="Q267" i="36" s="1"/>
  <c r="E194" i="36"/>
  <c r="G194" i="36" s="1"/>
  <c r="H194" i="36" s="1"/>
  <c r="I194" i="36" s="1"/>
  <c r="M237" i="36"/>
  <c r="O237" i="36" s="1"/>
  <c r="P237" i="36" s="1"/>
  <c r="Q181" i="36"/>
  <c r="Q60" i="36"/>
  <c r="E75" i="36"/>
  <c r="G75" i="36" s="1"/>
  <c r="H75" i="36" s="1"/>
  <c r="I75" i="36" s="1"/>
  <c r="E109" i="36"/>
  <c r="G109" i="36" s="1"/>
  <c r="H109" i="36" s="1"/>
  <c r="Q209" i="36"/>
  <c r="E59" i="36"/>
  <c r="G59" i="36" s="1"/>
  <c r="H59" i="36" s="1"/>
  <c r="I59" i="36" s="1"/>
  <c r="E164" i="36"/>
  <c r="G164" i="36" s="1"/>
  <c r="C167" i="36"/>
  <c r="P136" i="36"/>
  <c r="Q136" i="36" s="1"/>
  <c r="H16" i="36"/>
  <c r="I16" i="36" s="1"/>
  <c r="P150" i="36"/>
  <c r="Q150" i="36" s="1"/>
  <c r="P152" i="36"/>
  <c r="Q152" i="36" s="1"/>
  <c r="P165" i="36"/>
  <c r="Q165" i="36" s="1"/>
  <c r="P279" i="36"/>
  <c r="Q279" i="36" s="1"/>
  <c r="P116" i="36"/>
  <c r="Q116" i="36" s="1"/>
  <c r="P134" i="36"/>
  <c r="Q134" i="36" s="1"/>
  <c r="P86" i="36"/>
  <c r="Q86" i="36" s="1"/>
  <c r="H151" i="36"/>
  <c r="I151" i="36" s="1"/>
  <c r="H155" i="36"/>
  <c r="I155" i="36" s="1"/>
  <c r="P238" i="36"/>
  <c r="Q238" i="36" s="1"/>
  <c r="P273" i="36"/>
  <c r="Q273" i="36" s="1"/>
  <c r="P34" i="36"/>
  <c r="Q34" i="36" s="1"/>
  <c r="P42" i="36"/>
  <c r="Q42" i="36" s="1"/>
  <c r="P137" i="36"/>
  <c r="Q137" i="36" s="1"/>
  <c r="H205" i="36"/>
  <c r="I205" i="36" s="1"/>
  <c r="G202" i="36"/>
  <c r="P275" i="36"/>
  <c r="Q275" i="36" s="1"/>
  <c r="P283" i="36"/>
  <c r="Q283" i="36" s="1"/>
  <c r="P214" i="36"/>
  <c r="P213" i="36" s="1"/>
  <c r="P212" i="36" s="1"/>
  <c r="O213" i="36"/>
  <c r="O212" i="36" s="1"/>
  <c r="H31" i="36"/>
  <c r="I31" i="36" s="1"/>
  <c r="P115" i="36"/>
  <c r="Q115" i="36" s="1"/>
  <c r="P70" i="36"/>
  <c r="Q70" i="36" s="1"/>
  <c r="P84" i="36"/>
  <c r="Q84" i="36" s="1"/>
  <c r="P125" i="36"/>
  <c r="Q125" i="36" s="1"/>
  <c r="P127" i="36"/>
  <c r="Q127" i="36" s="1"/>
  <c r="P129" i="36"/>
  <c r="Q129" i="36" s="1"/>
  <c r="P161" i="36"/>
  <c r="Q161" i="36" s="1"/>
  <c r="P240" i="36"/>
  <c r="Q240" i="36" s="1"/>
  <c r="E260" i="36"/>
  <c r="E12" i="36"/>
  <c r="E49" i="36"/>
  <c r="G49" i="36" s="1"/>
  <c r="H49" i="36" s="1"/>
  <c r="I49" i="36" s="1"/>
  <c r="E55" i="36"/>
  <c r="G55" i="36" s="1"/>
  <c r="H55" i="36" s="1"/>
  <c r="I55" i="36" s="1"/>
  <c r="E62" i="36"/>
  <c r="G62" i="36" s="1"/>
  <c r="H62" i="36" s="1"/>
  <c r="E64" i="36"/>
  <c r="G64" i="36" s="1"/>
  <c r="H64" i="36" s="1"/>
  <c r="I64" i="36" s="1"/>
  <c r="E66" i="36"/>
  <c r="G66" i="36" s="1"/>
  <c r="H66" i="36" s="1"/>
  <c r="I66" i="36" s="1"/>
  <c r="G154" i="36"/>
  <c r="K162" i="36"/>
  <c r="E219" i="36"/>
  <c r="E72" i="36"/>
  <c r="G72" i="36" s="1"/>
  <c r="H72" i="36" s="1"/>
  <c r="I72" i="36" s="1"/>
  <c r="Q143" i="36"/>
  <c r="E47" i="36"/>
  <c r="G47" i="36" s="1"/>
  <c r="H47" i="36" s="1"/>
  <c r="I47" i="36" s="1"/>
  <c r="E50" i="36"/>
  <c r="G50" i="36" s="1"/>
  <c r="H50" i="36" s="1"/>
  <c r="I50" i="36" s="1"/>
  <c r="E57" i="36"/>
  <c r="G57" i="36" s="1"/>
  <c r="H57" i="36" s="1"/>
  <c r="I57" i="36" s="1"/>
  <c r="E90" i="36"/>
  <c r="G90" i="36" s="1"/>
  <c r="Q155" i="36"/>
  <c r="E170" i="36"/>
  <c r="C200" i="36"/>
  <c r="E214" i="36"/>
  <c r="E217" i="36"/>
  <c r="G217" i="36" s="1"/>
  <c r="C243" i="36"/>
  <c r="C242" i="36" s="1"/>
  <c r="E97" i="36"/>
  <c r="G97" i="36" s="1"/>
  <c r="H97" i="36" s="1"/>
  <c r="I97" i="36" s="1"/>
  <c r="E134" i="36"/>
  <c r="G134" i="36" s="1"/>
  <c r="H134" i="36" s="1"/>
  <c r="I134" i="36" s="1"/>
  <c r="Q78" i="36"/>
  <c r="E53" i="36"/>
  <c r="G53" i="36" s="1"/>
  <c r="H53" i="36" s="1"/>
  <c r="I53" i="36" s="1"/>
  <c r="E63" i="36"/>
  <c r="G63" i="36" s="1"/>
  <c r="H63" i="36" s="1"/>
  <c r="E73" i="36"/>
  <c r="G73" i="36" s="1"/>
  <c r="H73" i="36" s="1"/>
  <c r="E76" i="36"/>
  <c r="G76" i="36" s="1"/>
  <c r="H76" i="36" s="1"/>
  <c r="I76" i="36" s="1"/>
  <c r="E94" i="36"/>
  <c r="G94" i="36" s="1"/>
  <c r="H94" i="36" s="1"/>
  <c r="I94" i="36" s="1"/>
  <c r="E112" i="36"/>
  <c r="G112" i="36" s="1"/>
  <c r="H112" i="36" s="1"/>
  <c r="I112" i="36" s="1"/>
  <c r="E197" i="36"/>
  <c r="G197" i="36" s="1"/>
  <c r="E235" i="36"/>
  <c r="G235" i="36" s="1"/>
  <c r="E240" i="36"/>
  <c r="G240" i="36" s="1"/>
  <c r="E44" i="36"/>
  <c r="G44" i="36" s="1"/>
  <c r="H44" i="36" s="1"/>
  <c r="E173" i="36"/>
  <c r="G173" i="36" s="1"/>
  <c r="K218" i="36"/>
  <c r="Q139" i="36"/>
  <c r="E42" i="36"/>
  <c r="G42" i="36" s="1"/>
  <c r="E85" i="36"/>
  <c r="G85" i="36" s="1"/>
  <c r="E101" i="36"/>
  <c r="G101" i="36" s="1"/>
  <c r="H101" i="36" s="1"/>
  <c r="E247" i="36"/>
  <c r="C248" i="36"/>
  <c r="E263" i="36"/>
  <c r="I223" i="36"/>
  <c r="I157" i="36"/>
  <c r="Q64" i="36"/>
  <c r="E14" i="36"/>
  <c r="G14" i="36" s="1"/>
  <c r="H14" i="36" s="1"/>
  <c r="E45" i="36"/>
  <c r="G45" i="36" s="1"/>
  <c r="H45" i="36" s="1"/>
  <c r="I45" i="36" s="1"/>
  <c r="E48" i="36"/>
  <c r="G48" i="36" s="1"/>
  <c r="E68" i="36"/>
  <c r="G68" i="36" s="1"/>
  <c r="H68" i="36" s="1"/>
  <c r="I68" i="36" s="1"/>
  <c r="E79" i="36"/>
  <c r="G79" i="36" s="1"/>
  <c r="H79" i="36" s="1"/>
  <c r="I79" i="36" s="1"/>
  <c r="E88" i="36"/>
  <c r="G88" i="36" s="1"/>
  <c r="H88" i="36" s="1"/>
  <c r="I88" i="36" s="1"/>
  <c r="E91" i="36"/>
  <c r="G91" i="36" s="1"/>
  <c r="H91" i="36" s="1"/>
  <c r="I91" i="36" s="1"/>
  <c r="E95" i="36"/>
  <c r="G95" i="36" s="1"/>
  <c r="E99" i="36"/>
  <c r="G99" i="36" s="1"/>
  <c r="E135" i="36"/>
  <c r="G135" i="36" s="1"/>
  <c r="H135" i="36" s="1"/>
  <c r="I135" i="36" s="1"/>
  <c r="E158" i="36"/>
  <c r="G158" i="36" s="1"/>
  <c r="B166" i="36"/>
  <c r="Q185" i="36"/>
  <c r="O183" i="36"/>
  <c r="E195" i="36"/>
  <c r="G195" i="36" s="1"/>
  <c r="H195" i="36" s="1"/>
  <c r="I195" i="36" s="1"/>
  <c r="E198" i="36"/>
  <c r="G198" i="36" s="1"/>
  <c r="C216" i="36"/>
  <c r="E236" i="36"/>
  <c r="G236" i="36" s="1"/>
  <c r="E238" i="36"/>
  <c r="G238" i="36" s="1"/>
  <c r="H238" i="36" s="1"/>
  <c r="I238" i="36" s="1"/>
  <c r="E244" i="36"/>
  <c r="G244" i="36" s="1"/>
  <c r="C259" i="36"/>
  <c r="C258" i="36" s="1"/>
  <c r="C262" i="36"/>
  <c r="E81" i="36"/>
  <c r="G81" i="36" s="1"/>
  <c r="H81" i="36" s="1"/>
  <c r="E239" i="36"/>
  <c r="G239" i="36" s="1"/>
  <c r="C256" i="36"/>
  <c r="C255" i="36" s="1"/>
  <c r="E39" i="36"/>
  <c r="E61" i="36"/>
  <c r="G61" i="36" s="1"/>
  <c r="H61" i="36" s="1"/>
  <c r="I61" i="36" s="1"/>
  <c r="E74" i="36"/>
  <c r="G74" i="36" s="1"/>
  <c r="H74" i="36" s="1"/>
  <c r="I74" i="36" s="1"/>
  <c r="E77" i="36"/>
  <c r="G77" i="36" s="1"/>
  <c r="H77" i="36" s="1"/>
  <c r="I77" i="36" s="1"/>
  <c r="E86" i="36"/>
  <c r="G86" i="36" s="1"/>
  <c r="H86" i="36" s="1"/>
  <c r="I86" i="36" s="1"/>
  <c r="E201" i="36"/>
  <c r="C213" i="36"/>
  <c r="C212" i="36" s="1"/>
  <c r="E46" i="36"/>
  <c r="G46" i="36" s="1"/>
  <c r="H46" i="36" s="1"/>
  <c r="E71" i="36"/>
  <c r="G71" i="36" s="1"/>
  <c r="H71" i="36" s="1"/>
  <c r="I71" i="36" s="1"/>
  <c r="E80" i="36"/>
  <c r="G80" i="36" s="1"/>
  <c r="H80" i="36" s="1"/>
  <c r="I80" i="36" s="1"/>
  <c r="E83" i="36"/>
  <c r="G83" i="36" s="1"/>
  <c r="E89" i="36"/>
  <c r="G89" i="36" s="1"/>
  <c r="H89" i="36" s="1"/>
  <c r="E143" i="36"/>
  <c r="G143" i="36" s="1"/>
  <c r="H143" i="36" s="1"/>
  <c r="E193" i="36"/>
  <c r="G193" i="36" s="1"/>
  <c r="E196" i="36"/>
  <c r="G196" i="36" s="1"/>
  <c r="E241" i="36"/>
  <c r="G241" i="36" s="1"/>
  <c r="H241" i="36" s="1"/>
  <c r="I241" i="36" s="1"/>
  <c r="O262" i="36"/>
  <c r="P263" i="36"/>
  <c r="P262" i="36" s="1"/>
  <c r="P21" i="36"/>
  <c r="Q21" i="36" s="1"/>
  <c r="Q235" i="36"/>
  <c r="Q106" i="36"/>
  <c r="P56" i="36"/>
  <c r="Q56" i="36" s="1"/>
  <c r="Q109" i="36"/>
  <c r="P151" i="36"/>
  <c r="Q151" i="36" s="1"/>
  <c r="P23" i="36"/>
  <c r="Q23" i="36" s="1"/>
  <c r="P107" i="36"/>
  <c r="Q107" i="36" s="1"/>
  <c r="Q140" i="36"/>
  <c r="Q135" i="36"/>
  <c r="P118" i="36"/>
  <c r="Q118" i="36" s="1"/>
  <c r="H29" i="36"/>
  <c r="I29" i="36" s="1"/>
  <c r="C34" i="36"/>
  <c r="C25" i="36" s="1"/>
  <c r="E34" i="36"/>
  <c r="G34" i="36" s="1"/>
  <c r="Q124" i="36"/>
  <c r="P160" i="36"/>
  <c r="Q160" i="36" s="1"/>
  <c r="H180" i="36"/>
  <c r="I180" i="36" s="1"/>
  <c r="Q68" i="36"/>
  <c r="Q17" i="36"/>
  <c r="P80" i="36"/>
  <c r="Q80" i="36" s="1"/>
  <c r="H149" i="36"/>
  <c r="I149" i="36" s="1"/>
  <c r="G226" i="36"/>
  <c r="H228" i="36"/>
  <c r="I228" i="36" s="1"/>
  <c r="I168" i="36"/>
  <c r="Q220" i="36"/>
  <c r="K11" i="36"/>
  <c r="O172" i="36"/>
  <c r="Q195" i="36"/>
  <c r="G26" i="36"/>
  <c r="K38" i="36"/>
  <c r="M39" i="36"/>
  <c r="P180" i="36"/>
  <c r="Q182" i="36"/>
  <c r="Q88" i="36"/>
  <c r="H24" i="36"/>
  <c r="I24" i="36" s="1"/>
  <c r="K25" i="36"/>
  <c r="P72" i="36"/>
  <c r="Q72" i="36" s="1"/>
  <c r="P102" i="36"/>
  <c r="Q102" i="36" s="1"/>
  <c r="P119" i="36"/>
  <c r="Q119" i="36" s="1"/>
  <c r="P141" i="36"/>
  <c r="Q141" i="36" s="1"/>
  <c r="Q37" i="36"/>
  <c r="P154" i="36"/>
  <c r="Q154" i="36" s="1"/>
  <c r="O12" i="36"/>
  <c r="P76" i="36"/>
  <c r="Q76" i="36" s="1"/>
  <c r="Q114" i="36"/>
  <c r="P130" i="36"/>
  <c r="Q130" i="36" s="1"/>
  <c r="H153" i="36"/>
  <c r="I153" i="36" s="1"/>
  <c r="M162" i="36"/>
  <c r="O163" i="36"/>
  <c r="O148" i="36"/>
  <c r="O147" i="36" s="1"/>
  <c r="M244" i="36"/>
  <c r="E257" i="36"/>
  <c r="K248" i="36"/>
  <c r="K245" i="36" s="1"/>
  <c r="Q92" i="36"/>
  <c r="E52" i="36"/>
  <c r="G52" i="36" s="1"/>
  <c r="K202" i="36"/>
  <c r="K226" i="36"/>
  <c r="M247" i="36"/>
  <c r="O247" i="36" s="1"/>
  <c r="K13" i="36"/>
  <c r="C218" i="36"/>
  <c r="C246" i="36"/>
  <c r="K183" i="36"/>
  <c r="B215" i="36"/>
  <c r="O208" i="36"/>
  <c r="Q187" i="36"/>
  <c r="C192" i="36"/>
  <c r="J38" i="23"/>
  <c r="K143" i="23"/>
  <c r="M118" i="23"/>
  <c r="O118" i="23" s="1"/>
  <c r="P118" i="23" s="1"/>
  <c r="J43" i="23"/>
  <c r="M63" i="23"/>
  <c r="O63" i="23" s="1"/>
  <c r="P63" i="23" s="1"/>
  <c r="E68" i="23"/>
  <c r="Q133" i="23"/>
  <c r="Q146" i="23"/>
  <c r="Q29" i="23"/>
  <c r="Q32" i="23"/>
  <c r="C135" i="23"/>
  <c r="I85" i="23"/>
  <c r="Q61" i="23"/>
  <c r="C127" i="23"/>
  <c r="I112" i="23"/>
  <c r="Q97" i="23"/>
  <c r="Q45" i="23"/>
  <c r="Q154" i="23"/>
  <c r="Q18" i="23"/>
  <c r="Q120" i="23"/>
  <c r="I123" i="23"/>
  <c r="Q130" i="23"/>
  <c r="Q158" i="23"/>
  <c r="Q20" i="23"/>
  <c r="I96" i="23"/>
  <c r="I100" i="23"/>
  <c r="Q131" i="23"/>
  <c r="Q78" i="23"/>
  <c r="Q153" i="23"/>
  <c r="K55" i="23"/>
  <c r="K147" i="23"/>
  <c r="Q75" i="23"/>
  <c r="Q84" i="23"/>
  <c r="Q90" i="23"/>
  <c r="B9" i="23"/>
  <c r="K34" i="23"/>
  <c r="Q80" i="23"/>
  <c r="K27" i="23"/>
  <c r="K38" i="23"/>
  <c r="K30" i="12"/>
  <c r="J265" i="12"/>
  <c r="J290" i="12"/>
  <c r="C154" i="12"/>
  <c r="M25" i="12"/>
  <c r="O25" i="12" s="1"/>
  <c r="P25" i="12" s="1"/>
  <c r="Q25" i="12" s="1"/>
  <c r="G154" i="12"/>
  <c r="K186" i="12"/>
  <c r="C185" i="12"/>
  <c r="J277" i="12"/>
  <c r="I84" i="12"/>
  <c r="I95" i="12"/>
  <c r="K34" i="12"/>
  <c r="K155" i="12"/>
  <c r="K189" i="12"/>
  <c r="K174" i="12"/>
  <c r="I185" i="12"/>
  <c r="H85" i="12"/>
  <c r="I85" i="12" s="1"/>
  <c r="P250" i="12"/>
  <c r="Q250" i="12" s="1"/>
  <c r="P126" i="12"/>
  <c r="Q126" i="12" s="1"/>
  <c r="P135" i="12"/>
  <c r="Q135" i="12" s="1"/>
  <c r="H299" i="12"/>
  <c r="I299" i="12" s="1"/>
  <c r="P236" i="12"/>
  <c r="Q236" i="12" s="1"/>
  <c r="O259" i="12"/>
  <c r="O258" i="12" s="1"/>
  <c r="P98" i="12"/>
  <c r="P97" i="12" s="1"/>
  <c r="P143" i="12"/>
  <c r="Q143" i="12" s="1"/>
  <c r="P108" i="12"/>
  <c r="Q108" i="12" s="1"/>
  <c r="P171" i="12"/>
  <c r="Q171" i="12" s="1"/>
  <c r="P312" i="12"/>
  <c r="Q312" i="12" s="1"/>
  <c r="P27" i="12"/>
  <c r="Q27" i="12" s="1"/>
  <c r="P129" i="12"/>
  <c r="Q129" i="12" s="1"/>
  <c r="P188" i="12"/>
  <c r="Q188" i="12" s="1"/>
  <c r="P255" i="12"/>
  <c r="Q255" i="12" s="1"/>
  <c r="P272" i="12"/>
  <c r="Q272" i="12" s="1"/>
  <c r="Q74" i="12"/>
  <c r="P47" i="12"/>
  <c r="Q47" i="12" s="1"/>
  <c r="B49" i="12"/>
  <c r="P94" i="12"/>
  <c r="Q94" i="12" s="1"/>
  <c r="P104" i="12"/>
  <c r="Q104" i="12" s="1"/>
  <c r="P117" i="12"/>
  <c r="Q117" i="12" s="1"/>
  <c r="P119" i="12"/>
  <c r="Q119" i="12" s="1"/>
  <c r="P127" i="12"/>
  <c r="Q127" i="12" s="1"/>
  <c r="P146" i="12"/>
  <c r="Q146" i="12" s="1"/>
  <c r="P156" i="12"/>
  <c r="Q156" i="12" s="1"/>
  <c r="B185" i="12"/>
  <c r="P193" i="12"/>
  <c r="Q193" i="12" s="1"/>
  <c r="K196" i="12"/>
  <c r="Q240" i="12"/>
  <c r="Q244" i="12"/>
  <c r="P248" i="12"/>
  <c r="Q248" i="12" s="1"/>
  <c r="P314" i="12"/>
  <c r="Q314" i="12" s="1"/>
  <c r="P197" i="12"/>
  <c r="Q197" i="12" s="1"/>
  <c r="P306" i="12"/>
  <c r="Q306" i="12" s="1"/>
  <c r="I150" i="12"/>
  <c r="P17" i="12"/>
  <c r="Q17" i="12" s="1"/>
  <c r="P38" i="12"/>
  <c r="Q38" i="12" s="1"/>
  <c r="Q63" i="12"/>
  <c r="P78" i="12"/>
  <c r="Q78" i="12" s="1"/>
  <c r="P148" i="12"/>
  <c r="Q148" i="12" s="1"/>
  <c r="P150" i="12"/>
  <c r="Q150" i="12" s="1"/>
  <c r="P152" i="12"/>
  <c r="Q152" i="12" s="1"/>
  <c r="Q169" i="12"/>
  <c r="Q202" i="12"/>
  <c r="P210" i="12"/>
  <c r="Q210" i="12" s="1"/>
  <c r="P212" i="12"/>
  <c r="Q212" i="12" s="1"/>
  <c r="P218" i="12"/>
  <c r="Q218" i="12" s="1"/>
  <c r="P231" i="12"/>
  <c r="Q231" i="12" s="1"/>
  <c r="P252" i="12"/>
  <c r="Q252" i="12" s="1"/>
  <c r="P256" i="12"/>
  <c r="Q256" i="12" s="1"/>
  <c r="Q260" i="12"/>
  <c r="P276" i="12"/>
  <c r="Q276" i="12" s="1"/>
  <c r="P37" i="12"/>
  <c r="Q37" i="12" s="1"/>
  <c r="P87" i="12"/>
  <c r="Q87" i="12" s="1"/>
  <c r="P142" i="12"/>
  <c r="Q142" i="12" s="1"/>
  <c r="P214" i="12"/>
  <c r="Q214" i="12" s="1"/>
  <c r="P293" i="12"/>
  <c r="Q293" i="12" s="1"/>
  <c r="Q190" i="12"/>
  <c r="P296" i="12"/>
  <c r="Q296" i="12" s="1"/>
  <c r="Q12" i="12"/>
  <c r="P48" i="12"/>
  <c r="Q48" i="12" s="1"/>
  <c r="P67" i="12"/>
  <c r="Q67" i="12" s="1"/>
  <c r="P71" i="12"/>
  <c r="Q71" i="12" s="1"/>
  <c r="P75" i="12"/>
  <c r="Q75" i="12" s="1"/>
  <c r="P107" i="12"/>
  <c r="Q107" i="12" s="1"/>
  <c r="P113" i="12"/>
  <c r="Q113" i="12" s="1"/>
  <c r="P128" i="12"/>
  <c r="Q128" i="12" s="1"/>
  <c r="P157" i="12"/>
  <c r="Q157" i="12" s="1"/>
  <c r="Q161" i="12"/>
  <c r="P194" i="12"/>
  <c r="Q194" i="12" s="1"/>
  <c r="K216" i="12"/>
  <c r="P237" i="12"/>
  <c r="Q237" i="12" s="1"/>
  <c r="P249" i="12"/>
  <c r="Q249" i="12" s="1"/>
  <c r="Q281" i="12"/>
  <c r="P283" i="12"/>
  <c r="Q283" i="12" s="1"/>
  <c r="P285" i="12"/>
  <c r="Q285" i="12" s="1"/>
  <c r="P29" i="12"/>
  <c r="Q29" i="12" s="1"/>
  <c r="Q52" i="12"/>
  <c r="P168" i="12"/>
  <c r="Q168" i="12" s="1"/>
  <c r="P187" i="12"/>
  <c r="Q187" i="12" s="1"/>
  <c r="P292" i="12"/>
  <c r="Q292" i="12" s="1"/>
  <c r="P209" i="12"/>
  <c r="Q209" i="12" s="1"/>
  <c r="P58" i="12"/>
  <c r="Q58" i="12" s="1"/>
  <c r="P64" i="12"/>
  <c r="Q64" i="12" s="1"/>
  <c r="Q79" i="12"/>
  <c r="P82" i="12"/>
  <c r="Q82" i="12" s="1"/>
  <c r="Q90" i="12"/>
  <c r="P109" i="12"/>
  <c r="Q109" i="12" s="1"/>
  <c r="P111" i="12"/>
  <c r="Q111" i="12" s="1"/>
  <c r="P124" i="12"/>
  <c r="Q124" i="12" s="1"/>
  <c r="P130" i="12"/>
  <c r="Q130" i="12" s="1"/>
  <c r="P141" i="12"/>
  <c r="Q141" i="12" s="1"/>
  <c r="Q166" i="12"/>
  <c r="P173" i="12"/>
  <c r="Q173" i="12" s="1"/>
  <c r="Q199" i="12"/>
  <c r="P219" i="12"/>
  <c r="Q219" i="12" s="1"/>
  <c r="P221" i="12"/>
  <c r="Q221" i="12" s="1"/>
  <c r="P253" i="12"/>
  <c r="Q253" i="12" s="1"/>
  <c r="P269" i="12"/>
  <c r="Q269" i="12" s="1"/>
  <c r="Q273" i="12"/>
  <c r="P295" i="12"/>
  <c r="Q295" i="12" s="1"/>
  <c r="P299" i="12"/>
  <c r="Q299" i="12" s="1"/>
  <c r="P305" i="12"/>
  <c r="Q305" i="12" s="1"/>
  <c r="P110" i="12"/>
  <c r="Q110" i="12" s="1"/>
  <c r="P140" i="12"/>
  <c r="Q140" i="12" s="1"/>
  <c r="P275" i="12"/>
  <c r="Q275" i="12" s="1"/>
  <c r="P16" i="12"/>
  <c r="Q16" i="12" s="1"/>
  <c r="P42" i="12"/>
  <c r="Q42" i="12" s="1"/>
  <c r="Q45" i="12"/>
  <c r="P68" i="12"/>
  <c r="Q68" i="12" s="1"/>
  <c r="Q95" i="12"/>
  <c r="P115" i="12"/>
  <c r="Q115" i="12" s="1"/>
  <c r="P120" i="12"/>
  <c r="Q120" i="12" s="1"/>
  <c r="P137" i="12"/>
  <c r="Q137" i="12" s="1"/>
  <c r="Q145" i="12"/>
  <c r="P147" i="12"/>
  <c r="Q147" i="12" s="1"/>
  <c r="P158" i="12"/>
  <c r="Q158" i="12" s="1"/>
  <c r="P162" i="12"/>
  <c r="Q162" i="12" s="1"/>
  <c r="H154" i="12"/>
  <c r="P170" i="12"/>
  <c r="Q170" i="12" s="1"/>
  <c r="P223" i="12"/>
  <c r="Q223" i="12" s="1"/>
  <c r="P225" i="12"/>
  <c r="Q225" i="12" s="1"/>
  <c r="P227" i="12"/>
  <c r="Q227" i="12" s="1"/>
  <c r="P238" i="12"/>
  <c r="Q238" i="12" s="1"/>
  <c r="P242" i="12"/>
  <c r="Q242" i="12" s="1"/>
  <c r="P288" i="12"/>
  <c r="Q288" i="12" s="1"/>
  <c r="P297" i="12"/>
  <c r="Q297" i="12" s="1"/>
  <c r="P316" i="12"/>
  <c r="Q316" i="12" s="1"/>
  <c r="Q251" i="12"/>
  <c r="P270" i="12"/>
  <c r="Q270" i="12" s="1"/>
  <c r="K11" i="12"/>
  <c r="P21" i="12"/>
  <c r="Q21" i="12" s="1"/>
  <c r="P51" i="12"/>
  <c r="Q51" i="12" s="1"/>
  <c r="P59" i="12"/>
  <c r="Q59" i="12" s="1"/>
  <c r="P91" i="12"/>
  <c r="Q91" i="12" s="1"/>
  <c r="Q149" i="12"/>
  <c r="P151" i="12"/>
  <c r="Q151" i="12" s="1"/>
  <c r="Q153" i="12"/>
  <c r="I154" i="12"/>
  <c r="P203" i="12"/>
  <c r="Q203" i="12" s="1"/>
  <c r="P205" i="12"/>
  <c r="Q205" i="12" s="1"/>
  <c r="Q211" i="12"/>
  <c r="P234" i="12"/>
  <c r="Q234" i="12" s="1"/>
  <c r="Q307" i="12"/>
  <c r="O30" i="12"/>
  <c r="P56" i="12"/>
  <c r="Q56" i="12" s="1"/>
  <c r="P125" i="12"/>
  <c r="Q125" i="12" s="1"/>
  <c r="P31" i="12"/>
  <c r="Q31" i="12" s="1"/>
  <c r="I210" i="12"/>
  <c r="Q274" i="12"/>
  <c r="P62" i="12"/>
  <c r="Q62" i="12" s="1"/>
  <c r="P93" i="12"/>
  <c r="Q93" i="12" s="1"/>
  <c r="P106" i="12"/>
  <c r="Q106" i="12" s="1"/>
  <c r="Q116" i="12"/>
  <c r="P121" i="12"/>
  <c r="Q121" i="12" s="1"/>
  <c r="P123" i="12"/>
  <c r="Q123" i="12" s="1"/>
  <c r="P133" i="12"/>
  <c r="Q133" i="12" s="1"/>
  <c r="P159" i="12"/>
  <c r="Q159" i="12" s="1"/>
  <c r="P163" i="12"/>
  <c r="Q163" i="12" s="1"/>
  <c r="P182" i="12"/>
  <c r="Q182" i="12" s="1"/>
  <c r="P192" i="12"/>
  <c r="Q192" i="12" s="1"/>
  <c r="P207" i="12"/>
  <c r="Q207" i="12" s="1"/>
  <c r="P239" i="12"/>
  <c r="Q239" i="12" s="1"/>
  <c r="P243" i="12"/>
  <c r="Q243" i="12" s="1"/>
  <c r="P247" i="12"/>
  <c r="Q247" i="12" s="1"/>
  <c r="P268" i="12"/>
  <c r="Q268" i="12" s="1"/>
  <c r="K266" i="12"/>
  <c r="K265" i="12" s="1"/>
  <c r="P280" i="12"/>
  <c r="Q280" i="12" s="1"/>
  <c r="P284" i="12"/>
  <c r="Q284" i="12" s="1"/>
  <c r="P286" i="12"/>
  <c r="Q286" i="12" s="1"/>
  <c r="P289" i="12"/>
  <c r="Q289" i="12" s="1"/>
  <c r="Q298" i="12"/>
  <c r="P308" i="12"/>
  <c r="Q308" i="12" s="1"/>
  <c r="P313" i="12"/>
  <c r="Q313" i="12" s="1"/>
  <c r="Q300" i="12"/>
  <c r="Q302" i="12"/>
  <c r="H260" i="12"/>
  <c r="I260" i="12" s="1"/>
  <c r="H205" i="12"/>
  <c r="I205" i="12" s="1"/>
  <c r="G204" i="12"/>
  <c r="H282" i="12"/>
  <c r="I282" i="12" s="1"/>
  <c r="H144" i="12"/>
  <c r="I144" i="12" s="1"/>
  <c r="H228" i="12"/>
  <c r="I228" i="12" s="1"/>
  <c r="I146" i="12"/>
  <c r="I296" i="12"/>
  <c r="C261" i="12"/>
  <c r="C278" i="12"/>
  <c r="C277" i="12" s="1"/>
  <c r="M30" i="12"/>
  <c r="O61" i="12"/>
  <c r="C204" i="12"/>
  <c r="O266" i="12"/>
  <c r="O265" i="12" s="1"/>
  <c r="I267" i="12"/>
  <c r="H231" i="12"/>
  <c r="I231" i="12" s="1"/>
  <c r="C49" i="12"/>
  <c r="C88" i="12"/>
  <c r="C138" i="12"/>
  <c r="J257" i="12"/>
  <c r="C258" i="12"/>
  <c r="I122" i="12"/>
  <c r="O97" i="12"/>
  <c r="O100" i="12"/>
  <c r="K81" i="12"/>
  <c r="K102" i="12"/>
  <c r="K138" i="12"/>
  <c r="J200" i="12"/>
  <c r="K261" i="12"/>
  <c r="K73" i="12"/>
  <c r="C291" i="12"/>
  <c r="C290" i="12" s="1"/>
  <c r="P14" i="12"/>
  <c r="Q14" i="12" s="1"/>
  <c r="P55" i="12"/>
  <c r="Q55" i="12" s="1"/>
  <c r="H123" i="12"/>
  <c r="I123" i="12" s="1"/>
  <c r="P132" i="12"/>
  <c r="Q132" i="12" s="1"/>
  <c r="P263" i="12"/>
  <c r="Q263" i="12" s="1"/>
  <c r="H141" i="12"/>
  <c r="I141" i="12" s="1"/>
  <c r="O196" i="12"/>
  <c r="P198" i="12"/>
  <c r="Q198" i="12" s="1"/>
  <c r="O311" i="12"/>
  <c r="O310" i="12" s="1"/>
  <c r="P315" i="12"/>
  <c r="Q315" i="12" s="1"/>
  <c r="H135" i="12"/>
  <c r="I135" i="12" s="1"/>
  <c r="P144" i="12"/>
  <c r="Q144" i="12" s="1"/>
  <c r="O155" i="12"/>
  <c r="P160" i="12"/>
  <c r="Q160" i="12" s="1"/>
  <c r="O174" i="12"/>
  <c r="P175" i="12"/>
  <c r="Q175" i="12" s="1"/>
  <c r="P213" i="12"/>
  <c r="Q213" i="12" s="1"/>
  <c r="H227" i="12"/>
  <c r="I227" i="12" s="1"/>
  <c r="P228" i="12"/>
  <c r="Q228" i="12" s="1"/>
  <c r="P233" i="12"/>
  <c r="Q233" i="12" s="1"/>
  <c r="P282" i="12"/>
  <c r="Q282" i="12" s="1"/>
  <c r="H24" i="12"/>
  <c r="I24" i="12" s="1"/>
  <c r="O34" i="12"/>
  <c r="P35" i="12"/>
  <c r="Q35" i="12" s="1"/>
  <c r="P254" i="12"/>
  <c r="Q254" i="12" s="1"/>
  <c r="P165" i="12"/>
  <c r="Q165" i="12" s="1"/>
  <c r="G178" i="12"/>
  <c r="G177" i="12" s="1"/>
  <c r="H179" i="12"/>
  <c r="H178" i="12" s="1"/>
  <c r="H177" i="12" s="1"/>
  <c r="P235" i="12"/>
  <c r="Q235" i="12" s="1"/>
  <c r="P294" i="12"/>
  <c r="Q294" i="12" s="1"/>
  <c r="P309" i="12"/>
  <c r="Q309" i="12" s="1"/>
  <c r="P24" i="12"/>
  <c r="Q24" i="12" s="1"/>
  <c r="P172" i="12"/>
  <c r="Q172" i="12" s="1"/>
  <c r="P279" i="12"/>
  <c r="Q279" i="12" s="1"/>
  <c r="O278" i="12"/>
  <c r="O277" i="12" s="1"/>
  <c r="H301" i="12"/>
  <c r="I301" i="12" s="1"/>
  <c r="P13" i="12"/>
  <c r="Q13" i="12" s="1"/>
  <c r="P70" i="12"/>
  <c r="Q70" i="12" s="1"/>
  <c r="P131" i="12"/>
  <c r="Q131" i="12" s="1"/>
  <c r="P215" i="12"/>
  <c r="Q215" i="12" s="1"/>
  <c r="H224" i="12"/>
  <c r="I224" i="12" s="1"/>
  <c r="G216" i="12"/>
  <c r="P241" i="12"/>
  <c r="Q241" i="12" s="1"/>
  <c r="P245" i="12"/>
  <c r="Q245" i="12" s="1"/>
  <c r="H272" i="12"/>
  <c r="I272" i="12" s="1"/>
  <c r="H285" i="12"/>
  <c r="I285" i="12" s="1"/>
  <c r="H151" i="12"/>
  <c r="I151" i="12" s="1"/>
  <c r="H262" i="12"/>
  <c r="I262" i="12" s="1"/>
  <c r="M34" i="12"/>
  <c r="C11" i="12"/>
  <c r="C10" i="12" s="1"/>
  <c r="C114" i="12"/>
  <c r="G185" i="12"/>
  <c r="K291" i="12"/>
  <c r="K290" i="12" s="1"/>
  <c r="O73" i="12"/>
  <c r="P89" i="12"/>
  <c r="Q89" i="12" s="1"/>
  <c r="O189" i="12"/>
  <c r="I226" i="12"/>
  <c r="K88" i="12"/>
  <c r="G102" i="12"/>
  <c r="K164" i="12"/>
  <c r="K178" i="12"/>
  <c r="K177" i="12" s="1"/>
  <c r="O186" i="12"/>
  <c r="O88" i="12"/>
  <c r="I208" i="12"/>
  <c r="O201" i="12"/>
  <c r="K311" i="12"/>
  <c r="K310" i="12" s="1"/>
  <c r="O114" i="12"/>
  <c r="O291" i="12"/>
  <c r="O290" i="12" s="1"/>
  <c r="C178" i="12"/>
  <c r="C177" i="12" s="1"/>
  <c r="C230" i="12"/>
  <c r="C229" i="12" s="1"/>
  <c r="O304" i="12"/>
  <c r="O303" i="12" s="1"/>
  <c r="I148" i="12"/>
  <c r="K40" i="12"/>
  <c r="K39" i="12" s="1"/>
  <c r="E40" i="12"/>
  <c r="J154" i="12"/>
  <c r="B200" i="12"/>
  <c r="B257" i="12"/>
  <c r="I212" i="12"/>
  <c r="O262" i="12"/>
  <c r="G278" i="12"/>
  <c r="G277" i="12" s="1"/>
  <c r="I269" i="12"/>
  <c r="I181" i="12"/>
  <c r="O204" i="12"/>
  <c r="E25" i="12"/>
  <c r="G25" i="12" s="1"/>
  <c r="C81" i="12"/>
  <c r="C102" i="12"/>
  <c r="K114" i="12"/>
  <c r="K201" i="12"/>
  <c r="C216" i="12"/>
  <c r="G230" i="12"/>
  <c r="G229" i="12" s="1"/>
  <c r="K278" i="12"/>
  <c r="K277" i="12" s="1"/>
  <c r="P2127" i="30"/>
  <c r="P2126" i="30" s="1"/>
  <c r="P2090" i="30"/>
  <c r="P2089" i="30" s="1"/>
  <c r="Q2005" i="30"/>
  <c r="Q2004" i="30" s="1"/>
  <c r="B1903" i="30"/>
  <c r="O1967" i="30"/>
  <c r="Q2060" i="30"/>
  <c r="Q2059" i="30" s="1"/>
  <c r="Q2119" i="30"/>
  <c r="Q2118" i="30" s="1"/>
  <c r="I2119" i="30"/>
  <c r="I2118" i="30" s="1"/>
  <c r="E433" i="30"/>
  <c r="B520" i="30"/>
  <c r="J533" i="30"/>
  <c r="M893" i="30"/>
  <c r="C1026" i="30"/>
  <c r="C1904" i="30"/>
  <c r="B2010" i="30"/>
  <c r="Q2046" i="30"/>
  <c r="Q2045" i="30" s="1"/>
  <c r="K176" i="30"/>
  <c r="J803" i="30"/>
  <c r="O1665" i="30"/>
  <c r="K1939" i="30"/>
  <c r="M1831" i="30"/>
  <c r="M1800" i="30"/>
  <c r="O1760" i="30"/>
  <c r="H1756" i="30"/>
  <c r="I1756" i="30"/>
  <c r="Q1751" i="30"/>
  <c r="H1698" i="30"/>
  <c r="E1603" i="30"/>
  <c r="P1554" i="30"/>
  <c r="H1516" i="30"/>
  <c r="H2119" i="30"/>
  <c r="H2118" i="30" s="1"/>
  <c r="H379" i="30"/>
  <c r="Q158" i="30"/>
  <c r="Q157" i="30" s="1"/>
  <c r="Q156" i="30" s="1"/>
  <c r="O2010" i="30"/>
  <c r="K2066" i="30"/>
  <c r="K2065" i="30" s="1"/>
  <c r="P2111" i="30"/>
  <c r="P2110" i="30" s="1"/>
  <c r="K2127" i="30"/>
  <c r="K2126" i="30" s="1"/>
  <c r="P902" i="30"/>
  <c r="P2099" i="30"/>
  <c r="P2098" i="30" s="1"/>
  <c r="P852" i="30"/>
  <c r="P822" i="30"/>
  <c r="O1508" i="30"/>
  <c r="P2119" i="30"/>
  <c r="P2118" i="30" s="1"/>
  <c r="Q2099" i="30"/>
  <c r="Q2098" i="30" s="1"/>
  <c r="H1801" i="30"/>
  <c r="H1742" i="30"/>
  <c r="H824" i="30"/>
  <c r="P366" i="30"/>
  <c r="K232" i="30"/>
  <c r="M433" i="30"/>
  <c r="E803" i="30"/>
  <c r="K843" i="30"/>
  <c r="J851" i="30"/>
  <c r="B893" i="30"/>
  <c r="M1493" i="30"/>
  <c r="M1603" i="30"/>
  <c r="E1639" i="30"/>
  <c r="Q2111" i="30"/>
  <c r="Q2110" i="30" s="1"/>
  <c r="H2099" i="30"/>
  <c r="H2098" i="30" s="1"/>
  <c r="P1620" i="30"/>
  <c r="H209" i="30"/>
  <c r="G1508" i="30"/>
  <c r="G1665" i="30"/>
  <c r="I1742" i="30"/>
  <c r="P2131" i="30"/>
  <c r="P2130" i="30" s="1"/>
  <c r="P2095" i="30"/>
  <c r="P2094" i="30" s="1"/>
  <c r="H2111" i="30"/>
  <c r="H2110" i="30" s="1"/>
  <c r="P1572" i="30"/>
  <c r="P1793" i="30"/>
  <c r="H1702" i="30"/>
  <c r="P1563" i="30"/>
  <c r="H1504" i="30"/>
  <c r="M12" i="30"/>
  <c r="M11" i="30" s="1"/>
  <c r="B297" i="30"/>
  <c r="J297" i="30"/>
  <c r="C350" i="30"/>
  <c r="Q358" i="30"/>
  <c r="J361" i="30"/>
  <c r="O433" i="30"/>
  <c r="G803" i="30"/>
  <c r="J1040" i="30"/>
  <c r="O1055" i="30"/>
  <c r="C1493" i="30"/>
  <c r="G1639" i="30"/>
  <c r="I1702" i="30"/>
  <c r="Q1762" i="30"/>
  <c r="Q1761" i="30" s="1"/>
  <c r="I1764" i="30"/>
  <c r="Q1793" i="30"/>
  <c r="J1800" i="30"/>
  <c r="G1873" i="30"/>
  <c r="C1939" i="30"/>
  <c r="G1933" i="30"/>
  <c r="M1148" i="30"/>
  <c r="P1045" i="30"/>
  <c r="P1035" i="30"/>
  <c r="Q1029" i="30"/>
  <c r="O1026" i="30"/>
  <c r="Q1009" i="30"/>
  <c r="Q1008" i="30" s="1"/>
  <c r="B982" i="30"/>
  <c r="M982" i="30"/>
  <c r="J893" i="30"/>
  <c r="O871" i="30"/>
  <c r="P872" i="30"/>
  <c r="P819" i="30"/>
  <c r="P818" i="30" s="1"/>
  <c r="Q811" i="30"/>
  <c r="O803" i="30"/>
  <c r="P816" i="30"/>
  <c r="M803" i="30"/>
  <c r="J576" i="30"/>
  <c r="I561" i="30"/>
  <c r="I541" i="30"/>
  <c r="P537" i="30"/>
  <c r="J520" i="30"/>
  <c r="P521" i="30"/>
  <c r="Q521" i="30"/>
  <c r="Q495" i="30"/>
  <c r="G467" i="30"/>
  <c r="K467" i="30"/>
  <c r="G433" i="30"/>
  <c r="Q438" i="30"/>
  <c r="Q437" i="30" s="1"/>
  <c r="J379" i="30"/>
  <c r="P380" i="30"/>
  <c r="I528" i="30"/>
  <c r="H527" i="30"/>
  <c r="H2127" i="30"/>
  <c r="H2126" i="30" s="1"/>
  <c r="I2127" i="30"/>
  <c r="I2126" i="30" s="1"/>
  <c r="P2196" i="30"/>
  <c r="P2195" i="30" s="1"/>
  <c r="H1620" i="30"/>
  <c r="C534" i="30"/>
  <c r="I984" i="30"/>
  <c r="I983" i="30" s="1"/>
  <c r="H983" i="30"/>
  <c r="I1740" i="30"/>
  <c r="I1739" i="30" s="1"/>
  <c r="H1739" i="30"/>
  <c r="Q1802" i="30"/>
  <c r="Q1801" i="30" s="1"/>
  <c r="P1801" i="30"/>
  <c r="I1904" i="30"/>
  <c r="H2196" i="30"/>
  <c r="H2195" i="30" s="1"/>
  <c r="P2046" i="30"/>
  <c r="P2045" i="30" s="1"/>
  <c r="G12" i="30"/>
  <c r="G11" i="30" s="1"/>
  <c r="P21" i="30"/>
  <c r="Q21" i="30" s="1"/>
  <c r="I535" i="30"/>
  <c r="I534" i="30" s="1"/>
  <c r="H534" i="30"/>
  <c r="J540" i="30"/>
  <c r="O730" i="30"/>
  <c r="C746" i="30"/>
  <c r="H868" i="30"/>
  <c r="Q1664" i="30"/>
  <c r="Q1663" i="30" s="1"/>
  <c r="P1663" i="30"/>
  <c r="I1838" i="30"/>
  <c r="I1837" i="30" s="1"/>
  <c r="H1837" i="30"/>
  <c r="O1839" i="30"/>
  <c r="I2090" i="30"/>
  <c r="I2089" i="30" s="1"/>
  <c r="H2090" i="30"/>
  <c r="H2089" i="30" s="1"/>
  <c r="I2099" i="30"/>
  <c r="I2098" i="30" s="1"/>
  <c r="H23" i="30"/>
  <c r="M439" i="30"/>
  <c r="Q1053" i="30"/>
  <c r="P1052" i="30"/>
  <c r="P1051" i="30" s="1"/>
  <c r="I1495" i="30"/>
  <c r="I1494" i="30" s="1"/>
  <c r="H1494" i="30"/>
  <c r="I1646" i="30"/>
  <c r="I1644" i="30" s="1"/>
  <c r="H1644" i="30"/>
  <c r="H1879" i="30"/>
  <c r="E384" i="30"/>
  <c r="O384" i="30"/>
  <c r="I689" i="30"/>
  <c r="H689" i="30"/>
  <c r="I852" i="30"/>
  <c r="H852" i="30"/>
  <c r="I1035" i="30"/>
  <c r="H1035" i="30"/>
  <c r="H1572" i="30"/>
  <c r="I1572" i="30"/>
  <c r="M1697" i="30"/>
  <c r="I1819" i="30"/>
  <c r="H1819" i="30"/>
  <c r="Q1968" i="30"/>
  <c r="I712" i="30"/>
  <c r="G730" i="30"/>
  <c r="E746" i="30"/>
  <c r="C776" i="30"/>
  <c r="Q838" i="30"/>
  <c r="J871" i="30"/>
  <c r="K921" i="30"/>
  <c r="K1041" i="30"/>
  <c r="K1040" i="30" s="1"/>
  <c r="G1493" i="30"/>
  <c r="Q1516" i="30"/>
  <c r="O1515" i="30"/>
  <c r="K1565" i="30"/>
  <c r="E1665" i="30"/>
  <c r="K1702" i="30"/>
  <c r="E1738" i="30"/>
  <c r="E1831" i="30"/>
  <c r="C1839" i="30"/>
  <c r="E1873" i="30"/>
  <c r="P2142" i="30"/>
  <c r="P2141" i="30" s="1"/>
  <c r="K162" i="30"/>
  <c r="K161" i="30" s="1"/>
  <c r="B242" i="30"/>
  <c r="G384" i="30"/>
  <c r="B467" i="30"/>
  <c r="C537" i="30"/>
  <c r="B730" i="30"/>
  <c r="K951" i="30"/>
  <c r="P978" i="30"/>
  <c r="E1026" i="30"/>
  <c r="B1523" i="30"/>
  <c r="Q1547" i="30"/>
  <c r="G1697" i="30"/>
  <c r="Q2159" i="30"/>
  <c r="Q2158" i="30" s="1"/>
  <c r="C232" i="30"/>
  <c r="B439" i="30"/>
  <c r="M520" i="30"/>
  <c r="H1958" i="30"/>
  <c r="P1702" i="30"/>
  <c r="P1631" i="30"/>
  <c r="P1516" i="30"/>
  <c r="H843" i="30"/>
  <c r="H660" i="30"/>
  <c r="P358" i="30"/>
  <c r="O242" i="30"/>
  <c r="J281" i="30"/>
  <c r="O319" i="30"/>
  <c r="O350" i="30"/>
  <c r="K362" i="30"/>
  <c r="Q379" i="30"/>
  <c r="B433" i="30"/>
  <c r="I537" i="30"/>
  <c r="C730" i="30"/>
  <c r="C824" i="30"/>
  <c r="J821" i="30"/>
  <c r="P838" i="30"/>
  <c r="O982" i="30"/>
  <c r="K1009" i="30"/>
  <c r="K1008" i="30" s="1"/>
  <c r="C1055" i="30"/>
  <c r="O1493" i="30"/>
  <c r="K1493" i="30"/>
  <c r="P1513" i="30"/>
  <c r="I1563" i="30"/>
  <c r="E1800" i="30"/>
  <c r="C1879" i="30"/>
  <c r="C1894" i="30"/>
  <c r="C2010" i="30"/>
  <c r="B379" i="30"/>
  <c r="G379" i="30"/>
  <c r="J373" i="30"/>
  <c r="M373" i="30"/>
  <c r="C371" i="30"/>
  <c r="C370" i="30" s="1"/>
  <c r="O361" i="30"/>
  <c r="E350" i="30"/>
  <c r="Q351" i="30"/>
  <c r="E319" i="30"/>
  <c r="G297" i="30"/>
  <c r="O281" i="30"/>
  <c r="H290" i="30"/>
  <c r="O276" i="30"/>
  <c r="E276" i="30"/>
  <c r="E253" i="30"/>
  <c r="M253" i="30"/>
  <c r="M242" i="30"/>
  <c r="G242" i="30"/>
  <c r="E242" i="30"/>
  <c r="B226" i="30"/>
  <c r="H232" i="30"/>
  <c r="E208" i="30"/>
  <c r="M171" i="30"/>
  <c r="E171" i="30"/>
  <c r="M161" i="30"/>
  <c r="M156" i="30"/>
  <c r="Q562" i="30"/>
  <c r="Q561" i="30" s="1"/>
  <c r="P561" i="30"/>
  <c r="Q778" i="30"/>
  <c r="Q777" i="30" s="1"/>
  <c r="P777" i="30"/>
  <c r="H876" i="30"/>
  <c r="P905" i="30"/>
  <c r="P766" i="30"/>
  <c r="E12" i="30"/>
  <c r="E11" i="30" s="1"/>
  <c r="O12" i="30"/>
  <c r="O11" i="30" s="1"/>
  <c r="P13" i="30"/>
  <c r="Q13" i="30" s="1"/>
  <c r="H15" i="30"/>
  <c r="I15" i="30" s="1"/>
  <c r="H141" i="30"/>
  <c r="H140" i="30" s="1"/>
  <c r="E156" i="30"/>
  <c r="H162" i="30"/>
  <c r="H161" i="30" s="1"/>
  <c r="H172" i="30"/>
  <c r="C172" i="30"/>
  <c r="G226" i="30"/>
  <c r="M226" i="30"/>
  <c r="K374" i="30"/>
  <c r="K373" i="30" s="1"/>
  <c r="I431" i="30"/>
  <c r="I430" i="30" s="1"/>
  <c r="I429" i="30" s="1"/>
  <c r="H430" i="30"/>
  <c r="H429" i="30" s="1"/>
  <c r="P443" i="30"/>
  <c r="Q444" i="30"/>
  <c r="Q443" i="30" s="1"/>
  <c r="P866" i="30"/>
  <c r="Q867" i="30"/>
  <c r="Q866" i="30" s="1"/>
  <c r="E946" i="30"/>
  <c r="P159" i="30"/>
  <c r="P156" i="30" s="1"/>
  <c r="I243" i="30"/>
  <c r="Q260" i="30"/>
  <c r="H277" i="30"/>
  <c r="I278" i="30"/>
  <c r="I277" i="30" s="1"/>
  <c r="P279" i="30"/>
  <c r="Q280" i="30"/>
  <c r="Q279" i="30" s="1"/>
  <c r="Q276" i="30" s="1"/>
  <c r="K730" i="30"/>
  <c r="E730" i="30"/>
  <c r="P1049" i="30"/>
  <c r="Q1050" i="30"/>
  <c r="Q1049" i="30" s="1"/>
  <c r="B281" i="30"/>
  <c r="I413" i="30"/>
  <c r="I412" i="30" s="1"/>
  <c r="I411" i="30" s="1"/>
  <c r="H412" i="30"/>
  <c r="H411" i="30" s="1"/>
  <c r="P517" i="30"/>
  <c r="Q518" i="30"/>
  <c r="Q517" i="30" s="1"/>
  <c r="M746" i="30"/>
  <c r="B803" i="30"/>
  <c r="B821" i="30"/>
  <c r="I824" i="30"/>
  <c r="C843" i="30"/>
  <c r="G871" i="30"/>
  <c r="I1416" i="30"/>
  <c r="P1511" i="30"/>
  <c r="Q1512" i="30"/>
  <c r="Q1511" i="30" s="1"/>
  <c r="P1604" i="30"/>
  <c r="Q1604" i="30"/>
  <c r="Q1620" i="30"/>
  <c r="M1873" i="30"/>
  <c r="C2005" i="30"/>
  <c r="C2004" i="30" s="1"/>
  <c r="G208" i="30"/>
  <c r="O226" i="30"/>
  <c r="C242" i="30"/>
  <c r="O253" i="30"/>
  <c r="C276" i="30"/>
  <c r="J276" i="30"/>
  <c r="C297" i="30"/>
  <c r="B319" i="30"/>
  <c r="C362" i="30"/>
  <c r="C361" i="30" s="1"/>
  <c r="E379" i="30"/>
  <c r="G439" i="30"/>
  <c r="K439" i="30"/>
  <c r="Q466" i="30"/>
  <c r="Q465" i="30" s="1"/>
  <c r="P495" i="30"/>
  <c r="G533" i="30"/>
  <c r="B540" i="30"/>
  <c r="H747" i="30"/>
  <c r="K751" i="30"/>
  <c r="O776" i="30"/>
  <c r="K803" i="30"/>
  <c r="C803" i="30"/>
  <c r="K872" i="30"/>
  <c r="K871" i="30" s="1"/>
  <c r="O893" i="30"/>
  <c r="G893" i="30"/>
  <c r="C947" i="30"/>
  <c r="C946" i="30" s="1"/>
  <c r="M946" i="30"/>
  <c r="Q978" i="30"/>
  <c r="B1026" i="30"/>
  <c r="M1026" i="30"/>
  <c r="Q1035" i="30"/>
  <c r="I1052" i="30"/>
  <c r="I1051" i="30" s="1"/>
  <c r="K1508" i="30"/>
  <c r="O1800" i="30"/>
  <c r="I1825" i="30"/>
  <c r="I1821" i="30" s="1"/>
  <c r="H1821" i="30"/>
  <c r="I1849" i="30"/>
  <c r="I1848" i="30" s="1"/>
  <c r="I1847" i="30" s="1"/>
  <c r="H1848" i="30"/>
  <c r="H1847" i="30" s="1"/>
  <c r="O467" i="30"/>
  <c r="P534" i="30"/>
  <c r="H577" i="30"/>
  <c r="C577" i="30"/>
  <c r="K585" i="30"/>
  <c r="K824" i="30"/>
  <c r="Q894" i="30"/>
  <c r="Q893" i="30" s="1"/>
  <c r="G904" i="30"/>
  <c r="B946" i="30"/>
  <c r="K982" i="30"/>
  <c r="H1029" i="30"/>
  <c r="O1040" i="30"/>
  <c r="Q1052" i="30"/>
  <c r="Q1051" i="30" s="1"/>
  <c r="P1509" i="30"/>
  <c r="Q1510" i="30"/>
  <c r="Q1509" i="30" s="1"/>
  <c r="Q1508" i="30" s="1"/>
  <c r="H1513" i="30"/>
  <c r="I1514" i="30"/>
  <c r="I1513" i="30" s="1"/>
  <c r="I1633" i="30"/>
  <c r="H1631" i="30"/>
  <c r="P209" i="30"/>
  <c r="B208" i="30"/>
  <c r="C253" i="30"/>
  <c r="E281" i="30"/>
  <c r="M281" i="30"/>
  <c r="K282" i="30"/>
  <c r="C379" i="30"/>
  <c r="C384" i="30"/>
  <c r="J433" i="30"/>
  <c r="O520" i="30"/>
  <c r="C521" i="30"/>
  <c r="P527" i="30"/>
  <c r="P520" i="30" s="1"/>
  <c r="K534" i="30"/>
  <c r="C688" i="30"/>
  <c r="O688" i="30"/>
  <c r="H736" i="30"/>
  <c r="K776" i="30"/>
  <c r="P804" i="30"/>
  <c r="M851" i="30"/>
  <c r="K894" i="30"/>
  <c r="K893" i="30" s="1"/>
  <c r="J904" i="30"/>
  <c r="P1000" i="30"/>
  <c r="H1052" i="30"/>
  <c r="H1051" i="30" s="1"/>
  <c r="B1055" i="30"/>
  <c r="G1055" i="30"/>
  <c r="C1314" i="30"/>
  <c r="C1148" i="30" s="1"/>
  <c r="H1561" i="30"/>
  <c r="I1561" i="30"/>
  <c r="I2167" i="30"/>
  <c r="I2166" i="30" s="1"/>
  <c r="K1620" i="30"/>
  <c r="J1665" i="30"/>
  <c r="Q1698" i="30"/>
  <c r="H1761" i="30"/>
  <c r="C1793" i="30"/>
  <c r="O1831" i="30"/>
  <c r="H1834" i="30"/>
  <c r="H1842" i="30"/>
  <c r="K1894" i="30"/>
  <c r="E1903" i="30"/>
  <c r="O1903" i="30"/>
  <c r="K1904" i="30"/>
  <c r="K1903" i="30" s="1"/>
  <c r="P1919" i="30"/>
  <c r="M1933" i="30"/>
  <c r="E2010" i="30"/>
  <c r="K2023" i="30"/>
  <c r="P2159" i="30"/>
  <c r="P2158" i="30" s="1"/>
  <c r="I2196" i="30"/>
  <c r="B1493" i="30"/>
  <c r="I1504" i="30"/>
  <c r="M1508" i="30"/>
  <c r="M1515" i="30"/>
  <c r="J1515" i="30"/>
  <c r="P1551" i="30"/>
  <c r="Q1566" i="30"/>
  <c r="B1565" i="30"/>
  <c r="J1565" i="30"/>
  <c r="H1604" i="30"/>
  <c r="H1636" i="30"/>
  <c r="K1639" i="30"/>
  <c r="C1698" i="30"/>
  <c r="C1697" i="30" s="1"/>
  <c r="K1742" i="30"/>
  <c r="K1738" i="30" s="1"/>
  <c r="G1831" i="30"/>
  <c r="B1831" i="30"/>
  <c r="B1839" i="30"/>
  <c r="K1874" i="30"/>
  <c r="G1903" i="30"/>
  <c r="M1903" i="30"/>
  <c r="H2142" i="30"/>
  <c r="H2141" i="30" s="1"/>
  <c r="I2164" i="30"/>
  <c r="I2163" i="30" s="1"/>
  <c r="K2196" i="30"/>
  <c r="K2195" i="30" s="1"/>
  <c r="E1508" i="30"/>
  <c r="B1508" i="30"/>
  <c r="G1515" i="30"/>
  <c r="J1603" i="30"/>
  <c r="Q1636" i="30"/>
  <c r="M1639" i="30"/>
  <c r="B1697" i="30"/>
  <c r="P1874" i="30"/>
  <c r="J1903" i="30"/>
  <c r="H1904" i="30"/>
  <c r="G1967" i="30"/>
  <c r="K2046" i="30"/>
  <c r="K2045" i="30" s="1"/>
  <c r="I2057" i="30"/>
  <c r="I2056" i="30" s="1"/>
  <c r="K2142" i="30"/>
  <c r="K2141" i="30" s="1"/>
  <c r="Q141" i="30"/>
  <c r="Q140" i="30" s="1"/>
  <c r="E140" i="30"/>
  <c r="E24" i="30"/>
  <c r="I141" i="30"/>
  <c r="I140" i="30" s="1"/>
  <c r="I229" i="30"/>
  <c r="I227" i="30" s="1"/>
  <c r="H227" i="30"/>
  <c r="Q350" i="30"/>
  <c r="G350" i="30"/>
  <c r="I363" i="30"/>
  <c r="I362" i="30" s="1"/>
  <c r="H362" i="30"/>
  <c r="H361" i="30" s="1"/>
  <c r="Q1890" i="30"/>
  <c r="Q1879" i="30" s="1"/>
  <c r="P1879" i="30"/>
  <c r="Q374" i="30"/>
  <c r="Q373" i="30" s="1"/>
  <c r="Q413" i="30"/>
  <c r="Q412" i="30" s="1"/>
  <c r="Q411" i="30" s="1"/>
  <c r="P412" i="30"/>
  <c r="P411" i="30" s="1"/>
  <c r="H440" i="30"/>
  <c r="P440" i="30"/>
  <c r="Q442" i="30"/>
  <c r="Q440" i="30" s="1"/>
  <c r="Q936" i="30"/>
  <c r="Q933" i="30" s="1"/>
  <c r="Q932" i="30" s="1"/>
  <c r="P933" i="30"/>
  <c r="P932" i="30" s="1"/>
  <c r="H385" i="30"/>
  <c r="I379" i="30"/>
  <c r="K12" i="30"/>
  <c r="K11" i="30" s="1"/>
  <c r="K290" i="30"/>
  <c r="Q308" i="30"/>
  <c r="H434" i="30"/>
  <c r="I434" i="30"/>
  <c r="I433" i="30" s="1"/>
  <c r="I751" i="30"/>
  <c r="H751" i="30"/>
  <c r="P824" i="30"/>
  <c r="Q825" i="30"/>
  <c r="Q824" i="30" s="1"/>
  <c r="H905" i="30"/>
  <c r="P736" i="30"/>
  <c r="P374" i="30"/>
  <c r="P373" i="30" s="1"/>
  <c r="Q14" i="30"/>
  <c r="I232" i="30"/>
  <c r="Q239" i="30"/>
  <c r="P232" i="30"/>
  <c r="H371" i="30"/>
  <c r="H370" i="30" s="1"/>
  <c r="I372" i="30"/>
  <c r="I371" i="30" s="1"/>
  <c r="I370" i="30" s="1"/>
  <c r="C433" i="30"/>
  <c r="K433" i="30"/>
  <c r="I176" i="30"/>
  <c r="I280" i="30"/>
  <c r="I279" i="30" s="1"/>
  <c r="H279" i="30"/>
  <c r="H415" i="30"/>
  <c r="H414" i="30" s="1"/>
  <c r="I469" i="30"/>
  <c r="I468" i="30" s="1"/>
  <c r="H468" i="30"/>
  <c r="E467" i="30"/>
  <c r="G520" i="30"/>
  <c r="O533" i="30"/>
  <c r="I659" i="30"/>
  <c r="I647" i="30" s="1"/>
  <c r="H647" i="30"/>
  <c r="O746" i="30"/>
  <c r="Q797" i="30"/>
  <c r="P796" i="30"/>
  <c r="P776" i="30" s="1"/>
  <c r="I866" i="30"/>
  <c r="H866" i="30"/>
  <c r="H919" i="30"/>
  <c r="I919" i="30"/>
  <c r="H947" i="30"/>
  <c r="I947" i="30"/>
  <c r="I1041" i="30"/>
  <c r="H1041" i="30"/>
  <c r="I162" i="30"/>
  <c r="I161" i="30" s="1"/>
  <c r="P227" i="30"/>
  <c r="H243" i="30"/>
  <c r="I248" i="30"/>
  <c r="H248" i="30"/>
  <c r="K330" i="30"/>
  <c r="P382" i="30"/>
  <c r="P379" i="30" s="1"/>
  <c r="H872" i="30"/>
  <c r="H766" i="30"/>
  <c r="I385" i="30"/>
  <c r="P141" i="30"/>
  <c r="P140" i="30" s="1"/>
  <c r="Q162" i="30"/>
  <c r="Q161" i="30" s="1"/>
  <c r="I172" i="30"/>
  <c r="G171" i="30"/>
  <c r="K191" i="30"/>
  <c r="M208" i="30"/>
  <c r="C217" i="30"/>
  <c r="C208" i="30" s="1"/>
  <c r="K242" i="30"/>
  <c r="M297" i="30"/>
  <c r="J319" i="30"/>
  <c r="B350" i="30"/>
  <c r="I366" i="30"/>
  <c r="I361" i="30" s="1"/>
  <c r="C374" i="30"/>
  <c r="C373" i="30" s="1"/>
  <c r="K385" i="30"/>
  <c r="I391" i="30"/>
  <c r="P415" i="30"/>
  <c r="P414" i="30" s="1"/>
  <c r="O439" i="30"/>
  <c r="I517" i="30"/>
  <c r="K527" i="30"/>
  <c r="K520" i="30" s="1"/>
  <c r="C533" i="30"/>
  <c r="K577" i="30"/>
  <c r="M730" i="30"/>
  <c r="G746" i="30"/>
  <c r="P747" i="30"/>
  <c r="H838" i="30"/>
  <c r="I840" i="30"/>
  <c r="I838" i="30" s="1"/>
  <c r="Q877" i="30"/>
  <c r="Q876" i="30" s="1"/>
  <c r="P876" i="30"/>
  <c r="Q887" i="30"/>
  <c r="Q885" i="30" s="1"/>
  <c r="P885" i="30"/>
  <c r="P983" i="30"/>
  <c r="Q985" i="30"/>
  <c r="Q983" i="30" s="1"/>
  <c r="Q1000" i="30"/>
  <c r="C12" i="30"/>
  <c r="C11" i="30" s="1"/>
  <c r="C156" i="30"/>
  <c r="O156" i="30"/>
  <c r="I156" i="30"/>
  <c r="O171" i="30"/>
  <c r="K172" i="30"/>
  <c r="Q191" i="30"/>
  <c r="O208" i="30"/>
  <c r="J242" i="30"/>
  <c r="P243" i="30"/>
  <c r="P248" i="30"/>
  <c r="P260" i="30"/>
  <c r="H260" i="30"/>
  <c r="B276" i="30"/>
  <c r="O297" i="30"/>
  <c r="C320" i="30"/>
  <c r="C330" i="30"/>
  <c r="M361" i="30"/>
  <c r="K379" i="30"/>
  <c r="M379" i="30"/>
  <c r="J384" i="30"/>
  <c r="P430" i="30"/>
  <c r="P429" i="30" s="1"/>
  <c r="C439" i="30"/>
  <c r="J439" i="30"/>
  <c r="I496" i="30"/>
  <c r="I495" i="30" s="1"/>
  <c r="H495" i="30"/>
  <c r="K533" i="30"/>
  <c r="Q536" i="30"/>
  <c r="Q534" i="30" s="1"/>
  <c r="Q533" i="30" s="1"/>
  <c r="C540" i="30"/>
  <c r="K540" i="30"/>
  <c r="P563" i="30"/>
  <c r="E688" i="30"/>
  <c r="H727" i="30"/>
  <c r="H726" i="30" s="1"/>
  <c r="I727" i="30"/>
  <c r="I726" i="30" s="1"/>
  <c r="Q736" i="30"/>
  <c r="I819" i="30"/>
  <c r="I818" i="30" s="1"/>
  <c r="H819" i="30"/>
  <c r="H818" i="30" s="1"/>
  <c r="K852" i="30"/>
  <c r="Q869" i="30"/>
  <c r="Q868" i="30" s="1"/>
  <c r="P868" i="30"/>
  <c r="Q930" i="30"/>
  <c r="P921" i="30"/>
  <c r="Q973" i="30"/>
  <c r="G982" i="30"/>
  <c r="I1076" i="30"/>
  <c r="Q1149" i="30"/>
  <c r="E1148" i="30"/>
  <c r="G821" i="30"/>
  <c r="G851" i="30"/>
  <c r="Q852" i="30"/>
  <c r="O851" i="30"/>
  <c r="B871" i="30"/>
  <c r="E904" i="30"/>
  <c r="P919" i="30"/>
  <c r="Q920" i="30"/>
  <c r="Q919" i="30" s="1"/>
  <c r="K947" i="30"/>
  <c r="P973" i="30"/>
  <c r="C982" i="30"/>
  <c r="I990" i="30"/>
  <c r="H1056" i="30"/>
  <c r="P162" i="30"/>
  <c r="P161" i="30" s="1"/>
  <c r="B171" i="30"/>
  <c r="J171" i="30"/>
  <c r="P176" i="30"/>
  <c r="J226" i="30"/>
  <c r="C227" i="30"/>
  <c r="K227" i="30"/>
  <c r="B253" i="30"/>
  <c r="J253" i="30"/>
  <c r="I254" i="30"/>
  <c r="G253" i="30"/>
  <c r="G276" i="30"/>
  <c r="C282" i="30"/>
  <c r="C281" i="30" s="1"/>
  <c r="M319" i="30"/>
  <c r="G319" i="30"/>
  <c r="H351" i="30"/>
  <c r="O379" i="30"/>
  <c r="K391" i="30"/>
  <c r="K415" i="30"/>
  <c r="K414" i="30" s="1"/>
  <c r="P434" i="30"/>
  <c r="P433" i="30" s="1"/>
  <c r="E439" i="30"/>
  <c r="P468" i="30"/>
  <c r="C527" i="30"/>
  <c r="E540" i="30"/>
  <c r="M540" i="30"/>
  <c r="G540" i="30"/>
  <c r="O576" i="30"/>
  <c r="C585" i="30"/>
  <c r="J688" i="30"/>
  <c r="K727" i="30"/>
  <c r="K726" i="30" s="1"/>
  <c r="H743" i="30"/>
  <c r="B746" i="30"/>
  <c r="J746" i="30"/>
  <c r="I766" i="30"/>
  <c r="E776" i="30"/>
  <c r="M776" i="30"/>
  <c r="I804" i="30"/>
  <c r="P811" i="30"/>
  <c r="M821" i="30"/>
  <c r="O821" i="30"/>
  <c r="Q843" i="30"/>
  <c r="B851" i="30"/>
  <c r="C871" i="30"/>
  <c r="M871" i="30"/>
  <c r="I876" i="30"/>
  <c r="P894" i="30"/>
  <c r="H894" i="30"/>
  <c r="H893" i="30" s="1"/>
  <c r="O904" i="30"/>
  <c r="H921" i="30"/>
  <c r="H973" i="30"/>
  <c r="I973" i="30"/>
  <c r="P990" i="30"/>
  <c r="Q991" i="30"/>
  <c r="Q990" i="30" s="1"/>
  <c r="P1009" i="30"/>
  <c r="P1008" i="30" s="1"/>
  <c r="I1029" i="30"/>
  <c r="C1040" i="30"/>
  <c r="M1040" i="30"/>
  <c r="B1040" i="30"/>
  <c r="H1049" i="30"/>
  <c r="E1055" i="30"/>
  <c r="G1148" i="30"/>
  <c r="O1148" i="30"/>
  <c r="C467" i="30"/>
  <c r="J467" i="30"/>
  <c r="M533" i="30"/>
  <c r="G576" i="30"/>
  <c r="B576" i="30"/>
  <c r="B688" i="30"/>
  <c r="J730" i="30"/>
  <c r="H761" i="30"/>
  <c r="K766" i="30"/>
  <c r="G776" i="30"/>
  <c r="E821" i="30"/>
  <c r="C851" i="30"/>
  <c r="P856" i="30"/>
  <c r="E851" i="30"/>
  <c r="I868" i="30"/>
  <c r="E871" i="30"/>
  <c r="C894" i="30"/>
  <c r="C893" i="30" s="1"/>
  <c r="E893" i="30"/>
  <c r="K905" i="30"/>
  <c r="G946" i="30"/>
  <c r="I1009" i="30"/>
  <c r="I1008" i="30" s="1"/>
  <c r="K1026" i="30"/>
  <c r="M1055" i="30"/>
  <c r="P1404" i="30"/>
  <c r="Q1405" i="30"/>
  <c r="Q1404" i="30" s="1"/>
  <c r="K1416" i="30"/>
  <c r="Q1506" i="30"/>
  <c r="Q1504" i="30" s="1"/>
  <c r="P1504" i="30"/>
  <c r="Q1519" i="30"/>
  <c r="Q1515" i="30" s="1"/>
  <c r="K1523" i="30"/>
  <c r="C1550" i="30"/>
  <c r="Q1852" i="30"/>
  <c r="Q1851" i="30" s="1"/>
  <c r="Q1850" i="30" s="1"/>
  <c r="P1851" i="30"/>
  <c r="P1850" i="30" s="1"/>
  <c r="Q1855" i="30"/>
  <c r="P1854" i="30"/>
  <c r="P1853" i="30" s="1"/>
  <c r="C904" i="30"/>
  <c r="M904" i="30"/>
  <c r="J946" i="30"/>
  <c r="P951" i="30"/>
  <c r="I978" i="30"/>
  <c r="E982" i="30"/>
  <c r="H1009" i="30"/>
  <c r="H1008" i="30" s="1"/>
  <c r="J1026" i="30"/>
  <c r="G1040" i="30"/>
  <c r="E1040" i="30"/>
  <c r="Q1045" i="30"/>
  <c r="J1055" i="30"/>
  <c r="H1116" i="30"/>
  <c r="B1148" i="30"/>
  <c r="Q1501" i="30"/>
  <c r="P1500" i="30"/>
  <c r="I1512" i="30"/>
  <c r="I1511" i="30" s="1"/>
  <c r="H1511" i="30"/>
  <c r="B1515" i="30"/>
  <c r="O1523" i="30"/>
  <c r="O1550" i="30"/>
  <c r="P1561" i="30"/>
  <c r="Q1562" i="30"/>
  <c r="Q1561" i="30" s="1"/>
  <c r="I1569" i="30"/>
  <c r="P1588" i="30"/>
  <c r="P1587" i="30" s="1"/>
  <c r="O1603" i="30"/>
  <c r="P1819" i="30"/>
  <c r="Q1820" i="30"/>
  <c r="Q1819" i="30" s="1"/>
  <c r="G1026" i="30"/>
  <c r="Q1041" i="30"/>
  <c r="H1130" i="30"/>
  <c r="Q1494" i="30"/>
  <c r="E1493" i="30"/>
  <c r="C1515" i="30"/>
  <c r="K1515" i="30"/>
  <c r="I1516" i="30"/>
  <c r="H1547" i="30"/>
  <c r="E1565" i="30"/>
  <c r="G1603" i="30"/>
  <c r="I1620" i="30"/>
  <c r="E1550" i="30"/>
  <c r="M1550" i="30"/>
  <c r="H1588" i="30"/>
  <c r="H1587" i="30" s="1"/>
  <c r="B1603" i="30"/>
  <c r="I1667" i="30"/>
  <c r="I1666" i="30" s="1"/>
  <c r="H1666" i="30"/>
  <c r="I1729" i="30"/>
  <c r="I1728" i="30" s="1"/>
  <c r="H1728" i="30"/>
  <c r="J1831" i="30"/>
  <c r="Q1849" i="30"/>
  <c r="Q1848" i="30" s="1"/>
  <c r="Q1847" i="30" s="1"/>
  <c r="P1848" i="30"/>
  <c r="P1847" i="30" s="1"/>
  <c r="H1926" i="30"/>
  <c r="M2010" i="30"/>
  <c r="C1523" i="30"/>
  <c r="P1524" i="30"/>
  <c r="G1523" i="30"/>
  <c r="H1539" i="30"/>
  <c r="P1547" i="30"/>
  <c r="G1550" i="30"/>
  <c r="M1565" i="30"/>
  <c r="I1590" i="30"/>
  <c r="I1588" i="30" s="1"/>
  <c r="I1587" i="30" s="1"/>
  <c r="Q1598" i="30"/>
  <c r="Q1597" i="30" s="1"/>
  <c r="K1598" i="30"/>
  <c r="K1597" i="30" s="1"/>
  <c r="C1603" i="30"/>
  <c r="Q1631" i="30"/>
  <c r="J1639" i="30"/>
  <c r="P1644" i="30"/>
  <c r="Q1645" i="30"/>
  <c r="Q1644" i="30" s="1"/>
  <c r="H1656" i="30"/>
  <c r="C1665" i="30"/>
  <c r="B1738" i="30"/>
  <c r="M1738" i="30"/>
  <c r="B1760" i="30"/>
  <c r="J1839" i="30"/>
  <c r="I1893" i="30"/>
  <c r="I1892" i="30" s="1"/>
  <c r="H1892" i="30"/>
  <c r="J1493" i="30"/>
  <c r="J1508" i="30"/>
  <c r="P1519" i="30"/>
  <c r="E1523" i="30"/>
  <c r="M1523" i="30"/>
  <c r="J1523" i="30"/>
  <c r="J1550" i="30"/>
  <c r="B1550" i="30"/>
  <c r="I1631" i="30"/>
  <c r="C1639" i="30"/>
  <c r="Q1673" i="30"/>
  <c r="P1756" i="30"/>
  <c r="Q1757" i="30"/>
  <c r="Q1756" i="30" s="1"/>
  <c r="O1873" i="30"/>
  <c r="I1895" i="30"/>
  <c r="I1894" i="30" s="1"/>
  <c r="H1894" i="30"/>
  <c r="Q1911" i="30"/>
  <c r="Q1907" i="30" s="1"/>
  <c r="P1907" i="30"/>
  <c r="K1665" i="30"/>
  <c r="P1666" i="30"/>
  <c r="M1665" i="30"/>
  <c r="Q1685" i="30"/>
  <c r="P1694" i="30"/>
  <c r="K1698" i="30"/>
  <c r="O1697" i="30"/>
  <c r="H1751" i="30"/>
  <c r="J1760" i="30"/>
  <c r="K1764" i="30"/>
  <c r="E1760" i="30"/>
  <c r="M1760" i="30"/>
  <c r="K1793" i="30"/>
  <c r="B1800" i="30"/>
  <c r="M1839" i="30"/>
  <c r="Q1893" i="30"/>
  <c r="Q1892" i="30" s="1"/>
  <c r="P1926" i="30"/>
  <c r="I1993" i="30"/>
  <c r="I1977" i="30" s="1"/>
  <c r="H1977" i="30"/>
  <c r="Q2066" i="30"/>
  <c r="Q2065" i="30" s="1"/>
  <c r="K2090" i="30"/>
  <c r="K2089" i="30" s="1"/>
  <c r="G1738" i="30"/>
  <c r="P1742" i="30"/>
  <c r="C1742" i="30"/>
  <c r="C1756" i="30"/>
  <c r="I1761" i="30"/>
  <c r="H1782" i="30"/>
  <c r="C1821" i="30"/>
  <c r="K1831" i="30"/>
  <c r="E1839" i="30"/>
  <c r="Q1875" i="30"/>
  <c r="Q1874" i="30" s="1"/>
  <c r="P1894" i="30"/>
  <c r="Q1905" i="30"/>
  <c r="Q1904" i="30" s="1"/>
  <c r="I1919" i="30"/>
  <c r="Q1937" i="30"/>
  <c r="Q1934" i="30" s="1"/>
  <c r="P1934" i="30"/>
  <c r="Q2146" i="30"/>
  <c r="Q2145" i="30" s="1"/>
  <c r="I2146" i="30"/>
  <c r="I2145" i="30" s="1"/>
  <c r="H2146" i="30"/>
  <c r="H2145" i="30" s="1"/>
  <c r="P1636" i="30"/>
  <c r="O1639" i="30"/>
  <c r="H1663" i="30"/>
  <c r="B1665" i="30"/>
  <c r="P1673" i="30"/>
  <c r="P1685" i="30"/>
  <c r="E1697" i="30"/>
  <c r="J1697" i="30"/>
  <c r="J1738" i="30"/>
  <c r="Q1743" i="30"/>
  <c r="Q1742" i="30" s="1"/>
  <c r="P1751" i="30"/>
  <c r="G1800" i="30"/>
  <c r="I1801" i="30"/>
  <c r="Q1834" i="30"/>
  <c r="G1839" i="30"/>
  <c r="K1839" i="30"/>
  <c r="J1873" i="30"/>
  <c r="B1967" i="30"/>
  <c r="J1967" i="30"/>
  <c r="P1977" i="30"/>
  <c r="Q1978" i="30"/>
  <c r="Q1977" i="30" s="1"/>
  <c r="H1996" i="30"/>
  <c r="I1998" i="30"/>
  <c r="I1996" i="30" s="1"/>
  <c r="I2023" i="30"/>
  <c r="H2023" i="30"/>
  <c r="I2046" i="30"/>
  <c r="I2045" i="30" s="1"/>
  <c r="K2119" i="30"/>
  <c r="K2118" i="30" s="1"/>
  <c r="H1934" i="30"/>
  <c r="O1933" i="30"/>
  <c r="I1939" i="30"/>
  <c r="H1953" i="30"/>
  <c r="I1958" i="30"/>
  <c r="P2023" i="30"/>
  <c r="Q2090" i="30"/>
  <c r="Q2089" i="30" s="1"/>
  <c r="Q2131" i="30"/>
  <c r="Q2130" i="30" s="1"/>
  <c r="Q2196" i="30"/>
  <c r="Q2195" i="30" s="1"/>
  <c r="K1934" i="30"/>
  <c r="K1933" i="30" s="1"/>
  <c r="J1933" i="30"/>
  <c r="I1953" i="30"/>
  <c r="E1967" i="30"/>
  <c r="M1967" i="30"/>
  <c r="C1977" i="30"/>
  <c r="C1967" i="30" s="1"/>
  <c r="K2005" i="30"/>
  <c r="K2004" i="30" s="1"/>
  <c r="K2075" i="30"/>
  <c r="K2074" i="30" s="1"/>
  <c r="H2083" i="30"/>
  <c r="H2082" i="30" s="1"/>
  <c r="Q2127" i="30"/>
  <c r="Q2126" i="30" s="1"/>
  <c r="Q2143" i="30"/>
  <c r="Q2142" i="30" s="1"/>
  <c r="Q2141" i="30" s="1"/>
  <c r="K2146" i="30"/>
  <c r="K2145" i="30" s="1"/>
  <c r="K2159" i="30"/>
  <c r="K2158" i="30" s="1"/>
  <c r="P2193" i="30"/>
  <c r="P2192" i="30" s="1"/>
  <c r="B1933" i="30"/>
  <c r="C1934" i="30"/>
  <c r="C1933" i="30" s="1"/>
  <c r="P1958" i="30"/>
  <c r="K2010" i="30"/>
  <c r="K2095" i="30"/>
  <c r="K2094" i="30" s="1"/>
  <c r="K2167" i="30"/>
  <c r="K2166" i="30" s="1"/>
  <c r="K117" i="10"/>
  <c r="K140" i="10" s="1"/>
  <c r="J140" i="10"/>
  <c r="K185" i="10"/>
  <c r="K189" i="10" s="1"/>
  <c r="J189" i="10"/>
  <c r="I268" i="10"/>
  <c r="K325" i="10"/>
  <c r="K332" i="10" s="1"/>
  <c r="J332" i="10"/>
  <c r="K260" i="10"/>
  <c r="K268" i="10" s="1"/>
  <c r="J268" i="10"/>
  <c r="J195" i="10"/>
  <c r="J216" i="10"/>
  <c r="J114" i="10"/>
  <c r="K26" i="10"/>
  <c r="I278" i="10"/>
  <c r="I295" i="10"/>
  <c r="K154" i="10"/>
  <c r="K173" i="10" s="1"/>
  <c r="J173" i="10"/>
  <c r="K269" i="10"/>
  <c r="K278" i="10" s="1"/>
  <c r="J278" i="10"/>
  <c r="K279" i="10"/>
  <c r="K295" i="10" s="1"/>
  <c r="J295" i="10"/>
  <c r="K311" i="10"/>
  <c r="K321" i="10" s="1"/>
  <c r="J321" i="10"/>
  <c r="I61" i="10"/>
  <c r="J28" i="10"/>
  <c r="K28" i="10" s="1"/>
  <c r="J107" i="10"/>
  <c r="I173" i="10"/>
  <c r="I140" i="10"/>
  <c r="I189" i="10"/>
  <c r="P16" i="5"/>
  <c r="Q16" i="5" s="1"/>
  <c r="H29" i="5"/>
  <c r="I29" i="5" s="1"/>
  <c r="P44" i="5"/>
  <c r="Q44" i="5" s="1"/>
  <c r="O42" i="5"/>
  <c r="H62" i="5"/>
  <c r="I62" i="5" s="1"/>
  <c r="H19" i="5"/>
  <c r="I19" i="5" s="1"/>
  <c r="G42" i="5"/>
  <c r="H43" i="5"/>
  <c r="I43" i="5" s="1"/>
  <c r="P57" i="5"/>
  <c r="Q57" i="5" s="1"/>
  <c r="H68" i="5"/>
  <c r="I68" i="5" s="1"/>
  <c r="P78" i="5"/>
  <c r="Q78" i="5" s="1"/>
  <c r="O32" i="3"/>
  <c r="O28" i="3" s="1"/>
  <c r="H13" i="5"/>
  <c r="I13" i="5" s="1"/>
  <c r="H15" i="5"/>
  <c r="I15" i="5" s="1"/>
  <c r="P21" i="5"/>
  <c r="Q21" i="5" s="1"/>
  <c r="P34" i="5"/>
  <c r="Q34" i="5" s="1"/>
  <c r="P68" i="5"/>
  <c r="Q68" i="5" s="1"/>
  <c r="P73" i="5"/>
  <c r="Q73" i="5" s="1"/>
  <c r="I16" i="3"/>
  <c r="O69" i="6"/>
  <c r="I30" i="8"/>
  <c r="H50" i="14"/>
  <c r="I50" i="14" s="1"/>
  <c r="P102" i="14"/>
  <c r="Q102" i="14" s="1"/>
  <c r="H55" i="5"/>
  <c r="I55" i="5" s="1"/>
  <c r="H23" i="5"/>
  <c r="I23" i="5" s="1"/>
  <c r="P41" i="5"/>
  <c r="Q41" i="5" s="1"/>
  <c r="P17" i="5"/>
  <c r="Q17" i="5" s="1"/>
  <c r="P19" i="5"/>
  <c r="Q19" i="5" s="1"/>
  <c r="H22" i="5"/>
  <c r="I22" i="5" s="1"/>
  <c r="P49" i="5"/>
  <c r="Q49" i="5" s="1"/>
  <c r="H54" i="5"/>
  <c r="I54" i="5" s="1"/>
  <c r="P60" i="5"/>
  <c r="Q60" i="5" s="1"/>
  <c r="P64" i="5"/>
  <c r="Q64" i="5" s="1"/>
  <c r="H74" i="5"/>
  <c r="H71" i="5" s="1"/>
  <c r="H77" i="5"/>
  <c r="I77" i="5" s="1"/>
  <c r="H79" i="5"/>
  <c r="I79" i="5" s="1"/>
  <c r="G28" i="6"/>
  <c r="O50" i="6"/>
  <c r="G74" i="6"/>
  <c r="Q17" i="9"/>
  <c r="Q21" i="9"/>
  <c r="I26" i="9"/>
  <c r="I30" i="9"/>
  <c r="I33" i="9"/>
  <c r="I43" i="9"/>
  <c r="Q44" i="9"/>
  <c r="Q58" i="9"/>
  <c r="Q63" i="9"/>
  <c r="P72" i="14"/>
  <c r="Q72" i="14" s="1"/>
  <c r="H21" i="5"/>
  <c r="I21" i="5" s="1"/>
  <c r="H31" i="5"/>
  <c r="I31" i="5" s="1"/>
  <c r="H66" i="5"/>
  <c r="I66" i="5" s="1"/>
  <c r="G69" i="6"/>
  <c r="I21" i="3"/>
  <c r="O14" i="3"/>
  <c r="O10" i="3" s="1"/>
  <c r="P13" i="5"/>
  <c r="O11" i="5"/>
  <c r="P15" i="5"/>
  <c r="Q15" i="5" s="1"/>
  <c r="H18" i="5"/>
  <c r="I18" i="5" s="1"/>
  <c r="H24" i="5"/>
  <c r="I24" i="5" s="1"/>
  <c r="H26" i="5"/>
  <c r="I26" i="5" s="1"/>
  <c r="H28" i="5"/>
  <c r="I28" i="5" s="1"/>
  <c r="H30" i="5"/>
  <c r="I30" i="5" s="1"/>
  <c r="P37" i="5"/>
  <c r="Q37" i="5" s="1"/>
  <c r="P45" i="5"/>
  <c r="H50" i="5"/>
  <c r="I50" i="5" s="1"/>
  <c r="H52" i="5"/>
  <c r="I52" i="5" s="1"/>
  <c r="P58" i="5"/>
  <c r="Q58" i="5" s="1"/>
  <c r="H67" i="5"/>
  <c r="I67" i="5" s="1"/>
  <c r="H69" i="5"/>
  <c r="I69" i="5" s="1"/>
  <c r="I19" i="6"/>
  <c r="O28" i="6"/>
  <c r="H14" i="5"/>
  <c r="I14" i="5" s="1"/>
  <c r="P32" i="5"/>
  <c r="Q32" i="5" s="1"/>
  <c r="P35" i="5"/>
  <c r="Q35" i="5" s="1"/>
  <c r="P40" i="5"/>
  <c r="Q40" i="5" s="1"/>
  <c r="H46" i="5"/>
  <c r="I46" i="5" s="1"/>
  <c r="H48" i="5"/>
  <c r="I48" i="5" s="1"/>
  <c r="P54" i="5"/>
  <c r="Q54" i="5" s="1"/>
  <c r="P56" i="5"/>
  <c r="Q56" i="5" s="1"/>
  <c r="H65" i="5"/>
  <c r="I65" i="5" s="1"/>
  <c r="P74" i="5"/>
  <c r="Q74" i="5" s="1"/>
  <c r="P79" i="5"/>
  <c r="Q79" i="5" s="1"/>
  <c r="I14" i="6"/>
  <c r="I18" i="9"/>
  <c r="Q20" i="9"/>
  <c r="Q24" i="9"/>
  <c r="I29" i="9"/>
  <c r="Q33" i="9"/>
  <c r="Q37" i="9"/>
  <c r="Q50" i="9"/>
  <c r="I53" i="9"/>
  <c r="I57" i="9"/>
  <c r="Q62" i="9"/>
  <c r="P42" i="14"/>
  <c r="Q42" i="14" s="1"/>
  <c r="P50" i="5"/>
  <c r="Q50" i="5" s="1"/>
  <c r="P69" i="5"/>
  <c r="Q69" i="5" s="1"/>
  <c r="H48" i="14"/>
  <c r="I48" i="14" s="1"/>
  <c r="P78" i="14"/>
  <c r="Q78" i="14" s="1"/>
  <c r="H44" i="5"/>
  <c r="I44" i="5" s="1"/>
  <c r="P52" i="5"/>
  <c r="Q52" i="5" s="1"/>
  <c r="I39" i="9"/>
  <c r="P20" i="5"/>
  <c r="Q20" i="5" s="1"/>
  <c r="P46" i="5"/>
  <c r="Q46" i="5" s="1"/>
  <c r="P48" i="5"/>
  <c r="Q48" i="5" s="1"/>
  <c r="H51" i="5"/>
  <c r="I51" i="5" s="1"/>
  <c r="P61" i="5"/>
  <c r="Q61" i="5" s="1"/>
  <c r="P63" i="5"/>
  <c r="Q63" i="5" s="1"/>
  <c r="P65" i="5"/>
  <c r="Q65" i="5" s="1"/>
  <c r="H76" i="5"/>
  <c r="G75" i="5"/>
  <c r="I17" i="6"/>
  <c r="Q16" i="9"/>
  <c r="I25" i="9"/>
  <c r="I34" i="9"/>
  <c r="Q36" i="9"/>
  <c r="I49" i="9"/>
  <c r="Q57" i="9"/>
  <c r="Q71" i="9"/>
  <c r="Q76" i="9"/>
  <c r="Q90" i="9"/>
  <c r="H302" i="12"/>
  <c r="I302" i="12" s="1"/>
  <c r="G291" i="12"/>
  <c r="G290" i="12" s="1"/>
  <c r="H33" i="14"/>
  <c r="I33" i="14" s="1"/>
  <c r="P38" i="5"/>
  <c r="Q38" i="5" s="1"/>
  <c r="H25" i="5"/>
  <c r="I25" i="5" s="1"/>
  <c r="H47" i="5"/>
  <c r="I47" i="5" s="1"/>
  <c r="P70" i="5"/>
  <c r="Q70" i="5" s="1"/>
  <c r="I22" i="8"/>
  <c r="I27" i="9"/>
  <c r="H26" i="14"/>
  <c r="I26" i="14" s="1"/>
  <c r="H49" i="14"/>
  <c r="I49" i="14" s="1"/>
  <c r="P92" i="14"/>
  <c r="Q92" i="14" s="1"/>
  <c r="I15" i="15"/>
  <c r="H27" i="5"/>
  <c r="I27" i="5" s="1"/>
  <c r="P33" i="5"/>
  <c r="Q33" i="5" s="1"/>
  <c r="H78" i="5"/>
  <c r="I78" i="5" s="1"/>
  <c r="G14" i="3"/>
  <c r="G10" i="3" s="1"/>
  <c r="G9" i="3" s="1"/>
  <c r="H17" i="5"/>
  <c r="I17" i="5" s="1"/>
  <c r="P62" i="5"/>
  <c r="Q62" i="5" s="1"/>
  <c r="I14" i="9"/>
  <c r="I17" i="9"/>
  <c r="Q25" i="9"/>
  <c r="Q32" i="9"/>
  <c r="I41" i="9"/>
  <c r="Q42" i="9"/>
  <c r="Q49" i="9"/>
  <c r="I58" i="9"/>
  <c r="H18" i="14"/>
  <c r="I18" i="14" s="1"/>
  <c r="P64" i="14"/>
  <c r="Q64" i="14" s="1"/>
  <c r="P82" i="14"/>
  <c r="Q82" i="14" s="1"/>
  <c r="I40" i="15"/>
  <c r="P77" i="5"/>
  <c r="Q77" i="5" s="1"/>
  <c r="Q67" i="5"/>
  <c r="I24" i="6"/>
  <c r="I65" i="9"/>
  <c r="I48" i="9"/>
  <c r="Q34" i="9"/>
  <c r="Q18" i="9"/>
  <c r="I24" i="9"/>
  <c r="P18" i="12"/>
  <c r="Q18" i="12" s="1"/>
  <c r="P32" i="12"/>
  <c r="Q32" i="12" s="1"/>
  <c r="O41" i="12"/>
  <c r="M40" i="12"/>
  <c r="P46" i="12"/>
  <c r="Q46" i="12" s="1"/>
  <c r="P65" i="12"/>
  <c r="Q65" i="12" s="1"/>
  <c r="G81" i="12"/>
  <c r="H82" i="12"/>
  <c r="G88" i="12"/>
  <c r="H89" i="12"/>
  <c r="H145" i="12"/>
  <c r="I145" i="12" s="1"/>
  <c r="P176" i="12"/>
  <c r="P220" i="12"/>
  <c r="Q220" i="12" s="1"/>
  <c r="H283" i="12"/>
  <c r="I283" i="12" s="1"/>
  <c r="O100" i="14"/>
  <c r="O99" i="14" s="1"/>
  <c r="P101" i="14"/>
  <c r="H13" i="14"/>
  <c r="I13" i="14" s="1"/>
  <c r="P15" i="14"/>
  <c r="Q15" i="14" s="1"/>
  <c r="H21" i="14"/>
  <c r="I21" i="14" s="1"/>
  <c r="P23" i="14"/>
  <c r="Q23" i="14" s="1"/>
  <c r="H29" i="14"/>
  <c r="I29" i="14" s="1"/>
  <c r="P31" i="14"/>
  <c r="Q31" i="14" s="1"/>
  <c r="H36" i="14"/>
  <c r="I36" i="14" s="1"/>
  <c r="P47" i="14"/>
  <c r="Q47" i="14" s="1"/>
  <c r="E52" i="14"/>
  <c r="C51" i="14"/>
  <c r="P54" i="14"/>
  <c r="Q54" i="14" s="1"/>
  <c r="P56" i="14"/>
  <c r="Q56" i="14" s="1"/>
  <c r="G58" i="14"/>
  <c r="G62" i="14"/>
  <c r="P75" i="14"/>
  <c r="Q75" i="14" s="1"/>
  <c r="H79" i="14"/>
  <c r="I79" i="14" s="1"/>
  <c r="H82" i="14"/>
  <c r="I82" i="14" s="1"/>
  <c r="P84" i="14"/>
  <c r="Q84" i="14" s="1"/>
  <c r="P93" i="14"/>
  <c r="Q93" i="14" s="1"/>
  <c r="H98" i="14"/>
  <c r="I98" i="14" s="1"/>
  <c r="I13" i="15"/>
  <c r="I18" i="15"/>
  <c r="I29" i="15"/>
  <c r="I34" i="15"/>
  <c r="G119" i="16"/>
  <c r="H22" i="16"/>
  <c r="I22" i="16" s="1"/>
  <c r="P29" i="16"/>
  <c r="Q29" i="16" s="1"/>
  <c r="Q35" i="16"/>
  <c r="P40" i="16"/>
  <c r="Q40" i="16" s="1"/>
  <c r="M50" i="16"/>
  <c r="K46" i="16"/>
  <c r="H53" i="16"/>
  <c r="I53" i="16" s="1"/>
  <c r="O61" i="16"/>
  <c r="O58" i="16" s="1"/>
  <c r="H122" i="16"/>
  <c r="I122" i="16" s="1"/>
  <c r="P143" i="16"/>
  <c r="Q143" i="16" s="1"/>
  <c r="H190" i="16"/>
  <c r="I190" i="16" s="1"/>
  <c r="P197" i="16"/>
  <c r="Q197" i="16" s="1"/>
  <c r="P205" i="16"/>
  <c r="Q205" i="16" s="1"/>
  <c r="H279" i="16"/>
  <c r="I279" i="16" s="1"/>
  <c r="H97" i="17"/>
  <c r="I97" i="17" s="1"/>
  <c r="H99" i="17"/>
  <c r="I99" i="17" s="1"/>
  <c r="H102" i="17"/>
  <c r="I102" i="17" s="1"/>
  <c r="H108" i="17"/>
  <c r="I108" i="17" s="1"/>
  <c r="H111" i="17"/>
  <c r="Q113" i="17"/>
  <c r="Q118" i="17"/>
  <c r="I34" i="3"/>
  <c r="I72" i="5"/>
  <c r="I73" i="5"/>
  <c r="P47" i="5"/>
  <c r="Q47" i="5" s="1"/>
  <c r="I12" i="6"/>
  <c r="G71" i="5"/>
  <c r="O74" i="6"/>
  <c r="I16" i="8"/>
  <c r="Q74" i="9"/>
  <c r="I52" i="9"/>
  <c r="Q30" i="9"/>
  <c r="Q14" i="9"/>
  <c r="I15" i="3"/>
  <c r="Q28" i="5"/>
  <c r="Q24" i="5"/>
  <c r="G11" i="6"/>
  <c r="I21" i="6"/>
  <c r="I26" i="8"/>
  <c r="Q87" i="9"/>
  <c r="Q64" i="9"/>
  <c r="Q59" i="9"/>
  <c r="Q55" i="9"/>
  <c r="Q47" i="9"/>
  <c r="I42" i="9"/>
  <c r="Q61" i="9"/>
  <c r="Q19" i="9"/>
  <c r="I28" i="9"/>
  <c r="Q35" i="9"/>
  <c r="I40" i="9"/>
  <c r="H102" i="12"/>
  <c r="P183" i="12"/>
  <c r="Q183" i="12" s="1"/>
  <c r="O230" i="12"/>
  <c r="O229" i="12" s="1"/>
  <c r="H287" i="12"/>
  <c r="I287" i="12" s="1"/>
  <c r="I119" i="12"/>
  <c r="I211" i="12"/>
  <c r="I29" i="12"/>
  <c r="I147" i="12"/>
  <c r="P15" i="12"/>
  <c r="Q15" i="12" s="1"/>
  <c r="H17" i="12"/>
  <c r="I17" i="12" s="1"/>
  <c r="P22" i="12"/>
  <c r="Q22" i="12" s="1"/>
  <c r="P36" i="12"/>
  <c r="P54" i="12"/>
  <c r="Q54" i="12" s="1"/>
  <c r="P57" i="12"/>
  <c r="Q57" i="12" s="1"/>
  <c r="P85" i="12"/>
  <c r="Q85" i="12" s="1"/>
  <c r="P92" i="12"/>
  <c r="P208" i="12"/>
  <c r="Q208" i="12" s="1"/>
  <c r="P232" i="12"/>
  <c r="Q232" i="12" s="1"/>
  <c r="G271" i="12"/>
  <c r="P25" i="13"/>
  <c r="Q25" i="13" s="1"/>
  <c r="Q95" i="14"/>
  <c r="P13" i="14"/>
  <c r="Q13" i="14" s="1"/>
  <c r="H16" i="14"/>
  <c r="I16" i="14" s="1"/>
  <c r="P21" i="14"/>
  <c r="Q21" i="14" s="1"/>
  <c r="H24" i="14"/>
  <c r="I24" i="14" s="1"/>
  <c r="P29" i="14"/>
  <c r="Q29" i="14" s="1"/>
  <c r="P36" i="14"/>
  <c r="Q36" i="14" s="1"/>
  <c r="H41" i="14"/>
  <c r="I41" i="14" s="1"/>
  <c r="P50" i="14"/>
  <c r="Q50" i="14" s="1"/>
  <c r="O52" i="14"/>
  <c r="O62" i="14"/>
  <c r="H68" i="14"/>
  <c r="I68" i="14" s="1"/>
  <c r="H77" i="14"/>
  <c r="I77" i="14"/>
  <c r="H87" i="14"/>
  <c r="I87" i="14" s="1"/>
  <c r="P103" i="14"/>
  <c r="Q103" i="14" s="1"/>
  <c r="I26" i="15"/>
  <c r="H17" i="16"/>
  <c r="I17" i="16" s="1"/>
  <c r="H56" i="16"/>
  <c r="I56" i="16" s="1"/>
  <c r="P64" i="16"/>
  <c r="Q64" i="16" s="1"/>
  <c r="P117" i="16"/>
  <c r="Q117" i="16" s="1"/>
  <c r="P220" i="16"/>
  <c r="Q220" i="16"/>
  <c r="H224" i="16"/>
  <c r="I224" i="16" s="1"/>
  <c r="H227" i="16"/>
  <c r="H239" i="16"/>
  <c r="I239" i="16" s="1"/>
  <c r="M254" i="16"/>
  <c r="K251" i="16"/>
  <c r="H274" i="16"/>
  <c r="I274" i="16" s="1"/>
  <c r="H277" i="16"/>
  <c r="I277" i="16" s="1"/>
  <c r="Q75" i="17"/>
  <c r="H92" i="17"/>
  <c r="I92" i="17" s="1"/>
  <c r="I22" i="19"/>
  <c r="I18" i="8"/>
  <c r="I17" i="8" s="1"/>
  <c r="I10" i="8" s="1"/>
  <c r="I9" i="8" s="1"/>
  <c r="P83" i="12"/>
  <c r="Q83" i="12" s="1"/>
  <c r="P33" i="12"/>
  <c r="Q33" i="12" s="1"/>
  <c r="H42" i="12"/>
  <c r="I42" i="12" s="1"/>
  <c r="P43" i="12"/>
  <c r="Q43" i="12" s="1"/>
  <c r="K50" i="12"/>
  <c r="P60" i="12"/>
  <c r="Q60" i="12" s="1"/>
  <c r="P69" i="12"/>
  <c r="Q69" i="12" s="1"/>
  <c r="P72" i="12"/>
  <c r="Q72" i="12" s="1"/>
  <c r="H115" i="12"/>
  <c r="I115" i="12" s="1"/>
  <c r="I153" i="12"/>
  <c r="O167" i="12"/>
  <c r="P191" i="12"/>
  <c r="Q191" i="12" s="1"/>
  <c r="P195" i="12"/>
  <c r="Q195" i="12" s="1"/>
  <c r="K230" i="12"/>
  <c r="K229" i="12" s="1"/>
  <c r="H292" i="12"/>
  <c r="Q29" i="13"/>
  <c r="P18" i="13"/>
  <c r="Q18" i="13" s="1"/>
  <c r="Q34" i="14"/>
  <c r="C11" i="14"/>
  <c r="P16" i="14"/>
  <c r="Q16" i="14" s="1"/>
  <c r="P24" i="14"/>
  <c r="Q24" i="14" s="1"/>
  <c r="Q43" i="14"/>
  <c r="H55" i="14"/>
  <c r="I55" i="14" s="1"/>
  <c r="P58" i="14"/>
  <c r="Q58" i="14" s="1"/>
  <c r="O57" i="14"/>
  <c r="H63" i="14"/>
  <c r="I63" i="14" s="1"/>
  <c r="Q79" i="14"/>
  <c r="Q91" i="14"/>
  <c r="H94" i="14"/>
  <c r="I94" i="14" s="1"/>
  <c r="M98" i="14"/>
  <c r="O98" i="14" s="1"/>
  <c r="K96" i="14"/>
  <c r="P100" i="16"/>
  <c r="H192" i="16"/>
  <c r="P210" i="16"/>
  <c r="I32" i="15"/>
  <c r="I45" i="15"/>
  <c r="K58" i="16"/>
  <c r="P17" i="16"/>
  <c r="Q17" i="16" s="1"/>
  <c r="P27" i="16"/>
  <c r="Q27" i="16" s="1"/>
  <c r="P45" i="16"/>
  <c r="Q45" i="16" s="1"/>
  <c r="G95" i="16"/>
  <c r="P101" i="16"/>
  <c r="Q101" i="16" s="1"/>
  <c r="H104" i="16"/>
  <c r="I104" i="16" s="1"/>
  <c r="E107" i="16"/>
  <c r="G107" i="16" s="1"/>
  <c r="G99" i="16" s="1"/>
  <c r="C99" i="16"/>
  <c r="P178" i="16"/>
  <c r="Q178" i="16" s="1"/>
  <c r="O184" i="16"/>
  <c r="P187" i="16"/>
  <c r="Q187" i="16" s="1"/>
  <c r="Q26" i="17"/>
  <c r="O25" i="17"/>
  <c r="Q79" i="17"/>
  <c r="Q153" i="17"/>
  <c r="I36" i="3"/>
  <c r="I26" i="6"/>
  <c r="I23" i="8"/>
  <c r="I20" i="3"/>
  <c r="I18" i="3"/>
  <c r="Q39" i="5"/>
  <c r="Q31" i="5"/>
  <c r="Q27" i="5"/>
  <c r="Q23" i="5"/>
  <c r="Q43" i="5"/>
  <c r="P25" i="5"/>
  <c r="Q25" i="5" s="1"/>
  <c r="P26" i="5"/>
  <c r="Q26" i="5" s="1"/>
  <c r="P29" i="5"/>
  <c r="Q29" i="5" s="1"/>
  <c r="P30" i="5"/>
  <c r="Q30" i="5" s="1"/>
  <c r="G50" i="6"/>
  <c r="P66" i="6"/>
  <c r="Q89" i="9"/>
  <c r="Q56" i="9"/>
  <c r="Q15" i="9"/>
  <c r="I23" i="9"/>
  <c r="Q31" i="9"/>
  <c r="G20" i="12"/>
  <c r="P66" i="12"/>
  <c r="Q66" i="12" s="1"/>
  <c r="P76" i="12"/>
  <c r="Q76" i="12" s="1"/>
  <c r="H120" i="12"/>
  <c r="I120" i="12" s="1"/>
  <c r="I131" i="12"/>
  <c r="P139" i="12"/>
  <c r="Q139" i="12" s="1"/>
  <c r="O138" i="12"/>
  <c r="P271" i="12"/>
  <c r="Q271" i="12" s="1"/>
  <c r="I18" i="13"/>
  <c r="H17" i="13"/>
  <c r="I17" i="13" s="1"/>
  <c r="H14" i="14"/>
  <c r="I14" i="14" s="1"/>
  <c r="H22" i="14"/>
  <c r="I22" i="14" s="1"/>
  <c r="I27" i="14"/>
  <c r="H30" i="14"/>
  <c r="I30" i="14" s="1"/>
  <c r="I34" i="14"/>
  <c r="H37" i="14"/>
  <c r="I37" i="14" s="1"/>
  <c r="P41" i="14"/>
  <c r="Q41" i="14" s="1"/>
  <c r="H44" i="14"/>
  <c r="I44" i="14" s="1"/>
  <c r="P48" i="14"/>
  <c r="Q48" i="14" s="1"/>
  <c r="M65" i="14"/>
  <c r="O65" i="14" s="1"/>
  <c r="K61" i="14"/>
  <c r="K60" i="14" s="1"/>
  <c r="P68" i="14"/>
  <c r="Q68" i="14" s="1"/>
  <c r="P77" i="14"/>
  <c r="Q77" i="14" s="1"/>
  <c r="I80" i="14"/>
  <c r="I85" i="14"/>
  <c r="P87" i="14"/>
  <c r="Q87" i="14" s="1"/>
  <c r="I92" i="14"/>
  <c r="P94" i="14"/>
  <c r="Q94" i="14" s="1"/>
  <c r="P104" i="14"/>
  <c r="Q104" i="14" s="1"/>
  <c r="I14" i="15"/>
  <c r="I16" i="15"/>
  <c r="I30" i="15"/>
  <c r="I43" i="15"/>
  <c r="H33" i="16"/>
  <c r="I33" i="16" s="1"/>
  <c r="P37" i="16"/>
  <c r="Q37" i="16" s="1"/>
  <c r="G49" i="16"/>
  <c r="G46" i="16" s="1"/>
  <c r="P56" i="16"/>
  <c r="Q56" i="16" s="1"/>
  <c r="O69" i="16"/>
  <c r="P71" i="16"/>
  <c r="Q71" i="16" s="1"/>
  <c r="H74" i="16"/>
  <c r="I74" i="16" s="1"/>
  <c r="H76" i="16"/>
  <c r="I76" i="16" s="1"/>
  <c r="P78" i="16"/>
  <c r="Q78" i="16" s="1"/>
  <c r="H81" i="16"/>
  <c r="I81" i="16" s="1"/>
  <c r="M88" i="16"/>
  <c r="K87" i="16"/>
  <c r="O164" i="16"/>
  <c r="H216" i="16"/>
  <c r="I216" i="16" s="1"/>
  <c r="H258" i="16"/>
  <c r="I258" i="16" s="1"/>
  <c r="H270" i="16"/>
  <c r="I270" i="16" s="1"/>
  <c r="Q94" i="17"/>
  <c r="Q121" i="17"/>
  <c r="O120" i="17"/>
  <c r="I26" i="19"/>
  <c r="H28" i="12"/>
  <c r="I28" i="12" s="1"/>
  <c r="P44" i="12"/>
  <c r="Q44" i="12" s="1"/>
  <c r="P84" i="12"/>
  <c r="Q84" i="12" s="1"/>
  <c r="P103" i="12"/>
  <c r="Q103" i="12" s="1"/>
  <c r="O102" i="12"/>
  <c r="I108" i="12"/>
  <c r="P112" i="12"/>
  <c r="Q112" i="12" s="1"/>
  <c r="P118" i="12"/>
  <c r="Q118" i="12" s="1"/>
  <c r="P134" i="12"/>
  <c r="Q134" i="12" s="1"/>
  <c r="H149" i="12"/>
  <c r="I149" i="12" s="1"/>
  <c r="K204" i="12"/>
  <c r="H213" i="12"/>
  <c r="O217" i="12"/>
  <c r="I270" i="12"/>
  <c r="I300" i="12"/>
  <c r="O11" i="13"/>
  <c r="Q12" i="13"/>
  <c r="Q11" i="13" s="1"/>
  <c r="H17" i="14"/>
  <c r="I17" i="14" s="1"/>
  <c r="H25" i="14"/>
  <c r="I25" i="14" s="1"/>
  <c r="H32" i="14"/>
  <c r="I32" i="14" s="1"/>
  <c r="H42" i="14"/>
  <c r="I42" i="14" s="1"/>
  <c r="P44" i="14"/>
  <c r="Q44" i="14" s="1"/>
  <c r="P53" i="14"/>
  <c r="Q53" i="14" s="1"/>
  <c r="P55" i="14"/>
  <c r="Q55" i="14" s="1"/>
  <c r="H59" i="14"/>
  <c r="I59" i="14" s="1"/>
  <c r="P63" i="14"/>
  <c r="Q63" i="14" s="1"/>
  <c r="H66" i="14"/>
  <c r="I66" i="14" s="1"/>
  <c r="H74" i="14"/>
  <c r="I74" i="14" s="1"/>
  <c r="H78" i="14"/>
  <c r="I78" i="14" s="1"/>
  <c r="P80" i="14"/>
  <c r="Q80" i="14" s="1"/>
  <c r="H83" i="14"/>
  <c r="I83" i="14" s="1"/>
  <c r="P85" i="14"/>
  <c r="Q85" i="14" s="1"/>
  <c r="I95" i="14"/>
  <c r="I42" i="15"/>
  <c r="I35" i="15"/>
  <c r="I18" i="16"/>
  <c r="H21" i="16"/>
  <c r="I21" i="16" s="1"/>
  <c r="P54" i="16"/>
  <c r="Q54" i="16" s="1"/>
  <c r="H63" i="16"/>
  <c r="I63" i="16" s="1"/>
  <c r="I194" i="16"/>
  <c r="H209" i="16"/>
  <c r="I209" i="16" s="1"/>
  <c r="M213" i="16"/>
  <c r="K207" i="16"/>
  <c r="K206" i="16" s="1"/>
  <c r="H243" i="16"/>
  <c r="I243" i="16" s="1"/>
  <c r="P247" i="16"/>
  <c r="Q247" i="16" s="1"/>
  <c r="H268" i="16"/>
  <c r="I268" i="16" s="1"/>
  <c r="Q61" i="17"/>
  <c r="P23" i="12"/>
  <c r="Q23" i="12" s="1"/>
  <c r="H83" i="12"/>
  <c r="I83" i="12" s="1"/>
  <c r="O86" i="12"/>
  <c r="I107" i="12"/>
  <c r="I136" i="12"/>
  <c r="P246" i="12"/>
  <c r="Q246" i="12" s="1"/>
  <c r="G259" i="12"/>
  <c r="H281" i="12"/>
  <c r="G13" i="13"/>
  <c r="G10" i="13" s="1"/>
  <c r="G9" i="13" s="1"/>
  <c r="H14" i="13"/>
  <c r="I14" i="13" s="1"/>
  <c r="G12" i="14"/>
  <c r="P14" i="14"/>
  <c r="Q14" i="14" s="1"/>
  <c r="P17" i="14"/>
  <c r="Q17" i="14" s="1"/>
  <c r="H20" i="14"/>
  <c r="I20" i="14" s="1"/>
  <c r="P22" i="14"/>
  <c r="Q22" i="14" s="1"/>
  <c r="P25" i="14"/>
  <c r="Q25" i="14" s="1"/>
  <c r="H28" i="14"/>
  <c r="I28" i="14" s="1"/>
  <c r="P30" i="14"/>
  <c r="Q30" i="14" s="1"/>
  <c r="P32" i="14"/>
  <c r="Q32" i="14"/>
  <c r="H35" i="14"/>
  <c r="I35" i="14" s="1"/>
  <c r="P37" i="14"/>
  <c r="Q37" i="14" s="1"/>
  <c r="H45" i="14"/>
  <c r="I45" i="14"/>
  <c r="H64" i="14"/>
  <c r="I64" i="14" s="1"/>
  <c r="P66" i="14"/>
  <c r="Q66" i="14" s="1"/>
  <c r="H81" i="14"/>
  <c r="I81" i="14" s="1"/>
  <c r="H86" i="14"/>
  <c r="I86" i="14" s="1"/>
  <c r="G90" i="14"/>
  <c r="P105" i="14"/>
  <c r="Q105" i="14" s="1"/>
  <c r="Q57" i="16"/>
  <c r="I17" i="15"/>
  <c r="M50" i="15"/>
  <c r="P12" i="16"/>
  <c r="O11" i="16"/>
  <c r="P14" i="16"/>
  <c r="Q14" i="16" s="1"/>
  <c r="P23" i="16"/>
  <c r="Q23" i="16" s="1"/>
  <c r="P25" i="16"/>
  <c r="Q25" i="16" s="1"/>
  <c r="H31" i="16"/>
  <c r="I31" i="16" s="1"/>
  <c r="P49" i="16"/>
  <c r="Q49" i="16" s="1"/>
  <c r="P60" i="16"/>
  <c r="Q60" i="16" s="1"/>
  <c r="Q66" i="16"/>
  <c r="H126" i="16"/>
  <c r="I126" i="16" s="1"/>
  <c r="P145" i="16"/>
  <c r="Q145" i="16" s="1"/>
  <c r="P147" i="16"/>
  <c r="Q147" i="16" s="1"/>
  <c r="H189" i="16"/>
  <c r="I189" i="16" s="1"/>
  <c r="P202" i="16"/>
  <c r="Q202" i="16" s="1"/>
  <c r="H217" i="16"/>
  <c r="I217" i="16" s="1"/>
  <c r="P270" i="16"/>
  <c r="Q270" i="16" s="1"/>
  <c r="O22" i="17"/>
  <c r="Q53" i="17"/>
  <c r="Q67" i="17"/>
  <c r="O65" i="17"/>
  <c r="Q86" i="17"/>
  <c r="Q151" i="17"/>
  <c r="Q18" i="5"/>
  <c r="I27" i="8"/>
  <c r="I62" i="9"/>
  <c r="Q40" i="9"/>
  <c r="Q23" i="9"/>
  <c r="I297" i="12"/>
  <c r="I268" i="12"/>
  <c r="I90" i="12"/>
  <c r="G40" i="12"/>
  <c r="G39" i="12" s="1"/>
  <c r="M20" i="12"/>
  <c r="P26" i="12"/>
  <c r="Q26" i="12" s="1"/>
  <c r="P28" i="12"/>
  <c r="Q28" i="12" s="1"/>
  <c r="P77" i="12"/>
  <c r="Q77" i="12" s="1"/>
  <c r="H125" i="12"/>
  <c r="I125" i="12" s="1"/>
  <c r="O184" i="12"/>
  <c r="P226" i="12"/>
  <c r="Q226" i="12" s="1"/>
  <c r="P267" i="12"/>
  <c r="Q267" i="12" s="1"/>
  <c r="I15" i="13"/>
  <c r="O13" i="13"/>
  <c r="P14" i="13"/>
  <c r="H16" i="13"/>
  <c r="I16" i="13" s="1"/>
  <c r="P17" i="13"/>
  <c r="Q17" i="13" s="1"/>
  <c r="P23" i="13"/>
  <c r="Q23" i="13" s="1"/>
  <c r="O22" i="13"/>
  <c r="O21" i="13" s="1"/>
  <c r="I69" i="14"/>
  <c r="P67" i="14"/>
  <c r="Q67" i="14" s="1"/>
  <c r="H19" i="14"/>
  <c r="I19" i="14" s="1"/>
  <c r="Q38" i="14"/>
  <c r="O12" i="14"/>
  <c r="P20" i="14"/>
  <c r="Q20" i="14" s="1"/>
  <c r="P28" i="14"/>
  <c r="Q28" i="14" s="1"/>
  <c r="P35" i="14"/>
  <c r="Q35" i="14" s="1"/>
  <c r="Q46" i="14"/>
  <c r="P49" i="14"/>
  <c r="Q49" i="14" s="1"/>
  <c r="H54" i="14"/>
  <c r="I54" i="14" s="1"/>
  <c r="P59" i="14"/>
  <c r="Q59" i="14" s="1"/>
  <c r="H67" i="14"/>
  <c r="I67" i="14"/>
  <c r="M74" i="14"/>
  <c r="O74" i="14" s="1"/>
  <c r="K71" i="14"/>
  <c r="P83" i="14"/>
  <c r="Q83" i="14" s="1"/>
  <c r="O90" i="14"/>
  <c r="H93" i="14"/>
  <c r="I93" i="14" s="1"/>
  <c r="O97" i="14"/>
  <c r="I24" i="15"/>
  <c r="I25" i="15"/>
  <c r="I39" i="15"/>
  <c r="I41" i="15"/>
  <c r="Q257" i="16"/>
  <c r="G208" i="16"/>
  <c r="H69" i="16"/>
  <c r="M170" i="16"/>
  <c r="G15" i="16"/>
  <c r="P21" i="16"/>
  <c r="Q21" i="16" s="1"/>
  <c r="H26" i="16"/>
  <c r="I26" i="16" s="1"/>
  <c r="H29" i="16"/>
  <c r="I29" i="16" s="1"/>
  <c r="P33" i="16"/>
  <c r="Q33" i="16" s="1"/>
  <c r="P43" i="16"/>
  <c r="Q43" i="16" s="1"/>
  <c r="P63" i="16"/>
  <c r="Q63" i="16" s="1"/>
  <c r="O134" i="16"/>
  <c r="I141" i="16"/>
  <c r="P155" i="16"/>
  <c r="Q155" i="16" s="1"/>
  <c r="O192" i="16"/>
  <c r="I195" i="16"/>
  <c r="E229" i="16"/>
  <c r="C225" i="16"/>
  <c r="H238" i="16"/>
  <c r="I238" i="16" s="1"/>
  <c r="P261" i="16"/>
  <c r="Q261" i="16" s="1"/>
  <c r="I266" i="16"/>
  <c r="Q29" i="17"/>
  <c r="Q128" i="17"/>
  <c r="Q137" i="17"/>
  <c r="Q142" i="17"/>
  <c r="I31" i="19"/>
  <c r="Q22" i="5"/>
  <c r="Q14" i="5"/>
  <c r="I20" i="5"/>
  <c r="I16" i="5"/>
  <c r="I66" i="6"/>
  <c r="I31" i="9"/>
  <c r="Q65" i="9"/>
  <c r="Q48" i="9"/>
  <c r="I93" i="12"/>
  <c r="H43" i="12"/>
  <c r="I43" i="12" s="1"/>
  <c r="O53" i="12"/>
  <c r="M50" i="12"/>
  <c r="K61" i="12"/>
  <c r="H87" i="12"/>
  <c r="I87" i="12" s="1"/>
  <c r="I92" i="12"/>
  <c r="P105" i="12"/>
  <c r="Q105" i="12" s="1"/>
  <c r="P122" i="12"/>
  <c r="Q122" i="12" s="1"/>
  <c r="H127" i="12"/>
  <c r="I127" i="12" s="1"/>
  <c r="P136" i="12"/>
  <c r="Q136" i="12" s="1"/>
  <c r="G142" i="12"/>
  <c r="P19" i="13"/>
  <c r="Q19" i="13" s="1"/>
  <c r="P24" i="13"/>
  <c r="Q24" i="13" s="1"/>
  <c r="Q27" i="13"/>
  <c r="I15" i="14"/>
  <c r="I23" i="14"/>
  <c r="I31" i="14"/>
  <c r="I38" i="14"/>
  <c r="P45" i="14"/>
  <c r="Q45" i="14" s="1"/>
  <c r="H47" i="14"/>
  <c r="I47" i="14" s="1"/>
  <c r="P69" i="14"/>
  <c r="Q69" i="14" s="1"/>
  <c r="G75" i="14"/>
  <c r="P81" i="14"/>
  <c r="Q81" i="14" s="1"/>
  <c r="H91" i="14"/>
  <c r="I91" i="14" s="1"/>
  <c r="I21" i="15"/>
  <c r="I23" i="15"/>
  <c r="I31" i="15"/>
  <c r="I36" i="15"/>
  <c r="I44" i="15"/>
  <c r="M72" i="15"/>
  <c r="H16" i="16"/>
  <c r="I16" i="16" s="1"/>
  <c r="H19" i="16"/>
  <c r="I19" i="16" s="1"/>
  <c r="Q26" i="16"/>
  <c r="P31" i="16"/>
  <c r="Q31" i="16" s="1"/>
  <c r="P34" i="16"/>
  <c r="Q34" i="16" s="1"/>
  <c r="P39" i="16"/>
  <c r="Q39" i="16" s="1"/>
  <c r="H48" i="16"/>
  <c r="I48" i="16" s="1"/>
  <c r="P52" i="16"/>
  <c r="Q52" i="16" s="1"/>
  <c r="H61" i="16"/>
  <c r="I61" i="16" s="1"/>
  <c r="P67" i="16"/>
  <c r="Q67" i="16" s="1"/>
  <c r="E127" i="16"/>
  <c r="G127" i="16" s="1"/>
  <c r="C118" i="16"/>
  <c r="G130" i="16"/>
  <c r="P177" i="16"/>
  <c r="P186" i="16"/>
  <c r="Q186" i="16" s="1"/>
  <c r="Q14" i="17"/>
  <c r="Q24" i="17"/>
  <c r="P47" i="17"/>
  <c r="Q146" i="17"/>
  <c r="I18" i="19"/>
  <c r="I22" i="15"/>
  <c r="C90" i="16"/>
  <c r="Q82" i="16"/>
  <c r="Q36" i="16"/>
  <c r="C46" i="16"/>
  <c r="I51" i="16"/>
  <c r="E60" i="16"/>
  <c r="C58" i="16"/>
  <c r="K68" i="16"/>
  <c r="I79" i="16"/>
  <c r="I85" i="16"/>
  <c r="H89" i="16"/>
  <c r="I89" i="16" s="1"/>
  <c r="Q107" i="16"/>
  <c r="J114" i="16"/>
  <c r="Q120" i="16"/>
  <c r="M122" i="16"/>
  <c r="K118" i="16"/>
  <c r="I125" i="16"/>
  <c r="Q127" i="16"/>
  <c r="I133" i="16"/>
  <c r="E135" i="16"/>
  <c r="G135" i="16" s="1"/>
  <c r="C128" i="16"/>
  <c r="Q137" i="16"/>
  <c r="M165" i="16"/>
  <c r="O165" i="16" s="1"/>
  <c r="K162" i="16"/>
  <c r="C248" i="16"/>
  <c r="E250" i="16"/>
  <c r="Q32" i="17"/>
  <c r="Q19" i="17"/>
  <c r="Q34" i="17"/>
  <c r="O33" i="17"/>
  <c r="Q54" i="17"/>
  <c r="Q62" i="17"/>
  <c r="Q80" i="17"/>
  <c r="Q89" i="17"/>
  <c r="M105" i="17"/>
  <c r="O105" i="17" s="1"/>
  <c r="P105" i="17" s="1"/>
  <c r="K103" i="17"/>
  <c r="M111" i="17"/>
  <c r="O111" i="17" s="1"/>
  <c r="P111" i="17" s="1"/>
  <c r="P110" i="17" s="1"/>
  <c r="K110" i="17"/>
  <c r="M116" i="17"/>
  <c r="O116" i="17" s="1"/>
  <c r="P116" i="17" s="1"/>
  <c r="P115" i="17" s="1"/>
  <c r="K115" i="17"/>
  <c r="Q133" i="17"/>
  <c r="I40" i="19"/>
  <c r="Q96" i="16"/>
  <c r="Q75" i="16"/>
  <c r="I78" i="16"/>
  <c r="K11" i="16"/>
  <c r="Q44" i="16"/>
  <c r="Q47" i="16"/>
  <c r="I55" i="16"/>
  <c r="E72" i="16"/>
  <c r="C68" i="16"/>
  <c r="H77" i="16"/>
  <c r="I77" i="16" s="1"/>
  <c r="P104" i="16"/>
  <c r="Q104" i="16" s="1"/>
  <c r="I123" i="16"/>
  <c r="J175" i="16"/>
  <c r="I241" i="16"/>
  <c r="Q250" i="16"/>
  <c r="I260" i="16"/>
  <c r="Q42" i="17"/>
  <c r="Q20" i="17"/>
  <c r="Q30" i="17"/>
  <c r="Q63" i="17"/>
  <c r="Q92" i="17"/>
  <c r="Q99" i="17"/>
  <c r="Q102" i="17"/>
  <c r="Q106" i="17"/>
  <c r="Q129" i="17"/>
  <c r="Q138" i="17"/>
  <c r="Q160" i="17"/>
  <c r="I15" i="19"/>
  <c r="E102" i="12"/>
  <c r="E40" i="14"/>
  <c r="I24" i="16"/>
  <c r="Q51" i="16"/>
  <c r="Q62" i="16"/>
  <c r="I75" i="16"/>
  <c r="Q102" i="16"/>
  <c r="Q105" i="16"/>
  <c r="Q123" i="16"/>
  <c r="Q133" i="16"/>
  <c r="P148" i="16"/>
  <c r="Q148" i="16" s="1"/>
  <c r="Q161" i="16"/>
  <c r="O15" i="17"/>
  <c r="O44" i="17"/>
  <c r="Q59" i="17"/>
  <c r="Q68" i="17"/>
  <c r="Q126" i="17"/>
  <c r="Q135" i="17"/>
  <c r="Q147" i="17"/>
  <c r="Q161" i="17"/>
  <c r="I38" i="19"/>
  <c r="P53" i="21"/>
  <c r="P59" i="21"/>
  <c r="Q59" i="21" s="1"/>
  <c r="P82" i="21"/>
  <c r="Q82" i="21" s="1"/>
  <c r="O91" i="21"/>
  <c r="P92" i="21"/>
  <c r="P91" i="21" s="1"/>
  <c r="G118" i="12"/>
  <c r="E264" i="12"/>
  <c r="G264" i="12" s="1"/>
  <c r="G261" i="12" s="1"/>
  <c r="Q16" i="13"/>
  <c r="I113" i="16"/>
  <c r="P20" i="16"/>
  <c r="Q20" i="16" s="1"/>
  <c r="H28" i="16"/>
  <c r="I28" i="16" s="1"/>
  <c r="I30" i="16"/>
  <c r="Q41" i="16"/>
  <c r="H52" i="16"/>
  <c r="I52" i="16" s="1"/>
  <c r="Q55" i="16"/>
  <c r="H82" i="16"/>
  <c r="I82" i="16" s="1"/>
  <c r="I103" i="16"/>
  <c r="E139" i="16"/>
  <c r="C138" i="16"/>
  <c r="Q146" i="16"/>
  <c r="I196" i="16"/>
  <c r="H198" i="16"/>
  <c r="I198" i="16" s="1"/>
  <c r="Q35" i="17"/>
  <c r="Q36" i="17"/>
  <c r="Q41" i="17"/>
  <c r="O50" i="17"/>
  <c r="Q55" i="17"/>
  <c r="Q76" i="17"/>
  <c r="Q90" i="17"/>
  <c r="Q95" i="17"/>
  <c r="H98" i="17"/>
  <c r="I98" i="17" s="1"/>
  <c r="Q100" i="17"/>
  <c r="H107" i="17"/>
  <c r="I107" i="17" s="1"/>
  <c r="Q112" i="17"/>
  <c r="Q114" i="17"/>
  <c r="Q117" i="17"/>
  <c r="Q130" i="17"/>
  <c r="Q148" i="17"/>
  <c r="I13" i="19"/>
  <c r="Q28" i="23"/>
  <c r="O27" i="23"/>
  <c r="Q67" i="23"/>
  <c r="I70" i="23"/>
  <c r="Q85" i="23"/>
  <c r="Q94" i="23"/>
  <c r="I119" i="23"/>
  <c r="Q141" i="23"/>
  <c r="Q144" i="23"/>
  <c r="P143" i="23"/>
  <c r="Q157" i="23"/>
  <c r="O159" i="23"/>
  <c r="M40" i="14"/>
  <c r="H50" i="16"/>
  <c r="I50" i="16" s="1"/>
  <c r="P24" i="16"/>
  <c r="Q24" i="16" s="1"/>
  <c r="I54" i="16"/>
  <c r="I71" i="16"/>
  <c r="P93" i="16"/>
  <c r="Q93" i="16" s="1"/>
  <c r="I101" i="16"/>
  <c r="H117" i="16"/>
  <c r="I117" i="16" s="1"/>
  <c r="H124" i="16"/>
  <c r="I124" i="16" s="1"/>
  <c r="P168" i="16"/>
  <c r="Q168" i="16" s="1"/>
  <c r="Q173" i="16"/>
  <c r="M201" i="16"/>
  <c r="K200" i="16"/>
  <c r="K175" i="16" s="1"/>
  <c r="E256" i="16"/>
  <c r="C251" i="16"/>
  <c r="Q139" i="17"/>
  <c r="H104" i="17"/>
  <c r="M12" i="17"/>
  <c r="O12" i="17" s="1"/>
  <c r="K11" i="17"/>
  <c r="K10" i="17" s="1"/>
  <c r="Q122" i="17"/>
  <c r="Q144" i="17"/>
  <c r="Q158" i="17"/>
  <c r="I25" i="19"/>
  <c r="H24" i="21"/>
  <c r="I24" i="21" s="1"/>
  <c r="P35" i="21"/>
  <c r="Q35" i="21" s="1"/>
  <c r="Q23" i="23"/>
  <c r="Q33" i="23"/>
  <c r="Q51" i="23"/>
  <c r="I14" i="16"/>
  <c r="I23" i="16"/>
  <c r="P28" i="16"/>
  <c r="Q28" i="16" s="1"/>
  <c r="P38" i="16"/>
  <c r="Q38" i="16" s="1"/>
  <c r="Q42" i="16"/>
  <c r="I80" i="16"/>
  <c r="P106" i="16"/>
  <c r="Q106" i="16" s="1"/>
  <c r="Q142" i="16"/>
  <c r="M152" i="16"/>
  <c r="O152" i="16" s="1"/>
  <c r="K150" i="16"/>
  <c r="I223" i="16"/>
  <c r="Q228" i="16"/>
  <c r="I276" i="16"/>
  <c r="Q13" i="17"/>
  <c r="Q28" i="17"/>
  <c r="Q37" i="17"/>
  <c r="O47" i="17"/>
  <c r="Q52" i="17"/>
  <c r="Q78" i="17"/>
  <c r="Q77" i="17" s="1"/>
  <c r="O77" i="17"/>
  <c r="H91" i="17"/>
  <c r="I91" i="17" s="1"/>
  <c r="Q93" i="17"/>
  <c r="Q96" i="17"/>
  <c r="Q101" i="17"/>
  <c r="Q104" i="17"/>
  <c r="H113" i="17"/>
  <c r="I113" i="17" s="1"/>
  <c r="H118" i="17"/>
  <c r="I118" i="17" s="1"/>
  <c r="Q131" i="17"/>
  <c r="Q149" i="17"/>
  <c r="I32" i="19"/>
  <c r="P18" i="21"/>
  <c r="Q18" i="21" s="1"/>
  <c r="O154" i="16"/>
  <c r="O153" i="16" s="1"/>
  <c r="P157" i="16"/>
  <c r="Q157" i="16" s="1"/>
  <c r="P48" i="16"/>
  <c r="Q48" i="16" s="1"/>
  <c r="I27" i="16"/>
  <c r="P32" i="16"/>
  <c r="Q32" i="16" s="1"/>
  <c r="K90" i="16"/>
  <c r="P97" i="16"/>
  <c r="Q97" i="16" s="1"/>
  <c r="Q124" i="16"/>
  <c r="Q132" i="16"/>
  <c r="I137" i="16"/>
  <c r="M140" i="16"/>
  <c r="K138" i="16"/>
  <c r="J149" i="16"/>
  <c r="Q107" i="17"/>
  <c r="Q18" i="17"/>
  <c r="Q38" i="17"/>
  <c r="Q74" i="17"/>
  <c r="Q132" i="17"/>
  <c r="Q145" i="17"/>
  <c r="Q154" i="17"/>
  <c r="B10" i="16"/>
  <c r="Q60" i="17"/>
  <c r="K65" i="17"/>
  <c r="O11" i="21"/>
  <c r="C16" i="21"/>
  <c r="P30" i="21"/>
  <c r="O29" i="21"/>
  <c r="P44" i="21"/>
  <c r="Q44" i="21" s="1"/>
  <c r="Q69" i="21"/>
  <c r="P78" i="21"/>
  <c r="Q78" i="21" s="1"/>
  <c r="P87" i="21"/>
  <c r="Q87" i="21" s="1"/>
  <c r="Q14" i="23"/>
  <c r="Q52" i="23"/>
  <c r="Q70" i="23"/>
  <c r="Q83" i="23"/>
  <c r="I104" i="23"/>
  <c r="I115" i="23"/>
  <c r="I117" i="23"/>
  <c r="Q119" i="23"/>
  <c r="Q134" i="23"/>
  <c r="Q163" i="23"/>
  <c r="J10" i="16"/>
  <c r="Q85" i="17"/>
  <c r="Q84" i="17" s="1"/>
  <c r="Q31" i="17"/>
  <c r="P24" i="21"/>
  <c r="Q24" i="21" s="1"/>
  <c r="P26" i="21"/>
  <c r="Q26" i="21" s="1"/>
  <c r="P74" i="21"/>
  <c r="Q74" i="21" s="1"/>
  <c r="Q42" i="23"/>
  <c r="Q24" i="23"/>
  <c r="I82" i="23"/>
  <c r="Q104" i="23"/>
  <c r="Q132" i="23"/>
  <c r="Q139" i="23"/>
  <c r="Q164" i="23"/>
  <c r="M91" i="16"/>
  <c r="B206" i="16"/>
  <c r="O84" i="17"/>
  <c r="Q48" i="17"/>
  <c r="M73" i="17"/>
  <c r="O73" i="17" s="1"/>
  <c r="P13" i="21"/>
  <c r="H15" i="21"/>
  <c r="I15" i="21" s="1"/>
  <c r="P70" i="21"/>
  <c r="Q70" i="21" s="1"/>
  <c r="P79" i="21"/>
  <c r="Q79" i="21" s="1"/>
  <c r="Q19" i="23"/>
  <c r="Q25" i="23"/>
  <c r="Q30" i="23"/>
  <c r="Q53" i="23"/>
  <c r="Q71" i="23"/>
  <c r="Q73" i="23"/>
  <c r="I80" i="23"/>
  <c r="Q100" i="23"/>
  <c r="K84" i="17"/>
  <c r="E105" i="17"/>
  <c r="G105" i="17" s="1"/>
  <c r="Q136" i="17"/>
  <c r="Q152" i="17"/>
  <c r="H25" i="21"/>
  <c r="I25" i="21" s="1"/>
  <c r="H27" i="21"/>
  <c r="I27" i="21" s="1"/>
  <c r="P56" i="21"/>
  <c r="Q56" i="21" s="1"/>
  <c r="P75" i="21"/>
  <c r="Q75" i="21" s="1"/>
  <c r="Q44" i="23"/>
  <c r="Q49" i="23"/>
  <c r="Q54" i="23"/>
  <c r="I89" i="23"/>
  <c r="M128" i="23"/>
  <c r="O128" i="23" s="1"/>
  <c r="P128" i="23" s="1"/>
  <c r="K127" i="23"/>
  <c r="Q150" i="23"/>
  <c r="P23" i="21"/>
  <c r="P62" i="21"/>
  <c r="Q62" i="21" s="1"/>
  <c r="P71" i="21"/>
  <c r="Q71" i="21" s="1"/>
  <c r="P95" i="21"/>
  <c r="Q41" i="23"/>
  <c r="Q50" i="23"/>
  <c r="I74" i="23"/>
  <c r="Q89" i="23"/>
  <c r="Q111" i="23"/>
  <c r="I121" i="23"/>
  <c r="Q122" i="23"/>
  <c r="Q140" i="23"/>
  <c r="Q143" i="17"/>
  <c r="Q127" i="17"/>
  <c r="Q43" i="17"/>
  <c r="E12" i="19"/>
  <c r="G12" i="19" s="1"/>
  <c r="H18" i="21"/>
  <c r="I18" i="21" s="1"/>
  <c r="P67" i="21"/>
  <c r="Q67" i="21" s="1"/>
  <c r="O43" i="23"/>
  <c r="Q69" i="23"/>
  <c r="Q76" i="23"/>
  <c r="Q92" i="23"/>
  <c r="Q152" i="23"/>
  <c r="B86" i="16"/>
  <c r="H17" i="21"/>
  <c r="I17" i="21" s="1"/>
  <c r="G16" i="21"/>
  <c r="H20" i="21"/>
  <c r="I20" i="21" s="1"/>
  <c r="P34" i="21"/>
  <c r="Q34" i="21" s="1"/>
  <c r="P43" i="21"/>
  <c r="Q43" i="21" s="1"/>
  <c r="P58" i="21"/>
  <c r="Q58" i="21" s="1"/>
  <c r="Q136" i="23"/>
  <c r="Q22" i="23"/>
  <c r="C65" i="23"/>
  <c r="Q72" i="23"/>
  <c r="Q108" i="23"/>
  <c r="Q112" i="23"/>
  <c r="Q138" i="23"/>
  <c r="H12" i="21"/>
  <c r="O21" i="21"/>
  <c r="O38" i="23"/>
  <c r="Q39" i="23"/>
  <c r="Q156" i="23"/>
  <c r="Q160" i="23"/>
  <c r="Q129" i="23"/>
  <c r="I140" i="23"/>
  <c r="I120" i="23"/>
  <c r="I97" i="23"/>
  <c r="I88" i="23"/>
  <c r="K11" i="23"/>
  <c r="Q101" i="23"/>
  <c r="Q21" i="23"/>
  <c r="M57" i="23"/>
  <c r="Q98" i="23"/>
  <c r="Q113" i="23"/>
  <c r="H57" i="24"/>
  <c r="Q62" i="24"/>
  <c r="P61" i="24"/>
  <c r="G11" i="21"/>
  <c r="Q40" i="23"/>
  <c r="Q12" i="23"/>
  <c r="Q58" i="23"/>
  <c r="I69" i="23"/>
  <c r="Q82" i="23"/>
  <c r="I84" i="23"/>
  <c r="I86" i="23"/>
  <c r="Q87" i="23"/>
  <c r="Q121" i="23"/>
  <c r="I129" i="23"/>
  <c r="Q38" i="24"/>
  <c r="P37" i="24"/>
  <c r="P54" i="21"/>
  <c r="Q54" i="21" s="1"/>
  <c r="K102" i="23"/>
  <c r="Q99" i="23"/>
  <c r="Q15" i="23"/>
  <c r="Q31" i="23"/>
  <c r="I73" i="23"/>
  <c r="I99" i="23"/>
  <c r="I105" i="23"/>
  <c r="Q109" i="23"/>
  <c r="I114" i="23"/>
  <c r="Q115" i="23"/>
  <c r="K159" i="23"/>
  <c r="R83" i="24"/>
  <c r="Q89" i="24"/>
  <c r="P88" i="24"/>
  <c r="P87" i="24" s="1"/>
  <c r="Q102" i="24"/>
  <c r="P101" i="24"/>
  <c r="P100" i="24" s="1"/>
  <c r="I118" i="23"/>
  <c r="Q123" i="23"/>
  <c r="I126" i="23"/>
  <c r="M137" i="23"/>
  <c r="O137" i="23" s="1"/>
  <c r="P137" i="23" s="1"/>
  <c r="K135" i="23"/>
  <c r="O143" i="23"/>
  <c r="Q155" i="23"/>
  <c r="Q12" i="24"/>
  <c r="P11" i="24"/>
  <c r="I57" i="24"/>
  <c r="J58" i="24"/>
  <c r="P45" i="21"/>
  <c r="Q45" i="21" s="1"/>
  <c r="K43" i="23"/>
  <c r="Q48" i="23"/>
  <c r="Q88" i="23"/>
  <c r="Q103" i="23"/>
  <c r="Q105" i="23"/>
  <c r="Q107" i="23"/>
  <c r="I130" i="23"/>
  <c r="I134" i="23"/>
  <c r="P57" i="24"/>
  <c r="H50" i="24"/>
  <c r="Q57" i="24"/>
  <c r="I12" i="22"/>
  <c r="I10" i="22" s="1"/>
  <c r="Q60" i="23"/>
  <c r="I72" i="23"/>
  <c r="Q77" i="23"/>
  <c r="Q95" i="23"/>
  <c r="Q110" i="23"/>
  <c r="I113" i="23"/>
  <c r="I138" i="23"/>
  <c r="Q161" i="23"/>
  <c r="Q165" i="23"/>
  <c r="P50" i="24"/>
  <c r="Q84" i="24"/>
  <c r="R84" i="24" s="1"/>
  <c r="P82" i="24"/>
  <c r="P81" i="24" s="1"/>
  <c r="Q148" i="23"/>
  <c r="I136" i="23"/>
  <c r="Q47" i="23"/>
  <c r="M17" i="23"/>
  <c r="O17" i="23" s="1"/>
  <c r="P17" i="23" s="1"/>
  <c r="K16" i="23"/>
  <c r="M66" i="23"/>
  <c r="O66" i="23" s="1"/>
  <c r="P66" i="23" s="1"/>
  <c r="K65" i="23"/>
  <c r="I78" i="23"/>
  <c r="Q79" i="23"/>
  <c r="Q81" i="23"/>
  <c r="I111" i="23"/>
  <c r="Q116" i="23"/>
  <c r="Q124" i="23"/>
  <c r="G143" i="23"/>
  <c r="O147" i="23"/>
  <c r="C102" i="23"/>
  <c r="M18" i="27"/>
  <c r="O18" i="27" s="1"/>
  <c r="P59" i="29"/>
  <c r="Q59" i="29" s="1"/>
  <c r="C14" i="27"/>
  <c r="E14" i="27" s="1"/>
  <c r="G14" i="27" s="1"/>
  <c r="P26" i="29"/>
  <c r="Q26" i="29" s="1"/>
  <c r="O21" i="29"/>
  <c r="P47" i="29"/>
  <c r="Q47" i="29" s="1"/>
  <c r="P11" i="29"/>
  <c r="H27" i="29"/>
  <c r="I27" i="29" s="1"/>
  <c r="P44" i="29"/>
  <c r="Q44" i="29" s="1"/>
  <c r="O95" i="29"/>
  <c r="P97" i="29"/>
  <c r="P95" i="29" s="1"/>
  <c r="H37" i="29"/>
  <c r="I37" i="29" s="1"/>
  <c r="H29" i="29"/>
  <c r="I29" i="29" s="1"/>
  <c r="H39" i="29"/>
  <c r="I39" i="29" s="1"/>
  <c r="I42" i="29"/>
  <c r="P45" i="29"/>
  <c r="Q45" i="29" s="1"/>
  <c r="P54" i="29"/>
  <c r="P49" i="29" s="1"/>
  <c r="P46" i="29"/>
  <c r="Q46" i="29" s="1"/>
  <c r="G96" i="29"/>
  <c r="Q329" i="30"/>
  <c r="Q320" i="30" s="1"/>
  <c r="P320" i="30"/>
  <c r="Q340" i="30"/>
  <c r="Q330" i="30" s="1"/>
  <c r="P330" i="30"/>
  <c r="H374" i="30"/>
  <c r="H373" i="30" s="1"/>
  <c r="I377" i="30"/>
  <c r="I374" i="30" s="1"/>
  <c r="I373" i="30" s="1"/>
  <c r="I589" i="30"/>
  <c r="I585" i="30" s="1"/>
  <c r="H585" i="30"/>
  <c r="Q640" i="30"/>
  <c r="Q585" i="30" s="1"/>
  <c r="P585" i="30"/>
  <c r="P1116" i="30"/>
  <c r="Q1117" i="30"/>
  <c r="Q1116" i="30" s="1"/>
  <c r="P32" i="29"/>
  <c r="Q32" i="29" s="1"/>
  <c r="C11" i="29"/>
  <c r="I13" i="29"/>
  <c r="Q14" i="29"/>
  <c r="O41" i="29"/>
  <c r="P42" i="29"/>
  <c r="Q42" i="29" s="1"/>
  <c r="O72" i="29"/>
  <c r="P80" i="29"/>
  <c r="Q80" i="29" s="1"/>
  <c r="Q102" i="29"/>
  <c r="J99" i="29"/>
  <c r="J94" i="29" s="1"/>
  <c r="M119" i="29"/>
  <c r="O119" i="29" s="1"/>
  <c r="O99" i="29" s="1"/>
  <c r="K119" i="29"/>
  <c r="K99" i="29" s="1"/>
  <c r="I220" i="30"/>
  <c r="I217" i="30" s="1"/>
  <c r="H217" i="30"/>
  <c r="H208" i="30" s="1"/>
  <c r="M276" i="30"/>
  <c r="Q286" i="30"/>
  <c r="Q282" i="30" s="1"/>
  <c r="P282" i="30"/>
  <c r="I336" i="30"/>
  <c r="H330" i="30"/>
  <c r="Q35" i="29"/>
  <c r="H30" i="29"/>
  <c r="I30" i="29" s="1"/>
  <c r="Q31" i="29"/>
  <c r="H33" i="29"/>
  <c r="I33" i="29" s="1"/>
  <c r="I40" i="29"/>
  <c r="P62" i="29"/>
  <c r="Q62" i="29" s="1"/>
  <c r="P78" i="29"/>
  <c r="Q78" i="29" s="1"/>
  <c r="Q84" i="29"/>
  <c r="Q86" i="29"/>
  <c r="Q88" i="29"/>
  <c r="Q91" i="29"/>
  <c r="Q114" i="29"/>
  <c r="H32" i="31"/>
  <c r="H31" i="31" s="1"/>
  <c r="Q25" i="30"/>
  <c r="Q24" i="30" s="1"/>
  <c r="C191" i="30"/>
  <c r="C171" i="30" s="1"/>
  <c r="Q217" i="30"/>
  <c r="Q254" i="30"/>
  <c r="I290" i="30"/>
  <c r="H298" i="30"/>
  <c r="I298" i="30"/>
  <c r="P308" i="30"/>
  <c r="H563" i="30"/>
  <c r="I563" i="30"/>
  <c r="I540" i="30" s="1"/>
  <c r="I731" i="30"/>
  <c r="H731" i="30"/>
  <c r="O121" i="29"/>
  <c r="O120" i="29" s="1"/>
  <c r="P100" i="29"/>
  <c r="Q100" i="29" s="1"/>
  <c r="Q131" i="29"/>
  <c r="Q13" i="29"/>
  <c r="Q16" i="29"/>
  <c r="C21" i="29"/>
  <c r="Q27" i="29"/>
  <c r="O49" i="29"/>
  <c r="P103" i="29"/>
  <c r="Q103" i="29" s="1"/>
  <c r="G108" i="29"/>
  <c r="C162" i="30"/>
  <c r="C161" i="30" s="1"/>
  <c r="Q248" i="30"/>
  <c r="Q292" i="30"/>
  <c r="Q290" i="30" s="1"/>
  <c r="P290" i="30"/>
  <c r="I308" i="30"/>
  <c r="H358" i="30"/>
  <c r="H350" i="30" s="1"/>
  <c r="I359" i="30"/>
  <c r="I358" i="30" s="1"/>
  <c r="Q127" i="29"/>
  <c r="Q128" i="29"/>
  <c r="I15" i="29"/>
  <c r="Q28" i="29"/>
  <c r="G11" i="29"/>
  <c r="Q19" i="29"/>
  <c r="Q33" i="29"/>
  <c r="H36" i="29"/>
  <c r="I36" i="29" s="1"/>
  <c r="Q37" i="29"/>
  <c r="H43" i="29"/>
  <c r="I43" i="29" s="1"/>
  <c r="P85" i="29"/>
  <c r="Q85" i="29" s="1"/>
  <c r="P89" i="29"/>
  <c r="Q89" i="29" s="1"/>
  <c r="P106" i="29"/>
  <c r="Q106" i="29" s="1"/>
  <c r="P124" i="29"/>
  <c r="P133" i="29"/>
  <c r="Q133" i="29" s="1"/>
  <c r="P191" i="30"/>
  <c r="Q227" i="30"/>
  <c r="I284" i="30"/>
  <c r="I282" i="30" s="1"/>
  <c r="H282" i="30"/>
  <c r="Q393" i="30"/>
  <c r="Q391" i="30" s="1"/>
  <c r="P391" i="30"/>
  <c r="I523" i="30"/>
  <c r="I521" i="30" s="1"/>
  <c r="H521" i="30"/>
  <c r="H520" i="30" s="1"/>
  <c r="Q56" i="29"/>
  <c r="Q105" i="29"/>
  <c r="P24" i="29"/>
  <c r="P21" i="29" s="1"/>
  <c r="H98" i="29"/>
  <c r="I98" i="29" s="1"/>
  <c r="Q15" i="29"/>
  <c r="H22" i="29"/>
  <c r="I22" i="29" s="1"/>
  <c r="Q23" i="29"/>
  <c r="H25" i="29"/>
  <c r="I25" i="29" s="1"/>
  <c r="Q40" i="29"/>
  <c r="K41" i="29"/>
  <c r="K10" i="29" s="1"/>
  <c r="Q51" i="29"/>
  <c r="P60" i="29"/>
  <c r="Q60" i="29" s="1"/>
  <c r="P68" i="29"/>
  <c r="Q68" i="29" s="1"/>
  <c r="K95" i="29"/>
  <c r="K94" i="29" s="1"/>
  <c r="Q115" i="29"/>
  <c r="P139" i="29"/>
  <c r="Q139" i="29" s="1"/>
  <c r="Q173" i="30"/>
  <c r="Q172" i="30" s="1"/>
  <c r="P172" i="30"/>
  <c r="Q232" i="30"/>
  <c r="Q243" i="30"/>
  <c r="Q306" i="30"/>
  <c r="Q298" i="30" s="1"/>
  <c r="P298" i="30"/>
  <c r="H320" i="30"/>
  <c r="K366" i="30"/>
  <c r="K361" i="30" s="1"/>
  <c r="I45" i="29"/>
  <c r="G21" i="29"/>
  <c r="G34" i="29"/>
  <c r="O36" i="29"/>
  <c r="P58" i="29"/>
  <c r="Q58" i="29" s="1"/>
  <c r="M83" i="29"/>
  <c r="Q104" i="29"/>
  <c r="Q108" i="29"/>
  <c r="P118" i="29"/>
  <c r="Q118" i="29" s="1"/>
  <c r="P130" i="29"/>
  <c r="Q130" i="29" s="1"/>
  <c r="K156" i="30"/>
  <c r="K209" i="30"/>
  <c r="K208" i="30" s="1"/>
  <c r="P217" i="30"/>
  <c r="K253" i="30"/>
  <c r="I443" i="30"/>
  <c r="H443" i="30"/>
  <c r="Q715" i="30"/>
  <c r="Q728" i="30"/>
  <c r="Q727" i="30" s="1"/>
  <c r="Q726" i="30" s="1"/>
  <c r="P727" i="30"/>
  <c r="P726" i="30" s="1"/>
  <c r="I44" i="29"/>
  <c r="P109" i="29"/>
  <c r="Q109" i="29" s="1"/>
  <c r="I26" i="31"/>
  <c r="H14" i="29"/>
  <c r="Q18" i="29"/>
  <c r="Q25" i="29"/>
  <c r="H31" i="29"/>
  <c r="I31" i="29" s="1"/>
  <c r="Q39" i="29"/>
  <c r="P43" i="29"/>
  <c r="Q43" i="29" s="1"/>
  <c r="P61" i="29"/>
  <c r="Q61" i="29" s="1"/>
  <c r="K64" i="29"/>
  <c r="K55" i="29" s="1"/>
  <c r="K48" i="29" s="1"/>
  <c r="J55" i="29"/>
  <c r="J48" i="29" s="1"/>
  <c r="M64" i="29"/>
  <c r="O64" i="29" s="1"/>
  <c r="P77" i="29"/>
  <c r="Q77" i="29" s="1"/>
  <c r="P116" i="29"/>
  <c r="Q116" i="29" s="1"/>
  <c r="Q140" i="29"/>
  <c r="I25" i="30"/>
  <c r="I24" i="30" s="1"/>
  <c r="I197" i="30"/>
  <c r="I191" i="30" s="1"/>
  <c r="H191" i="30"/>
  <c r="I209" i="30"/>
  <c r="I330" i="30"/>
  <c r="Q388" i="30"/>
  <c r="Q385" i="30" s="1"/>
  <c r="Q384" i="30" s="1"/>
  <c r="P385" i="30"/>
  <c r="Q690" i="30"/>
  <c r="Q689" i="30" s="1"/>
  <c r="P689" i="30"/>
  <c r="Q755" i="30"/>
  <c r="Q751" i="30" s="1"/>
  <c r="P751" i="30"/>
  <c r="P761" i="30"/>
  <c r="Q762" i="30"/>
  <c r="Q761" i="30" s="1"/>
  <c r="I1001" i="30"/>
  <c r="I1000" i="30" s="1"/>
  <c r="H1000" i="30"/>
  <c r="H176" i="30"/>
  <c r="Q177" i="30"/>
  <c r="Q176" i="30" s="1"/>
  <c r="P254" i="30"/>
  <c r="I262" i="30"/>
  <c r="I260" i="30" s="1"/>
  <c r="P277" i="30"/>
  <c r="P276" i="30" s="1"/>
  <c r="I322" i="30"/>
  <c r="I320" i="30" s="1"/>
  <c r="M350" i="30"/>
  <c r="Q416" i="30"/>
  <c r="Q415" i="30" s="1"/>
  <c r="Q414" i="30" s="1"/>
  <c r="Q434" i="30"/>
  <c r="Q563" i="30"/>
  <c r="P647" i="30"/>
  <c r="Q658" i="30"/>
  <c r="Q647" i="30" s="1"/>
  <c r="G688" i="30"/>
  <c r="P695" i="30"/>
  <c r="P743" i="30"/>
  <c r="Q744" i="30"/>
  <c r="Q743" i="30" s="1"/>
  <c r="K747" i="30"/>
  <c r="C821" i="30"/>
  <c r="Q872" i="30"/>
  <c r="H885" i="30"/>
  <c r="I885" i="30"/>
  <c r="Q921" i="30"/>
  <c r="P1130" i="30"/>
  <c r="Q1131" i="30"/>
  <c r="Q1130" i="30" s="1"/>
  <c r="J1148" i="30"/>
  <c r="P1149" i="30"/>
  <c r="E297" i="30"/>
  <c r="H308" i="30"/>
  <c r="Q766" i="30"/>
  <c r="I811" i="30"/>
  <c r="I933" i="30"/>
  <c r="I932" i="30" s="1"/>
  <c r="P269" i="36"/>
  <c r="Q269" i="36" s="1"/>
  <c r="O264" i="36"/>
  <c r="I39" i="37"/>
  <c r="O57" i="29"/>
  <c r="Q210" i="30"/>
  <c r="Q209" i="30" s="1"/>
  <c r="K297" i="30"/>
  <c r="E361" i="30"/>
  <c r="M384" i="30"/>
  <c r="H391" i="30"/>
  <c r="H384" i="30" s="1"/>
  <c r="C415" i="30"/>
  <c r="C414" i="30" s="1"/>
  <c r="I418" i="30"/>
  <c r="I415" i="30" s="1"/>
  <c r="I414" i="30" s="1"/>
  <c r="H437" i="30"/>
  <c r="H517" i="30"/>
  <c r="Q527" i="30"/>
  <c r="Q520" i="30" s="1"/>
  <c r="O540" i="30"/>
  <c r="Q578" i="30"/>
  <c r="Q577" i="30" s="1"/>
  <c r="P577" i="30"/>
  <c r="M688" i="30"/>
  <c r="Q712" i="30"/>
  <c r="P715" i="30"/>
  <c r="Q747" i="30"/>
  <c r="K821" i="30"/>
  <c r="I843" i="30"/>
  <c r="Q947" i="30"/>
  <c r="P947" i="30"/>
  <c r="P25" i="30"/>
  <c r="P24" i="30" s="1"/>
  <c r="H254" i="30"/>
  <c r="H253" i="30" s="1"/>
  <c r="K276" i="30"/>
  <c r="I351" i="30"/>
  <c r="G361" i="30"/>
  <c r="Q468" i="30"/>
  <c r="E520" i="30"/>
  <c r="E576" i="30"/>
  <c r="M576" i="30"/>
  <c r="P660" i="30"/>
  <c r="Q695" i="30"/>
  <c r="K695" i="30"/>
  <c r="P712" i="30"/>
  <c r="Q733" i="30"/>
  <c r="Q731" i="30" s="1"/>
  <c r="P731" i="30"/>
  <c r="B904" i="30"/>
  <c r="I905" i="30"/>
  <c r="I945" i="30"/>
  <c r="I944" i="30" s="1"/>
  <c r="I943" i="30" s="1"/>
  <c r="H944" i="30"/>
  <c r="H943" i="30" s="1"/>
  <c r="H951" i="30"/>
  <c r="I952" i="30"/>
  <c r="I951" i="30" s="1"/>
  <c r="I1554" i="30"/>
  <c r="K320" i="30"/>
  <c r="I440" i="30"/>
  <c r="I660" i="30"/>
  <c r="I695" i="30"/>
  <c r="H695" i="30"/>
  <c r="H712" i="30"/>
  <c r="I856" i="30"/>
  <c r="H856" i="30"/>
  <c r="Q905" i="30"/>
  <c r="H978" i="30"/>
  <c r="P1076" i="30"/>
  <c r="Q1078" i="30"/>
  <c r="Q1076" i="30" s="1"/>
  <c r="Q1314" i="30"/>
  <c r="I1503" i="30"/>
  <c r="I1500" i="30" s="1"/>
  <c r="H1500" i="30"/>
  <c r="H25" i="30"/>
  <c r="H24" i="30" s="1"/>
  <c r="P362" i="30"/>
  <c r="Q363" i="30"/>
  <c r="Q362" i="30" s="1"/>
  <c r="Q361" i="30" s="1"/>
  <c r="B384" i="30"/>
  <c r="P541" i="30"/>
  <c r="Q542" i="30"/>
  <c r="Q541" i="30" s="1"/>
  <c r="Q660" i="30"/>
  <c r="I736" i="30"/>
  <c r="Q796" i="30"/>
  <c r="P944" i="30"/>
  <c r="P943" i="30" s="1"/>
  <c r="Q945" i="30"/>
  <c r="Q944" i="30" s="1"/>
  <c r="Q943" i="30" s="1"/>
  <c r="O946" i="30"/>
  <c r="K1055" i="30"/>
  <c r="I1182" i="30"/>
  <c r="I1149" i="30" s="1"/>
  <c r="H1149" i="30"/>
  <c r="I1316" i="30"/>
  <c r="I1314" i="30" s="1"/>
  <c r="H1314" i="30"/>
  <c r="Q1570" i="30"/>
  <c r="Q1569" i="30" s="1"/>
  <c r="Q1565" i="30" s="1"/>
  <c r="P1569" i="30"/>
  <c r="G281" i="30"/>
  <c r="Q430" i="30"/>
  <c r="Q429" i="30" s="1"/>
  <c r="H465" i="30"/>
  <c r="I527" i="30"/>
  <c r="H541" i="30"/>
  <c r="K689" i="30"/>
  <c r="H715" i="30"/>
  <c r="I717" i="30"/>
  <c r="I715" i="30" s="1"/>
  <c r="I761" i="30"/>
  <c r="I777" i="30"/>
  <c r="H796" i="30"/>
  <c r="I798" i="30"/>
  <c r="I796" i="30" s="1"/>
  <c r="I872" i="30"/>
  <c r="H990" i="30"/>
  <c r="I1045" i="30"/>
  <c r="P1056" i="30"/>
  <c r="Q1057" i="30"/>
  <c r="Q1056" i="30" s="1"/>
  <c r="H811" i="30"/>
  <c r="P843" i="30"/>
  <c r="P1027" i="30"/>
  <c r="P1029" i="30"/>
  <c r="P1041" i="30"/>
  <c r="I1519" i="30"/>
  <c r="I578" i="30"/>
  <c r="I577" i="30" s="1"/>
  <c r="I743" i="30"/>
  <c r="H804" i="30"/>
  <c r="Q806" i="30"/>
  <c r="Q804" i="30" s="1"/>
  <c r="I1058" i="30"/>
  <c r="I1056" i="30" s="1"/>
  <c r="H1076" i="30"/>
  <c r="I1118" i="30"/>
  <c r="I1116" i="30" s="1"/>
  <c r="I1130" i="30"/>
  <c r="H1524" i="30"/>
  <c r="I1527" i="30"/>
  <c r="I1524" i="30" s="1"/>
  <c r="B1639" i="30"/>
  <c r="I1846" i="30"/>
  <c r="I1845" i="30" s="1"/>
  <c r="H1845" i="30"/>
  <c r="P27" i="31"/>
  <c r="Q27" i="31" s="1"/>
  <c r="I747" i="30"/>
  <c r="Q857" i="30"/>
  <c r="Q856" i="30" s="1"/>
  <c r="I897" i="30"/>
  <c r="I894" i="30" s="1"/>
  <c r="I893" i="30" s="1"/>
  <c r="I921" i="30"/>
  <c r="Q952" i="30"/>
  <c r="Q951" i="30" s="1"/>
  <c r="Q1416" i="30"/>
  <c r="Q1643" i="30"/>
  <c r="Q1640" i="30" s="1"/>
  <c r="P1640" i="30"/>
  <c r="P1840" i="30"/>
  <c r="Q1841" i="30"/>
  <c r="Q1840" i="30" s="1"/>
  <c r="I1854" i="30"/>
  <c r="I1853" i="30" s="1"/>
  <c r="P2001" i="30"/>
  <c r="Q2003" i="30"/>
  <c r="Q2001" i="30" s="1"/>
  <c r="H1045" i="30"/>
  <c r="P1314" i="30"/>
  <c r="I1407" i="30"/>
  <c r="I1404" i="30" s="1"/>
  <c r="H1404" i="30"/>
  <c r="P1416" i="30"/>
  <c r="E1515" i="30"/>
  <c r="I1551" i="30"/>
  <c r="I1695" i="30"/>
  <c r="I1694" i="30" s="1"/>
  <c r="H1694" i="30"/>
  <c r="K1314" i="30"/>
  <c r="K1148" i="30" s="1"/>
  <c r="I1544" i="30"/>
  <c r="G1565" i="30"/>
  <c r="Q1578" i="30"/>
  <c r="Q1575" i="30" s="1"/>
  <c r="Q1574" i="30" s="1"/>
  <c r="P1575" i="30"/>
  <c r="P1574" i="30" s="1"/>
  <c r="I1604" i="30"/>
  <c r="K1603" i="30"/>
  <c r="H777" i="30"/>
  <c r="I891" i="30"/>
  <c r="I890" i="30" s="1"/>
  <c r="H933" i="30"/>
  <c r="H932" i="30" s="1"/>
  <c r="Q1500" i="30"/>
  <c r="P1539" i="30"/>
  <c r="Q1540" i="30"/>
  <c r="Q1539" i="30" s="1"/>
  <c r="Q1554" i="30"/>
  <c r="H1673" i="30"/>
  <c r="I1675" i="30"/>
  <c r="I1673" i="30" s="1"/>
  <c r="P1544" i="30"/>
  <c r="I1968" i="30"/>
  <c r="H1551" i="30"/>
  <c r="H1554" i="30"/>
  <c r="H1569" i="30"/>
  <c r="I1576" i="30"/>
  <c r="I1575" i="30" s="1"/>
  <c r="I1574" i="30" s="1"/>
  <c r="H1575" i="30"/>
  <c r="H1574" i="30" s="1"/>
  <c r="Q1589" i="30"/>
  <c r="Q1588" i="30" s="1"/>
  <c r="Q1587" i="30" s="1"/>
  <c r="Q1666" i="30"/>
  <c r="P1782" i="30"/>
  <c r="I1834" i="30"/>
  <c r="B1873" i="30"/>
  <c r="C1903" i="30"/>
  <c r="Q1525" i="30"/>
  <c r="Q1524" i="30" s="1"/>
  <c r="I1539" i="30"/>
  <c r="H1544" i="30"/>
  <c r="Q1552" i="30"/>
  <c r="Q1551" i="30" s="1"/>
  <c r="P1566" i="30"/>
  <c r="I1637" i="30"/>
  <c r="I1636" i="30" s="1"/>
  <c r="I1656" i="30"/>
  <c r="I1718" i="30"/>
  <c r="P1728" i="30"/>
  <c r="Q1731" i="30"/>
  <c r="Q1728" i="30" s="1"/>
  <c r="O1738" i="30"/>
  <c r="I1793" i="30"/>
  <c r="K1821" i="30"/>
  <c r="K1800" i="30" s="1"/>
  <c r="C1831" i="30"/>
  <c r="I1875" i="30"/>
  <c r="I1874" i="30" s="1"/>
  <c r="H1874" i="30"/>
  <c r="I1926" i="30"/>
  <c r="Q2084" i="30"/>
  <c r="Q2083" i="30" s="1"/>
  <c r="Q2082" i="30" s="1"/>
  <c r="P2083" i="30"/>
  <c r="P2082" i="30" s="1"/>
  <c r="H19" i="31"/>
  <c r="I19" i="31" s="1"/>
  <c r="H22" i="31"/>
  <c r="I22" i="31" s="1"/>
  <c r="P30" i="31"/>
  <c r="Q30" i="31" s="1"/>
  <c r="H1416" i="30"/>
  <c r="H1519" i="30"/>
  <c r="H1515" i="30" s="1"/>
  <c r="C1565" i="30"/>
  <c r="P1656" i="30"/>
  <c r="Q1694" i="30"/>
  <c r="Q1702" i="30"/>
  <c r="I1751" i="30"/>
  <c r="G1760" i="30"/>
  <c r="Q1764" i="30"/>
  <c r="Q1782" i="30"/>
  <c r="C1801" i="30"/>
  <c r="E1933" i="30"/>
  <c r="Q1996" i="30"/>
  <c r="Q2011" i="30"/>
  <c r="P1494" i="30"/>
  <c r="Q1545" i="30"/>
  <c r="Q1544" i="30" s="1"/>
  <c r="Q1656" i="30"/>
  <c r="Q1718" i="30"/>
  <c r="K1728" i="30"/>
  <c r="P1739" i="30"/>
  <c r="Q1740" i="30"/>
  <c r="Q1739" i="30" s="1"/>
  <c r="P1764" i="30"/>
  <c r="I1833" i="30"/>
  <c r="I1832" i="30" s="1"/>
  <c r="H1832" i="30"/>
  <c r="P1842" i="30"/>
  <c r="Q1843" i="30"/>
  <c r="Q1842" i="30" s="1"/>
  <c r="I1879" i="30"/>
  <c r="Q1952" i="30"/>
  <c r="Q1939" i="30" s="1"/>
  <c r="P1939" i="30"/>
  <c r="Q1958" i="30"/>
  <c r="P28" i="31"/>
  <c r="Q28" i="31" s="1"/>
  <c r="I1566" i="30"/>
  <c r="H1566" i="30"/>
  <c r="P1718" i="30"/>
  <c r="I2002" i="30"/>
  <c r="I2001" i="30" s="1"/>
  <c r="H2001" i="30"/>
  <c r="G11" i="34"/>
  <c r="H42" i="36"/>
  <c r="I42" i="36" s="1"/>
  <c r="I1598" i="30"/>
  <c r="I1597" i="30" s="1"/>
  <c r="H1640" i="30"/>
  <c r="H1639" i="30" s="1"/>
  <c r="H1685" i="30"/>
  <c r="I1687" i="30"/>
  <c r="I1685" i="30" s="1"/>
  <c r="H1805" i="30"/>
  <c r="I1818" i="30"/>
  <c r="I1805" i="30" s="1"/>
  <c r="P1832" i="30"/>
  <c r="Q1833" i="30"/>
  <c r="Q1832" i="30" s="1"/>
  <c r="Q1854" i="30"/>
  <c r="Q1853" i="30" s="1"/>
  <c r="H1907" i="30"/>
  <c r="H1919" i="30"/>
  <c r="Q2023" i="30"/>
  <c r="H14" i="31"/>
  <c r="H11" i="31" s="1"/>
  <c r="P1805" i="30"/>
  <c r="Q1806" i="30"/>
  <c r="Q1805" i="30" s="1"/>
  <c r="P1821" i="30"/>
  <c r="I1841" i="30"/>
  <c r="I1840" i="30" s="1"/>
  <c r="H1840" i="30"/>
  <c r="P1953" i="30"/>
  <c r="Q1954" i="30"/>
  <c r="Q1953" i="30" s="1"/>
  <c r="H2066" i="30"/>
  <c r="H2065" i="30" s="1"/>
  <c r="I2066" i="30"/>
  <c r="I2065" i="30" s="1"/>
  <c r="P29" i="31"/>
  <c r="Q29" i="31" s="1"/>
  <c r="H1718" i="30"/>
  <c r="I1784" i="30"/>
  <c r="I1782" i="30" s="1"/>
  <c r="P2005" i="30"/>
  <c r="P2004" i="30" s="1"/>
  <c r="P2011" i="30"/>
  <c r="P2010" i="30" s="1"/>
  <c r="K2083" i="30"/>
  <c r="K2082" i="30" s="1"/>
  <c r="P21" i="31"/>
  <c r="Q21" i="31" s="1"/>
  <c r="O24" i="34"/>
  <c r="G48" i="34"/>
  <c r="H17" i="36"/>
  <c r="I17" i="36" s="1"/>
  <c r="H1764" i="30"/>
  <c r="P1834" i="30"/>
  <c r="P1837" i="30"/>
  <c r="I1844" i="30"/>
  <c r="I1842" i="30" s="1"/>
  <c r="H1851" i="30"/>
  <c r="H1850" i="30" s="1"/>
  <c r="H1854" i="30"/>
  <c r="H1853" i="30" s="1"/>
  <c r="Q1927" i="30"/>
  <c r="Q1926" i="30" s="1"/>
  <c r="H1968" i="30"/>
  <c r="I2011" i="30"/>
  <c r="H2011" i="30"/>
  <c r="H2010" i="30" s="1"/>
  <c r="H2046" i="30"/>
  <c r="H2045" i="30" s="1"/>
  <c r="K2099" i="30"/>
  <c r="K2098" i="30" s="1"/>
  <c r="K2131" i="30"/>
  <c r="K2130" i="30" s="1"/>
  <c r="P2146" i="30"/>
  <c r="P2145" i="30" s="1"/>
  <c r="Q18" i="31"/>
  <c r="P13" i="31"/>
  <c r="Q13" i="31" s="1"/>
  <c r="K31" i="31"/>
  <c r="M32" i="31"/>
  <c r="O11" i="34"/>
  <c r="Q1822" i="30"/>
  <c r="Q1821" i="30" s="1"/>
  <c r="I1909" i="30"/>
  <c r="I1907" i="30" s="1"/>
  <c r="Q1920" i="30"/>
  <c r="Q1919" i="30" s="1"/>
  <c r="H1939" i="30"/>
  <c r="H2005" i="30"/>
  <c r="H2004" i="30" s="1"/>
  <c r="P2066" i="30"/>
  <c r="P2065" i="30" s="1"/>
  <c r="I2075" i="30"/>
  <c r="I2074" i="30" s="1"/>
  <c r="H2075" i="30"/>
  <c r="H2074" i="30" s="1"/>
  <c r="H2159" i="30"/>
  <c r="H2158" i="30" s="1"/>
  <c r="I2159" i="30"/>
  <c r="I2158" i="30" s="1"/>
  <c r="O16" i="31"/>
  <c r="P19" i="31"/>
  <c r="Q19" i="31" s="1"/>
  <c r="H23" i="31"/>
  <c r="I23" i="31" s="1"/>
  <c r="H28" i="31"/>
  <c r="I28" i="31" s="1"/>
  <c r="I46" i="31"/>
  <c r="O15" i="33"/>
  <c r="G38" i="34"/>
  <c r="I2131" i="30"/>
  <c r="I2130" i="30" s="1"/>
  <c r="H20" i="31"/>
  <c r="I20" i="31" s="1"/>
  <c r="P57" i="36"/>
  <c r="Q57" i="36" s="1"/>
  <c r="P65" i="36"/>
  <c r="Q65" i="36" s="1"/>
  <c r="H85" i="36"/>
  <c r="I85" i="36" s="1"/>
  <c r="P99" i="36"/>
  <c r="Q99" i="36" s="1"/>
  <c r="P101" i="36"/>
  <c r="Q101" i="36" s="1"/>
  <c r="I1934" i="30"/>
  <c r="I2060" i="30"/>
  <c r="I2059" i="30" s="1"/>
  <c r="H2060" i="30"/>
  <c r="H2059" i="30" s="1"/>
  <c r="Q2080" i="30"/>
  <c r="Q2075" i="30" s="1"/>
  <c r="Q2074" i="30" s="1"/>
  <c r="P2075" i="30"/>
  <c r="P2074" i="30" s="1"/>
  <c r="Q2167" i="30"/>
  <c r="Q2166" i="30" s="1"/>
  <c r="P20" i="31"/>
  <c r="Q20" i="31" s="1"/>
  <c r="P23" i="31"/>
  <c r="Q23" i="31" s="1"/>
  <c r="P46" i="31"/>
  <c r="Q46" i="31" s="1"/>
  <c r="H36" i="34"/>
  <c r="G36" i="34"/>
  <c r="P45" i="36"/>
  <c r="Q45" i="36" s="1"/>
  <c r="P1845" i="30"/>
  <c r="P1996" i="30"/>
  <c r="I2006" i="30"/>
  <c r="I2005" i="30" s="1"/>
  <c r="I2004" i="30" s="1"/>
  <c r="Q2058" i="30"/>
  <c r="Q2057" i="30" s="1"/>
  <c r="Q2056" i="30" s="1"/>
  <c r="K2060" i="30"/>
  <c r="K2059" i="30" s="1"/>
  <c r="I2083" i="30"/>
  <c r="I2082" i="30" s="1"/>
  <c r="O12" i="31"/>
  <c r="P14" i="31"/>
  <c r="Q14" i="31" s="1"/>
  <c r="P17" i="31"/>
  <c r="Q17" i="31" s="1"/>
  <c r="H21" i="31"/>
  <c r="I21" i="31" s="1"/>
  <c r="O26" i="31"/>
  <c r="P219" i="36"/>
  <c r="Q219" i="36" s="1"/>
  <c r="P27" i="36"/>
  <c r="Q27" i="36" s="1"/>
  <c r="P32" i="36"/>
  <c r="Q32" i="36" s="1"/>
  <c r="P1968" i="30"/>
  <c r="K1977" i="30"/>
  <c r="K1967" i="30" s="1"/>
  <c r="P2060" i="30"/>
  <c r="P2059" i="30" s="1"/>
  <c r="K2111" i="30"/>
  <c r="K2110" i="30" s="1"/>
  <c r="H17" i="31"/>
  <c r="I17" i="31" s="1"/>
  <c r="K10" i="31"/>
  <c r="K9" i="31" s="1"/>
  <c r="H18" i="31"/>
  <c r="I18" i="31" s="1"/>
  <c r="P24" i="31"/>
  <c r="Q24" i="31" s="1"/>
  <c r="H27" i="31"/>
  <c r="G24" i="34"/>
  <c r="G44" i="34"/>
  <c r="H2167" i="30"/>
  <c r="H2166" i="30" s="1"/>
  <c r="H148" i="36"/>
  <c r="I148" i="36" s="1"/>
  <c r="P18" i="36"/>
  <c r="Q18" i="36" s="1"/>
  <c r="Q24" i="36"/>
  <c r="P33" i="36"/>
  <c r="Q33" i="36" s="1"/>
  <c r="B41" i="36"/>
  <c r="C43" i="36"/>
  <c r="P48" i="36"/>
  <c r="Q48" i="36" s="1"/>
  <c r="P50" i="36"/>
  <c r="Q50" i="36" s="1"/>
  <c r="K41" i="36"/>
  <c r="M52" i="36"/>
  <c r="O52" i="36" s="1"/>
  <c r="H99" i="36"/>
  <c r="I99" i="36" s="1"/>
  <c r="P113" i="36"/>
  <c r="Q113" i="36" s="1"/>
  <c r="H122" i="36"/>
  <c r="I122" i="36" s="1"/>
  <c r="H130" i="36"/>
  <c r="I130" i="36" s="1"/>
  <c r="P145" i="36"/>
  <c r="Q145" i="36" s="1"/>
  <c r="P233" i="36"/>
  <c r="Q233" i="36" s="1"/>
  <c r="O226" i="36"/>
  <c r="K15" i="31"/>
  <c r="Q228" i="36"/>
  <c r="H19" i="36"/>
  <c r="I19" i="36" s="1"/>
  <c r="P54" i="36"/>
  <c r="Q54" i="36" s="1"/>
  <c r="P62" i="36"/>
  <c r="Q62" i="36" s="1"/>
  <c r="P69" i="36"/>
  <c r="Q69" i="36" s="1"/>
  <c r="P71" i="36"/>
  <c r="Q71" i="36" s="1"/>
  <c r="P73" i="36"/>
  <c r="Q73" i="36" s="1"/>
  <c r="P77" i="36"/>
  <c r="Q77" i="36" s="1"/>
  <c r="P79" i="36"/>
  <c r="Q79" i="36" s="1"/>
  <c r="P85" i="36"/>
  <c r="Q85" i="36" s="1"/>
  <c r="P87" i="36"/>
  <c r="Q87" i="36" s="1"/>
  <c r="P89" i="36"/>
  <c r="Q89" i="36" s="1"/>
  <c r="G114" i="36"/>
  <c r="H142" i="36"/>
  <c r="I142" i="36" s="1"/>
  <c r="C162" i="36"/>
  <c r="E165" i="36"/>
  <c r="G165" i="36" s="1"/>
  <c r="O168" i="36"/>
  <c r="P194" i="36"/>
  <c r="Q194" i="36" s="1"/>
  <c r="P196" i="36"/>
  <c r="Q196" i="36" s="1"/>
  <c r="P198" i="36"/>
  <c r="Q198" i="36" s="1"/>
  <c r="P254" i="36"/>
  <c r="Q254" i="36" s="1"/>
  <c r="O248" i="36"/>
  <c r="I35" i="37"/>
  <c r="O14" i="36"/>
  <c r="P20" i="36"/>
  <c r="Q20" i="36" s="1"/>
  <c r="H22" i="36"/>
  <c r="I22" i="36" s="1"/>
  <c r="P31" i="36"/>
  <c r="Q31" i="36" s="1"/>
  <c r="P59" i="36"/>
  <c r="Q59" i="36" s="1"/>
  <c r="P67" i="36"/>
  <c r="Q67" i="36" s="1"/>
  <c r="P75" i="36"/>
  <c r="Q75" i="36" s="1"/>
  <c r="P91" i="36"/>
  <c r="Q91" i="36" s="1"/>
  <c r="H100" i="36"/>
  <c r="I100" i="36" s="1"/>
  <c r="P103" i="36"/>
  <c r="Q103" i="36" s="1"/>
  <c r="P117" i="36"/>
  <c r="Q117" i="36" s="1"/>
  <c r="P19" i="36"/>
  <c r="Q19" i="36" s="1"/>
  <c r="P30" i="36"/>
  <c r="Q30" i="36" s="1"/>
  <c r="P47" i="36"/>
  <c r="Q47" i="36" s="1"/>
  <c r="P49" i="36"/>
  <c r="Q49" i="36" s="1"/>
  <c r="P51" i="36"/>
  <c r="Q51" i="36" s="1"/>
  <c r="H90" i="36"/>
  <c r="I90" i="36" s="1"/>
  <c r="H126" i="36"/>
  <c r="I126" i="36" s="1"/>
  <c r="G187" i="36"/>
  <c r="O222" i="36"/>
  <c r="H227" i="36"/>
  <c r="I227" i="36" s="1"/>
  <c r="C15" i="31"/>
  <c r="G11" i="31"/>
  <c r="P22" i="36"/>
  <c r="Q22" i="36" s="1"/>
  <c r="P61" i="36"/>
  <c r="Q61" i="36" s="1"/>
  <c r="P74" i="36"/>
  <c r="Q74" i="36" s="1"/>
  <c r="P82" i="36"/>
  <c r="Q82" i="36" s="1"/>
  <c r="P90" i="36"/>
  <c r="Q90" i="36" s="1"/>
  <c r="H95" i="36"/>
  <c r="I95" i="36" s="1"/>
  <c r="Q105" i="36"/>
  <c r="H118" i="36"/>
  <c r="I118" i="36" s="1"/>
  <c r="P2167" i="30"/>
  <c r="P2166" i="30" s="1"/>
  <c r="Q16" i="36"/>
  <c r="H18" i="36"/>
  <c r="I18" i="36" s="1"/>
  <c r="P29" i="36"/>
  <c r="Q29" i="36" s="1"/>
  <c r="P44" i="36"/>
  <c r="Q44" i="36" s="1"/>
  <c r="Q46" i="36"/>
  <c r="P58" i="36"/>
  <c r="Q58" i="36" s="1"/>
  <c r="P66" i="36"/>
  <c r="Q66" i="36" s="1"/>
  <c r="P95" i="36"/>
  <c r="Q95" i="36" s="1"/>
  <c r="I113" i="36"/>
  <c r="P121" i="36"/>
  <c r="Q121" i="36" s="1"/>
  <c r="H138" i="36"/>
  <c r="I138" i="36" s="1"/>
  <c r="P153" i="36"/>
  <c r="Q153" i="36" s="1"/>
  <c r="H178" i="36"/>
  <c r="I178" i="36" s="1"/>
  <c r="I17" i="37"/>
  <c r="Q266" i="36"/>
  <c r="G23" i="36"/>
  <c r="P28" i="36"/>
  <c r="Q28" i="36" s="1"/>
  <c r="P36" i="36"/>
  <c r="Q36" i="36" s="1"/>
  <c r="H52" i="36"/>
  <c r="I52" i="36" s="1"/>
  <c r="P55" i="36"/>
  <c r="Q55" i="36" s="1"/>
  <c r="H177" i="36"/>
  <c r="I177" i="36" s="1"/>
  <c r="Q15" i="36"/>
  <c r="C13" i="36"/>
  <c r="O26" i="36"/>
  <c r="C38" i="36"/>
  <c r="M112" i="36"/>
  <c r="K111" i="36"/>
  <c r="Q149" i="36"/>
  <c r="I182" i="36"/>
  <c r="C183" i="36"/>
  <c r="Q240" i="35"/>
  <c r="Q239" i="35" s="1"/>
  <c r="C111" i="36"/>
  <c r="H174" i="36"/>
  <c r="I174" i="36" s="1"/>
  <c r="H197" i="36"/>
  <c r="I197" i="36" s="1"/>
  <c r="P250" i="36"/>
  <c r="I19" i="37"/>
  <c r="I21" i="37"/>
  <c r="I33" i="37"/>
  <c r="K172" i="36"/>
  <c r="H176" i="36"/>
  <c r="I176" i="36" s="1"/>
  <c r="C202" i="36"/>
  <c r="P204" i="36"/>
  <c r="E237" i="36"/>
  <c r="C234" i="36"/>
  <c r="Q108" i="36"/>
  <c r="Q157" i="36"/>
  <c r="P191" i="36"/>
  <c r="Q191" i="36" s="1"/>
  <c r="M193" i="36"/>
  <c r="K192" i="36"/>
  <c r="O201" i="36"/>
  <c r="Q210" i="36"/>
  <c r="P221" i="36"/>
  <c r="Q221" i="36" s="1"/>
  <c r="C226" i="36"/>
  <c r="E265" i="36"/>
  <c r="C264" i="36"/>
  <c r="I18" i="37"/>
  <c r="I28" i="37"/>
  <c r="C147" i="36"/>
  <c r="C172" i="36"/>
  <c r="I34" i="37"/>
  <c r="C11" i="36"/>
  <c r="H116" i="36"/>
  <c r="I116" i="36" s="1"/>
  <c r="H120" i="36"/>
  <c r="I120" i="36" s="1"/>
  <c r="H124" i="36"/>
  <c r="I124" i="36" s="1"/>
  <c r="H128" i="36"/>
  <c r="I128" i="36" s="1"/>
  <c r="H132" i="36"/>
  <c r="I132" i="36" s="1"/>
  <c r="H136" i="36"/>
  <c r="I136" i="36" s="1"/>
  <c r="H196" i="36"/>
  <c r="I196" i="36" s="1"/>
  <c r="H198" i="36"/>
  <c r="K200" i="36"/>
  <c r="P206" i="36"/>
  <c r="Q206" i="36" s="1"/>
  <c r="I36" i="37"/>
  <c r="I43" i="37"/>
  <c r="K147" i="36"/>
  <c r="Q252" i="36"/>
  <c r="K264" i="36"/>
  <c r="I24" i="37"/>
  <c r="P189" i="36"/>
  <c r="M217" i="36"/>
  <c r="K216" i="36"/>
  <c r="M274" i="36"/>
  <c r="K270" i="36"/>
  <c r="I23" i="37"/>
  <c r="Q225" i="36"/>
  <c r="I41" i="37"/>
  <c r="I20" i="37"/>
  <c r="I25" i="37"/>
  <c r="P9" i="41"/>
  <c r="O9" i="41"/>
  <c r="I13" i="41"/>
  <c r="H498" i="35"/>
  <c r="I498" i="35" s="1"/>
  <c r="I12" i="35"/>
  <c r="H69" i="35"/>
  <c r="Q410" i="35"/>
  <c r="Q409" i="35" s="1"/>
  <c r="Q408" i="35" s="1"/>
  <c r="Q436" i="35"/>
  <c r="Q435" i="35" s="1"/>
  <c r="Q434" i="35" s="1"/>
  <c r="P454" i="35"/>
  <c r="P477" i="35"/>
  <c r="I45" i="37"/>
  <c r="I46" i="37"/>
  <c r="Q9" i="10" l="1"/>
  <c r="S321" i="10"/>
  <c r="R321" i="10"/>
  <c r="S189" i="10"/>
  <c r="R145" i="10"/>
  <c r="R189" i="10"/>
  <c r="R182" i="10"/>
  <c r="J215" i="10"/>
  <c r="S149" i="10"/>
  <c r="S150" i="10" s="1"/>
  <c r="K8" i="49"/>
  <c r="S115" i="10"/>
  <c r="S116" i="10" s="1"/>
  <c r="R101" i="10"/>
  <c r="S109" i="10"/>
  <c r="S110" i="10" s="1"/>
  <c r="K257" i="12"/>
  <c r="O101" i="12"/>
  <c r="K101" i="12"/>
  <c r="C101" i="12"/>
  <c r="C80" i="12"/>
  <c r="K80" i="12"/>
  <c r="G80" i="12"/>
  <c r="I203" i="12"/>
  <c r="I201" i="12" s="1"/>
  <c r="K49" i="12"/>
  <c r="G200" i="12"/>
  <c r="P174" i="12"/>
  <c r="K10" i="12"/>
  <c r="P259" i="12"/>
  <c r="P258" i="12" s="1"/>
  <c r="I230" i="12"/>
  <c r="I229" i="12" s="1"/>
  <c r="K154" i="12"/>
  <c r="K185" i="12"/>
  <c r="K9" i="9"/>
  <c r="G20" i="49" s="1"/>
  <c r="Q84" i="9"/>
  <c r="Q53" i="9"/>
  <c r="Q72" i="9"/>
  <c r="Q28" i="9"/>
  <c r="Q29" i="9"/>
  <c r="O10" i="9"/>
  <c r="O9" i="9" s="1"/>
  <c r="H20" i="49" s="1"/>
  <c r="C10" i="9"/>
  <c r="C9" i="9" s="1"/>
  <c r="C20" i="49" s="1"/>
  <c r="Q22" i="9"/>
  <c r="Q26" i="9"/>
  <c r="Q38" i="9"/>
  <c r="Q88" i="9"/>
  <c r="Q86" i="9" s="1"/>
  <c r="Q85" i="9" s="1"/>
  <c r="O11" i="9"/>
  <c r="Q13" i="9"/>
  <c r="Q27" i="9"/>
  <c r="I116" i="23"/>
  <c r="J9" i="23"/>
  <c r="I87" i="23"/>
  <c r="Q86" i="23"/>
  <c r="I66" i="23"/>
  <c r="Q151" i="23"/>
  <c r="G135" i="23"/>
  <c r="I125" i="23"/>
  <c r="G102" i="23"/>
  <c r="Q26" i="23"/>
  <c r="Q91" i="23"/>
  <c r="I79" i="23"/>
  <c r="I139" i="23"/>
  <c r="I135" i="23" s="1"/>
  <c r="G68" i="23"/>
  <c r="H68" i="23" s="1"/>
  <c r="Q126" i="23"/>
  <c r="Q59" i="23"/>
  <c r="I81" i="23"/>
  <c r="Q35" i="23"/>
  <c r="O57" i="23"/>
  <c r="P57" i="23" s="1"/>
  <c r="P55" i="23" s="1"/>
  <c r="I131" i="23"/>
  <c r="Q117" i="23"/>
  <c r="Q145" i="23"/>
  <c r="I132" i="23"/>
  <c r="I77" i="23"/>
  <c r="Q114" i="23"/>
  <c r="P34" i="12"/>
  <c r="G11" i="12"/>
  <c r="G10" i="12" s="1"/>
  <c r="J10" i="30"/>
  <c r="P350" i="30"/>
  <c r="I803" i="30"/>
  <c r="C520" i="30"/>
  <c r="C1760" i="30"/>
  <c r="H1800" i="30"/>
  <c r="P253" i="30"/>
  <c r="H821" i="30"/>
  <c r="O10" i="30"/>
  <c r="H10" i="49" s="1"/>
  <c r="H533" i="30"/>
  <c r="K1697" i="30"/>
  <c r="Q1040" i="30"/>
  <c r="K851" i="30"/>
  <c r="M10" i="30"/>
  <c r="I1040" i="30"/>
  <c r="P361" i="30"/>
  <c r="Q1026" i="30"/>
  <c r="S268" i="10"/>
  <c r="S305" i="10"/>
  <c r="S306" i="10" s="1"/>
  <c r="R140" i="10"/>
  <c r="S140" i="10"/>
  <c r="S295" i="10"/>
  <c r="R268" i="10"/>
  <c r="I9" i="10"/>
  <c r="D8" i="49" s="1"/>
  <c r="S90" i="10"/>
  <c r="S97" i="10" s="1"/>
  <c r="R97" i="10"/>
  <c r="S259" i="10"/>
  <c r="R278" i="10"/>
  <c r="R259" i="10"/>
  <c r="R215" i="10"/>
  <c r="S278" i="10"/>
  <c r="S215" i="10"/>
  <c r="S104" i="10"/>
  <c r="S105" i="10" s="1"/>
  <c r="R105" i="10"/>
  <c r="S190" i="10"/>
  <c r="S191" i="10" s="1"/>
  <c r="R191" i="10"/>
  <c r="S151" i="10"/>
  <c r="S153" i="10" s="1"/>
  <c r="R153" i="10"/>
  <c r="S322" i="10"/>
  <c r="S323" i="10" s="1"/>
  <c r="R323" i="10"/>
  <c r="S199" i="10"/>
  <c r="S200" i="10" s="1"/>
  <c r="R200" i="10"/>
  <c r="S25" i="10"/>
  <c r="S61" i="10" s="1"/>
  <c r="S102" i="10"/>
  <c r="S103" i="10" s="1"/>
  <c r="R103" i="10"/>
  <c r="R295" i="10"/>
  <c r="S106" i="10"/>
  <c r="S108" i="10" s="1"/>
  <c r="R108" i="10"/>
  <c r="S154" i="10"/>
  <c r="S173" i="10" s="1"/>
  <c r="H8" i="49"/>
  <c r="S183" i="10"/>
  <c r="S184" i="10" s="1"/>
  <c r="R184" i="10"/>
  <c r="K193" i="35"/>
  <c r="K267" i="35"/>
  <c r="K357" i="35"/>
  <c r="K408" i="35"/>
  <c r="Q477" i="35"/>
  <c r="Q476" i="35" s="1"/>
  <c r="P476" i="35"/>
  <c r="Q454" i="35"/>
  <c r="Q453" i="35" s="1"/>
  <c r="Q452" i="35" s="1"/>
  <c r="P453" i="35"/>
  <c r="P452" i="35" s="1"/>
  <c r="K160" i="35"/>
  <c r="C101" i="35"/>
  <c r="O101" i="35"/>
  <c r="Q487" i="35"/>
  <c r="Q486" i="35" s="1"/>
  <c r="Q485" i="35" s="1"/>
  <c r="Q425" i="35"/>
  <c r="Q424" i="35" s="1"/>
  <c r="Q423" i="35" s="1"/>
  <c r="Q269" i="35"/>
  <c r="Q268" i="35" s="1"/>
  <c r="P268" i="35"/>
  <c r="Q228" i="35"/>
  <c r="Q227" i="35" s="1"/>
  <c r="Q226" i="35" s="1"/>
  <c r="P227" i="35"/>
  <c r="P226" i="35" s="1"/>
  <c r="Q162" i="35"/>
  <c r="Q161" i="35" s="1"/>
  <c r="Q160" i="35" s="1"/>
  <c r="I104" i="35"/>
  <c r="I102" i="35" s="1"/>
  <c r="I101" i="35" s="1"/>
  <c r="H102" i="35"/>
  <c r="H101" i="35" s="1"/>
  <c r="I162" i="35"/>
  <c r="I161" i="35" s="1"/>
  <c r="I160" i="35" s="1"/>
  <c r="H161" i="35"/>
  <c r="H160" i="35" s="1"/>
  <c r="Q320" i="35"/>
  <c r="Q319" i="35" s="1"/>
  <c r="Q318" i="35" s="1"/>
  <c r="P319" i="35"/>
  <c r="P318" i="35" s="1"/>
  <c r="G10" i="35"/>
  <c r="C10" i="35"/>
  <c r="Q278" i="35"/>
  <c r="Q277" i="35" s="1"/>
  <c r="P277" i="35"/>
  <c r="I11" i="35"/>
  <c r="K318" i="35"/>
  <c r="H11" i="35"/>
  <c r="P108" i="35"/>
  <c r="Q195" i="35"/>
  <c r="Q194" i="35" s="1"/>
  <c r="Q193" i="35" s="1"/>
  <c r="P194" i="35"/>
  <c r="P193" i="35" s="1"/>
  <c r="P102" i="35"/>
  <c r="P11" i="35"/>
  <c r="P10" i="35" s="1"/>
  <c r="I69" i="35"/>
  <c r="I68" i="35" s="1"/>
  <c r="H68" i="35"/>
  <c r="G46" i="49"/>
  <c r="C9" i="18"/>
  <c r="G10" i="18"/>
  <c r="G9" i="18" s="1"/>
  <c r="H46" i="49" s="1"/>
  <c r="L46" i="49" s="1"/>
  <c r="H12" i="18"/>
  <c r="H10" i="18"/>
  <c r="H9" i="18" s="1"/>
  <c r="I46" i="49" s="1"/>
  <c r="M46" i="49" s="1"/>
  <c r="I12" i="18"/>
  <c r="K9" i="13"/>
  <c r="I13" i="13"/>
  <c r="K9" i="22"/>
  <c r="C9" i="22"/>
  <c r="I15" i="22"/>
  <c r="H15" i="22"/>
  <c r="P16" i="22"/>
  <c r="Q16" i="22" s="1"/>
  <c r="O15" i="22"/>
  <c r="O9" i="22" s="1"/>
  <c r="G48" i="22"/>
  <c r="G9" i="22" s="1"/>
  <c r="P49" i="22"/>
  <c r="P48" i="22" s="1"/>
  <c r="Q49" i="22"/>
  <c r="Q48" i="22" s="1"/>
  <c r="O48" i="22"/>
  <c r="Q63" i="22"/>
  <c r="P63" i="22"/>
  <c r="Q15" i="22"/>
  <c r="P73" i="17"/>
  <c r="P72" i="17" s="1"/>
  <c r="O72" i="17"/>
  <c r="K83" i="17"/>
  <c r="Q33" i="17"/>
  <c r="K69" i="17"/>
  <c r="P83" i="17"/>
  <c r="Q120" i="17"/>
  <c r="K46" i="17"/>
  <c r="P71" i="17"/>
  <c r="O70" i="17"/>
  <c r="K21" i="17"/>
  <c r="K119" i="17"/>
  <c r="K9" i="17"/>
  <c r="Q25" i="17"/>
  <c r="P157" i="17"/>
  <c r="O156" i="17"/>
  <c r="O11" i="17"/>
  <c r="P12" i="17"/>
  <c r="G110" i="17"/>
  <c r="O81" i="17"/>
  <c r="G103" i="17"/>
  <c r="H93" i="17"/>
  <c r="I93" i="17" s="1"/>
  <c r="I111" i="17"/>
  <c r="I110" i="17" s="1"/>
  <c r="H110" i="17"/>
  <c r="G115" i="17"/>
  <c r="I104" i="17"/>
  <c r="I116" i="17"/>
  <c r="I115" i="17" s="1"/>
  <c r="H115" i="17"/>
  <c r="C83" i="17"/>
  <c r="C9" i="17" s="1"/>
  <c r="G84" i="17"/>
  <c r="P22" i="17"/>
  <c r="J9" i="17"/>
  <c r="Q23" i="17"/>
  <c r="Q22" i="17" s="1"/>
  <c r="O46" i="17"/>
  <c r="P15" i="17"/>
  <c r="Q49" i="17"/>
  <c r="Q47" i="17" s="1"/>
  <c r="P38" i="27"/>
  <c r="P37" i="27" s="1"/>
  <c r="O37" i="27"/>
  <c r="M12" i="27"/>
  <c r="O12" i="27" s="1"/>
  <c r="K11" i="27"/>
  <c r="K10" i="27" s="1"/>
  <c r="K9" i="27" s="1"/>
  <c r="P18" i="27"/>
  <c r="Q18" i="27" s="1"/>
  <c r="E38" i="27"/>
  <c r="G38" i="27" s="1"/>
  <c r="C37" i="27"/>
  <c r="P49" i="27"/>
  <c r="Q49" i="27" s="1"/>
  <c r="Q48" i="27" s="1"/>
  <c r="H48" i="27"/>
  <c r="I48" i="27"/>
  <c r="C11" i="27"/>
  <c r="M50" i="27"/>
  <c r="O50" i="27" s="1"/>
  <c r="P50" i="27" s="1"/>
  <c r="Q50" i="27" s="1"/>
  <c r="H14" i="27"/>
  <c r="I14" i="27" s="1"/>
  <c r="P29" i="19"/>
  <c r="P28" i="19" s="1"/>
  <c r="O28" i="19"/>
  <c r="Q29" i="19"/>
  <c r="Q28" i="19" s="1"/>
  <c r="I16" i="19"/>
  <c r="O44" i="19"/>
  <c r="O43" i="19" s="1"/>
  <c r="P45" i="19"/>
  <c r="P37" i="19"/>
  <c r="O36" i="19"/>
  <c r="K10" i="19"/>
  <c r="K9" i="19" s="1"/>
  <c r="P57" i="19"/>
  <c r="O56" i="19"/>
  <c r="O55" i="19" s="1"/>
  <c r="I33" i="19"/>
  <c r="P12" i="19"/>
  <c r="P11" i="19" s="1"/>
  <c r="O11" i="19"/>
  <c r="Q12" i="19"/>
  <c r="Q11" i="19" s="1"/>
  <c r="I39" i="19"/>
  <c r="P42" i="19"/>
  <c r="P41" i="19" s="1"/>
  <c r="O41" i="19"/>
  <c r="Q42" i="19"/>
  <c r="Q41" i="19" s="1"/>
  <c r="O50" i="19"/>
  <c r="O49" i="19" s="1"/>
  <c r="P51" i="19"/>
  <c r="I17" i="19"/>
  <c r="I35" i="19"/>
  <c r="I19" i="19"/>
  <c r="I30" i="19"/>
  <c r="H37" i="19"/>
  <c r="G36" i="19"/>
  <c r="I21" i="19"/>
  <c r="I14" i="19"/>
  <c r="I20" i="19"/>
  <c r="I24" i="19"/>
  <c r="I23" i="19"/>
  <c r="I34" i="19"/>
  <c r="H29" i="19"/>
  <c r="G28" i="19"/>
  <c r="I27" i="19"/>
  <c r="H12" i="19"/>
  <c r="H11" i="19" s="1"/>
  <c r="G11" i="19"/>
  <c r="G10" i="19" s="1"/>
  <c r="G9" i="19" s="1"/>
  <c r="H38" i="37"/>
  <c r="G37" i="37"/>
  <c r="I40" i="37"/>
  <c r="C13" i="37"/>
  <c r="C9" i="37" s="1"/>
  <c r="G31" i="37"/>
  <c r="H32" i="37"/>
  <c r="H31" i="37" s="1"/>
  <c r="H15" i="37"/>
  <c r="G14" i="37"/>
  <c r="Q22" i="21"/>
  <c r="P46" i="21"/>
  <c r="Q46" i="21" s="1"/>
  <c r="Q72" i="21"/>
  <c r="P68" i="21"/>
  <c r="Q68" i="21" s="1"/>
  <c r="Q66" i="21" s="1"/>
  <c r="P98" i="21"/>
  <c r="Q98" i="21" s="1"/>
  <c r="P29" i="21"/>
  <c r="P93" i="21"/>
  <c r="O90" i="21"/>
  <c r="P97" i="21"/>
  <c r="C10" i="21"/>
  <c r="C9" i="21" s="1"/>
  <c r="Q92" i="21"/>
  <c r="Q91" i="21" s="1"/>
  <c r="K10" i="21"/>
  <c r="K9" i="21" s="1"/>
  <c r="Q95" i="21"/>
  <c r="Q93" i="21" s="1"/>
  <c r="J9" i="21"/>
  <c r="P21" i="21"/>
  <c r="P94" i="29"/>
  <c r="O94" i="29"/>
  <c r="Q54" i="29"/>
  <c r="Q49" i="29" s="1"/>
  <c r="H21" i="29"/>
  <c r="K9" i="29"/>
  <c r="J9" i="29"/>
  <c r="Q11" i="29"/>
  <c r="H41" i="29"/>
  <c r="Q97" i="29"/>
  <c r="Q95" i="29" s="1"/>
  <c r="L37" i="24"/>
  <c r="N74" i="24"/>
  <c r="P74" i="24" s="1"/>
  <c r="L73" i="24"/>
  <c r="L56" i="24" s="1"/>
  <c r="D10" i="24"/>
  <c r="J73" i="24"/>
  <c r="L11" i="24"/>
  <c r="I73" i="24"/>
  <c r="D56" i="24"/>
  <c r="H11" i="24"/>
  <c r="H73" i="24"/>
  <c r="J96" i="24"/>
  <c r="I88" i="24"/>
  <c r="I87" i="24" s="1"/>
  <c r="H88" i="24"/>
  <c r="H87" i="24" s="1"/>
  <c r="J57" i="24"/>
  <c r="H61" i="24"/>
  <c r="C10" i="31"/>
  <c r="C9" i="31" s="1"/>
  <c r="I32" i="31"/>
  <c r="I31" i="31" s="1"/>
  <c r="H15" i="31"/>
  <c r="H25" i="31"/>
  <c r="G25" i="31"/>
  <c r="G10" i="31" s="1"/>
  <c r="G9" i="31" s="1"/>
  <c r="O10" i="34"/>
  <c r="O9" i="34" s="1"/>
  <c r="H44" i="34"/>
  <c r="I36" i="34"/>
  <c r="G35" i="34"/>
  <c r="H38" i="34"/>
  <c r="Q9" i="41"/>
  <c r="K10" i="5"/>
  <c r="K9" i="5" s="1"/>
  <c r="P72" i="5"/>
  <c r="Q72" i="5" s="1"/>
  <c r="H12" i="5"/>
  <c r="I12" i="5" s="1"/>
  <c r="I11" i="5" s="1"/>
  <c r="P76" i="5"/>
  <c r="Q76" i="5" s="1"/>
  <c r="P42" i="5"/>
  <c r="O10" i="5"/>
  <c r="O9" i="5" s="1"/>
  <c r="H75" i="5"/>
  <c r="Q45" i="5"/>
  <c r="C70" i="14"/>
  <c r="B9" i="14"/>
  <c r="K70" i="14"/>
  <c r="C10" i="14"/>
  <c r="H97" i="14"/>
  <c r="H96" i="14" s="1"/>
  <c r="K10" i="14"/>
  <c r="O10" i="6"/>
  <c r="Q11" i="6"/>
  <c r="P11" i="6"/>
  <c r="I11" i="6"/>
  <c r="O65" i="6"/>
  <c r="Q66" i="6"/>
  <c r="G64" i="15"/>
  <c r="H64" i="15" s="1"/>
  <c r="I64" i="15" s="1"/>
  <c r="I61" i="15" s="1"/>
  <c r="I46" i="15" s="1"/>
  <c r="O11" i="15"/>
  <c r="O10" i="15" s="1"/>
  <c r="P12" i="15"/>
  <c r="Q12" i="15"/>
  <c r="Q11" i="15" s="1"/>
  <c r="Q10" i="15" s="1"/>
  <c r="P11" i="15"/>
  <c r="P10" i="15" s="1"/>
  <c r="K9" i="15"/>
  <c r="H61" i="15"/>
  <c r="H46" i="15" s="1"/>
  <c r="G27" i="15"/>
  <c r="H28" i="15"/>
  <c r="H38" i="15"/>
  <c r="G37" i="15"/>
  <c r="C10" i="15"/>
  <c r="C9" i="15" s="1"/>
  <c r="H12" i="15"/>
  <c r="G11" i="15"/>
  <c r="H20" i="15"/>
  <c r="G19" i="15"/>
  <c r="C9" i="3"/>
  <c r="I14" i="3"/>
  <c r="I10" i="3" s="1"/>
  <c r="I12" i="8"/>
  <c r="Q12" i="9"/>
  <c r="P11" i="9"/>
  <c r="Q60" i="9"/>
  <c r="Q46" i="9"/>
  <c r="Q45" i="9" s="1"/>
  <c r="P45" i="9"/>
  <c r="P60" i="9"/>
  <c r="I46" i="9"/>
  <c r="I45" i="9" s="1"/>
  <c r="I61" i="9"/>
  <c r="I60" i="9" s="1"/>
  <c r="G11" i="9"/>
  <c r="G10" i="9" s="1"/>
  <c r="G9" i="9" s="1"/>
  <c r="D20" i="49" s="1"/>
  <c r="P86" i="9"/>
  <c r="P85" i="9" s="1"/>
  <c r="Q82" i="9"/>
  <c r="Q81" i="9" s="1"/>
  <c r="Q80" i="9" s="1"/>
  <c r="P81" i="9"/>
  <c r="P80" i="9" s="1"/>
  <c r="H11" i="9"/>
  <c r="H10" i="9" s="1"/>
  <c r="H9" i="9" s="1"/>
  <c r="E20" i="49" s="1"/>
  <c r="Q70" i="9"/>
  <c r="Q69" i="9" s="1"/>
  <c r="Q68" i="9" s="1"/>
  <c r="P69" i="9"/>
  <c r="P68" i="9" s="1"/>
  <c r="Q79" i="9"/>
  <c r="Q78" i="9" s="1"/>
  <c r="Q77" i="9" s="1"/>
  <c r="P78" i="9"/>
  <c r="P77" i="9" s="1"/>
  <c r="I16" i="9"/>
  <c r="Q177" i="16"/>
  <c r="Q176" i="16" s="1"/>
  <c r="P176" i="16"/>
  <c r="Q210" i="16"/>
  <c r="Q252" i="16"/>
  <c r="Q129" i="16"/>
  <c r="Q12" i="16"/>
  <c r="Q11" i="16" s="1"/>
  <c r="P11" i="16"/>
  <c r="Q100" i="16"/>
  <c r="Q99" i="16" s="1"/>
  <c r="P99" i="16"/>
  <c r="Q225" i="16"/>
  <c r="H87" i="16"/>
  <c r="I91" i="16"/>
  <c r="I227" i="16"/>
  <c r="I69" i="16"/>
  <c r="I180" i="16"/>
  <c r="I179" i="16" s="1"/>
  <c r="H179" i="16"/>
  <c r="H12" i="16"/>
  <c r="G11" i="16"/>
  <c r="Q103" i="16"/>
  <c r="I192" i="16"/>
  <c r="I177" i="16"/>
  <c r="I176" i="16" s="1"/>
  <c r="H176" i="16"/>
  <c r="I87" i="16"/>
  <c r="C175" i="16"/>
  <c r="C206" i="16"/>
  <c r="H13" i="16"/>
  <c r="I13" i="16" s="1"/>
  <c r="C86" i="16"/>
  <c r="K114" i="16"/>
  <c r="O248" i="16"/>
  <c r="Q181" i="16"/>
  <c r="C10" i="16"/>
  <c r="J9" i="16"/>
  <c r="Q249" i="16"/>
  <c r="Q248" i="16" s="1"/>
  <c r="O99" i="16"/>
  <c r="P110" i="16"/>
  <c r="O108" i="16"/>
  <c r="H235" i="16"/>
  <c r="H116" i="16"/>
  <c r="G115" i="16"/>
  <c r="P238" i="16"/>
  <c r="O234" i="16"/>
  <c r="K10" i="16"/>
  <c r="G193" i="16"/>
  <c r="G108" i="16"/>
  <c r="H112" i="16"/>
  <c r="P116" i="16"/>
  <c r="G200" i="16"/>
  <c r="H201" i="16"/>
  <c r="I109" i="36"/>
  <c r="G270" i="36"/>
  <c r="K199" i="36"/>
  <c r="I73" i="36"/>
  <c r="C245" i="36"/>
  <c r="E270" i="36"/>
  <c r="Q214" i="36"/>
  <c r="Q213" i="36" s="1"/>
  <c r="Q212" i="36" s="1"/>
  <c r="C261" i="36"/>
  <c r="P148" i="36"/>
  <c r="Q148" i="36" s="1"/>
  <c r="C199" i="36"/>
  <c r="Q263" i="36"/>
  <c r="Q262" i="36" s="1"/>
  <c r="I89" i="36"/>
  <c r="I101" i="36"/>
  <c r="I44" i="36"/>
  <c r="I46" i="36"/>
  <c r="I81" i="36"/>
  <c r="I198" i="36"/>
  <c r="I14" i="36"/>
  <c r="I62" i="36"/>
  <c r="K215" i="36"/>
  <c r="P172" i="36"/>
  <c r="P257" i="36"/>
  <c r="O256" i="36"/>
  <c r="O255" i="36" s="1"/>
  <c r="Q237" i="36"/>
  <c r="Q234" i="36" s="1"/>
  <c r="M234" i="36"/>
  <c r="O234" i="36"/>
  <c r="P260" i="36"/>
  <c r="O259" i="36"/>
  <c r="O258" i="36" s="1"/>
  <c r="H202" i="36"/>
  <c r="K166" i="36"/>
  <c r="G147" i="36"/>
  <c r="H164" i="36"/>
  <c r="I164" i="36" s="1"/>
  <c r="B40" i="36"/>
  <c r="H48" i="36"/>
  <c r="I48" i="36" s="1"/>
  <c r="P234" i="36"/>
  <c r="Q180" i="36"/>
  <c r="Q172" i="36" s="1"/>
  <c r="E246" i="36"/>
  <c r="G247" i="36"/>
  <c r="H235" i="36"/>
  <c r="I235" i="36" s="1"/>
  <c r="G12" i="36"/>
  <c r="G214" i="36"/>
  <c r="E213" i="36"/>
  <c r="E243" i="36"/>
  <c r="H239" i="36"/>
  <c r="I239" i="36" s="1"/>
  <c r="H236" i="36"/>
  <c r="I236" i="36" s="1"/>
  <c r="G263" i="36"/>
  <c r="G170" i="36"/>
  <c r="H248" i="36"/>
  <c r="G248" i="36"/>
  <c r="C215" i="36"/>
  <c r="I143" i="36"/>
  <c r="G39" i="36"/>
  <c r="I63" i="36"/>
  <c r="G201" i="36"/>
  <c r="G219" i="36"/>
  <c r="G260" i="36"/>
  <c r="E259" i="36"/>
  <c r="C10" i="36"/>
  <c r="H240" i="36"/>
  <c r="I240" i="36" s="1"/>
  <c r="P248" i="36"/>
  <c r="P264" i="36"/>
  <c r="I202" i="36"/>
  <c r="H83" i="36"/>
  <c r="I83" i="36" s="1"/>
  <c r="H158" i="36"/>
  <c r="I158" i="36" s="1"/>
  <c r="H154" i="36"/>
  <c r="I154" i="36" s="1"/>
  <c r="P12" i="36"/>
  <c r="P11" i="36" s="1"/>
  <c r="O11" i="36"/>
  <c r="H26" i="36"/>
  <c r="I26" i="36" s="1"/>
  <c r="H193" i="36"/>
  <c r="I193" i="36" s="1"/>
  <c r="G192" i="36"/>
  <c r="P226" i="36"/>
  <c r="H34" i="36"/>
  <c r="I34" i="36" s="1"/>
  <c r="P208" i="36"/>
  <c r="Q208" i="36" s="1"/>
  <c r="O202" i="36"/>
  <c r="G257" i="36"/>
  <c r="K10" i="36"/>
  <c r="Q264" i="36"/>
  <c r="G25" i="36"/>
  <c r="O244" i="36"/>
  <c r="C166" i="36"/>
  <c r="P183" i="36"/>
  <c r="K261" i="36"/>
  <c r="O39" i="36"/>
  <c r="P163" i="36"/>
  <c r="O162" i="36"/>
  <c r="Q118" i="23"/>
  <c r="O102" i="23"/>
  <c r="Q143" i="23"/>
  <c r="P43" i="23"/>
  <c r="O62" i="23"/>
  <c r="P62" i="23"/>
  <c r="P102" i="23"/>
  <c r="Q63" i="23"/>
  <c r="Q62" i="23" s="1"/>
  <c r="C9" i="23"/>
  <c r="C16" i="49" s="1"/>
  <c r="Q46" i="23"/>
  <c r="Q43" i="23" s="1"/>
  <c r="P186" i="12"/>
  <c r="P278" i="12"/>
  <c r="P277" i="12" s="1"/>
  <c r="I102" i="12"/>
  <c r="P155" i="12"/>
  <c r="C200" i="12"/>
  <c r="Q196" i="12"/>
  <c r="H204" i="12"/>
  <c r="Q266" i="12"/>
  <c r="Q265" i="12" s="1"/>
  <c r="P88" i="12"/>
  <c r="Q30" i="12"/>
  <c r="Q304" i="12"/>
  <c r="Q303" i="12" s="1"/>
  <c r="Q311" i="12"/>
  <c r="Q310" i="12" s="1"/>
  <c r="Q230" i="12"/>
  <c r="Q229" i="12" s="1"/>
  <c r="Q278" i="12"/>
  <c r="Q277" i="12" s="1"/>
  <c r="Q61" i="12"/>
  <c r="Q291" i="12"/>
  <c r="Q290" i="12" s="1"/>
  <c r="Q102" i="12"/>
  <c r="Q138" i="12"/>
  <c r="H230" i="12"/>
  <c r="H229" i="12" s="1"/>
  <c r="Q201" i="12"/>
  <c r="Q176" i="12"/>
  <c r="Q174" i="12" s="1"/>
  <c r="P304" i="12"/>
  <c r="P303" i="12" s="1"/>
  <c r="P196" i="12"/>
  <c r="Q204" i="12"/>
  <c r="Q186" i="12"/>
  <c r="Q155" i="12"/>
  <c r="Q73" i="12"/>
  <c r="P311" i="12"/>
  <c r="P310" i="12" s="1"/>
  <c r="Q36" i="12"/>
  <c r="O178" i="12"/>
  <c r="O177" i="12" s="1"/>
  <c r="P201" i="12"/>
  <c r="Q114" i="12"/>
  <c r="Q92" i="12"/>
  <c r="I179" i="12"/>
  <c r="I178" i="12" s="1"/>
  <c r="I177" i="12" s="1"/>
  <c r="Q189" i="12"/>
  <c r="Q98" i="12"/>
  <c r="I216" i="12"/>
  <c r="K200" i="12"/>
  <c r="H291" i="12"/>
  <c r="H290" i="12" s="1"/>
  <c r="P291" i="12"/>
  <c r="P290" i="12" s="1"/>
  <c r="P204" i="12"/>
  <c r="C257" i="12"/>
  <c r="P100" i="12"/>
  <c r="P99" i="12" s="1"/>
  <c r="P96" i="12" s="1"/>
  <c r="O99" i="12"/>
  <c r="O96" i="12" s="1"/>
  <c r="J9" i="12"/>
  <c r="H216" i="12"/>
  <c r="O185" i="12"/>
  <c r="P189" i="12"/>
  <c r="P30" i="12"/>
  <c r="I40" i="12"/>
  <c r="I39" i="12" s="1"/>
  <c r="H278" i="12"/>
  <c r="H277" i="12" s="1"/>
  <c r="I292" i="12"/>
  <c r="I291" i="12" s="1"/>
  <c r="I290" i="12" s="1"/>
  <c r="H25" i="12"/>
  <c r="I25" i="12" s="1"/>
  <c r="P230" i="12"/>
  <c r="P229" i="12" s="1"/>
  <c r="B9" i="12"/>
  <c r="P266" i="12"/>
  <c r="P265" i="12" s="1"/>
  <c r="O261" i="12"/>
  <c r="O257" i="12" s="1"/>
  <c r="P262" i="12"/>
  <c r="P261" i="12" s="1"/>
  <c r="I2195" i="30"/>
  <c r="Q1967" i="30"/>
  <c r="H12" i="30"/>
  <c r="H11" i="30" s="1"/>
  <c r="K171" i="30"/>
  <c r="Q1831" i="30"/>
  <c r="I1831" i="30"/>
  <c r="H1697" i="30"/>
  <c r="P1550" i="30"/>
  <c r="K746" i="30"/>
  <c r="K10" i="30" s="1"/>
  <c r="G10" i="49" s="1"/>
  <c r="I1508" i="30"/>
  <c r="Q1760" i="30"/>
  <c r="Q851" i="30"/>
  <c r="H1493" i="30"/>
  <c r="H871" i="30"/>
  <c r="Q433" i="30"/>
  <c r="K1760" i="30"/>
  <c r="K904" i="30"/>
  <c r="K226" i="30"/>
  <c r="K946" i="30"/>
  <c r="H1026" i="30"/>
  <c r="I1738" i="30"/>
  <c r="Q821" i="30"/>
  <c r="H1831" i="30"/>
  <c r="Q803" i="30"/>
  <c r="H467" i="30"/>
  <c r="H1738" i="30"/>
  <c r="P893" i="30"/>
  <c r="P803" i="30"/>
  <c r="P467" i="30"/>
  <c r="C226" i="30"/>
  <c r="C319" i="30"/>
  <c r="K384" i="30"/>
  <c r="P439" i="30"/>
  <c r="P533" i="30"/>
  <c r="C1873" i="30"/>
  <c r="P1040" i="30"/>
  <c r="I1026" i="30"/>
  <c r="Q946" i="30"/>
  <c r="H746" i="30"/>
  <c r="K576" i="30"/>
  <c r="C576" i="30"/>
  <c r="I533" i="30"/>
  <c r="I467" i="30"/>
  <c r="I1493" i="30"/>
  <c r="I946" i="30"/>
  <c r="Q467" i="30"/>
  <c r="P12" i="30"/>
  <c r="P11" i="30" s="1"/>
  <c r="H226" i="30"/>
  <c r="I23" i="30"/>
  <c r="I12" i="30" s="1"/>
  <c r="I11" i="30" s="1"/>
  <c r="H1565" i="30"/>
  <c r="P1493" i="30"/>
  <c r="C1800" i="30"/>
  <c r="I1515" i="30"/>
  <c r="P821" i="30"/>
  <c r="Q776" i="30"/>
  <c r="P540" i="30"/>
  <c r="H851" i="30"/>
  <c r="H946" i="30"/>
  <c r="H1508" i="30"/>
  <c r="P851" i="30"/>
  <c r="P904" i="30"/>
  <c r="P982" i="30"/>
  <c r="H276" i="30"/>
  <c r="K281" i="30"/>
  <c r="H1603" i="30"/>
  <c r="I982" i="30"/>
  <c r="Q12" i="30"/>
  <c r="Q11" i="30" s="1"/>
  <c r="Q1800" i="30"/>
  <c r="I1550" i="30"/>
  <c r="H433" i="30"/>
  <c r="I1760" i="30"/>
  <c r="I1565" i="30"/>
  <c r="H1873" i="30"/>
  <c r="H776" i="30"/>
  <c r="H1040" i="30"/>
  <c r="H1055" i="30"/>
  <c r="I851" i="30"/>
  <c r="K319" i="30"/>
  <c r="P730" i="30"/>
  <c r="P946" i="30"/>
  <c r="Q297" i="30"/>
  <c r="H281" i="30"/>
  <c r="H730" i="30"/>
  <c r="Q253" i="30"/>
  <c r="H576" i="30"/>
  <c r="P1603" i="30"/>
  <c r="C1738" i="30"/>
  <c r="P1903" i="30"/>
  <c r="P1515" i="30"/>
  <c r="I319" i="30"/>
  <c r="I281" i="30"/>
  <c r="I276" i="30"/>
  <c r="I253" i="30"/>
  <c r="P242" i="30"/>
  <c r="I242" i="30"/>
  <c r="I226" i="30"/>
  <c r="P208" i="30"/>
  <c r="I171" i="30"/>
  <c r="P1523" i="30"/>
  <c r="H1523" i="30"/>
  <c r="I1055" i="30"/>
  <c r="P576" i="30"/>
  <c r="P297" i="30"/>
  <c r="H242" i="30"/>
  <c r="P1508" i="30"/>
  <c r="G10" i="30"/>
  <c r="D10" i="49" s="1"/>
  <c r="Q319" i="30"/>
  <c r="I1933" i="30"/>
  <c r="P1738" i="30"/>
  <c r="I1639" i="30"/>
  <c r="H1933" i="30"/>
  <c r="H1760" i="30"/>
  <c r="I1800" i="30"/>
  <c r="Q1873" i="30"/>
  <c r="Q1550" i="30"/>
  <c r="I746" i="30"/>
  <c r="Q540" i="30"/>
  <c r="I904" i="30"/>
  <c r="P171" i="30"/>
  <c r="P871" i="30"/>
  <c r="H1550" i="30"/>
  <c r="B10" i="30"/>
  <c r="I688" i="30"/>
  <c r="P746" i="30"/>
  <c r="Q242" i="30"/>
  <c r="I384" i="30"/>
  <c r="K1873" i="30"/>
  <c r="I2010" i="30"/>
  <c r="H688" i="30"/>
  <c r="Q208" i="30"/>
  <c r="P384" i="30"/>
  <c r="I208" i="30"/>
  <c r="P1665" i="30"/>
  <c r="P1873" i="30"/>
  <c r="Q1603" i="30"/>
  <c r="I576" i="30"/>
  <c r="I1148" i="30"/>
  <c r="I1903" i="30"/>
  <c r="P1800" i="30"/>
  <c r="I1697" i="30"/>
  <c r="H1665" i="30"/>
  <c r="Q1493" i="30"/>
  <c r="P1639" i="30"/>
  <c r="P1026" i="30"/>
  <c r="Q1055" i="30"/>
  <c r="H982" i="30"/>
  <c r="K688" i="30"/>
  <c r="I350" i="30"/>
  <c r="I821" i="30"/>
  <c r="E10" i="30"/>
  <c r="Q871" i="30"/>
  <c r="Q439" i="30"/>
  <c r="H319" i="30"/>
  <c r="Q982" i="30"/>
  <c r="P226" i="30"/>
  <c r="Q281" i="30"/>
  <c r="P1967" i="30"/>
  <c r="I1839" i="30"/>
  <c r="P1697" i="30"/>
  <c r="I1603" i="30"/>
  <c r="H803" i="30"/>
  <c r="P1055" i="30"/>
  <c r="Q1148" i="30"/>
  <c r="Q730" i="30"/>
  <c r="H171" i="30"/>
  <c r="Q688" i="30"/>
  <c r="P319" i="30"/>
  <c r="H904" i="30"/>
  <c r="K107" i="10"/>
  <c r="K108" i="10" s="1"/>
  <c r="J108" i="10"/>
  <c r="K61" i="10"/>
  <c r="K114" i="10"/>
  <c r="K116" i="10" s="1"/>
  <c r="J116" i="10"/>
  <c r="K216" i="10"/>
  <c r="K220" i="10" s="1"/>
  <c r="J220" i="10"/>
  <c r="K195" i="10"/>
  <c r="K198" i="10" s="1"/>
  <c r="J198" i="10"/>
  <c r="J61" i="10"/>
  <c r="I16" i="21"/>
  <c r="Q75" i="5"/>
  <c r="I69" i="6"/>
  <c r="I270" i="36"/>
  <c r="I28" i="6"/>
  <c r="I42" i="5"/>
  <c r="I15" i="31"/>
  <c r="Q42" i="21"/>
  <c r="Q28" i="6"/>
  <c r="I1523" i="30"/>
  <c r="H165" i="36"/>
  <c r="I165" i="36" s="1"/>
  <c r="P11" i="34"/>
  <c r="P1831" i="30"/>
  <c r="H11" i="34"/>
  <c r="Q1639" i="30"/>
  <c r="I871" i="30"/>
  <c r="Q226" i="30"/>
  <c r="P121" i="29"/>
  <c r="P120" i="29" s="1"/>
  <c r="G10" i="29"/>
  <c r="I730" i="30"/>
  <c r="C10" i="29"/>
  <c r="C9" i="29" s="1"/>
  <c r="H143" i="23"/>
  <c r="H135" i="23"/>
  <c r="R62" i="24"/>
  <c r="R61" i="24" s="1"/>
  <c r="Q61" i="24"/>
  <c r="Q23" i="21"/>
  <c r="Q21" i="21" s="1"/>
  <c r="O127" i="23"/>
  <c r="P55" i="21"/>
  <c r="Q55" i="21" s="1"/>
  <c r="O69" i="17"/>
  <c r="Q66" i="17"/>
  <c r="Q65" i="17" s="1"/>
  <c r="H26" i="21"/>
  <c r="I26" i="21" s="1"/>
  <c r="P53" i="12"/>
  <c r="P50" i="12" s="1"/>
  <c r="O50" i="12"/>
  <c r="O49" i="12" s="1"/>
  <c r="G229" i="16"/>
  <c r="O128" i="16"/>
  <c r="P134" i="16"/>
  <c r="Q134" i="16" s="1"/>
  <c r="H259" i="12"/>
  <c r="H258" i="12" s="1"/>
  <c r="G258" i="12"/>
  <c r="G257" i="12" s="1"/>
  <c r="Q50" i="6"/>
  <c r="P100" i="14"/>
  <c r="P99" i="14" s="1"/>
  <c r="P11" i="5"/>
  <c r="G65" i="6"/>
  <c r="O200" i="36"/>
  <c r="P201" i="36"/>
  <c r="P200" i="36" s="1"/>
  <c r="Q204" i="36"/>
  <c r="O112" i="36"/>
  <c r="H23" i="36"/>
  <c r="H13" i="36" s="1"/>
  <c r="P222" i="36"/>
  <c r="Q222" i="36" s="1"/>
  <c r="Q218" i="36" s="1"/>
  <c r="I27" i="31"/>
  <c r="O218" i="36"/>
  <c r="Q11" i="34"/>
  <c r="H1839" i="30"/>
  <c r="I14" i="31"/>
  <c r="I11" i="31" s="1"/>
  <c r="G10" i="34"/>
  <c r="Q1903" i="30"/>
  <c r="Q1738" i="30"/>
  <c r="Q2010" i="30"/>
  <c r="H540" i="30"/>
  <c r="Q124" i="29"/>
  <c r="Q121" i="29" s="1"/>
  <c r="Q120" i="29" s="1"/>
  <c r="G99" i="29"/>
  <c r="H108" i="29"/>
  <c r="H99" i="29" s="1"/>
  <c r="P281" i="30"/>
  <c r="P41" i="29"/>
  <c r="I50" i="24"/>
  <c r="H49" i="24"/>
  <c r="R89" i="24"/>
  <c r="R88" i="24" s="1"/>
  <c r="R87" i="24" s="1"/>
  <c r="Q88" i="24"/>
  <c r="Q87" i="24" s="1"/>
  <c r="P38" i="23"/>
  <c r="B9" i="16"/>
  <c r="P154" i="16"/>
  <c r="G256" i="16"/>
  <c r="P27" i="23"/>
  <c r="Q82" i="17"/>
  <c r="Q81" i="17" s="1"/>
  <c r="Q45" i="17"/>
  <c r="Q44" i="17" s="1"/>
  <c r="G60" i="16"/>
  <c r="G58" i="16" s="1"/>
  <c r="H130" i="16"/>
  <c r="I130" i="16" s="1"/>
  <c r="G128" i="16"/>
  <c r="H142" i="12"/>
  <c r="H138" i="12" s="1"/>
  <c r="G138" i="12"/>
  <c r="O170" i="16"/>
  <c r="H90" i="14"/>
  <c r="H88" i="14" s="1"/>
  <c r="H12" i="14"/>
  <c r="H11" i="14" s="1"/>
  <c r="G11" i="14"/>
  <c r="P86" i="12"/>
  <c r="Q86" i="12" s="1"/>
  <c r="O81" i="12"/>
  <c r="O80" i="12" s="1"/>
  <c r="P164" i="16"/>
  <c r="O162" i="16"/>
  <c r="P65" i="14"/>
  <c r="Q65" i="14" s="1"/>
  <c r="P138" i="12"/>
  <c r="H95" i="16"/>
  <c r="I95" i="16" s="1"/>
  <c r="G90" i="16"/>
  <c r="P167" i="12"/>
  <c r="P164" i="12" s="1"/>
  <c r="Q101" i="14"/>
  <c r="Q100" i="14" s="1"/>
  <c r="Q99" i="14" s="1"/>
  <c r="P75" i="5"/>
  <c r="Q13" i="5"/>
  <c r="Q11" i="5" s="1"/>
  <c r="I74" i="5"/>
  <c r="I71" i="5" s="1"/>
  <c r="P32" i="3"/>
  <c r="P28" i="3" s="1"/>
  <c r="G216" i="36"/>
  <c r="H217" i="36"/>
  <c r="H216" i="36" s="1"/>
  <c r="G243" i="36"/>
  <c r="G242" i="36" s="1"/>
  <c r="H244" i="36"/>
  <c r="H243" i="36" s="1"/>
  <c r="H242" i="36" s="1"/>
  <c r="G265" i="36"/>
  <c r="O193" i="36"/>
  <c r="H187" i="36"/>
  <c r="H183" i="36" s="1"/>
  <c r="G183" i="36"/>
  <c r="O13" i="36"/>
  <c r="P14" i="36"/>
  <c r="P13" i="36" s="1"/>
  <c r="H24" i="34"/>
  <c r="O32" i="31"/>
  <c r="I12" i="34"/>
  <c r="I11" i="34" s="1"/>
  <c r="H1148" i="30"/>
  <c r="Q746" i="30"/>
  <c r="I14" i="29"/>
  <c r="P36" i="29"/>
  <c r="P34" i="29" s="1"/>
  <c r="Q171" i="30"/>
  <c r="P119" i="29"/>
  <c r="P99" i="29" s="1"/>
  <c r="O34" i="29"/>
  <c r="O10" i="29" s="1"/>
  <c r="H37" i="24"/>
  <c r="I38" i="24"/>
  <c r="R82" i="24"/>
  <c r="R81" i="24" s="1"/>
  <c r="R38" i="24"/>
  <c r="R37" i="24" s="1"/>
  <c r="Q37" i="24"/>
  <c r="H16" i="21"/>
  <c r="I61" i="24"/>
  <c r="J62" i="24"/>
  <c r="P17" i="21"/>
  <c r="P16" i="21" s="1"/>
  <c r="O16" i="21"/>
  <c r="O10" i="21" s="1"/>
  <c r="P14" i="21"/>
  <c r="Q14" i="21" s="1"/>
  <c r="Q27" i="23"/>
  <c r="Q51" i="17"/>
  <c r="Q50" i="17" s="1"/>
  <c r="H135" i="16"/>
  <c r="I135" i="16" s="1"/>
  <c r="C114" i="16"/>
  <c r="P13" i="13"/>
  <c r="P10" i="13" s="1"/>
  <c r="O20" i="12"/>
  <c r="H13" i="13"/>
  <c r="H10" i="13" s="1"/>
  <c r="H9" i="13" s="1"/>
  <c r="P102" i="12"/>
  <c r="K86" i="16"/>
  <c r="H20" i="12"/>
  <c r="H40" i="12"/>
  <c r="H39" i="12" s="1"/>
  <c r="O50" i="16"/>
  <c r="P61" i="12"/>
  <c r="H50" i="6"/>
  <c r="I76" i="5"/>
  <c r="I75" i="5" s="1"/>
  <c r="I14" i="8"/>
  <c r="H69" i="6"/>
  <c r="O274" i="36"/>
  <c r="O25" i="36"/>
  <c r="P26" i="36"/>
  <c r="P25" i="36" s="1"/>
  <c r="P52" i="36"/>
  <c r="Q52" i="36" s="1"/>
  <c r="Q41" i="36" s="1"/>
  <c r="E43" i="36"/>
  <c r="C41" i="36"/>
  <c r="C40" i="36" s="1"/>
  <c r="I24" i="34"/>
  <c r="H48" i="34"/>
  <c r="Q1933" i="30"/>
  <c r="P1565" i="30"/>
  <c r="Q1839" i="30"/>
  <c r="I776" i="30"/>
  <c r="P57" i="29"/>
  <c r="O55" i="29"/>
  <c r="H11" i="29"/>
  <c r="P34" i="23"/>
  <c r="O34" i="23"/>
  <c r="Q82" i="24"/>
  <c r="Q81" i="24" s="1"/>
  <c r="K9" i="23"/>
  <c r="G16" i="49" s="1"/>
  <c r="P42" i="21"/>
  <c r="P66" i="21"/>
  <c r="I11" i="24"/>
  <c r="J12" i="24"/>
  <c r="H105" i="17"/>
  <c r="I105" i="17" s="1"/>
  <c r="Q56" i="23"/>
  <c r="O201" i="16"/>
  <c r="Q53" i="21"/>
  <c r="Q116" i="17"/>
  <c r="Q115" i="17" s="1"/>
  <c r="O115" i="17"/>
  <c r="G250" i="16"/>
  <c r="H127" i="16"/>
  <c r="I127" i="16" s="1"/>
  <c r="O191" i="16"/>
  <c r="P192" i="16"/>
  <c r="O96" i="14"/>
  <c r="P97" i="14"/>
  <c r="Q97" i="14" s="1"/>
  <c r="P74" i="14"/>
  <c r="Q74" i="14" s="1"/>
  <c r="Q71" i="14" s="1"/>
  <c r="Q14" i="13"/>
  <c r="Q13" i="13" s="1"/>
  <c r="Q10" i="13" s="1"/>
  <c r="P217" i="12"/>
  <c r="P216" i="12" s="1"/>
  <c r="O216" i="12"/>
  <c r="O200" i="12" s="1"/>
  <c r="O88" i="16"/>
  <c r="H49" i="16"/>
  <c r="I49" i="16" s="1"/>
  <c r="I46" i="16" s="1"/>
  <c r="P25" i="17"/>
  <c r="H107" i="16"/>
  <c r="I107" i="16" s="1"/>
  <c r="I99" i="16" s="1"/>
  <c r="G10" i="6"/>
  <c r="H119" i="16"/>
  <c r="G118" i="16"/>
  <c r="H62" i="14"/>
  <c r="H61" i="14" s="1"/>
  <c r="H60" i="14" s="1"/>
  <c r="G61" i="14"/>
  <c r="G60" i="14" s="1"/>
  <c r="I50" i="6"/>
  <c r="P14" i="3"/>
  <c r="P10" i="3" s="1"/>
  <c r="P69" i="6"/>
  <c r="Q28" i="3"/>
  <c r="G237" i="36"/>
  <c r="Q189" i="36"/>
  <c r="Q183" i="36" s="1"/>
  <c r="K40" i="36"/>
  <c r="I44" i="34"/>
  <c r="I38" i="34"/>
  <c r="P15" i="33"/>
  <c r="I1967" i="30"/>
  <c r="P1839" i="30"/>
  <c r="I25" i="31"/>
  <c r="H34" i="29"/>
  <c r="Q41" i="29"/>
  <c r="H96" i="29"/>
  <c r="H95" i="29" s="1"/>
  <c r="G95" i="29"/>
  <c r="G94" i="29" s="1"/>
  <c r="Q24" i="29"/>
  <c r="Q21" i="29" s="1"/>
  <c r="Q102" i="23"/>
  <c r="R12" i="24"/>
  <c r="R11" i="24" s="1"/>
  <c r="Q11" i="24"/>
  <c r="Q13" i="21"/>
  <c r="H88" i="17"/>
  <c r="H84" i="17" s="1"/>
  <c r="Q13" i="23"/>
  <c r="Q11" i="23" s="1"/>
  <c r="O11" i="23"/>
  <c r="P11" i="17"/>
  <c r="O10" i="17"/>
  <c r="O40" i="14"/>
  <c r="O39" i="14" s="1"/>
  <c r="O52" i="21"/>
  <c r="Q16" i="17"/>
  <c r="Q15" i="17" s="1"/>
  <c r="H75" i="14"/>
  <c r="I75" i="14" s="1"/>
  <c r="P12" i="14"/>
  <c r="P11" i="14" s="1"/>
  <c r="Q22" i="13"/>
  <c r="Q21" i="13" s="1"/>
  <c r="O213" i="16"/>
  <c r="P114" i="12"/>
  <c r="O254" i="16"/>
  <c r="H271" i="12"/>
  <c r="H266" i="12" s="1"/>
  <c r="H265" i="12" s="1"/>
  <c r="G266" i="12"/>
  <c r="G265" i="12" s="1"/>
  <c r="G52" i="14"/>
  <c r="H88" i="12"/>
  <c r="I89" i="12"/>
  <c r="I88" i="12" s="1"/>
  <c r="Q14" i="3"/>
  <c r="Q10" i="3" s="1"/>
  <c r="O164" i="12"/>
  <c r="O154" i="12" s="1"/>
  <c r="Q69" i="6"/>
  <c r="O246" i="36"/>
  <c r="O245" i="36" s="1"/>
  <c r="P247" i="36"/>
  <c r="P246" i="36" s="1"/>
  <c r="I12" i="37"/>
  <c r="I11" i="37" s="1"/>
  <c r="I10" i="37" s="1"/>
  <c r="H173" i="36"/>
  <c r="H172" i="36" s="1"/>
  <c r="G172" i="36"/>
  <c r="Q250" i="36"/>
  <c r="Q248" i="36" s="1"/>
  <c r="G111" i="36"/>
  <c r="H114" i="36"/>
  <c r="H111" i="36" s="1"/>
  <c r="Q226" i="36"/>
  <c r="P26" i="31"/>
  <c r="P25" i="31" s="1"/>
  <c r="O25" i="31"/>
  <c r="O11" i="31"/>
  <c r="P12" i="31"/>
  <c r="P11" i="31" s="1"/>
  <c r="O41" i="36"/>
  <c r="P16" i="31"/>
  <c r="P15" i="31" s="1"/>
  <c r="O15" i="31"/>
  <c r="H1967" i="30"/>
  <c r="G13" i="36"/>
  <c r="I48" i="34"/>
  <c r="H1903" i="30"/>
  <c r="Q1665" i="30"/>
  <c r="Q904" i="30"/>
  <c r="P688" i="30"/>
  <c r="H439" i="30"/>
  <c r="I297" i="30"/>
  <c r="I41" i="29"/>
  <c r="H127" i="23"/>
  <c r="G127" i="23"/>
  <c r="H11" i="21"/>
  <c r="I12" i="21"/>
  <c r="G21" i="21"/>
  <c r="G10" i="21" s="1"/>
  <c r="G9" i="21" s="1"/>
  <c r="O91" i="16"/>
  <c r="Q30" i="21"/>
  <c r="Q29" i="21" s="1"/>
  <c r="O140" i="16"/>
  <c r="K149" i="16"/>
  <c r="G139" i="16"/>
  <c r="G40" i="14"/>
  <c r="O110" i="17"/>
  <c r="P22" i="13"/>
  <c r="P21" i="13" s="1"/>
  <c r="I281" i="12"/>
  <c r="I278" i="12" s="1"/>
  <c r="I277" i="12" s="1"/>
  <c r="O10" i="13"/>
  <c r="O9" i="13" s="1"/>
  <c r="I213" i="12"/>
  <c r="I204" i="12" s="1"/>
  <c r="P98" i="14"/>
  <c r="Q98" i="14" s="1"/>
  <c r="P57" i="14"/>
  <c r="P62" i="14"/>
  <c r="O61" i="14"/>
  <c r="O60" i="14" s="1"/>
  <c r="G71" i="14"/>
  <c r="O9" i="3"/>
  <c r="H11" i="5"/>
  <c r="I226" i="36"/>
  <c r="I1665" i="30"/>
  <c r="Q1697" i="30"/>
  <c r="P1148" i="30"/>
  <c r="O83" i="29"/>
  <c r="I21" i="29"/>
  <c r="H297" i="30"/>
  <c r="I520" i="30"/>
  <c r="P49" i="24"/>
  <c r="P10" i="24" s="1"/>
  <c r="Q50" i="24"/>
  <c r="P83" i="21"/>
  <c r="Q83" i="21" s="1"/>
  <c r="Q81" i="21" s="1"/>
  <c r="Q57" i="17"/>
  <c r="Q56" i="17" s="1"/>
  <c r="O150" i="16"/>
  <c r="P152" i="16"/>
  <c r="H264" i="12"/>
  <c r="H261" i="12" s="1"/>
  <c r="O81" i="21"/>
  <c r="G72" i="16"/>
  <c r="H208" i="16"/>
  <c r="G207" i="16"/>
  <c r="O88" i="14"/>
  <c r="P90" i="14"/>
  <c r="P88" i="14" s="1"/>
  <c r="P184" i="12"/>
  <c r="Q184" i="12" s="1"/>
  <c r="Q178" i="12" s="1"/>
  <c r="Q177" i="12" s="1"/>
  <c r="O119" i="17"/>
  <c r="Q42" i="5"/>
  <c r="Q57" i="14"/>
  <c r="O51" i="14"/>
  <c r="P52" i="14"/>
  <c r="P51" i="14" s="1"/>
  <c r="H49" i="12"/>
  <c r="G49" i="12"/>
  <c r="I49" i="12"/>
  <c r="H14" i="3"/>
  <c r="H10" i="3" s="1"/>
  <c r="P61" i="16"/>
  <c r="Q61" i="16" s="1"/>
  <c r="Q58" i="16" s="1"/>
  <c r="G57" i="14"/>
  <c r="H58" i="14"/>
  <c r="H57" i="14" s="1"/>
  <c r="P41" i="12"/>
  <c r="P40" i="12" s="1"/>
  <c r="P39" i="12" s="1"/>
  <c r="O40" i="12"/>
  <c r="O39" i="12" s="1"/>
  <c r="H11" i="6"/>
  <c r="Q71" i="5"/>
  <c r="P28" i="6"/>
  <c r="P71" i="14"/>
  <c r="P50" i="6"/>
  <c r="H28" i="6"/>
  <c r="O217" i="36"/>
  <c r="G162" i="36"/>
  <c r="Q147" i="36"/>
  <c r="H226" i="36"/>
  <c r="O167" i="36"/>
  <c r="P168" i="36"/>
  <c r="P167" i="36" s="1"/>
  <c r="P24" i="34"/>
  <c r="Q24" i="34"/>
  <c r="P1933" i="30"/>
  <c r="P1760" i="30"/>
  <c r="I1873" i="30"/>
  <c r="Q1523" i="30"/>
  <c r="I439" i="30"/>
  <c r="Q576" i="30"/>
  <c r="H270" i="36"/>
  <c r="P64" i="29"/>
  <c r="Q64" i="29" s="1"/>
  <c r="O71" i="29"/>
  <c r="P72" i="29"/>
  <c r="P71" i="29" s="1"/>
  <c r="P147" i="23"/>
  <c r="R102" i="24"/>
  <c r="R101" i="24" s="1"/>
  <c r="R100" i="24" s="1"/>
  <c r="Q101" i="24"/>
  <c r="Q100" i="24" s="1"/>
  <c r="H102" i="23"/>
  <c r="Q38" i="23"/>
  <c r="I103" i="23"/>
  <c r="I102" i="23" s="1"/>
  <c r="P33" i="21"/>
  <c r="P32" i="21" s="1"/>
  <c r="O32" i="21"/>
  <c r="O28" i="21" s="1"/>
  <c r="P159" i="23"/>
  <c r="G114" i="12"/>
  <c r="H118" i="12"/>
  <c r="H114" i="12" s="1"/>
  <c r="Q105" i="17"/>
  <c r="Q103" i="17" s="1"/>
  <c r="O103" i="17"/>
  <c r="P165" i="16"/>
  <c r="Q165" i="16" s="1"/>
  <c r="O122" i="16"/>
  <c r="I10" i="13"/>
  <c r="I9" i="13" s="1"/>
  <c r="H15" i="16"/>
  <c r="I15" i="16" s="1"/>
  <c r="O21" i="17"/>
  <c r="P69" i="16"/>
  <c r="O68" i="16"/>
  <c r="P73" i="12"/>
  <c r="P184" i="16"/>
  <c r="Q184" i="16" s="1"/>
  <c r="O179" i="16"/>
  <c r="G88" i="14"/>
  <c r="H32" i="3"/>
  <c r="H28" i="3" s="1"/>
  <c r="I33" i="3"/>
  <c r="I28" i="3" s="1"/>
  <c r="I72" i="14"/>
  <c r="H81" i="12"/>
  <c r="I82" i="12"/>
  <c r="I81" i="12" s="1"/>
  <c r="P71" i="5"/>
  <c r="O71" i="14"/>
  <c r="H42" i="5"/>
  <c r="G10" i="5"/>
  <c r="G9" i="5" s="1"/>
  <c r="K20" i="49" l="1"/>
  <c r="L10" i="49"/>
  <c r="S9" i="10"/>
  <c r="R9" i="10"/>
  <c r="I8" i="49" s="1"/>
  <c r="L8" i="49"/>
  <c r="H101" i="12"/>
  <c r="P101" i="12"/>
  <c r="G101" i="12"/>
  <c r="G9" i="12" s="1"/>
  <c r="D15" i="49" s="1"/>
  <c r="Q101" i="12"/>
  <c r="I80" i="12"/>
  <c r="P154" i="12"/>
  <c r="H80" i="12"/>
  <c r="Q259" i="12"/>
  <c r="Q258" i="12" s="1"/>
  <c r="P49" i="12"/>
  <c r="I200" i="12"/>
  <c r="H200" i="12"/>
  <c r="P257" i="12"/>
  <c r="L20" i="49"/>
  <c r="Q11" i="9"/>
  <c r="O55" i="23"/>
  <c r="K16" i="49"/>
  <c r="I68" i="23"/>
  <c r="Q10" i="30"/>
  <c r="J10" i="49" s="1"/>
  <c r="P10" i="30"/>
  <c r="I10" i="49" s="1"/>
  <c r="J8" i="49"/>
  <c r="K46" i="49"/>
  <c r="H10" i="35"/>
  <c r="P267" i="35"/>
  <c r="P498" i="35" s="1"/>
  <c r="P475" i="35" s="1"/>
  <c r="P101" i="35"/>
  <c r="I10" i="35"/>
  <c r="Q267" i="35"/>
  <c r="Q498" i="35" s="1"/>
  <c r="Q475" i="35" s="1"/>
  <c r="I10" i="18"/>
  <c r="I9" i="18" s="1"/>
  <c r="J46" i="49" s="1"/>
  <c r="N46" i="49" s="1"/>
  <c r="I48" i="22"/>
  <c r="H48" i="22"/>
  <c r="I63" i="22"/>
  <c r="H63" i="22"/>
  <c r="H9" i="22" s="1"/>
  <c r="P15" i="22"/>
  <c r="P9" i="22" s="1"/>
  <c r="Q9" i="22"/>
  <c r="I103" i="17"/>
  <c r="P70" i="17"/>
  <c r="Q71" i="17"/>
  <c r="Q70" i="17" s="1"/>
  <c r="P156" i="17"/>
  <c r="P119" i="17" s="1"/>
  <c r="Q157" i="17"/>
  <c r="Q156" i="17" s="1"/>
  <c r="Q119" i="17" s="1"/>
  <c r="P10" i="17"/>
  <c r="H103" i="17"/>
  <c r="H83" i="17" s="1"/>
  <c r="H9" i="17" s="1"/>
  <c r="G83" i="17"/>
  <c r="I88" i="17"/>
  <c r="I84" i="17" s="1"/>
  <c r="I83" i="17" s="1"/>
  <c r="P21" i="17"/>
  <c r="Q46" i="17"/>
  <c r="H38" i="27"/>
  <c r="G37" i="27"/>
  <c r="C10" i="27"/>
  <c r="C9" i="27" s="1"/>
  <c r="O48" i="27"/>
  <c r="P12" i="27"/>
  <c r="O11" i="27"/>
  <c r="P48" i="27"/>
  <c r="Q38" i="27"/>
  <c r="Q37" i="27" s="1"/>
  <c r="O10" i="19"/>
  <c r="O9" i="19" s="1"/>
  <c r="Q45" i="19"/>
  <c r="Q44" i="19" s="1"/>
  <c r="Q43" i="19" s="1"/>
  <c r="P44" i="19"/>
  <c r="P43" i="19" s="1"/>
  <c r="Q37" i="19"/>
  <c r="Q36" i="19" s="1"/>
  <c r="Q10" i="19" s="1"/>
  <c r="Q9" i="19" s="1"/>
  <c r="P36" i="19"/>
  <c r="Q51" i="19"/>
  <c r="Q50" i="19" s="1"/>
  <c r="Q49" i="19" s="1"/>
  <c r="P50" i="19"/>
  <c r="P49" i="19" s="1"/>
  <c r="P10" i="19"/>
  <c r="Q57" i="19"/>
  <c r="Q56" i="19" s="1"/>
  <c r="Q55" i="19" s="1"/>
  <c r="P56" i="19"/>
  <c r="P55" i="19" s="1"/>
  <c r="P9" i="19"/>
  <c r="H36" i="19"/>
  <c r="I37" i="19"/>
  <c r="H28" i="19"/>
  <c r="H10" i="19" s="1"/>
  <c r="H9" i="19" s="1"/>
  <c r="I29" i="19"/>
  <c r="I12" i="19"/>
  <c r="H14" i="37"/>
  <c r="I15" i="37"/>
  <c r="I14" i="37" s="1"/>
  <c r="I32" i="37"/>
  <c r="I31" i="37" s="1"/>
  <c r="G13" i="37"/>
  <c r="G9" i="37" s="1"/>
  <c r="H37" i="37"/>
  <c r="I38" i="37"/>
  <c r="I37" i="37" s="1"/>
  <c r="I11" i="21"/>
  <c r="P96" i="21"/>
  <c r="P90" i="21" s="1"/>
  <c r="Q97" i="21"/>
  <c r="Q96" i="21" s="1"/>
  <c r="Q90" i="21" s="1"/>
  <c r="H21" i="21"/>
  <c r="H10" i="21" s="1"/>
  <c r="H9" i="21" s="1"/>
  <c r="P11" i="21"/>
  <c r="P10" i="21" s="1"/>
  <c r="P28" i="21"/>
  <c r="Q33" i="21"/>
  <c r="Q32" i="21" s="1"/>
  <c r="Q28" i="21" s="1"/>
  <c r="P52" i="21"/>
  <c r="Q52" i="21"/>
  <c r="H94" i="29"/>
  <c r="Q119" i="29"/>
  <c r="Q99" i="29" s="1"/>
  <c r="Q94" i="29" s="1"/>
  <c r="P10" i="29"/>
  <c r="Q72" i="29"/>
  <c r="I34" i="29"/>
  <c r="H10" i="29"/>
  <c r="I108" i="29"/>
  <c r="Q36" i="29"/>
  <c r="Q34" i="29" s="1"/>
  <c r="Q10" i="29" s="1"/>
  <c r="L10" i="24"/>
  <c r="I56" i="24"/>
  <c r="Q74" i="24"/>
  <c r="P73" i="24"/>
  <c r="P56" i="24" s="1"/>
  <c r="P9" i="24" s="1"/>
  <c r="H10" i="24"/>
  <c r="H56" i="24"/>
  <c r="H9" i="24" s="1"/>
  <c r="J11" i="24"/>
  <c r="J88" i="24"/>
  <c r="J61" i="24"/>
  <c r="H10" i="31"/>
  <c r="H9" i="31" s="1"/>
  <c r="Q12" i="31"/>
  <c r="Q11" i="31" s="1"/>
  <c r="Q10" i="34"/>
  <c r="Q9" i="34" s="1"/>
  <c r="P10" i="34"/>
  <c r="P9" i="34" s="1"/>
  <c r="H35" i="34"/>
  <c r="G9" i="34"/>
  <c r="C9" i="14"/>
  <c r="I58" i="14"/>
  <c r="I57" i="14" s="1"/>
  <c r="H71" i="14"/>
  <c r="H70" i="14" s="1"/>
  <c r="K9" i="14"/>
  <c r="P61" i="14"/>
  <c r="P60" i="14" s="1"/>
  <c r="I12" i="14"/>
  <c r="I11" i="14" s="1"/>
  <c r="O70" i="14"/>
  <c r="I97" i="14"/>
  <c r="I96" i="14" s="1"/>
  <c r="I90" i="14"/>
  <c r="I88" i="14" s="1"/>
  <c r="I62" i="14"/>
  <c r="I61" i="14" s="1"/>
  <c r="I60" i="14" s="1"/>
  <c r="O9" i="6"/>
  <c r="P10" i="6"/>
  <c r="Q10" i="6"/>
  <c r="I65" i="6"/>
  <c r="I10" i="6"/>
  <c r="P65" i="6"/>
  <c r="Q65" i="6"/>
  <c r="H10" i="6"/>
  <c r="G9" i="6"/>
  <c r="O9" i="15"/>
  <c r="G61" i="15"/>
  <c r="G46" i="15" s="1"/>
  <c r="H37" i="15"/>
  <c r="I38" i="15"/>
  <c r="I37" i="15" s="1"/>
  <c r="H27" i="15"/>
  <c r="I28" i="15"/>
  <c r="I27" i="15" s="1"/>
  <c r="H19" i="15"/>
  <c r="I20" i="15"/>
  <c r="I19" i="15" s="1"/>
  <c r="G10" i="15"/>
  <c r="G9" i="15" s="1"/>
  <c r="H11" i="15"/>
  <c r="I12" i="15"/>
  <c r="I11" i="15" s="1"/>
  <c r="Q9" i="3"/>
  <c r="I9" i="3"/>
  <c r="P9" i="3"/>
  <c r="P10" i="9"/>
  <c r="P9" i="9" s="1"/>
  <c r="I20" i="49" s="1"/>
  <c r="M20" i="49" s="1"/>
  <c r="Q10" i="9"/>
  <c r="Q9" i="9" s="1"/>
  <c r="J20" i="49" s="1"/>
  <c r="Q179" i="16"/>
  <c r="Q164" i="16"/>
  <c r="Q162" i="16" s="1"/>
  <c r="P162" i="16"/>
  <c r="Q154" i="16"/>
  <c r="Q153" i="16" s="1"/>
  <c r="P153" i="16"/>
  <c r="P179" i="16"/>
  <c r="Q192" i="16"/>
  <c r="Q191" i="16" s="1"/>
  <c r="P191" i="16"/>
  <c r="Q116" i="16"/>
  <c r="Q115" i="16" s="1"/>
  <c r="P115" i="16"/>
  <c r="H46" i="16"/>
  <c r="Q110" i="16"/>
  <c r="Q108" i="16" s="1"/>
  <c r="P108" i="16"/>
  <c r="Q69" i="16"/>
  <c r="Q68" i="16" s="1"/>
  <c r="P68" i="16"/>
  <c r="P58" i="16"/>
  <c r="Q152" i="16"/>
  <c r="Q150" i="16" s="1"/>
  <c r="P150" i="16"/>
  <c r="I128" i="16"/>
  <c r="P128" i="16"/>
  <c r="Q238" i="16"/>
  <c r="Q234" i="16" s="1"/>
  <c r="P234" i="16"/>
  <c r="Q128" i="16"/>
  <c r="I119" i="16"/>
  <c r="I118" i="16" s="1"/>
  <c r="H118" i="16"/>
  <c r="I116" i="16"/>
  <c r="I115" i="16" s="1"/>
  <c r="H115" i="16"/>
  <c r="I12" i="16"/>
  <c r="I11" i="16" s="1"/>
  <c r="H11" i="16"/>
  <c r="I112" i="16"/>
  <c r="I108" i="16" s="1"/>
  <c r="H108" i="16"/>
  <c r="I235" i="16"/>
  <c r="I234" i="16" s="1"/>
  <c r="H234" i="16"/>
  <c r="H90" i="16"/>
  <c r="H99" i="16"/>
  <c r="I90" i="16"/>
  <c r="I208" i="16"/>
  <c r="I207" i="16" s="1"/>
  <c r="H207" i="16"/>
  <c r="I201" i="16"/>
  <c r="I200" i="16" s="1"/>
  <c r="H200" i="16"/>
  <c r="H128" i="16"/>
  <c r="K9" i="16"/>
  <c r="C9" i="16"/>
  <c r="H193" i="16"/>
  <c r="G191" i="16"/>
  <c r="P245" i="36"/>
  <c r="I192" i="36"/>
  <c r="O199" i="36"/>
  <c r="P147" i="36"/>
  <c r="P41" i="36"/>
  <c r="H147" i="36"/>
  <c r="C9" i="36"/>
  <c r="P259" i="36"/>
  <c r="P258" i="36" s="1"/>
  <c r="Q260" i="36"/>
  <c r="Q259" i="36" s="1"/>
  <c r="Q258" i="36" s="1"/>
  <c r="P256" i="36"/>
  <c r="P255" i="36" s="1"/>
  <c r="Q257" i="36"/>
  <c r="Q256" i="36" s="1"/>
  <c r="Q255" i="36" s="1"/>
  <c r="H192" i="36"/>
  <c r="I23" i="36"/>
  <c r="I13" i="36" s="1"/>
  <c r="I114" i="36"/>
  <c r="H162" i="36"/>
  <c r="P218" i="36"/>
  <c r="I147" i="36"/>
  <c r="G262" i="36"/>
  <c r="H263" i="36"/>
  <c r="H262" i="36" s="1"/>
  <c r="H260" i="36"/>
  <c r="G259" i="36"/>
  <c r="G258" i="36" s="1"/>
  <c r="H214" i="36"/>
  <c r="G213" i="36"/>
  <c r="G212" i="36" s="1"/>
  <c r="H201" i="36"/>
  <c r="H200" i="36" s="1"/>
  <c r="H199" i="36" s="1"/>
  <c r="G200" i="36"/>
  <c r="G199" i="36" s="1"/>
  <c r="G38" i="36"/>
  <c r="H39" i="36"/>
  <c r="H38" i="36" s="1"/>
  <c r="Q12" i="36"/>
  <c r="Q11" i="36" s="1"/>
  <c r="H170" i="36"/>
  <c r="H167" i="36" s="1"/>
  <c r="G167" i="36"/>
  <c r="G166" i="36" s="1"/>
  <c r="H247" i="36"/>
  <c r="H246" i="36" s="1"/>
  <c r="H245" i="36" s="1"/>
  <c r="G246" i="36"/>
  <c r="G245" i="36" s="1"/>
  <c r="B9" i="36"/>
  <c r="H219" i="36"/>
  <c r="H218" i="36" s="1"/>
  <c r="G218" i="36"/>
  <c r="H12" i="36"/>
  <c r="G11" i="36"/>
  <c r="I25" i="36"/>
  <c r="P202" i="36"/>
  <c r="P199" i="36" s="1"/>
  <c r="O243" i="36"/>
  <c r="O242" i="36" s="1"/>
  <c r="P244" i="36"/>
  <c r="P243" i="36" s="1"/>
  <c r="P242" i="36" s="1"/>
  <c r="O38" i="36"/>
  <c r="O10" i="36" s="1"/>
  <c r="P39" i="36"/>
  <c r="Q14" i="36"/>
  <c r="Q13" i="36" s="1"/>
  <c r="H25" i="36"/>
  <c r="Q202" i="36"/>
  <c r="K9" i="36"/>
  <c r="G256" i="36"/>
  <c r="G255" i="36" s="1"/>
  <c r="H257" i="36"/>
  <c r="H256" i="36" s="1"/>
  <c r="H255" i="36" s="1"/>
  <c r="I187" i="36"/>
  <c r="P162" i="36"/>
  <c r="Q163" i="36"/>
  <c r="Q162" i="36" s="1"/>
  <c r="I217" i="36"/>
  <c r="I128" i="23"/>
  <c r="I127" i="23" s="1"/>
  <c r="Q149" i="23"/>
  <c r="Q147" i="23" s="1"/>
  <c r="I146" i="23"/>
  <c r="I143" i="23" s="1"/>
  <c r="P11" i="23"/>
  <c r="Q36" i="23"/>
  <c r="Q34" i="23" s="1"/>
  <c r="P200" i="12"/>
  <c r="Q97" i="12"/>
  <c r="Q88" i="12"/>
  <c r="Q34" i="12"/>
  <c r="Q81" i="12"/>
  <c r="Q217" i="12"/>
  <c r="Q216" i="12" s="1"/>
  <c r="Q200" i="12" s="1"/>
  <c r="P185" i="12"/>
  <c r="Q100" i="12"/>
  <c r="Q41" i="12"/>
  <c r="Q262" i="12"/>
  <c r="Q261" i="12" s="1"/>
  <c r="H11" i="12"/>
  <c r="H10" i="12" s="1"/>
  <c r="I142" i="12"/>
  <c r="I138" i="12" s="1"/>
  <c r="Q167" i="12"/>
  <c r="Q164" i="12" s="1"/>
  <c r="Q154" i="12" s="1"/>
  <c r="Q53" i="12"/>
  <c r="I264" i="12"/>
  <c r="I261" i="12" s="1"/>
  <c r="Q185" i="12"/>
  <c r="K9" i="12"/>
  <c r="G15" i="49" s="1"/>
  <c r="C9" i="12"/>
  <c r="C15" i="49" s="1"/>
  <c r="P81" i="12"/>
  <c r="P80" i="12" s="1"/>
  <c r="I118" i="12"/>
  <c r="I114" i="12" s="1"/>
  <c r="I271" i="12"/>
  <c r="I266" i="12" s="1"/>
  <c r="I265" i="12" s="1"/>
  <c r="C10" i="30"/>
  <c r="C10" i="49" s="1"/>
  <c r="K10" i="49" s="1"/>
  <c r="I10" i="30"/>
  <c r="F10" i="49" s="1"/>
  <c r="H10" i="30"/>
  <c r="E10" i="49" s="1"/>
  <c r="K9" i="10"/>
  <c r="F8" i="49" s="1"/>
  <c r="J9" i="10"/>
  <c r="E8" i="49" s="1"/>
  <c r="Q168" i="36"/>
  <c r="Q167" i="36" s="1"/>
  <c r="Q90" i="14"/>
  <c r="Q88" i="14" s="1"/>
  <c r="Q16" i="31"/>
  <c r="Q15" i="31" s="1"/>
  <c r="Q26" i="31"/>
  <c r="Q25" i="31" s="1"/>
  <c r="Q12" i="17"/>
  <c r="Q11" i="17" s="1"/>
  <c r="Q10" i="17" s="1"/>
  <c r="Q15" i="33"/>
  <c r="H237" i="36"/>
  <c r="H234" i="36" s="1"/>
  <c r="G234" i="36"/>
  <c r="P96" i="14"/>
  <c r="P70" i="14" s="1"/>
  <c r="P201" i="16"/>
  <c r="O200" i="16"/>
  <c r="O175" i="16" s="1"/>
  <c r="H65" i="6"/>
  <c r="P178" i="12"/>
  <c r="P177" i="12" s="1"/>
  <c r="P20" i="12"/>
  <c r="P11" i="12" s="1"/>
  <c r="P10" i="12" s="1"/>
  <c r="O11" i="12"/>
  <c r="Q17" i="21"/>
  <c r="Q16" i="21" s="1"/>
  <c r="I10" i="34"/>
  <c r="I244" i="36"/>
  <c r="H60" i="16"/>
  <c r="J50" i="24"/>
  <c r="I49" i="24"/>
  <c r="I71" i="14"/>
  <c r="I10" i="5"/>
  <c r="I9" i="5" s="1"/>
  <c r="Q49" i="24"/>
  <c r="Q10" i="24" s="1"/>
  <c r="R50" i="24"/>
  <c r="R49" i="24" s="1"/>
  <c r="R10" i="24" s="1"/>
  <c r="Q21" i="17"/>
  <c r="P81" i="21"/>
  <c r="I173" i="36"/>
  <c r="Q247" i="36"/>
  <c r="Q246" i="36" s="1"/>
  <c r="Q245" i="36" s="1"/>
  <c r="P254" i="16"/>
  <c r="O251" i="16"/>
  <c r="G9" i="17"/>
  <c r="Q26" i="36"/>
  <c r="Q25" i="36" s="1"/>
  <c r="P9" i="13"/>
  <c r="P32" i="31"/>
  <c r="P31" i="31" s="1"/>
  <c r="P10" i="31" s="1"/>
  <c r="P9" i="31" s="1"/>
  <c r="O31" i="31"/>
  <c r="O10" i="31" s="1"/>
  <c r="O9" i="31" s="1"/>
  <c r="H256" i="16"/>
  <c r="G251" i="16"/>
  <c r="I10" i="31"/>
  <c r="I9" i="31" s="1"/>
  <c r="I259" i="12"/>
  <c r="I258" i="12" s="1"/>
  <c r="P91" i="16"/>
  <c r="O90" i="16"/>
  <c r="O51" i="21"/>
  <c r="O9" i="21" s="1"/>
  <c r="H250" i="16"/>
  <c r="G248" i="16"/>
  <c r="H65" i="23"/>
  <c r="H9" i="23" s="1"/>
  <c r="E16" i="49" s="1"/>
  <c r="G65" i="23"/>
  <c r="G9" i="23" s="1"/>
  <c r="D16" i="49" s="1"/>
  <c r="P135" i="23"/>
  <c r="O135" i="23"/>
  <c r="P10" i="5"/>
  <c r="P9" i="5" s="1"/>
  <c r="H257" i="12"/>
  <c r="P127" i="23"/>
  <c r="I13" i="9"/>
  <c r="I11" i="9" s="1"/>
  <c r="I10" i="9" s="1"/>
  <c r="I9" i="9" s="1"/>
  <c r="F20" i="49" s="1"/>
  <c r="Q162" i="23"/>
  <c r="Q159" i="23" s="1"/>
  <c r="P46" i="17"/>
  <c r="Q57" i="23"/>
  <c r="Q55" i="23" s="1"/>
  <c r="Q52" i="14"/>
  <c r="Q51" i="14" s="1"/>
  <c r="Q62" i="14"/>
  <c r="Q61" i="14" s="1"/>
  <c r="Q60" i="14" s="1"/>
  <c r="Q111" i="17"/>
  <c r="Q110" i="17" s="1"/>
  <c r="Q83" i="17" s="1"/>
  <c r="G138" i="16"/>
  <c r="G114" i="16" s="1"/>
  <c r="H139" i="16"/>
  <c r="Q12" i="14"/>
  <c r="Q11" i="14" s="1"/>
  <c r="I21" i="21"/>
  <c r="G43" i="36"/>
  <c r="O270" i="36"/>
  <c r="O261" i="36" s="1"/>
  <c r="P274" i="36"/>
  <c r="P270" i="36" s="1"/>
  <c r="P261" i="36" s="1"/>
  <c r="J38" i="24"/>
  <c r="I37" i="24"/>
  <c r="P193" i="36"/>
  <c r="P192" i="36" s="1"/>
  <c r="P166" i="36" s="1"/>
  <c r="O192" i="36"/>
  <c r="O166" i="36" s="1"/>
  <c r="P112" i="36"/>
  <c r="P111" i="36" s="1"/>
  <c r="O111" i="36"/>
  <c r="O40" i="36" s="1"/>
  <c r="Q201" i="36"/>
  <c r="Q200" i="36" s="1"/>
  <c r="H229" i="16"/>
  <c r="G225" i="16"/>
  <c r="G206" i="16" s="1"/>
  <c r="H10" i="34"/>
  <c r="H9" i="34" s="1"/>
  <c r="H52" i="14"/>
  <c r="H51" i="14" s="1"/>
  <c r="G51" i="14"/>
  <c r="Q11" i="21"/>
  <c r="I96" i="29"/>
  <c r="G86" i="16"/>
  <c r="P16" i="23"/>
  <c r="O16" i="23"/>
  <c r="Q73" i="17"/>
  <c r="Q72" i="17" s="1"/>
  <c r="H72" i="16"/>
  <c r="G68" i="16"/>
  <c r="O118" i="16"/>
  <c r="P122" i="16"/>
  <c r="O65" i="23"/>
  <c r="P65" i="23"/>
  <c r="H11" i="27"/>
  <c r="G11" i="27"/>
  <c r="G10" i="27" s="1"/>
  <c r="G9" i="27" s="1"/>
  <c r="H9" i="3"/>
  <c r="P83" i="29"/>
  <c r="P82" i="29" s="1"/>
  <c r="O82" i="29"/>
  <c r="O48" i="29" s="1"/>
  <c r="O9" i="29" s="1"/>
  <c r="Q9" i="13"/>
  <c r="P88" i="16"/>
  <c r="O87" i="16"/>
  <c r="I20" i="12"/>
  <c r="I11" i="12" s="1"/>
  <c r="I10" i="12" s="1"/>
  <c r="O169" i="16"/>
  <c r="O149" i="16" s="1"/>
  <c r="P170" i="16"/>
  <c r="P9" i="15"/>
  <c r="Q9" i="15"/>
  <c r="H10" i="5"/>
  <c r="H9" i="5" s="1"/>
  <c r="H40" i="14"/>
  <c r="H39" i="14" s="1"/>
  <c r="G39" i="14"/>
  <c r="P140" i="16"/>
  <c r="O138" i="16"/>
  <c r="P40" i="14"/>
  <c r="P39" i="14" s="1"/>
  <c r="P10" i="14" s="1"/>
  <c r="O83" i="17"/>
  <c r="O9" i="17" s="1"/>
  <c r="P55" i="29"/>
  <c r="P50" i="16"/>
  <c r="O46" i="16"/>
  <c r="H265" i="36"/>
  <c r="H264" i="36" s="1"/>
  <c r="G264" i="36"/>
  <c r="Q10" i="5"/>
  <c r="Q9" i="5" s="1"/>
  <c r="P69" i="17"/>
  <c r="G9" i="29"/>
  <c r="P217" i="36"/>
  <c r="P216" i="36" s="1"/>
  <c r="O216" i="36"/>
  <c r="O215" i="36" s="1"/>
  <c r="G70" i="14"/>
  <c r="P213" i="16"/>
  <c r="O207" i="16"/>
  <c r="Q96" i="14"/>
  <c r="Q51" i="21"/>
  <c r="Q57" i="29"/>
  <c r="Q55" i="29" s="1"/>
  <c r="M10" i="49" l="1"/>
  <c r="N10" i="49"/>
  <c r="I101" i="12"/>
  <c r="Q80" i="12"/>
  <c r="Q257" i="12"/>
  <c r="I257" i="12"/>
  <c r="O10" i="12"/>
  <c r="O9" i="12" s="1"/>
  <c r="H15" i="49" s="1"/>
  <c r="L15" i="49" s="1"/>
  <c r="K15" i="49"/>
  <c r="N20" i="49"/>
  <c r="M8" i="49"/>
  <c r="N8" i="49"/>
  <c r="Q9" i="35"/>
  <c r="J14" i="49" s="1"/>
  <c r="N14" i="49" s="1"/>
  <c r="I9" i="22"/>
  <c r="Q69" i="17"/>
  <c r="Q9" i="17" s="1"/>
  <c r="I9" i="17"/>
  <c r="O10" i="27"/>
  <c r="O9" i="27" s="1"/>
  <c r="I38" i="27"/>
  <c r="I37" i="27" s="1"/>
  <c r="H37" i="27"/>
  <c r="Q12" i="27"/>
  <c r="Q11" i="27" s="1"/>
  <c r="Q10" i="27" s="1"/>
  <c r="Q9" i="27" s="1"/>
  <c r="P11" i="27"/>
  <c r="P10" i="27" s="1"/>
  <c r="P9" i="27" s="1"/>
  <c r="H10" i="27"/>
  <c r="H9" i="27" s="1"/>
  <c r="I36" i="19"/>
  <c r="I11" i="19"/>
  <c r="I28" i="19"/>
  <c r="I13" i="37"/>
  <c r="I9" i="37" s="1"/>
  <c r="H13" i="37"/>
  <c r="H9" i="37" s="1"/>
  <c r="I10" i="21"/>
  <c r="I9" i="21" s="1"/>
  <c r="P51" i="21"/>
  <c r="P9" i="21" s="1"/>
  <c r="Q10" i="21"/>
  <c r="Q9" i="21" s="1"/>
  <c r="H9" i="29"/>
  <c r="Q71" i="29"/>
  <c r="I95" i="29"/>
  <c r="I94" i="29" s="1"/>
  <c r="I99" i="29"/>
  <c r="P48" i="29"/>
  <c r="P9" i="29" s="1"/>
  <c r="I11" i="29"/>
  <c r="I10" i="29" s="1"/>
  <c r="R74" i="24"/>
  <c r="R73" i="24" s="1"/>
  <c r="R56" i="24" s="1"/>
  <c r="R9" i="24" s="1"/>
  <c r="Q73" i="24"/>
  <c r="Q56" i="24" s="1"/>
  <c r="Q9" i="24" s="1"/>
  <c r="I10" i="24"/>
  <c r="I9" i="24" s="1"/>
  <c r="J37" i="24"/>
  <c r="J49" i="24"/>
  <c r="J56" i="24"/>
  <c r="J87" i="24"/>
  <c r="Q70" i="14"/>
  <c r="I70" i="14"/>
  <c r="H10" i="14"/>
  <c r="H9" i="14" s="1"/>
  <c r="I40" i="14"/>
  <c r="I39" i="14" s="1"/>
  <c r="Q40" i="14"/>
  <c r="Q39" i="14" s="1"/>
  <c r="Q10" i="14" s="1"/>
  <c r="G10" i="14"/>
  <c r="G9" i="14" s="1"/>
  <c r="P9" i="14"/>
  <c r="P9" i="6"/>
  <c r="I24" i="49" s="1"/>
  <c r="Q9" i="6"/>
  <c r="J24" i="49" s="1"/>
  <c r="I9" i="6"/>
  <c r="F24" i="49" s="1"/>
  <c r="H9" i="6"/>
  <c r="E24" i="49" s="1"/>
  <c r="H10" i="15"/>
  <c r="H9" i="15" s="1"/>
  <c r="I10" i="15"/>
  <c r="I9" i="15" s="1"/>
  <c r="I86" i="16"/>
  <c r="Q175" i="16"/>
  <c r="Q201" i="16"/>
  <c r="Q200" i="16" s="1"/>
  <c r="P200" i="16"/>
  <c r="P175" i="16" s="1"/>
  <c r="H86" i="16"/>
  <c r="Q213" i="16"/>
  <c r="Q207" i="16" s="1"/>
  <c r="Q206" i="16" s="1"/>
  <c r="P207" i="16"/>
  <c r="P206" i="16" s="1"/>
  <c r="Q254" i="16"/>
  <c r="Q251" i="16" s="1"/>
  <c r="P251" i="16"/>
  <c r="Q122" i="16"/>
  <c r="Q118" i="16" s="1"/>
  <c r="P118" i="16"/>
  <c r="Q91" i="16"/>
  <c r="Q90" i="16" s="1"/>
  <c r="P90" i="16"/>
  <c r="Q50" i="16"/>
  <c r="Q46" i="16" s="1"/>
  <c r="Q10" i="16" s="1"/>
  <c r="P46" i="16"/>
  <c r="P10" i="16" s="1"/>
  <c r="Q140" i="16"/>
  <c r="Q138" i="16" s="1"/>
  <c r="Q114" i="16" s="1"/>
  <c r="P138" i="16"/>
  <c r="P114" i="16" s="1"/>
  <c r="Q170" i="16"/>
  <c r="Q169" i="16" s="1"/>
  <c r="Q149" i="16" s="1"/>
  <c r="P169" i="16"/>
  <c r="P149" i="16" s="1"/>
  <c r="Q88" i="16"/>
  <c r="Q87" i="16" s="1"/>
  <c r="P87" i="16"/>
  <c r="P86" i="16" s="1"/>
  <c r="I250" i="16"/>
  <c r="I248" i="16" s="1"/>
  <c r="H248" i="16"/>
  <c r="I193" i="16"/>
  <c r="I191" i="16" s="1"/>
  <c r="I175" i="16" s="1"/>
  <c r="H191" i="16"/>
  <c r="H175" i="16" s="1"/>
  <c r="I60" i="16"/>
  <c r="I58" i="16" s="1"/>
  <c r="H58" i="16"/>
  <c r="I229" i="16"/>
  <c r="I225" i="16" s="1"/>
  <c r="H225" i="16"/>
  <c r="H206" i="16" s="1"/>
  <c r="I72" i="16"/>
  <c r="I68" i="16" s="1"/>
  <c r="H68" i="16"/>
  <c r="H10" i="16" s="1"/>
  <c r="I139" i="16"/>
  <c r="I138" i="16" s="1"/>
  <c r="I114" i="16" s="1"/>
  <c r="H138" i="16"/>
  <c r="H114" i="16" s="1"/>
  <c r="I256" i="16"/>
  <c r="I251" i="16" s="1"/>
  <c r="H251" i="16"/>
  <c r="I206" i="16"/>
  <c r="G10" i="16"/>
  <c r="G175" i="16"/>
  <c r="Q199" i="36"/>
  <c r="I219" i="36"/>
  <c r="I218" i="36" s="1"/>
  <c r="P40" i="36"/>
  <c r="I39" i="36"/>
  <c r="I38" i="36" s="1"/>
  <c r="H215" i="36"/>
  <c r="H261" i="36"/>
  <c r="H166" i="36"/>
  <c r="G215" i="36"/>
  <c r="P215" i="36"/>
  <c r="I248" i="36"/>
  <c r="G10" i="36"/>
  <c r="I201" i="36"/>
  <c r="I200" i="36" s="1"/>
  <c r="I199" i="36" s="1"/>
  <c r="I263" i="36"/>
  <c r="I262" i="36" s="1"/>
  <c r="I170" i="36"/>
  <c r="G261" i="36"/>
  <c r="I111" i="36"/>
  <c r="I172" i="36"/>
  <c r="I243" i="36"/>
  <c r="I242" i="36" s="1"/>
  <c r="I216" i="36"/>
  <c r="H213" i="36"/>
  <c r="H212" i="36" s="1"/>
  <c r="I214" i="36"/>
  <c r="I162" i="36"/>
  <c r="I12" i="36"/>
  <c r="H11" i="36"/>
  <c r="H10" i="36" s="1"/>
  <c r="I247" i="36"/>
  <c r="I183" i="36"/>
  <c r="I260" i="36"/>
  <c r="H259" i="36"/>
  <c r="H258" i="36" s="1"/>
  <c r="O9" i="36"/>
  <c r="P38" i="36"/>
  <c r="P10" i="36" s="1"/>
  <c r="Q39" i="36"/>
  <c r="Q38" i="36" s="1"/>
  <c r="Q10" i="36" s="1"/>
  <c r="Q244" i="36"/>
  <c r="Q243" i="36" s="1"/>
  <c r="Q242" i="36" s="1"/>
  <c r="I257" i="36"/>
  <c r="I265" i="36"/>
  <c r="P9" i="23"/>
  <c r="I16" i="49" s="1"/>
  <c r="O9" i="23"/>
  <c r="H16" i="49" s="1"/>
  <c r="Q17" i="23"/>
  <c r="Q16" i="23" s="1"/>
  <c r="I65" i="23"/>
  <c r="I9" i="23" s="1"/>
  <c r="F16" i="49" s="1"/>
  <c r="Q128" i="23"/>
  <c r="Q127" i="23" s="1"/>
  <c r="Q137" i="23"/>
  <c r="Q135" i="23" s="1"/>
  <c r="Q40" i="12"/>
  <c r="Q39" i="12" s="1"/>
  <c r="Q99" i="12"/>
  <c r="Q96" i="12" s="1"/>
  <c r="Q50" i="12"/>
  <c r="Q49" i="12" s="1"/>
  <c r="Q20" i="12"/>
  <c r="P9" i="12"/>
  <c r="I15" i="49" s="1"/>
  <c r="H9" i="12"/>
  <c r="E15" i="49" s="1"/>
  <c r="O86" i="16"/>
  <c r="O10" i="16"/>
  <c r="Q112" i="36"/>
  <c r="Q111" i="36" s="1"/>
  <c r="Q40" i="36" s="1"/>
  <c r="O206" i="16"/>
  <c r="Q83" i="29"/>
  <c r="Q66" i="23"/>
  <c r="Q65" i="23" s="1"/>
  <c r="Q274" i="36"/>
  <c r="Q270" i="36" s="1"/>
  <c r="Q261" i="36" s="1"/>
  <c r="Q217" i="36"/>
  <c r="Q216" i="36" s="1"/>
  <c r="Q215" i="36" s="1"/>
  <c r="Q32" i="31"/>
  <c r="Q31" i="31" s="1"/>
  <c r="Q10" i="31" s="1"/>
  <c r="Q9" i="31" s="1"/>
  <c r="I52" i="14"/>
  <c r="I51" i="14" s="1"/>
  <c r="Q193" i="36"/>
  <c r="Q192" i="36" s="1"/>
  <c r="Q166" i="36" s="1"/>
  <c r="I12" i="27"/>
  <c r="I11" i="27" s="1"/>
  <c r="I10" i="27" s="1"/>
  <c r="I9" i="27" s="1"/>
  <c r="O114" i="16"/>
  <c r="H43" i="36"/>
  <c r="H41" i="36" s="1"/>
  <c r="H40" i="36" s="1"/>
  <c r="G41" i="36"/>
  <c r="G40" i="36" s="1"/>
  <c r="I237" i="36"/>
  <c r="M24" i="49" l="1"/>
  <c r="N24" i="49"/>
  <c r="I9" i="12"/>
  <c r="F15" i="49" s="1"/>
  <c r="M15" i="49"/>
  <c r="M16" i="49"/>
  <c r="L16" i="49"/>
  <c r="I10" i="19"/>
  <c r="I9" i="19" s="1"/>
  <c r="Q82" i="29"/>
  <c r="J10" i="24"/>
  <c r="J9" i="24" s="1"/>
  <c r="Q9" i="14"/>
  <c r="I10" i="14"/>
  <c r="I9" i="14" s="1"/>
  <c r="P9" i="16"/>
  <c r="Q86" i="16"/>
  <c r="Q9" i="16" s="1"/>
  <c r="I10" i="16"/>
  <c r="I9" i="16" s="1"/>
  <c r="H9" i="16"/>
  <c r="G9" i="16"/>
  <c r="P9" i="36"/>
  <c r="G9" i="36"/>
  <c r="I167" i="36"/>
  <c r="I166" i="36" s="1"/>
  <c r="I213" i="36"/>
  <c r="I212" i="36" s="1"/>
  <c r="I246" i="36"/>
  <c r="I245" i="36" s="1"/>
  <c r="I234" i="36"/>
  <c r="I264" i="36"/>
  <c r="I259" i="36"/>
  <c r="I258" i="36" s="1"/>
  <c r="H9" i="36"/>
  <c r="I11" i="36"/>
  <c r="I10" i="36" s="1"/>
  <c r="I256" i="36"/>
  <c r="I255" i="36" s="1"/>
  <c r="Q9" i="23"/>
  <c r="J16" i="49" s="1"/>
  <c r="Q9" i="36"/>
  <c r="Q11" i="12"/>
  <c r="Q10" i="12" s="1"/>
  <c r="I43" i="36"/>
  <c r="O9" i="16"/>
  <c r="P9" i="17"/>
  <c r="N16" i="49" l="1"/>
  <c r="Q48" i="29"/>
  <c r="I9" i="29"/>
  <c r="I215" i="36"/>
  <c r="I41" i="36"/>
  <c r="I261" i="36"/>
  <c r="Q9" i="12"/>
  <c r="J15" i="49" s="1"/>
  <c r="N15" i="49" s="1"/>
  <c r="Q9" i="29" l="1"/>
  <c r="I40" i="36"/>
  <c r="G22" i="47"/>
  <c r="H22" i="47" s="1"/>
  <c r="H21" i="47" s="1"/>
  <c r="B21" i="47"/>
  <c r="B20" i="47" s="1"/>
  <c r="B9" i="47" s="1"/>
  <c r="C21" i="47"/>
  <c r="C20" i="47" s="1"/>
  <c r="I9" i="36" l="1"/>
  <c r="G21" i="47"/>
  <c r="G20" i="47" s="1"/>
  <c r="H20" i="47"/>
  <c r="I22" i="47" l="1"/>
  <c r="I21" i="47" s="1"/>
  <c r="I20" i="47" s="1"/>
  <c r="E511" i="47"/>
  <c r="G511" i="47" s="1"/>
  <c r="H511" i="47" s="1"/>
  <c r="H510" i="47" s="1"/>
  <c r="H509" i="47" s="1"/>
  <c r="C510" i="47"/>
  <c r="C509" i="47" s="1"/>
  <c r="C9" i="47" s="1"/>
  <c r="C9" i="49" s="1"/>
  <c r="C7" i="49" l="1"/>
  <c r="C6" i="49" s="1"/>
  <c r="H9" i="47"/>
  <c r="G510" i="47"/>
  <c r="G509" i="47" s="1"/>
  <c r="G9" i="47" s="1"/>
  <c r="D9" i="49" l="1"/>
  <c r="E9" i="49"/>
  <c r="I511" i="47"/>
  <c r="I510" i="47" s="1"/>
  <c r="I509" i="47" s="1"/>
  <c r="I9" i="47" s="1"/>
  <c r="E7" i="49" l="1"/>
  <c r="E6" i="49" s="1"/>
  <c r="D7" i="49"/>
  <c r="D6" i="49" s="1"/>
  <c r="F9" i="49"/>
  <c r="M603" i="47"/>
  <c r="O603" i="47" s="1"/>
  <c r="K602" i="47"/>
  <c r="K548" i="47" s="1"/>
  <c r="O602" i="47" l="1"/>
  <c r="O548" i="47" s="1"/>
  <c r="P603" i="47"/>
  <c r="K9" i="47"/>
  <c r="G9" i="49" s="1"/>
  <c r="O9" i="47"/>
  <c r="H9" i="49" s="1"/>
  <c r="F7" i="49"/>
  <c r="F6" i="49" s="1"/>
  <c r="P602" i="47"/>
  <c r="P548" i="47" s="1"/>
  <c r="H7" i="49" l="1"/>
  <c r="H6" i="49" s="1"/>
  <c r="L9" i="49"/>
  <c r="L7" i="49" s="1"/>
  <c r="L6" i="49" s="1"/>
  <c r="G7" i="49"/>
  <c r="G6" i="49" s="1"/>
  <c r="K9" i="49"/>
  <c r="K7" i="49" s="1"/>
  <c r="K6" i="49" s="1"/>
  <c r="Q603" i="47"/>
  <c r="Q602" i="47" s="1"/>
  <c r="Q548" i="47" s="1"/>
  <c r="Q865" i="47" l="1"/>
  <c r="Q864" i="47" s="1"/>
  <c r="Q863" i="47" s="1"/>
  <c r="Q9" i="47" s="1"/>
  <c r="J9" i="49" s="1"/>
  <c r="P864" i="47"/>
  <c r="P863" i="47" s="1"/>
  <c r="P9" i="47" s="1"/>
  <c r="I9" i="49" l="1"/>
  <c r="M9" i="49" s="1"/>
  <c r="M7" i="49" s="1"/>
  <c r="M6" i="49" s="1"/>
  <c r="N9" i="49"/>
  <c r="N7" i="49" s="1"/>
  <c r="J7" i="49"/>
  <c r="J6" i="49" s="1"/>
  <c r="N6" i="49" l="1"/>
  <c r="O7" i="49"/>
  <c r="I7" i="49"/>
  <c r="I6" i="49" s="1"/>
  <c r="P7" i="49" l="1"/>
  <c r="P6" i="49" s="1"/>
  <c r="O6"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Neo</author>
  </authors>
  <commentList>
    <comment ref="M88" authorId="0" shapeId="0" xr:uid="{00000000-0006-0000-1600-000001000000}">
      <text>
        <r>
          <rPr>
            <b/>
            <sz val="9"/>
            <color indexed="81"/>
            <rFont val="Tahoma"/>
            <family val="2"/>
            <charset val="186"/>
          </rPr>
          <t>Neo:</t>
        </r>
        <r>
          <rPr>
            <sz val="9"/>
            <color indexed="81"/>
            <rFont val="Tahoma"/>
            <family val="2"/>
            <charset val="186"/>
          </rPr>
          <t xml:space="preserve">
128.80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H12" authorId="0" shapeId="0" xr:uid="{991F2218-8133-4A45-A4C6-06A228D1BD36}">
      <text>
        <r>
          <rPr>
            <b/>
            <sz val="9"/>
            <color indexed="81"/>
            <rFont val="Tahoma"/>
            <family val="2"/>
            <charset val="186"/>
          </rPr>
          <t>37127:</t>
        </r>
        <r>
          <rPr>
            <sz val="9"/>
            <color indexed="81"/>
            <rFont val="Tahoma"/>
            <family val="2"/>
            <charset val="186"/>
          </rPr>
          <t xml:space="preserve">
Samazināts VSAOI</t>
        </r>
      </text>
    </comment>
    <comment ref="H18" authorId="0" shapeId="0" xr:uid="{F345DE4F-06EB-47E0-A023-7525624F8F9F}">
      <text>
        <r>
          <rPr>
            <b/>
            <sz val="9"/>
            <color indexed="81"/>
            <rFont val="Tahoma"/>
            <family val="2"/>
            <charset val="186"/>
          </rPr>
          <t>37127:</t>
        </r>
        <r>
          <rPr>
            <sz val="9"/>
            <color indexed="81"/>
            <rFont val="Tahoma"/>
            <family val="2"/>
            <charset val="186"/>
          </rPr>
          <t xml:space="preserve">
Samazināts VSAOI</t>
        </r>
      </text>
    </comment>
    <comment ref="H36" authorId="0" shapeId="0" xr:uid="{E0F0FE31-C17A-4803-BB95-036FB65B4A40}">
      <text>
        <r>
          <rPr>
            <b/>
            <sz val="9"/>
            <color indexed="81"/>
            <rFont val="Tahoma"/>
            <family val="2"/>
            <charset val="186"/>
          </rPr>
          <t>37127:</t>
        </r>
        <r>
          <rPr>
            <sz val="9"/>
            <color indexed="81"/>
            <rFont val="Tahoma"/>
            <family val="2"/>
            <charset val="186"/>
          </rPr>
          <t xml:space="preserve">
Samazināts VSAOI</t>
        </r>
      </text>
    </comment>
    <comment ref="H46" authorId="0" shapeId="0" xr:uid="{D4DC2508-F29F-4F18-A29A-DBC57F18A538}">
      <text>
        <r>
          <rPr>
            <b/>
            <sz val="9"/>
            <color indexed="81"/>
            <rFont val="Tahoma"/>
            <family val="2"/>
            <charset val="186"/>
          </rPr>
          <t>37127:</t>
        </r>
        <r>
          <rPr>
            <sz val="9"/>
            <color indexed="81"/>
            <rFont val="Tahoma"/>
            <family val="2"/>
            <charset val="186"/>
          </rPr>
          <t xml:space="preserve">
Samazināts VSAOI</t>
        </r>
      </text>
    </comment>
    <comment ref="H50" authorId="0" shapeId="0" xr:uid="{6DDD5E16-099A-4D95-B972-4B978112D095}">
      <text>
        <r>
          <rPr>
            <b/>
            <sz val="9"/>
            <color indexed="81"/>
            <rFont val="Tahoma"/>
            <family val="2"/>
            <charset val="186"/>
          </rPr>
          <t>37127:</t>
        </r>
        <r>
          <rPr>
            <sz val="9"/>
            <color indexed="81"/>
            <rFont val="Tahoma"/>
            <family val="2"/>
            <charset val="186"/>
          </rPr>
          <t xml:space="preserve">
Samazināts VSAOI</t>
        </r>
      </text>
    </comment>
    <comment ref="H60" authorId="0" shapeId="0" xr:uid="{65E23D6D-D7D5-4630-B7F2-517EBA6FC892}">
      <text>
        <r>
          <rPr>
            <b/>
            <sz val="9"/>
            <color indexed="81"/>
            <rFont val="Tahoma"/>
            <family val="2"/>
            <charset val="186"/>
          </rPr>
          <t>37127:</t>
        </r>
        <r>
          <rPr>
            <sz val="9"/>
            <color indexed="81"/>
            <rFont val="Tahoma"/>
            <family val="2"/>
            <charset val="186"/>
          </rPr>
          <t xml:space="preserve">
Samazināts VSAOI</t>
        </r>
      </text>
    </comment>
    <comment ref="H73" authorId="0" shapeId="0" xr:uid="{8C70D888-5D3C-47FE-8508-33C8DADD7A97}">
      <text>
        <r>
          <rPr>
            <b/>
            <sz val="9"/>
            <color indexed="81"/>
            <rFont val="Tahoma"/>
            <family val="2"/>
            <charset val="186"/>
          </rPr>
          <t>37127:</t>
        </r>
        <r>
          <rPr>
            <sz val="9"/>
            <color indexed="81"/>
            <rFont val="Tahoma"/>
            <family val="2"/>
            <charset val="186"/>
          </rPr>
          <t xml:space="preserve">
Samazināts VSAOI</t>
        </r>
      </text>
    </comment>
    <comment ref="H79" authorId="0" shapeId="0" xr:uid="{E267F2D5-B6CE-464E-A506-1F9759801B56}">
      <text>
        <r>
          <rPr>
            <b/>
            <sz val="9"/>
            <color indexed="81"/>
            <rFont val="Tahoma"/>
            <family val="2"/>
            <charset val="186"/>
          </rPr>
          <t>37127:</t>
        </r>
        <r>
          <rPr>
            <sz val="9"/>
            <color indexed="81"/>
            <rFont val="Tahoma"/>
            <family val="2"/>
            <charset val="186"/>
          </rPr>
          <t xml:space="preserve">
Samazināts VSAOI</t>
        </r>
      </text>
    </comment>
    <comment ref="P82" authorId="0" shapeId="0" xr:uid="{387B2FDC-7353-4C6E-AA11-B77FB6BDB50E}">
      <text>
        <r>
          <rPr>
            <b/>
            <sz val="9"/>
            <color indexed="81"/>
            <rFont val="Tahoma"/>
            <family val="2"/>
            <charset val="186"/>
          </rPr>
          <t>37127:</t>
        </r>
        <r>
          <rPr>
            <sz val="9"/>
            <color indexed="81"/>
            <rFont val="Tahoma"/>
            <family val="2"/>
            <charset val="186"/>
          </rPr>
          <t xml:space="preserve">
Samazināta VSAOI</t>
        </r>
      </text>
    </comment>
    <comment ref="H88" authorId="0" shapeId="0" xr:uid="{465E1570-FE2E-44B4-8955-66CB66982362}">
      <text>
        <r>
          <rPr>
            <b/>
            <sz val="9"/>
            <color indexed="81"/>
            <rFont val="Tahoma"/>
            <family val="2"/>
            <charset val="186"/>
          </rPr>
          <t>37127:</t>
        </r>
        <r>
          <rPr>
            <sz val="9"/>
            <color indexed="81"/>
            <rFont val="Tahoma"/>
            <family val="2"/>
            <charset val="186"/>
          </rPr>
          <t xml:space="preserve">
Samazināts VSAOI</t>
        </r>
      </text>
    </comment>
    <comment ref="H91" authorId="0" shapeId="0" xr:uid="{0F2BC201-4D51-4940-9702-270DD963BD18}">
      <text>
        <r>
          <rPr>
            <b/>
            <sz val="9"/>
            <color indexed="81"/>
            <rFont val="Tahoma"/>
            <family val="2"/>
            <charset val="186"/>
          </rPr>
          <t>37127:</t>
        </r>
        <r>
          <rPr>
            <sz val="9"/>
            <color indexed="81"/>
            <rFont val="Tahoma"/>
            <family val="2"/>
            <charset val="186"/>
          </rPr>
          <t xml:space="preserve">
Samazināts VSAOI</t>
        </r>
      </text>
    </comment>
    <comment ref="H97" authorId="0" shapeId="0" xr:uid="{B364C850-1B56-4FAD-A3AC-E3AFB1AE852F}">
      <text>
        <r>
          <rPr>
            <b/>
            <sz val="9"/>
            <color indexed="81"/>
            <rFont val="Tahoma"/>
            <family val="2"/>
            <charset val="186"/>
          </rPr>
          <t>37127:</t>
        </r>
        <r>
          <rPr>
            <sz val="9"/>
            <color indexed="81"/>
            <rFont val="Tahoma"/>
            <family val="2"/>
            <charset val="186"/>
          </rPr>
          <t xml:space="preserve">
Samazināts VSAOI</t>
        </r>
      </text>
    </comment>
    <comment ref="P102" authorId="0" shapeId="0" xr:uid="{02C658B4-4CA4-420B-929A-84EB3176FC7C}">
      <text>
        <r>
          <rPr>
            <b/>
            <sz val="9"/>
            <color indexed="81"/>
            <rFont val="Tahoma"/>
            <family val="2"/>
            <charset val="186"/>
          </rPr>
          <t>37127:</t>
        </r>
        <r>
          <rPr>
            <sz val="9"/>
            <color indexed="81"/>
            <rFont val="Tahoma"/>
            <family val="2"/>
            <charset val="186"/>
          </rPr>
          <t xml:space="preserve">
Samazināta VSAOI</t>
        </r>
      </text>
    </comment>
    <comment ref="H130" authorId="0" shapeId="0" xr:uid="{555A5F69-79BC-4A3C-ABAD-DDE2B4329230}">
      <text>
        <r>
          <rPr>
            <b/>
            <sz val="9"/>
            <color indexed="81"/>
            <rFont val="Tahoma"/>
            <family val="2"/>
            <charset val="186"/>
          </rPr>
          <t>37127:</t>
        </r>
        <r>
          <rPr>
            <sz val="9"/>
            <color indexed="81"/>
            <rFont val="Tahoma"/>
            <family val="2"/>
            <charset val="186"/>
          </rPr>
          <t xml:space="preserve">
Samazināta VSAOI</t>
        </r>
      </text>
    </comment>
    <comment ref="H133" authorId="0" shapeId="0" xr:uid="{09B1EA15-0BE0-4C5C-8CCC-BCDEB809857A}">
      <text>
        <r>
          <rPr>
            <b/>
            <sz val="9"/>
            <color indexed="81"/>
            <rFont val="Tahoma"/>
            <family val="2"/>
            <charset val="186"/>
          </rPr>
          <t>37127:</t>
        </r>
        <r>
          <rPr>
            <sz val="9"/>
            <color indexed="81"/>
            <rFont val="Tahoma"/>
            <family val="2"/>
            <charset val="186"/>
          </rPr>
          <t xml:space="preserve">
Samazināta VSAOI</t>
        </r>
      </text>
    </comment>
    <comment ref="P140" authorId="0" shapeId="0" xr:uid="{DEEC4A80-2258-4BE9-AD2F-D312840FB7A2}">
      <text>
        <r>
          <rPr>
            <b/>
            <sz val="9"/>
            <color indexed="81"/>
            <rFont val="Tahoma"/>
            <family val="2"/>
            <charset val="186"/>
          </rPr>
          <t>37127:</t>
        </r>
        <r>
          <rPr>
            <sz val="9"/>
            <color indexed="81"/>
            <rFont val="Tahoma"/>
            <family val="2"/>
            <charset val="186"/>
          </rPr>
          <t xml:space="preserve">
Samazināta VSAOI</t>
        </r>
      </text>
    </comment>
    <comment ref="P190" authorId="0" shapeId="0" xr:uid="{8172CCB0-0EE0-4D56-BB3F-24BE87AB374D}">
      <text>
        <r>
          <rPr>
            <b/>
            <sz val="9"/>
            <color indexed="81"/>
            <rFont val="Tahoma"/>
            <family val="2"/>
            <charset val="186"/>
          </rPr>
          <t>37127:</t>
        </r>
        <r>
          <rPr>
            <sz val="9"/>
            <color indexed="81"/>
            <rFont val="Tahoma"/>
            <family val="2"/>
            <charset val="186"/>
          </rPr>
          <t xml:space="preserve">
samazināta VSAOI</t>
        </r>
      </text>
    </comment>
    <comment ref="H195" authorId="0" shapeId="0" xr:uid="{A54AFF53-51F1-474E-9F5C-EF81CE8AB08D}">
      <text>
        <r>
          <rPr>
            <b/>
            <sz val="9"/>
            <color indexed="81"/>
            <rFont val="Tahoma"/>
            <family val="2"/>
            <charset val="186"/>
          </rPr>
          <t>37127:</t>
        </r>
        <r>
          <rPr>
            <sz val="9"/>
            <color indexed="81"/>
            <rFont val="Tahoma"/>
            <family val="2"/>
            <charset val="186"/>
          </rPr>
          <t xml:space="preserve">
Samazināta VSAOI</t>
        </r>
      </text>
    </comment>
    <comment ref="H196" authorId="0" shapeId="0" xr:uid="{0066B4C0-60D8-4B42-AECD-1D4B9EB86EB6}">
      <text>
        <r>
          <rPr>
            <b/>
            <sz val="9"/>
            <color indexed="81"/>
            <rFont val="Tahoma"/>
            <family val="2"/>
            <charset val="186"/>
          </rPr>
          <t>37127:</t>
        </r>
        <r>
          <rPr>
            <sz val="9"/>
            <color indexed="81"/>
            <rFont val="Tahoma"/>
            <family val="2"/>
            <charset val="186"/>
          </rPr>
          <t xml:space="preserve">
Samazināta VSAOI</t>
        </r>
      </text>
    </comment>
    <comment ref="H198" authorId="0" shapeId="0" xr:uid="{282CC5DD-44FA-4FAB-A148-1DE0CA0D9A05}">
      <text>
        <r>
          <rPr>
            <b/>
            <sz val="9"/>
            <color indexed="81"/>
            <rFont val="Tahoma"/>
            <family val="2"/>
            <charset val="186"/>
          </rPr>
          <t>37127:</t>
        </r>
        <r>
          <rPr>
            <sz val="9"/>
            <color indexed="81"/>
            <rFont val="Tahoma"/>
            <family val="2"/>
            <charset val="186"/>
          </rPr>
          <t xml:space="preserve">
samazināta VSAOI</t>
        </r>
      </text>
    </comment>
    <comment ref="H228" authorId="0" shapeId="0" xr:uid="{3BD2E96B-DFDE-4F1D-B426-B8882D8ADB8F}">
      <text>
        <r>
          <rPr>
            <b/>
            <sz val="9"/>
            <color indexed="81"/>
            <rFont val="Tahoma"/>
            <family val="2"/>
            <charset val="186"/>
          </rPr>
          <t>37127:</t>
        </r>
        <r>
          <rPr>
            <sz val="9"/>
            <color indexed="81"/>
            <rFont val="Tahoma"/>
            <family val="2"/>
            <charset val="186"/>
          </rPr>
          <t xml:space="preserve">
Samazināta VSAOI</t>
        </r>
      </text>
    </comment>
    <comment ref="H244" authorId="0" shapeId="0" xr:uid="{DA21E414-AF5E-4939-9A42-75138225C736}">
      <text>
        <r>
          <rPr>
            <b/>
            <sz val="9"/>
            <color indexed="81"/>
            <rFont val="Tahoma"/>
            <family val="2"/>
            <charset val="186"/>
          </rPr>
          <t>37127:</t>
        </r>
        <r>
          <rPr>
            <sz val="9"/>
            <color indexed="81"/>
            <rFont val="Tahoma"/>
            <family val="2"/>
            <charset val="186"/>
          </rPr>
          <t xml:space="preserve">
samazināta VSAOI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H18" authorId="0" shapeId="0" xr:uid="{F3611A8B-A0CC-4430-8E0B-0D68B294C0CC}">
      <text>
        <r>
          <rPr>
            <b/>
            <sz val="9"/>
            <color indexed="81"/>
            <rFont val="Tahoma"/>
            <family val="2"/>
            <charset val="186"/>
          </rPr>
          <t>37127:</t>
        </r>
        <r>
          <rPr>
            <sz val="9"/>
            <color indexed="81"/>
            <rFont val="Tahoma"/>
            <family val="2"/>
            <charset val="186"/>
          </rPr>
          <t xml:space="preserve">
Samazināts VSAOI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H14" authorId="0" shapeId="0" xr:uid="{1F489723-A456-43E6-80CC-46911E350728}">
      <text>
        <r>
          <rPr>
            <b/>
            <sz val="9"/>
            <color indexed="81"/>
            <rFont val="Tahoma"/>
            <family val="2"/>
            <charset val="186"/>
          </rPr>
          <t>37127:</t>
        </r>
        <r>
          <rPr>
            <sz val="9"/>
            <color indexed="81"/>
            <rFont val="Tahoma"/>
            <family val="2"/>
            <charset val="186"/>
          </rPr>
          <t xml:space="preserve">
Samazināta VSAOI</t>
        </r>
      </text>
    </comment>
    <comment ref="H20" authorId="0" shapeId="0" xr:uid="{C7787353-E0BF-4E79-9074-47BCA1E63C22}">
      <text>
        <r>
          <rPr>
            <b/>
            <sz val="9"/>
            <color indexed="81"/>
            <rFont val="Tahoma"/>
            <family val="2"/>
            <charset val="186"/>
          </rPr>
          <t>37127:</t>
        </r>
        <r>
          <rPr>
            <sz val="9"/>
            <color indexed="81"/>
            <rFont val="Tahoma"/>
            <family val="2"/>
            <charset val="186"/>
          </rPr>
          <t xml:space="preserve">
Samazināta VSAOI</t>
        </r>
      </text>
    </comment>
    <comment ref="H28" authorId="0" shapeId="0" xr:uid="{0AC8B9C7-5EA3-4775-BA9B-C0D5767F00C6}">
      <text>
        <r>
          <rPr>
            <b/>
            <sz val="9"/>
            <color indexed="81"/>
            <rFont val="Tahoma"/>
            <family val="2"/>
            <charset val="186"/>
          </rPr>
          <t>37127:</t>
        </r>
        <r>
          <rPr>
            <sz val="9"/>
            <color indexed="81"/>
            <rFont val="Tahoma"/>
            <family val="2"/>
            <charset val="186"/>
          </rPr>
          <t xml:space="preserve">
Samazināta VSAOI</t>
        </r>
      </text>
    </comment>
    <comment ref="P28" authorId="0" shapeId="0" xr:uid="{E3C98788-0F18-435E-B122-CEAACDED2987}">
      <text>
        <r>
          <rPr>
            <b/>
            <sz val="9"/>
            <color indexed="81"/>
            <rFont val="Tahoma"/>
            <family val="2"/>
            <charset val="186"/>
          </rPr>
          <t>37127:</t>
        </r>
        <r>
          <rPr>
            <sz val="9"/>
            <color indexed="81"/>
            <rFont val="Tahoma"/>
            <family val="2"/>
            <charset val="186"/>
          </rPr>
          <t xml:space="preserve">
Samazināta VSAOI</t>
        </r>
      </text>
    </comment>
    <comment ref="P29" authorId="0" shapeId="0" xr:uid="{49E46114-94F1-4DA9-BD81-31EBC6DDA945}">
      <text>
        <r>
          <rPr>
            <b/>
            <sz val="9"/>
            <color indexed="81"/>
            <rFont val="Tahoma"/>
            <family val="2"/>
            <charset val="186"/>
          </rPr>
          <t>37127:</t>
        </r>
        <r>
          <rPr>
            <sz val="9"/>
            <color indexed="81"/>
            <rFont val="Tahoma"/>
            <family val="2"/>
            <charset val="186"/>
          </rPr>
          <t xml:space="preserve">
Samazināta VSAOI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P12" authorId="0" shapeId="0" xr:uid="{B8E91C23-6AA8-47C9-AFDC-9A3935CBF88E}">
      <text>
        <r>
          <rPr>
            <b/>
            <sz val="9"/>
            <color indexed="81"/>
            <rFont val="Tahoma"/>
            <family val="2"/>
            <charset val="186"/>
          </rPr>
          <t>37127:</t>
        </r>
        <r>
          <rPr>
            <sz val="9"/>
            <color indexed="81"/>
            <rFont val="Tahoma"/>
            <family val="2"/>
            <charset val="186"/>
          </rPr>
          <t xml:space="preserve">
Samazināta VSAOI</t>
        </r>
      </text>
    </comment>
    <comment ref="P13" authorId="0" shapeId="0" xr:uid="{1548E677-410D-4BC7-B290-943D0F466115}">
      <text>
        <r>
          <rPr>
            <b/>
            <sz val="9"/>
            <color indexed="81"/>
            <rFont val="Tahoma"/>
            <family val="2"/>
            <charset val="186"/>
          </rPr>
          <t>37127:</t>
        </r>
        <r>
          <rPr>
            <sz val="9"/>
            <color indexed="81"/>
            <rFont val="Tahoma"/>
            <family val="2"/>
            <charset val="186"/>
          </rPr>
          <t xml:space="preserve">
Samazināts VSAOI</t>
        </r>
      </text>
    </comment>
    <comment ref="P14" authorId="0" shapeId="0" xr:uid="{3C2C1361-40D7-4812-92E5-F4077AF737A9}">
      <text>
        <r>
          <rPr>
            <b/>
            <sz val="9"/>
            <color indexed="81"/>
            <rFont val="Tahoma"/>
            <family val="2"/>
            <charset val="186"/>
          </rPr>
          <t>37127:</t>
        </r>
        <r>
          <rPr>
            <sz val="9"/>
            <color indexed="81"/>
            <rFont val="Tahoma"/>
            <family val="2"/>
            <charset val="186"/>
          </rPr>
          <t xml:space="preserve">
Samazināts VSAOI</t>
        </r>
      </text>
    </comment>
    <comment ref="P22" authorId="0" shapeId="0" xr:uid="{CA48CCA6-CD85-422C-B16E-286BCD5289B3}">
      <text>
        <r>
          <rPr>
            <b/>
            <sz val="9"/>
            <color indexed="81"/>
            <rFont val="Tahoma"/>
            <family val="2"/>
            <charset val="186"/>
          </rPr>
          <t>37127:</t>
        </r>
        <r>
          <rPr>
            <sz val="9"/>
            <color indexed="81"/>
            <rFont val="Tahoma"/>
            <family val="2"/>
            <charset val="186"/>
          </rPr>
          <t xml:space="preserve">
Samazināts VSAOI</t>
        </r>
      </text>
    </comment>
    <comment ref="P23" authorId="0" shapeId="0" xr:uid="{AC661C5C-526B-4DBD-88AC-94084934FB4E}">
      <text>
        <r>
          <rPr>
            <b/>
            <sz val="9"/>
            <color indexed="81"/>
            <rFont val="Tahoma"/>
            <family val="2"/>
            <charset val="186"/>
          </rPr>
          <t>37127:</t>
        </r>
        <r>
          <rPr>
            <sz val="9"/>
            <color indexed="81"/>
            <rFont val="Tahoma"/>
            <family val="2"/>
            <charset val="186"/>
          </rPr>
          <t xml:space="preserve">
samazināts VSAOI</t>
        </r>
      </text>
    </comment>
    <comment ref="P68" authorId="0" shapeId="0" xr:uid="{92443BD5-0044-4EBF-BEB2-30CB39C0A266}">
      <text>
        <r>
          <rPr>
            <b/>
            <sz val="9"/>
            <color indexed="81"/>
            <rFont val="Tahoma"/>
            <family val="2"/>
            <charset val="186"/>
          </rPr>
          <t>37127:</t>
        </r>
        <r>
          <rPr>
            <sz val="9"/>
            <color indexed="81"/>
            <rFont val="Tahoma"/>
            <family val="2"/>
            <charset val="186"/>
          </rPr>
          <t xml:space="preserve">
Samazināts VSAOI</t>
        </r>
      </text>
    </comment>
    <comment ref="P114" authorId="0" shapeId="0" xr:uid="{9BF38761-3904-4EAA-AC2F-98A8D3C0BAD3}">
      <text>
        <r>
          <rPr>
            <b/>
            <sz val="9"/>
            <color indexed="81"/>
            <rFont val="Tahoma"/>
            <family val="2"/>
            <charset val="186"/>
          </rPr>
          <t>37127:</t>
        </r>
        <r>
          <rPr>
            <sz val="9"/>
            <color indexed="81"/>
            <rFont val="Tahoma"/>
            <family val="2"/>
            <charset val="186"/>
          </rPr>
          <t xml:space="preserve">
Samazināts VSAOI</t>
        </r>
      </text>
    </comment>
    <comment ref="P117" authorId="0" shapeId="0" xr:uid="{AB8B7F95-F9E8-4164-8D75-D88AD9F03473}">
      <text>
        <r>
          <rPr>
            <b/>
            <sz val="9"/>
            <color indexed="81"/>
            <rFont val="Tahoma"/>
            <family val="2"/>
            <charset val="186"/>
          </rPr>
          <t>37127:</t>
        </r>
        <r>
          <rPr>
            <sz val="9"/>
            <color indexed="81"/>
            <rFont val="Tahoma"/>
            <family val="2"/>
            <charset val="186"/>
          </rPr>
          <t xml:space="preserve">
Samazināts VSAOI</t>
        </r>
      </text>
    </comment>
    <comment ref="P119" authorId="0" shapeId="0" xr:uid="{ED6A215A-6B21-45D9-AA4B-93C6DA0E5F6C}">
      <text>
        <r>
          <rPr>
            <b/>
            <sz val="9"/>
            <color indexed="81"/>
            <rFont val="Tahoma"/>
            <family val="2"/>
            <charset val="186"/>
          </rPr>
          <t>37127:</t>
        </r>
        <r>
          <rPr>
            <sz val="9"/>
            <color indexed="81"/>
            <rFont val="Tahoma"/>
            <family val="2"/>
            <charset val="186"/>
          </rPr>
          <t xml:space="preserve">
Samazināts VSAOI</t>
        </r>
      </text>
    </comment>
    <comment ref="P124" authorId="0" shapeId="0" xr:uid="{05BCBBC3-B140-48EE-B48B-DB2CCB181DFA}">
      <text>
        <r>
          <rPr>
            <b/>
            <sz val="9"/>
            <color indexed="81"/>
            <rFont val="Tahoma"/>
            <family val="2"/>
            <charset val="186"/>
          </rPr>
          <t>37127:</t>
        </r>
        <r>
          <rPr>
            <sz val="9"/>
            <color indexed="81"/>
            <rFont val="Tahoma"/>
            <family val="2"/>
            <charset val="186"/>
          </rPr>
          <t xml:space="preserve">
Samazināts VSAOI</t>
        </r>
      </text>
    </comment>
    <comment ref="P144" authorId="0" shapeId="0" xr:uid="{0CF66D76-FC00-461E-9E69-3137AA374FCC}">
      <text>
        <r>
          <rPr>
            <b/>
            <sz val="9"/>
            <color indexed="81"/>
            <rFont val="Tahoma"/>
            <family val="2"/>
            <charset val="186"/>
          </rPr>
          <t>37127:</t>
        </r>
        <r>
          <rPr>
            <sz val="9"/>
            <color indexed="81"/>
            <rFont val="Tahoma"/>
            <family val="2"/>
            <charset val="186"/>
          </rPr>
          <t xml:space="preserve">
Samazināts VSAOI</t>
        </r>
      </text>
    </comment>
    <comment ref="P167" authorId="0" shapeId="0" xr:uid="{7078FDD3-8784-473A-AE34-33B379BB76F2}">
      <text>
        <r>
          <rPr>
            <b/>
            <sz val="9"/>
            <color indexed="81"/>
            <rFont val="Tahoma"/>
            <family val="2"/>
            <charset val="186"/>
          </rPr>
          <t>37127:</t>
        </r>
        <r>
          <rPr>
            <sz val="9"/>
            <color indexed="81"/>
            <rFont val="Tahoma"/>
            <family val="2"/>
            <charset val="186"/>
          </rPr>
          <t xml:space="preserve">
Samazināts VSAOI</t>
        </r>
      </text>
    </comment>
    <comment ref="O168" authorId="0" shapeId="0" xr:uid="{EEA48256-AB9D-4908-9E3D-299DCA7096C2}">
      <text>
        <r>
          <rPr>
            <b/>
            <sz val="9"/>
            <color indexed="81"/>
            <rFont val="Tahoma"/>
            <family val="2"/>
            <charset val="186"/>
          </rPr>
          <t>37127:</t>
        </r>
        <r>
          <rPr>
            <sz val="9"/>
            <color indexed="81"/>
            <rFont val="Tahoma"/>
            <family val="2"/>
            <charset val="186"/>
          </rPr>
          <t xml:space="preserve">
Samazināti VSAOI</t>
        </r>
      </text>
    </comment>
    <comment ref="H194" authorId="0" shapeId="0" xr:uid="{AA18C87D-7875-40C6-9838-39BF90CAFDF6}">
      <text>
        <r>
          <rPr>
            <b/>
            <sz val="9"/>
            <color indexed="81"/>
            <rFont val="Tahoma"/>
            <family val="2"/>
            <charset val="186"/>
          </rPr>
          <t>37127:</t>
        </r>
        <r>
          <rPr>
            <sz val="9"/>
            <color indexed="81"/>
            <rFont val="Tahoma"/>
            <family val="2"/>
            <charset val="186"/>
          </rPr>
          <t xml:space="preserve">
Samazināts VSAOI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H28" authorId="0" shapeId="0" xr:uid="{CF00228F-3548-4D91-AE4A-9C6BEB91A6EF}">
      <text>
        <r>
          <rPr>
            <b/>
            <sz val="9"/>
            <color indexed="81"/>
            <rFont val="Tahoma"/>
            <family val="2"/>
            <charset val="186"/>
          </rPr>
          <t>37127:</t>
        </r>
        <r>
          <rPr>
            <sz val="9"/>
            <color indexed="81"/>
            <rFont val="Tahoma"/>
            <family val="2"/>
            <charset val="186"/>
          </rPr>
          <t xml:space="preserve">
Samazināts VSAOI</t>
        </r>
      </text>
    </comment>
    <comment ref="P28" authorId="0" shapeId="0" xr:uid="{E94CD005-1AB0-4589-8E2C-7C6067A9548D}">
      <text>
        <r>
          <rPr>
            <b/>
            <sz val="9"/>
            <color indexed="81"/>
            <rFont val="Tahoma"/>
            <family val="2"/>
            <charset val="186"/>
          </rPr>
          <t>37127:</t>
        </r>
        <r>
          <rPr>
            <sz val="9"/>
            <color indexed="81"/>
            <rFont val="Tahoma"/>
            <family val="2"/>
            <charset val="186"/>
          </rPr>
          <t xml:space="preserve">
Samazināts VSAOI</t>
        </r>
      </text>
    </comment>
    <comment ref="H36" authorId="0" shapeId="0" xr:uid="{8B3CC074-5607-494E-B695-D85317BB3606}">
      <text>
        <r>
          <rPr>
            <b/>
            <sz val="9"/>
            <color indexed="81"/>
            <rFont val="Tahoma"/>
            <family val="2"/>
            <charset val="186"/>
          </rPr>
          <t>37127:</t>
        </r>
        <r>
          <rPr>
            <sz val="9"/>
            <color indexed="81"/>
            <rFont val="Tahoma"/>
            <family val="2"/>
            <charset val="186"/>
          </rPr>
          <t xml:space="preserve">
Samazināts VSAOI</t>
        </r>
      </text>
    </comment>
    <comment ref="P36" authorId="0" shapeId="0" xr:uid="{E3C860D2-64D8-4693-A403-A4AF01C86F34}">
      <text>
        <r>
          <rPr>
            <b/>
            <sz val="9"/>
            <color indexed="81"/>
            <rFont val="Tahoma"/>
            <family val="2"/>
            <charset val="186"/>
          </rPr>
          <t>37127:</t>
        </r>
        <r>
          <rPr>
            <sz val="9"/>
            <color indexed="81"/>
            <rFont val="Tahoma"/>
            <family val="2"/>
            <charset val="186"/>
          </rPr>
          <t xml:space="preserve">
Samazināts VSAOI</t>
        </r>
      </text>
    </comment>
    <comment ref="H42" authorId="0" shapeId="0" xr:uid="{2B968CB8-D557-41E0-A878-7368AD4027D4}">
      <text>
        <r>
          <rPr>
            <b/>
            <sz val="9"/>
            <color indexed="81"/>
            <rFont val="Tahoma"/>
            <family val="2"/>
            <charset val="186"/>
          </rPr>
          <t>37127:</t>
        </r>
        <r>
          <rPr>
            <sz val="9"/>
            <color indexed="81"/>
            <rFont val="Tahoma"/>
            <family val="2"/>
            <charset val="186"/>
          </rPr>
          <t xml:space="preserve">
Samazināts VSAOI</t>
        </r>
      </text>
    </comment>
    <comment ref="P42" authorId="0" shapeId="0" xr:uid="{67E067B5-49D1-45FA-84A4-5BB017D5983E}">
      <text>
        <r>
          <rPr>
            <b/>
            <sz val="9"/>
            <color indexed="81"/>
            <rFont val="Tahoma"/>
            <family val="2"/>
            <charset val="186"/>
          </rPr>
          <t>37127:</t>
        </r>
        <r>
          <rPr>
            <sz val="9"/>
            <color indexed="81"/>
            <rFont val="Tahoma"/>
            <family val="2"/>
            <charset val="186"/>
          </rPr>
          <t xml:space="preserve">
Samazināts VSAOI</t>
        </r>
      </text>
    </comment>
    <comment ref="H43" authorId="0" shapeId="0" xr:uid="{6A501539-165B-41BC-B195-88D5CE888B0B}">
      <text>
        <r>
          <rPr>
            <b/>
            <sz val="9"/>
            <color indexed="81"/>
            <rFont val="Tahoma"/>
            <family val="2"/>
            <charset val="186"/>
          </rPr>
          <t>37127:</t>
        </r>
        <r>
          <rPr>
            <sz val="9"/>
            <color indexed="81"/>
            <rFont val="Tahoma"/>
            <family val="2"/>
            <charset val="186"/>
          </rPr>
          <t xml:space="preserve">
samazināts VSAOI</t>
        </r>
      </text>
    </comment>
    <comment ref="P43" authorId="0" shapeId="0" xr:uid="{8990E516-3978-451D-9EB3-9A4B68169F76}">
      <text>
        <r>
          <rPr>
            <b/>
            <sz val="9"/>
            <color indexed="81"/>
            <rFont val="Tahoma"/>
            <family val="2"/>
            <charset val="186"/>
          </rPr>
          <t>37127:</t>
        </r>
        <r>
          <rPr>
            <sz val="9"/>
            <color indexed="81"/>
            <rFont val="Tahoma"/>
            <family val="2"/>
            <charset val="186"/>
          </rPr>
          <t xml:space="preserve">
Samazināts VSAOI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P15" authorId="0" shapeId="0" xr:uid="{77AF6C21-A5CD-417B-9358-7ACC2F29FB66}">
      <text>
        <r>
          <rPr>
            <b/>
            <sz val="9"/>
            <color indexed="81"/>
            <rFont val="Tahoma"/>
            <family val="2"/>
            <charset val="186"/>
          </rPr>
          <t>37127:</t>
        </r>
        <r>
          <rPr>
            <sz val="9"/>
            <color indexed="81"/>
            <rFont val="Tahoma"/>
            <family val="2"/>
            <charset val="186"/>
          </rPr>
          <t xml:space="preserve">
samazināta VSAOI</t>
        </r>
      </text>
    </comment>
    <comment ref="H16" authorId="0" shapeId="0" xr:uid="{8417C986-B206-4532-BEFC-A9526349B004}">
      <text>
        <r>
          <rPr>
            <b/>
            <sz val="9"/>
            <color indexed="81"/>
            <rFont val="Tahoma"/>
            <family val="2"/>
            <charset val="186"/>
          </rPr>
          <t>37127:</t>
        </r>
        <r>
          <rPr>
            <sz val="9"/>
            <color indexed="81"/>
            <rFont val="Tahoma"/>
            <family val="2"/>
            <charset val="186"/>
          </rPr>
          <t xml:space="preserve">
Samazināts VSAOI</t>
        </r>
      </text>
    </comment>
    <comment ref="P16" authorId="0" shapeId="0" xr:uid="{7A3847DE-25D8-4BEF-A61B-2554A378E851}">
      <text>
        <r>
          <rPr>
            <b/>
            <sz val="9"/>
            <color indexed="81"/>
            <rFont val="Tahoma"/>
            <family val="2"/>
            <charset val="186"/>
          </rPr>
          <t>37127:</t>
        </r>
        <r>
          <rPr>
            <sz val="9"/>
            <color indexed="81"/>
            <rFont val="Tahoma"/>
            <family val="2"/>
            <charset val="186"/>
          </rPr>
          <t xml:space="preserve">
Samazināta VSAOI</t>
        </r>
      </text>
    </comment>
    <comment ref="H19" authorId="0" shapeId="0" xr:uid="{89BBF2D5-18E9-4097-A23B-80F208A90911}">
      <text>
        <r>
          <rPr>
            <b/>
            <sz val="9"/>
            <color indexed="81"/>
            <rFont val="Tahoma"/>
            <family val="2"/>
            <charset val="186"/>
          </rPr>
          <t>37127:</t>
        </r>
        <r>
          <rPr>
            <sz val="9"/>
            <color indexed="81"/>
            <rFont val="Tahoma"/>
            <family val="2"/>
            <charset val="186"/>
          </rPr>
          <t xml:space="preserve">
Samazināts VSAOI</t>
        </r>
      </text>
    </comment>
    <comment ref="P19" authorId="0" shapeId="0" xr:uid="{258ECA5B-4434-4B91-8318-EF8B384A8D64}">
      <text>
        <r>
          <rPr>
            <b/>
            <sz val="9"/>
            <color indexed="81"/>
            <rFont val="Tahoma"/>
            <family val="2"/>
            <charset val="186"/>
          </rPr>
          <t>37127:</t>
        </r>
        <r>
          <rPr>
            <sz val="9"/>
            <color indexed="81"/>
            <rFont val="Tahoma"/>
            <family val="2"/>
            <charset val="186"/>
          </rPr>
          <t xml:space="preserve">
Samazināta VSAOI</t>
        </r>
      </text>
    </comment>
    <comment ref="H22" authorId="0" shapeId="0" xr:uid="{A06EC194-3C80-4CB1-A290-F5BEEE61A3C8}">
      <text>
        <r>
          <rPr>
            <b/>
            <sz val="9"/>
            <color indexed="81"/>
            <rFont val="Tahoma"/>
            <family val="2"/>
            <charset val="186"/>
          </rPr>
          <t>37127:</t>
        </r>
        <r>
          <rPr>
            <sz val="9"/>
            <color indexed="81"/>
            <rFont val="Tahoma"/>
            <family val="2"/>
            <charset val="186"/>
          </rPr>
          <t xml:space="preserve">
Samazināts VSAOI</t>
        </r>
      </text>
    </comment>
    <comment ref="P22" authorId="0" shapeId="0" xr:uid="{D068F834-9606-41E2-93DD-FACFEB6A87D2}">
      <text>
        <r>
          <rPr>
            <b/>
            <sz val="9"/>
            <color indexed="81"/>
            <rFont val="Tahoma"/>
            <family val="2"/>
            <charset val="186"/>
          </rPr>
          <t>37127:</t>
        </r>
        <r>
          <rPr>
            <sz val="9"/>
            <color indexed="81"/>
            <rFont val="Tahoma"/>
            <family val="2"/>
            <charset val="186"/>
          </rPr>
          <t xml:space="preserve">
Samazināts VSAOI</t>
        </r>
      </text>
    </comment>
    <comment ref="P29" authorId="0" shapeId="0" xr:uid="{28B984D5-5343-4643-A701-E6284EE3EE62}">
      <text>
        <r>
          <rPr>
            <b/>
            <sz val="9"/>
            <color indexed="81"/>
            <rFont val="Tahoma"/>
            <family val="2"/>
            <charset val="186"/>
          </rPr>
          <t>37127:</t>
        </r>
        <r>
          <rPr>
            <sz val="9"/>
            <color indexed="81"/>
            <rFont val="Tahoma"/>
            <family val="2"/>
            <charset val="186"/>
          </rPr>
          <t xml:space="preserve">
samazināta VSAOI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37127</author>
  </authors>
  <commentList>
    <comment ref="H30" authorId="0" shapeId="0" xr:uid="{9CA69A03-842B-436E-8CD5-C617F6ECB6D1}">
      <text>
        <r>
          <rPr>
            <b/>
            <sz val="9"/>
            <color indexed="81"/>
            <rFont val="Tahoma"/>
            <family val="2"/>
            <charset val="186"/>
          </rPr>
          <t>37127:</t>
        </r>
        <r>
          <rPr>
            <sz val="9"/>
            <color indexed="81"/>
            <rFont val="Tahoma"/>
            <family val="2"/>
            <charset val="186"/>
          </rPr>
          <t xml:space="preserve">
samazināta VSAOI</t>
        </r>
      </text>
    </comment>
  </commentList>
</comments>
</file>

<file path=xl/sharedStrings.xml><?xml version="1.0" encoding="utf-8"?>
<sst xmlns="http://schemas.openxmlformats.org/spreadsheetml/2006/main" count="11903" uniqueCount="2474">
  <si>
    <t>KOPĀ</t>
  </si>
  <si>
    <t>Izpildītājs</t>
  </si>
  <si>
    <t>Tālr.</t>
  </si>
  <si>
    <t>…</t>
  </si>
  <si>
    <t xml:space="preserve"> Piemaksas apmērs (%)</t>
  </si>
  <si>
    <t>Piemaksas apmērs (euro)</t>
  </si>
  <si>
    <t>VSAOI no aprēķinātās piemaksas (euro)</t>
  </si>
  <si>
    <t xml:space="preserve"> Piemaksa kopā ar VSAOI  (euro)</t>
  </si>
  <si>
    <t>Pārējie nodarbinātie, kopā, tai skaitā sadalījumā pa amatiem:</t>
  </si>
  <si>
    <t>Ārstniecības un pacientu aprūpes personas un funkcionālo speciālistu asistenti, kopā, tai skaitā sadalījumā pa amatiem:</t>
  </si>
  <si>
    <t>Ārstniecības un pacientu aprūpes atbalsta personas, māsu palīgi, zobārstu aistenti, kopā, tai skaitā sadalījumā pa amatiem:</t>
  </si>
  <si>
    <t>Ārsti, zobārsti  un funkcionālie speciālisti, kopā, tai skaitā sadalījumā pa amatiem:</t>
  </si>
  <si>
    <t>no 2020.gada 1.decembra līdz 2020.gada 31.decembrim</t>
  </si>
  <si>
    <t>Pielikums Nr.1</t>
  </si>
  <si>
    <t>Atalgojums atbilstoši nostrādātājai slodzei, no kura tiek aprēķināta piemaksa</t>
  </si>
  <si>
    <t>Piemērs:</t>
  </si>
  <si>
    <t>Slodzes daļa normāla darba laika ietvaros, kurā nodarbinātais tika iesaistīts Covid-19 jautājumu risināšanā un no kuras tika rēķināts piemērojamais piemaksas apmērs</t>
  </si>
  <si>
    <t>Mēnešalga (atbilstoši 1 slodzei) vai stundas likme</t>
  </si>
  <si>
    <t>4=2*3  vai 1*3</t>
  </si>
  <si>
    <t>6=4*5</t>
  </si>
  <si>
    <t>7=6*0.2409</t>
  </si>
  <si>
    <t>8=6+7</t>
  </si>
  <si>
    <t xml:space="preserve">Stundu skaits, kurās nodarbinātais tika iesaistīts Covid-19 jautājumu risināšanā un no kuras tika rēķināts piemērojamais piemaksas apmērs  </t>
  </si>
  <si>
    <t>no 2020.gada 1.novembra līdz 2020.gada 8.novembrim</t>
  </si>
  <si>
    <t>2=1/159</t>
  </si>
  <si>
    <t>no 2020.gada 9.novembra līdz 2020.gada 30.novembrim</t>
  </si>
  <si>
    <t>Sanitārs Nr.1</t>
  </si>
  <si>
    <t>2=1/158</t>
  </si>
  <si>
    <t>Sanitārs Nr.2</t>
  </si>
  <si>
    <t>SIA '' Siguldas slimnīca''</t>
  </si>
  <si>
    <t xml:space="preserve">Dzemdību nodaļa </t>
  </si>
  <si>
    <t>Uzņemšanas  nodaļa</t>
  </si>
  <si>
    <t>vecmāte</t>
  </si>
  <si>
    <t>medmāsa</t>
  </si>
  <si>
    <t>A. Voitkuna</t>
  </si>
  <si>
    <t xml:space="preserve">Iestādes vadītājs               </t>
  </si>
  <si>
    <t>V. Siļķe</t>
  </si>
  <si>
    <r>
      <t xml:space="preserve">Iestādes nosaukums: </t>
    </r>
    <r>
      <rPr>
        <b/>
        <sz val="13"/>
        <rFont val="Times New Roman"/>
        <family val="1"/>
        <charset val="186"/>
      </rPr>
      <t>SIA "Balvu un Gulbenes slimnīcu apvienība"</t>
    </r>
  </si>
  <si>
    <t>Uzņemšanas nodaļa</t>
  </si>
  <si>
    <t>Ārsts Nr.1</t>
  </si>
  <si>
    <t>Ārsts Nr.2</t>
  </si>
  <si>
    <t>Ārsts Nr.3</t>
  </si>
  <si>
    <t>Ārsts Nr.4</t>
  </si>
  <si>
    <t>Ārsts Nr.5</t>
  </si>
  <si>
    <t>Ārsts Nr.6</t>
  </si>
  <si>
    <t>Ārsts Nr.7</t>
  </si>
  <si>
    <t>Ārsts Nr.8</t>
  </si>
  <si>
    <t>Ārsts Nr.9</t>
  </si>
  <si>
    <t>Ārsts Nr.10</t>
  </si>
  <si>
    <t>Ārsts Nr.11</t>
  </si>
  <si>
    <t>Ārsts Nr.12</t>
  </si>
  <si>
    <t>Ārsts Nr.13</t>
  </si>
  <si>
    <t>Ārsts Nr.14</t>
  </si>
  <si>
    <t>Ārsts Nr.15</t>
  </si>
  <si>
    <t>Ārsts Nr.16</t>
  </si>
  <si>
    <t>Ārsts Nr.17</t>
  </si>
  <si>
    <t>Ārsts Nr.18</t>
  </si>
  <si>
    <t>Ārsts Nr.19</t>
  </si>
  <si>
    <t>Ārsts Nr.20</t>
  </si>
  <si>
    <t>Ārsts Nr.21</t>
  </si>
  <si>
    <t>Ārsts Nr.22</t>
  </si>
  <si>
    <t>Ārsts Nr.23</t>
  </si>
  <si>
    <t>Ārsts Nr.24</t>
  </si>
  <si>
    <t>Ārsts Nr.25</t>
  </si>
  <si>
    <t>Ārsts Nr.26</t>
  </si>
  <si>
    <t>Ārsts Nr.27</t>
  </si>
  <si>
    <t>Ārsts Nr.28</t>
  </si>
  <si>
    <t>Ārsts Nr.29</t>
  </si>
  <si>
    <t>Ārsts Nr.30</t>
  </si>
  <si>
    <t>Medicīnas māsa Nr. 1</t>
  </si>
  <si>
    <t>Medicīnas māsa Nr. 2</t>
  </si>
  <si>
    <t>Medicīnas māsa Nr. 3</t>
  </si>
  <si>
    <t>Medicīnas māsa Nr. 4</t>
  </si>
  <si>
    <t>Medicīnas māsa Nr. 5</t>
  </si>
  <si>
    <t>Medicīnas māsa Nr. 6</t>
  </si>
  <si>
    <t>Medicīnas māsa Nr. 7</t>
  </si>
  <si>
    <t>Medicīnas māsa Nr. 8</t>
  </si>
  <si>
    <t>Medicīnas māsa Nr. 9</t>
  </si>
  <si>
    <t>Medicīnas māsa Nr. 10</t>
  </si>
  <si>
    <t>Medicīnas māsa Nr. 11</t>
  </si>
  <si>
    <t>Medicīnas māsa Nr. 12</t>
  </si>
  <si>
    <t>Medicīnas māsa Nr. 13</t>
  </si>
  <si>
    <t>Medicīnas māsa Nr. 14</t>
  </si>
  <si>
    <t>Medicīnas māsa Nr. 15</t>
  </si>
  <si>
    <t>Medicīnas māsa Nr. 16</t>
  </si>
  <si>
    <t>Medicīnas māsa Nr. 17</t>
  </si>
  <si>
    <t>Medicīnas māsa Nr. 18</t>
  </si>
  <si>
    <t>Medicīnas māsa Nr. 19</t>
  </si>
  <si>
    <t>Ārsta palīgs Nr.1</t>
  </si>
  <si>
    <t>Ārsta palīgs Nr.2</t>
  </si>
  <si>
    <t>Ārsta palīgs Nr.3</t>
  </si>
  <si>
    <t>Radiologa asistents Nr.1</t>
  </si>
  <si>
    <t>Radiologa asistents  Nr.2</t>
  </si>
  <si>
    <t>Radiologa asistents Nr.3</t>
  </si>
  <si>
    <t>Radiologa asistents Nr.4</t>
  </si>
  <si>
    <t>Radiologa asistents  Nr.5</t>
  </si>
  <si>
    <t>Radiologa asistents Nr.6</t>
  </si>
  <si>
    <t>Māsas palīgs Nr.1</t>
  </si>
  <si>
    <t>Māsas palīgs Nr.2</t>
  </si>
  <si>
    <t>Māsas palīgs Nr.3</t>
  </si>
  <si>
    <t>Sanitāre Nr.1</t>
  </si>
  <si>
    <t>Sanitāre Nr.2</t>
  </si>
  <si>
    <t>Sanitāre Nr.3</t>
  </si>
  <si>
    <t>Sanitāre Nr.4</t>
  </si>
  <si>
    <t>…...................... (Struktūrvienība)</t>
  </si>
  <si>
    <t>Valdes locekle ____________________ Alīda Vāne</t>
  </si>
  <si>
    <t>Izpildītājs: Aiga Bēka</t>
  </si>
  <si>
    <t>Tālr.: 64473713</t>
  </si>
  <si>
    <t>Iestādes nosaukums:  SIA Alūksnes slimnīca</t>
  </si>
  <si>
    <t>Ārsts anesteziologs- 1</t>
  </si>
  <si>
    <t>Ārsts anesteziologs- 2</t>
  </si>
  <si>
    <t>Ārsts anesteziologs- 3</t>
  </si>
  <si>
    <t>Ārsts anesteziologs- 5</t>
  </si>
  <si>
    <t>Ārsts anesteziologs- 6</t>
  </si>
  <si>
    <t>Ārsts ķirurgs - 1</t>
  </si>
  <si>
    <t>Ārsts ķirurgs - 2</t>
  </si>
  <si>
    <t>Ārsts ķirurgs - 3</t>
  </si>
  <si>
    <t>Ārsts ķirurgs - 4</t>
  </si>
  <si>
    <t>Ārsts terapeits - 1</t>
  </si>
  <si>
    <t>Ārsts terapeits - 2</t>
  </si>
  <si>
    <t>Ārsts terapeits - 3</t>
  </si>
  <si>
    <t>Ārsts terapeits - 4</t>
  </si>
  <si>
    <t>Ārsts terapeits - 6</t>
  </si>
  <si>
    <t>Ārsts terapeits - 7</t>
  </si>
  <si>
    <t>Ārsts ginekologs - 1</t>
  </si>
  <si>
    <t>Vecākā māsa - 1</t>
  </si>
  <si>
    <t>māsa uzņemšanas nodaļā - 1</t>
  </si>
  <si>
    <t>māsa uzņemšanas nodaļā - 2</t>
  </si>
  <si>
    <t>māsa uzņemšanas nodaļā - 3</t>
  </si>
  <si>
    <t>māsa uzņemšanas nodaļā - 4</t>
  </si>
  <si>
    <t>māsa uzņemšanas nodaļā - 5</t>
  </si>
  <si>
    <t>māsa uzņemšanas nodaļā - 6</t>
  </si>
  <si>
    <t>māsa uzņemšanas nodaļā - 7</t>
  </si>
  <si>
    <t>Transzīta nodaļa māsa - 1</t>
  </si>
  <si>
    <t>Transzīta nodaļa māsa - 2</t>
  </si>
  <si>
    <t>Transzīta nodaļa māsa - 3</t>
  </si>
  <si>
    <t>Transzīta nodaļa māsa - 4</t>
  </si>
  <si>
    <t>Transzīta nodaļa māsa - 5</t>
  </si>
  <si>
    <t>Transzīta nodaļa māsa - 6</t>
  </si>
  <si>
    <t>Transzīta nodaļa māsa - 7</t>
  </si>
  <si>
    <t>Transzīta nodaļa māsa - 8</t>
  </si>
  <si>
    <t>Transzīta nodaļa māsa - 9</t>
  </si>
  <si>
    <t>Transzīta nodaļa māsa - 10</t>
  </si>
  <si>
    <t>Transzīta nodaļa māsa - 11</t>
  </si>
  <si>
    <t>Transzīta nodaļa māsa - 12</t>
  </si>
  <si>
    <t>Transzīta nodaļa māsa - 13</t>
  </si>
  <si>
    <t>Māsas palīgs - sanitārs - uzņemšana 1</t>
  </si>
  <si>
    <t>Māsas palīgs - sanitārs - uzņemšana 2</t>
  </si>
  <si>
    <t>Māsas palīgs - sanitārs - uzņemšana 3</t>
  </si>
  <si>
    <t>Māsas palīgs - sanitārs - uzņemšana 4</t>
  </si>
  <si>
    <t>Māsas palīgs - sanitārs - uzņemšana 5</t>
  </si>
  <si>
    <t>Māsas palīgs - sanitārs - uzņemšana 6</t>
  </si>
  <si>
    <t>Māsas palīgs - sanitārs -transzītnodaļa 1</t>
  </si>
  <si>
    <t>Māsas palīgs - sanitārs -transzītnodaļa 2</t>
  </si>
  <si>
    <t>Māsas palīgs - sanitārs -transzītnodaļa 3</t>
  </si>
  <si>
    <t>Māsas palīgs - sanitārs -transzītnodaļa 5</t>
  </si>
  <si>
    <t>Māsas palīgs - sanitārs -transzītnodaļa 6</t>
  </si>
  <si>
    <t>Māsas palīgs - sanitārs -transzītnodaļa 7</t>
  </si>
  <si>
    <t>Māsas palīgs - sanitārs -transzītnodaļa 8</t>
  </si>
  <si>
    <t>Māsas palīgs - sanitārs -transzītnodaļa 9</t>
  </si>
  <si>
    <t>Ārsts diagnosts</t>
  </si>
  <si>
    <t>Galvenais ārsts</t>
  </si>
  <si>
    <t>Slimnīcas vecākā māsa</t>
  </si>
  <si>
    <t>Statistikas māsa</t>
  </si>
  <si>
    <t>RTG asistenti 1</t>
  </si>
  <si>
    <t>RTG asistenti 2</t>
  </si>
  <si>
    <t>Saimniecības daļas  vadītājs - šoferis</t>
  </si>
  <si>
    <t>Šoferis</t>
  </si>
  <si>
    <t>Iestādes vadītājs ____________________ (paraksts)</t>
  </si>
  <si>
    <t>Izpildītājs:Anita Roga</t>
  </si>
  <si>
    <t>Tālr. 29176909</t>
  </si>
  <si>
    <t>Iestādes nosaukums: VSIA "Traumatoloģijas un ortopēdijas slimnīca"</t>
  </si>
  <si>
    <t>3.nodaļa</t>
  </si>
  <si>
    <t xml:space="preserve">Stažieris </t>
  </si>
  <si>
    <t xml:space="preserve">Traumatoloģijas un ortopēdijas māsa </t>
  </si>
  <si>
    <t>Traumatoloģijas un ortopēdijas māsa</t>
  </si>
  <si>
    <t xml:space="preserve">Māsu palīgs </t>
  </si>
  <si>
    <t>Sanitāre</t>
  </si>
  <si>
    <t xml:space="preserve">Sanitāre </t>
  </si>
  <si>
    <t>5.nodaļa</t>
  </si>
  <si>
    <t>Traumatologs/ortopēds</t>
  </si>
  <si>
    <t xml:space="preserve">Māsas palīgs </t>
  </si>
  <si>
    <t>Sanitārs</t>
  </si>
  <si>
    <t xml:space="preserve">Sanitārs </t>
  </si>
  <si>
    <t>Rehabilitācijas nodaļa</t>
  </si>
  <si>
    <t xml:space="preserve">Fizioterapeits </t>
  </si>
  <si>
    <t>Fizioterapeits</t>
  </si>
  <si>
    <t>Anestezioloģijas un reanimācijas nodaļa</t>
  </si>
  <si>
    <t xml:space="preserve">Anesteziologs/reanimatalogs </t>
  </si>
  <si>
    <t>Anesteziologs/reanimatalogs</t>
  </si>
  <si>
    <t>IT un anestēzijas māsa</t>
  </si>
  <si>
    <t xml:space="preserve">IT un anestēzijas māsa </t>
  </si>
  <si>
    <t xml:space="preserve">Māsas palīgs  </t>
  </si>
  <si>
    <t>Māsas palīgs</t>
  </si>
  <si>
    <t>Ķirurģisko operāciju nodaļa</t>
  </si>
  <si>
    <t xml:space="preserve">Operāciju māsa </t>
  </si>
  <si>
    <t>Ttaumpunkts uzņemšanas nodaļa</t>
  </si>
  <si>
    <t xml:space="preserve">Ārsts stažieris </t>
  </si>
  <si>
    <t>Ārsts stažieris</t>
  </si>
  <si>
    <t>Ārsts/stažieris</t>
  </si>
  <si>
    <t xml:space="preserve">Ārsts </t>
  </si>
  <si>
    <t>Nodaļas vadītājs</t>
  </si>
  <si>
    <t>Ārsts</t>
  </si>
  <si>
    <t>Rezindets</t>
  </si>
  <si>
    <t xml:space="preserve">Rezindets </t>
  </si>
  <si>
    <t xml:space="preserve">Rezidents </t>
  </si>
  <si>
    <t>Rezidents</t>
  </si>
  <si>
    <t>Radiologs</t>
  </si>
  <si>
    <t>Stažieris</t>
  </si>
  <si>
    <t xml:space="preserve">Ārsta palīgs  </t>
  </si>
  <si>
    <t xml:space="preserve">Ārsta palīgs </t>
  </si>
  <si>
    <t xml:space="preserve">Virsmāsa </t>
  </si>
  <si>
    <t xml:space="preserve">Medicīnas asistents </t>
  </si>
  <si>
    <t xml:space="preserve">Dezinfektors </t>
  </si>
  <si>
    <t xml:space="preserve">Sanitāts </t>
  </si>
  <si>
    <t>Diagnostiskās radioloģijas nodaļa</t>
  </si>
  <si>
    <t xml:space="preserve">rad/asistents </t>
  </si>
  <si>
    <t>Radiogrāfers</t>
  </si>
  <si>
    <t xml:space="preserve">Radiogrāfers </t>
  </si>
  <si>
    <t>rad/asistents</t>
  </si>
  <si>
    <t xml:space="preserve">rad/aistents </t>
  </si>
  <si>
    <t>Telpu uzkopšanas nodaļa</t>
  </si>
  <si>
    <t xml:space="preserve">Apkopēja </t>
  </si>
  <si>
    <t>Apkopēja</t>
  </si>
  <si>
    <t>Uzkopšanas darba vadītāja</t>
  </si>
  <si>
    <t xml:space="preserve">Apkopējs </t>
  </si>
  <si>
    <t xml:space="preserve">Uzkopšanas darba vadītāja </t>
  </si>
  <si>
    <t>4.nodaļa</t>
  </si>
  <si>
    <t xml:space="preserve">Ārsts/infektologs </t>
  </si>
  <si>
    <t>Centrālās sterilizācijas un sterilo  materiālu apgādes nodaļa</t>
  </si>
  <si>
    <t>Vadītājs</t>
  </si>
  <si>
    <t>Vadītāja vietnieks</t>
  </si>
  <si>
    <t xml:space="preserve">Mehatronisko sistēmu mehāniķis </t>
  </si>
  <si>
    <t>Sterilo materiālu noliktavas pārzinis</t>
  </si>
  <si>
    <t xml:space="preserve">Saimniecības pārzinis </t>
  </si>
  <si>
    <t xml:space="preserve">Sterilizācijas tehnikais darbinieks </t>
  </si>
  <si>
    <t>Sterilizācijas tehnikais darbinieks</t>
  </si>
  <si>
    <t>Sterilizācijas teniskais darbinieks</t>
  </si>
  <si>
    <t xml:space="preserve">Sterilizācijas teniskais darbinieks </t>
  </si>
  <si>
    <t xml:space="preserve">Sterilizāxijas teniskais darbinieks </t>
  </si>
  <si>
    <t xml:space="preserve">Veļas komplektētājs </t>
  </si>
  <si>
    <t>Veļas komplektētājs</t>
  </si>
  <si>
    <t xml:space="preserve">Palīgstrādnieks </t>
  </si>
  <si>
    <t>Administrācija</t>
  </si>
  <si>
    <t xml:space="preserve">Galvenā māsa </t>
  </si>
  <si>
    <t xml:space="preserve">Biroja vadītāja </t>
  </si>
  <si>
    <t xml:space="preserve">Māsa- mentors </t>
  </si>
  <si>
    <t>Grāmatvedība</t>
  </si>
  <si>
    <t xml:space="preserve">Grāmatvede </t>
  </si>
  <si>
    <t>Medicīnas dokumentācijas un informācijas nodaļa</t>
  </si>
  <si>
    <t>Aptieka un apgādes nodaļa</t>
  </si>
  <si>
    <t>Nodaļas vadītāja vietnieks</t>
  </si>
  <si>
    <t>Noliktavas pārzinis</t>
  </si>
  <si>
    <t>Noliktavas darbinieks</t>
  </si>
  <si>
    <t>Iestādes nosaukums: SIA Rīgas Dzemdību nams</t>
  </si>
  <si>
    <t>Ginekologs</t>
  </si>
  <si>
    <t>Vecmātes</t>
  </si>
  <si>
    <t>Māsu palīgs</t>
  </si>
  <si>
    <t>Dzemdību centrs</t>
  </si>
  <si>
    <t>Neonatologs</t>
  </si>
  <si>
    <t>Anesteziologs</t>
  </si>
  <si>
    <t>Medicīnas māsas</t>
  </si>
  <si>
    <t>Valdes priekšsēdētāja __________________ Santa Markova</t>
  </si>
  <si>
    <t>Ilze Rosicka</t>
  </si>
  <si>
    <t>Tālr.67011274</t>
  </si>
  <si>
    <t>Dežūranesteziologi Nr.1</t>
  </si>
  <si>
    <t>Dežūranesteziologi Nr.2</t>
  </si>
  <si>
    <t>Dežūranesteziologi Nr.3</t>
  </si>
  <si>
    <t>Dežūranesteziologi Nr.4</t>
  </si>
  <si>
    <t>Dežūranesteziologi Nr.5</t>
  </si>
  <si>
    <t>Dežūranesteziologi Nr.6</t>
  </si>
  <si>
    <t>Dežūranesteziologi Nr.7</t>
  </si>
  <si>
    <t>Dežurķirurgs Nr.1</t>
  </si>
  <si>
    <t>Dežurķirurgs Nr.2</t>
  </si>
  <si>
    <t>Dežurķirurgs Nr.3</t>
  </si>
  <si>
    <t>Dežurķirurgs Nr.4</t>
  </si>
  <si>
    <t>Dežurķirurgs Nr.5</t>
  </si>
  <si>
    <t>Dežurķirurgs Nr.6</t>
  </si>
  <si>
    <t>Dežūrpediatri Nr.1</t>
  </si>
  <si>
    <t>Dežūrpediatri Nr.2</t>
  </si>
  <si>
    <t>Dežūrpediatri Nr.3</t>
  </si>
  <si>
    <t>Dežūrpediatri Nr.4</t>
  </si>
  <si>
    <t>Dežurārsti-internisti Nr.1</t>
  </si>
  <si>
    <t>Dežurārsti-internisti Nr.2</t>
  </si>
  <si>
    <t>Dežurārsti-internisti Nr.3</t>
  </si>
  <si>
    <t>Dežurārsti-internisti Nr.4</t>
  </si>
  <si>
    <t>Dežurārsti-internisti Nr.5</t>
  </si>
  <si>
    <t>Dežurārsti-internisti Nr.6</t>
  </si>
  <si>
    <t>Dežurārsti-internisti(rezidenti) Nr.1</t>
  </si>
  <si>
    <t>Dežurārsti-internisti(rezidenti) Nr.2</t>
  </si>
  <si>
    <t>Dežurārsti-internisti(rezidenti) Nr.3</t>
  </si>
  <si>
    <t>Dežurārsti-internisti(rezidenti) Nr.4</t>
  </si>
  <si>
    <t>Dežūrginekologs Nr.1</t>
  </si>
  <si>
    <t>Dežūrginekologs Nr.2</t>
  </si>
  <si>
    <t>Dežūrginekologs Nr.3</t>
  </si>
  <si>
    <t>Dežūrginekologs Nr.4</t>
  </si>
  <si>
    <t>Dežūrginekologs Nr.5</t>
  </si>
  <si>
    <t>Dežūrginekologs Nr.6</t>
  </si>
  <si>
    <t>Neatliekamās medicīnas ārsta palīgs Nr.1</t>
  </si>
  <si>
    <t>Neatliekamās medicīnas ārsta palīgs Nr.2</t>
  </si>
  <si>
    <t>Neatliekamās medicīnas ārsta palīgs Nr.3</t>
  </si>
  <si>
    <t>Neatliekamās medicīnas ārsta palīgs Nr.4</t>
  </si>
  <si>
    <t>Neatliekamās medicīnas ārsta palīgs Nr.5</t>
  </si>
  <si>
    <t>Neatliekamās medicīnas ārsta palīgs Nr.6</t>
  </si>
  <si>
    <t>Neatliekamās medicīnas ārsta palīgs Nr.7</t>
  </si>
  <si>
    <t>Neatliekamās medicīnas ārsta palīgs Nr.8</t>
  </si>
  <si>
    <t>Neatliekamās medicīnas ārsta palīgs Nr.9</t>
  </si>
  <si>
    <t>Neatliekamās medicīnas ārsta palīgs Nr.10</t>
  </si>
  <si>
    <t>Medicīnas māsa Nr.1</t>
  </si>
  <si>
    <t>Medicīnas māsa Nr.2</t>
  </si>
  <si>
    <t>Medicīnas māsa Nr.3</t>
  </si>
  <si>
    <t>Medicīnas māsa Nr.4</t>
  </si>
  <si>
    <t>Medcīnas māsas palīgs Nr.1</t>
  </si>
  <si>
    <t>Medcīnas māsas palīgs Nr.2</t>
  </si>
  <si>
    <t>Medcīnas māsas palīgs Nr.3</t>
  </si>
  <si>
    <t>Medcīnas māsas palīgs Nr.4</t>
  </si>
  <si>
    <t>Medcīnas māsas palīgs Nr.5</t>
  </si>
  <si>
    <t>telpu apkopēja Nr.1</t>
  </si>
  <si>
    <t>terapijas nodaļas vecākā māsa Nr.1</t>
  </si>
  <si>
    <t>ķirurģijas nodaļas vecākā māsa Nr.1</t>
  </si>
  <si>
    <t>traumatoloģijas nodaļas vecākā māsa Nr.1</t>
  </si>
  <si>
    <t>bērnu nodaļas vecākā māsa Nr.1</t>
  </si>
  <si>
    <t>dzemdību nodaļas vecākā māsa Nr.1</t>
  </si>
  <si>
    <t>anesteziol.un intensīvās ter.nodaļas vecākā māsa Nr.1</t>
  </si>
  <si>
    <t>anesteziol.un intensīvās ter.nodaļas vecākā māsa Nr.2</t>
  </si>
  <si>
    <t>ambulatorās nodaļas vecākā māsa Nr.1</t>
  </si>
  <si>
    <t>autovadītājs sanitārajam transportam Nr.1</t>
  </si>
  <si>
    <t>medikamentu noliktavas pārzine Nr.1</t>
  </si>
  <si>
    <t>dažādu darbu strādnieks Nr.1</t>
  </si>
  <si>
    <t>iekšējā audita nodaļas vadītāja Nr.1</t>
  </si>
  <si>
    <t>grāmatvedis Nr.1</t>
  </si>
  <si>
    <t>grāmatvedis Nr.2</t>
  </si>
  <si>
    <t>grāmatvedis Nr.3</t>
  </si>
  <si>
    <t>Pārskats par atbildīgo institūciju ārstniecības personu un pārējo nodarbināto izmaksāto izmaksātajām piemaksām  par darbu paaugstināta riska un slodzes apstākļos ārkārtas sabiedrības veselības apdraudējumā saistībā ar “Covid-19” uzliesmojumu un seku novēršanu atbilstoši Veselības ministrijas 2020.gada 16.novembra rīkojumam Nr.197 un  2020.gada 17.decembra rīkojumam Nr.221</t>
  </si>
  <si>
    <t>Iestādes nosaukums:  VSIA "Bērnu klīniskā universitātes slimnīca"</t>
  </si>
  <si>
    <t>Struktūrvienība</t>
  </si>
  <si>
    <t>Grupa</t>
  </si>
  <si>
    <t>Amats</t>
  </si>
  <si>
    <t>4=3/159*1  vai 1*3</t>
  </si>
  <si>
    <t>6. nodaļa</t>
  </si>
  <si>
    <t>Jaunākais māsas palīgs</t>
  </si>
  <si>
    <t>100%</t>
  </si>
  <si>
    <t>Bērnu māsa</t>
  </si>
  <si>
    <t>Māsa</t>
  </si>
  <si>
    <t>Virsmāsa</t>
  </si>
  <si>
    <t>6. nodaļa KOPĀ</t>
  </si>
  <si>
    <t>7. nodaļa</t>
  </si>
  <si>
    <t>50%</t>
  </si>
  <si>
    <t>7. nodaļa KOPĀ</t>
  </si>
  <si>
    <t>9. nodaļa</t>
  </si>
  <si>
    <t>9. nodaļa KOPĀ</t>
  </si>
  <si>
    <t>Alergoloģijas un pulmonoloģijas profils</t>
  </si>
  <si>
    <t>Bērnu alergologs</t>
  </si>
  <si>
    <t>Bērnu pneimonologs</t>
  </si>
  <si>
    <t>Imunologs</t>
  </si>
  <si>
    <t>Pediatrs</t>
  </si>
  <si>
    <t xml:space="preserve">Virsārsts </t>
  </si>
  <si>
    <t>Alergoloģijas un pulmonoloģijas profils KOPĀ</t>
  </si>
  <si>
    <t>Aprūpes administratīvais dienests</t>
  </si>
  <si>
    <t>Slimnīcas virsmāsa</t>
  </si>
  <si>
    <t>30%</t>
  </si>
  <si>
    <t>Aprūpes administratīvais dienests KOPĀ</t>
  </si>
  <si>
    <t>Aptieka</t>
  </si>
  <si>
    <t>Atbildīgais speciālists darbā ar medicīnas precēm</t>
  </si>
  <si>
    <t>Aptieka KOPĀ</t>
  </si>
  <si>
    <t>Ārstniecības administratīvais dienests</t>
  </si>
  <si>
    <t>Slimnīcas virsārsts</t>
  </si>
  <si>
    <t>Ārstniecības administratīvais dienests KOPĀ</t>
  </si>
  <si>
    <t>Centralizētās sterilizācijas dienests</t>
  </si>
  <si>
    <t>Noslēguma dezinfekciju veicējs</t>
  </si>
  <si>
    <t>Centralizētās sterilizācijas dienests KOPĀ</t>
  </si>
  <si>
    <t>Darba aizsardzības dienests</t>
  </si>
  <si>
    <t>Vecākais darba aizsardzības speciālists</t>
  </si>
  <si>
    <t>Darba aizsardzības dienests KOPĀ</t>
  </si>
  <si>
    <t>Dermatoloģijas profils</t>
  </si>
  <si>
    <t>Dermatologs</t>
  </si>
  <si>
    <t>Dermatoloģijas profils KOPĀ</t>
  </si>
  <si>
    <t>Diagnostiskās radioloģijas dienests, novietne Gaiļezerā</t>
  </si>
  <si>
    <t>Radiologa asistents</t>
  </si>
  <si>
    <t>Diagnostiskās radioloģijas dienests, novietne Gaiļezerā KOPĀ</t>
  </si>
  <si>
    <t>Diagnostiskās radioloģijas dienests, novietne Torņakalnā</t>
  </si>
  <si>
    <t>Radiologa asistenta palīgs</t>
  </si>
  <si>
    <t>Medicīnas asistents</t>
  </si>
  <si>
    <t>Vecākais radiologa asistents</t>
  </si>
  <si>
    <t>Diagnostiskās radioloģijas dienests, novietne Torņakalnā KOPĀ</t>
  </si>
  <si>
    <t>Dokumentu vadības daļa, novietne Torņakalnā</t>
  </si>
  <si>
    <t>Dokumentu vadības daļas vadītājs</t>
  </si>
  <si>
    <t>Lietvedības sekretārs</t>
  </si>
  <si>
    <t>Dokumentu vadības daļa, novietne Torņakalnā KOPĀ</t>
  </si>
  <si>
    <t>Drošības dienests</t>
  </si>
  <si>
    <t>Drošības dienesta vadītājs</t>
  </si>
  <si>
    <t>Drošības dienests KOPĀ</t>
  </si>
  <si>
    <t>Ekonomikas daļa</t>
  </si>
  <si>
    <t>Ekonomikas daļas vadītājs</t>
  </si>
  <si>
    <t>Vecākais ekonomists</t>
  </si>
  <si>
    <t>Ekonomikas daļa KOPĀ</t>
  </si>
  <si>
    <t>Ģimenes vakcinācijas centrs</t>
  </si>
  <si>
    <t>Ģimenes vakcinācijas centra vadītājs</t>
  </si>
  <si>
    <t>Ģimenes vakcinācijas centrs KOPĀ</t>
  </si>
  <si>
    <t>Infekciju kontroles dienests</t>
  </si>
  <si>
    <t>Infekciju kontroles dienesta vadītāja pienākumu izpildītājs</t>
  </si>
  <si>
    <t>Infekciju kontroles speciālists</t>
  </si>
  <si>
    <t>Infekciju kontroles dienests KOPĀ</t>
  </si>
  <si>
    <t>Infektoloģijas (7) profils</t>
  </si>
  <si>
    <t>Ārsts - stažieris</t>
  </si>
  <si>
    <t>Bērnu infektologs</t>
  </si>
  <si>
    <t>Infektoloģijas (7) profils KOPĀ</t>
  </si>
  <si>
    <t>Infektoloģijas (9) profils</t>
  </si>
  <si>
    <t>Infektoloģijas (9) profils KOPĀ</t>
  </si>
  <si>
    <t>Infrastruktūras uzturēšanas daļas vadība</t>
  </si>
  <si>
    <t>Infrastruktūras uzturēšanas daļas vadītājs</t>
  </si>
  <si>
    <t>Infrastruktūras uzturēšanas daļas vadība KOPĀ</t>
  </si>
  <si>
    <t>Juridiskā un iepirkumu daļa</t>
  </si>
  <si>
    <t>Juridiskās un iepirkumu daļas vadītājs</t>
  </si>
  <si>
    <t>Juridiskā un iepirkumu daļa KOPĀ</t>
  </si>
  <si>
    <t>Klientu apkalpošanas daļa, novietne Torņakalnā</t>
  </si>
  <si>
    <t>Klientu apkalpošanas speciālists</t>
  </si>
  <si>
    <t>Klientu apkalpošanas daļa, novietne Torņakalnā KOPĀ</t>
  </si>
  <si>
    <t>Komunikācijas daļa</t>
  </si>
  <si>
    <t>Komunikācijas daļas vadītājs</t>
  </si>
  <si>
    <t>Komunikācijas daļa KOPĀ</t>
  </si>
  <si>
    <t>Konsultatīvā poliklīnika, novietne Torņakalnā</t>
  </si>
  <si>
    <t>20%</t>
  </si>
  <si>
    <t>Vecākā māsa</t>
  </si>
  <si>
    <t>Konsultatīvā poliklīnika, novietne Torņakalnā KOPĀ</t>
  </si>
  <si>
    <t>Kvalitātes vadības daļa</t>
  </si>
  <si>
    <t>Kvalitātes vadības daļas vadītājs</t>
  </si>
  <si>
    <t>Kvalitātes vadības daļa KOPĀ</t>
  </si>
  <si>
    <t>Neatliekamās medicīniskās palīdzības un observācijas ķirurgi</t>
  </si>
  <si>
    <t>Bērnu ķirurgs</t>
  </si>
  <si>
    <t>Neatliekamās medicīniskās palīdzības un observācijas ķirurgi KOPĀ</t>
  </si>
  <si>
    <t>Neatliekamās medicīniskās palīdzības un observācijas nodaļa, novietne Gaiļezerā</t>
  </si>
  <si>
    <t>Neatliekamās medicīniskās palīdzības un observācijas nodaļa, novietne Gaiļezerā KOPĀ</t>
  </si>
  <si>
    <t>Neatliekamās medicīniskās palīdzības un observācijas nodaļa, novietne Torņakalnā</t>
  </si>
  <si>
    <t>Atbildīgais ārsta palīgs</t>
  </si>
  <si>
    <t>Ārsta palīgs</t>
  </si>
  <si>
    <t>Virsmāsas vietnieks</t>
  </si>
  <si>
    <t>Neatliekamās medicīniskās palīdzības un observācijas nodaļa, novietne Torņakalnā KOPĀ</t>
  </si>
  <si>
    <t>Neatliekamās medicīniskās palīdzības un observācijas oftalmologi</t>
  </si>
  <si>
    <t>Oftalmologs neatliekamai medicīniskai palīdzībai</t>
  </si>
  <si>
    <t>Neatliekamās medicīniskās palīdzības un observācijas oftalmologi KOPĀ</t>
  </si>
  <si>
    <t>Neatliekamās medicīniskās palīdzības un observācijas pediatri, novietne Gaiļezerā</t>
  </si>
  <si>
    <t>Neatliekamās medicīniskās palīdzības un observācijas pediatri, novietne Gaiļezerā KOPĀ</t>
  </si>
  <si>
    <t>Neatliekamās medicīniskās palīdzības un observācijas pediatri, novietne Torņakalnā</t>
  </si>
  <si>
    <t>Neatliekamās medicīniskās palīdzības un observācijas procesa pediatrijas virsārsts</t>
  </si>
  <si>
    <t>Neatliekamās medicīniskās palīdzības un observācijas procesa vadītājs</t>
  </si>
  <si>
    <t>Neatliekamās medicīniskās palīdzības un observācijas pediatri, novietne Torņakalnā KOPĀ</t>
  </si>
  <si>
    <t>Pacientu pieredzes un klientu vadības daļa</t>
  </si>
  <si>
    <t>Pacientu pieredzes un klientu vadības daļas vadītājs</t>
  </si>
  <si>
    <t>Pacientu pieredzes un klientu vadības daļa KOPĀ</t>
  </si>
  <si>
    <t>Personāla vadības daļa</t>
  </si>
  <si>
    <t xml:space="preserve">Darba attiecību procesu vadītājs </t>
  </si>
  <si>
    <t>Personāla vadības daļas vadītājs</t>
  </si>
  <si>
    <t>Vecākais personāla speciālists</t>
  </si>
  <si>
    <t>Personāla vadības daļa KOPĀ</t>
  </si>
  <si>
    <t>Rezidenti</t>
  </si>
  <si>
    <t>Rezidenti KOPĀ</t>
  </si>
  <si>
    <t>Transporta pakalpojumu dienests</t>
  </si>
  <si>
    <t>Automobiļa vadītājs</t>
  </si>
  <si>
    <t>Transporta pakalpojumu dienests KOPĀ</t>
  </si>
  <si>
    <t>Uzkopšanas dienests, novietne Torņakalnā</t>
  </si>
  <si>
    <t>Apkopējs</t>
  </si>
  <si>
    <t>akordalga</t>
  </si>
  <si>
    <t>Uzkopšanas dienests, novietne Torņakalnā KOPĀ</t>
  </si>
  <si>
    <t>* papildus aprēķini pielikumā par akordalgas darbinieku piemaksas aprēķināšanas kārtību</t>
  </si>
  <si>
    <t>Tabulas sagatavotājs - Vecākais ekonomists D.Riemere</t>
  </si>
  <si>
    <t>Tālr. 67064411; 26545491</t>
  </si>
  <si>
    <t>Pielikums</t>
  </si>
  <si>
    <t>akordalgas darbinieku piemaksas aprēķināšanas kārtība</t>
  </si>
  <si>
    <r>
      <t xml:space="preserve">Piemaksa no mēnešalgas valsts ārstniecības iestādēs, kuras sniedz stacionāros veselības aprūpes pakalpojumus, </t>
    </r>
    <r>
      <rPr>
        <b/>
        <u/>
        <sz val="14"/>
        <rFont val="Times New Roman"/>
        <family val="1"/>
        <charset val="186"/>
      </rPr>
      <t>uzņemšanas nodaļās nodarbinātajiem</t>
    </r>
  </si>
  <si>
    <t>Novembris</t>
  </si>
  <si>
    <t>01.-08.11.2020.</t>
  </si>
  <si>
    <t>Tabeles Nr.</t>
  </si>
  <si>
    <t>Kontaktstundas vai kvadrātmetri</t>
  </si>
  <si>
    <t>Stundas likme vai mēnešalga</t>
  </si>
  <si>
    <t>Piemaksas apmērs</t>
  </si>
  <si>
    <t>Piezīmes</t>
  </si>
  <si>
    <t>04996</t>
  </si>
  <si>
    <t>6 darba dienas NMPON</t>
  </si>
  <si>
    <t>04916</t>
  </si>
  <si>
    <t>6 darba diena NMPON</t>
  </si>
  <si>
    <t>15994</t>
  </si>
  <si>
    <t>4 darba dienas NMPON</t>
  </si>
  <si>
    <t>09.-30.11.2020.</t>
  </si>
  <si>
    <t>8 darba dienas NMPON</t>
  </si>
  <si>
    <t>15 darba diena NMPON</t>
  </si>
  <si>
    <t>16 darba dienas NMPON</t>
  </si>
  <si>
    <t>16856</t>
  </si>
  <si>
    <t>2 darba diena NMPON</t>
  </si>
  <si>
    <t>05136</t>
  </si>
  <si>
    <t>3 darba dienas NMPON</t>
  </si>
  <si>
    <r>
      <t xml:space="preserve">Piemaksa 50% no mēnešalgas valsts un pašvaldību ārstniecības iestādēs, kuras sniedz stacionāros veselības aprūpes pakalpojumus un kurās ir stacionēti Covid-19 pacienti, nodarbinātajiem, </t>
    </r>
    <r>
      <rPr>
        <b/>
        <u/>
        <sz val="14"/>
        <rFont val="Times New Roman"/>
        <family val="1"/>
        <charset val="186"/>
      </rPr>
      <t>kuri ir iesaistīti Covid-19 pacientu ārstēšanas procesā</t>
    </r>
  </si>
  <si>
    <t>04121</t>
  </si>
  <si>
    <t>7.nod</t>
  </si>
  <si>
    <t>01653</t>
  </si>
  <si>
    <t>04978</t>
  </si>
  <si>
    <t>15567</t>
  </si>
  <si>
    <t>15333</t>
  </si>
  <si>
    <t>Piemaksa 100% no mēnešalgas valsts un pašvaldību ārstniecības iestādēs, kuras sniedz stacionāros veselības aprūpes pakalpojumus un kurās ir stacionēti Covid-19 pacienti, nodarbinātajiem, kuri ir iesaistīti Covid-19 pacientu ārstēšanas procesā</t>
  </si>
  <si>
    <t>05180</t>
  </si>
  <si>
    <t>6.nod.</t>
  </si>
  <si>
    <t>15156</t>
  </si>
  <si>
    <t>7.nod.</t>
  </si>
  <si>
    <t>05029</t>
  </si>
  <si>
    <t>14539</t>
  </si>
  <si>
    <t>9.nod.</t>
  </si>
  <si>
    <t>17095</t>
  </si>
  <si>
    <t>Papildus vēršam uzmanību, ka piemaksas (saistībā ar kontaktstundām) tiek aprēķinātas par pamatu ņemot datus par pacientiem, kas pārskata periodā tikuši izrakstīti. Kā arī esam precizējuši 4.kolonas aprēķina algoritmu pie mēnešalgām, lai tas atbilstu mūsu grāmatvedības aprēķinu algoritmam.</t>
  </si>
  <si>
    <r>
      <t>Iestādes nosaukums:</t>
    </r>
    <r>
      <rPr>
        <b/>
        <sz val="13"/>
        <rFont val="Times New Roman"/>
        <family val="1"/>
        <charset val="186"/>
      </rPr>
      <t xml:space="preserve"> SIA Vidzemes slimnīca</t>
    </r>
  </si>
  <si>
    <t>Bērnu slimību nodaļa (t.sk. NMP dežūrārsti)</t>
  </si>
  <si>
    <t>pediatrs</t>
  </si>
  <si>
    <t>rezidents (pediatrs)</t>
  </si>
  <si>
    <t>ārsts</t>
  </si>
  <si>
    <t>bērnu māsa</t>
  </si>
  <si>
    <t>māsas palīgs</t>
  </si>
  <si>
    <t>radiologa asistents</t>
  </si>
  <si>
    <t>vecākais radiogrāfers</t>
  </si>
  <si>
    <t>medicīnas asistents</t>
  </si>
  <si>
    <t>Dzemdību un ginekoloģijas nodaļa</t>
  </si>
  <si>
    <t>neonatologs</t>
  </si>
  <si>
    <t>ginekologs, dzemdību speciālists</t>
  </si>
  <si>
    <t>ginekoloģijas māsa</t>
  </si>
  <si>
    <t>medicīnas māsa</t>
  </si>
  <si>
    <t>bērnu aprūpes māsa</t>
  </si>
  <si>
    <t>Hronisko pacientu aprūpes nodaļa</t>
  </si>
  <si>
    <t>ārsta palīgs</t>
  </si>
  <si>
    <t>vecākā māsa</t>
  </si>
  <si>
    <t>Hemodialīzes nodaļa</t>
  </si>
  <si>
    <t>hemodialīzes un nieru transplantācijas māsa</t>
  </si>
  <si>
    <t>NMP un pacientu uzņemšanas nodaļa</t>
  </si>
  <si>
    <t>neatliekamās medicīnas ārsts</t>
  </si>
  <si>
    <t>neatliekamās medicīniskās palīdzības un pacientu uzņemšanas nodaļas virsārsts</t>
  </si>
  <si>
    <t>rezidents (neatliekamās medicīnas ārsts)</t>
  </si>
  <si>
    <t>neatliekamās palīdzības māsa</t>
  </si>
  <si>
    <t>Anestēzijas, intensīvās un neatliekamās aprūpes virsmāsa</t>
  </si>
  <si>
    <t>Reanimācijas un anestezioloģijas nodaļa</t>
  </si>
  <si>
    <t>anesteziologs, reanimatologs</t>
  </si>
  <si>
    <t>intensīvās terapijas un anestēzijas māsa</t>
  </si>
  <si>
    <t>ergoterapeits</t>
  </si>
  <si>
    <t>fizioterapeits</t>
  </si>
  <si>
    <t>Terapijas nodaļa Nr.1</t>
  </si>
  <si>
    <t>virsārsts</t>
  </si>
  <si>
    <t>internists</t>
  </si>
  <si>
    <t>terapijas māsa</t>
  </si>
  <si>
    <t>Terapijas nodaļa Nr.2</t>
  </si>
  <si>
    <t>internās aprūpes māsa</t>
  </si>
  <si>
    <t>ķirurģijas māsa</t>
  </si>
  <si>
    <t>virsmāsa</t>
  </si>
  <si>
    <t>Klientu apkalpošanas nodaļa</t>
  </si>
  <si>
    <t>reģistrators</t>
  </si>
  <si>
    <t>Infekcijas kontroles komanda</t>
  </si>
  <si>
    <t>kvalitātes vadības daļas vadītājs-epidemiologs</t>
  </si>
  <si>
    <t>ārstnieciskais direktors</t>
  </si>
  <si>
    <t>ambulatorās daļas virsmāsa (pacientu un darbinieku testēšana uz Covid19)</t>
  </si>
  <si>
    <t>Terapijas nodaļas Nr.1 virsmāsa (pacientu un darbinieku testēšana uz Covid19)</t>
  </si>
  <si>
    <t>Galvenā māsa</t>
  </si>
  <si>
    <t>Ķirurģijas nodaļa (NMP dežūrārsti)</t>
  </si>
  <si>
    <t>ķirurgs</t>
  </si>
  <si>
    <t>Neiroloģijas nodaļa (NMP dežūrārsti)</t>
  </si>
  <si>
    <t>neirologs</t>
  </si>
  <si>
    <t>rezidents (neirologs)</t>
  </si>
  <si>
    <t>Traumatoloģijas nodaļa (NMP dežūrārsti)</t>
  </si>
  <si>
    <t>traumatologs, ortopēds</t>
  </si>
  <si>
    <t>rezidents (traumatologs, ortopēds)</t>
  </si>
  <si>
    <t>farmaceita asistents</t>
  </si>
  <si>
    <t>aptiekas vadītājs</t>
  </si>
  <si>
    <t>vadītāja vietnieks</t>
  </si>
  <si>
    <t>iepirkumu speciālista asistents</t>
  </si>
  <si>
    <t>Datu aizsardzības un iekšējās drošības daļa</t>
  </si>
  <si>
    <t>apsardzes darbinieks</t>
  </si>
  <si>
    <t>Iestādes vadītājs Uģis Muskovs (paraksts)</t>
  </si>
  <si>
    <t>Dokuments ir parakstīts ar drošo elektronisko parakstu un satur laika zīmogu</t>
  </si>
  <si>
    <t>Izpildītājs I.Pūce</t>
  </si>
  <si>
    <t>Tālr.64202607</t>
  </si>
  <si>
    <t xml:space="preserve">Iestādes nosaukums:  VSIA "Nacionālais rehabilitācijas centrs "Vaivari"" </t>
  </si>
  <si>
    <t>Uzņemšanas un intensīvās terapijas nodaļa</t>
  </si>
  <si>
    <t>anesteziologs - reanimatologs (Covid-19 testēšana)</t>
  </si>
  <si>
    <t>Virsmāsa (Covid-19 testēšana)</t>
  </si>
  <si>
    <t>Medicīnas māsa (Covid-19 testēšana)</t>
  </si>
  <si>
    <t>Mediccīnas māsa (Covid-19 testēšana)</t>
  </si>
  <si>
    <r>
      <t>Drošības dienesta vadītājs (telpu dezinfekcija)</t>
    </r>
    <r>
      <rPr>
        <sz val="13"/>
        <color rgb="FFFF0000"/>
        <rFont val="Times New Roman"/>
        <family val="1"/>
        <charset val="186"/>
      </rPr>
      <t xml:space="preserve"> </t>
    </r>
  </si>
  <si>
    <t>Saimnieciskās nodaļas remontstrādnieks (telpu dezinfekcija)</t>
  </si>
  <si>
    <t xml:space="preserve">Ēku un teritoriju uzraugs </t>
  </si>
  <si>
    <t>Ēku un teritoriju uzraugs</t>
  </si>
  <si>
    <t>Iestādes vadītājs  Valdes priekšsēdētāja Anda Nulle</t>
  </si>
  <si>
    <t>Izpildītājs Administratīvā departamenta vadītāja vietniece Lauma Petrovska</t>
  </si>
  <si>
    <t>Tālr. 29238327</t>
  </si>
  <si>
    <t>Iestādes nosaukums:  SIA Cēsu klīnika</t>
  </si>
  <si>
    <t>NMP un uzņemšanas nodaļa</t>
  </si>
  <si>
    <t>ārsts  dežūrpediatrs</t>
  </si>
  <si>
    <t>ārsts dežūrķirurgs</t>
  </si>
  <si>
    <t>ārsts funkcioālais diagnosts</t>
  </si>
  <si>
    <t>ārsts ķirurgs</t>
  </si>
  <si>
    <t>ārsts pediatrs</t>
  </si>
  <si>
    <t>ārsts pneimonologs</t>
  </si>
  <si>
    <t>ārsts traumatologs, ortopēds</t>
  </si>
  <si>
    <t>ārsts internists dežūrās</t>
  </si>
  <si>
    <t>klientu un pacientu reģistrators</t>
  </si>
  <si>
    <t>Reanimācijas un anesezioloģijas nodaļa</t>
  </si>
  <si>
    <t>ārsts reanimatologs-anesteziologs</t>
  </si>
  <si>
    <t>Karantīnas nodaļa</t>
  </si>
  <si>
    <t>sanitārs</t>
  </si>
  <si>
    <t>darba aizsardzības un ugunsdrošības speciālists</t>
  </si>
  <si>
    <t>galvenā medicīnas māsa</t>
  </si>
  <si>
    <t>infekciju kontroles ārsts</t>
  </si>
  <si>
    <t>galvenais ārsts</t>
  </si>
  <si>
    <t>pakalpojumu reģ. un uzskaites daļas vadītāja</t>
  </si>
  <si>
    <t>Izpildītājs: Iveta Lange</t>
  </si>
  <si>
    <t>Tālr. 27458739</t>
  </si>
  <si>
    <t>Iestādes nosaukums:  SIA "Rigas 2.slimnīca"</t>
  </si>
  <si>
    <t>Uzņemšana</t>
  </si>
  <si>
    <t>Garderobists</t>
  </si>
  <si>
    <t>Pacientu reģistrators</t>
  </si>
  <si>
    <t>Ārsts traumatologs</t>
  </si>
  <si>
    <t>Ārstnieciskā darba vadītājs</t>
  </si>
  <si>
    <t>1.nodaļa</t>
  </si>
  <si>
    <t>Pacientu aprūpes daļa</t>
  </si>
  <si>
    <t>Pacientu aprūpes vadītāja</t>
  </si>
  <si>
    <t>Ieva Eihenberga-Baumerte</t>
  </si>
  <si>
    <t>uzņemšanas nodaļa (Struktūrvienība)</t>
  </si>
  <si>
    <t>garīgās veselības aprūpes māsa</t>
  </si>
  <si>
    <t>vecākā medmāsa</t>
  </si>
  <si>
    <t>medicinas māsa</t>
  </si>
  <si>
    <t>māsu palīgs</t>
  </si>
  <si>
    <t>saimn.pārzine</t>
  </si>
  <si>
    <t>5 nodaļa</t>
  </si>
  <si>
    <t>nodaļas vadītājs</t>
  </si>
  <si>
    <t>garīgas veselības medmāsa</t>
  </si>
  <si>
    <t>māsu paligs</t>
  </si>
  <si>
    <t>saimn. māsa</t>
  </si>
  <si>
    <t>14. nodaļa</t>
  </si>
  <si>
    <t>nodaļas vaditajs</t>
  </si>
  <si>
    <t>garīgās veselības māsa</t>
  </si>
  <si>
    <t>sanitars</t>
  </si>
  <si>
    <t>saimn .māsa</t>
  </si>
  <si>
    <t>15.nodaļa</t>
  </si>
  <si>
    <t>nodaļas vaditājs</t>
  </si>
  <si>
    <t>saimn.māsa</t>
  </si>
  <si>
    <t>2nodaļa</t>
  </si>
  <si>
    <t>nodaļas vadītajs</t>
  </si>
  <si>
    <t>Tiesu psih.ekspertīzu un piespiedu centrs ar apsardzi</t>
  </si>
  <si>
    <t>garīgas veselības aprūpes māsa</t>
  </si>
  <si>
    <t>vecākās māsas vietniece</t>
  </si>
  <si>
    <t>apkopēja</t>
  </si>
  <si>
    <t>darba terapeite</t>
  </si>
  <si>
    <t>OVG grupa</t>
  </si>
  <si>
    <t>Veselības aprūpes kontr.spec.</t>
  </si>
  <si>
    <t>Narkol.palidz.dienesta stac.vad</t>
  </si>
  <si>
    <t>soc.darbinieks</t>
  </si>
  <si>
    <t>radiologs</t>
  </si>
  <si>
    <t>rtg.laborants</t>
  </si>
  <si>
    <t>kardiologs</t>
  </si>
  <si>
    <t>zobārsts</t>
  </si>
  <si>
    <t>vecākā medmāsas vietniece</t>
  </si>
  <si>
    <t>oftalmologs</t>
  </si>
  <si>
    <t>galvenā medmāsa</t>
  </si>
  <si>
    <t>galvenās māsas vietn.</t>
  </si>
  <si>
    <t>friziere</t>
  </si>
  <si>
    <t>stacionāra virsārste</t>
  </si>
  <si>
    <t>centra vecākās māsas viet.stac.jaut.</t>
  </si>
  <si>
    <t>sabiedriskās veselības ārste</t>
  </si>
  <si>
    <t>pacentu drēbju un med.mat.pārz.</t>
  </si>
  <si>
    <t>Iestādes vadītājs: ____________I.Ķiece (paraksts)</t>
  </si>
  <si>
    <t>Izpildītājs V.Akone</t>
  </si>
  <si>
    <t>Tālr.67080171</t>
  </si>
  <si>
    <t>Iestādes nosaukums:  VSIA Strenču psihoneiroloģiskā slimnīca</t>
  </si>
  <si>
    <t>nodaļas virsārsts</t>
  </si>
  <si>
    <t>dežūrārsts</t>
  </si>
  <si>
    <t>rezidents</t>
  </si>
  <si>
    <t>dežūrārsts-stažieris</t>
  </si>
  <si>
    <t>ambulatorās daļas vadītājs</t>
  </si>
  <si>
    <t>narkologs</t>
  </si>
  <si>
    <t>psihiatrs</t>
  </si>
  <si>
    <t>klientu apkalpošanas speciālists</t>
  </si>
  <si>
    <t>saimniecības vadītājs</t>
  </si>
  <si>
    <t>nodaļas virsmāsa</t>
  </si>
  <si>
    <t>dezinfektors</t>
  </si>
  <si>
    <t>veļas pārzine</t>
  </si>
  <si>
    <t>veelības aprūpes vad.</t>
  </si>
  <si>
    <t>galvenā māsa</t>
  </si>
  <si>
    <t>Maija Ancveriņa</t>
  </si>
  <si>
    <t>Izpildītājs Rasna Kosmane</t>
  </si>
  <si>
    <t>Tālr. 25480553</t>
  </si>
  <si>
    <t>Iestādes nosaukums:  VSIA "Bērnu psihoneiroloģiskā slimnīca "AINAŽI""</t>
  </si>
  <si>
    <t>VSIA "Bērnu psihoneiroloģiskā slimnīca "AINAŽI""</t>
  </si>
  <si>
    <t xml:space="preserve"> Galvenā māsa</t>
  </si>
  <si>
    <t>Iestādes nosaukums: SIA Bauskas slimnīca</t>
  </si>
  <si>
    <t>Ārsts ķirurgs</t>
  </si>
  <si>
    <t>Ārsts rezidents</t>
  </si>
  <si>
    <t>Ārsts internists</t>
  </si>
  <si>
    <t>Ārsts anesteziologs</t>
  </si>
  <si>
    <t>NM ārsts</t>
  </si>
  <si>
    <t>Medicīnas māsa</t>
  </si>
  <si>
    <t>Medicīnas māsu palīgs</t>
  </si>
  <si>
    <t>Laboratorija</t>
  </si>
  <si>
    <t>Biomedicīnas laborants</t>
  </si>
  <si>
    <t>Staru diagnostikas nodaļa</t>
  </si>
  <si>
    <t>Administratīvi saimnieciskā nodaļa</t>
  </si>
  <si>
    <t>Medicīniskās daļas vadītāja</t>
  </si>
  <si>
    <t>Finanšu uzskaites daļas vadītāja</t>
  </si>
  <si>
    <t>IT statistikas nodaļas vadītājs</t>
  </si>
  <si>
    <t>Reģistratore</t>
  </si>
  <si>
    <t>Saimnieciskās daļas vadītājs</t>
  </si>
  <si>
    <t>Vecākā grāmatvede</t>
  </si>
  <si>
    <t>Grāmatvede</t>
  </si>
  <si>
    <t>Biroja administratore</t>
  </si>
  <si>
    <t>Medicīnas statistiķe</t>
  </si>
  <si>
    <t>Datorsistēmu tehniķis</t>
  </si>
  <si>
    <t>Mantzine</t>
  </si>
  <si>
    <t>Iestādes vadītājs ____________________  Mirdza Brazovska</t>
  </si>
  <si>
    <t>Izpildītājs Irēna Barovska</t>
  </si>
  <si>
    <t>Tālr. 63923543</t>
  </si>
  <si>
    <t>Internists</t>
  </si>
  <si>
    <t>Neirologs</t>
  </si>
  <si>
    <t>9.Nodaļas vadītājs</t>
  </si>
  <si>
    <t>Nodaļas vadītājs, internistis</t>
  </si>
  <si>
    <t>2.Nodaļas vadītājs, psihiatrs</t>
  </si>
  <si>
    <t>3.Nodaļas vadītājs, psihiatrs</t>
  </si>
  <si>
    <t>7.Nodaļas vadītājs, psihiatrs</t>
  </si>
  <si>
    <t>NMP Nodaļas vadītājs, psihiatrs</t>
  </si>
  <si>
    <t>6.Nodaļas vadītājs, psihiatrs</t>
  </si>
  <si>
    <t>1.Nodaļas vadītājs, psihiatrs</t>
  </si>
  <si>
    <t>4.Nodaļas vadītājs, psihiatrs</t>
  </si>
  <si>
    <t>5.Nodaļas vadītājs, psihiatrs</t>
  </si>
  <si>
    <t>10.Nodaļas vadītājs, psihiatrs</t>
  </si>
  <si>
    <t>NMP un PUN Psihiatrs1</t>
  </si>
  <si>
    <t>NMP un PUN Psihiatrs2</t>
  </si>
  <si>
    <t>NMP un PUN Psihiatrs3</t>
  </si>
  <si>
    <t>NMP un PUN Psihiatrs4</t>
  </si>
  <si>
    <t>NMP un PUN Psihiatrs5</t>
  </si>
  <si>
    <t>Rezidents1</t>
  </si>
  <si>
    <t>Rezidents2</t>
  </si>
  <si>
    <t>Rezidents3</t>
  </si>
  <si>
    <t>Rezidents4</t>
  </si>
  <si>
    <t>7.Psihiatriskā  nod., Ārsta palīgs</t>
  </si>
  <si>
    <t>NMP un PUN, Ārsta palīgs</t>
  </si>
  <si>
    <t>ADN, Funkcionālās diagnostikas māsa (EKG, EEG)</t>
  </si>
  <si>
    <t>2.Psihiatriskā  nod.,Garīgās veselības aprūpes māsa1</t>
  </si>
  <si>
    <t>2.Psihiatriskā  nod.,Garīgās veselības aprūpes māsa2</t>
  </si>
  <si>
    <t>2.Psihiatriskā  nod.,Garīgās veselības aprūpes māsa3</t>
  </si>
  <si>
    <t>2.Psihiatriskā  nod.,Garīgās veselības aprūpes māsa4</t>
  </si>
  <si>
    <t>2.Psihiatriskā  nod.,Garīgās veselības aprūpes māsa5</t>
  </si>
  <si>
    <t>2.Psihiatriskā  nod.,Garīgās veselības aprūpes māsa6</t>
  </si>
  <si>
    <t>3.Psihiatriskā  nod.,Garīgās veselības aprūpes māsa7</t>
  </si>
  <si>
    <t>3.Psihiatriskā  nod.,Garīgās veselības aprūpes māsa8</t>
  </si>
  <si>
    <t>3.Psihiatriskā  nod.,Garīgās veselības aprūpes māsa9</t>
  </si>
  <si>
    <t>3.Psihiatriskā  nod.,Garīgās veselības aprūpes māsa10</t>
  </si>
  <si>
    <t>3.Psihiatriskā  nod.,Garīgās veselības aprūpes māsa11</t>
  </si>
  <si>
    <t>7.Psihiatriskā  nod.,Garīgās veselības aprūpes māsa12</t>
  </si>
  <si>
    <t>7.Psihiatriskā  nod.,Garīgās veselības aprūpes māsa13</t>
  </si>
  <si>
    <t>7.Psihiatriskā  nod.,Garīgās veselības aprūpes māsa14</t>
  </si>
  <si>
    <t>7.Psihiatriskā  nod.,Garīgās veselības aprūpes māsa15</t>
  </si>
  <si>
    <t>7.Psihiatriskā  nod.,Garīgās veselības aprūpes māsa16</t>
  </si>
  <si>
    <t>7.Psihiatriskā  nod.,Garīgās veselības aprūpes māsa17</t>
  </si>
  <si>
    <t>7.Psihiatriskā  nod.,Garīgās veselības aprūpes māsa18</t>
  </si>
  <si>
    <t>7.Psihiatriskā  nod.,Garīgās veselības aprūpes māsa19</t>
  </si>
  <si>
    <t>7.Psihiatriskā  nod.,Garīgās veselības aprūpes māsa20</t>
  </si>
  <si>
    <t>NMP un PUN, Garīgās veselības aprūpes māsa21</t>
  </si>
  <si>
    <t>NMP un PUN, Garīgās veselības aprūpes māsa22</t>
  </si>
  <si>
    <t>NMP un PUN, Garīgās veselības aprūpes māsa23</t>
  </si>
  <si>
    <t>NMP un PUN, Garīgās veselības aprūpes māsa24</t>
  </si>
  <si>
    <t>NMP un PUN, Garīgās veselības aprūpes māsa25</t>
  </si>
  <si>
    <t>NMP un PUN, Garīgās veselības aprūpes māsa26</t>
  </si>
  <si>
    <t>6.Psihiatriskā  nod.,Garīgās veselības aprūpes māsa27</t>
  </si>
  <si>
    <t>6.Psihiatriskā  nod.,Garīgās veselības aprūpes māsa28</t>
  </si>
  <si>
    <t>6.Psihiatriskā  nod.,Garīgās veselības aprūpes māsa29</t>
  </si>
  <si>
    <t>6.Psihiatriskā  nod.,Garīgās veselības aprūpes māsa30</t>
  </si>
  <si>
    <t>6.Psihiatriskā  nod.,Garīgās veselības aprūpes māsa31</t>
  </si>
  <si>
    <t>6.Psihiatriskā  nod.,Garīgās veselības aprūpes māsa32</t>
  </si>
  <si>
    <t>6.Psihiatriskā  nod.,Garīgās veselības aprūpes māsa33</t>
  </si>
  <si>
    <t>3.Psihiatriskā  nod.,Garīgās veselības aprūpes māsa PR34</t>
  </si>
  <si>
    <t>7.Psihiatriskā  nod.,Garīgās veselības aprūpes māsa PR35</t>
  </si>
  <si>
    <t>7.Psihiatriskā  nod.,Garīgās veselības aprūpes māsa PR36</t>
  </si>
  <si>
    <t>4.Psihiatriskā  nod.,Garīgās veselības aprūpes māsa PR37</t>
  </si>
  <si>
    <t>3.Psihiatriskā  nod.,Garīgās veselības aprūpes māsa(APG) 38</t>
  </si>
  <si>
    <t>7.Psihiatriskā  nod.,Garīgās veselības aprūpes māsa(APG) 39</t>
  </si>
  <si>
    <t>2.Psihiatriskā  nod.,Medicīnas māsa1</t>
  </si>
  <si>
    <t>2.Psihiatriskā  nod.,Medicīnas māsa2</t>
  </si>
  <si>
    <t>6.Psihiatriskā  nod.,Medicīnas māsa3</t>
  </si>
  <si>
    <t>6.Psihiatriskā  nod.,Medicīnas māsa PR4</t>
  </si>
  <si>
    <t>7.Psihiatriskā  nod.,Medicīnas māsa REHAB5</t>
  </si>
  <si>
    <t>7.Psihiatriskā  nod.,Medicīnas māsa REHAB6</t>
  </si>
  <si>
    <t>6.Psihiatriskā  nod.,Medicīnas māsa REHAB7</t>
  </si>
  <si>
    <t>2.Psihiatriskā  nod.,Vecākā medicīnas māsa ( ar GVAM sertifikātu)1</t>
  </si>
  <si>
    <t>3.Psihiatriskā  nod.,Vecākā medicīnas māsa ( ar GVAM sertifikātu)2</t>
  </si>
  <si>
    <t>7.Psihiatriskā  nod.Vecākā medicīnas māsa ( ar GVAM sertifikātu)3</t>
  </si>
  <si>
    <t>NMP un PUN, Vecākā medicīnas māsa ( ar GVAM sertifikātu)4</t>
  </si>
  <si>
    <t>6.Psihiatriskā  nod.,Vecākā medicīnas māsa ( ar GVAM sertifikātu)5</t>
  </si>
  <si>
    <t>ĀDN, Vecākā medicīnas māsa ( ar GVAM sertifikātu)6</t>
  </si>
  <si>
    <t>1.Psihiatriskā  nod.,Vecākā medicīnas māsa ( ar GVAM sertifikātu)7</t>
  </si>
  <si>
    <t>4.Psihiatriskā  nod.,Vecākā medicīnas māsa ( ar GVAM sertifikātu)8</t>
  </si>
  <si>
    <t>5.Psihiatriskā  nod.Vecākā medicīnas māsa ( ar GVAM sertifikātu)9</t>
  </si>
  <si>
    <t>10.Psihiatriskā  nodVecākā medicīnas māsa ( ar GVAM sertifikātu)10</t>
  </si>
  <si>
    <t>9.Psihiatriskā  nodVecākā medicīnas māsa ( ar GVAM sertifikātu)11</t>
  </si>
  <si>
    <t>8.Psihiatriskā  nodVecākā medicīnas māsa ( ar GVAM sertifikātu)12</t>
  </si>
  <si>
    <t>Māsas palīgs1</t>
  </si>
  <si>
    <t>Māsas palīgs2</t>
  </si>
  <si>
    <t>Māsas palīgs3</t>
  </si>
  <si>
    <t>Māsas palīgs4</t>
  </si>
  <si>
    <t>Māsas palīgs5</t>
  </si>
  <si>
    <t>Māsas palīgs6</t>
  </si>
  <si>
    <t>Māsas palīgs7</t>
  </si>
  <si>
    <t>Māsas palīgs8</t>
  </si>
  <si>
    <t>Māsas palīgs9</t>
  </si>
  <si>
    <t>Māsas palīgs10</t>
  </si>
  <si>
    <t>Māsas palīgs11</t>
  </si>
  <si>
    <t>Māsas palīgs12</t>
  </si>
  <si>
    <t>Māsas palīgs13</t>
  </si>
  <si>
    <t>Māsas palīgs14</t>
  </si>
  <si>
    <t>Māsas palīgs15</t>
  </si>
  <si>
    <t>Māsas palīgs16</t>
  </si>
  <si>
    <t>Māsas palīgs17</t>
  </si>
  <si>
    <t>Māsas palīgs18</t>
  </si>
  <si>
    <t>Māsas palīgs19</t>
  </si>
  <si>
    <t>Māsas palīgs20</t>
  </si>
  <si>
    <t>Māsas palīgs21</t>
  </si>
  <si>
    <t>Māsas palīgs22</t>
  </si>
  <si>
    <t>Māsas palīgs23</t>
  </si>
  <si>
    <t>Māsas palīgs24</t>
  </si>
  <si>
    <t>Māsas palīgs25</t>
  </si>
  <si>
    <t>Māsas palīgs26</t>
  </si>
  <si>
    <t>Māsas palīgs27</t>
  </si>
  <si>
    <t>Māsas palīgs28</t>
  </si>
  <si>
    <t>Māsas palīgs29</t>
  </si>
  <si>
    <t>Māsas palīgs30</t>
  </si>
  <si>
    <t>Māsas palīgs31</t>
  </si>
  <si>
    <t>Māsas palīgs32</t>
  </si>
  <si>
    <t>Māsas palīgs33</t>
  </si>
  <si>
    <t>Māsas palīgs34</t>
  </si>
  <si>
    <t>Māsas palīgs35</t>
  </si>
  <si>
    <t>Māsas palīgs36</t>
  </si>
  <si>
    <t>Māsas palīgs37</t>
  </si>
  <si>
    <t>Māsas palīgs38</t>
  </si>
  <si>
    <t>Māsas palīgs39</t>
  </si>
  <si>
    <t>Māsas palīgs40</t>
  </si>
  <si>
    <t>Māsas palīgs41</t>
  </si>
  <si>
    <t>Māsas palīgs42</t>
  </si>
  <si>
    <t>Māsas palīgs43</t>
  </si>
  <si>
    <t>Māsas palīgs44</t>
  </si>
  <si>
    <t>Māsas palīgs45</t>
  </si>
  <si>
    <t>Māsas palīgs46</t>
  </si>
  <si>
    <t>Māsas palīgs47</t>
  </si>
  <si>
    <t>Māsas palīgs48</t>
  </si>
  <si>
    <t>Māsas palīgs49</t>
  </si>
  <si>
    <t>Māsas palīgs50</t>
  </si>
  <si>
    <t>Māsas palīgs51</t>
  </si>
  <si>
    <t>Māsas palīgs52</t>
  </si>
  <si>
    <t>Māsas palīgs53</t>
  </si>
  <si>
    <t>Māsas palīgs54</t>
  </si>
  <si>
    <t>Māsas palīgs55</t>
  </si>
  <si>
    <t>Māsas palīgs56</t>
  </si>
  <si>
    <t>Māsas palīgs57</t>
  </si>
  <si>
    <t>Māsas palīgs58</t>
  </si>
  <si>
    <t>Māsas palīgs59</t>
  </si>
  <si>
    <t>Māsas palīgs60</t>
  </si>
  <si>
    <t>Māsas palīgs61</t>
  </si>
  <si>
    <t>Māsas palīgs62</t>
  </si>
  <si>
    <t>Māsas palīgs63</t>
  </si>
  <si>
    <t>Māsas palīgs64</t>
  </si>
  <si>
    <t>Māsas palīgs65</t>
  </si>
  <si>
    <t>Māsas palīgs66</t>
  </si>
  <si>
    <t>Māsas palīgs67</t>
  </si>
  <si>
    <t>Māsas palīgs68</t>
  </si>
  <si>
    <t>Māsas palīgs69</t>
  </si>
  <si>
    <t>Māsas palīgs (saimniecības jaut.)70</t>
  </si>
  <si>
    <t>Māsas palīgs (saimniecības jaut.)71</t>
  </si>
  <si>
    <t>Apsargs1</t>
  </si>
  <si>
    <t>Apsargs2</t>
  </si>
  <si>
    <t>Apsargs3</t>
  </si>
  <si>
    <t>Apsargs4</t>
  </si>
  <si>
    <t>Apsargs5</t>
  </si>
  <si>
    <t>Apsargs6</t>
  </si>
  <si>
    <t>Apsargs7</t>
  </si>
  <si>
    <t>Apsargs8</t>
  </si>
  <si>
    <t>Apsargs9</t>
  </si>
  <si>
    <t>Apsargs10</t>
  </si>
  <si>
    <t>Aptiekas vadītājs, farmaceits</t>
  </si>
  <si>
    <t>Veļas mazgātavas vadītājs</t>
  </si>
  <si>
    <t>Mazgāšanas operators1</t>
  </si>
  <si>
    <t>Mazgāšanas operators2</t>
  </si>
  <si>
    <t>Mazgāšanas operators3</t>
  </si>
  <si>
    <t>Mazgāšanas operators4</t>
  </si>
  <si>
    <t>Saimniecības daļas vadītājs</t>
  </si>
  <si>
    <t>Tehniskās daļas vadītājs</t>
  </si>
  <si>
    <t>Vadības ārsts</t>
  </si>
  <si>
    <t>Galvenā medicīnas māsa</t>
  </si>
  <si>
    <t>3.Psihiatriskā  nod.,Sanitārs1</t>
  </si>
  <si>
    <t>3.Psihiatriskā  nod.,Sanitārs2</t>
  </si>
  <si>
    <t>7.Psihiatriskā  nod.,Sanitārs3</t>
  </si>
  <si>
    <t>6.Psihiatriskā  nod.,Sanitārs4</t>
  </si>
  <si>
    <t>4.Psihiatriskā  nod.,Sanitārs5</t>
  </si>
  <si>
    <t>3.Psihiatriskā  nod.,Sanitārs6</t>
  </si>
  <si>
    <t>3.Psihiatriskā  nod.,Sanitārs7</t>
  </si>
  <si>
    <t>Namdaris</t>
  </si>
  <si>
    <t>617</t>
  </si>
  <si>
    <t xml:space="preserve">Atslēdznieks </t>
  </si>
  <si>
    <t>515</t>
  </si>
  <si>
    <t>Datortīkla uzturēšanas administrators</t>
  </si>
  <si>
    <t>937</t>
  </si>
  <si>
    <t>Elektriķis</t>
  </si>
  <si>
    <t>525</t>
  </si>
  <si>
    <t>Remontstrādnieks</t>
  </si>
  <si>
    <t>500</t>
  </si>
  <si>
    <t>Elektrotehnisko iekārtu elektroinženieris</t>
  </si>
  <si>
    <t>Santehniķis /ūdensvads/kanalizāc./</t>
  </si>
  <si>
    <t>Iestādes vadītājs:</t>
  </si>
  <si>
    <t>Valdes priekšsēdētāja</t>
  </si>
  <si>
    <t>Sarmīte Ķikuste</t>
  </si>
  <si>
    <t>Valdes loceklis</t>
  </si>
  <si>
    <t>Reinis Joksts</t>
  </si>
  <si>
    <t>Izpildītājs: L,Krupeņko</t>
  </si>
  <si>
    <t>Tālr,65402262</t>
  </si>
  <si>
    <r>
      <t>Iestādes nosaukums:</t>
    </r>
    <r>
      <rPr>
        <b/>
        <sz val="13"/>
        <rFont val="Times New Roman"/>
        <family val="1"/>
        <charset val="204"/>
      </rPr>
      <t xml:space="preserve"> SIA Krāslavas slimnīca</t>
    </r>
  </si>
  <si>
    <t>4= 1*3</t>
  </si>
  <si>
    <t>ģimenes ārsts</t>
  </si>
  <si>
    <t>feldšers</t>
  </si>
  <si>
    <t>medic.māsa</t>
  </si>
  <si>
    <t>Terapijas nodaļa</t>
  </si>
  <si>
    <t>Ķirurģijas nodaļa</t>
  </si>
  <si>
    <t>ārsts (reanim.)</t>
  </si>
  <si>
    <t>ārsts (RTG, UZI)</t>
  </si>
  <si>
    <t>medic.māsa (rean.)</t>
  </si>
  <si>
    <t>RTG asistents</t>
  </si>
  <si>
    <t>Pārējie</t>
  </si>
  <si>
    <t>galv.ārsta vietn.</t>
  </si>
  <si>
    <t>galv.ārsta palīgs-māsa</t>
  </si>
  <si>
    <t>galv.medmāsa</t>
  </si>
  <si>
    <t>iekārt ekspl.inženieris</t>
  </si>
  <si>
    <t>ekonomists</t>
  </si>
  <si>
    <r>
      <t xml:space="preserve">Izpildītājs </t>
    </r>
    <r>
      <rPr>
        <b/>
        <i/>
        <sz val="13"/>
        <rFont val="Times New Roman"/>
        <family val="1"/>
        <charset val="186"/>
      </rPr>
      <t>Ilma Smuļko</t>
    </r>
  </si>
  <si>
    <r>
      <t>Tālr.</t>
    </r>
    <r>
      <rPr>
        <b/>
        <i/>
        <sz val="13"/>
        <rFont val="Times New Roman"/>
        <family val="1"/>
        <charset val="186"/>
      </rPr>
      <t xml:space="preserve"> 65681675</t>
    </r>
  </si>
  <si>
    <t>Iestādes nosaukums:  VSIA "Aknīstes psihoneiroloģiskā slimnīca"</t>
  </si>
  <si>
    <t>2=1/139</t>
  </si>
  <si>
    <t xml:space="preserve">Veselības vadība ārsts </t>
  </si>
  <si>
    <t>Ārsts psihiatrs</t>
  </si>
  <si>
    <t xml:space="preserve">Medicīnas māsa </t>
  </si>
  <si>
    <t xml:space="preserve">Vadošais ārsta palīgs </t>
  </si>
  <si>
    <t xml:space="preserve">Gar.veselības māsa </t>
  </si>
  <si>
    <t>Gar.veselības māsa</t>
  </si>
  <si>
    <t>Gar.veselības aprūpes māsa</t>
  </si>
  <si>
    <t>Gar.vesel.māsa</t>
  </si>
  <si>
    <t xml:space="preserve">Gar.vesel.māsa </t>
  </si>
  <si>
    <t>Nod. Saimn.pārzinis</t>
  </si>
  <si>
    <t xml:space="preserve">Nod. Saimn.pārzinis </t>
  </si>
  <si>
    <t xml:space="preserve">Nod.saimn.pārzinis </t>
  </si>
  <si>
    <t>Nod.saimn.pārzinis</t>
  </si>
  <si>
    <t xml:space="preserve">Farmaceits </t>
  </si>
  <si>
    <t xml:space="preserve">Saimn. daļas vad.vietnieks </t>
  </si>
  <si>
    <t>Santehniķis</t>
  </si>
  <si>
    <t xml:space="preserve">Elektriķis </t>
  </si>
  <si>
    <t xml:space="preserve">Elektromontieris </t>
  </si>
  <si>
    <t xml:space="preserve">Galdnieks </t>
  </si>
  <si>
    <t>Veļas maz.mašīnu operators</t>
  </si>
  <si>
    <t xml:space="preserve">Veļas maz.mašīnu operators </t>
  </si>
  <si>
    <t xml:space="preserve">Gadījumu darbu strādnieks </t>
  </si>
  <si>
    <t xml:space="preserve">Sētnieks </t>
  </si>
  <si>
    <t>Iestādes vadītājs ____________________ I.Ģile</t>
  </si>
  <si>
    <t>Izpildītājs A.Mežaraupe</t>
  </si>
  <si>
    <t>Tālr.65229448</t>
  </si>
  <si>
    <t xml:space="preserve">Covid-19 (2.terapijas nodaļa /2 TER) </t>
  </si>
  <si>
    <t>Covid-19 Anestez. un reanimācijas nod.</t>
  </si>
  <si>
    <t>Uzņemšanas nodaļa/UZN</t>
  </si>
  <si>
    <t>Infekciju  nodaļa</t>
  </si>
  <si>
    <t>Iestādes vadītājs M.Meļņikova ____________________ (paraksts)</t>
  </si>
  <si>
    <t>Galv. Grāmatvede G.Dābola</t>
  </si>
  <si>
    <t>Tālr. 65237814</t>
  </si>
  <si>
    <t>Iestādes nosaukums:  SIA "Preiļu slimnīca"</t>
  </si>
  <si>
    <t xml:space="preserve">Uzņemšanas nodaļa </t>
  </si>
  <si>
    <t>I. Voicehoviča</t>
  </si>
  <si>
    <t>Dežūrārsts</t>
  </si>
  <si>
    <t>M. Skutelis</t>
  </si>
  <si>
    <t>V. Dakuļs</t>
  </si>
  <si>
    <t>K. Ščerbenko</t>
  </si>
  <si>
    <t>S. Veispale</t>
  </si>
  <si>
    <t>I.Kalme-Danenbauma</t>
  </si>
  <si>
    <t>R. Leikuma</t>
  </si>
  <si>
    <t>J. Lācis</t>
  </si>
  <si>
    <t>Dežurējošais ķirurgs</t>
  </si>
  <si>
    <t>J. Krupeņko</t>
  </si>
  <si>
    <t>A. Jefremkins</t>
  </si>
  <si>
    <t>D. Zabrodins</t>
  </si>
  <si>
    <t>V.Sorokins</t>
  </si>
  <si>
    <t>V. Kvelde</t>
  </si>
  <si>
    <t>A. Junkurs</t>
  </si>
  <si>
    <t>A. Pastars</t>
  </si>
  <si>
    <t>anesteziologs reanimatologs</t>
  </si>
  <si>
    <t>S. Kaldupe</t>
  </si>
  <si>
    <t>L. Gavrilova</t>
  </si>
  <si>
    <t>J. Kļaviņš</t>
  </si>
  <si>
    <t>Dežurējošais ginekologs</t>
  </si>
  <si>
    <t>S. Morozova</t>
  </si>
  <si>
    <t>L. Bogdanova</t>
  </si>
  <si>
    <t>A. Roziņš</t>
  </si>
  <si>
    <t>V. Šmukste</t>
  </si>
  <si>
    <t>I. Liepa</t>
  </si>
  <si>
    <t>Dežurējošais pediatrs</t>
  </si>
  <si>
    <t>I. Spīķe</t>
  </si>
  <si>
    <t>J. Kirsanovs</t>
  </si>
  <si>
    <t>Ārsts Radiologs</t>
  </si>
  <si>
    <t>S.Anspoka</t>
  </si>
  <si>
    <t>R.Kižlo</t>
  </si>
  <si>
    <t>I.Pastare</t>
  </si>
  <si>
    <t>S.Stepanova</t>
  </si>
  <si>
    <t>L.Prikule</t>
  </si>
  <si>
    <t>Z.Ivanova</t>
  </si>
  <si>
    <t>V.Džeriņa</t>
  </si>
  <si>
    <t>Z.Vucāne</t>
  </si>
  <si>
    <t>O.Valaine</t>
  </si>
  <si>
    <t>l.Skrūzmane</t>
  </si>
  <si>
    <t>M.Krumpāne</t>
  </si>
  <si>
    <t>Ķ.Bivmane</t>
  </si>
  <si>
    <t>L.Trubiņa</t>
  </si>
  <si>
    <t>I.Slava</t>
  </si>
  <si>
    <t>O.Rizga</t>
  </si>
  <si>
    <t>N.Beļajeva</t>
  </si>
  <si>
    <t>I.Bjalkovska</t>
  </si>
  <si>
    <r>
      <t xml:space="preserve">Tranzītnodaļa </t>
    </r>
    <r>
      <rPr>
        <sz val="13"/>
        <rFont val="Times New Roman"/>
        <family val="1"/>
        <charset val="186"/>
      </rPr>
      <t>(Terapijas nodaļas palātas, kurās pacients tiek ievietots īdz Covid-19 testa atbildes saņemšanai)</t>
    </r>
  </si>
  <si>
    <t>A. Ruskulis</t>
  </si>
  <si>
    <t>E.Smirnova</t>
  </si>
  <si>
    <t>V.Serdante</t>
  </si>
  <si>
    <t>I.Pastore</t>
  </si>
  <si>
    <t>I.Žilinskiene</t>
  </si>
  <si>
    <t>V.Gžibovska</t>
  </si>
  <si>
    <t>D.Ceriņa</t>
  </si>
  <si>
    <t>N.Zeilāne</t>
  </si>
  <si>
    <t>K. Krapāne</t>
  </si>
  <si>
    <t>A.Kancāne</t>
  </si>
  <si>
    <t>A.Šņepste</t>
  </si>
  <si>
    <t>I.Kluša</t>
  </si>
  <si>
    <t>Anna Bogdanova</t>
  </si>
  <si>
    <t>A.Gruzdova</t>
  </si>
  <si>
    <t>Ina Bižāne</t>
  </si>
  <si>
    <t>A.Leitāne</t>
  </si>
  <si>
    <t>Alla Bogdanova</t>
  </si>
  <si>
    <t>J.Ušpele</t>
  </si>
  <si>
    <t>M.Leimane</t>
  </si>
  <si>
    <t>Mājas aprūpe</t>
  </si>
  <si>
    <t>L.Mičule</t>
  </si>
  <si>
    <t>D.Ivanova</t>
  </si>
  <si>
    <t>L. Ivanova</t>
  </si>
  <si>
    <t>I. Boreiko</t>
  </si>
  <si>
    <t xml:space="preserve">Saimniecības daļa un Uzkopšanas nodaļa </t>
  </si>
  <si>
    <t>A. Poplavskis</t>
  </si>
  <si>
    <t>Z. Kukore</t>
  </si>
  <si>
    <t>Uzkopšanas darbu vadītāja</t>
  </si>
  <si>
    <t>N. Linde</t>
  </si>
  <si>
    <t>Veļas mazgātāja</t>
  </si>
  <si>
    <t>J. Svalba</t>
  </si>
  <si>
    <t>E. Savickis</t>
  </si>
  <si>
    <t>Tehniskais strādnieks</t>
  </si>
  <si>
    <t>A. Novikovs</t>
  </si>
  <si>
    <t>T. Vasiļjeva</t>
  </si>
  <si>
    <t>E. Lazareva</t>
  </si>
  <si>
    <t>A. Bulova</t>
  </si>
  <si>
    <t>V. Kotāne</t>
  </si>
  <si>
    <t>M. Miezīte</t>
  </si>
  <si>
    <t xml:space="preserve">Administrācija </t>
  </si>
  <si>
    <t>S.Žukova</t>
  </si>
  <si>
    <t>A.Stupāne</t>
  </si>
  <si>
    <t>Kvalitātes vadītāja</t>
  </si>
  <si>
    <t>R. Babre</t>
  </si>
  <si>
    <t>A.Rumpe</t>
  </si>
  <si>
    <t>Personāla inspektore</t>
  </si>
  <si>
    <t>E.Vingris</t>
  </si>
  <si>
    <t>Datorsistēmu un datortīklu administrators</t>
  </si>
  <si>
    <t>S. Znotiņa</t>
  </si>
  <si>
    <t>Medicīnas reģistrators</t>
  </si>
  <si>
    <t>M. Utināne</t>
  </si>
  <si>
    <t>A. Rumpe</t>
  </si>
  <si>
    <t>A.Dreimane</t>
  </si>
  <si>
    <t>Finanšu un analīzes daļas vadītāja</t>
  </si>
  <si>
    <t>L.Upeniece</t>
  </si>
  <si>
    <t>Finanšu un analīzes daļas vadītājas vietniece</t>
  </si>
  <si>
    <t>L.Knāviņa</t>
  </si>
  <si>
    <t>Ekonomiste</t>
  </si>
  <si>
    <t>L.Stivreniece</t>
  </si>
  <si>
    <t>Juriste</t>
  </si>
  <si>
    <t>I.Šmeikste</t>
  </si>
  <si>
    <t>Datu ievades un analīzes māsa</t>
  </si>
  <si>
    <t>I.Greivule</t>
  </si>
  <si>
    <t>Datoroperatore</t>
  </si>
  <si>
    <t>L.Kupcāne</t>
  </si>
  <si>
    <t>Lietvede</t>
  </si>
  <si>
    <t>L.Meirule</t>
  </si>
  <si>
    <t>Sabiedrisko attiecību speciāliste</t>
  </si>
  <si>
    <t>Izpildītājs: Linda Knāviņa</t>
  </si>
  <si>
    <t>Tālr. 26718885</t>
  </si>
  <si>
    <r>
      <t xml:space="preserve">Iestādes nosaukums: </t>
    </r>
    <r>
      <rPr>
        <b/>
        <sz val="16"/>
        <rFont val="Times New Roman"/>
        <family val="1"/>
        <charset val="186"/>
      </rPr>
      <t>SIA "Kuldīgas slimnīca"</t>
    </r>
  </si>
  <si>
    <t>māsa</t>
  </si>
  <si>
    <t>pacientu reģistrētāja</t>
  </si>
  <si>
    <t>Dzemdību nodaļa</t>
  </si>
  <si>
    <t>Tranzīta nodaļa</t>
  </si>
  <si>
    <t>Operāciju bloks</t>
  </si>
  <si>
    <t>Reanimācijas un IT nodaļa</t>
  </si>
  <si>
    <t>Bērnu nodaļa</t>
  </si>
  <si>
    <t>Kopējais personāls</t>
  </si>
  <si>
    <t>santehniķis-elektriķis</t>
  </si>
  <si>
    <t>tehniskais darbinieks</t>
  </si>
  <si>
    <t>statistiķe</t>
  </si>
  <si>
    <t>Iestādes vadītājs ____________________  Agris Rozenfelds</t>
  </si>
  <si>
    <t>Izpildītājs :Vineta Šteigmane</t>
  </si>
  <si>
    <t>Tālr. 63374004</t>
  </si>
  <si>
    <t xml:space="preserve"> </t>
  </si>
  <si>
    <t>Infekciju nodaļa</t>
  </si>
  <si>
    <t>Nodaļas vadītājs(Infektologs)</t>
  </si>
  <si>
    <t>Infektoloģijas māsa (dež.māsa un dienas māsa)</t>
  </si>
  <si>
    <t>Uzņemšanas nodaļa   -Ventspils slimnīca</t>
  </si>
  <si>
    <t>Internists (dežūrārsts)</t>
  </si>
  <si>
    <t>Anestezioloģijas un intensīvās terapijas nodaļa</t>
  </si>
  <si>
    <t>Anesteziologs, reanimatologs</t>
  </si>
  <si>
    <t>Intensīvās terapijas un anestēzijas māsa</t>
  </si>
  <si>
    <t>Māsas palīgs (dež.)</t>
  </si>
  <si>
    <t>Traumatologs (dežūrārsts)</t>
  </si>
  <si>
    <t>Ginekologs, dzemdību speciālists (dež.ārsts)</t>
  </si>
  <si>
    <t>Neirologs (dežūrārsts)</t>
  </si>
  <si>
    <t>Pediatrs (dežūrārsts)</t>
  </si>
  <si>
    <t>Ķirurgs-urologs (dežūrārsts)</t>
  </si>
  <si>
    <t>Diagnostikas nodaļa-Ventspils slimnīca</t>
  </si>
  <si>
    <t xml:space="preserve">Radiologa asistents/radiogrāfers </t>
  </si>
  <si>
    <t>Paliatīvās aprūpes nodaļa</t>
  </si>
  <si>
    <t>Uzņemšanas nodaļa   -Talsu filiāle</t>
  </si>
  <si>
    <t xml:space="preserve">Dežūrārsts </t>
  </si>
  <si>
    <t>Dežūrārsts(ķirurgs)</t>
  </si>
  <si>
    <t>Anestezioloģijas un intensīvās terapijas nodaļa  -Talsu filiāle</t>
  </si>
  <si>
    <t>Iekšķīgo slimību nodaļa -Talsu filiāle</t>
  </si>
  <si>
    <t>Virsārsta vietnieks medicīniskajā darba kvalitātē</t>
  </si>
  <si>
    <t>Kvalitātes kontroles dienesta vadītājs</t>
  </si>
  <si>
    <t>Infekciju kontroles māsa</t>
  </si>
  <si>
    <t xml:space="preserve">Galvenā medicīnas māsa </t>
  </si>
  <si>
    <t>Saimnieciski tehniskā dienesta vadītājs</t>
  </si>
  <si>
    <t>Saimnieciski tehniskā dienesta vadītāja vietnieks</t>
  </si>
  <si>
    <t xml:space="preserve">Valdes priekšsēdētājs _______________________________ </t>
  </si>
  <si>
    <t>Izpildītājs                     Algu daļas vadītāja N.Ozoliņa</t>
  </si>
  <si>
    <t>Tālr.63620985</t>
  </si>
  <si>
    <t>Iestādes nosaukums: SIA "Dobeles un apkārtnes slimnīca"</t>
  </si>
  <si>
    <r>
      <t xml:space="preserve">Mēnešalga (atbilstoši 1 slodzei) vai </t>
    </r>
    <r>
      <rPr>
        <b/>
        <sz val="11"/>
        <rFont val="Times New Roman"/>
        <family val="1"/>
        <charset val="186"/>
      </rPr>
      <t>stundas likme</t>
    </r>
  </si>
  <si>
    <t>Ķirurgs</t>
  </si>
  <si>
    <t>Izpildītājs: Valentina Agijeviča</t>
  </si>
  <si>
    <t>Tālr. 63781147</t>
  </si>
  <si>
    <t>Iestādes nosaukums:  VSIA "Piejūras slimnīca"</t>
  </si>
  <si>
    <t>Slimnīcas nodaļas</t>
  </si>
  <si>
    <t>Garīgās veselības aprūpes māsa</t>
  </si>
  <si>
    <t>Iestādes vadītājs ____________________ (A.Bērziņš)</t>
  </si>
  <si>
    <t>Izpildītājs: Treibere</t>
  </si>
  <si>
    <t>Tālr. 634-34911</t>
  </si>
  <si>
    <t>UZŅEMŠANAS NODAĻA</t>
  </si>
  <si>
    <t>ĀRSTS</t>
  </si>
  <si>
    <t>ĀRSTS (STAŽIERIS)</t>
  </si>
  <si>
    <t>PSIHIATRS</t>
  </si>
  <si>
    <t>Garīgās veselības aprūpes MĀSA</t>
  </si>
  <si>
    <t>MĀSA (Medicīnas MĀSA)</t>
  </si>
  <si>
    <t>VirsMĀSA</t>
  </si>
  <si>
    <t>MĀSAS PALĪGS</t>
  </si>
  <si>
    <t>Saimniecības pārzinis</t>
  </si>
  <si>
    <t>SANITĀRS</t>
  </si>
  <si>
    <t>GERONTOPSIHIATRIJAS NODAĻA ( no 19.11.-30.11.2020.)</t>
  </si>
  <si>
    <t>Geriatrs</t>
  </si>
  <si>
    <t xml:space="preserve">REZIDENTS </t>
  </si>
  <si>
    <t>PĀRĒJĀS STRUKTŪRVIENĪBAS(COVID testēšana )</t>
  </si>
  <si>
    <t>Narkologs</t>
  </si>
  <si>
    <t>SOCIĀLĀS APRŪPES UN SOCIĀLĀS REHABILITĀCIJAS NODAĻAS</t>
  </si>
  <si>
    <t>APRŪPĒTĀJS</t>
  </si>
  <si>
    <t>Mākslas TERAPEITS</t>
  </si>
  <si>
    <t>PSIHOLOGS</t>
  </si>
  <si>
    <t>Sociālais DARBINIEKS</t>
  </si>
  <si>
    <t>Apsargs</t>
  </si>
  <si>
    <t>Atkarību profilakses speciālists</t>
  </si>
  <si>
    <t>Interešu pulciņa audzinātājs</t>
  </si>
  <si>
    <t>Sociālais audzinātājs</t>
  </si>
  <si>
    <t>Sociālais REHABILITĒTĀJS</t>
  </si>
  <si>
    <t>Izpildītājs L.Jankovska</t>
  </si>
  <si>
    <t>Tālr.63007500</t>
  </si>
  <si>
    <t xml:space="preserve">Iestādes nosaukums: SIA “Rīgas Austrumu klīniskās universitātes slimnīca” </t>
  </si>
  <si>
    <t>Ārstnieciskā procesa vadība</t>
  </si>
  <si>
    <t>Virsārsts</t>
  </si>
  <si>
    <t>Stacionāra "Latvijas Infektoloģijas centrs" galvenais ārsts</t>
  </si>
  <si>
    <t>Stacionāra "Biķernieki" galvenais ārsts</t>
  </si>
  <si>
    <t>Stacionāra "Latvijas Onkoloģijas centrs" galvenais ārsts</t>
  </si>
  <si>
    <t>Stacionāra "Tuberkulozes un plaušu slimību centrs" galvenais ārsts</t>
  </si>
  <si>
    <t>Stacionāra "Gaiļezers" galvenais ārsts</t>
  </si>
  <si>
    <t>Stacionāra „Latvijas Infektoloģijas centrs” galvenā māsa</t>
  </si>
  <si>
    <t>Stacionāra „Tuberkulozes un plaušu slimību centrs” galvenā medicīnas māsa</t>
  </si>
  <si>
    <t>Stacionāra „Biķernieki” galvenā medicīnas māsa</t>
  </si>
  <si>
    <t>Stacionāra „Latvijas Onkoloģijas centrs” galvenā medicīnas māsa</t>
  </si>
  <si>
    <t>Stacionāra „Gaiļezers” galvenā medicīnas māsa</t>
  </si>
  <si>
    <t>Aslimnīcas Mācību centrs</t>
  </si>
  <si>
    <t>Rezidents/traumatologa, ortopēda specialitātē</t>
  </si>
  <si>
    <t>Rezidents/internista specialitātē</t>
  </si>
  <si>
    <t>Rezidents/reimatologa specialitātē</t>
  </si>
  <si>
    <t>Rezidents/ķirurga specialitātē</t>
  </si>
  <si>
    <t>Rezidents/radiologa specialitātē</t>
  </si>
  <si>
    <t>Rezidents/neatliekamās palīdzības ārsta specialitātē</t>
  </si>
  <si>
    <t>Rezidents/anesteziologa, reanimatologa specialitātē</t>
  </si>
  <si>
    <t>Rezidents/ginekologa, dzemdību speciālista specialitātē</t>
  </si>
  <si>
    <t>Rezidents/endokrinologa specialitātē</t>
  </si>
  <si>
    <t>Rezidents/gastroenterologa specialitātē</t>
  </si>
  <si>
    <t>Rezidents/ģimenes ārsta specialitātē</t>
  </si>
  <si>
    <t>Rezidents/laboratorijas ārsta specialitātē</t>
  </si>
  <si>
    <t>Rezidents/onkologa ķīmijterapeita specialitātē</t>
  </si>
  <si>
    <t>Rezidents/asinsvadu ķirurga specialitātē</t>
  </si>
  <si>
    <t>Rezidents/infektologa specialitātē</t>
  </si>
  <si>
    <t>Rezidents/pneimonologa specialitātē</t>
  </si>
  <si>
    <t>Rezidents/neirologa specialitātē</t>
  </si>
  <si>
    <t>Klientu apkalpošanas daļa</t>
  </si>
  <si>
    <t>Klientu apkalpošanas speciālists (nestrādā ar kases aparātu)</t>
  </si>
  <si>
    <t>Klientu apkalpošanas speciālists (ārstniecības nodaļā)</t>
  </si>
  <si>
    <t>Klientu apkalpošanas speciālists (darbs ar kases aparātu)</t>
  </si>
  <si>
    <t>Klientu apkalpošanas daļas vadītājs</t>
  </si>
  <si>
    <t>Laboratorijas dienests</t>
  </si>
  <si>
    <t>Laboratorijas dienesta vadītāja vietnieks</t>
  </si>
  <si>
    <t>Laboratorijas dienesta vadītājs</t>
  </si>
  <si>
    <t>Tehniskā nodrošinājuma daļa</t>
  </si>
  <si>
    <t>Biomedicīnas laboranta palīgs</t>
  </si>
  <si>
    <t>Laboratorijas speciālists</t>
  </si>
  <si>
    <t>Paraugu pieņemšanas, reģistrācijas un loģistikas daļa</t>
  </si>
  <si>
    <t>Paraugu pieņemšanas, reģistrācijas un loģistikas daļas vadītājs</t>
  </si>
  <si>
    <t>Laboratorijas speciālists (stažieris)</t>
  </si>
  <si>
    <t>Internās aprūpes māsa</t>
  </si>
  <si>
    <t>Reģistrators</t>
  </si>
  <si>
    <t>Vecākais reģistrators</t>
  </si>
  <si>
    <t>Koaguloģijas, hematoloģijas un klīnikas daļa</t>
  </si>
  <si>
    <t>Laboratorijas ārsts (stažieris)</t>
  </si>
  <si>
    <t>Laboratorijas ārsts</t>
  </si>
  <si>
    <t>Koaguloģijas, hematoloģijas un klīnikas daļas vadītājs - laboratorijas ārsts</t>
  </si>
  <si>
    <t>Imūnķīmijas, imunoloģijas un klīniskās ķīmijas daļa</t>
  </si>
  <si>
    <t>Imūnķīmijas, imunoloģijas un klīniskās ķīmijas daļas vadītājs - laboratorijas ārsts imunologs</t>
  </si>
  <si>
    <t>Bakterioloģijas daļa</t>
  </si>
  <si>
    <t>Ārsts stažieris/laboratorijas ārsts</t>
  </si>
  <si>
    <t>Bakterioloģijas daļas vadītājs - laboratorijas ārsts</t>
  </si>
  <si>
    <t>Dežūrdienesta daļa</t>
  </si>
  <si>
    <t>Dežūrdienesta daļas vadītājs - laboratorijas speciālists</t>
  </si>
  <si>
    <t>Laboratorija „Latvijas Infektoloģijas centrs”</t>
  </si>
  <si>
    <t>Laboratorijas „Latvijas Infektoloģijas centrs” vadītājs</t>
  </si>
  <si>
    <t>Vecākais biomedicīnas laborants</t>
  </si>
  <si>
    <t>Molekulārās diagnostikas daļa</t>
  </si>
  <si>
    <t>Molekulārās diagnostikas daļas vadītājs - laboratorijas speciālists</t>
  </si>
  <si>
    <t>Imūnķīmijas, parazitoloģijas un „cito" izmeklējumu daļa</t>
  </si>
  <si>
    <t>Imūnķīmijas, parazitoloģijas un „cito" izmeklējumu daļas vadītājs - laboratorijas ārsts</t>
  </si>
  <si>
    <t>Sekvencēšanas daļa</t>
  </si>
  <si>
    <t>Sekvencēšanas daļas vadītājs - laboratorijas speciālists</t>
  </si>
  <si>
    <t>Virusoloģijas daļa</t>
  </si>
  <si>
    <t>Virusoloģijas daļas vadītājs - laboratorijas speciālists</t>
  </si>
  <si>
    <t>Organizatoriski - konsultatīvā nodaļa</t>
  </si>
  <si>
    <t>Infekciju patoloģijas nodaļa</t>
  </si>
  <si>
    <t>Ārsts patologs</t>
  </si>
  <si>
    <t>Vispārējās patoloģijas nodaļa</t>
  </si>
  <si>
    <t>Klīniskās diagnostikas centrs</t>
  </si>
  <si>
    <t>Kardiologs</t>
  </si>
  <si>
    <t>Klīniskās diagnostikas centra vadītājs</t>
  </si>
  <si>
    <t>Ārsta palīgs (feldšeris)</t>
  </si>
  <si>
    <t>Medicīnas asistents (trešā līmeņa)</t>
  </si>
  <si>
    <t>Aptiekas dienests</t>
  </si>
  <si>
    <t>Aptiekas dienesta vadītājs</t>
  </si>
  <si>
    <t>Stacionāra „Gaiļezers” slēgta tipa aptieka</t>
  </si>
  <si>
    <t>Aptiekas vadītājs</t>
  </si>
  <si>
    <t>Farmaceita asistents</t>
  </si>
  <si>
    <t>Farmaceits</t>
  </si>
  <si>
    <t>Galvenais farmaceits</t>
  </si>
  <si>
    <t>Palīgstrādnieks</t>
  </si>
  <si>
    <t>Uzskaitvedis</t>
  </si>
  <si>
    <t>Vecākais farmaceits</t>
  </si>
  <si>
    <t>Diagnostiskās radioloģijas centrs Diagnostiskās  radioloģijas nodaļa „LOC”</t>
  </si>
  <si>
    <t>Diagnostiskās radioloģijas centrs Diagnostiskās radioloģijas nodaļa „Biķernieki”</t>
  </si>
  <si>
    <t>Vecākais radiogrāfere_B</t>
  </si>
  <si>
    <t>Sanitārs/slimnieku kopējs</t>
  </si>
  <si>
    <t>Diagnostiskās radioloģijas centrs Diagnostiskās radioloģijas nodaļa „Gaiļezers”</t>
  </si>
  <si>
    <t>Ārsts stažieris/radiologs diagnosts</t>
  </si>
  <si>
    <t>Radiologs diagnosts</t>
  </si>
  <si>
    <t>Diagnostiskās radioloģijas centrs Neatliekamās radioloģijas nodaļa</t>
  </si>
  <si>
    <t>Asistents (radiologa asistentam)</t>
  </si>
  <si>
    <t>Infekciju uzraudzības dienests</t>
  </si>
  <si>
    <t>Infektologs (antimikrobiālo līdzekļu pielietošanas speciālists)</t>
  </si>
  <si>
    <t>Infektologs</t>
  </si>
  <si>
    <t>Infekciju uzraudzības dienesta vadītājs</t>
  </si>
  <si>
    <t>Bronhoskopiju kabinets</t>
  </si>
  <si>
    <t>Pneimonologs</t>
  </si>
  <si>
    <t>Bronhoskopiju  kabineta vadītājs</t>
  </si>
  <si>
    <t>Anestēzijas, intensīvās un neatliekamās aprūpes māsa</t>
  </si>
  <si>
    <t>Operāciju māsa</t>
  </si>
  <si>
    <t>Medicīnas asistents (otrā līmeņa)</t>
  </si>
  <si>
    <t>85.Bīstamo infekciju nodaļa</t>
  </si>
  <si>
    <t>86.Bīstamo infekciju nodaļa</t>
  </si>
  <si>
    <t>45. Bīstamo infekciju nodaļa</t>
  </si>
  <si>
    <t>Ķirurģiskās aprūpes māsa</t>
  </si>
  <si>
    <t>Saimniecības māsa</t>
  </si>
  <si>
    <t>Oftalmoloģijas klīnika</t>
  </si>
  <si>
    <t>Oftalmologs</t>
  </si>
  <si>
    <t>6B Hematoloģijas nodaļa</t>
  </si>
  <si>
    <t>Onkoloģiskās aprūpes māsa</t>
  </si>
  <si>
    <t>Iekšķīgo slimību klīnika</t>
  </si>
  <si>
    <t>Klīnikas virsmāsa</t>
  </si>
  <si>
    <t>10.Ķirurģijas nodaļa</t>
  </si>
  <si>
    <t>12.Koloproktoloģijas nodaļa</t>
  </si>
  <si>
    <t>Nodaļas vadītājs  -  ķirurgs</t>
  </si>
  <si>
    <t>13.Ķirurģijas nodaļa</t>
  </si>
  <si>
    <t>Virsārsts /nodaļas vadītājs</t>
  </si>
  <si>
    <t>6.Neirovaskulārā nodaļa</t>
  </si>
  <si>
    <t>7.Vispārējās neiroloģijas nodaļa</t>
  </si>
  <si>
    <t>Neirologs (MS vienībai)</t>
  </si>
  <si>
    <t>16.Neiroķirurģijas nodaļa</t>
  </si>
  <si>
    <t>Medicīnas māsa ( t.sk.darbam intensīvajā palātā )</t>
  </si>
  <si>
    <t>Ķirurģiskās aprūpes māsa (t.sk.darbam intensīvajā palātā)</t>
  </si>
  <si>
    <t>Ķirurģiskās infekcijas klīnika</t>
  </si>
  <si>
    <t>Ārsts stažieris/dežūrķirurgs</t>
  </si>
  <si>
    <t>Dežūrķirurgs</t>
  </si>
  <si>
    <t>Apdegumu centrs</t>
  </si>
  <si>
    <t>2. ķirurģijas nodaļa</t>
  </si>
  <si>
    <t>Nieru slimību un nieru aizstājterapijas klīnika</t>
  </si>
  <si>
    <t>Nefrologs, internists</t>
  </si>
  <si>
    <t>Nieru aizstājterapijas un nefroloģiskās aprūpes māsa</t>
  </si>
  <si>
    <t>Medicīnisko iekārtu tehniķis</t>
  </si>
  <si>
    <t>Neatliekamās kardioloģijas nodaļa</t>
  </si>
  <si>
    <t>Ārsts stažieris/dežūrkardiologs</t>
  </si>
  <si>
    <t>Dežūrkardiologs</t>
  </si>
  <si>
    <t>Invazīvās kardioloģijas laboratorija  un dienas stacionārs</t>
  </si>
  <si>
    <t>Ginekoloģijas klīnika</t>
  </si>
  <si>
    <t>Ginekoloģijas klīnikas vadītājs</t>
  </si>
  <si>
    <t>Intensīvās terapijas klīnika</t>
  </si>
  <si>
    <t>Toksikoloģijas un sepses klīnika</t>
  </si>
  <si>
    <t>Ārsts stažieris/reanimatologs, anesteziologs</t>
  </si>
  <si>
    <t>Klīnikas vadītājs</t>
  </si>
  <si>
    <t>Neatliekamās medicīnas ārsta palīgs/feldšeris</t>
  </si>
  <si>
    <t>Atbildīgā anestēzijas, intensīvās un neatliekamās aprūpes māsa</t>
  </si>
  <si>
    <t>Neatliekamās medicīnas un pacientu uzņemšanas klīnika</t>
  </si>
  <si>
    <t>Ārsts stažieris/traumatologs</t>
  </si>
  <si>
    <t>Ārsts stažieris/ķirurgs</t>
  </si>
  <si>
    <t>Ārsts stažieris/ginekologs</t>
  </si>
  <si>
    <t>Ārsts stažieris/neirologs</t>
  </si>
  <si>
    <t>Ārste stažieris/ neiroķirurgs</t>
  </si>
  <si>
    <t>Traumatologs, ortopēds</t>
  </si>
  <si>
    <t>Neiroķirurgs</t>
  </si>
  <si>
    <t>Neatliekamās palīdzības ārsts</t>
  </si>
  <si>
    <t>Atbildīgais ķirurgs</t>
  </si>
  <si>
    <t>Atbildīgā māsa</t>
  </si>
  <si>
    <t>Kurjers</t>
  </si>
  <si>
    <t>Ārstniecības iestādes klientu un pacientu reģistrators</t>
  </si>
  <si>
    <t>Klīnikas darba koordinators</t>
  </si>
  <si>
    <t>Stacionāra „Biķernieki” Uzņemšanas nodaļa</t>
  </si>
  <si>
    <t>Stacionāra „Biķernieki” un staconāra „Latvijas Infektoloģijas centrs”  nodaļas vadītājs</t>
  </si>
  <si>
    <t>Stacionāra „Tuberkulozes un plaušu slimību centrs” Uzņemšanas nodaļa</t>
  </si>
  <si>
    <t>Stacionāra „Latvijas Onkoloģijas centrs” Uzņemšanas nodaļa</t>
  </si>
  <si>
    <t>Stacionāra „Latvijas Infektoloģijas centrs” Uzņemšanas nodaļa</t>
  </si>
  <si>
    <t>Ārsts-stažieris</t>
  </si>
  <si>
    <t>Ārsts (dežūrām)</t>
  </si>
  <si>
    <t>3A Galvas un kakla ķirurģijas nodaļa</t>
  </si>
  <si>
    <t>Otolaringologs</t>
  </si>
  <si>
    <t>5B Krūts ķirurģijas nodaļa</t>
  </si>
  <si>
    <t>Gerontoloģijas klīnika</t>
  </si>
  <si>
    <t>Ārsts stažieris/dežūrārsts</t>
  </si>
  <si>
    <t>Rehabilitācijas klīnika</t>
  </si>
  <si>
    <t>Vecākais funkcionālais speciālists</t>
  </si>
  <si>
    <t>Uroloģijas un onkoloģiskās uroloģijas klīnika</t>
  </si>
  <si>
    <t>Ārsts stažieris/urologs</t>
  </si>
  <si>
    <t>Urologs</t>
  </si>
  <si>
    <t>3.Tuberkulozes un pleiras slimību nodaļa</t>
  </si>
  <si>
    <t>3.Intensīvās terapijas un reanimācijas nodaļa</t>
  </si>
  <si>
    <t>Ārsts stažieris/ anesteziologs, reanimatologs</t>
  </si>
  <si>
    <t>Nodaļas vadītājs-ārsts reanimatologs</t>
  </si>
  <si>
    <t>4.Aknu slimību nodaļa</t>
  </si>
  <si>
    <t>Nodaļas vadītājs-ārsts infektologs</t>
  </si>
  <si>
    <t>6.HIV/AIDS nodaļa</t>
  </si>
  <si>
    <t>8.Zarnu infekciju un parazitāro slimību nodaļa</t>
  </si>
  <si>
    <t>10.Drudžu diferenciālās diagnostikas nodaļa</t>
  </si>
  <si>
    <t>11.Diagnostiskās izmeklēšanas nodaļa</t>
  </si>
  <si>
    <t>Nodaļas vadītājs-ārsts radiologs</t>
  </si>
  <si>
    <t>Staru diagnostikas daļa</t>
  </si>
  <si>
    <t>Zobārstniecības kabinets</t>
  </si>
  <si>
    <t>Aknu punkciju kabinets</t>
  </si>
  <si>
    <t>Tuberkulozes un plaušu slimību centrs</t>
  </si>
  <si>
    <t>4.Pirmreizējās plaušu tuberkulozes diagnostikas un ārstēšanas nodaļa</t>
  </si>
  <si>
    <t>Medicīnas asistents (pirmā līmeņa)</t>
  </si>
  <si>
    <t>6.Atkārtotas plaušu tuberkulozes nodaļa</t>
  </si>
  <si>
    <t>Telpu apkopējs nodaļā/palātās</t>
  </si>
  <si>
    <t>7.Multirezistentas tuberkulozes nodaļa</t>
  </si>
  <si>
    <t>Diagnostikas un radioloģijas nodaļa</t>
  </si>
  <si>
    <t>Anestezioloģijas klīnika</t>
  </si>
  <si>
    <t>Pārvalde</t>
  </si>
  <si>
    <t>Administrators</t>
  </si>
  <si>
    <t>Aprūpes direktors</t>
  </si>
  <si>
    <t>Personāla direktors</t>
  </si>
  <si>
    <t>Tehniskais direktors</t>
  </si>
  <si>
    <t>Medicīnas tehnoloģiju direktors</t>
  </si>
  <si>
    <t>Administratīvais direktors</t>
  </si>
  <si>
    <t>Ārstniecības direktors</t>
  </si>
  <si>
    <t>Finanšu direktors</t>
  </si>
  <si>
    <t>Valdes asistents</t>
  </si>
  <si>
    <t>Ārstniecības padome</t>
  </si>
  <si>
    <t>Infektoloģijas galvenais speciālists</t>
  </si>
  <si>
    <t>Sabiedrisko attiecību daļa</t>
  </si>
  <si>
    <t>Sociālo mediju speciālists</t>
  </si>
  <si>
    <t>Komunikācijas speciālists</t>
  </si>
  <si>
    <t>Sabiedrisko attiecību daļas vadītājs</t>
  </si>
  <si>
    <t>Preses sekretārs</t>
  </si>
  <si>
    <t>Lietvedības daļa</t>
  </si>
  <si>
    <t>Lietvedis</t>
  </si>
  <si>
    <t>Sekretāre-lietvede</t>
  </si>
  <si>
    <t>Sekretārs-lietvedis stacionārā "Latvijas Infektoloģijas centrs"</t>
  </si>
  <si>
    <t>Sekretārs-lietvedis stacionārā "Biķernieki"</t>
  </si>
  <si>
    <t>Sekretārs-lietvedis stacionārā "Latvijas Onkoloģijas centrs"</t>
  </si>
  <si>
    <t>Vecākais sekretārs - lietvedis</t>
  </si>
  <si>
    <t>Lietvedības daļas vadītāja vietnieks</t>
  </si>
  <si>
    <t>Juridiskā daļa</t>
  </si>
  <si>
    <t>Projektu ieviešanas uzraudzības galvenais speciālists</t>
  </si>
  <si>
    <t>Jurists</t>
  </si>
  <si>
    <t>Juridiskās daļas vadītājs</t>
  </si>
  <si>
    <t>Iepirkumu daļa</t>
  </si>
  <si>
    <t>Līgumu reģistra uzraudzības speciālists</t>
  </si>
  <si>
    <t>Vecākais jurists</t>
  </si>
  <si>
    <t>Iepirkumu daļas vadītājs</t>
  </si>
  <si>
    <t>Darba aizsardzības daļa</t>
  </si>
  <si>
    <t>Ekonomikas daļas ekonomists</t>
  </si>
  <si>
    <t>Ekonomikas daļas vadītāja vietnieks</t>
  </si>
  <si>
    <t>Grāmatvedības daļa</t>
  </si>
  <si>
    <t>Grāmatvedis (algu uzskaitei)</t>
  </si>
  <si>
    <t>Grāmatvedis (materiālu uzskaite)</t>
  </si>
  <si>
    <t>Grāmatvedis (materiālu, pamatlīdzekļu uzskaite)</t>
  </si>
  <si>
    <t>Vecākais grāmatvedis</t>
  </si>
  <si>
    <t>Statistikas daļa</t>
  </si>
  <si>
    <t>Statistikas datu bāzes administrators</t>
  </si>
  <si>
    <t>Statistikas datu bāzes analītiķis</t>
  </si>
  <si>
    <t>Vecākais statistikas datu bāzes analītiķis (amb.sektors un NVD līgumattiecības)</t>
  </si>
  <si>
    <t>Vecākais statistikas datu bāzes administrators</t>
  </si>
  <si>
    <t>Galvenais statistiķis LIC</t>
  </si>
  <si>
    <t>Statistikas daļas vadītāja</t>
  </si>
  <si>
    <t>Personāla administrēšanas daļa</t>
  </si>
  <si>
    <t>Personāla speciālists</t>
  </si>
  <si>
    <t>Atalgojuma plānošanas daļa</t>
  </si>
  <si>
    <t>Atalgojuma plānošanas daļas vadītājs</t>
  </si>
  <si>
    <t>Vecākais darba samaksas speciālists</t>
  </si>
  <si>
    <t>Informācijas tehnoloģiju un infrastruktūras daļa</t>
  </si>
  <si>
    <t>Sakaru sistēmas tehniķis</t>
  </si>
  <si>
    <t>Telekomunikāciju inženieris</t>
  </si>
  <si>
    <t>Datortehnikas inženieris</t>
  </si>
  <si>
    <t>Sistēmu administrators</t>
  </si>
  <si>
    <t>Datortīkla administrators</t>
  </si>
  <si>
    <t>Datu bāzes administrators</t>
  </si>
  <si>
    <t>Informācijas tehnoloģijas attīstības daļa</t>
  </si>
  <si>
    <t>Informācijas tehnoloģiju projektu vadītājs</t>
  </si>
  <si>
    <t>Medicīnas ierīču daļa</t>
  </si>
  <si>
    <t>Medicīnisko gāzu dežūrtehniķis</t>
  </si>
  <si>
    <t>Medicīnas iekārtu tehniķis</t>
  </si>
  <si>
    <t>Vecākais medicīnas iekārtu tehniķis</t>
  </si>
  <si>
    <t>Vecākais medicīnisko gāzu tehniķis</t>
  </si>
  <si>
    <t>Medicīnas ierīču daļas vadītājs</t>
  </si>
  <si>
    <t>Medicīnas iekārtu uzraudzības un plānošanas daļa</t>
  </si>
  <si>
    <t>Medicīnas iekārtu uzraudzības speciālists</t>
  </si>
  <si>
    <t>Vecākais medicīnas iekārtu plānošanas speciālists</t>
  </si>
  <si>
    <t>Medicīnas iekārtu uzraudzības un plānošanas daļas vadītājs</t>
  </si>
  <si>
    <t>Ambulatorā daļa</t>
  </si>
  <si>
    <t>Ambulatorās daļas vadītājs</t>
  </si>
  <si>
    <t>Tehniskā atbalsta daļa</t>
  </si>
  <si>
    <t>Tehniskais vadītājs stacionārā „Tuberkulozes un plaušu slimību centrs”</t>
  </si>
  <si>
    <t>Tehniskais vadītājs stacionārā „Biķernieki”</t>
  </si>
  <si>
    <t>Tehniskais vadītājs stacionārā „Latvijas Infektoloģijas centrs”</t>
  </si>
  <si>
    <t>Tehniskais vadītājs stacionārā „Gaiļezers”</t>
  </si>
  <si>
    <t>Tehniskā atbalsta daļas vadītājs</t>
  </si>
  <si>
    <t>Tehniskais dežurants elektriķis</t>
  </si>
  <si>
    <t>Tehniskais dežurants santehniķis</t>
  </si>
  <si>
    <t>Elektroapgādes meistars</t>
  </si>
  <si>
    <t>Santehnikas meistars</t>
  </si>
  <si>
    <t>Remontstrādnieks (apdares darbi)</t>
  </si>
  <si>
    <t>Remontstrādnieks (galdnieks)</t>
  </si>
  <si>
    <t>Siltuma tehniķis</t>
  </si>
  <si>
    <t>Santehniķis metinātājs</t>
  </si>
  <si>
    <t>Loģistikas nodaļa</t>
  </si>
  <si>
    <t>Medicīniskās palīdzības autovadītājs</t>
  </si>
  <si>
    <t>Kapelānu dienests</t>
  </si>
  <si>
    <t>Kapelāns</t>
  </si>
  <si>
    <t>Dienesta vadītājs</t>
  </si>
  <si>
    <t>Izpildītājs : Vija Romāne</t>
  </si>
  <si>
    <t>Tālr.67042928</t>
  </si>
  <si>
    <t>Iestādes nosaukums:  SIA Saldus medicīnas centrs</t>
  </si>
  <si>
    <t>Uzņemšanas nodaļa/SMPP(Struktūrvienība)</t>
  </si>
  <si>
    <t>Iestādes vadītājs ____________________ Nellija Kleinberga</t>
  </si>
  <si>
    <t>Izpildītājs Laura Metla</t>
  </si>
  <si>
    <t>Tālr. 63881051</t>
  </si>
  <si>
    <t>Iestādes nosaukums:  Aizkraukles slimnīca SIA</t>
  </si>
  <si>
    <t>Uzņemšanas nodaļa (Struktūrvienība)</t>
  </si>
  <si>
    <t>Medicīnas māsa Nr.5</t>
  </si>
  <si>
    <t>Medicīnas māsa Nr.6</t>
  </si>
  <si>
    <t>Ārsta palīgs Nr.4</t>
  </si>
  <si>
    <t>Aprūpes nodaļa (Struktūrvienība)</t>
  </si>
  <si>
    <t>Māsu palīgs Nr.1</t>
  </si>
  <si>
    <t>Māsu palīgs Nr.2</t>
  </si>
  <si>
    <t>Medasistents Nr.1</t>
  </si>
  <si>
    <t>Sanitāre Nr.5</t>
  </si>
  <si>
    <t>Apkopēja Nr.1</t>
  </si>
  <si>
    <t>Iestādes vadītājs Dzintra Krišjāne</t>
  </si>
  <si>
    <t>Izpildītājs Z.Medne</t>
  </si>
  <si>
    <t>Tālr.65133873</t>
  </si>
  <si>
    <t>Iestādes nosaukums:  Jelgavas pilsētas slimnīca, SIA</t>
  </si>
  <si>
    <t>Pacientu reģistrātors</t>
  </si>
  <si>
    <t>Iekšķīgo slimību nodaļa</t>
  </si>
  <si>
    <t>COVID nodaļa</t>
  </si>
  <si>
    <t>Ārsta</t>
  </si>
  <si>
    <t>Traumatoloģijas nodaļa</t>
  </si>
  <si>
    <t>Intensīvās terapijas un anestezioloģijas nodaļa</t>
  </si>
  <si>
    <t>Ārsrs</t>
  </si>
  <si>
    <t>Neiroloģijas nodaļa</t>
  </si>
  <si>
    <t>Fizioterapijas-rehabilitācijas nodaļā</t>
  </si>
  <si>
    <t>Patoloģiskās anatomijas nodaļa</t>
  </si>
  <si>
    <t>Operācijas bloks</t>
  </si>
  <si>
    <t>Asins sagatavošanas nodaļa</t>
  </si>
  <si>
    <t>Vispārējā nodaļa</t>
  </si>
  <si>
    <t>Dezinfektore</t>
  </si>
  <si>
    <t>Strādnieks</t>
  </si>
  <si>
    <t>Iestādes vadītājs : Andris Ķipurs</t>
  </si>
  <si>
    <t>Sagatavoja: Valija Altenberga</t>
  </si>
  <si>
    <t>Tel.63030112</t>
  </si>
  <si>
    <t>Iestādes nosaukums:  Rēzeknes slimnīca</t>
  </si>
  <si>
    <t>Infekcijas nodaļa</t>
  </si>
  <si>
    <t>Ārsts 1</t>
  </si>
  <si>
    <t>Māsa 1</t>
  </si>
  <si>
    <t>Māsa 2</t>
  </si>
  <si>
    <t>Māsa 3</t>
  </si>
  <si>
    <t>Māsa 4</t>
  </si>
  <si>
    <t>Māsa 5</t>
  </si>
  <si>
    <t>Māsa 7</t>
  </si>
  <si>
    <t>Māsa 8</t>
  </si>
  <si>
    <t>Māsa 9</t>
  </si>
  <si>
    <t>Māsa 10</t>
  </si>
  <si>
    <t>Māsu palīgs 1</t>
  </si>
  <si>
    <t>Māsu palīgs 2</t>
  </si>
  <si>
    <t>Māsu palīgs 3</t>
  </si>
  <si>
    <t>Māsu palīgs 4</t>
  </si>
  <si>
    <t>Māsu palīgs 5</t>
  </si>
  <si>
    <t>Māsu palīgs 6</t>
  </si>
  <si>
    <t>Sanitārs 1</t>
  </si>
  <si>
    <t>Māsu palīgs 7</t>
  </si>
  <si>
    <t>Māsu palīgs 8</t>
  </si>
  <si>
    <t>Māsu palīgs (buf) 1</t>
  </si>
  <si>
    <t>Māsu palīgs (buf) 2</t>
  </si>
  <si>
    <t>Neatliekamās medicīniskās palīdzības  un uzņemšanas nodaļas</t>
  </si>
  <si>
    <t>Ārsts 2</t>
  </si>
  <si>
    <t>Ārsts 3</t>
  </si>
  <si>
    <t>Ārsts 4</t>
  </si>
  <si>
    <t>Ārsts 5</t>
  </si>
  <si>
    <t>Ārsts 6</t>
  </si>
  <si>
    <t>Ārsts 7</t>
  </si>
  <si>
    <t>Ārsts 8</t>
  </si>
  <si>
    <t>Ārsts 9</t>
  </si>
  <si>
    <t>Ārsts 10</t>
  </si>
  <si>
    <t>Ārsts 11</t>
  </si>
  <si>
    <t>Ārsts 11-R</t>
  </si>
  <si>
    <t>Ārsts 12</t>
  </si>
  <si>
    <t>Ārsts 13</t>
  </si>
  <si>
    <t>Ārsts 14</t>
  </si>
  <si>
    <t>Ārsts 15</t>
  </si>
  <si>
    <t>Ārsts 16</t>
  </si>
  <si>
    <t>Ārsts 17</t>
  </si>
  <si>
    <t>Ārsts 18</t>
  </si>
  <si>
    <t>Ārsts 19</t>
  </si>
  <si>
    <t>Ārsts 20</t>
  </si>
  <si>
    <t>Ārsts 21</t>
  </si>
  <si>
    <t>Ārsts 22</t>
  </si>
  <si>
    <t>Ārsts 23</t>
  </si>
  <si>
    <t>Ārsts 24</t>
  </si>
  <si>
    <t>Ārsts 25</t>
  </si>
  <si>
    <t>Ārsts 26</t>
  </si>
  <si>
    <t>Ārsts 27</t>
  </si>
  <si>
    <t>Ārsts 28</t>
  </si>
  <si>
    <t>Ārsts 29</t>
  </si>
  <si>
    <t>Ārsts 30</t>
  </si>
  <si>
    <t>Ārsts 31</t>
  </si>
  <si>
    <t>Ārsts 32</t>
  </si>
  <si>
    <t>Ārsts 33</t>
  </si>
  <si>
    <t>Ārsts 34</t>
  </si>
  <si>
    <t>Ārsts 35</t>
  </si>
  <si>
    <t>Ārsts 36</t>
  </si>
  <si>
    <t>Ārsts 37</t>
  </si>
  <si>
    <t>Ārsts 38</t>
  </si>
  <si>
    <t>Ārsts 39</t>
  </si>
  <si>
    <t>Ārsts 40</t>
  </si>
  <si>
    <t>Ārsts 41</t>
  </si>
  <si>
    <t>Ārsts 42</t>
  </si>
  <si>
    <t>Ārsts 43</t>
  </si>
  <si>
    <t>Ārsts 44</t>
  </si>
  <si>
    <t>Ārsts 45</t>
  </si>
  <si>
    <t>Ārsts 46</t>
  </si>
  <si>
    <t>Ārsts 47</t>
  </si>
  <si>
    <t>Ārsts 48</t>
  </si>
  <si>
    <t>Ārsts 49</t>
  </si>
  <si>
    <t>Ārsts 50</t>
  </si>
  <si>
    <t>Ārsts 51</t>
  </si>
  <si>
    <t>Ārsts 52</t>
  </si>
  <si>
    <t>Ārsts 53</t>
  </si>
  <si>
    <t>Ārsts 54</t>
  </si>
  <si>
    <t>Ārsts 55</t>
  </si>
  <si>
    <t>Ārsts 56</t>
  </si>
  <si>
    <t>Ārsts 56 -R</t>
  </si>
  <si>
    <t>Ārsts 57</t>
  </si>
  <si>
    <t>Ārsts 58</t>
  </si>
  <si>
    <t>Ārsts 59</t>
  </si>
  <si>
    <t>Ārsts 60</t>
  </si>
  <si>
    <t>Ārsts 61</t>
  </si>
  <si>
    <t>Ārsts 62</t>
  </si>
  <si>
    <t>Ārsts 63</t>
  </si>
  <si>
    <t>Ārsts 63 - R</t>
  </si>
  <si>
    <t>Ārsts 64</t>
  </si>
  <si>
    <t>Ārsts 65</t>
  </si>
  <si>
    <t>Ārsts 66</t>
  </si>
  <si>
    <t>Māsa 6</t>
  </si>
  <si>
    <t>Māsa 11</t>
  </si>
  <si>
    <t>Māsa 12</t>
  </si>
  <si>
    <t>Māsa 13</t>
  </si>
  <si>
    <t>Māsa 14</t>
  </si>
  <si>
    <t>Māsa 15</t>
  </si>
  <si>
    <t>Ārsta palīgs1</t>
  </si>
  <si>
    <t>Ārsta palīgs2</t>
  </si>
  <si>
    <t>Ārsta palīgs3</t>
  </si>
  <si>
    <t>Ārsta palīgs4</t>
  </si>
  <si>
    <t>Ārsta palīgs5</t>
  </si>
  <si>
    <t>Ārsta palīgs6</t>
  </si>
  <si>
    <t>Ārsta palīgs7</t>
  </si>
  <si>
    <t>Ārsta palīgs8</t>
  </si>
  <si>
    <t>Radiologa asistents 1</t>
  </si>
  <si>
    <t>Radiologa asistents 2</t>
  </si>
  <si>
    <t>Radiologa asistents 3</t>
  </si>
  <si>
    <t>Radiologa asistents 4</t>
  </si>
  <si>
    <t>Radiologa asistents 5</t>
  </si>
  <si>
    <t>Radiologa asistents 6</t>
  </si>
  <si>
    <t>Radiologa asistents 7</t>
  </si>
  <si>
    <t>Māsa 16</t>
  </si>
  <si>
    <t>Māsa 17</t>
  </si>
  <si>
    <t>Ārsta palīgs 9</t>
  </si>
  <si>
    <t>Radiologa asistents 9</t>
  </si>
  <si>
    <t>Sanitārs 3</t>
  </si>
  <si>
    <t>Māsu palīgs 9</t>
  </si>
  <si>
    <t>Sanitārs 4</t>
  </si>
  <si>
    <t>Sanitārs 5</t>
  </si>
  <si>
    <t xml:space="preserve">Māsu palīgs 10 </t>
  </si>
  <si>
    <t>Māsu palīgs 11</t>
  </si>
  <si>
    <t>Apkopēja 1</t>
  </si>
  <si>
    <t>Apkopēja 2</t>
  </si>
  <si>
    <t>Apkopēja 3</t>
  </si>
  <si>
    <t>Ārsts (TN) 1</t>
  </si>
  <si>
    <t>Ārsts (TN) 2</t>
  </si>
  <si>
    <t>Ārsts (TN) 3</t>
  </si>
  <si>
    <t>Māsa (TN) 1</t>
  </si>
  <si>
    <t>Māsa (TN) 2</t>
  </si>
  <si>
    <t>Māsa (TN) 3</t>
  </si>
  <si>
    <t>Māsa (TN) 4</t>
  </si>
  <si>
    <t>Māsa (TN) 5</t>
  </si>
  <si>
    <t>Māsa (TN) 6</t>
  </si>
  <si>
    <t>Māsa (TN) 7</t>
  </si>
  <si>
    <t>Māsa (TN) 8</t>
  </si>
  <si>
    <t>Māsa (TN) 9</t>
  </si>
  <si>
    <t>Māsu palīgs (TN) 1</t>
  </si>
  <si>
    <t>Māsu palīgs (TN) 2</t>
  </si>
  <si>
    <t>Sanitārs  (TN) 1</t>
  </si>
  <si>
    <t>Sanitārs  (TN) 2</t>
  </si>
  <si>
    <t>Sanitārs  (TN) 3</t>
  </si>
  <si>
    <t>Sanitārs  (TN) 4</t>
  </si>
  <si>
    <t>Sanitārs  (TN) 5</t>
  </si>
  <si>
    <t>Sanitārs  (TN) 6</t>
  </si>
  <si>
    <t>Apkopēja (TN)  1</t>
  </si>
  <si>
    <t>Apkopēja (TN)  2</t>
  </si>
  <si>
    <t>Apkopēja (TN)  3</t>
  </si>
  <si>
    <t>Apkopēja (TN)  4</t>
  </si>
  <si>
    <t>Virtuves strādn (TN) 1</t>
  </si>
  <si>
    <t>Virtuves strādn (TN) 2</t>
  </si>
  <si>
    <t>Māsu palīgs (TN) 3</t>
  </si>
  <si>
    <t>Māsu palīgs (TN) 4</t>
  </si>
  <si>
    <t>Māsu palīgs (TN) 5</t>
  </si>
  <si>
    <t>Māsu palīgs (TN) 6</t>
  </si>
  <si>
    <t>Sanitārs (TN) 1</t>
  </si>
  <si>
    <t>Sanitārs (TN) 2</t>
  </si>
  <si>
    <t>Neiroķirurģijas - neiroloģijas nodaļa</t>
  </si>
  <si>
    <t>Traumataloģijas nodaļa</t>
  </si>
  <si>
    <t xml:space="preserve">Ārsts TN </t>
  </si>
  <si>
    <t>Apkopēja (TN)  5</t>
  </si>
  <si>
    <t>Dzemdību - ginekoloģijas nodaļa</t>
  </si>
  <si>
    <t>Diagnostikas nodaļa</t>
  </si>
  <si>
    <t>Anestezioloģijas un inten. terapijas  nod.</t>
  </si>
  <si>
    <t xml:space="preserve">Pārējās nodaļas </t>
  </si>
  <si>
    <t>Ārsts patalogs</t>
  </si>
  <si>
    <t>Māsa hemodialīze 1</t>
  </si>
  <si>
    <t>Māsa hemosiālīze 2</t>
  </si>
  <si>
    <t>Māsa hemosiālīze 3</t>
  </si>
  <si>
    <t>Ārsta palīgs -patal</t>
  </si>
  <si>
    <t>Autovadītājs</t>
  </si>
  <si>
    <t>Epid caurlaides punkta darb 1</t>
  </si>
  <si>
    <t>Epid caurlaides punkta darb 2</t>
  </si>
  <si>
    <t>Galv.grāmatv.p.i.</t>
  </si>
  <si>
    <t>Lietvedības sekretāre</t>
  </si>
  <si>
    <t>Ekonomists</t>
  </si>
  <si>
    <t>Finansists</t>
  </si>
  <si>
    <t>Projektu vadītāja</t>
  </si>
  <si>
    <t>Gāz.atsl.ar sarga pien. 1</t>
  </si>
  <si>
    <t>Gāz.atsl.ar sarga pien. 2</t>
  </si>
  <si>
    <t>Gāz.atsl.ar sarga pien. 3</t>
  </si>
  <si>
    <t>Gāz.atsl.ar sarga pien. 4</t>
  </si>
  <si>
    <t>Gad.darbu strādn.1</t>
  </si>
  <si>
    <t>Gad.darbu strādn.2</t>
  </si>
  <si>
    <t>Vec.farmaceita asist.</t>
  </si>
  <si>
    <t>Veļas mazgātāja 1</t>
  </si>
  <si>
    <t>Veļas mazgātāja 2</t>
  </si>
  <si>
    <t>Veļas mazgātāja 3</t>
  </si>
  <si>
    <t>Veļas mazgātāja 4</t>
  </si>
  <si>
    <t>Veļas mazgātāja 5</t>
  </si>
  <si>
    <t>Veļas mazgātāja 6</t>
  </si>
  <si>
    <t>Med.iekārtu inženieris</t>
  </si>
  <si>
    <r>
      <t xml:space="preserve">Iestādes nosaukums: </t>
    </r>
    <r>
      <rPr>
        <b/>
        <sz val="13"/>
        <rFont val="Times New Roman"/>
        <family val="1"/>
        <charset val="186"/>
      </rPr>
      <t xml:space="preserve"> SIA "Ludzas medicīnas centrs"</t>
    </r>
  </si>
  <si>
    <r>
      <rPr>
        <b/>
        <sz val="13"/>
        <rFont val="Times New Roman"/>
        <family val="1"/>
        <charset val="186"/>
      </rPr>
      <t xml:space="preserve">Stacionārs </t>
    </r>
    <r>
      <rPr>
        <sz val="13"/>
        <rFont val="Times New Roman"/>
        <family val="1"/>
        <charset val="186"/>
      </rPr>
      <t>(Covid-19 testu ņemšana)</t>
    </r>
  </si>
  <si>
    <t xml:space="preserve">Ķirurgs </t>
  </si>
  <si>
    <t xml:space="preserve">Traumatologs </t>
  </si>
  <si>
    <t xml:space="preserve">Urologs </t>
  </si>
  <si>
    <t xml:space="preserve">Anesteziologs </t>
  </si>
  <si>
    <t xml:space="preserve">Terapeits </t>
  </si>
  <si>
    <t>Terapeits</t>
  </si>
  <si>
    <t>Izpildītājs  S.Pedāne</t>
  </si>
  <si>
    <t>Tālr.65707260;26318291</t>
  </si>
  <si>
    <t>Ārsts  1</t>
  </si>
  <si>
    <t>Ārsts  2</t>
  </si>
  <si>
    <t>Ārsts  3</t>
  </si>
  <si>
    <t>Ārsts  4</t>
  </si>
  <si>
    <t>Ārsts  5</t>
  </si>
  <si>
    <t xml:space="preserve"> Medicīnas māsa  1</t>
  </si>
  <si>
    <t>Medicīnas māsa  2</t>
  </si>
  <si>
    <t>Medicīnas māsa  3</t>
  </si>
  <si>
    <t>Medicīnas māsa  4</t>
  </si>
  <si>
    <t>Medicīnas māsa  5</t>
  </si>
  <si>
    <t>Medicīnas māsa  6</t>
  </si>
  <si>
    <t>Medicīnas māsa  7</t>
  </si>
  <si>
    <t>Galv.medicīnas māsa</t>
  </si>
  <si>
    <t xml:space="preserve">Med.reģistratore </t>
  </si>
  <si>
    <t>Galv.grāmatvede</t>
  </si>
  <si>
    <t xml:space="preserve">Dežurants </t>
  </si>
  <si>
    <t xml:space="preserve">Soc.darbiniece </t>
  </si>
  <si>
    <t xml:space="preserve">Remontstrādnieks </t>
  </si>
  <si>
    <t xml:space="preserve">Valdes priekšsēdētājs </t>
  </si>
  <si>
    <t>Izpildītājs Anita Sestule</t>
  </si>
  <si>
    <t>Tālr. 65307610</t>
  </si>
  <si>
    <t>Iestādes nosaukums:  SIA Tukuma slimnīca</t>
  </si>
  <si>
    <t>Internists stažieris</t>
  </si>
  <si>
    <t>Ģimenes ārsts</t>
  </si>
  <si>
    <t>Ķirurgs stažieris</t>
  </si>
  <si>
    <t>Traumatologs</t>
  </si>
  <si>
    <t>Ansteziologs</t>
  </si>
  <si>
    <t>Intensīvās terapijas nodaļa</t>
  </si>
  <si>
    <t>Hr. Pacientu aprūpes un neiroloģijas nodaļa</t>
  </si>
  <si>
    <t xml:space="preserve">Terapijas nodaļa </t>
  </si>
  <si>
    <t>Galvenā  māsa</t>
  </si>
  <si>
    <t>Māsa, statistikas daļas vadītāja</t>
  </si>
  <si>
    <t>Klīniski diagnostiskā laboratorija</t>
  </si>
  <si>
    <t>Med. reģistrators</t>
  </si>
  <si>
    <t>Iestādes nosaukums: SIA JŪRMALAS SLIMNĪCA</t>
  </si>
  <si>
    <t>Neatliekamās palīdzības nodaļa (uzņemšana)</t>
  </si>
  <si>
    <t>Nodaļas vadītājs - ķirurgs</t>
  </si>
  <si>
    <t>ordinators</t>
  </si>
  <si>
    <t>internists - dežūrārsts</t>
  </si>
  <si>
    <t>ķirurgs - dežūrārsts</t>
  </si>
  <si>
    <t>virsmāsa, t.sk. Medmāsas p.i.</t>
  </si>
  <si>
    <t>māsu palīgs - sanitārs (dienas)</t>
  </si>
  <si>
    <t>māsu palīgs - sanitārs (dežūras)</t>
  </si>
  <si>
    <t>Ambulatorā bloka vadītāja</t>
  </si>
  <si>
    <t>Stacionāra bloka vadītājs</t>
  </si>
  <si>
    <t>Klientu plūsmas vadības centra vadītāja</t>
  </si>
  <si>
    <t>klientu un pacientu reģistrators (dienas)</t>
  </si>
  <si>
    <t>klientu un pacientu reģistrators (dežūras)</t>
  </si>
  <si>
    <t>dežurants</t>
  </si>
  <si>
    <t>Covid nodaļa</t>
  </si>
  <si>
    <t>nodaļas vadītājs, ordinators</t>
  </si>
  <si>
    <t>virsmāsa, t.sk. Medmāsas p.i. (dienas stac.)</t>
  </si>
  <si>
    <t>medmāsa (dienas)</t>
  </si>
  <si>
    <t>māsu palīgs - sanitārs</t>
  </si>
  <si>
    <t>Anestezioloģijas - Reanimatoloģijas nodaļa</t>
  </si>
  <si>
    <t>anesteziologi - reanimatologi (t.sk. darbs uzņemšanā)</t>
  </si>
  <si>
    <t>anesteziologi - reanimatologi (t.sk. darbs uzņemšanā)- dežūrārsts</t>
  </si>
  <si>
    <t xml:space="preserve">virsmāsa, t.sk. Medmāsas p.i. </t>
  </si>
  <si>
    <t>anestēzijas māsa (t.sk. darbs uzņemšanā)</t>
  </si>
  <si>
    <t xml:space="preserve">intensīvās terapijas māsa </t>
  </si>
  <si>
    <t>intensīvās terapijas māsa (darbs ar pozit. Covid pacientu)</t>
  </si>
  <si>
    <t>ĶIRURĢIJAS nodaļa</t>
  </si>
  <si>
    <t>ķirurgs (pozit. Covid pac. Operāc.)</t>
  </si>
  <si>
    <t>virsmāsa, t.sk. darbs Covid nodaļā</t>
  </si>
  <si>
    <t>medmāsa (Covid analīžu ņemšana)</t>
  </si>
  <si>
    <t>operāciju māsa (pozit. Covid pac. Operāc.)</t>
  </si>
  <si>
    <t>administrators</t>
  </si>
  <si>
    <t>nodaļas vadītājs - internists</t>
  </si>
  <si>
    <t>virsmāsa, t.sk.medmāsas p.i.</t>
  </si>
  <si>
    <t>Diagnostikas bloks</t>
  </si>
  <si>
    <t>bloka vadītājs</t>
  </si>
  <si>
    <t>laboratorijas vadītāja-ārste (Covid analīžu ņemšana)</t>
  </si>
  <si>
    <t>radiologs diagnosts (akūtās sonogrāfijas)</t>
  </si>
  <si>
    <t>bloka virsmāsa, t.sk.medmāsas p.i. sirds funkcion. Diagnostika</t>
  </si>
  <si>
    <t>Diagnost. Radioloģ. Nod. virsmāsa</t>
  </si>
  <si>
    <t>vec. biomed. Laborants (Covid analīžu ņemšana)</t>
  </si>
  <si>
    <t>biomed. Laborants (Covid analīžu ņemšana)</t>
  </si>
  <si>
    <t>Funkcionālās diagnostikas māsa</t>
  </si>
  <si>
    <t>radiologa asistenti (datortomogr.)</t>
  </si>
  <si>
    <t>radiologa asistenti (rentgens)</t>
  </si>
  <si>
    <t>nodaļas  vadītāja-ordinatore (darbs ar pozit. Covid pacientu)</t>
  </si>
  <si>
    <t>virsārsts -ordinators (darbs ar pozit. Covid pacientu)</t>
  </si>
  <si>
    <t>ginekologs, dzemd. Spec. (dežūras) (darbs ar pozit. Covid pacientu)</t>
  </si>
  <si>
    <t xml:space="preserve">vec. vecmāte  (Covid analīžu ņemšana)  </t>
  </si>
  <si>
    <t>vec. vecmāte (darbs ar pozit. Covid pacientu)</t>
  </si>
  <si>
    <t>vecmāte (darbs ar pozit. Covid pacientu)</t>
  </si>
  <si>
    <t xml:space="preserve">vecmāte (Covid analīžu ņemšana)  </t>
  </si>
  <si>
    <t>bērnu māsa (darbs ar pozit. Covid pacientu)</t>
  </si>
  <si>
    <t>māsu palīgs - sanitārs (darbs ar pozit. Covid pacientu)</t>
  </si>
  <si>
    <t>saimniec. Inženiertehn. Nodaļa</t>
  </si>
  <si>
    <t>medicīnas iekārtu inženieris (veica dezinfekcijas)</t>
  </si>
  <si>
    <t>sagādnieks (veica pozit. Covid pacientu vešanu, Covid analīžu vešanu)</t>
  </si>
  <si>
    <t>SIA Jūrmalas slimnīca valdes priekšsēdētājs  ________________________ E.Liepiņš</t>
  </si>
  <si>
    <t>Izpildītājs: SIA Jūrmalas slimnīca finanšu direktore Daina Zadinane</t>
  </si>
  <si>
    <t>Tālr.29269965, e-pasts: daina.zadinane@jurmalasslimnica.lv</t>
  </si>
  <si>
    <t>Iestādes nosaukums:  Sabiedrība  ar ierobežotu atbildību " Limbažu slimnīca"</t>
  </si>
  <si>
    <t>uzņemšanas nodaļa</t>
  </si>
  <si>
    <t>sertificēta māsa</t>
  </si>
  <si>
    <t>reģistrēta māsa</t>
  </si>
  <si>
    <t>Poliklīnika</t>
  </si>
  <si>
    <t>dežurante</t>
  </si>
  <si>
    <t>administratore</t>
  </si>
  <si>
    <t>Slimnīca</t>
  </si>
  <si>
    <t>sanitāre</t>
  </si>
  <si>
    <t>vecākā statistiķe</t>
  </si>
  <si>
    <t>veselības aprūpes vad.</t>
  </si>
  <si>
    <t>reģistratore</t>
  </si>
  <si>
    <t>ekonomiste</t>
  </si>
  <si>
    <t>Izpildītājs Agapova I.</t>
  </si>
  <si>
    <t>Tālr. 64070117</t>
  </si>
  <si>
    <t>Iestādes nosaukums: SIA "Ogres rajona slimnīca"</t>
  </si>
  <si>
    <t>Dežūrārsts - internists</t>
  </si>
  <si>
    <t>Ārsts (stažieris)</t>
  </si>
  <si>
    <t>Dežūrārsts - ķirurgs</t>
  </si>
  <si>
    <t>Dežūrārsts -ginekologs</t>
  </si>
  <si>
    <t>Dežurāsts - pediatrs</t>
  </si>
  <si>
    <t>Dežūrārsts - anesteziologs</t>
  </si>
  <si>
    <t>INTERNĀ NODAĻA</t>
  </si>
  <si>
    <t>ĶIRURĢIJAS-TRAUMATOLOĢIJAS NODAĻA</t>
  </si>
  <si>
    <t>DZEMDĪBU-GINEKOLOĢIJAS NODALA</t>
  </si>
  <si>
    <t>Vecākā vecmāte</t>
  </si>
  <si>
    <t>Vecmāte</t>
  </si>
  <si>
    <t>ADMINISTRĀCIJA</t>
  </si>
  <si>
    <t>Vadītājs veselības aprūpes jomā</t>
  </si>
  <si>
    <t>Vadītājs veselības aprūpes statistikas jomā</t>
  </si>
  <si>
    <t>Saimniecības struktūrvienības vadītājs</t>
  </si>
  <si>
    <t>REHABILITĀCIJAS NODAĻA</t>
  </si>
  <si>
    <t>Fizikālās un rehabilitācijas medicīnas ārsts</t>
  </si>
  <si>
    <t>SAIMNIECISKAIS DIENESTS</t>
  </si>
  <si>
    <t>Medicīnas aparatūras tehniķis</t>
  </si>
  <si>
    <t>Iestādes vadītājs ____________________ Dainis Širovs</t>
  </si>
  <si>
    <t>Izpildītājs: Marina Barancova</t>
  </si>
  <si>
    <t>Tālr.65046161</t>
  </si>
  <si>
    <t>Izpildītājs : G.Seidare</t>
  </si>
  <si>
    <t>Tālr. 63125616</t>
  </si>
  <si>
    <t>Aprūpes nodaļa (93.nod.)</t>
  </si>
  <si>
    <t>Materiālu uzskaites grāmatvedis</t>
  </si>
  <si>
    <t>Epidemioloģiskais dienests</t>
  </si>
  <si>
    <t>Nodaļas vadītājs/Ārsts bērnu infektologs</t>
  </si>
  <si>
    <t>Galvenā medicīnas māsa (ADM)</t>
  </si>
  <si>
    <t>Iekšējā audita daļa (ADM)</t>
  </si>
  <si>
    <t>Iekšējais auditors</t>
  </si>
  <si>
    <t>Iekšķīgo slimību nodaļa (15.nod.)</t>
  </si>
  <si>
    <t>Ārsts infektologs</t>
  </si>
  <si>
    <t>Infektoloģijas māsa</t>
  </si>
  <si>
    <t>Ārsts anesteziologs reanimatologs</t>
  </si>
  <si>
    <t>Klientu apkalpošanas un informācijas daļa</t>
  </si>
  <si>
    <t>4.6395</t>
  </si>
  <si>
    <t>Kurzemes uroloģijas centrs/Nefroloģija (6.nod.)</t>
  </si>
  <si>
    <t>Ārsts urologs</t>
  </si>
  <si>
    <t>Nodaļas vadītājs/Ārsts urologs</t>
  </si>
  <si>
    <t>Uroloģijas māsa</t>
  </si>
  <si>
    <t>Ķirurģijas nodaļa (5.nod.)</t>
  </si>
  <si>
    <t>Āsts rezidents</t>
  </si>
  <si>
    <t>Nodaļas vadītājs/Ārsts ķirurgs</t>
  </si>
  <si>
    <t>Ķīmijterapijas, hematoloģijas un paliatīvās aprūpes nodaļa (12.nod.)</t>
  </si>
  <si>
    <t>Ārsts hematologs</t>
  </si>
  <si>
    <t>Nodaļas vadītājs/ārsts onkologs ķīmijterapeits</t>
  </si>
  <si>
    <t>Neatliekamās medicīniskās palīdzības nodaļa</t>
  </si>
  <si>
    <t>Ārsts bērnu ķirurgs</t>
  </si>
  <si>
    <t>Ārsts ginekologs dzemdību speciālists</t>
  </si>
  <si>
    <t>Ārsts internists NMP</t>
  </si>
  <si>
    <t>Ārsts ķirurgs/traumatalogs</t>
  </si>
  <si>
    <t>Ārsts pediatrs</t>
  </si>
  <si>
    <t>Ārsts traumatologs ortopēds</t>
  </si>
  <si>
    <t>Nodaļas vadītāja pienākumu izpildītājs/Ārsts internists</t>
  </si>
  <si>
    <t>Neatliekamās palīdzības māsa</t>
  </si>
  <si>
    <t>Sanitārs NMP</t>
  </si>
  <si>
    <t>Neiroloģijas nodaļa (3.nod.)</t>
  </si>
  <si>
    <t>Ārsts neirologs</t>
  </si>
  <si>
    <t>Nodaļas vadītājs/Ārsts neirologs</t>
  </si>
  <si>
    <t>Neiroloģijas nodaļa (3.nod.) izsaukums</t>
  </si>
  <si>
    <t>Rentgenoloģija</t>
  </si>
  <si>
    <t>Stacionārās rehabilitācijas nodaļa (19.nod.)</t>
  </si>
  <si>
    <t>Fizikālās un rehabilitācijas medicīnas māsa</t>
  </si>
  <si>
    <t>Traumatoloģijas un ortopēdijas nodaļa (7.nod.)</t>
  </si>
  <si>
    <t>Hemodialīzes un nieru transplantācijas māsa</t>
  </si>
  <si>
    <t>Datortomogrāfija</t>
  </si>
  <si>
    <t>Funkcionālās diagnostikas nodaļa</t>
  </si>
  <si>
    <t>Izpildītājs: V.Viļuma</t>
  </si>
  <si>
    <t>Tālr.64622329</t>
  </si>
  <si>
    <t>Iestādes nosaukums: VSIA "Paula Stradiņa klīniskā universitātes slimnīca"</t>
  </si>
  <si>
    <t xml:space="preserve"> Piemaksa kopā ar VSAOI (euro)</t>
  </si>
  <si>
    <t>..</t>
  </si>
  <si>
    <t>4=2*3 vai 1*3</t>
  </si>
  <si>
    <t>10.Gastroenteroloģijas nodaļa</t>
  </si>
  <si>
    <t>Ārsti, zobārsti un funkcionālie speciālisti, kopā, tai skaitā sadalījumā pa amatiem:</t>
  </si>
  <si>
    <t>Nodaļas vadītājs ārsts gastroenterologs</t>
  </si>
  <si>
    <t>Ārstniecības un pacientu aprūpes atbalsta personas, māsu palīgi, zobārstu asistenti, kopā, tai skaitā sadalījumā pa amatiem:</t>
  </si>
  <si>
    <t>14.nodaļa</t>
  </si>
  <si>
    <t>Virsārsts pneimonologs</t>
  </si>
  <si>
    <t>Neatliekamās medicīnas ārsts</t>
  </si>
  <si>
    <t>Virsārsts intensīvajā terapijā</t>
  </si>
  <si>
    <t>Ārsts alergologs</t>
  </si>
  <si>
    <t>Ārsts pneimonologs</t>
  </si>
  <si>
    <t>Ambulatorās aprūpes māsa</t>
  </si>
  <si>
    <t>16.Iegūto sirdskaišu ķirurģijas nodaļa</t>
  </si>
  <si>
    <t>17.Dzemdību nodaļa</t>
  </si>
  <si>
    <t>Ārsts ginekologs, dzemdību speciālists</t>
  </si>
  <si>
    <t>Virsārsts ginekologs, dzemdību speciālists</t>
  </si>
  <si>
    <t>20.Neiroloģijas nodaļa</t>
  </si>
  <si>
    <t>Vadītājs ārsts neirologs</t>
  </si>
  <si>
    <t>24.Asinsvadu ķirurģijas nodaļa</t>
  </si>
  <si>
    <t>25.Ginekoloģijas nodaļa</t>
  </si>
  <si>
    <t>27.Vispārējas kardioloģijas nodaļa</t>
  </si>
  <si>
    <t>Ārsts kardiologs</t>
  </si>
  <si>
    <t>31.Hroniskās hemodialīzes nodaļa</t>
  </si>
  <si>
    <t>Ārsts nefrologs</t>
  </si>
  <si>
    <t>39.Sirds ķirurģijas anestezioloģijas un intensīvās terapijas nodaļa</t>
  </si>
  <si>
    <t>Ārsts anesteziologs, reanimatologs</t>
  </si>
  <si>
    <t>4.Uroloģijas nodaļa</t>
  </si>
  <si>
    <t>45.Mutes, sejas un žokļu ķirurģijas nodaļa</t>
  </si>
  <si>
    <t>Mutes, sejas un žokļu ķirurgs</t>
  </si>
  <si>
    <t>Bērnu aprūpes māsa</t>
  </si>
  <si>
    <t>Transfuzioloģijas māsa</t>
  </si>
  <si>
    <t>5.Ķirurģijas nodaļa</t>
  </si>
  <si>
    <t>57.Ķirurģijas nodaļa</t>
  </si>
  <si>
    <t>59.Paliatīvās aprūpes nodaļa</t>
  </si>
  <si>
    <t>8.Nefroloģijas nodaļa</t>
  </si>
  <si>
    <t>Nodaļas vadītājs ārsts nefrologs</t>
  </si>
  <si>
    <t>80.Karantīnas nodaļa</t>
  </si>
  <si>
    <t>9.Endokrinoloģijas un reimatoloģijas nodaļa</t>
  </si>
  <si>
    <t>92.Jaundzimušo intensīvās terapijas un aprūpes nodaļa</t>
  </si>
  <si>
    <t>Ārsts neonatologs</t>
  </si>
  <si>
    <t>Bērnu aprūpes māsa (IT)</t>
  </si>
  <si>
    <t>Akūtās nieru un aknu aizstājējterapijas dienests</t>
  </si>
  <si>
    <t>Anestezioloģijas nodaļa</t>
  </si>
  <si>
    <t>Atbildīgais ārsts anesteziologs, reanimatologs</t>
  </si>
  <si>
    <t>Aprūpe</t>
  </si>
  <si>
    <t>Galvenās māsas vietnieks internajā aprūpē</t>
  </si>
  <si>
    <t>Galvenās māsas vietnieks ķirurģiskajā aprūpē</t>
  </si>
  <si>
    <t>Galvenās māsas vietnieks neatliekamajā un vispārīgajā aprūpē</t>
  </si>
  <si>
    <t>Apvienotā laboratorija</t>
  </si>
  <si>
    <t>Kvalitātes vadītājs audu saderības un imūnģenētikas jomā</t>
  </si>
  <si>
    <t>Ārstniecība</t>
  </si>
  <si>
    <t>Galvenā ārsta vietnieks</t>
  </si>
  <si>
    <t>Darba aizsardzības un ugunsdrošības nodaļa</t>
  </si>
  <si>
    <t>Diagnostiskās radioloģijas institūts</t>
  </si>
  <si>
    <t>Dzemdniecības un ginekoloģijas profila dienas stacionārs</t>
  </si>
  <si>
    <t>Fizikālās medicīnas un rehabilitācijas centrs</t>
  </si>
  <si>
    <t>Funkcionālās diagnostikas kabinets</t>
  </si>
  <si>
    <t>Daļas vadītājs</t>
  </si>
  <si>
    <t>Iepirkumu procesu koordinators</t>
  </si>
  <si>
    <t>Informācijas tehnoloģiju daļa</t>
  </si>
  <si>
    <t>Informācijas tīkla pārzinis</t>
  </si>
  <si>
    <t>Telefona informācijas dienesta konsultants</t>
  </si>
  <si>
    <t>Infrastruktūras un loģistikas daļa</t>
  </si>
  <si>
    <t>Īpašuma apsaimniekošanas speciālists</t>
  </si>
  <si>
    <t>Intensīvās terapijas un reanimācijas nodaļa</t>
  </si>
  <si>
    <t>Virsārsts anesteziologs, reanimatologs</t>
  </si>
  <si>
    <t>Ambulatorā dienesta ārsta palīgs</t>
  </si>
  <si>
    <t>Klientu informācijas un apkalpošanas daļa</t>
  </si>
  <si>
    <t>Vecākais klientu apkalpošanas speciālists NMC</t>
  </si>
  <si>
    <t>Ķirurģijas klīnika</t>
  </si>
  <si>
    <t>Ārsts ķirurgs (dežūrām)</t>
  </si>
  <si>
    <t>Ārsts stažieris (dežūrām)</t>
  </si>
  <si>
    <t>Mutes, sejas un žokļu ķirurģijas centrs</t>
  </si>
  <si>
    <t>Mutes, sejas un žokļu ķirurgs (dežūrām NMC)</t>
  </si>
  <si>
    <t>Ārsts stažieris dežūrām NMC</t>
  </si>
  <si>
    <t>Neatliekamās medicīnas centrs</t>
  </si>
  <si>
    <t>Vadītājs ārsts speciālists</t>
  </si>
  <si>
    <t>Atbildīgais ārsts speciālists (diennakts postenis)</t>
  </si>
  <si>
    <t>Atbildīgais ārsts speciālists (dienas postenis)</t>
  </si>
  <si>
    <t>Ārsts speciālists</t>
  </si>
  <si>
    <t>Atbildīgā medicīnas māsa</t>
  </si>
  <si>
    <t>Neatliekamās medicīnas ārsta palīgs</t>
  </si>
  <si>
    <t>Virsmāsas p.i.</t>
  </si>
  <si>
    <t>Māsas palīgs neatliekamajā palīdzībā</t>
  </si>
  <si>
    <t>Sanitārs neatliekamajā palīdzībā</t>
  </si>
  <si>
    <t>Sanitārs-transportētājs</t>
  </si>
  <si>
    <t>Atbildīgais sanitārs-transportētājs</t>
  </si>
  <si>
    <t>Vadītāja palīgs</t>
  </si>
  <si>
    <t>Operāciju bloks A</t>
  </si>
  <si>
    <t>Operāciju bloks B</t>
  </si>
  <si>
    <t>Operāciju bloks C</t>
  </si>
  <si>
    <t>Otorinolaringoloģijas klīnika</t>
  </si>
  <si>
    <t>Ārsts otolaringologs</t>
  </si>
  <si>
    <t>Peritoneālās dialīzes nodaļa</t>
  </si>
  <si>
    <t>Peritoneālās dialīzes māsa</t>
  </si>
  <si>
    <t>Vecākais atalgojuma speciālists</t>
  </si>
  <si>
    <t>Atlases un apmācību speciālists</t>
  </si>
  <si>
    <t>Plaušu slimību un torakālās ķirurģijas centrs</t>
  </si>
  <si>
    <t>Vadītājs ārsts pneimonologs</t>
  </si>
  <si>
    <t>Procesu kvalitātes daļa</t>
  </si>
  <si>
    <t>Pacientu drošības sistēmas vadītājs</t>
  </si>
  <si>
    <t>Vecākais kvalitātes vadības speciālists</t>
  </si>
  <si>
    <t>Rezidentūra</t>
  </si>
  <si>
    <t>Saimnieciskās apgādes un servisa nodaļa</t>
  </si>
  <si>
    <t>Sterilizācijas nodaļa</t>
  </si>
  <si>
    <t>Tehniskais darbinieks</t>
  </si>
  <si>
    <t>Vecākais tehniskais darbinieks</t>
  </si>
  <si>
    <t>Jaunākais tehniskais darbinieks</t>
  </si>
  <si>
    <t>Uroloģijas centrs</t>
  </si>
  <si>
    <t>Vadītājs ārsts urologs</t>
  </si>
  <si>
    <t>Uzkopšanas un veļas aprites dienests</t>
  </si>
  <si>
    <t>Vecākais uzkopšanas speciālists</t>
  </si>
  <si>
    <t>Operāciju bloks D</t>
  </si>
  <si>
    <t>Mākslīgās asinsrites laboratorija</t>
  </si>
  <si>
    <t>Iestādes vadītājs: Valdes priekšēdētājs R.Muciņš (paraksts)</t>
  </si>
  <si>
    <t>Izpildītājs: Vecākais atalgojuma speciālists E.Kāposts</t>
  </si>
  <si>
    <t>Tālr. 67069738</t>
  </si>
  <si>
    <t>Izpildītājs : I.Vecvagare</t>
  </si>
  <si>
    <t>Tālr. 63403208</t>
  </si>
  <si>
    <t>Veselības aprūpes vadības ārsts/ nodaļas vad.</t>
  </si>
  <si>
    <t>INTERNISTS</t>
  </si>
  <si>
    <t>Medicīnas MĀSA</t>
  </si>
  <si>
    <t>Infektoloģijas MĀSA</t>
  </si>
  <si>
    <t>Ķirurģijas MĀSA</t>
  </si>
  <si>
    <r>
      <t xml:space="preserve">MĀSAS PALĪGS  </t>
    </r>
    <r>
      <rPr>
        <sz val="14"/>
        <rFont val="Times New Roman"/>
        <family val="1"/>
        <charset val="186"/>
      </rPr>
      <t>ar saimniecības pārziņa pienākumiem</t>
    </r>
  </si>
  <si>
    <t>ANESTEZIOLOGS, REANIMATOLOGS</t>
  </si>
  <si>
    <t>Intensīvās terapijas un anestēzijas MĀSA</t>
  </si>
  <si>
    <t>Terapijas MĀSA</t>
  </si>
  <si>
    <t>Neiroliģijas MĀSA</t>
  </si>
  <si>
    <t>MĀSAS PALĪGS ar saimniecības pārziņa pienākumiem</t>
  </si>
  <si>
    <t>Ārsts ENDOSKOPISTS</t>
  </si>
  <si>
    <t>TRAUMATOLOGS, ORTOPĒDS</t>
  </si>
  <si>
    <t>PEDIATRS</t>
  </si>
  <si>
    <t>GINEKOLOĢE</t>
  </si>
  <si>
    <t>ĶIRURGS</t>
  </si>
  <si>
    <t>REZIDENTS</t>
  </si>
  <si>
    <t>NEIROLOGS</t>
  </si>
  <si>
    <t>ĀRSTA PALĪGS</t>
  </si>
  <si>
    <t>radiol.asist</t>
  </si>
  <si>
    <t>ambulatorā  MĀSA</t>
  </si>
  <si>
    <t>Galvenā MĀSA</t>
  </si>
  <si>
    <t>Infekciju kontroles  MĀSA</t>
  </si>
  <si>
    <t xml:space="preserve">Klientu un pacientu
 REĢISTRATORS </t>
  </si>
  <si>
    <t>INFEKTOLOGS</t>
  </si>
  <si>
    <t>INFEKTOL MĀSA</t>
  </si>
  <si>
    <t>MĀSA</t>
  </si>
  <si>
    <t>MĀSU PALĪGS</t>
  </si>
  <si>
    <t>Izpildītājs I.Laksberga</t>
  </si>
  <si>
    <t>Tālr.64024968</t>
  </si>
  <si>
    <t>Izpildītājs : L.Kļaviņa</t>
  </si>
  <si>
    <t>Tālr. 64807046</t>
  </si>
  <si>
    <t>Iestādes nosaukums: SIA "DAUGAVPILS REĢIONĀLĀ SLIMNĪCA"</t>
  </si>
  <si>
    <t xml:space="preserve">Stundu skaits, kurās nodarbinātais tika iesaistīts Covid - 19 jautājumu risināšanā un no kuras tika rēķināts piemērojamais piemaksas apmērs  </t>
  </si>
  <si>
    <t>SIA "Daugavpils reģionālā slimnīca" darbinieki, kuri ir iesaistītie Covid-19 jautājumu risināšanai un seku novēršanai</t>
  </si>
  <si>
    <t>Galvenais ārsts-Virsārsts</t>
  </si>
  <si>
    <t>Kvalitātes vadības daļas vadītājs (galvenā ārsta virsārsta- vietnieks)</t>
  </si>
  <si>
    <t>Kvalitātes vadības daļas vadītāja vietnieks</t>
  </si>
  <si>
    <t>Ārstniecības iestādes klientu un pacientu  reģistratore -nodaļas vadītāja</t>
  </si>
  <si>
    <t xml:space="preserve">Anestezioloģijas un intensīvās terapijas nodaļas (AITN)  vecākā medicīnas māsa       </t>
  </si>
  <si>
    <t xml:space="preserve">Hemodialīzes dienas stacionāra daļas vecākā medicīnas māsa </t>
  </si>
  <si>
    <t xml:space="preserve">Kardioloģijas nodaļas vecākā medicīnas māsa </t>
  </si>
  <si>
    <t xml:space="preserve">Neiroloģijas nodaļas vecākā medicīnas māsa </t>
  </si>
  <si>
    <t xml:space="preserve">Terapijas nodaļas vecākā medicīnas māsa  </t>
  </si>
  <si>
    <t xml:space="preserve">Traumatoloģijas un ortopēdijas nodaļas vecākā medicīnas māsa </t>
  </si>
  <si>
    <t xml:space="preserve">1.ķirurģijas nodaļas vecākā medicīnas māsa  </t>
  </si>
  <si>
    <t xml:space="preserve">2.ķirurģijas nodaļas vecākā medicīnas māsa  </t>
  </si>
  <si>
    <t xml:space="preserve">3.ķirurģijas nodaļas vecākā medicīnas māsa </t>
  </si>
  <si>
    <t xml:space="preserve">Uroloģijas nodaļas vecākā medicīnas māsa </t>
  </si>
  <si>
    <t xml:space="preserve">Bērnu nodaļas ar bērnu ķirurģijas gultām vecākā medicīnas māsa </t>
  </si>
  <si>
    <t xml:space="preserve">Sieviešu klīnika, dzemdību vienības vecākā medicīnas māsa </t>
  </si>
  <si>
    <t xml:space="preserve">Operāciju bloka vecākā medicīnas māsa </t>
  </si>
  <si>
    <t xml:space="preserve">Anestezioloģijas daļas vecākā medicīnas māsa </t>
  </si>
  <si>
    <t xml:space="preserve">PSTC Uzņemšanas nodaļas vecākā medicīnas māsa </t>
  </si>
  <si>
    <t xml:space="preserve">Plānveida īslaicīgās ārstēšanas nodaļas vecākā medicīnas māsa </t>
  </si>
  <si>
    <t xml:space="preserve">Diagnostikas  nodaļas, endoskopiskā daļas vecākā medicīnas māsa </t>
  </si>
  <si>
    <t xml:space="preserve">Diagnostikas  nodaļa, funkcionālās diagnostikas daļas vecākā medicīnas māsa  </t>
  </si>
  <si>
    <t xml:space="preserve">Angiogrāfijas un sirds kateterizācijas laboratorijas vecākā medicīnas māsa </t>
  </si>
  <si>
    <t xml:space="preserve">Fizikālās terapijas nodaļas vecākā medicīnas māsa </t>
  </si>
  <si>
    <t xml:space="preserve">Fizikālās terapijas nodaļas vecākā medicīnas māsa          </t>
  </si>
  <si>
    <t xml:space="preserve">Onkoķirurģijas nodaļas vecākā medicīnas māsa </t>
  </si>
  <si>
    <t xml:space="preserve">Onkoloģijas nodaļas vecākā medicīnas māsa </t>
  </si>
  <si>
    <t>Centrālā slimnīca "Uzņemšanas nodaļa"</t>
  </si>
  <si>
    <t>Traumatologs un ortopēds</t>
  </si>
  <si>
    <t>Ārstniecības iestādes klientu reģistratore - šķirošanā</t>
  </si>
  <si>
    <t>Informācijas ievadīšanas operators - šķirošanā</t>
  </si>
  <si>
    <t>Krāvējs</t>
  </si>
  <si>
    <r>
      <t>Neirologijas nodaļa</t>
    </r>
    <r>
      <rPr>
        <sz val="13"/>
        <color theme="1"/>
        <rFont val="Times New Roman"/>
        <family val="1"/>
        <charset val="186"/>
      </rPr>
      <t xml:space="preserve">, </t>
    </r>
    <r>
      <rPr>
        <i/>
        <sz val="13"/>
        <color theme="1"/>
        <rFont val="Times New Roman"/>
        <family val="1"/>
        <charset val="186"/>
      </rPr>
      <t>kurā esošajam pacientam diagnosticēta saslimšana ar “Covid-19” vīrusu (par izolāciju, ārstēšanu un aprūpi līdz brīdim kamēr pacients nav pārvests uz Covid-19 nodaļu)</t>
    </r>
  </si>
  <si>
    <t>Neirologs(vecākais)</t>
  </si>
  <si>
    <r>
      <t xml:space="preserve">Funkcionālā diagnostika </t>
    </r>
    <r>
      <rPr>
        <sz val="13"/>
        <color theme="1"/>
        <rFont val="Times New Roman"/>
        <family val="1"/>
        <charset val="186"/>
      </rPr>
      <t>(par inficēto pacientu izmeklēšanu)</t>
    </r>
  </si>
  <si>
    <r>
      <t xml:space="preserve">Radioloģijas nodaļa </t>
    </r>
    <r>
      <rPr>
        <sz val="13"/>
        <color theme="1"/>
        <rFont val="Times New Roman"/>
        <family val="1"/>
        <charset val="186"/>
      </rPr>
      <t>(par inficēto pacientu izmeklēšanu)</t>
    </r>
  </si>
  <si>
    <t>Radiologs asistents</t>
  </si>
  <si>
    <r>
      <t xml:space="preserve">Angiogrāfijas un sirds kateterizācijas laboratorija, </t>
    </r>
    <r>
      <rPr>
        <i/>
        <sz val="13"/>
        <color theme="1"/>
        <rFont val="Times New Roman"/>
        <family val="1"/>
        <charset val="186"/>
      </rPr>
      <t>( par nficēto pacientu izmkelēšanu )</t>
    </r>
  </si>
  <si>
    <t xml:space="preserve">Dezinfekcijas nodaļa </t>
  </si>
  <si>
    <t>Dezinfektors</t>
  </si>
  <si>
    <r>
      <rPr>
        <b/>
        <sz val="13"/>
        <color theme="1"/>
        <rFont val="Times New Roman"/>
        <family val="1"/>
        <charset val="186"/>
      </rPr>
      <t>Transporta daļa</t>
    </r>
    <r>
      <rPr>
        <sz val="13"/>
        <color theme="1"/>
        <rFont val="Times New Roman"/>
        <family val="1"/>
        <charset val="186"/>
      </rPr>
      <t xml:space="preserve"> </t>
    </r>
    <r>
      <rPr>
        <i/>
        <sz val="13"/>
        <color theme="1"/>
        <rFont val="Times New Roman"/>
        <family val="1"/>
        <charset val="186"/>
      </rPr>
      <t>(par inficēto pacientu transportēšanu)</t>
    </r>
  </si>
  <si>
    <t>Sieviešu klīnikas/ Dzemdību nodaļas Uzņemšanas vienība</t>
  </si>
  <si>
    <t>Ginekologs,dzemdību speciālists-nodaļas vadītāja,dež.slodze</t>
  </si>
  <si>
    <t>Ginekologs,dzemdību speciālists</t>
  </si>
  <si>
    <t>Ginekologs ,dzemdību speciālists(dež.slodze)</t>
  </si>
  <si>
    <r>
      <t xml:space="preserve">Sieviešu klīnikas/ Dzemdību nodaļa </t>
    </r>
    <r>
      <rPr>
        <i/>
        <sz val="13"/>
        <color theme="1"/>
        <rFont val="Times New Roman"/>
        <family val="1"/>
        <charset val="186"/>
      </rPr>
      <t>, kurā esošajam pacientam diagnosticēta saslimšana ar “Covid-19” vīrusu (par izolāciju, ārstēšanu un aprūpi līdz brīdim kamēr pacients nav pārvests uz Covid-19 nodaļu</t>
    </r>
  </si>
  <si>
    <t>Ginekologs ,dzemdību specialists-nodaļas vad,dež.slodze</t>
  </si>
  <si>
    <t>Ginekologs ,dzemdību specialists(dež.slodze)</t>
  </si>
  <si>
    <t>Ginekologs ,dzemdību specialists(dez.slodze)</t>
  </si>
  <si>
    <t>Ķirurgiskā aprūpes māsa</t>
  </si>
  <si>
    <t>Narkoloģijas nodaļas Uzņemšanas vienība</t>
  </si>
  <si>
    <t>Narkologs (nodaļas vadītājs)</t>
  </si>
  <si>
    <t>Narkologs(dežūrslodze)</t>
  </si>
  <si>
    <t>Garīgās veselības  aprūpes māsa</t>
  </si>
  <si>
    <r>
      <t xml:space="preserve">Narkoloģijas  nodaļa, </t>
    </r>
    <r>
      <rPr>
        <i/>
        <sz val="13"/>
        <color theme="1"/>
        <rFont val="Times New Roman"/>
        <family val="1"/>
        <charset val="186"/>
      </rPr>
      <t>kurā esošajam pacientam diagnosticēta saslimšana ar “Covid-19” vīrusu (par izolāciju, ārstēšanu un aprūpi līdz brīdim kamēr pacients nav pārvests uz Covid-19 nodaļu</t>
    </r>
  </si>
  <si>
    <t>Vecākā medmāsa</t>
  </si>
  <si>
    <t>Māsas palīgs ar materiālu atbildību</t>
  </si>
  <si>
    <t>Klientu un pacientu reģistratore</t>
  </si>
  <si>
    <r>
      <t xml:space="preserve">Anestezioloģijas un intensīvās terapijas nodaļa, </t>
    </r>
    <r>
      <rPr>
        <i/>
        <sz val="13"/>
        <color theme="1"/>
        <rFont val="Times New Roman"/>
        <family val="1"/>
        <charset val="186"/>
      </rPr>
      <t>kurā esošajam pacientam diagnosticēta saslimšana ar “Covid-19” vīrusu (par izolāciju, ārstēšanu un aprūpi līdz brīdim kamēr pacients nav pārvests uz Covid-19 nodaļu)</t>
    </r>
  </si>
  <si>
    <t>Anesteziologs un reanimatologs-nodaļas vadītājs(dež.slodze)</t>
  </si>
  <si>
    <t>Anesteziologs un reanimatologs</t>
  </si>
  <si>
    <t>Anesteziologs un reanimatologs(dež.slodze)</t>
  </si>
  <si>
    <t>Anesteziologs un reanimatologs vecākais</t>
  </si>
  <si>
    <t>Vecākā medicīnas māsa</t>
  </si>
  <si>
    <t>Anestēzijas,intensīvās un neatliekamās aprūpes māsa</t>
  </si>
  <si>
    <t>Māsas palīgs(ar materiālo atbildību)</t>
  </si>
  <si>
    <r>
      <t xml:space="preserve">Neatliekamā Hemodialīze nodaļa kurā </t>
    </r>
    <r>
      <rPr>
        <i/>
        <sz val="13"/>
        <color theme="1"/>
        <rFont val="Times New Roman"/>
        <family val="1"/>
        <charset val="186"/>
      </rPr>
      <t>pacientam diagnosticēta saslimšana ar “Covid-19” vīrusu (par izolāciju, ārstēšanu un aprūpi līdz brīdim kamēr pacients nav pārvests uz Covid-19 nodaļu)</t>
    </r>
  </si>
  <si>
    <t>Nefrologs(vecākais)</t>
  </si>
  <si>
    <t>Vecākā medicīnas māsa(Hemodialīze)</t>
  </si>
  <si>
    <t>Vecāka medicīnas māsa(AITN)</t>
  </si>
  <si>
    <t>Medicīnas māsa(dežūras ārpus slimnīcas teritorijas)</t>
  </si>
  <si>
    <r>
      <t>Terapijas nodaļa,</t>
    </r>
    <r>
      <rPr>
        <i/>
        <sz val="13"/>
        <color theme="1"/>
        <rFont val="Times New Roman"/>
        <family val="1"/>
        <charset val="186"/>
      </rPr>
      <t xml:space="preserve"> kurā esošajam pacientam diagnosticēta saslimšana ar “Covid-19” vīrusu (par izolāciju, ārstēšanu un aprūpi līdz brīdim kamēr pacients nav pārvests uz Covid-19 nodaļu)</t>
    </r>
  </si>
  <si>
    <t>Internists-nodaļas vadītāja</t>
  </si>
  <si>
    <t>Internists(vecākais)</t>
  </si>
  <si>
    <t>Vecākā  medicīnas māsa</t>
  </si>
  <si>
    <t>Medicīnas  māsa</t>
  </si>
  <si>
    <r>
      <t>Virtuves bloks</t>
    </r>
    <r>
      <rPr>
        <i/>
        <sz val="13"/>
        <color theme="1"/>
        <rFont val="Times New Roman"/>
        <family val="1"/>
        <charset val="186"/>
      </rPr>
      <t xml:space="preserve"> (par inficēto pacientu aprūpi)</t>
    </r>
  </si>
  <si>
    <t>Bufetes kalpotājs</t>
  </si>
  <si>
    <t>Virtuves darbinieks</t>
  </si>
  <si>
    <r>
      <t>Pataloganatomijas nodaļa</t>
    </r>
    <r>
      <rPr>
        <i/>
        <sz val="13"/>
        <color theme="1"/>
        <rFont val="Times New Roman"/>
        <family val="1"/>
        <charset val="186"/>
      </rPr>
      <t xml:space="preserve"> (par sekcijas veikšanu)</t>
    </r>
  </si>
  <si>
    <t>patologs-nodaļas vadītājs</t>
  </si>
  <si>
    <t>biomedicīnas laborants</t>
  </si>
  <si>
    <t>Laboratorijas Klīniskās daļas paraugu ņemšanas kabinets</t>
  </si>
  <si>
    <r>
      <t xml:space="preserve">Kardioloģijas nodaļa, </t>
    </r>
    <r>
      <rPr>
        <i/>
        <sz val="13"/>
        <color theme="1"/>
        <rFont val="Times New Roman"/>
        <family val="1"/>
        <charset val="186"/>
      </rPr>
      <t>kurā esošajam pacientam diagnosticēta saslimšana ar “Covid-19” vīrusu (par izolāciju, ārstēšanu un aprūpi līdz brīdim kamēr pacients nav pārvests uz Covid-19 nodaļu)</t>
    </r>
  </si>
  <si>
    <r>
      <t>Bērnu nodaļa,</t>
    </r>
    <r>
      <rPr>
        <i/>
        <sz val="13"/>
        <color theme="1"/>
        <rFont val="Times New Roman"/>
        <family val="1"/>
        <charset val="186"/>
      </rPr>
      <t xml:space="preserve"> kurā esošajam pacientam diagnosticēta saslimšana ar “Covid-19” vīrusu (par izolāciju, ārstēšanu un aprūpi līdz brīdim kamēr pacients nav pārvests uz Covid-19 nodaļu)</t>
    </r>
  </si>
  <si>
    <t>Bērnu med.māsa</t>
  </si>
  <si>
    <t>Plaušu slimību un tuberkulozes centrs Diferenciāldiagnostikas - Tranzīta nodaļa</t>
  </si>
  <si>
    <t xml:space="preserve">"Plaušu slimību un tuberkulozes centrs" Covid-19 nodaļa </t>
  </si>
  <si>
    <t>Iestādes vadītājs, Grigorijs Semjonovs  ____________________________ (paraksts)</t>
  </si>
  <si>
    <t>Izpildītājs  V.Čible</t>
  </si>
  <si>
    <t>Tālr.654 05304</t>
  </si>
  <si>
    <t xml:space="preserve">Slodzes normāla darba laika ietvaros </t>
  </si>
  <si>
    <t>VSIA "Bērnu klīniskā universitātes slimnīca"</t>
  </si>
  <si>
    <t>VSIA "Paula Stradiņa klīniskā universitātes slimnīca"</t>
  </si>
  <si>
    <t xml:space="preserve">SIA “Rīgas Austrumu klīniskās universitātes slimnīca” </t>
  </si>
  <si>
    <t>SIA "Liepājas reģionālā slimnīca"</t>
  </si>
  <si>
    <t>SIA "Daugavpils reģionālā slimnīca"</t>
  </si>
  <si>
    <t>SIA "Ziemeļkurzemes reģionālā slimnīca"</t>
  </si>
  <si>
    <t>SIA Jelgavas pilsētas slimnīca</t>
  </si>
  <si>
    <t>SIA Vidzemes slimnīca</t>
  </si>
  <si>
    <t>SIA Jēkabpils reģionālā slimnīca</t>
  </si>
  <si>
    <t>SIA Rēzeknes slimnīca</t>
  </si>
  <si>
    <t>SIA Jūrmalas slimnīca</t>
  </si>
  <si>
    <t>VSIA "Rīgas psihiatrijas un narkoloģijas centrs"</t>
  </si>
  <si>
    <t>SIA "Madonas slimnīca"</t>
  </si>
  <si>
    <t>Rīgas dzemdību nams</t>
  </si>
  <si>
    <t>SIA "Siguldas slimnīca"</t>
  </si>
  <si>
    <t>SIA "Rīgas 2.slimnīca"</t>
  </si>
  <si>
    <t>SIA Alūsknes slimnīca</t>
  </si>
  <si>
    <t>SIA Cēsu Klīnika</t>
  </si>
  <si>
    <t>SIA "Balvu un Gulbenes slimnīcu apvienība"</t>
  </si>
  <si>
    <t>SIA "Limbažu slimnīca"</t>
  </si>
  <si>
    <t>SIA "Aizkraukles slimnīca"</t>
  </si>
  <si>
    <t>SIA Saldus medicīnas centrs</t>
  </si>
  <si>
    <t>VSIA "Piejūras slimnīca"</t>
  </si>
  <si>
    <t>VSIA „Daugavpils psihoneiroloģiskā slimnīca”</t>
  </si>
  <si>
    <t>SIA "Preiļu slimnīca"</t>
  </si>
  <si>
    <t>VSIA "Slimnīca "Ģintermuiža"</t>
  </si>
  <si>
    <t>SIA "Krāslavas slimnīca"</t>
  </si>
  <si>
    <t>SIA "Ludzas medicīnas centrs"</t>
  </si>
  <si>
    <t>SIA "Ogres rajona slimnīca"</t>
  </si>
  <si>
    <t>SIA "Bauskas slimnīca"</t>
  </si>
  <si>
    <t>SIA "Dobeles un apkārtnes slimnīca"</t>
  </si>
  <si>
    <t>SIA Kuldīgas slimnīca</t>
  </si>
  <si>
    <t>SIA Tukuma slimnīca</t>
  </si>
  <si>
    <t>VSIA “Strenču psihoneiroloģiskā slimnīca”</t>
  </si>
  <si>
    <t>VSIA "Traumatoloģijas un ortopēdijas slimnīca"</t>
  </si>
  <si>
    <t>Neatliekamās medicīniskās palīdzības dienests</t>
  </si>
  <si>
    <t>Nacionālais veselības dienests</t>
  </si>
  <si>
    <t>Slimību profilakses un kontroles centrs</t>
  </si>
  <si>
    <t>Pārskats par ārstniecības iestādēm un Veselības ministrijas padotības iestādēm  izmaksātajām piemaksām  par darbu paaugstināta riska un slodzes apstākļos ārkārtas sabiedrības veselības apdraudējumā saistībā ar Covid-19 uzliesmojumu un seku novēršanu atbilstoši Veselības ministrijas 2020.gada 16.novembra rīkojumam Nr.197 un Veselības ministrijas 2020.gada 17.decembra rīkojumam Nr.221</t>
  </si>
  <si>
    <t>KOPĀ 2020.GADA NOVEMBRIS</t>
  </si>
  <si>
    <t>Centralizētās sterilizācijas nodaļas vecākā medicīnas māsa</t>
  </si>
  <si>
    <t>Narkoloģijas ambulatorās nodaļas vecākā medicīnas māsa</t>
  </si>
  <si>
    <t>Pacientu apkalpošanas un statistikas nodaļas vecākā medicīnas māsa</t>
  </si>
  <si>
    <t>Ķirurģijas daļas vecākā medicīnas māsa</t>
  </si>
  <si>
    <t>Endokrinoloģiskais kabineta vecākā medicīnas māsa</t>
  </si>
  <si>
    <t>Plaušu slimību un tuberkulozes centra virsmāsa</t>
  </si>
  <si>
    <t>Struktūrvienības "Centra poliklīnika" virsmāsa</t>
  </si>
  <si>
    <t>Iestādes nosaukums: SIA Jēkabpils reģionālā slimnīca</t>
  </si>
  <si>
    <t>Iestādes nosaukums: Rīgas psihiatrijasun narkoloģijas centrs</t>
  </si>
  <si>
    <t>Iestādes nosaukums: SIA "Madonas slimnīca"</t>
  </si>
  <si>
    <t>Stacionārs</t>
  </si>
  <si>
    <t>Ambulatorā nodaļa</t>
  </si>
  <si>
    <t>Saimnieciskais personāls</t>
  </si>
  <si>
    <t>Iekšējā audita un grāmatvedības nodaļa</t>
  </si>
  <si>
    <t xml:space="preserve">Iestādes nosaukums: </t>
  </si>
  <si>
    <t>Citi nodarbinātie</t>
  </si>
  <si>
    <t>2,9970</t>
  </si>
  <si>
    <t xml:space="preserve">2.nodaļa </t>
  </si>
  <si>
    <t xml:space="preserve">4.nodaļa </t>
  </si>
  <si>
    <t xml:space="preserve">Uzņemšana </t>
  </si>
  <si>
    <t>Testu veikšana un jaut.risināšana</t>
  </si>
  <si>
    <t>Iestādes nosaukums:  SIA LĪVĀNU SLIMNĪCA</t>
  </si>
  <si>
    <t>SIA "Līvānu slimnīca"</t>
  </si>
  <si>
    <t>VSIA "Aknīstes psihoneiroloģiskā slimnīca"</t>
  </si>
  <si>
    <t>VSIA "Nacionālais rehabilitācijas centrs "Vaivari""</t>
  </si>
  <si>
    <t xml:space="preserve">virsmāsas p.i., t.sk. Medmāsas p.i. </t>
  </si>
  <si>
    <t>saimniecības pārzine (darbs Covid. Nod)</t>
  </si>
  <si>
    <t>apkopēja (darbs Covid nodaļā)</t>
  </si>
  <si>
    <t>apkopēja (darbs uzņemšanā)</t>
  </si>
  <si>
    <t>1.</t>
  </si>
  <si>
    <t>3.</t>
  </si>
  <si>
    <t>8.</t>
  </si>
  <si>
    <t>2.</t>
  </si>
  <si>
    <t>6.</t>
  </si>
  <si>
    <t>5.</t>
  </si>
  <si>
    <t>7.</t>
  </si>
  <si>
    <t>4.</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</si>
  <si>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</si>
  <si>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</si>
  <si>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</si>
  <si>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</si>
  <si>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</si>
  <si>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</si>
  <si>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</si>
  <si>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</si>
  <si>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</si>
  <si>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</si>
  <si>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</si>
  <si>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</si>
  <si>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</si>
  <si>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</si>
  <si>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</si>
  <si>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</si>
  <si>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</si>
  <si>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</si>
  <si>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</si>
  <si>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</si>
  <si>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</si>
  <si>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</si>
  <si>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</si>
  <si>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</si>
  <si>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</si>
  <si>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</si>
  <si>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</si>
  <si>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</si>
  <si>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</si>
  <si>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</si>
  <si>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</si>
  <si>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r>
      <t>Iestādes nosaukums:</t>
    </r>
    <r>
      <rPr>
        <b/>
        <sz val="13"/>
        <rFont val="Times New Roman"/>
        <family val="1"/>
        <charset val="186"/>
      </rPr>
      <t xml:space="preserve"> VSIA "Daugavpils psihoneiroloģiskā slimnīca"</t>
    </r>
  </si>
  <si>
    <r>
      <t xml:space="preserve">Iestādes nosaukums:  </t>
    </r>
    <r>
      <rPr>
        <b/>
        <sz val="13"/>
        <rFont val="Times New Roman"/>
        <family val="1"/>
        <charset val="186"/>
      </rPr>
      <t>VSIA "Slimnīca "Ģintermuiža""</t>
    </r>
  </si>
  <si>
    <r>
      <t>Iestādes nosaukums:</t>
    </r>
    <r>
      <rPr>
        <b/>
        <u/>
        <sz val="13"/>
        <rFont val="Times New Roman"/>
        <family val="1"/>
        <charset val="186"/>
      </rPr>
      <t xml:space="preserve"> "Liepājas reģionālā slimnīca"</t>
    </r>
  </si>
  <si>
    <r>
      <t xml:space="preserve">Iestādes nosaukums:  </t>
    </r>
    <r>
      <rPr>
        <b/>
        <sz val="13"/>
        <rFont val="Times New Roman"/>
        <family val="1"/>
        <charset val="186"/>
      </rPr>
      <t>SIA "Ziemeļkurzemes reģionālā slimnīca"</t>
    </r>
  </si>
  <si>
    <r>
      <t xml:space="preserve">Iestādes nosaukums:  </t>
    </r>
    <r>
      <rPr>
        <b/>
        <sz val="13"/>
        <rFont val="Times New Roman"/>
        <family val="1"/>
      </rPr>
      <t xml:space="preserve"> Neatliekamās medicīniskās palīdzības dienests</t>
    </r>
  </si>
  <si>
    <t>BRIG infektologs</t>
  </si>
  <si>
    <t>BRIG anesteziologs un reanimatologs</t>
  </si>
  <si>
    <t>BRIG bērnu IT brigādes ārsts</t>
  </si>
  <si>
    <t>BRIG neonatologs</t>
  </si>
  <si>
    <t>BRIG ārsta speciālista brigādes vadītājs - NM ārsts, anesteziologs-reanimatologs</t>
  </si>
  <si>
    <t xml:space="preserve">BRIG brigādes vadītājs - ārsts, sagatavots NMP sniegšanai (anestezioloģijas, reanimatoloģijas vai neatliekamās medicīnas ārsta specialitātes 4./5.gada rezidents, ārsts kardiologs, ārsts internists vai ģimenes ārsts) </t>
  </si>
  <si>
    <t xml:space="preserve">BRIG brigādes vadītājs - ārsts sagatavots NMP sniegšanai </t>
  </si>
  <si>
    <t>BRIG brigādes vadītājs - ārsts sagatavots NMP sniegšanai (2 ārstniecības personu brigāde - 2AP)</t>
  </si>
  <si>
    <t>BRIG intensīvās terapijas brigādes vadītājs - NM ārsts</t>
  </si>
  <si>
    <t>BRIG reanimācijas brigādes vadītājs - NM ārsts, anesteziologs-reanimatologs</t>
  </si>
  <si>
    <t>BRIG brigādes otrā ārstniecības persona - ārsts</t>
  </si>
  <si>
    <t>DISP OVC ārsts konsultants</t>
  </si>
  <si>
    <t>DISP OVC galvenais dežūrārsts</t>
  </si>
  <si>
    <t>DISP OVC vecākais dežūrārsts</t>
  </si>
  <si>
    <t>DISP OVC jaunākais dežūrārsts</t>
  </si>
  <si>
    <t>ģimenes ārstu konsultatīvā tālruņa konsultants (ārsts)</t>
  </si>
  <si>
    <t>Ģimenes ārstu konsultatīvā tālruņa jaunākais konsultants (ārsts stažieris)</t>
  </si>
  <si>
    <t>BRIG brigādes otrā ārstniecības persona - ārsta palīgs</t>
  </si>
  <si>
    <t>BRIG brigādes otrā ārstniecības persona - ārsta palīgs (2 ārstniecības personu brigāde - 2AP)</t>
  </si>
  <si>
    <t>BRIG brigādes otrā ārstniecības persona - ĀSB NM ārsta palīgs</t>
  </si>
  <si>
    <t>BRIG brigādes otrā ārstniecības persona - medicīnas māsa</t>
  </si>
  <si>
    <t>BRIG brigādes otrā ārstniecības persona - NM ārsta palīgs</t>
  </si>
  <si>
    <t>BRIG brigādes vadītājs - NM ārsta palīgs</t>
  </si>
  <si>
    <t>BRIG brigādes vadītājs - NM ārsta palīgs (2 ārstniecības personu brigāde - 2AP)</t>
  </si>
  <si>
    <t>BRIG brigādes vadītājs - vecākais NM ārsta palīgs</t>
  </si>
  <si>
    <t>BRIG brigādes vadītājs - NM ārsta palīgs (SMC)</t>
  </si>
  <si>
    <t>DISP OVC galvenais dispečers</t>
  </si>
  <si>
    <t>DISP OVC izsaukumu pieņemšanas dispečers - ārsta palīgs</t>
  </si>
  <si>
    <t>DISP OVC izsaukumu pieņemšanas dispečers - NM ārsta palīgs</t>
  </si>
  <si>
    <t>DISP OVC vadības dispečers</t>
  </si>
  <si>
    <t>DISP OVC vecākais dispečers</t>
  </si>
  <si>
    <t>DISP OVC dispečers</t>
  </si>
  <si>
    <t>ģimenes ārstu konsultatīvā tālruņa konsultants (ārsta palīgs)</t>
  </si>
  <si>
    <t>BAC galvenais ārsta palīgs (liels BAC)</t>
  </si>
  <si>
    <t>BAC galvenais ārsta palīgs (ļoti liels BAC)</t>
  </si>
  <si>
    <t>BAC galvenais ārsta palīgs (vidēja lieluma BAC)</t>
  </si>
  <si>
    <t>BAC vadītājs (liels BAC)</t>
  </si>
  <si>
    <t>BAC vadītājs (ļoti liels BAC)</t>
  </si>
  <si>
    <t>BAC vecākais ārsta palīgs (liela BAC)</t>
  </si>
  <si>
    <t>BAC vecākais ārsta palīgs (ļoti liela BAC)</t>
  </si>
  <si>
    <t>Speciālists NMP brigāžu atbalsta jautājumos</t>
  </si>
  <si>
    <t>BRIG bērnu IT medicīnas māsa</t>
  </si>
  <si>
    <t>BRIG neonatologa brigādes māsa</t>
  </si>
  <si>
    <t>NMP punkta vecākais ārsta palīgs</t>
  </si>
  <si>
    <t>BRIG brigādes otrā persona - medicīnas asistents</t>
  </si>
  <si>
    <t>BRIG OMT vadītājs</t>
  </si>
  <si>
    <t>BRIG OMT vadītājs (SMC)</t>
  </si>
  <si>
    <t>BRIG vecākais OMT vadītājs</t>
  </si>
  <si>
    <t>Direktors</t>
  </si>
  <si>
    <t>Attīstības plānošanas departamenta vadītājs</t>
  </si>
  <si>
    <t>Automazgātājs</t>
  </si>
  <si>
    <t>automehāniķis</t>
  </si>
  <si>
    <t>automobiļa vadītājs</t>
  </si>
  <si>
    <t>Ārkārtas situāciju gatavības nodrošināšanas nodaļas vadītājs</t>
  </si>
  <si>
    <t>darba aizsardzības vadītājs</t>
  </si>
  <si>
    <t>Darba vides nodrošinājuma nodaļas vadītājs</t>
  </si>
  <si>
    <t>direktora vietnieks administratīvajos jautājumos</t>
  </si>
  <si>
    <t>direktora vietnieks neatliekamās medicīniskās palīdzības jautājumos</t>
  </si>
  <si>
    <t>Finanšu plānošanas un analīzes nodaļas vadītājs</t>
  </si>
  <si>
    <t>Finanšu un personāla vadības departamenta vadītājs</t>
  </si>
  <si>
    <t>galvenais jurists</t>
  </si>
  <si>
    <t>galvenais sabiedrisko attiecību speciālists</t>
  </si>
  <si>
    <t>galvenais speciālists</t>
  </si>
  <si>
    <t>galvenais speciālists OMT nodrošinājuma jautājumos</t>
  </si>
  <si>
    <t>galvenais speciālists personālvadības jautājumos</t>
  </si>
  <si>
    <t>Grāmatvedības nodaļas vadītāja - galvenā grāmatveža vietnieks</t>
  </si>
  <si>
    <t>Grāmatvedības nodaļas vadītājs - galvenais grāmatvedis</t>
  </si>
  <si>
    <t>IT un sakaru nodrošinājuma nodaļas vadītājs</t>
  </si>
  <si>
    <t>Juridiskās nodaļas vadītāja vietnieks</t>
  </si>
  <si>
    <t>Juridiskās nodaļas vadītājs</t>
  </si>
  <si>
    <t>Katastrofu medicīnas centra vadītājs</t>
  </si>
  <si>
    <t>KM gatavības plānošanas un koordinācijas nodaļas vadītāja vietnieks</t>
  </si>
  <si>
    <t>KM gatavības plānošanas un koordinācijas nodaļas vadītājs</t>
  </si>
  <si>
    <t>Komunikācijas nodaļas vadītājs</t>
  </si>
  <si>
    <t>Medicīniskā nodrošinājuma nodaļas vadītājs</t>
  </si>
  <si>
    <t>Medicīniskās kvalitātes un kvalifikācijas vadības centra vadītājs</t>
  </si>
  <si>
    <t>medicīnisko iekārtu vadības galvenais speciālists</t>
  </si>
  <si>
    <t>Medicīnisko maksas pakalpojumu nodaļas vadītājs</t>
  </si>
  <si>
    <t>noliktavas vadītāja vietnieks</t>
  </si>
  <si>
    <t>Noliktavas vadītājs</t>
  </si>
  <si>
    <t>OMT pārvaldības nodaļas vadītājs</t>
  </si>
  <si>
    <t>Operatīvās vadības centra vadītāja vietnieks</t>
  </si>
  <si>
    <t>Operatīvās vadības centra vadītājs</t>
  </si>
  <si>
    <t>Operatīvā darba organizēšanas nodaļas vadītājs</t>
  </si>
  <si>
    <t xml:space="preserve">palīgstrādnieks </t>
  </si>
  <si>
    <t>personāla speciālists</t>
  </si>
  <si>
    <t>Personāla vadības un attīstības nodaļas vadītājs</t>
  </si>
  <si>
    <t>RC galvenais ārsta palīgs</t>
  </si>
  <si>
    <t>RC vecākais ārsta palīgs</t>
  </si>
  <si>
    <t>RC vadītāja vietnieks</t>
  </si>
  <si>
    <t>reģionālā centra vadītājs</t>
  </si>
  <si>
    <t>Remontzonas vadītājs</t>
  </si>
  <si>
    <t>Specializētās medicīnas centra vadītājs</t>
  </si>
  <si>
    <t>speciālists OMT nodrošinājuma jautājumos</t>
  </si>
  <si>
    <t>speciālists OMT remontdarbu jautājumos</t>
  </si>
  <si>
    <t>tehniskais dispečers</t>
  </si>
  <si>
    <t>Vadības sistēmu nodaļas vadītājs</t>
  </si>
  <si>
    <t>vecākais grāmatvedis</t>
  </si>
  <si>
    <t>vecākais grāmatvedis (darba samaksas norēķini)</t>
  </si>
  <si>
    <t>vecākais grāmatvedis algu uzskaites jautājumos</t>
  </si>
  <si>
    <t>vecākais speciālists</t>
  </si>
  <si>
    <t>vecākais jurists</t>
  </si>
  <si>
    <t>Vecākais speciālists NMP medicīniskā nodrošinājuma jautājumos</t>
  </si>
  <si>
    <t>vecākais speciālists personāla vadības jautājumos</t>
  </si>
  <si>
    <t>Izpildītājs Finanšu plānošanas un analīzes nodaļas galvenā ekonomiste I.Jegorova</t>
  </si>
  <si>
    <t>Tālr.67337091</t>
  </si>
  <si>
    <r>
      <t xml:space="preserve">Iestādes nosaukums:  </t>
    </r>
    <r>
      <rPr>
        <b/>
        <sz val="13"/>
        <rFont val="Times New Roman"/>
        <family val="1"/>
      </rPr>
      <t xml:space="preserve"> Nacionālais veselības dienests</t>
    </r>
  </si>
  <si>
    <t>Direktora p.i.</t>
  </si>
  <si>
    <t xml:space="preserve">Direktora vietniece administratīvajos jautājumos </t>
  </si>
  <si>
    <t xml:space="preserve">Juridiskā departamenta direktors </t>
  </si>
  <si>
    <t>Juridiskā departamenta direktora vietniece / Juridiskā atbalsta nodaļas vadītāja</t>
  </si>
  <si>
    <t>Juridiskā departamenta Juridiskā atbalsta nodaļas juriste</t>
  </si>
  <si>
    <t xml:space="preserve">Sabiedrisko attiecību nodaļas vadītāja </t>
  </si>
  <si>
    <t>Sabiedrisko attiecību nodaļas sabiedrisko attiecību speciāliste</t>
  </si>
  <si>
    <t xml:space="preserve">Klientu apkalpošanas centra vadītāja </t>
  </si>
  <si>
    <t xml:space="preserve">Klientu apkalpošanas centra vecākā klientu apkalpošanas speciāliste </t>
  </si>
  <si>
    <t>Informācijas tehnoloģiju nodaļas informācijas tehnoloģiju administrators</t>
  </si>
  <si>
    <t>Informācijas tehnoloģiju nodaļas vecākais datortīkla administrators</t>
  </si>
  <si>
    <t>Datu pārvaldības un analīzes nodaļas vadītāja</t>
  </si>
  <si>
    <t>Datu pārvaldības un analīzes nodaļas vecākais sistēmanalītiķis</t>
  </si>
  <si>
    <t>Datu pārvaldības un analīzes nodaļas sistēmanalītiķe</t>
  </si>
  <si>
    <t>Informācijas tehnoloģiju projektu attīstības nodaļas projektu vadītāja</t>
  </si>
  <si>
    <t>Līgumpartneru departamenta direktore / Zemgales nodaļas vadītāja</t>
  </si>
  <si>
    <t>Līgumpartneru departamenta Zemgales nodaļas vadītāja vietnieks</t>
  </si>
  <si>
    <t>Līgumpartneru departamenta Rīgas nodaļas vadītāja</t>
  </si>
  <si>
    <t>Līgumpartneru departamenta Rīgas nodaļas vadītāja vietniece</t>
  </si>
  <si>
    <t>Līgumpartneru departamenta Rīgas nodaļas vecākā eksperte</t>
  </si>
  <si>
    <t>Līgumpartneru departamenta Vidzemes nodaļas vadītāja</t>
  </si>
  <si>
    <t>Līgumpartneru departamenta Vidzemes nodaļas vadītāja vietniece</t>
  </si>
  <si>
    <t>Līgumpartneru departamenta Kurzemes nodaļas vadītāja</t>
  </si>
  <si>
    <t>Līgumpartneru departamenta Kurzemes nodaļas vadītāja vietniece</t>
  </si>
  <si>
    <t>Līgumpartneru departamenta Latgales nodaļas vadītājs</t>
  </si>
  <si>
    <t>Līgumpartneru departamenta Latgales nodaļas vadītāja vietniece</t>
  </si>
  <si>
    <t xml:space="preserve">Finanšu vadības departamenta Finanšu plānošanas un analīzes nodaļas vadītāja/departamenta direktora vietniece </t>
  </si>
  <si>
    <t>Finanšu vadības departamenta Finanšu plānošanas un analīzes nodaļas vadītāja vietniece</t>
  </si>
  <si>
    <t>Finanšu vadības departamenta Finanšu plānošanas un analīzes nodaļas vecākā ekonomiste</t>
  </si>
  <si>
    <t>Finanšu vadības departamenta Iepirkumu nodaļas vadītāja vietnieks</t>
  </si>
  <si>
    <t>Ārstniecības pakalpojumu departamenta direktora p.i.</t>
  </si>
  <si>
    <t>Ārstniecības pakalpojumu departamenta Pakalpojumu attīstības nodaļas vadītājs</t>
  </si>
  <si>
    <t>Ārstniecības pakalpojumu departamenta Stacionāro pakalpojumu nodaļas vadītāja</t>
  </si>
  <si>
    <t>Ārstniecības pakalpojumu departamenta Stacionāro pakalpojumu nodaļas vadītāja vietniece</t>
  </si>
  <si>
    <t>Ārstniecības pakalpojumu departamenta Stacionāro pakalpojumu nodaļas vecākais eksperts</t>
  </si>
  <si>
    <t xml:space="preserve">Ārstniecības pakalpojumu departamenta Ambulatoro pakalpojumu nodaļas vadītāja </t>
  </si>
  <si>
    <t>Ārstniecības pakalpojumu departamenta Ambulatoro pakalpojumu nodaļas vecākā eksperte</t>
  </si>
  <si>
    <t>Ārstniecības pakalpojumu departamenta Ambulatoro pakalpojumu nodaļas vadītāja vietniece</t>
  </si>
  <si>
    <t>Ārstniecības pakalpojumu departamenta Stacionāro pakalpojumu nodaļas vecākā eksperte</t>
  </si>
  <si>
    <t>Ārstniecības pakalpojumu departamenta Pakalpojumu attīstības nodaļas vecākā eksperte</t>
  </si>
  <si>
    <t>Vadošais eksperts veselības aprūpes jautājumos</t>
  </si>
  <si>
    <t>Informācijas tehnoloģiju nodaļas projektu attīstības nodaļas vadītāja vietniece</t>
  </si>
  <si>
    <t>Informācijas tehnoloģiju nodaļas projektu attīstības nodaļas projektu vadītāja</t>
  </si>
  <si>
    <t>Informācijas tehnoloģiju nodaļas informācijas sistēmu administrators</t>
  </si>
  <si>
    <t>Informācijas tehnoloģiju nodaļas vadītājs</t>
  </si>
  <si>
    <t>Iepirkumu nodaļas vadītāja</t>
  </si>
  <si>
    <t>Vadība</t>
  </si>
  <si>
    <t>Direktora vietnieks attīstības un epidemioloģiskās drošības jautājumos</t>
  </si>
  <si>
    <t>Personāla un procesu vadības departamenta Personāla un dokumentu pārvaldības nodaļa</t>
  </si>
  <si>
    <t>vecākais personāla speciālists</t>
  </si>
  <si>
    <t>vecākais lietvedis</t>
  </si>
  <si>
    <t>Personāla un procesu vadības departamenta Informācijas tehnoloģiju nodaļa</t>
  </si>
  <si>
    <t>vecākais datortīkla administrators</t>
  </si>
  <si>
    <t>datorsistēmu un datortīkla administrators</t>
  </si>
  <si>
    <t>Departamenta direktors</t>
  </si>
  <si>
    <t>Direktora palīgs</t>
  </si>
  <si>
    <t>Vecākais epidemiologs</t>
  </si>
  <si>
    <t xml:space="preserve">Epidemiologs </t>
  </si>
  <si>
    <t>Sabiedrības veselības organizators</t>
  </si>
  <si>
    <t>Galvenais speciālists AMR jautājumos</t>
  </si>
  <si>
    <t>Sabiedrības veselības analītiķis</t>
  </si>
  <si>
    <t xml:space="preserve">Statistiķis </t>
  </si>
  <si>
    <t>Vecākais sabiedrības veselības organizators</t>
  </si>
  <si>
    <t xml:space="preserve">Vecākais epidemiologs </t>
  </si>
  <si>
    <t>Departamenta direktore</t>
  </si>
  <si>
    <t>Vecākais sabiedrības veselības analītiķis</t>
  </si>
  <si>
    <t>Veselības aprūpes statistiķis</t>
  </si>
  <si>
    <t>Vecākais eksperts</t>
  </si>
  <si>
    <t>Veselības veicināšanas departamenta Veselības veicināšanas vadības nodaļa</t>
  </si>
  <si>
    <t>Veselības veicināšanas departamenta Slimību profilakses nodaļa</t>
  </si>
  <si>
    <t>Vecākais veselības veicināšanas koordinētājs</t>
  </si>
  <si>
    <t>Veselības veicināšanas koordinētājs</t>
  </si>
  <si>
    <t>Komunikācijas nodaļa</t>
  </si>
  <si>
    <r>
      <t xml:space="preserve">Iestādes nosaukums:  </t>
    </r>
    <r>
      <rPr>
        <b/>
        <sz val="13"/>
        <rFont val="Times New Roman"/>
        <family val="1"/>
      </rPr>
      <t xml:space="preserve"> Slimību profilakses un kontroles centrs</t>
    </r>
  </si>
  <si>
    <t>Direktore</t>
  </si>
  <si>
    <t xml:space="preserve">Infekcijas slimību riska analīzes un profilakses departaments </t>
  </si>
  <si>
    <t>Infekcijas slimību riska analīzes un profilakses departamenta Infekcijas slimību profilakses un pretepidēmijas pasākumu nodaļa</t>
  </si>
  <si>
    <t xml:space="preserve">Infekcijas slimību riska analīzes un profilakses departamenta Infekcijas slimību uzraudzības un imunizācijas nodaļa </t>
  </si>
  <si>
    <t>Infekcijas slimību riska analīzes un profilakses departamenta reģionālās nodaļas</t>
  </si>
  <si>
    <t xml:space="preserve">Pētniecības un veselības statistikas departaments </t>
  </si>
  <si>
    <t>Pētniecības un veselības statistikas departamenta Reģistru pārraudzības nodaļa</t>
  </si>
  <si>
    <t xml:space="preserve">Pētniecības un veselības statistikas departamenta Neinfekciju slimību datu analīzes un pētījumu nodaļa </t>
  </si>
  <si>
    <t>Pētniecības un veselības statistikas departamenta Veselības statistikas nodaļa</t>
  </si>
  <si>
    <t xml:space="preserve">Pētniecības un veselības statistikas departamenta Atkarības slimību riska analīzes nodaļa </t>
  </si>
  <si>
    <t xml:space="preserve">Pētniecības un veselības statistikas departamenta Pacientu drošības un veselības aprūpes kvalitātes nodaļa </t>
  </si>
  <si>
    <t xml:space="preserve">Veselības veicināšanas departaments </t>
  </si>
  <si>
    <t>Pārskats par atbildīgo institūciju ārstniecības personu un pārējo nodarbināto noteiktajām piemaksām  par darbu paaugstināta riska un slodzes apstākļos ārkārtas sabiedrības veselības apdraudējumā saistībā ar “Covid-19” uzliesmojumu un seku novēršanu atbilstoši Veselības ministrijas 2020.gada 16.novembra rīkojumam Nr.197 un 2020.gada 17.decembra rīkojumam Nr.221</t>
  </si>
  <si>
    <t>1. nodaļa</t>
  </si>
  <si>
    <t>1. nodaļa KOPĀ</t>
  </si>
  <si>
    <t>12. nodaļa (Anestezioloģijas dienests)</t>
  </si>
  <si>
    <t>12. nodaļa (Anestezioloģijas dienests) Kopā</t>
  </si>
  <si>
    <t>16. nodaļa</t>
  </si>
  <si>
    <t>16. nodaļa Kopā</t>
  </si>
  <si>
    <t>Anestezioloģijas un intensīvās terapijas klīnika</t>
  </si>
  <si>
    <t>Anesteziologs reanimatologs</t>
  </si>
  <si>
    <t>Anestezioloģijas un intensīvās terapijas klīnika Kopā</t>
  </si>
  <si>
    <t>Neonatoloģijas klīnika</t>
  </si>
  <si>
    <t>Neonatoloģijas klīnika Kopā</t>
  </si>
  <si>
    <t>17.-18.11.2020.</t>
  </si>
  <si>
    <t>17.11.2020. - 7.nod.</t>
  </si>
  <si>
    <t>17.11.2020. un 18.11.2020. - 7.nod.</t>
  </si>
  <si>
    <t>18.11.2020. - 7.nod.</t>
  </si>
  <si>
    <t>Infekciju slimību un hospitālās epidemioloģijas konsultatīvais dienests</t>
  </si>
  <si>
    <t>Ārsts infektologs-hepatologs</t>
  </si>
  <si>
    <t>Atbildīgais ārsts infektologs-hepatologs</t>
  </si>
  <si>
    <t>Vadītājs ārsts epidemiologs</t>
  </si>
  <si>
    <t>Ambulatorā infekciju kontroles māsa</t>
  </si>
  <si>
    <t>Ārsta epidemiologa palīgs</t>
  </si>
  <si>
    <t>Vecākā infekciju kontroles māsa</t>
  </si>
  <si>
    <t>Uzkrājums atvaļinājuma rezervei - 8.33%</t>
  </si>
  <si>
    <t>KOPĀ - piemaksas + atvaļinājuma rezrve</t>
  </si>
  <si>
    <t>2.pielikums MK rīkojuma projekta “Par finanšu līdzekļu piešķiršanu no valsts budžeta programmas “Līdzekļi neparedzētiem gadījumiem”” anotācijai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</si>
</sst>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0"/>
    <numFmt numFmtId="165" formatCode="0.000"/>
    <numFmt numFmtId="166" formatCode="0.0"/>
    <numFmt numFmtId="167" formatCode="0.00000"/>
    <numFmt numFmtId="168" formatCode="0.00_ "/>
    <numFmt numFmtId="169" formatCode="0.0000000"/>
    <numFmt numFmtId="170" formatCode="#,##0.0000"/>
    <numFmt numFmtId="171" formatCode="#,##0.000"/>
  </numFmts>
  <fonts count="61" x14ac:knownFonts="1">
    <font>
      <sz val="11"/>
      <color theme="1"/>
      <name val="Calibri"/>
      <family val="2"/>
      <charset val="186"/>
      <scheme val="minor"/>
    </font>
    <font>
      <b/>
      <sz val="13"/>
      <name val="Times New Roman"/>
      <family val="1"/>
      <charset val="186"/>
    </font>
    <font>
      <sz val="13"/>
      <name val="Times New Roman"/>
      <family val="1"/>
      <charset val="186"/>
    </font>
    <font>
      <sz val="12"/>
      <name val="Times New Roman"/>
      <family val="1"/>
      <charset val="186"/>
    </font>
    <font>
      <sz val="11"/>
      <color theme="1"/>
      <name val="Calibri"/>
      <family val="2"/>
      <charset val="186"/>
      <scheme val="minor"/>
    </font>
    <font>
      <b/>
      <sz val="13"/>
      <color rgb="FFFF0000"/>
      <name val="Times New Roman"/>
      <family val="1"/>
    </font>
    <font>
      <b/>
      <i/>
      <sz val="13"/>
      <color rgb="FFFF0000"/>
      <name val="Times New Roman"/>
      <family val="1"/>
    </font>
    <font>
      <sz val="11"/>
      <name val="Times New Roman"/>
      <family val="1"/>
      <charset val="186"/>
    </font>
    <font>
      <sz val="11"/>
      <name val="Calibri"/>
      <family val="2"/>
      <charset val="186"/>
      <scheme val="minor"/>
    </font>
    <font>
      <b/>
      <i/>
      <sz val="13"/>
      <name val="Times New Roman"/>
      <family val="1"/>
    </font>
    <font>
      <sz val="13"/>
      <name val="Times New Roman"/>
      <family val="1"/>
    </font>
    <font>
      <b/>
      <sz val="13"/>
      <name val="Times New Roman"/>
      <family val="1"/>
    </font>
    <font>
      <sz val="13"/>
      <color theme="1"/>
      <name val="Times New Roman"/>
      <family val="1"/>
      <charset val="186"/>
    </font>
    <font>
      <b/>
      <sz val="13"/>
      <color theme="1"/>
      <name val="Times New Roman"/>
      <family val="1"/>
      <charset val="186"/>
    </font>
    <font>
      <b/>
      <sz val="16"/>
      <name val="Times New Roman"/>
      <family val="1"/>
      <charset val="186"/>
    </font>
    <font>
      <b/>
      <sz val="14"/>
      <name val="Times New Roman"/>
      <family val="1"/>
      <charset val="186"/>
    </font>
    <font>
      <b/>
      <sz val="12"/>
      <name val="Times New Roman"/>
      <family val="1"/>
      <charset val="186"/>
    </font>
    <font>
      <b/>
      <sz val="18"/>
      <name val="Times New Roman"/>
      <family val="1"/>
      <charset val="186"/>
    </font>
    <font>
      <i/>
      <sz val="11"/>
      <name val="Times New Roman"/>
      <family val="1"/>
      <charset val="186"/>
    </font>
    <font>
      <i/>
      <sz val="11"/>
      <color theme="1"/>
      <name val="Times New Roman"/>
      <family val="1"/>
      <charset val="186"/>
    </font>
    <font>
      <b/>
      <u/>
      <sz val="14"/>
      <name val="Times New Roman"/>
      <family val="1"/>
      <charset val="186"/>
    </font>
    <font>
      <sz val="14"/>
      <name val="Times New Roman"/>
      <family val="1"/>
      <charset val="186"/>
    </font>
    <font>
      <b/>
      <sz val="11"/>
      <name val="Times New Roman"/>
      <family val="1"/>
      <charset val="186"/>
    </font>
    <font>
      <b/>
      <sz val="11"/>
      <color theme="1"/>
      <name val="Times New Roman"/>
      <family val="1"/>
      <charset val="186"/>
    </font>
    <font>
      <sz val="11"/>
      <color theme="1"/>
      <name val="Times New Roman"/>
      <family val="1"/>
      <charset val="186"/>
    </font>
    <font>
      <b/>
      <i/>
      <sz val="11"/>
      <color theme="0" tint="-0.499984740745262"/>
      <name val="Times New Roman"/>
      <family val="1"/>
      <charset val="186"/>
    </font>
    <font>
      <b/>
      <sz val="12"/>
      <color theme="1"/>
      <name val="Times New Roman"/>
      <family val="1"/>
      <charset val="186"/>
    </font>
    <font>
      <b/>
      <i/>
      <sz val="11"/>
      <color theme="1"/>
      <name val="Times New Roman"/>
      <family val="1"/>
      <charset val="186"/>
    </font>
    <font>
      <sz val="10"/>
      <name val="Arial"/>
      <family val="2"/>
      <charset val="186"/>
    </font>
    <font>
      <i/>
      <sz val="12"/>
      <color rgb="FFFF0000"/>
      <name val="Times New Roman"/>
      <family val="1"/>
      <charset val="186"/>
    </font>
    <font>
      <sz val="13"/>
      <color rgb="FFFF0000"/>
      <name val="Times New Roman"/>
      <family val="1"/>
      <charset val="186"/>
    </font>
    <font>
      <sz val="13"/>
      <name val="Times New Roman"/>
      <family val="1"/>
      <charset val="186"/>
    </font>
    <font>
      <b/>
      <sz val="13"/>
      <name val="Times New Roman"/>
      <family val="1"/>
      <charset val="186"/>
    </font>
    <font>
      <sz val="11"/>
      <name val="Times New Roman"/>
      <family val="1"/>
      <charset val="186"/>
    </font>
    <font>
      <sz val="12"/>
      <name val="Times New Roman"/>
      <family val="1"/>
      <charset val="186"/>
    </font>
    <font>
      <sz val="12"/>
      <name val="Arial"/>
      <family val="2"/>
      <charset val="186"/>
    </font>
    <font>
      <b/>
      <sz val="13"/>
      <name val="Times New Roman"/>
      <family val="1"/>
      <charset val="204"/>
    </font>
    <font>
      <b/>
      <i/>
      <sz val="13"/>
      <name val="Times New Roman"/>
      <family val="1"/>
      <charset val="186"/>
    </font>
    <font>
      <b/>
      <sz val="9"/>
      <color indexed="81"/>
      <name val="Tahoma"/>
      <family val="2"/>
      <charset val="186"/>
    </font>
    <font>
      <sz val="9"/>
      <color indexed="81"/>
      <name val="Tahoma"/>
      <family val="2"/>
      <charset val="186"/>
    </font>
    <font>
      <sz val="10"/>
      <name val="Times New Roman"/>
      <family val="1"/>
      <charset val="186"/>
    </font>
    <font>
      <b/>
      <sz val="10"/>
      <name val="Times New Roman"/>
      <family val="1"/>
      <charset val="186"/>
    </font>
    <font>
      <sz val="10"/>
      <color theme="1"/>
      <name val="Times New Roman"/>
      <family val="1"/>
      <charset val="186"/>
    </font>
    <font>
      <sz val="10"/>
      <color indexed="8"/>
      <name val="Times New Roman"/>
      <family val="1"/>
      <charset val="186"/>
    </font>
    <font>
      <b/>
      <u/>
      <sz val="13"/>
      <name val="Times New Roman"/>
      <family val="1"/>
      <charset val="186"/>
    </font>
    <font>
      <sz val="16"/>
      <name val="Times New Roman"/>
      <family val="1"/>
      <charset val="186"/>
    </font>
    <font>
      <sz val="11"/>
      <color rgb="FF000000"/>
      <name val="Calibri"/>
      <family val="2"/>
      <charset val="186"/>
    </font>
    <font>
      <sz val="11"/>
      <name val="Times New Roman"/>
      <family val="1"/>
    </font>
    <font>
      <sz val="12"/>
      <name val="Times New Roman"/>
      <family val="1"/>
    </font>
    <font>
      <b/>
      <sz val="11"/>
      <name val="Times New Roman"/>
      <family val="1"/>
    </font>
    <font>
      <b/>
      <sz val="12"/>
      <name val="Times New Roman"/>
      <family val="1"/>
    </font>
    <font>
      <sz val="11"/>
      <color indexed="8"/>
      <name val="Calibri"/>
      <family val="2"/>
      <charset val="186"/>
    </font>
    <font>
      <b/>
      <sz val="10"/>
      <color theme="1"/>
      <name val="Calibri"/>
      <family val="2"/>
      <charset val="186"/>
      <scheme val="minor"/>
    </font>
    <font>
      <i/>
      <sz val="13"/>
      <color theme="1"/>
      <name val="Times New Roman"/>
      <family val="1"/>
      <charset val="186"/>
    </font>
    <font>
      <sz val="13"/>
      <color rgb="FF000000"/>
      <name val="Times New Roman"/>
      <family val="1"/>
    </font>
    <font>
      <sz val="8"/>
      <name val="Calibri"/>
      <family val="2"/>
      <charset val="186"/>
      <scheme val="minor"/>
    </font>
    <font>
      <sz val="13"/>
      <color theme="0"/>
      <name val="Times New Roman"/>
      <family val="1"/>
      <charset val="186"/>
    </font>
    <font>
      <sz val="13"/>
      <color theme="1"/>
      <name val="Times New Roman"/>
      <family val="1"/>
    </font>
    <font>
      <b/>
      <sz val="14"/>
      <color theme="1"/>
      <name val="Calibri"/>
      <family val="2"/>
      <charset val="186"/>
      <scheme val="minor"/>
    </font>
    <font>
      <sz val="13"/>
      <color rgb="FF000000"/>
      <name val="Times New Roman"/>
      <family val="1"/>
      <charset val="186"/>
    </font>
    <font>
      <b/>
      <sz val="13"/>
      <color theme="1"/>
      <name val="Times New Roman"/>
      <family val="1"/>
    </font>
  </fonts>
  <fills count="19">
    <fill>
      <patternFill patternType="none"/>
    </fill>
    <fill>
      <patternFill patternType="gray125"/>
    </fill>
    <fill>
      <patternFill patternType="solid">
        <fgColor theme="9" tint="0.599963377788628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5" tint="0.59999389629810485"/>
        <bgColor indexed="64"/>
      </patternFill>
    </fill>
    <fill>
      <patternFill patternType="solid">
        <fgColor rgb="FFC5E0B4"/>
        <bgColor rgb="FFDDDDDD"/>
      </patternFill>
    </fill>
    <fill>
      <patternFill patternType="solid">
        <fgColor theme="6" tint="0.79998168889431442"/>
        <bgColor indexed="64"/>
      </patternFill>
    </fill>
    <fill>
      <patternFill patternType="solid">
        <fgColor rgb="FFFFFFFF"/>
        <bgColor indexed="64"/>
      </patternFill>
    </fill>
    <fill>
      <patternFill patternType="solid">
        <fgColor theme="8"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diagonal/>
    </border>
    <border>
      <left style="medium">
        <color indexed="64"/>
      </left>
      <right style="medium">
        <color indexed="64"/>
      </right>
      <top style="medium">
        <color indexed="64"/>
      </top>
      <bottom/>
      <diagonal/>
    </border>
    <border>
      <left/>
      <right/>
      <top style="thin">
        <color rgb="FF000000"/>
      </top>
      <bottom/>
      <diagonal/>
    </border>
    <border>
      <left style="thin">
        <color rgb="FF000000"/>
      </left>
      <right/>
      <top/>
      <bottom style="thin">
        <color theme="6"/>
      </bottom>
      <diagonal/>
    </border>
    <border>
      <left style="thin">
        <color theme="6"/>
      </left>
      <right/>
      <top/>
      <bottom style="thin">
        <color theme="6"/>
      </bottom>
      <diagonal/>
    </border>
    <border>
      <left style="medium">
        <color indexed="64"/>
      </left>
      <right style="medium">
        <color indexed="64"/>
      </right>
      <top/>
      <bottom style="medium">
        <color indexed="64"/>
      </bottom>
      <diagonal/>
    </border>
    <border>
      <left/>
      <right style="thin">
        <color theme="6"/>
      </right>
      <top/>
      <bottom style="thin">
        <color theme="6"/>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auto="1"/>
      </right>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auto="1"/>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10">
    <xf numFmtId="0" fontId="0" fillId="0" borderId="0"/>
    <xf numFmtId="9" fontId="4" fillId="0" borderId="0" applyFont="0" applyFill="0" applyBorder="0" applyAlignment="0" applyProtection="0"/>
    <xf numFmtId="0" fontId="28" fillId="0" borderId="0"/>
    <xf numFmtId="0" fontId="35" fillId="0" borderId="0"/>
    <xf numFmtId="0" fontId="46" fillId="0" borderId="0"/>
    <xf numFmtId="9" fontId="46" fillId="0" borderId="0" applyBorder="0" applyProtection="0"/>
    <xf numFmtId="0" fontId="4" fillId="0" borderId="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914">
    <xf numFmtId="0" fontId="0" fillId="0" borderId="0" xfId="0"/>
    <xf numFmtId="0" fontId="1" fillId="0" borderId="0" xfId="0" applyFont="1"/>
    <xf numFmtId="0" fontId="2" fillId="0" borderId="0" xfId="0" applyFont="1"/>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1" fillId="2" borderId="2" xfId="0" applyFont="1" applyFill="1" applyBorder="1" applyAlignment="1">
      <alignment horizontal="right"/>
    </xf>
    <xf numFmtId="4" fontId="1" fillId="2" borderId="1" xfId="0" applyNumberFormat="1" applyFont="1" applyFill="1" applyBorder="1"/>
    <xf numFmtId="0" fontId="1" fillId="3" borderId="6" xfId="0" applyFont="1" applyFill="1" applyBorder="1"/>
    <xf numFmtId="4" fontId="1" fillId="3" borderId="1" xfId="0" applyNumberFormat="1" applyFont="1" applyFill="1" applyBorder="1"/>
    <xf numFmtId="4" fontId="1" fillId="3" borderId="7" xfId="0" applyNumberFormat="1" applyFont="1" applyFill="1" applyBorder="1"/>
    <xf numFmtId="0" fontId="2" fillId="0" borderId="2" xfId="0" applyFont="1" applyBorder="1" applyAlignment="1">
      <alignment horizontal="left" wrapText="1"/>
    </xf>
    <xf numFmtId="0" fontId="2" fillId="0" borderId="6" xfId="0" applyFont="1" applyBorder="1"/>
    <xf numFmtId="4" fontId="2" fillId="0" borderId="1" xfId="0" applyNumberFormat="1" applyFont="1" applyBorder="1"/>
    <xf numFmtId="4" fontId="2" fillId="0" borderId="7" xfId="0" applyNumberFormat="1" applyFont="1" applyBorder="1"/>
    <xf numFmtId="0" fontId="5" fillId="0" borderId="2" xfId="0" applyFont="1" applyBorder="1" applyAlignment="1">
      <alignment horizontal="right" wrapText="1"/>
    </xf>
    <xf numFmtId="0" fontId="5" fillId="0" borderId="8" xfId="0" applyFont="1" applyBorder="1"/>
    <xf numFmtId="4" fontId="5" fillId="0" borderId="9" xfId="0" applyNumberFormat="1" applyFont="1" applyBorder="1"/>
    <xf numFmtId="9" fontId="5" fillId="0" borderId="9" xfId="1" applyFont="1" applyBorder="1"/>
    <xf numFmtId="4" fontId="5" fillId="0" borderId="10" xfId="0" applyNumberFormat="1" applyFont="1" applyBorder="1"/>
    <xf numFmtId="0" fontId="6" fillId="0" borderId="2" xfId="0" applyFont="1" applyBorder="1" applyAlignment="1">
      <alignment horizontal="right" wrapText="1"/>
    </xf>
    <xf numFmtId="0" fontId="7" fillId="0" borderId="6" xfId="0"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3" fillId="0" borderId="13" xfId="0" applyFont="1" applyBorder="1" applyAlignment="1">
      <alignment horizontal="center" vertical="center" wrapText="1"/>
    </xf>
    <xf numFmtId="0" fontId="1" fillId="3" borderId="13" xfId="0" applyFont="1" applyFill="1" applyBorder="1"/>
    <xf numFmtId="0" fontId="2" fillId="0" borderId="13" xfId="0" applyFont="1" applyBorder="1"/>
    <xf numFmtId="0" fontId="2" fillId="0" borderId="6" xfId="0" applyFont="1" applyBorder="1" applyAlignment="1">
      <alignment horizontal="left" wrapText="1"/>
    </xf>
    <xf numFmtId="0" fontId="6" fillId="0" borderId="6" xfId="0" applyFont="1" applyBorder="1" applyAlignment="1">
      <alignment horizontal="right" wrapText="1"/>
    </xf>
    <xf numFmtId="0" fontId="7" fillId="0" borderId="13" xfId="0" applyFont="1" applyBorder="1" applyAlignment="1">
      <alignment horizontal="center" vertical="center" wrapText="1"/>
    </xf>
    <xf numFmtId="0" fontId="5" fillId="0" borderId="6" xfId="0" applyFont="1" applyBorder="1" applyAlignment="1">
      <alignment horizontal="right" wrapText="1"/>
    </xf>
    <xf numFmtId="2" fontId="5" fillId="0" borderId="13" xfId="0" applyNumberFormat="1" applyFont="1" applyBorder="1"/>
    <xf numFmtId="4" fontId="5" fillId="0" borderId="1" xfId="0" applyNumberFormat="1" applyFont="1" applyBorder="1"/>
    <xf numFmtId="9" fontId="5" fillId="0" borderId="1" xfId="1" applyFont="1" applyBorder="1"/>
    <xf numFmtId="4" fontId="5" fillId="0" borderId="7" xfId="0" applyNumberFormat="1" applyFont="1" applyBorder="1"/>
    <xf numFmtId="0" fontId="5" fillId="0" borderId="6" xfId="0" applyFont="1" applyBorder="1"/>
    <xf numFmtId="0" fontId="5" fillId="0" borderId="14" xfId="0" applyFont="1" applyBorder="1" applyAlignment="1">
      <alignment horizontal="right" wrapText="1"/>
    </xf>
    <xf numFmtId="2" fontId="5" fillId="0" borderId="9" xfId="0" applyNumberFormat="1" applyFont="1" applyBorder="1"/>
    <xf numFmtId="4" fontId="5" fillId="0" borderId="16" xfId="0" applyNumberFormat="1" applyFont="1" applyBorder="1"/>
    <xf numFmtId="0" fontId="5" fillId="0" borderId="15" xfId="0" applyFont="1" applyBorder="1" applyAlignment="1">
      <alignment horizontal="right" wrapText="1"/>
    </xf>
    <xf numFmtId="0" fontId="2" fillId="0" borderId="2" xfId="0" applyFont="1" applyBorder="1" applyAlignment="1">
      <alignment horizontal="center" wrapText="1"/>
    </xf>
    <xf numFmtId="0" fontId="2" fillId="0" borderId="2" xfId="0" applyFont="1" applyBorder="1" applyAlignment="1">
      <alignment horizontal="left" vertical="top" wrapText="1"/>
    </xf>
    <xf numFmtId="0" fontId="2" fillId="0" borderId="2" xfId="0" applyFont="1" applyBorder="1" applyAlignment="1">
      <alignment horizontal="center" vertical="top" wrapText="1"/>
    </xf>
    <xf numFmtId="4" fontId="2" fillId="0" borderId="1" xfId="0" applyNumberFormat="1" applyFont="1" applyBorder="1" applyAlignment="1">
      <alignment wrapText="1"/>
    </xf>
    <xf numFmtId="0" fontId="2" fillId="0" borderId="6" xfId="0" applyFont="1" applyBorder="1" applyAlignment="1">
      <alignment wrapText="1"/>
    </xf>
    <xf numFmtId="0" fontId="2" fillId="0" borderId="0" xfId="0" applyFont="1" applyAlignment="1">
      <alignment wrapText="1"/>
    </xf>
    <xf numFmtId="0" fontId="1" fillId="3" borderId="2" xfId="0" applyFont="1" applyFill="1" applyBorder="1" applyAlignment="1">
      <alignment horizontal="right"/>
    </xf>
    <xf numFmtId="2" fontId="2" fillId="0" borderId="0" xfId="0" applyNumberFormat="1" applyFont="1"/>
    <xf numFmtId="0" fontId="1" fillId="2" borderId="6" xfId="0" applyFont="1" applyFill="1" applyBorder="1" applyAlignment="1">
      <alignment horizontal="right"/>
    </xf>
    <xf numFmtId="0" fontId="1" fillId="2" borderId="13" xfId="0" applyFont="1" applyFill="1" applyBorder="1"/>
    <xf numFmtId="4" fontId="1" fillId="2" borderId="7" xfId="0" applyNumberFormat="1" applyFont="1" applyFill="1" applyBorder="1"/>
    <xf numFmtId="0" fontId="1" fillId="2" borderId="6" xfId="0" applyFont="1" applyFill="1" applyBorder="1"/>
    <xf numFmtId="0" fontId="2" fillId="3" borderId="6" xfId="0" applyFont="1" applyFill="1" applyBorder="1" applyAlignment="1">
      <alignment horizontal="right"/>
    </xf>
    <xf numFmtId="0" fontId="2" fillId="0" borderId="13" xfId="0" applyFont="1" applyFill="1" applyBorder="1"/>
    <xf numFmtId="4" fontId="2" fillId="0" borderId="1" xfId="0" applyNumberFormat="1" applyFont="1" applyFill="1" applyBorder="1" applyAlignment="1">
      <alignment horizontal="center"/>
    </xf>
    <xf numFmtId="4" fontId="2" fillId="0" borderId="1" xfId="0" applyNumberFormat="1" applyFont="1" applyFill="1" applyBorder="1"/>
    <xf numFmtId="0" fontId="2" fillId="0" borderId="6" xfId="0" applyFont="1" applyFill="1" applyBorder="1"/>
    <xf numFmtId="4" fontId="2" fillId="0" borderId="7" xfId="0" applyNumberFormat="1" applyFont="1" applyFill="1" applyBorder="1"/>
    <xf numFmtId="0" fontId="2" fillId="0" borderId="0" xfId="0" applyFont="1" applyFill="1"/>
    <xf numFmtId="0" fontId="2" fillId="0" borderId="18" xfId="0" applyFont="1" applyFill="1" applyBorder="1" applyAlignment="1">
      <alignment horizontal="left" wrapText="1"/>
    </xf>
    <xf numFmtId="0" fontId="2" fillId="0" borderId="6" xfId="0" applyFont="1" applyFill="1" applyBorder="1" applyAlignment="1">
      <alignment horizontal="center" wrapText="1"/>
    </xf>
    <xf numFmtId="9" fontId="2" fillId="0" borderId="1" xfId="0" applyNumberFormat="1" applyFont="1" applyFill="1" applyBorder="1" applyAlignment="1">
      <alignment horizontal="center"/>
    </xf>
    <xf numFmtId="0" fontId="2" fillId="0" borderId="6" xfId="0" applyFont="1" applyFill="1" applyBorder="1" applyAlignment="1">
      <alignment horizontal="center"/>
    </xf>
    <xf numFmtId="4" fontId="2" fillId="0" borderId="7" xfId="0" applyNumberFormat="1" applyFont="1" applyFill="1" applyBorder="1" applyAlignment="1">
      <alignment horizontal="center"/>
    </xf>
    <xf numFmtId="4" fontId="2" fillId="0" borderId="9" xfId="0" applyNumberFormat="1" applyFont="1" applyFill="1" applyBorder="1" applyAlignment="1">
      <alignment horizontal="center"/>
    </xf>
    <xf numFmtId="9" fontId="2" fillId="0" borderId="9" xfId="0" applyNumberFormat="1" applyFont="1" applyFill="1" applyBorder="1" applyAlignment="1">
      <alignment horizontal="center"/>
    </xf>
    <xf numFmtId="4" fontId="2" fillId="0" borderId="9" xfId="0" applyNumberFormat="1" applyFont="1" applyFill="1" applyBorder="1"/>
    <xf numFmtId="4" fontId="2" fillId="0" borderId="10" xfId="0" applyNumberFormat="1" applyFont="1" applyFill="1" applyBorder="1"/>
    <xf numFmtId="4" fontId="2" fillId="0" borderId="23" xfId="0" applyNumberFormat="1" applyFont="1" applyFill="1" applyBorder="1"/>
    <xf numFmtId="0" fontId="2" fillId="0" borderId="7" xfId="0" applyFont="1" applyBorder="1" applyAlignment="1">
      <alignment horizontal="left" wrapText="1"/>
    </xf>
    <xf numFmtId="0" fontId="2" fillId="0" borderId="8" xfId="0" applyFont="1" applyBorder="1" applyAlignment="1">
      <alignment horizontal="center" wrapText="1"/>
    </xf>
    <xf numFmtId="4" fontId="2" fillId="0" borderId="9" xfId="0" applyNumberFormat="1" applyFont="1" applyBorder="1" applyAlignment="1">
      <alignment horizontal="center"/>
    </xf>
    <xf numFmtId="0" fontId="2" fillId="0" borderId="8" xfId="0" applyFont="1" applyBorder="1" applyAlignment="1">
      <alignment horizontal="center"/>
    </xf>
    <xf numFmtId="0" fontId="2" fillId="0" borderId="14" xfId="0" applyFont="1" applyBorder="1"/>
    <xf numFmtId="0" fontId="8" fillId="0" borderId="0" xfId="0" applyFont="1" applyAlignment="1">
      <alignment vertical="center" wrapText="1"/>
    </xf>
    <xf numFmtId="0" fontId="2" fillId="0" borderId="0" xfId="0" applyFont="1" applyAlignment="1">
      <alignment horizontal="center"/>
    </xf>
    <xf numFmtId="0" fontId="2" fillId="3" borderId="2" xfId="0" applyFont="1" applyFill="1" applyBorder="1" applyAlignment="1">
      <alignment horizontal="right"/>
    </xf>
    <xf numFmtId="0" fontId="10" fillId="0" borderId="13" xfId="0" applyFont="1" applyBorder="1"/>
    <xf numFmtId="4" fontId="10" fillId="0" borderId="1" xfId="0" applyNumberFormat="1" applyFont="1" applyBorder="1"/>
    <xf numFmtId="4" fontId="2" fillId="0" borderId="0" xfId="0" applyNumberFormat="1" applyFont="1"/>
    <xf numFmtId="0" fontId="1" fillId="2" borderId="24" xfId="0" applyFont="1" applyFill="1" applyBorder="1" applyAlignment="1">
      <alignment horizontal="right"/>
    </xf>
    <xf numFmtId="0" fontId="2" fillId="0" borderId="24" xfId="0" applyFont="1" applyBorder="1" applyAlignment="1">
      <alignment horizontal="left" wrapText="1"/>
    </xf>
    <xf numFmtId="0" fontId="1" fillId="0" borderId="24" xfId="0" applyFont="1" applyBorder="1" applyAlignment="1">
      <alignment horizontal="left" wrapText="1"/>
    </xf>
    <xf numFmtId="2" fontId="1" fillId="6" borderId="13" xfId="0" applyNumberFormat="1" applyFont="1" applyFill="1" applyBorder="1"/>
    <xf numFmtId="4" fontId="1" fillId="0" borderId="1" xfId="0" applyNumberFormat="1" applyFont="1" applyBorder="1"/>
    <xf numFmtId="4" fontId="1" fillId="0" borderId="7" xfId="0" applyNumberFormat="1" applyFont="1" applyBorder="1"/>
    <xf numFmtId="0" fontId="1" fillId="6" borderId="24" xfId="0" applyFont="1" applyFill="1" applyBorder="1" applyAlignment="1">
      <alignment horizontal="left" wrapText="1"/>
    </xf>
    <xf numFmtId="0" fontId="1" fillId="6" borderId="6" xfId="0" applyFont="1" applyFill="1" applyBorder="1" applyAlignment="1">
      <alignment horizontal="center" wrapText="1"/>
    </xf>
    <xf numFmtId="0" fontId="1" fillId="6" borderId="13" xfId="0" applyFont="1" applyFill="1" applyBorder="1"/>
    <xf numFmtId="4" fontId="1" fillId="6" borderId="1" xfId="0" applyNumberFormat="1" applyFont="1" applyFill="1" applyBorder="1"/>
    <xf numFmtId="4" fontId="1" fillId="6" borderId="7" xfId="0" applyNumberFormat="1" applyFont="1" applyFill="1" applyBorder="1"/>
    <xf numFmtId="0" fontId="2" fillId="0" borderId="1" xfId="0" applyFont="1" applyBorder="1"/>
    <xf numFmtId="0" fontId="1" fillId="0" borderId="13" xfId="0" applyFont="1" applyBorder="1"/>
    <xf numFmtId="0" fontId="2" fillId="0" borderId="7" xfId="0" applyFont="1" applyBorder="1"/>
    <xf numFmtId="2" fontId="1" fillId="0" borderId="13" xfId="0" applyNumberFormat="1" applyFont="1" applyBorder="1"/>
    <xf numFmtId="2" fontId="1" fillId="0" borderId="1" xfId="0" applyNumberFormat="1" applyFont="1" applyBorder="1"/>
    <xf numFmtId="2" fontId="1" fillId="0" borderId="7" xfId="0" applyNumberFormat="1" applyFont="1" applyBorder="1"/>
    <xf numFmtId="0" fontId="2" fillId="6" borderId="6" xfId="0" applyFont="1" applyFill="1" applyBorder="1"/>
    <xf numFmtId="0" fontId="2" fillId="6" borderId="1" xfId="0" applyFont="1" applyFill="1" applyBorder="1"/>
    <xf numFmtId="0" fontId="2" fillId="6" borderId="0" xfId="0" applyFont="1" applyFill="1"/>
    <xf numFmtId="0" fontId="1" fillId="0" borderId="2" xfId="0" applyFont="1" applyBorder="1" applyAlignment="1">
      <alignment horizontal="left" wrapText="1"/>
    </xf>
    <xf numFmtId="166" fontId="2" fillId="0" borderId="0" xfId="0" applyNumberFormat="1" applyFont="1"/>
    <xf numFmtId="9" fontId="12" fillId="0" borderId="1" xfId="1" applyFont="1" applyBorder="1"/>
    <xf numFmtId="4" fontId="13" fillId="0" borderId="1" xfId="0" applyNumberFormat="1" applyFont="1" applyBorder="1"/>
    <xf numFmtId="4" fontId="12" fillId="0" borderId="1" xfId="0" applyNumberFormat="1" applyFont="1" applyBorder="1"/>
    <xf numFmtId="9" fontId="2" fillId="0" borderId="1" xfId="1" applyFont="1" applyBorder="1"/>
    <xf numFmtId="9" fontId="1" fillId="0" borderId="1" xfId="1" applyFont="1" applyBorder="1"/>
    <xf numFmtId="10" fontId="2" fillId="0" borderId="1" xfId="0" applyNumberFormat="1" applyFont="1" applyBorder="1"/>
    <xf numFmtId="4" fontId="2" fillId="0" borderId="13" xfId="0" applyNumberFormat="1" applyFont="1" applyBorder="1"/>
    <xf numFmtId="4" fontId="1" fillId="2" borderId="6" xfId="0" applyNumberFormat="1" applyFont="1" applyFill="1" applyBorder="1" applyAlignment="1">
      <alignment horizontal="right"/>
    </xf>
    <xf numFmtId="0" fontId="15" fillId="0" borderId="0" xfId="0" applyFont="1" applyAlignment="1">
      <alignment horizontal="left"/>
    </xf>
    <xf numFmtId="0" fontId="7" fillId="7" borderId="6"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8" borderId="6"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37" xfId="0" applyFont="1" applyBorder="1" applyAlignment="1">
      <alignment horizontal="center" vertical="center" wrapText="1"/>
    </xf>
    <xf numFmtId="0" fontId="3" fillId="7" borderId="36" xfId="0" applyFont="1" applyFill="1" applyBorder="1" applyAlignment="1">
      <alignment horizontal="center" vertical="center" wrapText="1"/>
    </xf>
    <xf numFmtId="0" fontId="16" fillId="7" borderId="32"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7" borderId="33" xfId="0" applyFont="1" applyFill="1" applyBorder="1" applyAlignment="1">
      <alignment horizontal="center" vertical="center"/>
    </xf>
    <xf numFmtId="0" fontId="3" fillId="7" borderId="11" xfId="0" applyFont="1" applyFill="1" applyBorder="1" applyAlignment="1">
      <alignment horizontal="center" vertical="center" wrapText="1"/>
    </xf>
    <xf numFmtId="0" fontId="3" fillId="8" borderId="36" xfId="0" applyFont="1" applyFill="1" applyBorder="1" applyAlignment="1">
      <alignment horizontal="center" vertical="center" wrapText="1"/>
    </xf>
    <xf numFmtId="0" fontId="16" fillId="8" borderId="32"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17" fillId="2" borderId="38" xfId="0" applyFont="1" applyFill="1" applyBorder="1" applyAlignment="1">
      <alignment horizontal="left" vertical="center" wrapText="1"/>
    </xf>
    <xf numFmtId="0" fontId="17" fillId="2" borderId="39" xfId="0" applyFont="1" applyFill="1" applyBorder="1" applyAlignment="1">
      <alignment horizontal="center" vertical="center"/>
    </xf>
    <xf numFmtId="4" fontId="17" fillId="2" borderId="40" xfId="0" applyNumberFormat="1" applyFont="1" applyFill="1" applyBorder="1" applyAlignment="1">
      <alignment horizontal="center" vertical="center"/>
    </xf>
    <xf numFmtId="4" fontId="17" fillId="2" borderId="41" xfId="0" applyNumberFormat="1" applyFont="1" applyFill="1" applyBorder="1" applyAlignment="1">
      <alignment horizontal="center" vertical="center"/>
    </xf>
    <xf numFmtId="4" fontId="17" fillId="2" borderId="42" xfId="0" applyNumberFormat="1" applyFont="1" applyFill="1" applyBorder="1" applyAlignment="1">
      <alignment horizontal="center" vertical="center"/>
    </xf>
    <xf numFmtId="4" fontId="17" fillId="8" borderId="40" xfId="0" applyNumberFormat="1" applyFont="1" applyFill="1" applyBorder="1" applyAlignment="1">
      <alignment horizontal="center" vertical="center"/>
    </xf>
    <xf numFmtId="4" fontId="17" fillId="8" borderId="41" xfId="0" applyNumberFormat="1" applyFont="1" applyFill="1" applyBorder="1" applyAlignment="1">
      <alignment horizontal="center" vertical="center"/>
    </xf>
    <xf numFmtId="4" fontId="17" fillId="8" borderId="42" xfId="0" applyNumberFormat="1" applyFont="1" applyFill="1" applyBorder="1" applyAlignment="1">
      <alignment horizontal="center" vertical="center"/>
    </xf>
    <xf numFmtId="0" fontId="17" fillId="0" borderId="0" xfId="0" applyFont="1"/>
    <xf numFmtId="0" fontId="2" fillId="0" borderId="23"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21" xfId="0" applyFont="1" applyFill="1" applyBorder="1" applyAlignment="1">
      <alignment horizontal="center" vertical="center"/>
    </xf>
    <xf numFmtId="4" fontId="2" fillId="0" borderId="23" xfId="0" applyNumberFormat="1" applyFont="1" applyFill="1" applyBorder="1" applyAlignment="1">
      <alignment horizontal="center" vertical="center"/>
    </xf>
    <xf numFmtId="4" fontId="1" fillId="7" borderId="12" xfId="0" applyNumberFormat="1" applyFont="1" applyFill="1" applyBorder="1" applyAlignment="1">
      <alignment horizontal="center" vertical="center"/>
    </xf>
    <xf numFmtId="4" fontId="1" fillId="8" borderId="12" xfId="0" applyNumberFormat="1" applyFont="1" applyFill="1" applyBorder="1" applyAlignment="1">
      <alignment horizontal="center" vertical="center"/>
    </xf>
    <xf numFmtId="0" fontId="1" fillId="0" borderId="0" xfId="0" applyFont="1" applyFill="1"/>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6" xfId="0" applyFont="1" applyFill="1" applyBorder="1" applyAlignment="1">
      <alignment horizontal="center" vertical="center" wrapText="1"/>
    </xf>
    <xf numFmtId="4" fontId="2" fillId="0" borderId="1" xfId="0" applyNumberFormat="1" applyFont="1" applyFill="1" applyBorder="1" applyAlignment="1">
      <alignment horizontal="center" vertical="center"/>
    </xf>
    <xf numFmtId="4" fontId="1" fillId="7" borderId="7" xfId="0" applyNumberFormat="1" applyFont="1" applyFill="1" applyBorder="1" applyAlignment="1">
      <alignment horizontal="center" vertical="center"/>
    </xf>
    <xf numFmtId="0" fontId="2" fillId="0" borderId="6" xfId="0" applyFont="1" applyFill="1" applyBorder="1" applyAlignment="1">
      <alignment horizontal="center" vertical="center"/>
    </xf>
    <xf numFmtId="4" fontId="1" fillId="8" borderId="7" xfId="0" applyNumberFormat="1" applyFont="1" applyFill="1" applyBorder="1" applyAlignment="1">
      <alignment horizontal="center" vertical="center"/>
    </xf>
    <xf numFmtId="0" fontId="1" fillId="2" borderId="2" xfId="0" applyFont="1" applyFill="1" applyBorder="1" applyAlignment="1">
      <alignment horizontal="left" vertical="center" wrapText="1"/>
    </xf>
    <xf numFmtId="0" fontId="1" fillId="2" borderId="31" xfId="0" applyFont="1" applyFill="1" applyBorder="1" applyAlignment="1">
      <alignment horizontal="center" vertical="center"/>
    </xf>
    <xf numFmtId="0" fontId="1" fillId="2" borderId="6" xfId="0" applyFont="1" applyFill="1" applyBorder="1" applyAlignment="1">
      <alignment horizontal="center" vertical="center"/>
    </xf>
    <xf numFmtId="4" fontId="1" fillId="2" borderId="13" xfId="0" applyNumberFormat="1" applyFont="1" applyFill="1" applyBorder="1" applyAlignment="1">
      <alignment horizontal="center" vertical="center"/>
    </xf>
    <xf numFmtId="4" fontId="1" fillId="2" borderId="1" xfId="0" applyNumberFormat="1" applyFont="1" applyFill="1" applyBorder="1" applyAlignment="1">
      <alignment horizontal="center" vertical="center"/>
    </xf>
    <xf numFmtId="4" fontId="1" fillId="2" borderId="7" xfId="0" applyNumberFormat="1" applyFont="1" applyFill="1" applyBorder="1" applyAlignment="1">
      <alignment horizontal="center" vertical="center"/>
    </xf>
    <xf numFmtId="0" fontId="1" fillId="8" borderId="6" xfId="0" applyFont="1" applyFill="1" applyBorder="1" applyAlignment="1">
      <alignment horizontal="center" vertical="center"/>
    </xf>
    <xf numFmtId="4" fontId="1" fillId="8" borderId="13" xfId="0" applyNumberFormat="1" applyFont="1" applyFill="1" applyBorder="1" applyAlignment="1">
      <alignment horizontal="center" vertical="center"/>
    </xf>
    <xf numFmtId="4" fontId="1" fillId="8" borderId="1" xfId="0" applyNumberFormat="1" applyFont="1" applyFill="1" applyBorder="1" applyAlignment="1">
      <alignment horizontal="center" vertical="center"/>
    </xf>
    <xf numFmtId="0" fontId="1" fillId="2" borderId="8" xfId="0" applyFont="1" applyFill="1" applyBorder="1" applyAlignment="1">
      <alignment horizontal="center" vertical="center"/>
    </xf>
    <xf numFmtId="0" fontId="1" fillId="2" borderId="14" xfId="0" applyFont="1" applyFill="1" applyBorder="1" applyAlignment="1">
      <alignment horizontal="center" vertical="center"/>
    </xf>
    <xf numFmtId="4" fontId="1" fillId="2" borderId="9" xfId="0" applyNumberFormat="1" applyFont="1" applyFill="1" applyBorder="1" applyAlignment="1">
      <alignment horizontal="center" vertical="center"/>
    </xf>
    <xf numFmtId="0" fontId="1" fillId="8" borderId="8" xfId="0" applyFont="1" applyFill="1" applyBorder="1" applyAlignment="1">
      <alignment horizontal="center" vertical="center"/>
    </xf>
    <xf numFmtId="4" fontId="1" fillId="8" borderId="14" xfId="0" applyNumberFormat="1" applyFont="1" applyFill="1" applyBorder="1" applyAlignment="1">
      <alignment horizontal="center" vertical="center"/>
    </xf>
    <xf numFmtId="4" fontId="1" fillId="8" borderId="9" xfId="0" applyNumberFormat="1" applyFont="1" applyFill="1" applyBorder="1" applyAlignment="1">
      <alignment horizontal="center" vertical="center"/>
    </xf>
    <xf numFmtId="0" fontId="18" fillId="0" borderId="0" xfId="0" applyFont="1" applyFill="1" applyBorder="1" applyAlignment="1">
      <alignment horizontal="left" vertical="center" wrapText="1"/>
    </xf>
    <xf numFmtId="0" fontId="7" fillId="0" borderId="0" xfId="0" applyFont="1" applyAlignment="1">
      <alignment horizontal="left"/>
    </xf>
    <xf numFmtId="0" fontId="19" fillId="0" borderId="0" xfId="0" applyFont="1" applyAlignment="1">
      <alignment horizontal="right"/>
    </xf>
    <xf numFmtId="0" fontId="7" fillId="0" borderId="0" xfId="0" applyFont="1" applyAlignment="1">
      <alignment horizontal="center" vertical="center" wrapText="1"/>
    </xf>
    <xf numFmtId="0" fontId="21" fillId="0" borderId="0" xfId="0" applyFont="1" applyAlignment="1">
      <alignment horizontal="center" vertical="center" wrapText="1"/>
    </xf>
    <xf numFmtId="9" fontId="15" fillId="5" borderId="42" xfId="1" applyFont="1" applyFill="1" applyBorder="1" applyAlignment="1">
      <alignment horizontal="center" vertical="center" wrapText="1"/>
    </xf>
    <xf numFmtId="0" fontId="18" fillId="0" borderId="0" xfId="0" applyFont="1" applyAlignment="1">
      <alignment vertical="center" wrapText="1"/>
    </xf>
    <xf numFmtId="0" fontId="15" fillId="5" borderId="42" xfId="1" applyNumberFormat="1" applyFont="1" applyFill="1" applyBorder="1" applyAlignment="1">
      <alignment horizontal="center" vertical="center" wrapText="1"/>
    </xf>
    <xf numFmtId="0" fontId="22" fillId="0" borderId="0" xfId="0" applyFont="1" applyAlignment="1">
      <alignment vertical="center"/>
    </xf>
    <xf numFmtId="0" fontId="7" fillId="0" borderId="0" xfId="0" applyFont="1" applyAlignment="1">
      <alignment vertical="center" wrapText="1"/>
    </xf>
    <xf numFmtId="0" fontId="23" fillId="0" borderId="43" xfId="0" applyFont="1" applyBorder="1" applyAlignment="1">
      <alignment horizontal="center" vertical="center" wrapText="1"/>
    </xf>
    <xf numFmtId="0" fontId="23" fillId="0" borderId="33" xfId="0" applyFont="1" applyBorder="1" applyAlignment="1">
      <alignment horizontal="center" vertical="center" wrapText="1"/>
    </xf>
    <xf numFmtId="0" fontId="23" fillId="9" borderId="44" xfId="0" applyFont="1" applyFill="1" applyBorder="1" applyAlignment="1">
      <alignment horizontal="center" vertical="center" wrapText="1"/>
    </xf>
    <xf numFmtId="0" fontId="23" fillId="0" borderId="45" xfId="0" applyFont="1" applyBorder="1" applyAlignment="1">
      <alignment horizontal="center" vertical="center" wrapText="1"/>
    </xf>
    <xf numFmtId="49" fontId="24" fillId="0" borderId="1" xfId="0" applyNumberFormat="1" applyFont="1" applyBorder="1" applyAlignment="1">
      <alignment horizontal="left" vertical="center" wrapText="1"/>
    </xf>
    <xf numFmtId="49" fontId="24" fillId="0" borderId="1" xfId="0" applyNumberFormat="1" applyFont="1" applyBorder="1" applyAlignment="1">
      <alignment horizontal="center" vertical="center" wrapText="1"/>
    </xf>
    <xf numFmtId="0" fontId="25" fillId="9" borderId="1" xfId="0" applyFont="1" applyFill="1" applyBorder="1" applyAlignment="1">
      <alignment horizontal="center" vertical="center" wrapText="1"/>
    </xf>
    <xf numFmtId="4" fontId="24" fillId="0" borderId="2" xfId="0" applyNumberFormat="1" applyFont="1" applyBorder="1" applyAlignment="1">
      <alignment horizontal="center" vertical="center" wrapText="1"/>
    </xf>
    <xf numFmtId="4" fontId="26" fillId="10" borderId="18" xfId="0" applyNumberFormat="1" applyFont="1" applyFill="1" applyBorder="1" applyAlignment="1">
      <alignment horizontal="center" vertical="center" wrapText="1"/>
    </xf>
    <xf numFmtId="49" fontId="19" fillId="0" borderId="13" xfId="0" applyNumberFormat="1" applyFont="1" applyBorder="1" applyAlignment="1">
      <alignment horizontal="left" vertical="center" wrapText="1"/>
    </xf>
    <xf numFmtId="49" fontId="23" fillId="0" borderId="46" xfId="0" applyNumberFormat="1" applyFont="1" applyBorder="1" applyAlignment="1">
      <alignment horizontal="left" vertical="center" wrapText="1"/>
    </xf>
    <xf numFmtId="49" fontId="23" fillId="0" borderId="47" xfId="0" applyNumberFormat="1" applyFont="1" applyBorder="1" applyAlignment="1">
      <alignment horizontal="center" vertical="center" wrapText="1"/>
    </xf>
    <xf numFmtId="4" fontId="23" fillId="0" borderId="47" xfId="0" applyNumberFormat="1" applyFont="1" applyBorder="1" applyAlignment="1">
      <alignment horizontal="center" vertical="center" wrapText="1"/>
    </xf>
    <xf numFmtId="4" fontId="26" fillId="9" borderId="48" xfId="0" applyNumberFormat="1" applyFont="1" applyFill="1" applyBorder="1" applyAlignment="1">
      <alignment horizontal="center" vertical="center" wrapText="1"/>
    </xf>
    <xf numFmtId="49" fontId="27" fillId="0" borderId="49" xfId="0" applyNumberFormat="1" applyFont="1" applyBorder="1" applyAlignment="1">
      <alignment horizontal="left" vertical="center" wrapText="1"/>
    </xf>
    <xf numFmtId="0" fontId="0" fillId="0" borderId="0" xfId="0" applyAlignment="1">
      <alignment vertical="center"/>
    </xf>
    <xf numFmtId="0" fontId="15" fillId="0" borderId="0" xfId="2" applyFont="1" applyAlignment="1">
      <alignment horizontal="left" vertical="center" wrapText="1"/>
    </xf>
    <xf numFmtId="0" fontId="21" fillId="0" borderId="0" xfId="2" applyFont="1" applyAlignment="1">
      <alignment horizontal="left" vertical="center" wrapText="1"/>
    </xf>
    <xf numFmtId="0" fontId="18" fillId="0" borderId="0" xfId="2" applyFont="1" applyAlignment="1">
      <alignment horizontal="left" vertical="center" wrapText="1"/>
    </xf>
    <xf numFmtId="0" fontId="22" fillId="0" borderId="0" xfId="2" applyFont="1" applyAlignment="1">
      <alignment vertical="center"/>
    </xf>
    <xf numFmtId="0" fontId="28" fillId="0" borderId="0" xfId="2"/>
    <xf numFmtId="0" fontId="7" fillId="0" borderId="0" xfId="2" applyFont="1" applyAlignment="1">
      <alignment horizontal="center" vertical="center" wrapText="1"/>
    </xf>
    <xf numFmtId="0" fontId="18" fillId="0" borderId="0" xfId="2" applyFont="1" applyAlignment="1">
      <alignment vertical="center" wrapText="1"/>
    </xf>
    <xf numFmtId="0" fontId="23" fillId="0" borderId="43" xfId="2" applyFont="1" applyBorder="1" applyAlignment="1">
      <alignment horizontal="center" vertical="center" wrapText="1"/>
    </xf>
    <xf numFmtId="0" fontId="23" fillId="0" borderId="33" xfId="2" applyNumberFormat="1" applyFont="1" applyBorder="1" applyAlignment="1">
      <alignment horizontal="center" vertical="center" wrapText="1"/>
    </xf>
    <xf numFmtId="0" fontId="23" fillId="9" borderId="44" xfId="2" applyFont="1" applyFill="1" applyBorder="1" applyAlignment="1">
      <alignment horizontal="center" vertical="center" wrapText="1"/>
    </xf>
    <xf numFmtId="0" fontId="23" fillId="0" borderId="13" xfId="2" applyFont="1" applyBorder="1" applyAlignment="1">
      <alignment horizontal="center" vertical="center" wrapText="1"/>
    </xf>
    <xf numFmtId="49" fontId="24" fillId="0" borderId="1" xfId="2" applyNumberFormat="1" applyFont="1" applyFill="1" applyBorder="1" applyAlignment="1">
      <alignment horizontal="left" vertical="center" wrapText="1"/>
    </xf>
    <xf numFmtId="49" fontId="24" fillId="0" borderId="1" xfId="2" applyNumberFormat="1" applyFont="1" applyFill="1" applyBorder="1" applyAlignment="1">
      <alignment horizontal="center" vertical="center" wrapText="1"/>
    </xf>
    <xf numFmtId="0" fontId="25" fillId="9" borderId="1" xfId="2" applyNumberFormat="1" applyFont="1" applyFill="1" applyBorder="1" applyAlignment="1">
      <alignment horizontal="center" vertical="center" wrapText="1"/>
    </xf>
    <xf numFmtId="4" fontId="24" fillId="0" borderId="2" xfId="2" applyNumberFormat="1" applyFont="1" applyFill="1" applyBorder="1" applyAlignment="1">
      <alignment horizontal="center" vertical="center" wrapText="1"/>
    </xf>
    <xf numFmtId="4" fontId="26" fillId="10" borderId="18" xfId="2" applyNumberFormat="1" applyFont="1" applyFill="1" applyBorder="1" applyAlignment="1">
      <alignment horizontal="center" vertical="center" wrapText="1"/>
    </xf>
    <xf numFmtId="49" fontId="19" fillId="0" borderId="13" xfId="2" applyNumberFormat="1" applyFont="1" applyFill="1" applyBorder="1" applyAlignment="1">
      <alignment horizontal="left" vertical="center" wrapText="1"/>
    </xf>
    <xf numFmtId="49" fontId="23" fillId="0" borderId="46" xfId="2" applyNumberFormat="1" applyFont="1" applyBorder="1" applyAlignment="1">
      <alignment horizontal="left" vertical="center" wrapText="1"/>
    </xf>
    <xf numFmtId="49" fontId="23" fillId="0" borderId="47" xfId="2" applyNumberFormat="1" applyFont="1" applyBorder="1" applyAlignment="1">
      <alignment horizontal="center" vertical="center" wrapText="1"/>
    </xf>
    <xf numFmtId="4" fontId="23" fillId="0" borderId="47" xfId="2" applyNumberFormat="1" applyFont="1" applyFill="1" applyBorder="1" applyAlignment="1">
      <alignment horizontal="center" vertical="center" wrapText="1"/>
    </xf>
    <xf numFmtId="4" fontId="23" fillId="0" borderId="47" xfId="2" applyNumberFormat="1" applyFont="1" applyBorder="1" applyAlignment="1">
      <alignment horizontal="center" vertical="center" wrapText="1"/>
    </xf>
    <xf numFmtId="4" fontId="26" fillId="9" borderId="48" xfId="2" applyNumberFormat="1" applyFont="1" applyFill="1" applyBorder="1" applyAlignment="1">
      <alignment horizontal="center" vertical="center" wrapText="1"/>
    </xf>
    <xf numFmtId="49" fontId="27" fillId="0" borderId="49" xfId="2" applyNumberFormat="1" applyFont="1" applyBorder="1" applyAlignment="1">
      <alignment horizontal="left" vertical="center" wrapText="1"/>
    </xf>
    <xf numFmtId="0" fontId="21" fillId="0" borderId="0" xfId="2" applyFont="1" applyAlignment="1">
      <alignment horizontal="center" vertical="center" wrapText="1"/>
    </xf>
    <xf numFmtId="0" fontId="7" fillId="0" borderId="0" xfId="2" applyFont="1" applyAlignment="1">
      <alignment vertical="center" wrapText="1"/>
    </xf>
    <xf numFmtId="0" fontId="7" fillId="0" borderId="0" xfId="2" applyNumberFormat="1" applyFont="1" applyAlignment="1">
      <alignment horizontal="center" vertical="center" wrapText="1"/>
    </xf>
    <xf numFmtId="10" fontId="2" fillId="0" borderId="0" xfId="0" applyNumberFormat="1" applyFont="1"/>
    <xf numFmtId="10" fontId="7" fillId="0"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center" wrapText="1"/>
    </xf>
    <xf numFmtId="2" fontId="1" fillId="3" borderId="6" xfId="0" applyNumberFormat="1" applyFont="1" applyFill="1" applyBorder="1" applyAlignment="1">
      <alignment horizontal="right"/>
    </xf>
    <xf numFmtId="2" fontId="1" fillId="3" borderId="1" xfId="0" applyNumberFormat="1" applyFont="1" applyFill="1" applyBorder="1" applyAlignment="1">
      <alignment horizontal="right"/>
    </xf>
    <xf numFmtId="2" fontId="1" fillId="3" borderId="7" xfId="0" applyNumberFormat="1" applyFont="1" applyFill="1" applyBorder="1" applyAlignment="1">
      <alignment horizontal="right"/>
    </xf>
    <xf numFmtId="2" fontId="1" fillId="0" borderId="6" xfId="0" applyNumberFormat="1" applyFont="1" applyBorder="1" applyAlignment="1">
      <alignment horizontal="right" wrapText="1"/>
    </xf>
    <xf numFmtId="2" fontId="1" fillId="0" borderId="1" xfId="0" applyNumberFormat="1" applyFont="1" applyBorder="1" applyAlignment="1">
      <alignment horizontal="right" wrapText="1"/>
    </xf>
    <xf numFmtId="2" fontId="1" fillId="0" borderId="7" xfId="0" applyNumberFormat="1" applyFont="1" applyBorder="1" applyAlignment="1">
      <alignment horizontal="right" wrapText="1"/>
    </xf>
    <xf numFmtId="2" fontId="1" fillId="0" borderId="6" xfId="0" applyNumberFormat="1" applyFont="1" applyBorder="1"/>
    <xf numFmtId="2" fontId="2" fillId="0" borderId="6" xfId="0" applyNumberFormat="1" applyFont="1" applyBorder="1" applyAlignment="1">
      <alignment horizontal="right" wrapText="1"/>
    </xf>
    <xf numFmtId="2" fontId="2" fillId="0" borderId="13" xfId="0" applyNumberFormat="1" applyFont="1" applyBorder="1" applyAlignment="1">
      <alignment horizontal="right" wrapText="1"/>
    </xf>
    <xf numFmtId="2" fontId="2" fillId="0" borderId="1" xfId="0" applyNumberFormat="1" applyFont="1" applyBorder="1" applyAlignment="1">
      <alignment horizontal="right" wrapText="1"/>
    </xf>
    <xf numFmtId="2" fontId="2" fillId="0" borderId="7" xfId="0" applyNumberFormat="1" applyFont="1" applyBorder="1" applyAlignment="1">
      <alignment horizontal="right" wrapText="1"/>
    </xf>
    <xf numFmtId="1" fontId="2" fillId="0" borderId="6" xfId="0" applyNumberFormat="1" applyFont="1" applyBorder="1"/>
    <xf numFmtId="2" fontId="2" fillId="0" borderId="13" xfId="0" applyNumberFormat="1" applyFont="1" applyBorder="1"/>
    <xf numFmtId="2" fontId="2" fillId="0" borderId="1" xfId="0" applyNumberFormat="1" applyFont="1" applyBorder="1"/>
    <xf numFmtId="2" fontId="2" fillId="0" borderId="7" xfId="0" applyNumberFormat="1" applyFont="1" applyBorder="1"/>
    <xf numFmtId="0" fontId="1" fillId="0" borderId="6" xfId="0" applyFont="1" applyBorder="1" applyAlignment="1">
      <alignment horizontal="left" wrapText="1"/>
    </xf>
    <xf numFmtId="10" fontId="1" fillId="0" borderId="1" xfId="0" applyNumberFormat="1" applyFont="1" applyBorder="1"/>
    <xf numFmtId="10" fontId="1" fillId="3" borderId="1" xfId="0" applyNumberFormat="1" applyFont="1" applyFill="1" applyBorder="1"/>
    <xf numFmtId="0" fontId="2" fillId="0" borderId="1" xfId="0" applyFont="1" applyBorder="1" applyAlignment="1">
      <alignment horizontal="left" wrapText="1"/>
    </xf>
    <xf numFmtId="2" fontId="1" fillId="0" borderId="50" xfId="0" applyNumberFormat="1" applyFont="1" applyBorder="1"/>
    <xf numFmtId="2" fontId="1" fillId="3" borderId="6" xfId="0" applyNumberFormat="1" applyFont="1" applyFill="1" applyBorder="1"/>
    <xf numFmtId="2" fontId="1" fillId="3" borderId="13" xfId="0" applyNumberFormat="1" applyFont="1" applyFill="1" applyBorder="1"/>
    <xf numFmtId="2" fontId="1" fillId="3" borderId="50" xfId="0" applyNumberFormat="1" applyFont="1" applyFill="1" applyBorder="1"/>
    <xf numFmtId="0" fontId="1" fillId="0" borderId="1" xfId="0" applyFont="1" applyBorder="1" applyAlignment="1">
      <alignment horizontal="left" wrapText="1"/>
    </xf>
    <xf numFmtId="0" fontId="1" fillId="0" borderId="7" xfId="0" applyFont="1" applyBorder="1" applyAlignment="1">
      <alignment horizontal="left" wrapText="1"/>
    </xf>
    <xf numFmtId="0" fontId="2" fillId="0" borderId="13" xfId="0" applyFont="1" applyBorder="1" applyAlignment="1">
      <alignment horizontal="left" wrapText="1"/>
    </xf>
    <xf numFmtId="2" fontId="1" fillId="0" borderId="6" xfId="0" applyNumberFormat="1" applyFont="1" applyBorder="1" applyAlignment="1">
      <alignment horizontal="right"/>
    </xf>
    <xf numFmtId="2" fontId="1" fillId="0" borderId="1" xfId="0" applyNumberFormat="1" applyFont="1" applyBorder="1" applyAlignment="1">
      <alignment horizontal="right"/>
    </xf>
    <xf numFmtId="2" fontId="1" fillId="0" borderId="7" xfId="0" applyNumberFormat="1" applyFont="1" applyBorder="1" applyAlignment="1">
      <alignment horizontal="right"/>
    </xf>
    <xf numFmtId="2" fontId="1" fillId="3" borderId="1" xfId="0" applyNumberFormat="1" applyFont="1" applyFill="1" applyBorder="1"/>
    <xf numFmtId="2" fontId="1" fillId="3" borderId="7" xfId="0" applyNumberFormat="1" applyFont="1" applyFill="1" applyBorder="1"/>
    <xf numFmtId="164" fontId="2" fillId="0" borderId="13" xfId="0" applyNumberFormat="1" applyFont="1" applyBorder="1" applyAlignment="1">
      <alignment horizontal="right" wrapText="1"/>
    </xf>
    <xf numFmtId="10" fontId="2" fillId="0" borderId="1" xfId="0" applyNumberFormat="1" applyFont="1" applyBorder="1" applyAlignment="1">
      <alignment horizontal="right" wrapText="1"/>
    </xf>
    <xf numFmtId="0" fontId="2" fillId="0" borderId="20" xfId="0" applyFont="1" applyBorder="1" applyAlignment="1">
      <alignment horizontal="left" wrapText="1"/>
    </xf>
    <xf numFmtId="0" fontId="2" fillId="0" borderId="21" xfId="0" applyFont="1" applyBorder="1" applyAlignment="1">
      <alignment horizontal="left" wrapText="1"/>
    </xf>
    <xf numFmtId="0" fontId="2" fillId="0" borderId="22" xfId="0" applyFont="1" applyBorder="1"/>
    <xf numFmtId="4" fontId="2" fillId="0" borderId="23" xfId="0" applyNumberFormat="1" applyFont="1" applyBorder="1"/>
    <xf numFmtId="10" fontId="2" fillId="0" borderId="23" xfId="0" applyNumberFormat="1" applyFont="1" applyBorder="1"/>
    <xf numFmtId="4" fontId="2" fillId="0" borderId="12" xfId="0" applyNumberFormat="1" applyFont="1" applyBorder="1"/>
    <xf numFmtId="0" fontId="2" fillId="0" borderId="21" xfId="0" applyFont="1" applyBorder="1"/>
    <xf numFmtId="2" fontId="1" fillId="3" borderId="18" xfId="0" applyNumberFormat="1" applyFont="1" applyFill="1" applyBorder="1" applyAlignment="1">
      <alignment horizontal="right"/>
    </xf>
    <xf numFmtId="0" fontId="5" fillId="0" borderId="31" xfId="0" applyFont="1" applyBorder="1" applyAlignment="1">
      <alignment horizontal="right" wrapText="1"/>
    </xf>
    <xf numFmtId="4" fontId="1" fillId="2" borderId="1" xfId="0" applyNumberFormat="1" applyFont="1" applyFill="1" applyBorder="1" applyAlignment="1">
      <alignment horizontal="right"/>
    </xf>
    <xf numFmtId="4" fontId="1" fillId="2" borderId="7" xfId="0" applyNumberFormat="1" applyFont="1" applyFill="1" applyBorder="1" applyAlignment="1">
      <alignment horizontal="right"/>
    </xf>
    <xf numFmtId="4" fontId="1" fillId="3" borderId="6" xfId="0" applyNumberFormat="1" applyFont="1" applyFill="1" applyBorder="1" applyAlignment="1">
      <alignment horizontal="right"/>
    </xf>
    <xf numFmtId="4" fontId="1" fillId="3" borderId="1" xfId="0" applyNumberFormat="1" applyFont="1" applyFill="1" applyBorder="1" applyAlignment="1">
      <alignment horizontal="right"/>
    </xf>
    <xf numFmtId="4" fontId="1" fillId="3" borderId="7" xfId="0" applyNumberFormat="1" applyFont="1" applyFill="1" applyBorder="1" applyAlignment="1">
      <alignment horizontal="right"/>
    </xf>
    <xf numFmtId="4" fontId="1" fillId="0" borderId="6" xfId="0" applyNumberFormat="1" applyFont="1" applyBorder="1" applyAlignment="1">
      <alignment horizontal="right" wrapText="1"/>
    </xf>
    <xf numFmtId="4" fontId="1" fillId="0" borderId="1" xfId="0" applyNumberFormat="1" applyFont="1" applyBorder="1" applyAlignment="1">
      <alignment horizontal="right" wrapText="1"/>
    </xf>
    <xf numFmtId="4" fontId="1" fillId="0" borderId="7" xfId="0" applyNumberFormat="1" applyFont="1" applyBorder="1" applyAlignment="1">
      <alignment horizontal="right" wrapText="1"/>
    </xf>
    <xf numFmtId="4" fontId="1" fillId="0" borderId="6" xfId="0" applyNumberFormat="1" applyFont="1" applyBorder="1"/>
    <xf numFmtId="4" fontId="2" fillId="6" borderId="1" xfId="0" applyNumberFormat="1" applyFont="1" applyFill="1" applyBorder="1"/>
    <xf numFmtId="4" fontId="2" fillId="6" borderId="7" xfId="0" applyNumberFormat="1" applyFont="1" applyFill="1" applyBorder="1"/>
    <xf numFmtId="9" fontId="2" fillId="6" borderId="1" xfId="1" applyFont="1" applyFill="1" applyBorder="1"/>
    <xf numFmtId="4" fontId="2" fillId="6" borderId="9" xfId="0" applyNumberFormat="1" applyFont="1" applyFill="1" applyBorder="1"/>
    <xf numFmtId="0" fontId="1" fillId="2" borderId="7" xfId="0" applyFont="1" applyFill="1" applyBorder="1" applyAlignment="1">
      <alignment horizontal="right" wrapText="1"/>
    </xf>
    <xf numFmtId="2" fontId="1" fillId="2" borderId="1" xfId="0" applyNumberFormat="1" applyFont="1" applyFill="1" applyBorder="1"/>
    <xf numFmtId="9" fontId="1" fillId="2" borderId="1" xfId="1" applyFont="1" applyFill="1" applyBorder="1"/>
    <xf numFmtId="0" fontId="2" fillId="3" borderId="7" xfId="0" applyFont="1" applyFill="1" applyBorder="1" applyAlignment="1">
      <alignment horizontal="right" wrapText="1"/>
    </xf>
    <xf numFmtId="9" fontId="1" fillId="3" borderId="1" xfId="1" applyFont="1" applyFill="1" applyBorder="1"/>
    <xf numFmtId="9" fontId="2" fillId="0" borderId="1" xfId="1" applyFont="1" applyFill="1" applyBorder="1"/>
    <xf numFmtId="2" fontId="2" fillId="11" borderId="1" xfId="0" applyNumberFormat="1" applyFont="1" applyFill="1" applyBorder="1"/>
    <xf numFmtId="4" fontId="2" fillId="11" borderId="1" xfId="0" applyNumberFormat="1" applyFont="1" applyFill="1" applyBorder="1"/>
    <xf numFmtId="9" fontId="2" fillId="11" borderId="1" xfId="1" applyFont="1" applyFill="1" applyBorder="1"/>
    <xf numFmtId="4" fontId="2" fillId="11" borderId="7" xfId="0" applyNumberFormat="1" applyFont="1" applyFill="1" applyBorder="1"/>
    <xf numFmtId="2" fontId="7" fillId="0" borderId="1" xfId="0" applyNumberFormat="1" applyFont="1" applyFill="1" applyBorder="1" applyAlignment="1">
      <alignment horizontal="center" vertical="center" wrapText="1"/>
    </xf>
    <xf numFmtId="0" fontId="2" fillId="0" borderId="6" xfId="0" applyFont="1" applyFill="1" applyBorder="1" applyAlignment="1">
      <alignment horizontal="right"/>
    </xf>
    <xf numFmtId="0" fontId="1" fillId="0" borderId="6" xfId="0" applyFont="1" applyFill="1" applyBorder="1"/>
    <xf numFmtId="2" fontId="5" fillId="0" borderId="1" xfId="0" applyNumberFormat="1" applyFont="1" applyBorder="1"/>
    <xf numFmtId="0" fontId="31" fillId="0" borderId="0" xfId="0" applyFont="1"/>
    <xf numFmtId="0" fontId="32" fillId="0" borderId="0" xfId="0" applyFont="1"/>
    <xf numFmtId="0" fontId="33" fillId="0" borderId="6"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 xfId="0" applyFont="1" applyFill="1" applyBorder="1" applyAlignment="1">
      <alignment horizontal="center" vertical="center" wrapText="1"/>
    </xf>
    <xf numFmtId="0" fontId="33" fillId="0" borderId="7" xfId="0" applyFont="1" applyFill="1" applyBorder="1" applyAlignment="1">
      <alignment horizontal="center" vertical="center" wrapText="1"/>
    </xf>
    <xf numFmtId="0" fontId="34" fillId="0" borderId="24"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7" xfId="0" applyFont="1" applyBorder="1" applyAlignment="1">
      <alignment horizontal="center" vertical="center" wrapText="1"/>
    </xf>
    <xf numFmtId="0" fontId="32" fillId="2" borderId="24" xfId="0" applyFont="1" applyFill="1" applyBorder="1" applyAlignment="1">
      <alignment horizontal="right"/>
    </xf>
    <xf numFmtId="4" fontId="32" fillId="2" borderId="1" xfId="0" applyNumberFormat="1" applyFont="1" applyFill="1" applyBorder="1"/>
    <xf numFmtId="4" fontId="32" fillId="2" borderId="7" xfId="0" applyNumberFormat="1" applyFont="1" applyFill="1" applyBorder="1"/>
    <xf numFmtId="0" fontId="32" fillId="12" borderId="24" xfId="0" applyFont="1" applyFill="1" applyBorder="1" applyAlignment="1">
      <alignment horizontal="right"/>
    </xf>
    <xf numFmtId="0" fontId="31" fillId="12" borderId="6" xfId="0" applyFont="1" applyFill="1" applyBorder="1" applyAlignment="1">
      <alignment horizontal="right"/>
    </xf>
    <xf numFmtId="168" fontId="32" fillId="12" borderId="13" xfId="0" applyNumberFormat="1" applyFont="1" applyFill="1" applyBorder="1"/>
    <xf numFmtId="4" fontId="32" fillId="12" borderId="1" xfId="0" applyNumberFormat="1" applyFont="1" applyFill="1" applyBorder="1"/>
    <xf numFmtId="4" fontId="32" fillId="12" borderId="7" xfId="0" applyNumberFormat="1" applyFont="1" applyFill="1" applyBorder="1"/>
    <xf numFmtId="0" fontId="32" fillId="12" borderId="6" xfId="0" applyFont="1" applyFill="1" applyBorder="1"/>
    <xf numFmtId="0" fontId="32" fillId="12" borderId="13" xfId="0" applyFont="1" applyFill="1" applyBorder="1"/>
    <xf numFmtId="0" fontId="31" fillId="0" borderId="24" xfId="0" applyFont="1" applyBorder="1" applyAlignment="1">
      <alignment horizontal="left" wrapText="1"/>
    </xf>
    <xf numFmtId="0" fontId="31" fillId="0" borderId="6" xfId="0" applyFont="1" applyBorder="1" applyAlignment="1">
      <alignment horizontal="left" wrapText="1"/>
    </xf>
    <xf numFmtId="4" fontId="31" fillId="0" borderId="1" xfId="0" applyNumberFormat="1" applyFont="1" applyBorder="1"/>
    <xf numFmtId="4" fontId="31" fillId="0" borderId="7" xfId="0" applyNumberFormat="1" applyFont="1" applyBorder="1"/>
    <xf numFmtId="0" fontId="31" fillId="0" borderId="6" xfId="0" applyFont="1" applyBorder="1"/>
    <xf numFmtId="2" fontId="31" fillId="0" borderId="13" xfId="0" applyNumberFormat="1" applyFont="1" applyBorder="1"/>
    <xf numFmtId="9" fontId="31" fillId="0" borderId="1" xfId="1" applyFont="1" applyBorder="1"/>
    <xf numFmtId="9" fontId="31" fillId="0" borderId="1" xfId="1" applyNumberFormat="1" applyFont="1" applyBorder="1"/>
    <xf numFmtId="0" fontId="32" fillId="12" borderId="6" xfId="0" applyFont="1" applyFill="1" applyBorder="1" applyAlignment="1">
      <alignment horizontal="right"/>
    </xf>
    <xf numFmtId="2" fontId="32" fillId="12" borderId="13" xfId="0" applyNumberFormat="1" applyFont="1" applyFill="1" applyBorder="1"/>
    <xf numFmtId="9" fontId="32" fillId="12" borderId="1" xfId="1" applyFont="1" applyFill="1" applyBorder="1"/>
    <xf numFmtId="0" fontId="31" fillId="6" borderId="6" xfId="0" applyFont="1" applyFill="1" applyBorder="1" applyAlignment="1">
      <alignment horizontal="right"/>
    </xf>
    <xf numFmtId="4" fontId="32" fillId="6" borderId="1" xfId="0" applyNumberFormat="1" applyFont="1" applyFill="1" applyBorder="1"/>
    <xf numFmtId="0" fontId="31" fillId="6" borderId="6" xfId="0" applyFont="1" applyFill="1" applyBorder="1"/>
    <xf numFmtId="2" fontId="31" fillId="6" borderId="13" xfId="0" applyNumberFormat="1" applyFont="1" applyFill="1" applyBorder="1"/>
    <xf numFmtId="0" fontId="31" fillId="6" borderId="24" xfId="0" applyFont="1" applyFill="1" applyBorder="1" applyAlignment="1">
      <alignment horizontal="left" wrapText="1"/>
    </xf>
    <xf numFmtId="4" fontId="31" fillId="6" borderId="1" xfId="0" applyNumberFormat="1" applyFont="1" applyFill="1" applyBorder="1"/>
    <xf numFmtId="0" fontId="31" fillId="6" borderId="24" xfId="0" applyFont="1" applyFill="1" applyBorder="1" applyAlignment="1">
      <alignment horizontal="left"/>
    </xf>
    <xf numFmtId="9" fontId="31" fillId="6" borderId="1" xfId="1" applyFont="1" applyFill="1" applyBorder="1"/>
    <xf numFmtId="4" fontId="31" fillId="6" borderId="7" xfId="0" applyNumberFormat="1" applyFont="1" applyFill="1" applyBorder="1"/>
    <xf numFmtId="0" fontId="32" fillId="6" borderId="24" xfId="0" applyFont="1" applyFill="1" applyBorder="1" applyAlignment="1">
      <alignment horizontal="left"/>
    </xf>
    <xf numFmtId="2" fontId="31" fillId="12" borderId="13" xfId="0" applyNumberFormat="1" applyFont="1" applyFill="1" applyBorder="1"/>
    <xf numFmtId="0" fontId="32" fillId="6" borderId="13" xfId="0" applyFont="1" applyFill="1" applyBorder="1"/>
    <xf numFmtId="4" fontId="32" fillId="6" borderId="7" xfId="0" applyNumberFormat="1" applyFont="1" applyFill="1" applyBorder="1"/>
    <xf numFmtId="0" fontId="32" fillId="12" borderId="24" xfId="0" applyFont="1" applyFill="1" applyBorder="1" applyAlignment="1">
      <alignment horizontal="left"/>
    </xf>
    <xf numFmtId="0" fontId="32" fillId="3" borderId="24" xfId="0" applyFont="1" applyFill="1" applyBorder="1" applyAlignment="1">
      <alignment horizontal="left" wrapText="1"/>
    </xf>
    <xf numFmtId="0" fontId="32" fillId="3" borderId="6" xfId="0" applyFont="1" applyFill="1" applyBorder="1" applyAlignment="1">
      <alignment horizontal="right"/>
    </xf>
    <xf numFmtId="2" fontId="32" fillId="3" borderId="13" xfId="0" applyNumberFormat="1" applyFont="1" applyFill="1" applyBorder="1"/>
    <xf numFmtId="4" fontId="32" fillId="3" borderId="1" xfId="0" applyNumberFormat="1" applyFont="1" applyFill="1" applyBorder="1"/>
    <xf numFmtId="9" fontId="32" fillId="3" borderId="1" xfId="1" applyFont="1" applyFill="1" applyBorder="1"/>
    <xf numFmtId="4" fontId="32" fillId="3" borderId="7" xfId="0" applyNumberFormat="1" applyFont="1" applyFill="1" applyBorder="1"/>
    <xf numFmtId="0" fontId="32" fillId="3" borderId="6" xfId="0" applyFont="1" applyFill="1" applyBorder="1"/>
    <xf numFmtId="9" fontId="31" fillId="6" borderId="1" xfId="1" applyNumberFormat="1" applyFont="1" applyFill="1" applyBorder="1"/>
    <xf numFmtId="167" fontId="2" fillId="0" borderId="0" xfId="0" applyNumberFormat="1" applyFont="1"/>
    <xf numFmtId="0" fontId="1" fillId="3" borderId="0" xfId="0" applyFont="1" applyFill="1"/>
    <xf numFmtId="0" fontId="1" fillId="3" borderId="2" xfId="0" applyFont="1" applyFill="1" applyBorder="1" applyAlignment="1">
      <alignment horizontal="right" wrapText="1"/>
    </xf>
    <xf numFmtId="0" fontId="2" fillId="3" borderId="2" xfId="0" applyFont="1" applyFill="1" applyBorder="1" applyAlignment="1">
      <alignment horizontal="left"/>
    </xf>
    <xf numFmtId="0" fontId="2" fillId="6" borderId="2" xfId="0" applyFont="1" applyFill="1" applyBorder="1" applyAlignment="1">
      <alignment horizontal="left" wrapText="1"/>
    </xf>
    <xf numFmtId="0" fontId="3" fillId="0" borderId="0" xfId="0" applyFont="1"/>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15" fillId="0" borderId="0" xfId="0" applyFont="1"/>
    <xf numFmtId="0" fontId="36" fillId="3" borderId="2" xfId="0" applyFont="1" applyFill="1" applyBorder="1" applyAlignment="1">
      <alignment horizontal="center"/>
    </xf>
    <xf numFmtId="0" fontId="36" fillId="3" borderId="6" xfId="0" applyFont="1" applyFill="1" applyBorder="1" applyAlignment="1">
      <alignment horizontal="right"/>
    </xf>
    <xf numFmtId="4" fontId="1" fillId="0" borderId="1" xfId="0" applyNumberFormat="1" applyFont="1" applyBorder="1" applyAlignment="1">
      <alignment horizontal="center"/>
    </xf>
    <xf numFmtId="0" fontId="2" fillId="13" borderId="2" xfId="0" applyFont="1" applyFill="1" applyBorder="1" applyAlignment="1">
      <alignment horizontal="right"/>
    </xf>
    <xf numFmtId="4" fontId="1" fillId="13" borderId="1" xfId="0" applyNumberFormat="1" applyFont="1" applyFill="1" applyBorder="1"/>
    <xf numFmtId="4" fontId="1" fillId="13" borderId="7" xfId="0" applyNumberFormat="1" applyFont="1" applyFill="1" applyBorder="1"/>
    <xf numFmtId="0" fontId="1" fillId="13" borderId="13" xfId="0" applyFont="1" applyFill="1" applyBorder="1"/>
    <xf numFmtId="0" fontId="2" fillId="3" borderId="2" xfId="0" applyFont="1" applyFill="1" applyBorder="1" applyAlignment="1">
      <alignment horizontal="left" wrapText="1"/>
    </xf>
    <xf numFmtId="0" fontId="2" fillId="13" borderId="6" xfId="0" applyFont="1" applyFill="1" applyBorder="1" applyAlignment="1">
      <alignment horizontal="right"/>
    </xf>
    <xf numFmtId="4" fontId="2" fillId="13" borderId="1" xfId="0" applyNumberFormat="1" applyFont="1" applyFill="1" applyBorder="1"/>
    <xf numFmtId="9" fontId="2" fillId="13" borderId="1" xfId="1" applyFont="1" applyFill="1" applyBorder="1"/>
    <xf numFmtId="0" fontId="12" fillId="0" borderId="2" xfId="0" applyFont="1" applyFill="1" applyBorder="1" applyAlignment="1">
      <alignment horizontal="left" wrapText="1"/>
    </xf>
    <xf numFmtId="0" fontId="12" fillId="0" borderId="6" xfId="0" applyFont="1" applyFill="1" applyBorder="1" applyAlignment="1">
      <alignment horizontal="left" wrapText="1"/>
    </xf>
    <xf numFmtId="2" fontId="12" fillId="0" borderId="13" xfId="0" applyNumberFormat="1" applyFont="1" applyFill="1" applyBorder="1"/>
    <xf numFmtId="4" fontId="12" fillId="0" borderId="1" xfId="0" applyNumberFormat="1" applyFont="1" applyFill="1" applyBorder="1"/>
    <xf numFmtId="0" fontId="12" fillId="0" borderId="1" xfId="0" applyFont="1" applyFill="1" applyBorder="1"/>
    <xf numFmtId="0" fontId="30" fillId="0" borderId="0" xfId="0" applyFont="1" applyFill="1"/>
    <xf numFmtId="4" fontId="12" fillId="0" borderId="7" xfId="0" applyNumberFormat="1" applyFont="1" applyBorder="1"/>
    <xf numFmtId="0" fontId="12" fillId="0" borderId="11" xfId="0" applyFont="1" applyFill="1" applyBorder="1" applyAlignment="1">
      <alignment wrapText="1"/>
    </xf>
    <xf numFmtId="0" fontId="2" fillId="0" borderId="11" xfId="0" applyFont="1" applyBorder="1" applyAlignment="1">
      <alignment wrapText="1"/>
    </xf>
    <xf numFmtId="9" fontId="2" fillId="0" borderId="23" xfId="1" applyFont="1" applyBorder="1"/>
    <xf numFmtId="0" fontId="2" fillId="0" borderId="7" xfId="0" applyFont="1" applyBorder="1" applyAlignment="1">
      <alignment wrapText="1"/>
    </xf>
    <xf numFmtId="4" fontId="11" fillId="0" borderId="1" xfId="0" applyNumberFormat="1" applyFont="1" applyBorder="1"/>
    <xf numFmtId="0" fontId="5" fillId="0" borderId="32" xfId="0" applyFont="1" applyBorder="1" applyAlignment="1">
      <alignment horizontal="right" wrapText="1"/>
    </xf>
    <xf numFmtId="2" fontId="5" fillId="0" borderId="32" xfId="0" applyNumberFormat="1" applyFont="1" applyBorder="1"/>
    <xf numFmtId="4" fontId="5" fillId="0" borderId="33" xfId="0" applyNumberFormat="1" applyFont="1" applyBorder="1"/>
    <xf numFmtId="9" fontId="5" fillId="0" borderId="33" xfId="1" applyFont="1" applyBorder="1"/>
    <xf numFmtId="4" fontId="5" fillId="0" borderId="17" xfId="0" applyNumberFormat="1" applyFont="1" applyBorder="1"/>
    <xf numFmtId="0" fontId="11" fillId="0" borderId="1" xfId="0" applyFont="1" applyBorder="1"/>
    <xf numFmtId="0" fontId="40" fillId="0" borderId="0" xfId="0" applyFont="1"/>
    <xf numFmtId="0" fontId="41" fillId="0" borderId="0" xfId="0" applyFont="1"/>
    <xf numFmtId="0" fontId="2" fillId="9" borderId="6" xfId="0" applyFont="1" applyFill="1" applyBorder="1" applyAlignment="1">
      <alignment horizontal="left" wrapText="1"/>
    </xf>
    <xf numFmtId="4" fontId="2" fillId="9" borderId="1" xfId="0" applyNumberFormat="1" applyFont="1" applyFill="1" applyBorder="1"/>
    <xf numFmtId="4" fontId="1" fillId="9" borderId="1" xfId="0" applyNumberFormat="1" applyFont="1" applyFill="1" applyBorder="1"/>
    <xf numFmtId="0" fontId="42" fillId="0" borderId="0" xfId="0" applyFont="1"/>
    <xf numFmtId="0" fontId="43" fillId="0" borderId="0" xfId="0" applyFont="1" applyAlignment="1">
      <alignment vertical="top"/>
    </xf>
    <xf numFmtId="4" fontId="1" fillId="7" borderId="1" xfId="0" applyNumberFormat="1" applyFont="1" applyFill="1" applyBorder="1"/>
    <xf numFmtId="0" fontId="2" fillId="0" borderId="0" xfId="0" applyFont="1" applyAlignment="1">
      <alignment horizontal="left"/>
    </xf>
    <xf numFmtId="0" fontId="15" fillId="2" borderId="2" xfId="0" applyFont="1" applyFill="1" applyBorder="1" applyAlignment="1">
      <alignment horizontal="right"/>
    </xf>
    <xf numFmtId="2" fontId="15" fillId="2" borderId="1" xfId="0" applyNumberFormat="1" applyFont="1" applyFill="1" applyBorder="1" applyAlignment="1">
      <alignment horizontal="right" vertical="center"/>
    </xf>
    <xf numFmtId="0" fontId="15" fillId="2" borderId="1" xfId="0" applyFont="1" applyFill="1" applyBorder="1" applyAlignment="1">
      <alignment horizontal="center" vertical="center"/>
    </xf>
    <xf numFmtId="2" fontId="15" fillId="2" borderId="7" xfId="0" applyNumberFormat="1" applyFont="1" applyFill="1" applyBorder="1" applyAlignment="1">
      <alignment horizontal="right" vertical="center"/>
    </xf>
    <xf numFmtId="2" fontId="2" fillId="3" borderId="1" xfId="0" applyNumberFormat="1" applyFont="1" applyFill="1" applyBorder="1" applyAlignment="1"/>
    <xf numFmtId="0" fontId="1" fillId="0" borderId="0" xfId="0" applyFont="1" applyAlignment="1"/>
    <xf numFmtId="9" fontId="2" fillId="0" borderId="1" xfId="0" applyNumberFormat="1" applyFont="1" applyBorder="1"/>
    <xf numFmtId="0" fontId="2" fillId="0" borderId="6" xfId="0" applyFont="1" applyBorder="1" applyAlignment="1">
      <alignment horizontal="right"/>
    </xf>
    <xf numFmtId="0" fontId="2" fillId="3" borderId="6" xfId="0" applyFont="1" applyFill="1" applyBorder="1" applyAlignment="1">
      <alignment horizontal="center"/>
    </xf>
    <xf numFmtId="2" fontId="2" fillId="3" borderId="1" xfId="0" applyNumberFormat="1" applyFont="1" applyFill="1" applyBorder="1" applyAlignment="1">
      <alignment horizontal="right"/>
    </xf>
    <xf numFmtId="0" fontId="2" fillId="3" borderId="1" xfId="0" applyFont="1" applyFill="1" applyBorder="1" applyAlignment="1">
      <alignment horizontal="center"/>
    </xf>
    <xf numFmtId="2" fontId="2" fillId="3" borderId="7" xfId="0" applyNumberFormat="1" applyFont="1" applyFill="1" applyBorder="1" applyAlignment="1">
      <alignment horizontal="right"/>
    </xf>
    <xf numFmtId="0" fontId="1" fillId="3" borderId="2" xfId="0" applyFont="1" applyFill="1" applyBorder="1" applyAlignment="1">
      <alignment horizontal="center"/>
    </xf>
    <xf numFmtId="0" fontId="7" fillId="0" borderId="0" xfId="0" applyFont="1" applyFill="1"/>
    <xf numFmtId="0" fontId="7" fillId="0" borderId="0" xfId="0" applyFont="1" applyFill="1" applyAlignment="1"/>
    <xf numFmtId="0" fontId="7" fillId="0" borderId="0" xfId="0" applyFont="1" applyFill="1" applyAlignment="1">
      <alignment horizontal="left"/>
    </xf>
    <xf numFmtId="0" fontId="7" fillId="0" borderId="6"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22" fillId="7" borderId="6" xfId="0" applyFont="1" applyFill="1" applyBorder="1" applyAlignment="1">
      <alignment horizontal="left" vertical="center" wrapText="1"/>
    </xf>
    <xf numFmtId="4" fontId="22" fillId="7" borderId="1" xfId="0" applyNumberFormat="1" applyFont="1" applyFill="1" applyBorder="1" applyAlignment="1">
      <alignment horizontal="center" vertical="center" wrapText="1"/>
    </xf>
    <xf numFmtId="4" fontId="22" fillId="7" borderId="7" xfId="0" applyNumberFormat="1" applyFont="1" applyFill="1" applyBorder="1" applyAlignment="1">
      <alignment horizontal="center" vertical="center" wrapText="1"/>
    </xf>
    <xf numFmtId="0" fontId="22" fillId="3" borderId="6" xfId="0" applyFont="1" applyFill="1" applyBorder="1" applyAlignment="1">
      <alignment horizontal="left" vertical="center" wrapText="1"/>
    </xf>
    <xf numFmtId="4" fontId="22" fillId="3" borderId="1" xfId="0" applyNumberFormat="1" applyFont="1" applyFill="1" applyBorder="1" applyAlignment="1">
      <alignment horizontal="center" vertical="center" wrapText="1"/>
    </xf>
    <xf numFmtId="4" fontId="22" fillId="3" borderId="7" xfId="0" applyNumberFormat="1" applyFont="1" applyFill="1" applyBorder="1" applyAlignment="1">
      <alignment horizontal="center" vertical="center" wrapText="1"/>
    </xf>
    <xf numFmtId="0" fontId="22" fillId="6" borderId="6" xfId="0" applyFont="1" applyFill="1" applyBorder="1" applyAlignment="1">
      <alignment horizontal="left" vertical="center" wrapText="1"/>
    </xf>
    <xf numFmtId="4" fontId="22" fillId="6" borderId="1" xfId="0" applyNumberFormat="1"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4" fontId="22" fillId="6" borderId="7" xfId="0"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7" fillId="0" borderId="6" xfId="0" applyFont="1" applyFill="1" applyBorder="1" applyAlignment="1">
      <alignment horizontal="left" vertical="center" wrapText="1"/>
    </xf>
    <xf numFmtId="4" fontId="7"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4" fontId="7" fillId="0" borderId="7"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4" fontId="22" fillId="0" borderId="7" xfId="0" applyNumberFormat="1" applyFont="1" applyFill="1" applyBorder="1" applyAlignment="1">
      <alignment horizontal="center" vertical="center" wrapText="1"/>
    </xf>
    <xf numFmtId="0" fontId="22" fillId="0" borderId="6" xfId="0" applyFont="1" applyFill="1" applyBorder="1" applyAlignment="1">
      <alignment horizontal="left" vertical="center" wrapText="1"/>
    </xf>
    <xf numFmtId="0" fontId="22" fillId="3"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6" xfId="0" applyFont="1" applyBorder="1" applyAlignment="1">
      <alignment horizontal="left" vertical="center" wrapText="1"/>
    </xf>
    <xf numFmtId="0" fontId="7" fillId="0" borderId="8" xfId="0" applyFont="1" applyFill="1" applyBorder="1" applyAlignment="1">
      <alignment horizontal="left" vertical="center" wrapText="1"/>
    </xf>
    <xf numFmtId="4" fontId="7" fillId="0" borderId="9" xfId="0" applyNumberFormat="1" applyFont="1" applyFill="1" applyBorder="1" applyAlignment="1">
      <alignment horizontal="center" vertical="center" wrapText="1"/>
    </xf>
    <xf numFmtId="0" fontId="7" fillId="0" borderId="9" xfId="0"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9" fontId="7" fillId="0" borderId="9" xfId="0" applyNumberFormat="1" applyFont="1" applyFill="1" applyBorder="1" applyAlignment="1">
      <alignment horizontal="center" vertical="center" wrapText="1"/>
    </xf>
    <xf numFmtId="2" fontId="1" fillId="2" borderId="1" xfId="0" applyNumberFormat="1" applyFont="1" applyFill="1" applyBorder="1" applyAlignment="1">
      <alignment horizontal="right"/>
    </xf>
    <xf numFmtId="0" fontId="1" fillId="2" borderId="1" xfId="0" applyFont="1" applyFill="1" applyBorder="1" applyAlignment="1">
      <alignment horizontal="right"/>
    </xf>
    <xf numFmtId="0" fontId="1" fillId="2" borderId="1" xfId="0" applyFont="1" applyFill="1" applyBorder="1"/>
    <xf numFmtId="0" fontId="2" fillId="3" borderId="1" xfId="0" applyFont="1" applyFill="1" applyBorder="1" applyAlignment="1">
      <alignment horizontal="right"/>
    </xf>
    <xf numFmtId="0" fontId="2" fillId="0" borderId="1" xfId="0" applyFont="1" applyBorder="1" applyAlignment="1">
      <alignment horizontal="right" wrapText="1"/>
    </xf>
    <xf numFmtId="0" fontId="2" fillId="0" borderId="24" xfId="0" applyFont="1" applyBorder="1"/>
    <xf numFmtId="0" fontId="2" fillId="6" borderId="6" xfId="0" applyFont="1" applyFill="1" applyBorder="1" applyAlignment="1">
      <alignment horizontal="right" wrapText="1"/>
    </xf>
    <xf numFmtId="9" fontId="12" fillId="6" borderId="1" xfId="1" applyFont="1" applyFill="1" applyBorder="1"/>
    <xf numFmtId="0" fontId="12" fillId="0" borderId="2" xfId="0" applyFont="1" applyBorder="1" applyAlignment="1">
      <alignment horizontal="left" wrapText="1"/>
    </xf>
    <xf numFmtId="0" fontId="12" fillId="0" borderId="6" xfId="0" applyFont="1" applyBorder="1" applyAlignment="1">
      <alignment horizontal="right" wrapText="1"/>
    </xf>
    <xf numFmtId="4" fontId="12" fillId="0" borderId="33" xfId="0" applyNumberFormat="1" applyFont="1" applyBorder="1"/>
    <xf numFmtId="4" fontId="12" fillId="0" borderId="17" xfId="0" applyNumberFormat="1" applyFont="1" applyBorder="1"/>
    <xf numFmtId="2" fontId="12" fillId="0" borderId="9" xfId="0" applyNumberFormat="1" applyFont="1" applyBorder="1"/>
    <xf numFmtId="4" fontId="12" fillId="0" borderId="9" xfId="0" applyNumberFormat="1" applyFont="1" applyBorder="1"/>
    <xf numFmtId="4" fontId="12" fillId="0" borderId="16" xfId="0" applyNumberFormat="1" applyFont="1" applyBorder="1"/>
    <xf numFmtId="0" fontId="6" fillId="6" borderId="6" xfId="0" applyFont="1" applyFill="1" applyBorder="1" applyAlignment="1">
      <alignment horizontal="right" wrapText="1"/>
    </xf>
    <xf numFmtId="0" fontId="12" fillId="0" borderId="0" xfId="0" applyFont="1" applyAlignment="1">
      <alignment wrapText="1"/>
    </xf>
    <xf numFmtId="0" fontId="12" fillId="0" borderId="0" xfId="0" applyFont="1"/>
    <xf numFmtId="0" fontId="13" fillId="2" borderId="17" xfId="0" applyFont="1" applyFill="1" applyBorder="1" applyAlignment="1">
      <alignment horizontal="right" wrapText="1"/>
    </xf>
    <xf numFmtId="4" fontId="13" fillId="2" borderId="36" xfId="0" applyNumberFormat="1" applyFont="1" applyFill="1" applyBorder="1"/>
    <xf numFmtId="4" fontId="13" fillId="2" borderId="33" xfId="0" applyNumberFormat="1" applyFont="1" applyFill="1" applyBorder="1"/>
    <xf numFmtId="4" fontId="13" fillId="2" borderId="17" xfId="0" applyNumberFormat="1" applyFont="1" applyFill="1" applyBorder="1"/>
    <xf numFmtId="4" fontId="13" fillId="2" borderId="11" xfId="0" applyNumberFormat="1" applyFont="1" applyFill="1" applyBorder="1"/>
    <xf numFmtId="0" fontId="13" fillId="3" borderId="3" xfId="0" applyFont="1" applyFill="1" applyBorder="1" applyAlignment="1">
      <alignment horizontal="right" wrapText="1"/>
    </xf>
    <xf numFmtId="4" fontId="13" fillId="3" borderId="35" xfId="0" applyNumberFormat="1" applyFont="1" applyFill="1" applyBorder="1"/>
    <xf numFmtId="4" fontId="13" fillId="3" borderId="28" xfId="0" applyNumberFormat="1" applyFont="1" applyFill="1" applyBorder="1"/>
    <xf numFmtId="4" fontId="13" fillId="3" borderId="58" xfId="0" applyNumberFormat="1" applyFont="1" applyFill="1" applyBorder="1"/>
    <xf numFmtId="4" fontId="13" fillId="3" borderId="29" xfId="0" applyNumberFormat="1" applyFont="1" applyFill="1" applyBorder="1"/>
    <xf numFmtId="4" fontId="13" fillId="0" borderId="6" xfId="0" applyNumberFormat="1" applyFont="1" applyBorder="1"/>
    <xf numFmtId="4" fontId="13" fillId="0" borderId="2" xfId="0" applyNumberFormat="1" applyFont="1" applyBorder="1"/>
    <xf numFmtId="4" fontId="13" fillId="0" borderId="7" xfId="0" applyNumberFormat="1" applyFont="1" applyBorder="1"/>
    <xf numFmtId="0" fontId="12" fillId="0" borderId="18" xfId="0" applyFont="1" applyBorder="1" applyAlignment="1">
      <alignment horizontal="left" wrapText="1"/>
    </xf>
    <xf numFmtId="4" fontId="12" fillId="0" borderId="6" xfId="0" applyNumberFormat="1" applyFont="1" applyBorder="1"/>
    <xf numFmtId="0" fontId="12" fillId="0" borderId="1" xfId="0" applyFont="1" applyBorder="1"/>
    <xf numFmtId="9" fontId="12" fillId="0" borderId="1" xfId="0" applyNumberFormat="1" applyFont="1" applyBorder="1"/>
    <xf numFmtId="4" fontId="12" fillId="0" borderId="2" xfId="0" applyNumberFormat="1" applyFont="1" applyBorder="1"/>
    <xf numFmtId="0" fontId="13" fillId="0" borderId="1" xfId="0" applyFont="1" applyBorder="1"/>
    <xf numFmtId="0" fontId="13" fillId="0" borderId="2" xfId="0" applyFont="1" applyBorder="1"/>
    <xf numFmtId="0" fontId="13" fillId="0" borderId="6" xfId="0" applyFont="1" applyBorder="1"/>
    <xf numFmtId="0" fontId="13" fillId="0" borderId="7" xfId="0" applyFont="1" applyBorder="1"/>
    <xf numFmtId="4" fontId="12" fillId="0" borderId="24" xfId="0" applyNumberFormat="1" applyFont="1" applyBorder="1" applyAlignment="1">
      <alignment wrapText="1"/>
    </xf>
    <xf numFmtId="0" fontId="12" fillId="0" borderId="1" xfId="0" applyFont="1" applyBorder="1" applyAlignment="1">
      <alignment wrapText="1"/>
    </xf>
    <xf numFmtId="4" fontId="12" fillId="0" borderId="1" xfId="0" applyNumberFormat="1" applyFont="1" applyBorder="1" applyAlignment="1">
      <alignment wrapText="1"/>
    </xf>
    <xf numFmtId="9" fontId="12" fillId="0" borderId="1" xfId="0" applyNumberFormat="1" applyFont="1" applyBorder="1" applyAlignment="1">
      <alignment wrapText="1"/>
    </xf>
    <xf numFmtId="4" fontId="12" fillId="0" borderId="2" xfId="0" applyNumberFormat="1" applyFont="1" applyBorder="1" applyAlignment="1">
      <alignment wrapText="1"/>
    </xf>
    <xf numFmtId="4" fontId="12" fillId="0" borderId="24" xfId="0" applyNumberFormat="1" applyFont="1" applyBorder="1"/>
    <xf numFmtId="4" fontId="12" fillId="0" borderId="7" xfId="0" applyNumberFormat="1" applyFont="1" applyBorder="1" applyAlignment="1">
      <alignment wrapText="1"/>
    </xf>
    <xf numFmtId="0" fontId="12" fillId="6" borderId="18" xfId="0" applyFont="1" applyFill="1" applyBorder="1" applyAlignment="1">
      <alignment horizontal="left" wrapText="1"/>
    </xf>
    <xf numFmtId="4" fontId="13" fillId="0" borderId="6" xfId="0" applyNumberFormat="1" applyFont="1" applyBorder="1" applyAlignment="1">
      <alignment wrapText="1"/>
    </xf>
    <xf numFmtId="0" fontId="13" fillId="0" borderId="1" xfId="0" applyFont="1" applyBorder="1" applyAlignment="1">
      <alignment wrapText="1"/>
    </xf>
    <xf numFmtId="0" fontId="13" fillId="0" borderId="2" xfId="0" applyFont="1" applyBorder="1" applyAlignment="1">
      <alignment wrapText="1"/>
    </xf>
    <xf numFmtId="0" fontId="13" fillId="0" borderId="6" xfId="0" applyFont="1" applyBorder="1" applyAlignment="1">
      <alignment wrapText="1"/>
    </xf>
    <xf numFmtId="0" fontId="13" fillId="0" borderId="7" xfId="0" applyFont="1" applyBorder="1" applyAlignment="1">
      <alignment wrapText="1"/>
    </xf>
    <xf numFmtId="0" fontId="13" fillId="0" borderId="24" xfId="0" applyFont="1" applyBorder="1" applyAlignment="1">
      <alignment horizontal="left" wrapText="1"/>
    </xf>
    <xf numFmtId="0" fontId="12" fillId="0" borderId="53" xfId="0" applyFont="1" applyBorder="1" applyAlignment="1">
      <alignment horizontal="left" wrapText="1"/>
    </xf>
    <xf numFmtId="4" fontId="12" fillId="0" borderId="25" xfId="0" applyNumberFormat="1" applyFont="1" applyBorder="1" applyAlignment="1">
      <alignment wrapText="1"/>
    </xf>
    <xf numFmtId="0" fontId="12" fillId="0" borderId="9" xfId="0" applyFont="1" applyBorder="1" applyAlignment="1">
      <alignment wrapText="1"/>
    </xf>
    <xf numFmtId="4" fontId="12" fillId="0" borderId="9" xfId="0" applyNumberFormat="1" applyFont="1" applyBorder="1" applyAlignment="1">
      <alignment wrapText="1"/>
    </xf>
    <xf numFmtId="9" fontId="12" fillId="0" borderId="9" xfId="0" applyNumberFormat="1" applyFont="1" applyBorder="1" applyAlignment="1">
      <alignment wrapText="1"/>
    </xf>
    <xf numFmtId="4" fontId="12" fillId="0" borderId="16" xfId="0" applyNumberFormat="1" applyFont="1" applyBorder="1" applyAlignment="1">
      <alignment wrapText="1"/>
    </xf>
    <xf numFmtId="4" fontId="12" fillId="0" borderId="25" xfId="0" applyNumberFormat="1" applyFont="1" applyBorder="1"/>
    <xf numFmtId="4" fontId="12" fillId="0" borderId="10" xfId="0" applyNumberFormat="1" applyFont="1" applyBorder="1" applyAlignment="1">
      <alignment wrapText="1"/>
    </xf>
    <xf numFmtId="4" fontId="13" fillId="3" borderId="21" xfId="0" applyNumberFormat="1" applyFont="1" applyFill="1" applyBorder="1"/>
    <xf numFmtId="4" fontId="13" fillId="3" borderId="23" xfId="0" applyNumberFormat="1" applyFont="1" applyFill="1" applyBorder="1"/>
    <xf numFmtId="4" fontId="13" fillId="3" borderId="20" xfId="0" applyNumberFormat="1" applyFont="1" applyFill="1" applyBorder="1"/>
    <xf numFmtId="4" fontId="13" fillId="3" borderId="12" xfId="0" applyNumberFormat="1" applyFont="1" applyFill="1" applyBorder="1"/>
    <xf numFmtId="0" fontId="2" fillId="3" borderId="0" xfId="0" applyFont="1" applyFill="1"/>
    <xf numFmtId="4" fontId="12" fillId="6" borderId="1" xfId="0" applyNumberFormat="1" applyFont="1" applyFill="1" applyBorder="1"/>
    <xf numFmtId="4" fontId="12" fillId="6" borderId="24" xfId="0" applyNumberFormat="1" applyFont="1" applyFill="1" applyBorder="1"/>
    <xf numFmtId="0" fontId="12" fillId="6" borderId="1" xfId="0" applyFont="1" applyFill="1" applyBorder="1"/>
    <xf numFmtId="9" fontId="12" fillId="6" borderId="1" xfId="0" applyNumberFormat="1" applyFont="1" applyFill="1" applyBorder="1"/>
    <xf numFmtId="4" fontId="12" fillId="6" borderId="2" xfId="0" applyNumberFormat="1" applyFont="1" applyFill="1" applyBorder="1"/>
    <xf numFmtId="4" fontId="12" fillId="6" borderId="7" xfId="0" applyNumberFormat="1" applyFont="1" applyFill="1" applyBorder="1"/>
    <xf numFmtId="4" fontId="13" fillId="6" borderId="6" xfId="0" applyNumberFormat="1" applyFont="1" applyFill="1" applyBorder="1" applyAlignment="1">
      <alignment horizontal="right" wrapText="1"/>
    </xf>
    <xf numFmtId="4" fontId="13" fillId="6" borderId="1" xfId="0" applyNumberFormat="1" applyFont="1" applyFill="1" applyBorder="1" applyAlignment="1">
      <alignment horizontal="right" wrapText="1"/>
    </xf>
    <xf numFmtId="4" fontId="13" fillId="6" borderId="2" xfId="0" applyNumberFormat="1" applyFont="1" applyFill="1" applyBorder="1" applyAlignment="1">
      <alignment horizontal="right" wrapText="1"/>
    </xf>
    <xf numFmtId="4" fontId="13" fillId="6" borderId="7" xfId="0" applyNumberFormat="1" applyFont="1" applyFill="1" applyBorder="1" applyAlignment="1">
      <alignment horizontal="right" wrapText="1"/>
    </xf>
    <xf numFmtId="4" fontId="12" fillId="0" borderId="34" xfId="0" applyNumberFormat="1" applyFont="1" applyBorder="1"/>
    <xf numFmtId="0" fontId="12" fillId="0" borderId="33" xfId="0" applyFont="1" applyBorder="1"/>
    <xf numFmtId="9" fontId="12" fillId="0" borderId="33" xfId="0" applyNumberFormat="1" applyFont="1" applyBorder="1"/>
    <xf numFmtId="4" fontId="12" fillId="0" borderId="11" xfId="0" applyNumberFormat="1" applyFont="1" applyBorder="1"/>
    <xf numFmtId="0" fontId="13" fillId="6" borderId="1" xfId="0" applyFont="1" applyFill="1" applyBorder="1" applyAlignment="1">
      <alignment horizontal="right" wrapText="1"/>
    </xf>
    <xf numFmtId="0" fontId="13" fillId="6" borderId="2" xfId="0" applyFont="1" applyFill="1" applyBorder="1" applyAlignment="1">
      <alignment horizontal="right" wrapText="1"/>
    </xf>
    <xf numFmtId="0" fontId="13" fillId="6" borderId="7" xfId="0" applyFont="1" applyFill="1" applyBorder="1" applyAlignment="1">
      <alignment horizontal="right" wrapText="1"/>
    </xf>
    <xf numFmtId="4" fontId="13" fillId="6" borderId="24" xfId="0" applyNumberFormat="1" applyFont="1" applyFill="1" applyBorder="1" applyAlignment="1">
      <alignment horizontal="right" wrapText="1"/>
    </xf>
    <xf numFmtId="4" fontId="13" fillId="0" borderId="24" xfId="0" applyNumberFormat="1" applyFont="1" applyBorder="1"/>
    <xf numFmtId="0" fontId="12" fillId="0" borderId="25" xfId="0" applyFont="1" applyBorder="1" applyAlignment="1">
      <alignment horizontal="left" wrapText="1"/>
    </xf>
    <xf numFmtId="0" fontId="12" fillId="0" borderId="9" xfId="0" applyFont="1" applyBorder="1"/>
    <xf numFmtId="4" fontId="12" fillId="0" borderId="10" xfId="0" applyNumberFormat="1" applyFont="1" applyBorder="1"/>
    <xf numFmtId="0" fontId="13" fillId="3" borderId="35" xfId="0" applyFont="1" applyFill="1" applyBorder="1"/>
    <xf numFmtId="0" fontId="13" fillId="3" borderId="28" xfId="0" applyFont="1" applyFill="1" applyBorder="1"/>
    <xf numFmtId="0" fontId="13" fillId="3" borderId="29" xfId="0" applyFont="1" applyFill="1" applyBorder="1"/>
    <xf numFmtId="0" fontId="13" fillId="6" borderId="6" xfId="0" applyFont="1" applyFill="1" applyBorder="1" applyAlignment="1">
      <alignment horizontal="right" wrapText="1"/>
    </xf>
    <xf numFmtId="4" fontId="13" fillId="6" borderId="6" xfId="0" applyNumberFormat="1" applyFont="1" applyFill="1" applyBorder="1"/>
    <xf numFmtId="4" fontId="13" fillId="6" borderId="1" xfId="0" applyNumberFormat="1" applyFont="1" applyFill="1" applyBorder="1"/>
    <xf numFmtId="4" fontId="13" fillId="6" borderId="2" xfId="0" applyNumberFormat="1" applyFont="1" applyFill="1" applyBorder="1"/>
    <xf numFmtId="4" fontId="13" fillId="6" borderId="7" xfId="0" applyNumberFormat="1" applyFont="1" applyFill="1" applyBorder="1"/>
    <xf numFmtId="0" fontId="12" fillId="0" borderId="24" xfId="0" applyFont="1" applyBorder="1" applyAlignment="1">
      <alignment horizontal="left" wrapText="1"/>
    </xf>
    <xf numFmtId="9" fontId="12" fillId="0" borderId="9" xfId="0" applyNumberFormat="1" applyFont="1" applyBorder="1"/>
    <xf numFmtId="0" fontId="13" fillId="3" borderId="30" xfId="0" applyFont="1" applyFill="1" applyBorder="1" applyAlignment="1">
      <alignment horizontal="right" wrapText="1"/>
    </xf>
    <xf numFmtId="0" fontId="13" fillId="3" borderId="21" xfId="0" applyFont="1" applyFill="1" applyBorder="1"/>
    <xf numFmtId="0" fontId="13" fillId="3" borderId="23" xfId="0" applyFont="1" applyFill="1" applyBorder="1"/>
    <xf numFmtId="0" fontId="13" fillId="3" borderId="12" xfId="0" applyFont="1" applyFill="1" applyBorder="1"/>
    <xf numFmtId="2" fontId="12" fillId="6" borderId="6" xfId="0" applyNumberFormat="1" applyFont="1" applyFill="1" applyBorder="1" applyAlignment="1">
      <alignment horizontal="right" wrapText="1"/>
    </xf>
    <xf numFmtId="2" fontId="12" fillId="6" borderId="25" xfId="0" applyNumberFormat="1" applyFont="1" applyFill="1" applyBorder="1" applyAlignment="1">
      <alignment horizontal="right" wrapText="1"/>
    </xf>
    <xf numFmtId="0" fontId="2" fillId="0" borderId="0" xfId="4" applyFont="1"/>
    <xf numFmtId="0" fontId="1" fillId="0" borderId="0" xfId="4" applyFont="1"/>
    <xf numFmtId="0" fontId="7" fillId="0" borderId="6" xfId="4" applyFont="1" applyBorder="1" applyAlignment="1">
      <alignment horizontal="center" vertical="center" wrapText="1"/>
    </xf>
    <xf numFmtId="0" fontId="7" fillId="0" borderId="1" xfId="4" applyFont="1" applyBorder="1" applyAlignment="1">
      <alignment horizontal="center" vertical="center" wrapText="1"/>
    </xf>
    <xf numFmtId="0" fontId="7" fillId="0" borderId="7" xfId="4" applyFont="1" applyBorder="1" applyAlignment="1">
      <alignment horizontal="center" vertical="center" wrapText="1"/>
    </xf>
    <xf numFmtId="0" fontId="3" fillId="0" borderId="2" xfId="4" applyFont="1" applyBorder="1" applyAlignment="1">
      <alignment horizontal="center" vertical="center" wrapText="1"/>
    </xf>
    <xf numFmtId="0" fontId="3" fillId="0" borderId="6" xfId="4" applyFont="1" applyBorder="1" applyAlignment="1">
      <alignment horizontal="center" vertical="center" wrapText="1"/>
    </xf>
    <xf numFmtId="0" fontId="3" fillId="0" borderId="1" xfId="4" applyFont="1" applyBorder="1" applyAlignment="1">
      <alignment horizontal="center" vertical="center" wrapText="1"/>
    </xf>
    <xf numFmtId="0" fontId="3" fillId="0" borderId="7" xfId="4" applyFont="1" applyBorder="1" applyAlignment="1">
      <alignment horizontal="center" vertical="center" wrapText="1"/>
    </xf>
    <xf numFmtId="0" fontId="1" fillId="15" borderId="2" xfId="4" applyFont="1" applyFill="1" applyBorder="1" applyAlignment="1">
      <alignment horizontal="right"/>
    </xf>
    <xf numFmtId="4" fontId="1" fillId="15" borderId="1" xfId="4" applyNumberFormat="1" applyFont="1" applyFill="1" applyBorder="1"/>
    <xf numFmtId="4" fontId="1" fillId="15" borderId="7" xfId="4" applyNumberFormat="1" applyFont="1" applyFill="1" applyBorder="1"/>
    <xf numFmtId="0" fontId="1" fillId="15" borderId="6" xfId="4" applyFont="1" applyFill="1" applyBorder="1"/>
    <xf numFmtId="0" fontId="2" fillId="0" borderId="2" xfId="4" applyFont="1" applyBorder="1" applyAlignment="1">
      <alignment horizontal="left" wrapText="1"/>
    </xf>
    <xf numFmtId="0" fontId="2" fillId="0" borderId="6" xfId="4" applyFont="1" applyBorder="1" applyAlignment="1">
      <alignment horizontal="left" wrapText="1"/>
    </xf>
    <xf numFmtId="4" fontId="2" fillId="0" borderId="1" xfId="4" applyNumberFormat="1" applyFont="1" applyBorder="1"/>
    <xf numFmtId="4" fontId="2" fillId="0" borderId="7" xfId="4" applyNumberFormat="1" applyFont="1" applyBorder="1"/>
    <xf numFmtId="0" fontId="2" fillId="0" borderId="6" xfId="4" applyFont="1" applyBorder="1"/>
    <xf numFmtId="0" fontId="46" fillId="0" borderId="0" xfId="4"/>
    <xf numFmtId="0" fontId="2" fillId="0" borderId="2" xfId="0" applyFont="1" applyFill="1" applyBorder="1" applyAlignment="1">
      <alignment horizontal="left"/>
    </xf>
    <xf numFmtId="0" fontId="10" fillId="0" borderId="0" xfId="0" applyFont="1"/>
    <xf numFmtId="0" fontId="11" fillId="0" borderId="0" xfId="0" applyFont="1"/>
    <xf numFmtId="2" fontId="10" fillId="0" borderId="0" xfId="0" applyNumberFormat="1" applyFont="1"/>
    <xf numFmtId="0" fontId="47" fillId="0" borderId="6" xfId="0" applyFont="1" applyBorder="1" applyAlignment="1">
      <alignment horizontal="center" vertical="center" wrapText="1"/>
    </xf>
    <xf numFmtId="0" fontId="47"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7" xfId="0" applyFont="1" applyBorder="1" applyAlignment="1">
      <alignment horizontal="center" vertical="center" wrapText="1"/>
    </xf>
    <xf numFmtId="0" fontId="11" fillId="2" borderId="2" xfId="0" applyFont="1" applyFill="1" applyBorder="1" applyAlignment="1">
      <alignment horizontal="center"/>
    </xf>
    <xf numFmtId="4" fontId="11" fillId="2" borderId="1" xfId="0" applyNumberFormat="1" applyFont="1" applyFill="1" applyBorder="1"/>
    <xf numFmtId="4" fontId="11" fillId="2" borderId="7" xfId="0" applyNumberFormat="1" applyFont="1" applyFill="1" applyBorder="1"/>
    <xf numFmtId="0" fontId="11" fillId="3" borderId="2" xfId="0" applyFont="1" applyFill="1" applyBorder="1" applyAlignment="1">
      <alignment horizontal="left" wrapText="1"/>
    </xf>
    <xf numFmtId="4" fontId="11" fillId="3" borderId="1" xfId="0" applyNumberFormat="1" applyFont="1" applyFill="1" applyBorder="1"/>
    <xf numFmtId="4" fontId="11" fillId="3" borderId="7" xfId="0" applyNumberFormat="1" applyFont="1" applyFill="1" applyBorder="1"/>
    <xf numFmtId="0" fontId="10" fillId="0" borderId="1" xfId="0" applyFont="1" applyBorder="1"/>
    <xf numFmtId="0" fontId="11" fillId="3" borderId="1" xfId="0" applyFont="1" applyFill="1" applyBorder="1"/>
    <xf numFmtId="0" fontId="10" fillId="0" borderId="1" xfId="0" applyFont="1" applyFill="1" applyBorder="1"/>
    <xf numFmtId="4" fontId="10" fillId="0" borderId="1" xfId="0" applyNumberFormat="1" applyFont="1" applyFill="1" applyBorder="1"/>
    <xf numFmtId="9" fontId="48" fillId="0" borderId="0" xfId="1" applyFont="1" applyFill="1" applyBorder="1" applyAlignment="1">
      <alignment horizontal="center"/>
    </xf>
    <xf numFmtId="0" fontId="3" fillId="0" borderId="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4" fontId="1" fillId="7" borderId="7" xfId="0" applyNumberFormat="1" applyFont="1" applyFill="1" applyBorder="1"/>
    <xf numFmtId="0" fontId="2" fillId="0" borderId="0" xfId="6" applyFont="1" applyAlignment="1">
      <alignment horizontal="center" vertical="center"/>
    </xf>
    <xf numFmtId="0" fontId="1" fillId="0" borderId="0" xfId="6" applyFont="1" applyAlignment="1">
      <alignment horizontal="center" vertical="center"/>
    </xf>
    <xf numFmtId="0" fontId="1" fillId="2" borderId="42" xfId="6" applyFont="1" applyFill="1" applyBorder="1" applyAlignment="1">
      <alignment horizontal="center" vertical="center"/>
    </xf>
    <xf numFmtId="0" fontId="2" fillId="0" borderId="0" xfId="6" applyFont="1" applyAlignment="1">
      <alignment horizontal="center" vertical="center" wrapText="1"/>
    </xf>
    <xf numFmtId="0" fontId="2" fillId="0" borderId="0" xfId="3" applyFont="1"/>
    <xf numFmtId="2" fontId="40" fillId="0" borderId="0" xfId="3" applyNumberFormat="1" applyFont="1"/>
    <xf numFmtId="0" fontId="1" fillId="0" borderId="0" xfId="3" applyFont="1"/>
    <xf numFmtId="43" fontId="52" fillId="0" borderId="0" xfId="7" applyFont="1" applyFill="1"/>
    <xf numFmtId="0" fontId="1" fillId="2" borderId="42" xfId="3" applyFont="1" applyFill="1" applyBorder="1" applyAlignment="1">
      <alignment horizontal="right"/>
    </xf>
    <xf numFmtId="0" fontId="2" fillId="3" borderId="42" xfId="3" applyFont="1" applyFill="1" applyBorder="1" applyAlignment="1">
      <alignment horizontal="right"/>
    </xf>
    <xf numFmtId="0" fontId="2" fillId="16" borderId="56" xfId="3" applyFont="1" applyFill="1" applyBorder="1" applyAlignment="1">
      <alignment horizontal="left" wrapText="1"/>
    </xf>
    <xf numFmtId="0" fontId="2" fillId="0" borderId="19" xfId="3" applyFont="1" applyBorder="1" applyAlignment="1">
      <alignment horizontal="left" wrapText="1"/>
    </xf>
    <xf numFmtId="2" fontId="2" fillId="0" borderId="9" xfId="3" applyNumberFormat="1" applyFont="1" applyBorder="1"/>
    <xf numFmtId="4" fontId="2" fillId="0" borderId="9" xfId="3" applyNumberFormat="1" applyFont="1" applyBorder="1"/>
    <xf numFmtId="4" fontId="2" fillId="0" borderId="10" xfId="3" applyNumberFormat="1" applyFont="1" applyBorder="1"/>
    <xf numFmtId="0" fontId="2" fillId="0" borderId="18" xfId="3" applyFont="1" applyBorder="1" applyAlignment="1">
      <alignment horizontal="left" wrapText="1"/>
    </xf>
    <xf numFmtId="2" fontId="2" fillId="0" borderId="1" xfId="3" applyNumberFormat="1" applyFont="1" applyBorder="1"/>
    <xf numFmtId="4" fontId="2" fillId="0" borderId="1" xfId="3" applyNumberFormat="1" applyFont="1" applyBorder="1"/>
    <xf numFmtId="9" fontId="2" fillId="0" borderId="1" xfId="5" applyFont="1" applyBorder="1"/>
    <xf numFmtId="4" fontId="2" fillId="0" borderId="7" xfId="3" applyNumberFormat="1" applyFont="1" applyBorder="1"/>
    <xf numFmtId="0" fontId="2" fillId="16" borderId="52" xfId="3" applyFont="1" applyFill="1" applyBorder="1" applyAlignment="1">
      <alignment horizontal="left" wrapText="1"/>
    </xf>
    <xf numFmtId="9" fontId="2" fillId="0" borderId="1" xfId="5" applyFont="1" applyFill="1" applyBorder="1"/>
    <xf numFmtId="0" fontId="2" fillId="0" borderId="1" xfId="3" applyFont="1" applyBorder="1"/>
    <xf numFmtId="0" fontId="2" fillId="0" borderId="7" xfId="3" applyFont="1" applyBorder="1"/>
    <xf numFmtId="9" fontId="2" fillId="0" borderId="9" xfId="5" applyFont="1" applyFill="1" applyBorder="1"/>
    <xf numFmtId="0" fontId="2" fillId="0" borderId="53" xfId="3" applyFont="1" applyBorder="1" applyAlignment="1">
      <alignment horizontal="left" wrapText="1"/>
    </xf>
    <xf numFmtId="0" fontId="2" fillId="0" borderId="52" xfId="3" applyFont="1" applyBorder="1" applyAlignment="1">
      <alignment horizontal="left" wrapText="1"/>
    </xf>
    <xf numFmtId="2" fontId="2" fillId="0" borderId="7" xfId="3" applyNumberFormat="1" applyFont="1" applyBorder="1"/>
    <xf numFmtId="0" fontId="2" fillId="3" borderId="48" xfId="3" applyFont="1" applyFill="1" applyBorder="1" applyAlignment="1">
      <alignment horizontal="right"/>
    </xf>
    <xf numFmtId="0" fontId="2" fillId="3" borderId="42" xfId="3" applyFont="1" applyFill="1" applyBorder="1" applyAlignment="1">
      <alignment horizontal="right" wrapText="1"/>
    </xf>
    <xf numFmtId="0" fontId="2" fillId="0" borderId="57" xfId="3" applyFont="1" applyBorder="1" applyAlignment="1">
      <alignment horizontal="left" wrapText="1"/>
    </xf>
    <xf numFmtId="0" fontId="2" fillId="0" borderId="18" xfId="3" applyFont="1" applyBorder="1" applyAlignment="1">
      <alignment horizontal="left"/>
    </xf>
    <xf numFmtId="0" fontId="2" fillId="0" borderId="19" xfId="3" applyFont="1" applyBorder="1" applyAlignment="1">
      <alignment horizontal="left"/>
    </xf>
    <xf numFmtId="0" fontId="2" fillId="3" borderId="57" xfId="3" applyFont="1" applyFill="1" applyBorder="1" applyAlignment="1">
      <alignment horizontal="right"/>
    </xf>
    <xf numFmtId="0" fontId="2" fillId="0" borderId="48" xfId="3" applyFont="1" applyBorder="1" applyAlignment="1">
      <alignment horizontal="left" wrapText="1"/>
    </xf>
    <xf numFmtId="0" fontId="2" fillId="3" borderId="44" xfId="3" applyFont="1" applyFill="1" applyBorder="1" applyAlignment="1">
      <alignment horizontal="right"/>
    </xf>
    <xf numFmtId="0" fontId="42" fillId="0" borderId="0" xfId="6" applyFont="1" applyAlignment="1">
      <alignment vertical="center"/>
    </xf>
    <xf numFmtId="3" fontId="1" fillId="2" borderId="13" xfId="0" applyNumberFormat="1" applyFont="1" applyFill="1" applyBorder="1"/>
    <xf numFmtId="0" fontId="1" fillId="2" borderId="7" xfId="0" applyFont="1" applyFill="1" applyBorder="1" applyAlignment="1">
      <alignment horizontal="right"/>
    </xf>
    <xf numFmtId="4" fontId="2" fillId="0" borderId="50" xfId="0" applyNumberFormat="1" applyFont="1" applyBorder="1"/>
    <xf numFmtId="0" fontId="3" fillId="0" borderId="24" xfId="0" applyFont="1" applyBorder="1" applyAlignment="1">
      <alignment horizontal="center" vertical="center" wrapText="1"/>
    </xf>
    <xf numFmtId="4" fontId="1" fillId="2" borderId="13" xfId="0" applyNumberFormat="1" applyFont="1" applyFill="1" applyBorder="1"/>
    <xf numFmtId="0" fontId="1" fillId="3" borderId="7" xfId="0" applyFont="1" applyFill="1" applyBorder="1" applyAlignment="1">
      <alignment horizontal="right"/>
    </xf>
    <xf numFmtId="4" fontId="1" fillId="2" borderId="24" xfId="0" applyNumberFormat="1" applyFont="1" applyFill="1" applyBorder="1"/>
    <xf numFmtId="0" fontId="1" fillId="13" borderId="24" xfId="0" applyFont="1" applyFill="1" applyBorder="1"/>
    <xf numFmtId="2" fontId="1" fillId="3" borderId="24" xfId="0" applyNumberFormat="1" applyFont="1" applyFill="1" applyBorder="1"/>
    <xf numFmtId="2" fontId="1" fillId="3" borderId="24" xfId="0" applyNumberFormat="1" applyFont="1" applyFill="1" applyBorder="1" applyAlignment="1">
      <alignment horizontal="right" wrapText="1"/>
    </xf>
    <xf numFmtId="4" fontId="1" fillId="13" borderId="50" xfId="0" applyNumberFormat="1" applyFont="1" applyFill="1" applyBorder="1"/>
    <xf numFmtId="2" fontId="1" fillId="3" borderId="13" xfId="0" applyNumberFormat="1" applyFont="1" applyFill="1" applyBorder="1" applyAlignment="1">
      <alignment horizontal="right" wrapText="1"/>
    </xf>
    <xf numFmtId="2" fontId="1" fillId="3" borderId="1" xfId="0" applyNumberFormat="1" applyFont="1" applyFill="1" applyBorder="1" applyAlignment="1">
      <alignment horizontal="right" wrapText="1"/>
    </xf>
    <xf numFmtId="0" fontId="2" fillId="13" borderId="24" xfId="0" applyFont="1" applyFill="1" applyBorder="1" applyAlignment="1">
      <alignment horizontal="right"/>
    </xf>
    <xf numFmtId="0" fontId="1" fillId="13" borderId="1" xfId="0" applyFont="1" applyFill="1" applyBorder="1"/>
    <xf numFmtId="0" fontId="13" fillId="0" borderId="24" xfId="0" applyFont="1" applyFill="1" applyBorder="1" applyAlignment="1">
      <alignment horizontal="left" wrapText="1"/>
    </xf>
    <xf numFmtId="4" fontId="12" fillId="0" borderId="50" xfId="0" applyNumberFormat="1" applyFont="1" applyBorder="1"/>
    <xf numFmtId="2" fontId="12" fillId="0" borderId="1" xfId="0" applyNumberFormat="1" applyFont="1" applyFill="1" applyBorder="1"/>
    <xf numFmtId="0" fontId="5" fillId="0" borderId="37" xfId="0" applyFont="1" applyBorder="1" applyAlignment="1">
      <alignment horizontal="right" wrapText="1"/>
    </xf>
    <xf numFmtId="4" fontId="5" fillId="0" borderId="50" xfId="0" applyNumberFormat="1" applyFont="1" applyBorder="1"/>
    <xf numFmtId="4" fontId="5" fillId="0" borderId="37" xfId="0" applyNumberFormat="1" applyFont="1" applyBorder="1"/>
    <xf numFmtId="4" fontId="12" fillId="0" borderId="24" xfId="0" applyNumberFormat="1" applyFont="1" applyFill="1" applyBorder="1"/>
    <xf numFmtId="0" fontId="12" fillId="0" borderId="24" xfId="0" applyFont="1" applyBorder="1"/>
    <xf numFmtId="4" fontId="2" fillId="13" borderId="50" xfId="0" applyNumberFormat="1" applyFont="1" applyFill="1" applyBorder="1"/>
    <xf numFmtId="4" fontId="2" fillId="0" borderId="63" xfId="0" applyNumberFormat="1" applyFont="1" applyBorder="1"/>
    <xf numFmtId="0" fontId="2" fillId="13" borderId="1" xfId="0" applyFont="1" applyFill="1" applyBorder="1"/>
    <xf numFmtId="2" fontId="12" fillId="0" borderId="1" xfId="0" applyNumberFormat="1" applyFont="1" applyBorder="1"/>
    <xf numFmtId="0" fontId="13" fillId="0" borderId="24" xfId="0" applyFont="1" applyFill="1" applyBorder="1" applyAlignment="1">
      <alignment horizontal="right" wrapText="1"/>
    </xf>
    <xf numFmtId="2" fontId="2" fillId="0" borderId="0" xfId="3" applyNumberFormat="1" applyFont="1"/>
    <xf numFmtId="0" fontId="1" fillId="7" borderId="1" xfId="0" applyFont="1" applyFill="1" applyBorder="1" applyAlignment="1">
      <alignment horizontal="right" wrapText="1"/>
    </xf>
    <xf numFmtId="0" fontId="1" fillId="7" borderId="7" xfId="0" applyFont="1" applyFill="1" applyBorder="1" applyAlignment="1">
      <alignment horizontal="right" wrapText="1"/>
    </xf>
    <xf numFmtId="166" fontId="12" fillId="0" borderId="0" xfId="0" applyNumberFormat="1" applyFont="1"/>
    <xf numFmtId="2" fontId="12" fillId="0" borderId="0" xfId="0" applyNumberFormat="1" applyFont="1"/>
    <xf numFmtId="4" fontId="12" fillId="0" borderId="0" xfId="0" applyNumberFormat="1" applyFont="1"/>
    <xf numFmtId="0" fontId="13" fillId="0" borderId="0" xfId="0" applyFont="1"/>
    <xf numFmtId="166" fontId="12" fillId="0" borderId="0" xfId="0" applyNumberFormat="1" applyFont="1" applyAlignment="1">
      <alignment horizontal="center"/>
    </xf>
    <xf numFmtId="2" fontId="12" fillId="0" borderId="0" xfId="0" applyNumberFormat="1" applyFont="1" applyAlignment="1">
      <alignment horizontal="center"/>
    </xf>
    <xf numFmtId="166" fontId="12" fillId="0" borderId="6"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2" fillId="0" borderId="1" xfId="0" applyFont="1" applyFill="1" applyBorder="1" applyAlignment="1">
      <alignment horizontal="center" vertical="center" wrapText="1"/>
    </xf>
    <xf numFmtId="166" fontId="12" fillId="0" borderId="1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2" borderId="24" xfId="0" applyFont="1" applyFill="1" applyBorder="1" applyAlignment="1">
      <alignment horizontal="right" wrapText="1"/>
    </xf>
    <xf numFmtId="4" fontId="13" fillId="2" borderId="1" xfId="0" applyNumberFormat="1" applyFont="1" applyFill="1" applyBorder="1"/>
    <xf numFmtId="4" fontId="13" fillId="2" borderId="7" xfId="0" applyNumberFormat="1" applyFont="1" applyFill="1" applyBorder="1"/>
    <xf numFmtId="0" fontId="13" fillId="3" borderId="24" xfId="0" applyFont="1" applyFill="1" applyBorder="1" applyAlignment="1">
      <alignment wrapText="1"/>
    </xf>
    <xf numFmtId="2" fontId="13" fillId="3" borderId="1" xfId="0" applyNumberFormat="1" applyFont="1" applyFill="1" applyBorder="1" applyAlignment="1">
      <alignment horizontal="center" vertical="center"/>
    </xf>
    <xf numFmtId="4" fontId="13" fillId="3" borderId="1" xfId="0" applyNumberFormat="1" applyFont="1" applyFill="1" applyBorder="1" applyAlignment="1">
      <alignment horizontal="center" vertical="center"/>
    </xf>
    <xf numFmtId="9" fontId="13" fillId="3" borderId="1" xfId="1" applyFont="1" applyFill="1" applyBorder="1" applyAlignment="1">
      <alignment horizontal="center" vertical="center"/>
    </xf>
    <xf numFmtId="4" fontId="13" fillId="3" borderId="7" xfId="0" applyNumberFormat="1" applyFont="1" applyFill="1" applyBorder="1" applyAlignment="1">
      <alignment horizontal="center" vertical="center"/>
    </xf>
    <xf numFmtId="166" fontId="13" fillId="3" borderId="13" xfId="0" applyNumberFormat="1" applyFont="1" applyFill="1" applyBorder="1" applyAlignment="1">
      <alignment horizontal="center" vertical="center"/>
    </xf>
    <xf numFmtId="0" fontId="12" fillId="0" borderId="24" xfId="0" applyFont="1" applyBorder="1" applyAlignment="1">
      <alignment horizontal="left" vertical="center" wrapText="1"/>
    </xf>
    <xf numFmtId="2" fontId="12" fillId="0" borderId="1" xfId="0" applyNumberFormat="1" applyFont="1" applyBorder="1" applyAlignment="1">
      <alignment horizontal="center" vertical="center"/>
    </xf>
    <xf numFmtId="4" fontId="12" fillId="0" borderId="1" xfId="0" applyNumberFormat="1" applyFont="1" applyBorder="1" applyAlignment="1">
      <alignment horizontal="center" vertical="center"/>
    </xf>
    <xf numFmtId="9" fontId="12" fillId="0" borderId="1" xfId="1" applyFont="1" applyBorder="1" applyAlignment="1">
      <alignment horizontal="center" vertical="center"/>
    </xf>
    <xf numFmtId="4" fontId="13" fillId="0" borderId="7" xfId="0" applyNumberFormat="1" applyFont="1" applyBorder="1" applyAlignment="1">
      <alignment horizontal="center" vertical="center"/>
    </xf>
    <xf numFmtId="0" fontId="12" fillId="0" borderId="0" xfId="0" applyFont="1" applyAlignment="1">
      <alignment vertical="center"/>
    </xf>
    <xf numFmtId="0" fontId="12" fillId="0" borderId="24" xfId="0" applyFont="1" applyFill="1" applyBorder="1" applyAlignment="1">
      <alignment horizontal="left" vertical="center" wrapText="1"/>
    </xf>
    <xf numFmtId="2" fontId="12" fillId="0" borderId="1" xfId="0" applyNumberFormat="1" applyFont="1" applyFill="1" applyBorder="1" applyAlignment="1">
      <alignment horizontal="center" vertical="center"/>
    </xf>
    <xf numFmtId="4" fontId="12" fillId="0" borderId="1" xfId="0" applyNumberFormat="1" applyFont="1" applyFill="1" applyBorder="1" applyAlignment="1">
      <alignment horizontal="center" vertical="center"/>
    </xf>
    <xf numFmtId="0" fontId="12" fillId="0" borderId="0" xfId="0" applyFont="1" applyFill="1" applyAlignment="1">
      <alignment vertical="center"/>
    </xf>
    <xf numFmtId="9" fontId="12" fillId="0" borderId="1" xfId="1" applyFont="1" applyFill="1" applyBorder="1" applyAlignment="1">
      <alignment horizontal="center" vertical="center"/>
    </xf>
    <xf numFmtId="0" fontId="13" fillId="3" borderId="24" xfId="0" applyFont="1" applyFill="1" applyBorder="1" applyAlignment="1">
      <alignment vertical="center" wrapText="1"/>
    </xf>
    <xf numFmtId="0" fontId="13" fillId="0" borderId="24" xfId="0" applyFont="1" applyBorder="1" applyAlignment="1">
      <alignment horizontal="left" vertical="center" wrapText="1"/>
    </xf>
    <xf numFmtId="4" fontId="13" fillId="0" borderId="1" xfId="0" applyNumberFormat="1" applyFont="1" applyBorder="1" applyAlignment="1">
      <alignment horizontal="center" vertical="center"/>
    </xf>
    <xf numFmtId="0" fontId="12" fillId="0" borderId="24" xfId="0" applyFont="1" applyBorder="1" applyAlignment="1">
      <alignment vertical="center" wrapText="1"/>
    </xf>
    <xf numFmtId="0" fontId="13" fillId="0" borderId="24" xfId="0" applyFont="1" applyBorder="1" applyAlignment="1">
      <alignment vertical="center" wrapText="1"/>
    </xf>
    <xf numFmtId="2" fontId="12" fillId="0" borderId="1" xfId="0" applyNumberFormat="1" applyFont="1" applyBorder="1" applyAlignment="1">
      <alignment vertical="center"/>
    </xf>
    <xf numFmtId="4" fontId="12" fillId="0" borderId="1" xfId="0" applyNumberFormat="1" applyFont="1" applyBorder="1" applyAlignment="1">
      <alignment vertical="center"/>
    </xf>
    <xf numFmtId="9" fontId="12" fillId="0" borderId="1" xfId="1" applyFont="1" applyBorder="1" applyAlignment="1">
      <alignment vertical="center"/>
    </xf>
    <xf numFmtId="4" fontId="13" fillId="0" borderId="1" xfId="0" applyNumberFormat="1" applyFont="1" applyBorder="1" applyAlignment="1">
      <alignment vertical="center"/>
    </xf>
    <xf numFmtId="4" fontId="13" fillId="0" borderId="7" xfId="0" applyNumberFormat="1" applyFont="1" applyBorder="1" applyAlignment="1">
      <alignment vertical="center"/>
    </xf>
    <xf numFmtId="0" fontId="12" fillId="0" borderId="1" xfId="0" applyFont="1" applyBorder="1" applyAlignment="1">
      <alignment horizontal="center" vertical="center"/>
    </xf>
    <xf numFmtId="2" fontId="12" fillId="3" borderId="1" xfId="0" applyNumberFormat="1" applyFont="1" applyFill="1" applyBorder="1" applyAlignment="1">
      <alignment horizontal="center" vertical="center"/>
    </xf>
    <xf numFmtId="4" fontId="12" fillId="3" borderId="1" xfId="0" applyNumberFormat="1" applyFont="1" applyFill="1" applyBorder="1" applyAlignment="1">
      <alignment horizontal="center" vertical="center"/>
    </xf>
    <xf numFmtId="9" fontId="12" fillId="3" borderId="1" xfId="1" applyFont="1" applyFill="1" applyBorder="1" applyAlignment="1">
      <alignment horizontal="center" vertical="center"/>
    </xf>
    <xf numFmtId="0" fontId="12" fillId="0" borderId="0" xfId="0" applyFont="1" applyAlignment="1">
      <alignment horizontal="center" vertical="center"/>
    </xf>
    <xf numFmtId="4" fontId="12" fillId="3" borderId="1" xfId="0" applyNumberFormat="1" applyFont="1" applyFill="1" applyBorder="1" applyAlignment="1">
      <alignment vertical="center"/>
    </xf>
    <xf numFmtId="0" fontId="12" fillId="3" borderId="1" xfId="0" applyFont="1" applyFill="1" applyBorder="1" applyAlignment="1">
      <alignment vertical="center"/>
    </xf>
    <xf numFmtId="0" fontId="12" fillId="3" borderId="24" xfId="0" applyFont="1" applyFill="1" applyBorder="1" applyAlignment="1">
      <alignment vertical="center" wrapText="1"/>
    </xf>
    <xf numFmtId="0" fontId="13" fillId="0" borderId="0" xfId="0" applyFont="1" applyAlignment="1">
      <alignment vertical="center"/>
    </xf>
    <xf numFmtId="0" fontId="13" fillId="3" borderId="24" xfId="0" applyFont="1" applyFill="1" applyBorder="1" applyAlignment="1">
      <alignment horizontal="center" vertical="center" wrapText="1"/>
    </xf>
    <xf numFmtId="0" fontId="13" fillId="3" borderId="24" xfId="0" applyFont="1" applyFill="1" applyBorder="1" applyAlignment="1">
      <alignment horizontal="left" vertical="center" wrapText="1"/>
    </xf>
    <xf numFmtId="4" fontId="12" fillId="6" borderId="1" xfId="0" applyNumberFormat="1" applyFont="1" applyFill="1" applyBorder="1" applyAlignment="1">
      <alignment horizontal="center" vertical="center"/>
    </xf>
    <xf numFmtId="0" fontId="12" fillId="6" borderId="24" xfId="0" applyFont="1" applyFill="1" applyBorder="1" applyAlignment="1">
      <alignment vertical="center" wrapText="1"/>
    </xf>
    <xf numFmtId="0" fontId="12" fillId="0" borderId="25" xfId="0" applyFont="1" applyBorder="1" applyAlignment="1">
      <alignment vertical="center" wrapText="1"/>
    </xf>
    <xf numFmtId="2" fontId="12" fillId="0" borderId="9" xfId="0" applyNumberFormat="1" applyFont="1" applyBorder="1" applyAlignment="1">
      <alignment horizontal="center" vertical="center"/>
    </xf>
    <xf numFmtId="4" fontId="12" fillId="0" borderId="9" xfId="0" applyNumberFormat="1" applyFont="1" applyBorder="1" applyAlignment="1">
      <alignment horizontal="center" vertical="center"/>
    </xf>
    <xf numFmtId="9" fontId="12" fillId="0" borderId="9" xfId="1" applyFont="1" applyBorder="1" applyAlignment="1">
      <alignment horizontal="center" vertical="center"/>
    </xf>
    <xf numFmtId="1" fontId="12" fillId="0" borderId="0" xfId="0" applyNumberFormat="1" applyFont="1"/>
    <xf numFmtId="2" fontId="13" fillId="2" borderId="6" xfId="0" applyNumberFormat="1" applyFont="1" applyFill="1" applyBorder="1" applyAlignment="1">
      <alignment horizontal="center"/>
    </xf>
    <xf numFmtId="2" fontId="13" fillId="2" borderId="13" xfId="0" applyNumberFormat="1" applyFont="1" applyFill="1" applyBorder="1" applyAlignment="1">
      <alignment horizontal="center"/>
    </xf>
    <xf numFmtId="1" fontId="12" fillId="0" borderId="6" xfId="0" applyNumberFormat="1" applyFont="1" applyBorder="1" applyAlignment="1">
      <alignment horizontal="center" vertical="center" wrapText="1"/>
    </xf>
    <xf numFmtId="3" fontId="12" fillId="0" borderId="1" xfId="0" applyNumberFormat="1" applyFont="1" applyBorder="1" applyAlignment="1">
      <alignment horizontal="center" vertical="center" wrapText="1"/>
    </xf>
    <xf numFmtId="1" fontId="12" fillId="0" borderId="13" xfId="0" applyNumberFormat="1" applyFont="1" applyBorder="1" applyAlignment="1">
      <alignment horizontal="center" vertical="center" wrapText="1"/>
    </xf>
    <xf numFmtId="0" fontId="2" fillId="0" borderId="18" xfId="0" applyFont="1" applyBorder="1"/>
    <xf numFmtId="0" fontId="2" fillId="0" borderId="7" xfId="0" applyFont="1" applyBorder="1" applyAlignment="1">
      <alignment horizontal="center" vertical="center" wrapText="1"/>
    </xf>
    <xf numFmtId="0" fontId="1" fillId="2" borderId="18" xfId="0" applyFont="1" applyFill="1" applyBorder="1" applyAlignment="1">
      <alignment horizontal="right"/>
    </xf>
    <xf numFmtId="3" fontId="1" fillId="2" borderId="6" xfId="0" applyNumberFormat="1" applyFont="1" applyFill="1" applyBorder="1"/>
    <xf numFmtId="3" fontId="1" fillId="2" borderId="1" xfId="0" applyNumberFormat="1" applyFont="1" applyFill="1" applyBorder="1"/>
    <xf numFmtId="0" fontId="1" fillId="3" borderId="18" xfId="0" applyFont="1" applyFill="1" applyBorder="1" applyAlignment="1">
      <alignment horizontal="right"/>
    </xf>
    <xf numFmtId="3" fontId="1" fillId="3" borderId="6" xfId="0" applyNumberFormat="1" applyFont="1" applyFill="1" applyBorder="1"/>
    <xf numFmtId="3" fontId="1" fillId="3" borderId="1" xfId="0" applyNumberFormat="1" applyFont="1" applyFill="1" applyBorder="1"/>
    <xf numFmtId="3" fontId="2" fillId="0" borderId="6" xfId="0" applyNumberFormat="1" applyFont="1" applyBorder="1"/>
    <xf numFmtId="3" fontId="2" fillId="0" borderId="1" xfId="0" applyNumberFormat="1" applyFont="1" applyBorder="1"/>
    <xf numFmtId="3" fontId="2" fillId="0" borderId="7" xfId="0" applyNumberFormat="1" applyFont="1" applyBorder="1"/>
    <xf numFmtId="3" fontId="2" fillId="0" borderId="13" xfId="0" applyNumberFormat="1" applyFont="1" applyBorder="1"/>
    <xf numFmtId="3" fontId="2" fillId="0" borderId="8" xfId="0" applyNumberFormat="1" applyFont="1" applyBorder="1"/>
    <xf numFmtId="0" fontId="2" fillId="4" borderId="56" xfId="3" applyFont="1" applyFill="1" applyBorder="1" applyAlignment="1">
      <alignment horizontal="left" wrapText="1"/>
    </xf>
    <xf numFmtId="0" fontId="2" fillId="4" borderId="44" xfId="3" applyFont="1" applyFill="1" applyBorder="1" applyAlignment="1">
      <alignment horizontal="left" wrapText="1"/>
    </xf>
    <xf numFmtId="0" fontId="2" fillId="4" borderId="52" xfId="3" applyFont="1" applyFill="1" applyBorder="1" applyAlignment="1">
      <alignment horizontal="left" wrapText="1"/>
    </xf>
    <xf numFmtId="0" fontId="2" fillId="4" borderId="57" xfId="3" applyFont="1" applyFill="1" applyBorder="1" applyAlignment="1">
      <alignment horizontal="left" wrapText="1"/>
    </xf>
    <xf numFmtId="0" fontId="2" fillId="0" borderId="0" xfId="3" applyFont="1" applyFill="1"/>
    <xf numFmtId="3" fontId="2" fillId="0" borderId="6" xfId="3" applyNumberFormat="1" applyFont="1" applyBorder="1" applyAlignment="1">
      <alignment horizontal="right" wrapText="1"/>
    </xf>
    <xf numFmtId="3" fontId="2" fillId="0" borderId="6" xfId="3" applyNumberFormat="1" applyFont="1" applyBorder="1" applyAlignment="1">
      <alignment horizontal="left" wrapText="1"/>
    </xf>
    <xf numFmtId="1" fontId="2" fillId="0" borderId="6" xfId="3" applyNumberFormat="1" applyFont="1" applyBorder="1" applyAlignment="1">
      <alignment horizontal="left" wrapText="1"/>
    </xf>
    <xf numFmtId="1" fontId="2" fillId="0" borderId="8" xfId="3" applyNumberFormat="1" applyFont="1" applyBorder="1" applyAlignment="1">
      <alignment horizontal="left" wrapText="1"/>
    </xf>
    <xf numFmtId="0" fontId="3" fillId="0" borderId="62" xfId="3" applyFont="1" applyBorder="1" applyAlignment="1">
      <alignment horizontal="center" vertical="center" wrapText="1"/>
    </xf>
    <xf numFmtId="2" fontId="22" fillId="3" borderId="1" xfId="0" applyNumberFormat="1" applyFont="1" applyFill="1" applyBorder="1" applyAlignment="1">
      <alignment horizontal="center" vertical="center" wrapText="1"/>
    </xf>
    <xf numFmtId="2" fontId="22" fillId="6" borderId="1" xfId="0" applyNumberFormat="1" applyFont="1" applyFill="1" applyBorder="1" applyAlignment="1">
      <alignment horizontal="center" vertical="center" wrapText="1"/>
    </xf>
    <xf numFmtId="2" fontId="22" fillId="0" borderId="1" xfId="0" applyNumberFormat="1" applyFont="1" applyFill="1" applyBorder="1" applyAlignment="1">
      <alignment horizontal="center" vertical="center" wrapText="1"/>
    </xf>
    <xf numFmtId="2" fontId="7" fillId="0" borderId="9" xfId="0" applyNumberFormat="1" applyFont="1" applyFill="1" applyBorder="1" applyAlignment="1">
      <alignment horizontal="center" vertical="center" wrapText="1"/>
    </xf>
    <xf numFmtId="3" fontId="22" fillId="3" borderId="1" xfId="0" applyNumberFormat="1" applyFont="1" applyFill="1" applyBorder="1" applyAlignment="1">
      <alignment horizontal="center" vertical="center" wrapText="1"/>
    </xf>
    <xf numFmtId="3" fontId="22" fillId="6"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3" fontId="22" fillId="0" borderId="1" xfId="0" applyNumberFormat="1" applyFont="1" applyFill="1" applyBorder="1" applyAlignment="1">
      <alignment horizontal="center" vertical="center" wrapText="1"/>
    </xf>
    <xf numFmtId="3" fontId="7" fillId="0" borderId="9" xfId="0" applyNumberFormat="1" applyFont="1" applyFill="1" applyBorder="1" applyAlignment="1">
      <alignment horizontal="center" vertical="center" wrapText="1"/>
    </xf>
    <xf numFmtId="3" fontId="22" fillId="7" borderId="6" xfId="0" applyNumberFormat="1" applyFont="1" applyFill="1" applyBorder="1" applyAlignment="1">
      <alignment horizontal="center" vertical="center" wrapText="1"/>
    </xf>
    <xf numFmtId="3" fontId="22" fillId="3" borderId="6" xfId="0" applyNumberFormat="1" applyFont="1" applyFill="1" applyBorder="1" applyAlignment="1">
      <alignment horizontal="center" vertical="center" wrapText="1"/>
    </xf>
    <xf numFmtId="3" fontId="22" fillId="6" borderId="6"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3" fontId="7" fillId="0" borderId="8" xfId="0" applyNumberFormat="1" applyFont="1" applyFill="1" applyBorder="1" applyAlignment="1">
      <alignment horizontal="center" vertical="center" wrapText="1"/>
    </xf>
    <xf numFmtId="4" fontId="22" fillId="0" borderId="0" xfId="0" applyNumberFormat="1" applyFont="1" applyFill="1" applyAlignment="1">
      <alignment horizontal="center" vertical="center" wrapText="1"/>
    </xf>
    <xf numFmtId="4" fontId="7" fillId="0" borderId="0" xfId="0" applyNumberFormat="1" applyFont="1" applyFill="1" applyAlignment="1">
      <alignment horizontal="center" vertical="center" wrapText="1"/>
    </xf>
    <xf numFmtId="3" fontId="22" fillId="7" borderId="1" xfId="0" applyNumberFormat="1" applyFont="1" applyFill="1" applyBorder="1" applyAlignment="1">
      <alignment horizontal="center" vertical="center" wrapText="1"/>
    </xf>
    <xf numFmtId="2" fontId="2" fillId="0" borderId="0" xfId="6" applyNumberFormat="1" applyFont="1" applyAlignment="1">
      <alignment horizontal="center" vertical="center"/>
    </xf>
    <xf numFmtId="1" fontId="1" fillId="2" borderId="35" xfId="6" applyNumberFormat="1" applyFont="1" applyFill="1" applyBorder="1" applyAlignment="1">
      <alignment horizontal="center" vertical="center"/>
    </xf>
    <xf numFmtId="1" fontId="1" fillId="2" borderId="28" xfId="6" applyNumberFormat="1" applyFont="1" applyFill="1" applyBorder="1" applyAlignment="1">
      <alignment horizontal="center" vertical="center"/>
    </xf>
    <xf numFmtId="4" fontId="1" fillId="2" borderId="28" xfId="6" applyNumberFormat="1" applyFont="1" applyFill="1" applyBorder="1" applyAlignment="1">
      <alignment horizontal="center" vertical="center"/>
    </xf>
    <xf numFmtId="4" fontId="1" fillId="2" borderId="29" xfId="6" applyNumberFormat="1" applyFont="1" applyFill="1" applyBorder="1" applyAlignment="1">
      <alignment horizontal="center" vertical="center"/>
    </xf>
    <xf numFmtId="4" fontId="1" fillId="2" borderId="58" xfId="6" applyNumberFormat="1" applyFont="1" applyFill="1" applyBorder="1" applyAlignment="1">
      <alignment horizontal="center" vertical="center"/>
    </xf>
    <xf numFmtId="4" fontId="1" fillId="2" borderId="35" xfId="6" applyNumberFormat="1" applyFont="1" applyFill="1" applyBorder="1" applyAlignment="1">
      <alignment horizontal="center" vertical="center"/>
    </xf>
    <xf numFmtId="2" fontId="1" fillId="2" borderId="28" xfId="6" applyNumberFormat="1" applyFont="1" applyFill="1" applyBorder="1" applyAlignment="1">
      <alignment horizontal="center" vertical="center"/>
    </xf>
    <xf numFmtId="0" fontId="2" fillId="0" borderId="26" xfId="6" applyFont="1" applyBorder="1" applyAlignment="1">
      <alignment horizontal="center" vertical="center"/>
    </xf>
    <xf numFmtId="2" fontId="2" fillId="0" borderId="26" xfId="6" applyNumberFormat="1" applyFont="1" applyBorder="1" applyAlignment="1">
      <alignment horizontal="center" vertical="center"/>
    </xf>
    <xf numFmtId="1" fontId="13" fillId="2" borderId="6" xfId="0" applyNumberFormat="1" applyFont="1" applyFill="1" applyBorder="1" applyAlignment="1">
      <alignment horizontal="center"/>
    </xf>
    <xf numFmtId="1" fontId="13" fillId="3" borderId="6" xfId="0" applyNumberFormat="1" applyFont="1" applyFill="1" applyBorder="1" applyAlignment="1">
      <alignment horizontal="center" vertical="center"/>
    </xf>
    <xf numFmtId="1" fontId="12" fillId="0" borderId="6" xfId="0" applyNumberFormat="1" applyFont="1" applyBorder="1" applyAlignment="1">
      <alignment horizontal="center" vertical="center"/>
    </xf>
    <xf numFmtId="1" fontId="12" fillId="0" borderId="6" xfId="0" applyNumberFormat="1" applyFont="1" applyFill="1" applyBorder="1" applyAlignment="1">
      <alignment horizontal="center" vertical="center"/>
    </xf>
    <xf numFmtId="1" fontId="12" fillId="0" borderId="6" xfId="0" applyNumberFormat="1" applyFont="1" applyBorder="1" applyAlignment="1">
      <alignment vertical="center"/>
    </xf>
    <xf numFmtId="1" fontId="12" fillId="3" borderId="6" xfId="0" applyNumberFormat="1" applyFont="1" applyFill="1" applyBorder="1" applyAlignment="1">
      <alignment horizontal="center" vertical="center"/>
    </xf>
    <xf numFmtId="1" fontId="13" fillId="17" borderId="6" xfId="0" applyNumberFormat="1" applyFont="1" applyFill="1" applyBorder="1" applyAlignment="1">
      <alignment horizontal="center" vertical="center" wrapText="1"/>
    </xf>
    <xf numFmtId="1" fontId="12" fillId="0" borderId="8"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3" xfId="0" applyNumberFormat="1" applyFont="1" applyFill="1" applyBorder="1" applyAlignment="1">
      <alignment horizontal="center" vertical="center"/>
    </xf>
    <xf numFmtId="1" fontId="13" fillId="3" borderId="13"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6" borderId="13" xfId="0" applyNumberFormat="1" applyFont="1" applyFill="1" applyBorder="1" applyAlignment="1">
      <alignment horizontal="center" vertical="center"/>
    </xf>
    <xf numFmtId="1" fontId="12" fillId="0" borderId="14" xfId="0" applyNumberFormat="1" applyFont="1" applyBorder="1" applyAlignment="1">
      <alignment horizontal="center" vertical="center"/>
    </xf>
    <xf numFmtId="4" fontId="12" fillId="0" borderId="7" xfId="0" applyNumberFormat="1" applyFont="1" applyBorder="1" applyAlignment="1">
      <alignment horizontal="center" vertical="center"/>
    </xf>
    <xf numFmtId="4" fontId="12" fillId="0" borderId="7" xfId="0" applyNumberFormat="1" applyFont="1" applyFill="1" applyBorder="1" applyAlignment="1">
      <alignment horizontal="center" vertical="center"/>
    </xf>
    <xf numFmtId="0" fontId="12" fillId="0" borderId="24" xfId="0" applyFont="1" applyBorder="1" applyAlignment="1">
      <alignment horizontal="center" vertical="center" wrapText="1"/>
    </xf>
    <xf numFmtId="0" fontId="2" fillId="0" borderId="6" xfId="0" applyFont="1" applyFill="1" applyBorder="1" applyAlignment="1">
      <alignment horizontal="right" wrapText="1"/>
    </xf>
    <xf numFmtId="0" fontId="2" fillId="0" borderId="0" xfId="0" applyFont="1" applyAlignment="1">
      <alignment horizontal="center"/>
    </xf>
    <xf numFmtId="4" fontId="12" fillId="0" borderId="1" xfId="0" applyNumberFormat="1" applyFont="1" applyBorder="1" applyAlignment="1">
      <alignment horizontal="center" vertical="center" wrapText="1"/>
    </xf>
    <xf numFmtId="1" fontId="13" fillId="0" borderId="6" xfId="0" applyNumberFormat="1" applyFont="1" applyBorder="1" applyAlignment="1">
      <alignment horizontal="center" vertical="center"/>
    </xf>
    <xf numFmtId="2" fontId="13" fillId="0" borderId="1" xfId="0" applyNumberFormat="1" applyFont="1" applyBorder="1" applyAlignment="1">
      <alignment horizontal="center" vertical="center"/>
    </xf>
    <xf numFmtId="0" fontId="12" fillId="0" borderId="1" xfId="0" applyFont="1" applyBorder="1" applyAlignment="1">
      <alignment vertical="center"/>
    </xf>
    <xf numFmtId="9" fontId="2" fillId="0" borderId="1" xfId="1" applyFont="1" applyFill="1" applyBorder="1" applyAlignment="1">
      <alignment horizontal="center" vertical="center"/>
    </xf>
    <xf numFmtId="4" fontId="12" fillId="0" borderId="10" xfId="0" applyNumberFormat="1" applyFont="1" applyBorder="1" applyAlignment="1">
      <alignment horizontal="center" vertical="center"/>
    </xf>
    <xf numFmtId="0" fontId="2" fillId="0" borderId="32" xfId="6" applyFont="1" applyBorder="1" applyAlignment="1">
      <alignment horizontal="center" vertical="center" wrapText="1"/>
    </xf>
    <xf numFmtId="0" fontId="2" fillId="0" borderId="33" xfId="6" applyFont="1" applyBorder="1" applyAlignment="1">
      <alignment horizontal="center" vertical="center" wrapText="1"/>
    </xf>
    <xf numFmtId="0" fontId="2" fillId="0" borderId="33" xfId="6" applyFont="1" applyFill="1" applyBorder="1" applyAlignment="1">
      <alignment horizontal="center" vertical="center" wrapText="1"/>
    </xf>
    <xf numFmtId="2" fontId="2" fillId="0" borderId="33" xfId="6" applyNumberFormat="1" applyFont="1" applyFill="1" applyBorder="1" applyAlignment="1">
      <alignment horizontal="center" vertical="center" wrapText="1"/>
    </xf>
    <xf numFmtId="0" fontId="2" fillId="0" borderId="11" xfId="6" applyFont="1" applyFill="1" applyBorder="1" applyAlignment="1">
      <alignment horizontal="center" vertical="center" wrapText="1"/>
    </xf>
    <xf numFmtId="0" fontId="2" fillId="0" borderId="36" xfId="6" applyFont="1" applyBorder="1" applyAlignment="1">
      <alignment horizontal="center" vertical="center" wrapText="1"/>
    </xf>
    <xf numFmtId="2" fontId="2" fillId="0" borderId="33" xfId="6" applyNumberFormat="1" applyFont="1" applyBorder="1" applyAlignment="1">
      <alignment horizontal="center" vertical="center" wrapText="1"/>
    </xf>
    <xf numFmtId="0" fontId="2" fillId="0" borderId="42" xfId="6" applyFont="1" applyBorder="1" applyAlignment="1">
      <alignment horizontal="center" vertical="center" wrapText="1"/>
    </xf>
    <xf numFmtId="0" fontId="2" fillId="0" borderId="55" xfId="6" applyFont="1" applyBorder="1" applyAlignment="1">
      <alignment horizontal="center" vertical="center" wrapText="1"/>
    </xf>
    <xf numFmtId="0" fontId="2" fillId="0" borderId="41" xfId="6" applyFont="1" applyBorder="1" applyAlignment="1">
      <alignment horizontal="center" vertical="center" wrapText="1"/>
    </xf>
    <xf numFmtId="2" fontId="2" fillId="0" borderId="41" xfId="6" applyNumberFormat="1" applyFont="1" applyBorder="1" applyAlignment="1">
      <alignment horizontal="center" vertical="center" wrapText="1"/>
    </xf>
    <xf numFmtId="0" fontId="2" fillId="0" borderId="54" xfId="6" applyFont="1" applyBorder="1" applyAlignment="1">
      <alignment horizontal="center" vertical="center" wrapText="1"/>
    </xf>
    <xf numFmtId="0" fontId="2" fillId="0" borderId="40" xfId="6" applyFont="1" applyBorder="1" applyAlignment="1">
      <alignment horizontal="center" vertical="center" wrapText="1"/>
    </xf>
    <xf numFmtId="0" fontId="1" fillId="12" borderId="52" xfId="6" applyFont="1" applyFill="1" applyBorder="1" applyAlignment="1">
      <alignment horizontal="left" vertical="center"/>
    </xf>
    <xf numFmtId="1" fontId="13" fillId="12" borderId="6" xfId="6" applyNumberFormat="1" applyFont="1" applyFill="1" applyBorder="1" applyAlignment="1">
      <alignment horizontal="center" vertical="center"/>
    </xf>
    <xf numFmtId="1" fontId="13" fillId="12" borderId="1" xfId="6" applyNumberFormat="1" applyFont="1" applyFill="1" applyBorder="1" applyAlignment="1">
      <alignment horizontal="center" vertical="center"/>
    </xf>
    <xf numFmtId="0" fontId="13" fillId="12" borderId="1" xfId="6" applyFont="1" applyFill="1" applyBorder="1" applyAlignment="1">
      <alignment horizontal="center" vertical="center"/>
    </xf>
    <xf numFmtId="2" fontId="13" fillId="12" borderId="1" xfId="6" applyNumberFormat="1" applyFont="1" applyFill="1" applyBorder="1" applyAlignment="1">
      <alignment horizontal="center" vertical="center"/>
    </xf>
    <xf numFmtId="0" fontId="13" fillId="12" borderId="2" xfId="6" applyFont="1" applyFill="1" applyBorder="1" applyAlignment="1">
      <alignment horizontal="center" vertical="center"/>
    </xf>
    <xf numFmtId="4" fontId="13" fillId="12" borderId="1" xfId="6" applyNumberFormat="1" applyFont="1" applyFill="1" applyBorder="1" applyAlignment="1">
      <alignment horizontal="center" vertical="center"/>
    </xf>
    <xf numFmtId="4" fontId="13" fillId="12" borderId="7" xfId="6" applyNumberFormat="1" applyFont="1" applyFill="1" applyBorder="1" applyAlignment="1">
      <alignment horizontal="center" vertical="center"/>
    </xf>
    <xf numFmtId="0" fontId="1" fillId="0" borderId="18" xfId="6" applyFont="1" applyFill="1" applyBorder="1" applyAlignment="1">
      <alignment horizontal="center" vertical="center" wrapText="1"/>
    </xf>
    <xf numFmtId="1" fontId="13" fillId="0" borderId="6" xfId="6" applyNumberFormat="1" applyFont="1" applyFill="1" applyBorder="1" applyAlignment="1">
      <alignment horizontal="center" vertical="center"/>
    </xf>
    <xf numFmtId="2" fontId="13" fillId="0" borderId="1" xfId="6" applyNumberFormat="1" applyFont="1" applyFill="1" applyBorder="1" applyAlignment="1">
      <alignment horizontal="center" vertical="center"/>
    </xf>
    <xf numFmtId="0" fontId="13" fillId="0" borderId="1" xfId="6" applyFont="1" applyFill="1" applyBorder="1" applyAlignment="1">
      <alignment horizontal="center" vertical="center"/>
    </xf>
    <xf numFmtId="4" fontId="1" fillId="0" borderId="1" xfId="6" applyNumberFormat="1" applyFont="1" applyFill="1" applyBorder="1" applyAlignment="1">
      <alignment horizontal="center" vertical="center"/>
    </xf>
    <xf numFmtId="4" fontId="1" fillId="0" borderId="2" xfId="6" applyNumberFormat="1" applyFont="1" applyFill="1" applyBorder="1" applyAlignment="1">
      <alignment horizontal="center" vertical="center"/>
    </xf>
    <xf numFmtId="4" fontId="13" fillId="0" borderId="1" xfId="6" applyNumberFormat="1" applyFont="1" applyFill="1" applyBorder="1" applyAlignment="1">
      <alignment horizontal="center" vertical="center"/>
    </xf>
    <xf numFmtId="4" fontId="13" fillId="0" borderId="7" xfId="6" applyNumberFormat="1" applyFont="1" applyFill="1" applyBorder="1" applyAlignment="1">
      <alignment horizontal="center" vertical="center"/>
    </xf>
    <xf numFmtId="0" fontId="12" fillId="0" borderId="18" xfId="6" applyFont="1" applyFill="1" applyBorder="1" applyAlignment="1">
      <alignment horizontal="center" vertical="center"/>
    </xf>
    <xf numFmtId="1" fontId="12" fillId="0" borderId="6" xfId="6" applyNumberFormat="1" applyFont="1" applyFill="1" applyBorder="1" applyAlignment="1">
      <alignment horizontal="center" vertical="center"/>
    </xf>
    <xf numFmtId="2" fontId="12" fillId="0" borderId="1" xfId="6" applyNumberFormat="1" applyFont="1" applyFill="1" applyBorder="1" applyAlignment="1">
      <alignment horizontal="center" vertical="center"/>
    </xf>
    <xf numFmtId="170" fontId="12" fillId="0" borderId="1" xfId="6" applyNumberFormat="1" applyFont="1" applyFill="1" applyBorder="1" applyAlignment="1">
      <alignment horizontal="center" vertical="center"/>
    </xf>
    <xf numFmtId="9" fontId="12" fillId="0" borderId="1" xfId="6" applyNumberFormat="1" applyFont="1" applyFill="1" applyBorder="1" applyAlignment="1">
      <alignment horizontal="center" vertical="center"/>
    </xf>
    <xf numFmtId="4" fontId="12" fillId="0" borderId="1" xfId="6" applyNumberFormat="1" applyFont="1" applyFill="1" applyBorder="1" applyAlignment="1">
      <alignment horizontal="center" vertical="center"/>
    </xf>
    <xf numFmtId="4" fontId="2" fillId="0" borderId="1" xfId="6" applyNumberFormat="1" applyFont="1" applyFill="1" applyBorder="1" applyAlignment="1">
      <alignment horizontal="center" vertical="center"/>
    </xf>
    <xf numFmtId="4" fontId="2" fillId="0" borderId="2" xfId="6" applyNumberFormat="1" applyFont="1" applyFill="1" applyBorder="1" applyAlignment="1">
      <alignment horizontal="center" vertical="center"/>
    </xf>
    <xf numFmtId="4" fontId="2" fillId="0" borderId="7" xfId="6" applyNumberFormat="1" applyFont="1" applyFill="1" applyBorder="1" applyAlignment="1">
      <alignment horizontal="center" vertical="center"/>
    </xf>
    <xf numFmtId="170" fontId="13" fillId="0" borderId="1" xfId="6" applyNumberFormat="1" applyFont="1" applyFill="1" applyBorder="1" applyAlignment="1">
      <alignment horizontal="center" vertical="center"/>
    </xf>
    <xf numFmtId="9" fontId="13" fillId="0" borderId="1" xfId="6" applyNumberFormat="1" applyFont="1" applyFill="1" applyBorder="1" applyAlignment="1">
      <alignment horizontal="center" vertical="center"/>
    </xf>
    <xf numFmtId="4" fontId="1" fillId="0" borderId="7" xfId="6" applyNumberFormat="1" applyFont="1" applyFill="1" applyBorder="1" applyAlignment="1">
      <alignment horizontal="center" vertical="center"/>
    </xf>
    <xf numFmtId="0" fontId="1" fillId="12" borderId="18" xfId="6" applyFont="1" applyFill="1" applyBorder="1" applyAlignment="1">
      <alignment horizontal="left" vertical="center"/>
    </xf>
    <xf numFmtId="170" fontId="13" fillId="12" borderId="1" xfId="6" applyNumberFormat="1" applyFont="1" applyFill="1" applyBorder="1" applyAlignment="1">
      <alignment horizontal="center" vertical="center"/>
    </xf>
    <xf numFmtId="9" fontId="13" fillId="12" borderId="1" xfId="6" applyNumberFormat="1" applyFont="1" applyFill="1" applyBorder="1" applyAlignment="1">
      <alignment horizontal="center" vertical="center"/>
    </xf>
    <xf numFmtId="4" fontId="1" fillId="12" borderId="1" xfId="6" applyNumberFormat="1" applyFont="1" applyFill="1" applyBorder="1" applyAlignment="1">
      <alignment horizontal="center" vertical="center"/>
    </xf>
    <xf numFmtId="4" fontId="1" fillId="12" borderId="2" xfId="6" applyNumberFormat="1" applyFont="1" applyFill="1" applyBorder="1" applyAlignment="1">
      <alignment horizontal="center" vertical="center"/>
    </xf>
    <xf numFmtId="4" fontId="1" fillId="12" borderId="7" xfId="6" applyNumberFormat="1" applyFont="1" applyFill="1" applyBorder="1" applyAlignment="1">
      <alignment horizontal="center" vertical="center"/>
    </xf>
    <xf numFmtId="0" fontId="1" fillId="18" borderId="18" xfId="6" applyFont="1" applyFill="1" applyBorder="1" applyAlignment="1">
      <alignment horizontal="center" vertical="center" wrapText="1"/>
    </xf>
    <xf numFmtId="1" fontId="13" fillId="18" borderId="6" xfId="6" applyNumberFormat="1" applyFont="1" applyFill="1" applyBorder="1" applyAlignment="1">
      <alignment horizontal="center" vertical="center"/>
    </xf>
    <xf numFmtId="2" fontId="13" fillId="18" borderId="1" xfId="6" applyNumberFormat="1" applyFont="1" applyFill="1" applyBorder="1" applyAlignment="1">
      <alignment horizontal="center" vertical="center"/>
    </xf>
    <xf numFmtId="0" fontId="13" fillId="18" borderId="1" xfId="6" applyFont="1" applyFill="1" applyBorder="1" applyAlignment="1">
      <alignment horizontal="center" vertical="center"/>
    </xf>
    <xf numFmtId="4" fontId="1" fillId="18" borderId="1" xfId="6" applyNumberFormat="1" applyFont="1" applyFill="1" applyBorder="1" applyAlignment="1">
      <alignment horizontal="center" vertical="center"/>
    </xf>
    <xf numFmtId="4" fontId="1" fillId="18" borderId="2" xfId="6" applyNumberFormat="1" applyFont="1" applyFill="1" applyBorder="1" applyAlignment="1">
      <alignment horizontal="center" vertical="center"/>
    </xf>
    <xf numFmtId="4" fontId="13" fillId="18" borderId="1" xfId="6" applyNumberFormat="1" applyFont="1" applyFill="1" applyBorder="1" applyAlignment="1">
      <alignment horizontal="center" vertical="center"/>
    </xf>
    <xf numFmtId="4" fontId="13" fillId="18" borderId="7" xfId="6" applyNumberFormat="1" applyFont="1" applyFill="1" applyBorder="1" applyAlignment="1">
      <alignment horizontal="center" vertical="center"/>
    </xf>
    <xf numFmtId="4" fontId="13" fillId="12" borderId="2" xfId="6" applyNumberFormat="1" applyFont="1" applyFill="1" applyBorder="1" applyAlignment="1">
      <alignment horizontal="center" vertical="center"/>
    </xf>
    <xf numFmtId="4" fontId="13" fillId="18" borderId="2" xfId="6" applyNumberFormat="1" applyFont="1" applyFill="1" applyBorder="1" applyAlignment="1">
      <alignment horizontal="center" vertical="center"/>
    </xf>
    <xf numFmtId="0" fontId="13" fillId="18" borderId="7" xfId="6" applyFont="1" applyFill="1" applyBorder="1" applyAlignment="1">
      <alignment horizontal="center" vertical="center"/>
    </xf>
    <xf numFmtId="170" fontId="13" fillId="18" borderId="1" xfId="6" applyNumberFormat="1" applyFont="1" applyFill="1" applyBorder="1" applyAlignment="1">
      <alignment horizontal="center" vertical="center"/>
    </xf>
    <xf numFmtId="9" fontId="13" fillId="18" borderId="1" xfId="6" applyNumberFormat="1" applyFont="1" applyFill="1" applyBorder="1" applyAlignment="1">
      <alignment horizontal="center" vertical="center"/>
    </xf>
    <xf numFmtId="0" fontId="13" fillId="12" borderId="7" xfId="6" applyFont="1" applyFill="1" applyBorder="1" applyAlignment="1">
      <alignment horizontal="center" vertical="center"/>
    </xf>
    <xf numFmtId="4" fontId="1" fillId="18" borderId="7" xfId="6" applyNumberFormat="1" applyFont="1" applyFill="1" applyBorder="1" applyAlignment="1">
      <alignment horizontal="center" vertical="center"/>
    </xf>
    <xf numFmtId="2" fontId="13" fillId="18" borderId="7" xfId="6" applyNumberFormat="1" applyFont="1" applyFill="1" applyBorder="1" applyAlignment="1">
      <alignment horizontal="center" vertical="center"/>
    </xf>
    <xf numFmtId="2" fontId="13" fillId="12" borderId="7" xfId="6" applyNumberFormat="1" applyFont="1" applyFill="1" applyBorder="1" applyAlignment="1">
      <alignment horizontal="center" vertical="center"/>
    </xf>
    <xf numFmtId="1" fontId="2" fillId="0" borderId="6" xfId="6" applyNumberFormat="1" applyFont="1" applyFill="1" applyBorder="1" applyAlignment="1">
      <alignment horizontal="center" vertical="center"/>
    </xf>
    <xf numFmtId="170" fontId="2" fillId="0" borderId="1" xfId="6" applyNumberFormat="1" applyFont="1" applyFill="1" applyBorder="1" applyAlignment="1">
      <alignment horizontal="center" vertical="center"/>
    </xf>
    <xf numFmtId="9" fontId="2" fillId="0" borderId="1" xfId="6" applyNumberFormat="1" applyFont="1" applyFill="1" applyBorder="1" applyAlignment="1">
      <alignment horizontal="center" vertical="center"/>
    </xf>
    <xf numFmtId="1" fontId="1" fillId="12" borderId="6" xfId="6" applyNumberFormat="1" applyFont="1" applyFill="1" applyBorder="1" applyAlignment="1">
      <alignment horizontal="center" vertical="center"/>
    </xf>
    <xf numFmtId="2" fontId="1" fillId="12" borderId="1" xfId="6" applyNumberFormat="1" applyFont="1" applyFill="1" applyBorder="1" applyAlignment="1">
      <alignment horizontal="center" vertical="center"/>
    </xf>
    <xf numFmtId="0" fontId="1" fillId="12" borderId="1" xfId="6" applyFont="1" applyFill="1" applyBorder="1" applyAlignment="1">
      <alignment horizontal="center" vertical="center"/>
    </xf>
    <xf numFmtId="2" fontId="1" fillId="12" borderId="7" xfId="6" applyNumberFormat="1" applyFont="1" applyFill="1" applyBorder="1" applyAlignment="1">
      <alignment horizontal="center" vertical="center"/>
    </xf>
    <xf numFmtId="2" fontId="2" fillId="0" borderId="1" xfId="6" applyNumberFormat="1" applyFont="1" applyFill="1" applyBorder="1" applyAlignment="1">
      <alignment horizontal="center" vertical="center"/>
    </xf>
    <xf numFmtId="0" fontId="1" fillId="12" borderId="2" xfId="6" applyFont="1" applyFill="1" applyBorder="1" applyAlignment="1">
      <alignment horizontal="center" vertical="center"/>
    </xf>
    <xf numFmtId="0" fontId="12" fillId="0" borderId="19" xfId="6" applyFont="1" applyFill="1" applyBorder="1" applyAlignment="1">
      <alignment horizontal="center" vertical="center"/>
    </xf>
    <xf numFmtId="1" fontId="2" fillId="0" borderId="36" xfId="6" applyNumberFormat="1" applyFont="1" applyFill="1" applyBorder="1" applyAlignment="1">
      <alignment horizontal="center" vertical="center"/>
    </xf>
    <xf numFmtId="2" fontId="2" fillId="0" borderId="33" xfId="6" applyNumberFormat="1" applyFont="1" applyFill="1" applyBorder="1" applyAlignment="1">
      <alignment horizontal="center" vertical="center"/>
    </xf>
    <xf numFmtId="170" fontId="2" fillId="0" borderId="33" xfId="6" applyNumberFormat="1" applyFont="1" applyFill="1" applyBorder="1" applyAlignment="1">
      <alignment horizontal="center" vertical="center"/>
    </xf>
    <xf numFmtId="9" fontId="2" fillId="0" borderId="33" xfId="6" applyNumberFormat="1" applyFont="1" applyFill="1" applyBorder="1" applyAlignment="1">
      <alignment horizontal="center" vertical="center"/>
    </xf>
    <xf numFmtId="4" fontId="2" fillId="0" borderId="33" xfId="6" applyNumberFormat="1" applyFont="1" applyFill="1" applyBorder="1" applyAlignment="1">
      <alignment horizontal="center" vertical="center"/>
    </xf>
    <xf numFmtId="4" fontId="2" fillId="0" borderId="11" xfId="6" applyNumberFormat="1" applyFont="1" applyFill="1" applyBorder="1" applyAlignment="1">
      <alignment horizontal="center" vertical="center"/>
    </xf>
    <xf numFmtId="1" fontId="2" fillId="0" borderId="8" xfId="6" applyNumberFormat="1" applyFont="1" applyFill="1" applyBorder="1" applyAlignment="1">
      <alignment horizontal="center" vertical="center"/>
    </xf>
    <xf numFmtId="2" fontId="2" fillId="0" borderId="9" xfId="6" applyNumberFormat="1" applyFont="1" applyFill="1" applyBorder="1" applyAlignment="1">
      <alignment horizontal="center" vertical="center"/>
    </xf>
    <xf numFmtId="170" fontId="2" fillId="0" borderId="9" xfId="6" applyNumberFormat="1" applyFont="1" applyFill="1" applyBorder="1" applyAlignment="1">
      <alignment horizontal="center" vertical="center"/>
    </xf>
    <xf numFmtId="9" fontId="2" fillId="0" borderId="9" xfId="6" applyNumberFormat="1" applyFont="1" applyFill="1" applyBorder="1" applyAlignment="1">
      <alignment horizontal="center" vertical="center"/>
    </xf>
    <xf numFmtId="4" fontId="2" fillId="0" borderId="9" xfId="6" applyNumberFormat="1" applyFont="1" applyFill="1" applyBorder="1" applyAlignment="1">
      <alignment horizontal="center" vertical="center"/>
    </xf>
    <xf numFmtId="4" fontId="2" fillId="0" borderId="16" xfId="6" applyNumberFormat="1" applyFont="1" applyFill="1" applyBorder="1" applyAlignment="1">
      <alignment horizontal="center" vertical="center"/>
    </xf>
    <xf numFmtId="4" fontId="2" fillId="0" borderId="10" xfId="6" applyNumberFormat="1" applyFont="1" applyFill="1" applyBorder="1" applyAlignment="1">
      <alignment horizontal="center" vertical="center"/>
    </xf>
    <xf numFmtId="4" fontId="13" fillId="0" borderId="2" xfId="6" applyNumberFormat="1" applyFont="1" applyFill="1" applyBorder="1" applyAlignment="1">
      <alignment horizontal="center" vertical="center"/>
    </xf>
    <xf numFmtId="0" fontId="13" fillId="0" borderId="2" xfId="6" applyFont="1" applyFill="1" applyBorder="1" applyAlignment="1">
      <alignment horizontal="center" vertical="center"/>
    </xf>
    <xf numFmtId="0" fontId="13" fillId="0" borderId="7" xfId="6" applyFont="1" applyFill="1" applyBorder="1" applyAlignment="1">
      <alignment horizontal="center" vertical="center"/>
    </xf>
    <xf numFmtId="2" fontId="13" fillId="0" borderId="7" xfId="6" applyNumberFormat="1" applyFont="1" applyFill="1" applyBorder="1" applyAlignment="1">
      <alignment horizontal="center" vertical="center"/>
    </xf>
    <xf numFmtId="1" fontId="1" fillId="0" borderId="6" xfId="6" applyNumberFormat="1" applyFont="1" applyFill="1" applyBorder="1" applyAlignment="1">
      <alignment horizontal="center" vertical="center"/>
    </xf>
    <xf numFmtId="2" fontId="1" fillId="0" borderId="1" xfId="6" applyNumberFormat="1" applyFont="1" applyFill="1" applyBorder="1" applyAlignment="1">
      <alignment horizontal="center" vertical="center"/>
    </xf>
    <xf numFmtId="0" fontId="1" fillId="0" borderId="1" xfId="6" applyFont="1" applyFill="1" applyBorder="1" applyAlignment="1">
      <alignment horizontal="center" vertical="center"/>
    </xf>
    <xf numFmtId="2" fontId="1" fillId="0" borderId="7" xfId="6" applyNumberFormat="1" applyFont="1" applyFill="1" applyBorder="1" applyAlignment="1">
      <alignment horizontal="center" vertical="center"/>
    </xf>
    <xf numFmtId="0" fontId="1" fillId="0" borderId="2" xfId="6" applyFont="1" applyFill="1" applyBorder="1" applyAlignment="1">
      <alignment horizontal="center" vertical="center"/>
    </xf>
    <xf numFmtId="2" fontId="1" fillId="0" borderId="0" xfId="0" applyNumberFormat="1" applyFont="1"/>
    <xf numFmtId="2" fontId="2" fillId="0" borderId="1" xfId="0" applyNumberFormat="1" applyFont="1" applyFill="1" applyBorder="1"/>
    <xf numFmtId="2" fontId="2" fillId="0" borderId="13" xfId="0" applyNumberFormat="1" applyFont="1" applyFill="1" applyBorder="1"/>
    <xf numFmtId="0" fontId="2" fillId="0" borderId="24" xfId="0" applyFont="1" applyFill="1" applyBorder="1"/>
    <xf numFmtId="0" fontId="2" fillId="0" borderId="36" xfId="0" applyFont="1" applyFill="1" applyBorder="1"/>
    <xf numFmtId="4" fontId="2" fillId="0" borderId="33" xfId="0" applyNumberFormat="1" applyFont="1" applyFill="1" applyBorder="1"/>
    <xf numFmtId="0" fontId="5" fillId="0" borderId="13" xfId="0" applyFont="1" applyBorder="1" applyAlignment="1">
      <alignment horizontal="right" wrapText="1"/>
    </xf>
    <xf numFmtId="0" fontId="12" fillId="0" borderId="6"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2"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9" xfId="0" applyFont="1" applyBorder="1" applyAlignment="1">
      <alignment horizontal="left" wrapText="1"/>
    </xf>
    <xf numFmtId="4" fontId="1" fillId="0" borderId="0" xfId="0" applyNumberFormat="1" applyFont="1" applyFill="1"/>
    <xf numFmtId="0" fontId="31" fillId="0" borderId="6" xfId="0" applyFont="1" applyFill="1" applyBorder="1" applyAlignment="1">
      <alignment horizontal="right"/>
    </xf>
    <xf numFmtId="2" fontId="31" fillId="0" borderId="13" xfId="0" applyNumberFormat="1" applyFont="1" applyFill="1" applyBorder="1"/>
    <xf numFmtId="4" fontId="31" fillId="0" borderId="1" xfId="0" applyNumberFormat="1" applyFont="1" applyFill="1" applyBorder="1"/>
    <xf numFmtId="9" fontId="31" fillId="0" borderId="1" xfId="1" applyFont="1" applyFill="1" applyBorder="1"/>
    <xf numFmtId="4" fontId="31" fillId="0" borderId="7" xfId="0" applyNumberFormat="1" applyFont="1" applyFill="1" applyBorder="1"/>
    <xf numFmtId="168" fontId="1" fillId="0" borderId="13" xfId="0" applyNumberFormat="1" applyFont="1" applyBorder="1"/>
    <xf numFmtId="0" fontId="1" fillId="6" borderId="6" xfId="0" applyFont="1" applyFill="1" applyBorder="1" applyAlignment="1">
      <alignment horizontal="right"/>
    </xf>
    <xf numFmtId="0" fontId="1" fillId="6" borderId="6" xfId="0" applyFont="1" applyFill="1" applyBorder="1"/>
    <xf numFmtId="9" fontId="1" fillId="6" borderId="1" xfId="1" applyFont="1" applyFill="1" applyBorder="1"/>
    <xf numFmtId="168" fontId="1" fillId="6" borderId="13" xfId="0" applyNumberFormat="1" applyFont="1" applyFill="1" applyBorder="1" applyAlignment="1"/>
    <xf numFmtId="4" fontId="1" fillId="6" borderId="1" xfId="0" applyNumberFormat="1" applyFont="1" applyFill="1" applyBorder="1" applyAlignment="1"/>
    <xf numFmtId="0" fontId="1" fillId="6" borderId="6" xfId="0" applyFont="1" applyFill="1" applyBorder="1" applyAlignment="1"/>
    <xf numFmtId="2" fontId="1" fillId="6" borderId="13" xfId="0" applyNumberFormat="1" applyFont="1" applyFill="1" applyBorder="1" applyAlignment="1"/>
    <xf numFmtId="4" fontId="1" fillId="0" borderId="1" xfId="0" applyNumberFormat="1" applyFont="1" applyBorder="1" applyAlignment="1"/>
    <xf numFmtId="9" fontId="1" fillId="0" borderId="1" xfId="1" applyFont="1" applyBorder="1" applyAlignment="1"/>
    <xf numFmtId="4" fontId="1" fillId="0" borderId="7" xfId="0" applyNumberFormat="1" applyFont="1" applyBorder="1" applyAlignment="1"/>
    <xf numFmtId="0" fontId="1" fillId="3" borderId="24" xfId="0" applyFont="1" applyFill="1" applyBorder="1" applyAlignment="1">
      <alignment horizontal="left" wrapText="1"/>
    </xf>
    <xf numFmtId="0" fontId="1" fillId="3" borderId="6" xfId="0" applyFont="1" applyFill="1" applyBorder="1" applyAlignment="1">
      <alignment horizontal="right"/>
    </xf>
    <xf numFmtId="4" fontId="32" fillId="2" borderId="6" xfId="0" applyNumberFormat="1" applyFont="1" applyFill="1" applyBorder="1"/>
    <xf numFmtId="4" fontId="32" fillId="0" borderId="0" xfId="0" applyNumberFormat="1" applyFont="1"/>
    <xf numFmtId="0" fontId="1" fillId="3" borderId="2" xfId="0" applyFont="1" applyFill="1" applyBorder="1" applyAlignment="1">
      <alignment horizontal="left" vertical="top" wrapText="1"/>
    </xf>
    <xf numFmtId="0" fontId="1" fillId="3" borderId="2" xfId="0" applyFont="1" applyFill="1" applyBorder="1" applyAlignment="1">
      <alignment horizontal="left" vertical="top"/>
    </xf>
    <xf numFmtId="0" fontId="1" fillId="0" borderId="0" xfId="0" applyFont="1"/>
    <xf numFmtId="0" fontId="3" fillId="0" borderId="6" xfId="0" applyFont="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4" fontId="1" fillId="2" borderId="1" xfId="0" applyNumberFormat="1" applyFont="1" applyFill="1" applyBorder="1"/>
    <xf numFmtId="0" fontId="1" fillId="3" borderId="6" xfId="0" applyFont="1" applyFill="1" applyBorder="1"/>
    <xf numFmtId="4" fontId="1" fillId="3" borderId="1" xfId="0" applyNumberFormat="1" applyFont="1" applyFill="1" applyBorder="1"/>
    <xf numFmtId="4" fontId="1" fillId="3" borderId="7" xfId="0" applyNumberFormat="1" applyFont="1" applyFill="1" applyBorder="1"/>
    <xf numFmtId="0" fontId="2" fillId="0" borderId="2" xfId="0" applyFont="1" applyBorder="1" applyAlignment="1">
      <alignment horizontal="left" wrapText="1"/>
    </xf>
    <xf numFmtId="0" fontId="2" fillId="0" borderId="6" xfId="0" applyFont="1" applyBorder="1"/>
    <xf numFmtId="4" fontId="2" fillId="0" borderId="1" xfId="0" applyNumberFormat="1" applyFont="1" applyBorder="1"/>
    <xf numFmtId="4" fontId="2" fillId="0" borderId="7" xfId="0" applyNumberFormat="1" applyFont="1" applyBorder="1"/>
    <xf numFmtId="0" fontId="7" fillId="0" borderId="6" xfId="0"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2" fillId="0" borderId="6" xfId="0" applyFont="1" applyBorder="1" applyAlignment="1">
      <alignment horizontal="left" wrapText="1"/>
    </xf>
    <xf numFmtId="0" fontId="2" fillId="0" borderId="2" xfId="0" applyFont="1" applyBorder="1" applyAlignment="1">
      <alignment horizontal="left" vertical="top" wrapText="1"/>
    </xf>
    <xf numFmtId="2" fontId="2" fillId="0" borderId="6" xfId="0" applyNumberFormat="1" applyFont="1" applyBorder="1" applyAlignment="1">
      <alignment horizontal="center" wrapText="1"/>
    </xf>
    <xf numFmtId="0" fontId="2" fillId="0" borderId="6" xfId="0" applyFont="1" applyBorder="1" applyAlignment="1">
      <alignment horizontal="center" wrapText="1"/>
    </xf>
    <xf numFmtId="2" fontId="1" fillId="2" borderId="6" xfId="0" applyNumberFormat="1" applyFont="1" applyFill="1" applyBorder="1" applyAlignment="1">
      <alignment horizontal="center"/>
    </xf>
    <xf numFmtId="4" fontId="1" fillId="2" borderId="1" xfId="0" applyNumberFormat="1" applyFont="1" applyFill="1" applyBorder="1" applyAlignment="1">
      <alignment horizontal="center"/>
    </xf>
    <xf numFmtId="2" fontId="1" fillId="3" borderId="6" xfId="0" applyNumberFormat="1" applyFont="1" applyFill="1" applyBorder="1" applyAlignment="1">
      <alignment horizontal="center"/>
    </xf>
    <xf numFmtId="4" fontId="2" fillId="0" borderId="1"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Font="1" applyBorder="1" applyAlignment="1">
      <alignment horizontal="center"/>
    </xf>
    <xf numFmtId="4"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2" fontId="2" fillId="0" borderId="7" xfId="0" applyNumberFormat="1" applyFont="1" applyBorder="1" applyAlignment="1">
      <alignment horizontal="center" wrapText="1"/>
    </xf>
    <xf numFmtId="2" fontId="2" fillId="0" borderId="6" xfId="0" applyNumberFormat="1" applyFont="1" applyBorder="1" applyAlignment="1">
      <alignment horizontal="center"/>
    </xf>
    <xf numFmtId="0" fontId="1" fillId="3" borderId="6" xfId="0" applyFont="1" applyFill="1" applyBorder="1" applyAlignment="1">
      <alignment horizontal="center"/>
    </xf>
    <xf numFmtId="4" fontId="1" fillId="3" borderId="1" xfId="0" applyNumberFormat="1" applyFont="1" applyFill="1" applyBorder="1" applyAlignment="1">
      <alignment horizontal="center"/>
    </xf>
    <xf numFmtId="1" fontId="2" fillId="0" borderId="6" xfId="0" applyNumberFormat="1" applyFont="1" applyBorder="1" applyAlignment="1">
      <alignment horizontal="center" wrapText="1"/>
    </xf>
    <xf numFmtId="1" fontId="2" fillId="0" borderId="6" xfId="0" applyNumberFormat="1" applyFont="1" applyBorder="1" applyAlignment="1">
      <alignment horizontal="center"/>
    </xf>
    <xf numFmtId="4" fontId="1" fillId="2" borderId="7" xfId="0" applyNumberFormat="1" applyFont="1" applyFill="1" applyBorder="1"/>
    <xf numFmtId="0" fontId="2" fillId="3" borderId="6" xfId="0" applyFont="1" applyFill="1" applyBorder="1" applyAlignment="1">
      <alignment horizontal="right"/>
    </xf>
    <xf numFmtId="4" fontId="1" fillId="0" borderId="1" xfId="0" applyNumberFormat="1" applyFont="1" applyFill="1" applyBorder="1"/>
    <xf numFmtId="0" fontId="2" fillId="0" borderId="7" xfId="0" applyFont="1" applyBorder="1" applyAlignment="1">
      <alignment horizontal="left" wrapText="1"/>
    </xf>
    <xf numFmtId="0" fontId="2" fillId="0" borderId="8" xfId="0" applyFont="1" applyBorder="1"/>
    <xf numFmtId="4" fontId="2" fillId="0" borderId="9" xfId="0" applyNumberFormat="1" applyFont="1" applyBorder="1"/>
    <xf numFmtId="4" fontId="2" fillId="0" borderId="10" xfId="0" applyNumberFormat="1" applyFont="1" applyBorder="1"/>
    <xf numFmtId="0" fontId="1" fillId="0" borderId="6" xfId="0" applyFont="1" applyBorder="1" applyAlignment="1">
      <alignment horizontal="center" wrapText="1"/>
    </xf>
    <xf numFmtId="2" fontId="1" fillId="6" borderId="13" xfId="0" applyNumberFormat="1" applyFont="1" applyFill="1" applyBorder="1"/>
    <xf numFmtId="4" fontId="1" fillId="0" borderId="1" xfId="0" applyNumberFormat="1" applyFont="1" applyBorder="1"/>
    <xf numFmtId="4" fontId="1" fillId="0" borderId="7" xfId="0" applyNumberFormat="1" applyFont="1" applyBorder="1"/>
    <xf numFmtId="4" fontId="1" fillId="6" borderId="1" xfId="0" applyNumberFormat="1" applyFont="1" applyFill="1" applyBorder="1"/>
    <xf numFmtId="0" fontId="2" fillId="0" borderId="1" xfId="0" applyFont="1" applyBorder="1"/>
    <xf numFmtId="0" fontId="1" fillId="0" borderId="1" xfId="0" applyFont="1" applyBorder="1"/>
    <xf numFmtId="0" fontId="1" fillId="0" borderId="7" xfId="0" applyFont="1" applyBorder="1"/>
    <xf numFmtId="0" fontId="1" fillId="0" borderId="6" xfId="0" applyFont="1" applyBorder="1"/>
    <xf numFmtId="2" fontId="1" fillId="0" borderId="13" xfId="0" applyNumberFormat="1" applyFont="1" applyBorder="1"/>
    <xf numFmtId="2" fontId="1" fillId="0" borderId="1" xfId="0" applyNumberFormat="1" applyFont="1" applyBorder="1"/>
    <xf numFmtId="2" fontId="1" fillId="0" borderId="7" xfId="0" applyNumberFormat="1" applyFont="1" applyBorder="1"/>
    <xf numFmtId="0" fontId="1" fillId="3" borderId="1" xfId="0" applyFont="1" applyFill="1" applyBorder="1"/>
    <xf numFmtId="0" fontId="1" fillId="3" borderId="7" xfId="0" applyFont="1" applyFill="1" applyBorder="1"/>
    <xf numFmtId="0" fontId="2" fillId="0" borderId="9" xfId="0" applyFont="1" applyBorder="1"/>
    <xf numFmtId="0" fontId="1" fillId="0" borderId="2" xfId="0" applyFont="1" applyBorder="1" applyAlignment="1">
      <alignment horizontal="left" wrapText="1"/>
    </xf>
    <xf numFmtId="9" fontId="12" fillId="0" borderId="1" xfId="1" applyFont="1" applyBorder="1"/>
    <xf numFmtId="9" fontId="13" fillId="0" borderId="1" xfId="1" applyFont="1" applyBorder="1"/>
    <xf numFmtId="4" fontId="13" fillId="0" borderId="1" xfId="0" applyNumberFormat="1" applyFont="1" applyBorder="1"/>
    <xf numFmtId="4" fontId="12" fillId="0" borderId="1" xfId="0" applyNumberFormat="1" applyFont="1" applyBorder="1"/>
    <xf numFmtId="0" fontId="2" fillId="0" borderId="6" xfId="0" applyFont="1" applyBorder="1" applyAlignment="1">
      <alignment horizontal="right" wrapText="1"/>
    </xf>
    <xf numFmtId="9" fontId="2" fillId="0" borderId="1" xfId="1" applyFont="1" applyBorder="1"/>
    <xf numFmtId="9" fontId="1" fillId="0" borderId="1" xfId="1" applyFont="1" applyBorder="1"/>
    <xf numFmtId="4" fontId="13" fillId="3" borderId="1" xfId="0" applyNumberFormat="1" applyFont="1" applyFill="1" applyBorder="1"/>
    <xf numFmtId="10" fontId="2" fillId="0" borderId="1" xfId="0" applyNumberFormat="1" applyFont="1" applyBorder="1"/>
    <xf numFmtId="4" fontId="1" fillId="3" borderId="6" xfId="0" applyNumberFormat="1" applyFont="1" applyFill="1" applyBorder="1"/>
    <xf numFmtId="2" fontId="1" fillId="3" borderId="1" xfId="0" applyNumberFormat="1" applyFont="1" applyFill="1" applyBorder="1" applyAlignment="1">
      <alignment horizontal="right"/>
    </xf>
    <xf numFmtId="2" fontId="1" fillId="0" borderId="1" xfId="0" applyNumberFormat="1" applyFont="1" applyBorder="1" applyAlignment="1">
      <alignment horizontal="right" wrapText="1"/>
    </xf>
    <xf numFmtId="2" fontId="2" fillId="0" borderId="1" xfId="0" applyNumberFormat="1" applyFont="1" applyBorder="1"/>
    <xf numFmtId="0" fontId="1" fillId="0" borderId="6" xfId="0" applyFont="1" applyBorder="1" applyAlignment="1">
      <alignment horizontal="left" wrapText="1"/>
    </xf>
    <xf numFmtId="2" fontId="1" fillId="3" borderId="13" xfId="0" applyNumberFormat="1" applyFont="1" applyFill="1" applyBorder="1"/>
    <xf numFmtId="0" fontId="1" fillId="0" borderId="7" xfId="0" applyFont="1" applyBorder="1" applyAlignment="1">
      <alignment horizontal="left" wrapText="1"/>
    </xf>
    <xf numFmtId="2" fontId="1" fillId="3" borderId="1" xfId="0" applyNumberFormat="1" applyFont="1" applyFill="1" applyBorder="1"/>
    <xf numFmtId="2" fontId="1" fillId="3" borderId="7" xfId="0" applyNumberFormat="1" applyFont="1" applyFill="1" applyBorder="1"/>
    <xf numFmtId="0" fontId="2" fillId="0" borderId="21" xfId="0" applyFont="1" applyBorder="1" applyAlignment="1">
      <alignment horizontal="left" wrapText="1"/>
    </xf>
    <xf numFmtId="0" fontId="2" fillId="0" borderId="22" xfId="0" applyFont="1" applyBorder="1"/>
    <xf numFmtId="4" fontId="2" fillId="0" borderId="23" xfId="0" applyNumberFormat="1" applyFont="1" applyBorder="1"/>
    <xf numFmtId="4" fontId="2" fillId="0" borderId="12" xfId="0" applyNumberFormat="1" applyFont="1" applyBorder="1"/>
    <xf numFmtId="0" fontId="2" fillId="0" borderId="21" xfId="0" applyFont="1" applyBorder="1"/>
    <xf numFmtId="4" fontId="1" fillId="2" borderId="1" xfId="0" applyNumberFormat="1" applyFont="1" applyFill="1" applyBorder="1" applyAlignment="1">
      <alignment horizontal="right"/>
    </xf>
    <xf numFmtId="4" fontId="1" fillId="2" borderId="7" xfId="0" applyNumberFormat="1" applyFont="1" applyFill="1" applyBorder="1" applyAlignment="1">
      <alignment horizontal="right"/>
    </xf>
    <xf numFmtId="4" fontId="1" fillId="3" borderId="1" xfId="0" applyNumberFormat="1" applyFont="1" applyFill="1" applyBorder="1" applyAlignment="1">
      <alignment horizontal="right"/>
    </xf>
    <xf numFmtId="4" fontId="1" fillId="3" borderId="7" xfId="0" applyNumberFormat="1" applyFont="1" applyFill="1" applyBorder="1" applyAlignment="1">
      <alignment horizontal="right"/>
    </xf>
    <xf numFmtId="4" fontId="1" fillId="0" borderId="1" xfId="0" applyNumberFormat="1" applyFont="1" applyBorder="1" applyAlignment="1">
      <alignment horizontal="right" wrapText="1"/>
    </xf>
    <xf numFmtId="4" fontId="1" fillId="0" borderId="7" xfId="0" applyNumberFormat="1" applyFont="1" applyBorder="1" applyAlignment="1">
      <alignment horizontal="right" wrapText="1"/>
    </xf>
    <xf numFmtId="4" fontId="1" fillId="0" borderId="6" xfId="0" applyNumberFormat="1" applyFont="1" applyBorder="1"/>
    <xf numFmtId="9" fontId="2" fillId="0" borderId="9" xfId="1" applyFont="1" applyBorder="1"/>
    <xf numFmtId="2" fontId="1" fillId="2" borderId="1" xfId="0" applyNumberFormat="1" applyFont="1" applyFill="1" applyBorder="1"/>
    <xf numFmtId="9" fontId="1" fillId="3" borderId="1" xfId="1" applyFont="1" applyFill="1" applyBorder="1"/>
    <xf numFmtId="2" fontId="7" fillId="0" borderId="1" xfId="0" applyNumberFormat="1" applyFont="1" applyFill="1" applyBorder="1" applyAlignment="1">
      <alignment horizontal="center" vertical="center" wrapText="1"/>
    </xf>
    <xf numFmtId="2" fontId="3" fillId="0" borderId="1" xfId="0" applyNumberFormat="1" applyFont="1" applyBorder="1" applyAlignment="1">
      <alignment horizontal="center" vertical="center" wrapText="1"/>
    </xf>
    <xf numFmtId="4" fontId="1" fillId="0" borderId="7" xfId="0" applyNumberFormat="1" applyFont="1" applyFill="1" applyBorder="1"/>
    <xf numFmtId="2" fontId="1" fillId="0" borderId="1" xfId="0" applyNumberFormat="1" applyFont="1" applyFill="1" applyBorder="1"/>
    <xf numFmtId="0" fontId="7" fillId="0" borderId="1" xfId="0" applyFont="1" applyBorder="1" applyAlignment="1">
      <alignment horizontal="center" vertical="center" wrapText="1"/>
    </xf>
    <xf numFmtId="9" fontId="2" fillId="0" borderId="1" xfId="0" applyNumberFormat="1" applyFont="1" applyBorder="1"/>
    <xf numFmtId="4" fontId="12" fillId="0" borderId="9" xfId="0" applyNumberFormat="1" applyFont="1" applyBorder="1"/>
    <xf numFmtId="0" fontId="1" fillId="2" borderId="7" xfId="0" applyFont="1" applyFill="1" applyBorder="1" applyAlignment="1">
      <alignment horizontal="right"/>
    </xf>
    <xf numFmtId="2" fontId="1" fillId="0" borderId="6" xfId="0" applyNumberFormat="1" applyFont="1" applyBorder="1" applyAlignment="1">
      <alignment horizontal="center" wrapText="1"/>
    </xf>
    <xf numFmtId="4" fontId="1" fillId="2" borderId="6" xfId="0" applyNumberFormat="1" applyFont="1" applyFill="1" applyBorder="1" applyAlignment="1">
      <alignment horizontal="center"/>
    </xf>
    <xf numFmtId="0" fontId="2" fillId="0" borderId="1" xfId="0" applyFont="1" applyBorder="1" applyAlignment="1">
      <alignment horizontal="center"/>
    </xf>
    <xf numFmtId="0" fontId="1" fillId="0" borderId="1" xfId="0" applyFont="1" applyBorder="1" applyAlignment="1">
      <alignment horizontal="center" wrapText="1"/>
    </xf>
    <xf numFmtId="0" fontId="1" fillId="0" borderId="2" xfId="0" applyFont="1" applyBorder="1" applyAlignment="1">
      <alignment wrapText="1"/>
    </xf>
    <xf numFmtId="0" fontId="1" fillId="3" borderId="2" xfId="0" applyFont="1" applyFill="1" applyBorder="1" applyAlignment="1">
      <alignment horizontal="left"/>
    </xf>
    <xf numFmtId="0" fontId="1" fillId="0" borderId="6" xfId="0" applyFont="1" applyBorder="1" applyAlignment="1">
      <alignment horizontal="right" wrapText="1"/>
    </xf>
    <xf numFmtId="1" fontId="1" fillId="0" borderId="6" xfId="0" applyNumberFormat="1" applyFont="1" applyBorder="1" applyAlignment="1">
      <alignment horizontal="right" wrapText="1"/>
    </xf>
    <xf numFmtId="3" fontId="1" fillId="0" borderId="6" xfId="0" applyNumberFormat="1" applyFont="1" applyBorder="1"/>
    <xf numFmtId="1" fontId="1" fillId="3" borderId="6" xfId="0" applyNumberFormat="1" applyFont="1" applyFill="1" applyBorder="1" applyAlignment="1">
      <alignment horizontal="right"/>
    </xf>
    <xf numFmtId="1" fontId="1" fillId="2" borderId="6" xfId="0" applyNumberFormat="1" applyFont="1" applyFill="1" applyBorder="1" applyAlignment="1">
      <alignment horizontal="right"/>
    </xf>
    <xf numFmtId="9" fontId="1" fillId="0" borderId="1" xfId="0" applyNumberFormat="1" applyFont="1" applyBorder="1"/>
    <xf numFmtId="3" fontId="1" fillId="2" borderId="6" xfId="0" applyNumberFormat="1" applyFont="1" applyFill="1" applyBorder="1" applyAlignment="1">
      <alignment horizontal="right"/>
    </xf>
    <xf numFmtId="0" fontId="3" fillId="0" borderId="36"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1" fontId="1" fillId="2" borderId="35" xfId="0" applyNumberFormat="1" applyFont="1" applyFill="1" applyBorder="1" applyAlignment="1">
      <alignment horizontal="right"/>
    </xf>
    <xf numFmtId="2" fontId="1" fillId="2" borderId="28" xfId="0" applyNumberFormat="1" applyFont="1" applyFill="1" applyBorder="1" applyAlignment="1">
      <alignment horizontal="right"/>
    </xf>
    <xf numFmtId="2" fontId="1" fillId="2" borderId="29" xfId="0" applyNumberFormat="1" applyFont="1" applyFill="1" applyBorder="1" applyAlignment="1">
      <alignment horizontal="right"/>
    </xf>
    <xf numFmtId="169" fontId="1" fillId="0" borderId="1" xfId="0" applyNumberFormat="1" applyFont="1" applyBorder="1"/>
    <xf numFmtId="0" fontId="2" fillId="0" borderId="8" xfId="0" applyFont="1" applyBorder="1" applyAlignment="1">
      <alignment horizontal="left" wrapText="1"/>
    </xf>
    <xf numFmtId="10" fontId="2" fillId="0" borderId="9" xfId="0" applyNumberFormat="1" applyFont="1" applyBorder="1"/>
    <xf numFmtId="3" fontId="1" fillId="2" borderId="35" xfId="0" applyNumberFormat="1" applyFont="1" applyFill="1" applyBorder="1" applyAlignment="1">
      <alignment horizontal="right"/>
    </xf>
    <xf numFmtId="4" fontId="1" fillId="2" borderId="28" xfId="0" applyNumberFormat="1" applyFont="1" applyFill="1" applyBorder="1" applyAlignment="1">
      <alignment horizontal="right"/>
    </xf>
    <xf numFmtId="4" fontId="1" fillId="2" borderId="28" xfId="0" applyNumberFormat="1" applyFont="1" applyFill="1" applyBorder="1"/>
    <xf numFmtId="4" fontId="1" fillId="2" borderId="29" xfId="0" applyNumberFormat="1" applyFont="1" applyFill="1" applyBorder="1" applyAlignment="1">
      <alignment horizontal="right"/>
    </xf>
    <xf numFmtId="2" fontId="2" fillId="0" borderId="9" xfId="0" applyNumberFormat="1" applyFont="1" applyBorder="1"/>
    <xf numFmtId="9" fontId="2" fillId="0" borderId="9" xfId="0" applyNumberFormat="1" applyFont="1" applyBorder="1"/>
    <xf numFmtId="3" fontId="2" fillId="0" borderId="6" xfId="0" applyNumberFormat="1" applyFont="1" applyBorder="1" applyAlignment="1">
      <alignment horizontal="right" wrapText="1"/>
    </xf>
    <xf numFmtId="3" fontId="1" fillId="3" borderId="1" xfId="0" applyNumberFormat="1" applyFont="1" applyFill="1" applyBorder="1" applyAlignment="1">
      <alignment horizontal="right"/>
    </xf>
    <xf numFmtId="3" fontId="2" fillId="0" borderId="6" xfId="0" applyNumberFormat="1" applyFont="1" applyBorder="1" applyAlignment="1">
      <alignment horizontal="right"/>
    </xf>
    <xf numFmtId="3" fontId="1" fillId="0" borderId="6" xfId="0" applyNumberFormat="1" applyFont="1" applyBorder="1" applyAlignment="1">
      <alignment horizontal="right" wrapText="1"/>
    </xf>
    <xf numFmtId="0" fontId="2" fillId="3" borderId="7" xfId="0" applyFont="1" applyFill="1" applyBorder="1" applyAlignment="1">
      <alignment horizontal="right"/>
    </xf>
    <xf numFmtId="4" fontId="1" fillId="3" borderId="1" xfId="0" applyNumberFormat="1" applyFont="1" applyFill="1" applyBorder="1" applyAlignment="1"/>
    <xf numFmtId="4" fontId="1" fillId="3" borderId="7" xfId="0" applyNumberFormat="1" applyFont="1" applyFill="1" applyBorder="1" applyAlignment="1"/>
    <xf numFmtId="3" fontId="1" fillId="3" borderId="6" xfId="0" applyNumberFormat="1" applyFont="1" applyFill="1" applyBorder="1" applyAlignment="1">
      <alignment horizontal="right"/>
    </xf>
    <xf numFmtId="3" fontId="1" fillId="0" borderId="1" xfId="0" applyNumberFormat="1" applyFont="1" applyBorder="1" applyAlignment="1">
      <alignment horizontal="right" wrapText="1"/>
    </xf>
    <xf numFmtId="3" fontId="2" fillId="0" borderId="8" xfId="0" applyNumberFormat="1" applyFont="1" applyBorder="1" applyAlignment="1">
      <alignment horizontal="right"/>
    </xf>
    <xf numFmtId="4" fontId="1" fillId="2" borderId="6" xfId="0" applyNumberFormat="1" applyFont="1" applyFill="1" applyBorder="1"/>
    <xf numFmtId="4" fontId="13" fillId="3" borderId="7" xfId="0" applyNumberFormat="1" applyFont="1" applyFill="1" applyBorder="1"/>
    <xf numFmtId="9" fontId="12" fillId="0" borderId="9" xfId="1" applyFont="1" applyBorder="1"/>
    <xf numFmtId="9" fontId="2" fillId="0" borderId="1" xfId="1" applyFont="1" applyBorder="1" applyAlignment="1">
      <alignment horizontal="center" wrapText="1"/>
    </xf>
    <xf numFmtId="9" fontId="2" fillId="0" borderId="1" xfId="1" applyFont="1" applyBorder="1" applyAlignment="1">
      <alignment horizontal="center"/>
    </xf>
    <xf numFmtId="9" fontId="1" fillId="3" borderId="1" xfId="1" applyFont="1" applyFill="1" applyBorder="1" applyAlignment="1">
      <alignment horizontal="center"/>
    </xf>
    <xf numFmtId="0" fontId="1" fillId="0" borderId="2" xfId="0" applyFont="1" applyBorder="1" applyAlignment="1">
      <alignment horizontal="left" vertical="top" wrapText="1"/>
    </xf>
    <xf numFmtId="1" fontId="1" fillId="0" borderId="6" xfId="0" applyNumberFormat="1" applyFont="1" applyBorder="1" applyAlignment="1">
      <alignment horizontal="center" wrapText="1"/>
    </xf>
    <xf numFmtId="4" fontId="2" fillId="0" borderId="23" xfId="0" applyNumberFormat="1" applyFont="1" applyBorder="1" applyAlignment="1">
      <alignment wrapText="1"/>
    </xf>
    <xf numFmtId="2" fontId="2" fillId="0" borderId="23" xfId="0" applyNumberFormat="1" applyFont="1" applyBorder="1" applyAlignment="1">
      <alignment horizontal="center" wrapText="1"/>
    </xf>
    <xf numFmtId="2" fontId="1" fillId="2" borderId="1" xfId="0" applyNumberFormat="1" applyFont="1" applyFill="1" applyBorder="1" applyAlignment="1">
      <alignment horizontal="center"/>
    </xf>
    <xf numFmtId="4" fontId="1" fillId="2" borderId="7" xfId="0" applyNumberFormat="1" applyFont="1" applyFill="1" applyBorder="1" applyAlignment="1">
      <alignment horizontal="center"/>
    </xf>
    <xf numFmtId="2" fontId="1" fillId="3" borderId="1" xfId="0" applyNumberFormat="1" applyFont="1" applyFill="1" applyBorder="1" applyAlignment="1">
      <alignment horizontal="center"/>
    </xf>
    <xf numFmtId="2" fontId="1" fillId="3" borderId="7" xfId="0" applyNumberFormat="1" applyFont="1" applyFill="1" applyBorder="1" applyAlignment="1">
      <alignment horizontal="center"/>
    </xf>
    <xf numFmtId="2" fontId="1" fillId="0" borderId="1" xfId="0" applyNumberFormat="1" applyFont="1" applyBorder="1" applyAlignment="1">
      <alignment horizontal="center" wrapText="1"/>
    </xf>
    <xf numFmtId="2" fontId="1" fillId="0" borderId="7" xfId="0" applyNumberFormat="1" applyFont="1" applyBorder="1" applyAlignment="1">
      <alignment horizontal="center" wrapText="1"/>
    </xf>
    <xf numFmtId="0" fontId="1" fillId="3" borderId="1" xfId="0" applyFont="1" applyFill="1" applyBorder="1" applyAlignment="1">
      <alignment horizontal="center"/>
    </xf>
    <xf numFmtId="4" fontId="1" fillId="3" borderId="7" xfId="0" applyNumberFormat="1" applyFont="1" applyFill="1" applyBorder="1" applyAlignment="1">
      <alignment horizontal="center"/>
    </xf>
    <xf numFmtId="9" fontId="1" fillId="0" borderId="1" xfId="1" applyFont="1" applyBorder="1" applyAlignment="1">
      <alignment horizontal="center" wrapText="1"/>
    </xf>
    <xf numFmtId="1" fontId="2" fillId="0" borderId="8" xfId="0" applyNumberFormat="1" applyFont="1" applyBorder="1" applyAlignment="1">
      <alignment horizontal="center" wrapText="1"/>
    </xf>
    <xf numFmtId="2" fontId="2" fillId="0" borderId="9" xfId="0" applyNumberFormat="1" applyFont="1" applyBorder="1" applyAlignment="1">
      <alignment horizontal="center" wrapText="1"/>
    </xf>
    <xf numFmtId="9" fontId="2" fillId="0" borderId="9" xfId="1" applyFont="1" applyBorder="1" applyAlignment="1">
      <alignment horizontal="center" wrapText="1"/>
    </xf>
    <xf numFmtId="2" fontId="2" fillId="0" borderId="10" xfId="0" applyNumberFormat="1" applyFont="1" applyBorder="1" applyAlignment="1">
      <alignment horizontal="center" wrapText="1"/>
    </xf>
    <xf numFmtId="2" fontId="2" fillId="0" borderId="12" xfId="0" applyNumberFormat="1" applyFont="1" applyBorder="1" applyAlignment="1">
      <alignment horizontal="center" wrapText="1"/>
    </xf>
    <xf numFmtId="4" fontId="1" fillId="3" borderId="6" xfId="0" applyNumberFormat="1" applyFont="1" applyFill="1" applyBorder="1" applyAlignment="1">
      <alignment horizontal="center"/>
    </xf>
    <xf numFmtId="1" fontId="2" fillId="0" borderId="8" xfId="0" applyNumberFormat="1" applyFont="1" applyBorder="1" applyAlignment="1">
      <alignment horizontal="center"/>
    </xf>
    <xf numFmtId="0" fontId="2" fillId="0" borderId="0" xfId="0" applyFont="1" applyAlignment="1">
      <alignment horizontal="right"/>
    </xf>
    <xf numFmtId="9" fontId="1" fillId="0" borderId="1" xfId="1" applyFont="1" applyFill="1" applyBorder="1"/>
    <xf numFmtId="0" fontId="1" fillId="0" borderId="2" xfId="0" applyFont="1" applyFill="1" applyBorder="1" applyAlignment="1">
      <alignment horizontal="left" wrapText="1"/>
    </xf>
    <xf numFmtId="0" fontId="1" fillId="0" borderId="1" xfId="0" applyFont="1" applyBorder="1" applyAlignment="1">
      <alignment horizontal="right" wrapText="1"/>
    </xf>
    <xf numFmtId="0" fontId="1" fillId="0" borderId="7" xfId="0" applyFont="1" applyBorder="1" applyAlignment="1">
      <alignment horizontal="right" wrapText="1"/>
    </xf>
    <xf numFmtId="2" fontId="1" fillId="0" borderId="1" xfId="0" applyNumberFormat="1" applyFont="1" applyFill="1" applyBorder="1" applyAlignment="1">
      <alignment horizontal="right"/>
    </xf>
    <xf numFmtId="0" fontId="1" fillId="0" borderId="1" xfId="0" applyFont="1" applyFill="1" applyBorder="1" applyAlignment="1">
      <alignment horizontal="right"/>
    </xf>
    <xf numFmtId="0" fontId="1" fillId="0" borderId="7" xfId="0" applyFont="1" applyFill="1" applyBorder="1" applyAlignment="1">
      <alignment horizontal="right"/>
    </xf>
    <xf numFmtId="1" fontId="1" fillId="3" borderId="6" xfId="0" applyNumberFormat="1" applyFont="1" applyFill="1" applyBorder="1"/>
    <xf numFmtId="1" fontId="1" fillId="0" borderId="6" xfId="0" applyNumberFormat="1" applyFont="1" applyBorder="1"/>
    <xf numFmtId="1" fontId="2" fillId="0" borderId="6" xfId="0" applyNumberFormat="1" applyFont="1" applyBorder="1" applyAlignment="1">
      <alignment horizontal="right" wrapText="1"/>
    </xf>
    <xf numFmtId="1" fontId="1" fillId="0" borderId="6" xfId="0" applyNumberFormat="1" applyFont="1" applyFill="1" applyBorder="1" applyAlignment="1">
      <alignment horizontal="right"/>
    </xf>
    <xf numFmtId="1" fontId="2" fillId="0" borderId="8" xfId="0" applyNumberFormat="1" applyFont="1" applyBorder="1" applyAlignment="1">
      <alignment horizontal="right" wrapText="1"/>
    </xf>
    <xf numFmtId="3" fontId="1" fillId="0" borderId="6" xfId="0" applyNumberFormat="1" applyFont="1" applyFill="1" applyBorder="1"/>
    <xf numFmtId="4" fontId="1" fillId="4" borderId="1" xfId="0" applyNumberFormat="1" applyFont="1" applyFill="1" applyBorder="1"/>
    <xf numFmtId="3" fontId="1" fillId="4" borderId="1" xfId="0" applyNumberFormat="1" applyFont="1" applyFill="1" applyBorder="1"/>
    <xf numFmtId="4" fontId="1" fillId="4" borderId="1" xfId="0" applyNumberFormat="1" applyFont="1" applyFill="1" applyBorder="1" applyAlignment="1">
      <alignment horizontal="right"/>
    </xf>
    <xf numFmtId="3" fontId="1" fillId="4" borderId="1" xfId="0" applyNumberFormat="1" applyFont="1" applyFill="1" applyBorder="1" applyAlignment="1">
      <alignment horizontal="right"/>
    </xf>
    <xf numFmtId="0" fontId="1" fillId="0" borderId="0" xfId="0" applyFont="1"/>
    <xf numFmtId="4" fontId="1" fillId="2" borderId="1" xfId="0" applyNumberFormat="1" applyFont="1" applyFill="1" applyBorder="1"/>
    <xf numFmtId="4" fontId="1" fillId="3" borderId="1" xfId="0" applyNumberFormat="1" applyFont="1" applyFill="1" applyBorder="1"/>
    <xf numFmtId="4" fontId="2" fillId="0" borderId="1" xfId="0" applyNumberFormat="1" applyFont="1" applyBorder="1"/>
    <xf numFmtId="4" fontId="2" fillId="0" borderId="7" xfId="0" applyNumberFormat="1" applyFont="1" applyBorder="1"/>
    <xf numFmtId="0" fontId="2" fillId="0" borderId="13" xfId="0" applyFont="1" applyBorder="1"/>
    <xf numFmtId="2" fontId="1" fillId="0" borderId="13" xfId="0" applyNumberFormat="1" applyFont="1" applyBorder="1"/>
    <xf numFmtId="9" fontId="2" fillId="0" borderId="1" xfId="1" applyFont="1" applyBorder="1"/>
    <xf numFmtId="9" fontId="1" fillId="0" borderId="1" xfId="1" applyFont="1" applyBorder="1"/>
    <xf numFmtId="1" fontId="2" fillId="0" borderId="6" xfId="0" applyNumberFormat="1" applyFont="1" applyBorder="1"/>
    <xf numFmtId="2" fontId="2" fillId="0" borderId="13" xfId="0" applyNumberFormat="1" applyFont="1" applyBorder="1"/>
    <xf numFmtId="9" fontId="1" fillId="3" borderId="1" xfId="1" applyFont="1" applyFill="1" applyBorder="1"/>
    <xf numFmtId="2" fontId="10" fillId="0" borderId="13" xfId="0" applyNumberFormat="1" applyFont="1" applyBorder="1"/>
    <xf numFmtId="1" fontId="1" fillId="2" borderId="1" xfId="0" applyNumberFormat="1" applyFont="1" applyFill="1" applyBorder="1"/>
    <xf numFmtId="1" fontId="1" fillId="3" borderId="1" xfId="0" applyNumberFormat="1" applyFont="1" applyFill="1" applyBorder="1"/>
    <xf numFmtId="1" fontId="1" fillId="4" borderId="1" xfId="0" applyNumberFormat="1" applyFont="1" applyFill="1" applyBorder="1"/>
    <xf numFmtId="1" fontId="1" fillId="2" borderId="13" xfId="0" applyNumberFormat="1" applyFont="1" applyFill="1" applyBorder="1"/>
    <xf numFmtId="1" fontId="1" fillId="3" borderId="13" xfId="0" applyNumberFormat="1" applyFont="1" applyFill="1" applyBorder="1"/>
    <xf numFmtId="1" fontId="1" fillId="0" borderId="13" xfId="0" applyNumberFormat="1" applyFont="1" applyBorder="1"/>
    <xf numFmtId="1" fontId="2" fillId="0" borderId="13" xfId="0" applyNumberFormat="1" applyFont="1" applyBorder="1"/>
    <xf numFmtId="1" fontId="2" fillId="11" borderId="13" xfId="0" applyNumberFormat="1" applyFont="1" applyFill="1" applyBorder="1"/>
    <xf numFmtId="1" fontId="1" fillId="0" borderId="1" xfId="0" applyNumberFormat="1" applyFont="1" applyBorder="1"/>
    <xf numFmtId="1" fontId="2" fillId="11" borderId="6" xfId="0" applyNumberFormat="1" applyFont="1" applyFill="1" applyBorder="1"/>
    <xf numFmtId="0" fontId="1" fillId="0" borderId="0" xfId="0" applyFont="1" applyAlignment="1">
      <alignment wrapText="1"/>
    </xf>
    <xf numFmtId="2" fontId="1" fillId="2" borderId="7" xfId="0" applyNumberFormat="1" applyFont="1" applyFill="1" applyBorder="1"/>
    <xf numFmtId="1" fontId="3" fillId="0" borderId="6" xfId="0" applyNumberFormat="1" applyFont="1" applyBorder="1" applyAlignment="1">
      <alignment horizontal="center" vertical="center" wrapText="1"/>
    </xf>
    <xf numFmtId="3" fontId="1" fillId="3" borderId="13" xfId="0" applyNumberFormat="1" applyFont="1" applyFill="1" applyBorder="1"/>
    <xf numFmtId="1" fontId="1" fillId="2" borderId="6" xfId="0" applyNumberFormat="1" applyFont="1" applyFill="1" applyBorder="1"/>
    <xf numFmtId="1" fontId="1" fillId="0" borderId="6" xfId="0" applyNumberFormat="1" applyFont="1" applyFill="1" applyBorder="1"/>
    <xf numFmtId="2" fontId="2" fillId="0" borderId="1" xfId="0" applyNumberFormat="1" applyFont="1" applyFill="1" applyBorder="1" applyAlignment="1">
      <alignment horizontal="center"/>
    </xf>
    <xf numFmtId="2" fontId="1" fillId="0" borderId="6" xfId="0" applyNumberFormat="1" applyFont="1" applyFill="1" applyBorder="1"/>
    <xf numFmtId="2" fontId="1" fillId="0" borderId="7" xfId="0" applyNumberFormat="1" applyFont="1" applyFill="1" applyBorder="1"/>
    <xf numFmtId="4" fontId="1" fillId="0" borderId="6" xfId="0" applyNumberFormat="1" applyFont="1" applyFill="1" applyBorder="1"/>
    <xf numFmtId="2" fontId="2" fillId="0" borderId="9" xfId="0" applyNumberFormat="1" applyFont="1" applyFill="1" applyBorder="1" applyAlignment="1">
      <alignment horizontal="center"/>
    </xf>
    <xf numFmtId="0" fontId="2" fillId="0" borderId="1" xfId="0" applyFont="1" applyFill="1" applyBorder="1" applyAlignment="1">
      <alignment horizontal="center"/>
    </xf>
    <xf numFmtId="0" fontId="3" fillId="0" borderId="18" xfId="0" applyFont="1" applyBorder="1" applyAlignment="1">
      <alignment horizontal="center" vertical="center" wrapText="1"/>
    </xf>
    <xf numFmtId="0" fontId="2" fillId="0" borderId="18" xfId="0" applyFont="1" applyBorder="1" applyAlignment="1">
      <alignment horizontal="left" wrapText="1"/>
    </xf>
    <xf numFmtId="0" fontId="2" fillId="0" borderId="19" xfId="0" applyFont="1" applyBorder="1" applyAlignment="1">
      <alignment horizontal="left" wrapText="1"/>
    </xf>
    <xf numFmtId="0" fontId="12" fillId="0" borderId="51" xfId="0" applyFont="1" applyBorder="1" applyAlignment="1">
      <alignment horizontal="left" wrapText="1"/>
    </xf>
    <xf numFmtId="0" fontId="12" fillId="0" borderId="8" xfId="0" applyFont="1" applyBorder="1" applyAlignment="1">
      <alignment horizontal="right" wrapText="1"/>
    </xf>
    <xf numFmtId="0" fontId="2" fillId="0" borderId="8" xfId="0" applyFont="1" applyBorder="1" applyAlignment="1">
      <alignment horizontal="right" wrapText="1"/>
    </xf>
    <xf numFmtId="0" fontId="1" fillId="2" borderId="7" xfId="0" applyFont="1" applyFill="1" applyBorder="1"/>
    <xf numFmtId="2" fontId="1" fillId="2" borderId="7" xfId="0" applyNumberFormat="1" applyFont="1" applyFill="1" applyBorder="1" applyAlignment="1">
      <alignment horizontal="right"/>
    </xf>
    <xf numFmtId="1" fontId="2" fillId="3" borderId="6" xfId="0" applyNumberFormat="1" applyFont="1" applyFill="1" applyBorder="1" applyAlignment="1">
      <alignment horizontal="right"/>
    </xf>
    <xf numFmtId="0" fontId="3" fillId="0" borderId="6" xfId="0" applyFont="1" applyBorder="1" applyAlignment="1">
      <alignment horizontal="right" vertical="center" wrapText="1"/>
    </xf>
    <xf numFmtId="0" fontId="3" fillId="0" borderId="18" xfId="0" applyFont="1" applyBorder="1" applyAlignment="1">
      <alignment horizontal="center" vertical="center" wrapText="1"/>
    </xf>
    <xf numFmtId="0" fontId="2" fillId="9" borderId="6" xfId="0" applyFont="1" applyFill="1" applyBorder="1" applyAlignment="1">
      <alignment horizontal="right" wrapText="1"/>
    </xf>
    <xf numFmtId="0" fontId="2" fillId="9" borderId="18" xfId="0" applyFont="1" applyFill="1" applyBorder="1" applyAlignment="1">
      <alignment horizontal="left" wrapText="1"/>
    </xf>
    <xf numFmtId="0" fontId="1" fillId="3" borderId="18" xfId="0" applyFont="1" applyFill="1" applyBorder="1" applyAlignment="1">
      <alignment horizontal="right" wrapText="1"/>
    </xf>
    <xf numFmtId="1" fontId="1" fillId="9" borderId="6" xfId="0" applyNumberFormat="1" applyFont="1" applyFill="1" applyBorder="1"/>
    <xf numFmtId="4" fontId="1" fillId="9" borderId="7" xfId="0" applyNumberFormat="1" applyFont="1" applyFill="1" applyBorder="1"/>
    <xf numFmtId="3" fontId="1" fillId="9" borderId="6" xfId="0" applyNumberFormat="1" applyFont="1" applyFill="1" applyBorder="1"/>
    <xf numFmtId="2" fontId="2" fillId="9" borderId="1" xfId="0" applyNumberFormat="1" applyFont="1" applyFill="1" applyBorder="1"/>
    <xf numFmtId="0" fontId="1" fillId="2" borderId="18" xfId="0" applyFont="1" applyFill="1" applyBorder="1" applyAlignment="1">
      <alignment horizontal="left"/>
    </xf>
    <xf numFmtId="0" fontId="2" fillId="3" borderId="18" xfId="0" applyFont="1" applyFill="1" applyBorder="1" applyAlignment="1">
      <alignment horizontal="left"/>
    </xf>
    <xf numFmtId="2" fontId="2" fillId="3" borderId="1" xfId="0" applyNumberFormat="1" applyFont="1" applyFill="1" applyBorder="1" applyAlignment="1">
      <alignment horizontal="center"/>
    </xf>
    <xf numFmtId="9" fontId="2" fillId="3" borderId="1" xfId="0" applyNumberFormat="1" applyFont="1" applyFill="1" applyBorder="1" applyAlignment="1">
      <alignment horizontal="center"/>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 fillId="0" borderId="18" xfId="0" applyFont="1" applyBorder="1" applyAlignment="1">
      <alignment horizontal="left" wrapText="1"/>
    </xf>
    <xf numFmtId="9" fontId="1" fillId="0" borderId="1" xfId="1" applyFont="1" applyBorder="1" applyAlignment="1">
      <alignment horizontal="center"/>
    </xf>
    <xf numFmtId="49" fontId="2" fillId="0" borderId="18" xfId="0" applyNumberFormat="1" applyFont="1" applyBorder="1" applyAlignment="1">
      <alignment horizontal="left"/>
    </xf>
    <xf numFmtId="0" fontId="1" fillId="0" borderId="7" xfId="0" applyFont="1" applyBorder="1" applyAlignment="1">
      <alignment horizontal="center" wrapText="1"/>
    </xf>
    <xf numFmtId="165" fontId="1" fillId="0" borderId="1" xfId="0" applyNumberFormat="1" applyFont="1" applyBorder="1" applyAlignment="1">
      <alignment horizontal="center" wrapText="1"/>
    </xf>
    <xf numFmtId="49" fontId="2" fillId="6" borderId="18" xfId="0" applyNumberFormat="1" applyFont="1" applyFill="1" applyBorder="1" applyAlignment="1">
      <alignment horizontal="left"/>
    </xf>
    <xf numFmtId="0" fontId="2" fillId="6" borderId="6" xfId="0" applyFont="1" applyFill="1" applyBorder="1" applyAlignment="1">
      <alignment horizontal="center" wrapText="1"/>
    </xf>
    <xf numFmtId="0" fontId="2" fillId="6" borderId="1" xfId="0" applyFont="1" applyFill="1" applyBorder="1" applyAlignment="1">
      <alignment horizontal="center"/>
    </xf>
    <xf numFmtId="4" fontId="2" fillId="6" borderId="1" xfId="0" applyNumberFormat="1" applyFont="1" applyFill="1" applyBorder="1" applyAlignment="1">
      <alignment horizontal="center"/>
    </xf>
    <xf numFmtId="4" fontId="2" fillId="6" borderId="7" xfId="0" applyNumberFormat="1" applyFont="1" applyFill="1" applyBorder="1" applyAlignment="1">
      <alignment horizontal="center"/>
    </xf>
    <xf numFmtId="0" fontId="2" fillId="6" borderId="6" xfId="0" applyFont="1" applyFill="1" applyBorder="1" applyAlignment="1">
      <alignment horizontal="center"/>
    </xf>
    <xf numFmtId="2" fontId="2" fillId="6" borderId="1" xfId="0" applyNumberFormat="1" applyFont="1" applyFill="1" applyBorder="1" applyAlignment="1">
      <alignment horizontal="center"/>
    </xf>
    <xf numFmtId="9" fontId="2" fillId="6" borderId="1" xfId="1" applyFont="1" applyFill="1" applyBorder="1" applyAlignment="1">
      <alignment horizontal="center"/>
    </xf>
    <xf numFmtId="0" fontId="1" fillId="6" borderId="18" xfId="0" applyFont="1" applyFill="1" applyBorder="1" applyAlignment="1">
      <alignment horizontal="left" wrapText="1"/>
    </xf>
    <xf numFmtId="0" fontId="1" fillId="6" borderId="1" xfId="0" applyFont="1" applyFill="1" applyBorder="1" applyAlignment="1">
      <alignment horizontal="center" wrapText="1"/>
    </xf>
    <xf numFmtId="0" fontId="1" fillId="6" borderId="7" xfId="0" applyFont="1" applyFill="1" applyBorder="1" applyAlignment="1">
      <alignment horizontal="center" wrapText="1"/>
    </xf>
    <xf numFmtId="2" fontId="1" fillId="6" borderId="1" xfId="0" applyNumberFormat="1" applyFont="1" applyFill="1" applyBorder="1" applyAlignment="1">
      <alignment horizontal="center" wrapText="1"/>
    </xf>
    <xf numFmtId="165" fontId="1" fillId="6" borderId="1" xfId="0" applyNumberFormat="1" applyFont="1" applyFill="1" applyBorder="1" applyAlignment="1">
      <alignment horizontal="center" wrapText="1"/>
    </xf>
    <xf numFmtId="2" fontId="2" fillId="0" borderId="1" xfId="0" applyNumberFormat="1" applyFont="1" applyBorder="1" applyAlignment="1">
      <alignment horizontal="center"/>
    </xf>
    <xf numFmtId="2" fontId="2" fillId="0" borderId="1" xfId="1" applyNumberFormat="1" applyFont="1" applyBorder="1" applyAlignment="1">
      <alignment horizontal="center"/>
    </xf>
    <xf numFmtId="2" fontId="2" fillId="0" borderId="7" xfId="0" applyNumberFormat="1" applyFont="1" applyBorder="1" applyAlignment="1">
      <alignment horizontal="center"/>
    </xf>
    <xf numFmtId="4" fontId="1" fillId="0" borderId="7" xfId="0" applyNumberFormat="1" applyFont="1" applyBorder="1" applyAlignment="1">
      <alignment horizontal="center"/>
    </xf>
    <xf numFmtId="0" fontId="1" fillId="0" borderId="6" xfId="0" applyFont="1" applyBorder="1" applyAlignment="1">
      <alignment horizontal="center"/>
    </xf>
    <xf numFmtId="0" fontId="1" fillId="0" borderId="1" xfId="0" applyFont="1" applyBorder="1" applyAlignment="1">
      <alignment horizontal="center"/>
    </xf>
    <xf numFmtId="2" fontId="1" fillId="0" borderId="1" xfId="0" applyNumberFormat="1" applyFont="1" applyBorder="1" applyAlignment="1">
      <alignment horizontal="center"/>
    </xf>
    <xf numFmtId="2" fontId="1" fillId="0" borderId="1" xfId="1" applyNumberFormat="1" applyFont="1" applyBorder="1" applyAlignment="1">
      <alignment horizontal="center"/>
    </xf>
    <xf numFmtId="2" fontId="1" fillId="0" borderId="7" xfId="0" applyNumberFormat="1" applyFont="1" applyBorder="1" applyAlignment="1">
      <alignment horizontal="center"/>
    </xf>
    <xf numFmtId="0" fontId="2" fillId="3" borderId="18" xfId="0" applyFont="1" applyFill="1" applyBorder="1" applyAlignment="1">
      <alignment horizontal="left" wrapText="1"/>
    </xf>
    <xf numFmtId="49" fontId="2" fillId="6" borderId="19" xfId="0" applyNumberFormat="1" applyFont="1" applyFill="1" applyBorder="1" applyAlignment="1">
      <alignment horizontal="left"/>
    </xf>
    <xf numFmtId="0" fontId="1" fillId="2" borderId="6" xfId="0" applyFont="1" applyFill="1" applyBorder="1" applyAlignment="1">
      <alignment horizontal="center"/>
    </xf>
    <xf numFmtId="2" fontId="1" fillId="2" borderId="7" xfId="0" applyNumberFormat="1" applyFont="1" applyFill="1" applyBorder="1" applyAlignment="1">
      <alignment horizontal="center"/>
    </xf>
    <xf numFmtId="0" fontId="2" fillId="3" borderId="7" xfId="0" applyFont="1" applyFill="1" applyBorder="1" applyAlignment="1">
      <alignment horizontal="center"/>
    </xf>
    <xf numFmtId="165" fontId="2" fillId="3" borderId="1" xfId="0" applyNumberFormat="1" applyFont="1" applyFill="1" applyBorder="1" applyAlignment="1">
      <alignment horizontal="center"/>
    </xf>
    <xf numFmtId="0" fontId="2" fillId="0" borderId="9" xfId="0" applyFont="1" applyBorder="1" applyAlignment="1">
      <alignment horizontal="center"/>
    </xf>
    <xf numFmtId="4" fontId="2" fillId="0" borderId="10" xfId="0" applyNumberFormat="1" applyFont="1" applyBorder="1" applyAlignment="1">
      <alignment horizontal="center"/>
    </xf>
    <xf numFmtId="2" fontId="2" fillId="3" borderId="7" xfId="0" applyNumberFormat="1" applyFont="1" applyFill="1" applyBorder="1" applyAlignment="1">
      <alignment horizontal="center"/>
    </xf>
    <xf numFmtId="2" fontId="2" fillId="6" borderId="7" xfId="0" applyNumberFormat="1" applyFont="1" applyFill="1" applyBorder="1" applyAlignment="1">
      <alignment horizontal="center"/>
    </xf>
    <xf numFmtId="2" fontId="1" fillId="6" borderId="7" xfId="0" applyNumberFormat="1" applyFont="1" applyFill="1" applyBorder="1" applyAlignment="1">
      <alignment horizontal="center" wrapText="1"/>
    </xf>
    <xf numFmtId="2" fontId="2" fillId="3" borderId="6" xfId="0" applyNumberFormat="1" applyFont="1" applyFill="1" applyBorder="1" applyAlignment="1">
      <alignment horizontal="center"/>
    </xf>
    <xf numFmtId="0" fontId="1" fillId="3" borderId="7" xfId="0" applyFont="1" applyFill="1" applyBorder="1" applyAlignment="1">
      <alignment horizontal="center"/>
    </xf>
    <xf numFmtId="2" fontId="2" fillId="0" borderId="9" xfId="0" applyNumberFormat="1" applyFont="1" applyBorder="1" applyAlignment="1">
      <alignment horizontal="center"/>
    </xf>
    <xf numFmtId="9" fontId="2" fillId="0" borderId="9" xfId="1" applyFont="1" applyBorder="1" applyAlignment="1">
      <alignment horizontal="center"/>
    </xf>
    <xf numFmtId="2" fontId="2" fillId="0" borderId="10" xfId="0" applyNumberFormat="1" applyFont="1" applyBorder="1" applyAlignment="1">
      <alignment horizontal="center"/>
    </xf>
    <xf numFmtId="0" fontId="1" fillId="0" borderId="6" xfId="0" applyFont="1" applyBorder="1" applyAlignment="1">
      <alignment wrapText="1"/>
    </xf>
    <xf numFmtId="9" fontId="1" fillId="3" borderId="13" xfId="1" applyFont="1" applyFill="1" applyBorder="1"/>
    <xf numFmtId="9" fontId="2" fillId="0" borderId="0" xfId="1" applyFont="1"/>
    <xf numFmtId="0" fontId="6" fillId="0" borderId="21" xfId="0" applyFont="1" applyBorder="1" applyAlignment="1">
      <alignment horizontal="right" wrapText="1"/>
    </xf>
    <xf numFmtId="2" fontId="1" fillId="2" borderId="1" xfId="0" applyNumberFormat="1" applyFont="1" applyFill="1" applyBorder="1" applyAlignment="1"/>
    <xf numFmtId="2" fontId="1" fillId="0" borderId="1" xfId="0" applyNumberFormat="1" applyFont="1" applyBorder="1" applyAlignment="1">
      <alignment wrapText="1"/>
    </xf>
    <xf numFmtId="2" fontId="2" fillId="0" borderId="1" xfId="0" applyNumberFormat="1" applyFont="1" applyBorder="1" applyAlignment="1"/>
    <xf numFmtId="2" fontId="1" fillId="3" borderId="1" xfId="0" applyNumberFormat="1" applyFont="1" applyFill="1" applyBorder="1" applyAlignment="1"/>
    <xf numFmtId="0" fontId="1" fillId="3" borderId="1" xfId="0" applyFont="1" applyFill="1" applyBorder="1" applyAlignment="1">
      <alignment horizontal="right"/>
    </xf>
    <xf numFmtId="2" fontId="2" fillId="0" borderId="9" xfId="0" applyNumberFormat="1" applyFont="1" applyBorder="1" applyAlignment="1"/>
    <xf numFmtId="4" fontId="2" fillId="0" borderId="1" xfId="0" applyNumberFormat="1" applyFont="1" applyBorder="1" applyAlignment="1">
      <alignment horizontal="right"/>
    </xf>
    <xf numFmtId="4" fontId="2" fillId="0" borderId="7" xfId="0" applyNumberFormat="1" applyFont="1" applyBorder="1" applyAlignment="1">
      <alignment horizontal="right"/>
    </xf>
    <xf numFmtId="0" fontId="2" fillId="0" borderId="1" xfId="0" applyFont="1" applyFill="1" applyBorder="1"/>
    <xf numFmtId="3" fontId="1" fillId="0" borderId="1" xfId="0" applyNumberFormat="1" applyFont="1" applyBorder="1"/>
    <xf numFmtId="0" fontId="2" fillId="0" borderId="9" xfId="0" applyFont="1" applyBorder="1" applyAlignment="1">
      <alignment horizontal="left" wrapText="1"/>
    </xf>
    <xf numFmtId="0" fontId="1" fillId="3" borderId="24" xfId="0" applyFont="1" applyFill="1" applyBorder="1" applyAlignment="1">
      <alignment horizontal="right"/>
    </xf>
    <xf numFmtId="0" fontId="2" fillId="0" borderId="25" xfId="0" applyFont="1" applyBorder="1" applyAlignment="1">
      <alignment horizontal="left" wrapText="1"/>
    </xf>
    <xf numFmtId="3" fontId="1" fillId="0" borderId="13" xfId="0" applyNumberFormat="1" applyFont="1" applyBorder="1" applyAlignment="1">
      <alignment horizontal="right" wrapText="1"/>
    </xf>
    <xf numFmtId="3" fontId="1" fillId="0" borderId="13" xfId="0" applyNumberFormat="1" applyFont="1" applyBorder="1"/>
    <xf numFmtId="0" fontId="1" fillId="0" borderId="6" xfId="0" applyFont="1" applyBorder="1" applyAlignment="1">
      <alignment horizontal="right" vertical="center" wrapText="1"/>
    </xf>
    <xf numFmtId="2" fontId="1" fillId="0" borderId="1" xfId="0" applyNumberFormat="1" applyFont="1" applyBorder="1" applyAlignment="1">
      <alignment horizontal="right" vertical="center" wrapText="1"/>
    </xf>
    <xf numFmtId="4" fontId="1" fillId="0" borderId="1" xfId="0" applyNumberFormat="1" applyFont="1" applyBorder="1" applyAlignment="1">
      <alignment horizontal="right" vertical="center"/>
    </xf>
    <xf numFmtId="2" fontId="1" fillId="0" borderId="7" xfId="0" applyNumberFormat="1" applyFont="1" applyBorder="1" applyAlignment="1">
      <alignment horizontal="right" vertical="center" wrapText="1"/>
    </xf>
    <xf numFmtId="0" fontId="1" fillId="3" borderId="2" xfId="0" applyFont="1" applyFill="1" applyBorder="1" applyAlignment="1"/>
    <xf numFmtId="0" fontId="1" fillId="3" borderId="6" xfId="0" applyFont="1" applyFill="1" applyBorder="1" applyAlignment="1"/>
    <xf numFmtId="0" fontId="1" fillId="3" borderId="1" xfId="0" applyFont="1" applyFill="1" applyBorder="1" applyAlignment="1"/>
    <xf numFmtId="2" fontId="1" fillId="3" borderId="7" xfId="0" applyNumberFormat="1" applyFont="1" applyFill="1" applyBorder="1" applyAlignment="1"/>
    <xf numFmtId="2" fontId="1" fillId="0" borderId="1" xfId="0" applyNumberFormat="1" applyFont="1" applyBorder="1" applyAlignment="1">
      <alignment horizontal="center" vertical="center" wrapText="1"/>
    </xf>
    <xf numFmtId="4" fontId="1" fillId="0" borderId="1" xfId="0" applyNumberFormat="1" applyFont="1" applyBorder="1" applyAlignment="1">
      <alignment horizontal="center" vertical="center"/>
    </xf>
    <xf numFmtId="0" fontId="15" fillId="2" borderId="6" xfId="0" applyFont="1" applyFill="1" applyBorder="1" applyAlignment="1">
      <alignment horizontal="right" vertical="center"/>
    </xf>
    <xf numFmtId="0" fontId="15" fillId="2" borderId="1" xfId="0" applyFont="1" applyFill="1" applyBorder="1" applyAlignment="1">
      <alignment horizontal="right" vertical="center"/>
    </xf>
    <xf numFmtId="0" fontId="15" fillId="2" borderId="7" xfId="0" applyFont="1" applyFill="1" applyBorder="1" applyAlignment="1">
      <alignment horizontal="right" vertical="center"/>
    </xf>
    <xf numFmtId="0" fontId="1" fillId="0" borderId="1" xfId="0" applyFont="1" applyBorder="1" applyAlignment="1">
      <alignment horizontal="right" vertical="center" wrapText="1"/>
    </xf>
    <xf numFmtId="0" fontId="1" fillId="0" borderId="7" xfId="0" applyFont="1" applyBorder="1" applyAlignment="1">
      <alignment horizontal="right" vertical="center" wrapText="1"/>
    </xf>
    <xf numFmtId="1" fontId="15" fillId="2" borderId="6" xfId="0" applyNumberFormat="1" applyFont="1" applyFill="1" applyBorder="1" applyAlignment="1">
      <alignment horizontal="right" vertical="center"/>
    </xf>
    <xf numFmtId="2" fontId="2" fillId="0" borderId="1" xfId="0" applyNumberFormat="1" applyFont="1" applyBorder="1" applyAlignment="1">
      <alignment horizontal="right"/>
    </xf>
    <xf numFmtId="3" fontId="2" fillId="3" borderId="6" xfId="0" applyNumberFormat="1" applyFont="1" applyFill="1" applyBorder="1" applyAlignment="1">
      <alignment horizontal="right"/>
    </xf>
    <xf numFmtId="3" fontId="1" fillId="0" borderId="6" xfId="0" applyNumberFormat="1" applyFont="1" applyBorder="1" applyAlignment="1">
      <alignment horizontal="left" wrapText="1"/>
    </xf>
    <xf numFmtId="3" fontId="1" fillId="0" borderId="7" xfId="0" applyNumberFormat="1" applyFont="1" applyBorder="1"/>
    <xf numFmtId="0" fontId="14" fillId="3" borderId="18" xfId="0" applyFont="1" applyFill="1" applyBorder="1" applyAlignment="1">
      <alignment horizontal="center"/>
    </xf>
    <xf numFmtId="3" fontId="2" fillId="0" borderId="8" xfId="0" applyNumberFormat="1" applyFont="1" applyBorder="1" applyAlignment="1">
      <alignment horizontal="right" wrapText="1"/>
    </xf>
    <xf numFmtId="0" fontId="1" fillId="0" borderId="6" xfId="0" applyFont="1" applyFill="1" applyBorder="1" applyAlignment="1">
      <alignment horizontal="right"/>
    </xf>
    <xf numFmtId="0" fontId="1" fillId="2" borderId="35" xfId="0" applyFont="1" applyFill="1" applyBorder="1" applyAlignment="1">
      <alignment horizontal="right"/>
    </xf>
    <xf numFmtId="0" fontId="1" fillId="2" borderId="28" xfId="0" applyFont="1" applyFill="1" applyBorder="1" applyAlignment="1">
      <alignment horizontal="right"/>
    </xf>
    <xf numFmtId="0" fontId="1" fillId="0" borderId="1" xfId="0" applyFont="1" applyFill="1" applyBorder="1"/>
    <xf numFmtId="0" fontId="1" fillId="0" borderId="7" xfId="0" applyFont="1" applyFill="1" applyBorder="1"/>
    <xf numFmtId="0" fontId="1" fillId="3" borderId="6" xfId="0" applyFont="1" applyFill="1" applyBorder="1" applyAlignment="1">
      <alignment horizontal="right" wrapText="1"/>
    </xf>
    <xf numFmtId="0" fontId="1" fillId="3" borderId="1" xfId="0" applyFont="1" applyFill="1" applyBorder="1" applyAlignment="1">
      <alignment horizontal="left" wrapText="1"/>
    </xf>
    <xf numFmtId="0" fontId="1" fillId="3" borderId="1" xfId="0" applyFont="1" applyFill="1" applyBorder="1" applyAlignment="1">
      <alignment horizontal="right" wrapText="1"/>
    </xf>
    <xf numFmtId="0" fontId="1" fillId="3" borderId="7" xfId="0" applyFont="1" applyFill="1" applyBorder="1" applyAlignment="1">
      <alignment horizontal="right" wrapText="1"/>
    </xf>
    <xf numFmtId="167" fontId="7" fillId="0" borderId="1" xfId="0" applyNumberFormat="1" applyFont="1" applyBorder="1" applyAlignment="1">
      <alignment horizontal="center" vertical="center" wrapText="1"/>
    </xf>
    <xf numFmtId="167" fontId="3" fillId="0" borderId="1" xfId="0" applyNumberFormat="1" applyFont="1" applyBorder="1" applyAlignment="1">
      <alignment horizontal="center" vertical="center" wrapText="1"/>
    </xf>
    <xf numFmtId="2" fontId="1" fillId="6" borderId="1" xfId="0" applyNumberFormat="1" applyFont="1" applyFill="1" applyBorder="1"/>
    <xf numFmtId="2" fontId="2" fillId="6" borderId="1" xfId="0" applyNumberFormat="1" applyFont="1" applyFill="1" applyBorder="1"/>
    <xf numFmtId="0" fontId="7" fillId="0" borderId="28" xfId="0" applyFont="1" applyBorder="1" applyAlignment="1">
      <alignment horizontal="center" vertical="center" wrapText="1"/>
    </xf>
    <xf numFmtId="4" fontId="2" fillId="6" borderId="10" xfId="0" applyNumberFormat="1" applyFont="1" applyFill="1" applyBorder="1"/>
    <xf numFmtId="0" fontId="2" fillId="0" borderId="18" xfId="0" applyFont="1" applyBorder="1" applyAlignment="1">
      <alignment horizontal="center" vertical="center" wrapText="1"/>
    </xf>
    <xf numFmtId="0" fontId="2" fillId="0" borderId="1" xfId="0" applyFont="1" applyBorder="1" applyAlignment="1">
      <alignment horizontal="center"/>
    </xf>
    <xf numFmtId="0" fontId="1" fillId="0" borderId="1" xfId="0" applyFont="1" applyBorder="1" applyAlignment="1">
      <alignment horizontal="center" wrapText="1"/>
    </xf>
    <xf numFmtId="0" fontId="2" fillId="0" borderId="1" xfId="0" applyFont="1" applyBorder="1" applyAlignment="1">
      <alignment horizontal="center" vertical="center" wrapText="1"/>
    </xf>
    <xf numFmtId="0" fontId="10" fillId="0" borderId="0" xfId="0" applyFont="1" applyAlignment="1">
      <alignment horizontal="center"/>
    </xf>
    <xf numFmtId="0" fontId="2" fillId="0" borderId="0" xfId="0" applyFont="1" applyAlignment="1">
      <alignment horizontal="center"/>
    </xf>
    <xf numFmtId="0" fontId="3" fillId="0" borderId="18" xfId="0" applyFont="1" applyBorder="1" applyAlignment="1">
      <alignment horizontal="center" vertical="center" wrapText="1"/>
    </xf>
    <xf numFmtId="0" fontId="2" fillId="0" borderId="18" xfId="0" applyFont="1" applyBorder="1" applyAlignment="1">
      <alignment horizontal="left" vertical="center" wrapText="1"/>
    </xf>
    <xf numFmtId="0" fontId="2" fillId="0" borderId="6" xfId="0" applyFont="1" applyBorder="1" applyAlignment="1">
      <alignment horizontal="center" vertical="center" wrapText="1"/>
    </xf>
    <xf numFmtId="1" fontId="2" fillId="0" borderId="6" xfId="0" applyNumberFormat="1" applyFont="1" applyBorder="1" applyAlignment="1">
      <alignment horizontal="right"/>
    </xf>
    <xf numFmtId="9" fontId="2" fillId="0" borderId="1" xfId="1" applyFont="1" applyBorder="1" applyAlignment="1">
      <alignment horizontal="right"/>
    </xf>
    <xf numFmtId="4" fontId="2" fillId="6" borderId="1" xfId="0" applyNumberFormat="1" applyFont="1" applyFill="1" applyBorder="1" applyAlignment="1">
      <alignment horizontal="right"/>
    </xf>
    <xf numFmtId="4" fontId="1" fillId="0" borderId="1" xfId="0" applyNumberFormat="1" applyFont="1" applyBorder="1" applyAlignment="1">
      <alignment horizontal="right"/>
    </xf>
    <xf numFmtId="4" fontId="1" fillId="0" borderId="7" xfId="0" applyNumberFormat="1" applyFont="1" applyBorder="1" applyAlignment="1">
      <alignment horizontal="right"/>
    </xf>
    <xf numFmtId="0" fontId="2" fillId="0" borderId="1" xfId="0" applyFont="1" applyBorder="1" applyAlignment="1">
      <alignment horizontal="right"/>
    </xf>
    <xf numFmtId="2" fontId="2" fillId="0" borderId="7" xfId="0" applyNumberFormat="1" applyFont="1" applyBorder="1" applyAlignment="1">
      <alignment horizontal="right"/>
    </xf>
    <xf numFmtId="0" fontId="2" fillId="0" borderId="7" xfId="0" applyFont="1" applyBorder="1" applyAlignment="1">
      <alignment horizontal="right"/>
    </xf>
    <xf numFmtId="9" fontId="2" fillId="6" borderId="1" xfId="1" applyFont="1" applyFill="1" applyBorder="1" applyAlignment="1">
      <alignment horizontal="right"/>
    </xf>
    <xf numFmtId="4" fontId="2" fillId="6" borderId="7" xfId="0" applyNumberFormat="1" applyFont="1" applyFill="1" applyBorder="1" applyAlignment="1">
      <alignment horizontal="right"/>
    </xf>
    <xf numFmtId="1" fontId="1" fillId="3" borderId="1" xfId="0" applyNumberFormat="1" applyFont="1" applyFill="1" applyBorder="1" applyAlignment="1">
      <alignment horizontal="right"/>
    </xf>
    <xf numFmtId="1" fontId="1" fillId="3" borderId="7" xfId="0" applyNumberFormat="1" applyFont="1" applyFill="1" applyBorder="1" applyAlignment="1">
      <alignment horizontal="right"/>
    </xf>
    <xf numFmtId="2" fontId="2" fillId="6" borderId="1" xfId="0" applyNumberFormat="1" applyFont="1" applyFill="1" applyBorder="1" applyAlignment="1">
      <alignment horizontal="right"/>
    </xf>
    <xf numFmtId="9" fontId="1" fillId="0" borderId="1" xfId="1" applyFont="1" applyBorder="1" applyAlignment="1">
      <alignment horizontal="right" wrapText="1"/>
    </xf>
    <xf numFmtId="9" fontId="1" fillId="3" borderId="1" xfId="1" applyFont="1" applyFill="1" applyBorder="1" applyAlignment="1">
      <alignment horizontal="right"/>
    </xf>
    <xf numFmtId="166" fontId="1" fillId="3" borderId="1" xfId="0" applyNumberFormat="1" applyFont="1" applyFill="1" applyBorder="1" applyAlignment="1">
      <alignment horizontal="right"/>
    </xf>
    <xf numFmtId="166" fontId="1" fillId="3" borderId="7" xfId="0" applyNumberFormat="1" applyFont="1" applyFill="1" applyBorder="1" applyAlignment="1">
      <alignment horizontal="right"/>
    </xf>
    <xf numFmtId="166" fontId="1" fillId="0" borderId="1" xfId="0" applyNumberFormat="1" applyFont="1" applyBorder="1" applyAlignment="1">
      <alignment horizontal="right" wrapText="1"/>
    </xf>
    <xf numFmtId="166" fontId="1" fillId="0" borderId="7" xfId="0" applyNumberFormat="1" applyFont="1" applyBorder="1" applyAlignment="1">
      <alignment horizontal="right" wrapText="1"/>
    </xf>
    <xf numFmtId="2" fontId="2" fillId="6" borderId="9" xfId="0" applyNumberFormat="1" applyFont="1" applyFill="1" applyBorder="1" applyAlignment="1">
      <alignment horizontal="right"/>
    </xf>
    <xf numFmtId="4" fontId="2" fillId="6" borderId="9" xfId="0" applyNumberFormat="1" applyFont="1" applyFill="1" applyBorder="1" applyAlignment="1">
      <alignment horizontal="right"/>
    </xf>
    <xf numFmtId="4" fontId="2" fillId="6" borderId="10" xfId="0" applyNumberFormat="1" applyFont="1" applyFill="1" applyBorder="1" applyAlignment="1">
      <alignment horizontal="right"/>
    </xf>
    <xf numFmtId="1" fontId="1" fillId="2" borderId="13" xfId="0" applyNumberFormat="1" applyFont="1" applyFill="1" applyBorder="1" applyAlignment="1">
      <alignment horizontal="right"/>
    </xf>
    <xf numFmtId="1" fontId="1" fillId="3" borderId="13" xfId="0" applyNumberFormat="1" applyFont="1" applyFill="1" applyBorder="1" applyAlignment="1">
      <alignment horizontal="right"/>
    </xf>
    <xf numFmtId="1" fontId="1" fillId="0" borderId="13" xfId="0" applyNumberFormat="1" applyFont="1" applyBorder="1" applyAlignment="1">
      <alignment horizontal="right" wrapText="1"/>
    </xf>
    <xf numFmtId="1" fontId="2" fillId="0" borderId="13" xfId="0" applyNumberFormat="1" applyFont="1" applyBorder="1" applyAlignment="1">
      <alignment horizontal="right" wrapText="1"/>
    </xf>
    <xf numFmtId="1" fontId="2" fillId="6" borderId="13" xfId="0" applyNumberFormat="1" applyFont="1" applyFill="1" applyBorder="1" applyAlignment="1">
      <alignment horizontal="right" wrapText="1"/>
    </xf>
    <xf numFmtId="1" fontId="2" fillId="0" borderId="13" xfId="0" applyNumberFormat="1" applyFont="1" applyBorder="1" applyAlignment="1">
      <alignment horizontal="right"/>
    </xf>
    <xf numFmtId="1" fontId="2" fillId="6" borderId="14" xfId="0" applyNumberFormat="1" applyFont="1" applyFill="1" applyBorder="1" applyAlignment="1">
      <alignment horizontal="right" wrapText="1"/>
    </xf>
    <xf numFmtId="0" fontId="1" fillId="3" borderId="18" xfId="0" applyFont="1" applyFill="1" applyBorder="1" applyAlignment="1">
      <alignment horizontal="center"/>
    </xf>
    <xf numFmtId="0" fontId="2" fillId="6" borderId="18" xfId="0" applyFont="1" applyFill="1" applyBorder="1" applyAlignment="1">
      <alignment horizontal="left" wrapText="1"/>
    </xf>
    <xf numFmtId="0" fontId="1" fillId="3" borderId="18" xfId="0" applyFont="1" applyFill="1" applyBorder="1" applyAlignment="1">
      <alignment horizontal="center" wrapText="1"/>
    </xf>
    <xf numFmtId="0" fontId="7" fillId="0" borderId="6" xfId="0" applyFont="1" applyBorder="1" applyAlignment="1">
      <alignment horizontal="right" vertical="center" wrapText="1"/>
    </xf>
    <xf numFmtId="0" fontId="7" fillId="0" borderId="1" xfId="0" applyFont="1" applyBorder="1" applyAlignment="1">
      <alignment horizontal="right" vertical="center" wrapText="1"/>
    </xf>
    <xf numFmtId="0" fontId="7" fillId="0" borderId="7" xfId="0" applyFont="1" applyBorder="1" applyAlignment="1">
      <alignment horizontal="right" vertical="center" wrapText="1"/>
    </xf>
    <xf numFmtId="0" fontId="3" fillId="0" borderId="1" xfId="0" applyFont="1" applyBorder="1" applyAlignment="1">
      <alignment horizontal="right" vertical="center" wrapText="1"/>
    </xf>
    <xf numFmtId="0" fontId="3" fillId="0" borderId="7" xfId="0" applyFont="1" applyBorder="1" applyAlignment="1">
      <alignment horizontal="right" vertical="center" wrapText="1"/>
    </xf>
    <xf numFmtId="0" fontId="1" fillId="0" borderId="1" xfId="0" applyFont="1" applyBorder="1" applyAlignment="1">
      <alignment horizontal="right"/>
    </xf>
    <xf numFmtId="0" fontId="1" fillId="0" borderId="7" xfId="0" applyFont="1" applyBorder="1" applyAlignment="1">
      <alignment horizontal="right"/>
    </xf>
    <xf numFmtId="9" fontId="1" fillId="0" borderId="1" xfId="1" applyFont="1" applyBorder="1" applyAlignment="1">
      <alignment horizontal="right"/>
    </xf>
    <xf numFmtId="2" fontId="2" fillId="0" borderId="1" xfId="0" applyNumberFormat="1" applyFont="1" applyFill="1" applyBorder="1" applyAlignment="1">
      <alignment horizontal="right"/>
    </xf>
    <xf numFmtId="0" fontId="2" fillId="0" borderId="1" xfId="0" applyFont="1" applyFill="1" applyBorder="1" applyAlignment="1">
      <alignment horizontal="right"/>
    </xf>
    <xf numFmtId="9" fontId="2" fillId="0" borderId="1" xfId="1" applyFont="1" applyFill="1" applyBorder="1" applyAlignment="1">
      <alignment horizontal="right"/>
    </xf>
    <xf numFmtId="2" fontId="2" fillId="0" borderId="7" xfId="0" applyNumberFormat="1" applyFont="1" applyFill="1" applyBorder="1" applyAlignment="1">
      <alignment horizontal="right"/>
    </xf>
    <xf numFmtId="4" fontId="2" fillId="0" borderId="1" xfId="0" applyNumberFormat="1" applyFont="1" applyFill="1" applyBorder="1" applyAlignment="1">
      <alignment horizontal="right"/>
    </xf>
    <xf numFmtId="4" fontId="2" fillId="0" borderId="7" xfId="0" applyNumberFormat="1" applyFont="1" applyFill="1" applyBorder="1" applyAlignment="1">
      <alignment horizontal="right"/>
    </xf>
    <xf numFmtId="2" fontId="2" fillId="0" borderId="9" xfId="0" applyNumberFormat="1" applyFont="1" applyFill="1" applyBorder="1" applyAlignment="1">
      <alignment horizontal="right"/>
    </xf>
    <xf numFmtId="0" fontId="2" fillId="0" borderId="9" xfId="0" applyFont="1" applyFill="1" applyBorder="1" applyAlignment="1">
      <alignment horizontal="right"/>
    </xf>
    <xf numFmtId="9" fontId="2" fillId="0" borderId="9" xfId="1" applyFont="1" applyFill="1" applyBorder="1" applyAlignment="1">
      <alignment horizontal="right"/>
    </xf>
    <xf numFmtId="2" fontId="2" fillId="0" borderId="10" xfId="0" applyNumberFormat="1" applyFont="1" applyFill="1" applyBorder="1" applyAlignment="1">
      <alignment horizontal="right"/>
    </xf>
    <xf numFmtId="1" fontId="1" fillId="0" borderId="6" xfId="0" applyNumberFormat="1" applyFont="1" applyBorder="1" applyAlignment="1">
      <alignment horizontal="right"/>
    </xf>
    <xf numFmtId="1" fontId="2" fillId="0" borderId="6" xfId="0" applyNumberFormat="1" applyFont="1" applyFill="1" applyBorder="1" applyAlignment="1">
      <alignment horizontal="right"/>
    </xf>
    <xf numFmtId="1" fontId="2" fillId="0" borderId="6" xfId="0" applyNumberFormat="1" applyFont="1" applyFill="1" applyBorder="1" applyAlignment="1">
      <alignment horizontal="right" wrapText="1"/>
    </xf>
    <xf numFmtId="1" fontId="2" fillId="0" borderId="8" xfId="0" applyNumberFormat="1" applyFont="1" applyFill="1" applyBorder="1" applyAlignment="1">
      <alignment horizontal="right"/>
    </xf>
    <xf numFmtId="4" fontId="2" fillId="3" borderId="1" xfId="0" applyNumberFormat="1" applyFont="1" applyFill="1" applyBorder="1" applyAlignment="1">
      <alignment horizontal="right"/>
    </xf>
    <xf numFmtId="4" fontId="2" fillId="0" borderId="9" xfId="0" applyNumberFormat="1" applyFont="1" applyFill="1" applyBorder="1" applyAlignment="1">
      <alignment horizontal="right"/>
    </xf>
    <xf numFmtId="0" fontId="1" fillId="15" borderId="6" xfId="4" applyFont="1" applyFill="1" applyBorder="1" applyAlignment="1"/>
    <xf numFmtId="0" fontId="2" fillId="0" borderId="6" xfId="4" applyFont="1" applyBorder="1" applyAlignment="1">
      <alignment wrapText="1"/>
    </xf>
    <xf numFmtId="0" fontId="2" fillId="0" borderId="6" xfId="4" applyFont="1" applyBorder="1" applyAlignment="1">
      <alignment vertical="top" wrapText="1"/>
    </xf>
    <xf numFmtId="0" fontId="1" fillId="0" borderId="2" xfId="4" applyFont="1" applyBorder="1" applyAlignment="1">
      <alignment horizontal="left" wrapText="1"/>
    </xf>
    <xf numFmtId="0" fontId="1" fillId="0" borderId="6" xfId="4" applyFont="1" applyBorder="1" applyAlignment="1">
      <alignment wrapText="1"/>
    </xf>
    <xf numFmtId="4" fontId="1" fillId="0" borderId="1" xfId="4" applyNumberFormat="1" applyFont="1" applyBorder="1"/>
    <xf numFmtId="4" fontId="1" fillId="0" borderId="7" xfId="4" applyNumberFormat="1" applyFont="1" applyBorder="1"/>
    <xf numFmtId="0" fontId="1" fillId="0" borderId="6" xfId="4" applyFont="1" applyBorder="1"/>
    <xf numFmtId="2" fontId="1" fillId="15" borderId="1" xfId="4" applyNumberFormat="1" applyFont="1" applyFill="1" applyBorder="1" applyAlignment="1"/>
    <xf numFmtId="0" fontId="1" fillId="15" borderId="1" xfId="4" applyFont="1" applyFill="1" applyBorder="1" applyAlignment="1"/>
    <xf numFmtId="0" fontId="1" fillId="15" borderId="7" xfId="4" applyFont="1" applyFill="1" applyBorder="1" applyAlignment="1"/>
    <xf numFmtId="2" fontId="1" fillId="0" borderId="1" xfId="4" applyNumberFormat="1" applyFont="1" applyBorder="1" applyAlignment="1">
      <alignment wrapText="1"/>
    </xf>
    <xf numFmtId="0" fontId="1" fillId="0" borderId="1" xfId="4" applyFont="1" applyBorder="1" applyAlignment="1">
      <alignment wrapText="1"/>
    </xf>
    <xf numFmtId="0" fontId="1" fillId="0" borderId="7" xfId="4" applyFont="1" applyBorder="1" applyAlignment="1">
      <alignment wrapText="1"/>
    </xf>
    <xf numFmtId="2" fontId="2" fillId="0" borderId="1" xfId="4" applyNumberFormat="1" applyFont="1" applyBorder="1"/>
    <xf numFmtId="0" fontId="2" fillId="0" borderId="1" xfId="4" applyFont="1" applyBorder="1"/>
    <xf numFmtId="0" fontId="1" fillId="0" borderId="1" xfId="4" applyFont="1" applyBorder="1"/>
    <xf numFmtId="0" fontId="2" fillId="0" borderId="8" xfId="4" applyFont="1" applyBorder="1" applyAlignment="1">
      <alignment horizontal="left" wrapText="1"/>
    </xf>
    <xf numFmtId="0" fontId="2" fillId="0" borderId="9" xfId="4" applyFont="1" applyBorder="1"/>
    <xf numFmtId="4" fontId="2" fillId="0" borderId="9" xfId="4" applyNumberFormat="1" applyFont="1" applyBorder="1"/>
    <xf numFmtId="4" fontId="2" fillId="0" borderId="10" xfId="4" applyNumberFormat="1" applyFont="1" applyBorder="1"/>
    <xf numFmtId="0" fontId="2" fillId="0" borderId="8" xfId="4" applyFont="1" applyBorder="1"/>
    <xf numFmtId="2" fontId="1" fillId="15" borderId="1" xfId="4" applyNumberFormat="1" applyFont="1" applyFill="1" applyBorder="1"/>
    <xf numFmtId="2" fontId="1" fillId="0" borderId="1" xfId="4" applyNumberFormat="1" applyFont="1" applyBorder="1"/>
    <xf numFmtId="0" fontId="1" fillId="0" borderId="7" xfId="4" applyFont="1" applyBorder="1"/>
    <xf numFmtId="2" fontId="2" fillId="0" borderId="9" xfId="4" applyNumberFormat="1" applyFont="1" applyBorder="1"/>
    <xf numFmtId="0" fontId="1" fillId="2" borderId="6" xfId="0" applyFont="1" applyFill="1" applyBorder="1" applyAlignment="1"/>
    <xf numFmtId="0" fontId="1" fillId="2" borderId="1" xfId="0" applyFont="1" applyFill="1" applyBorder="1" applyAlignment="1"/>
    <xf numFmtId="0" fontId="1" fillId="0" borderId="1" xfId="0" applyFont="1" applyBorder="1" applyAlignment="1">
      <alignment wrapText="1"/>
    </xf>
    <xf numFmtId="0" fontId="1" fillId="0" borderId="7" xfId="0" applyFont="1" applyBorder="1" applyAlignment="1">
      <alignment wrapText="1"/>
    </xf>
    <xf numFmtId="0" fontId="2" fillId="0" borderId="8" xfId="0" applyFont="1" applyBorder="1" applyAlignment="1">
      <alignment wrapText="1"/>
    </xf>
    <xf numFmtId="2" fontId="1" fillId="2" borderId="7" xfId="0" applyNumberFormat="1" applyFont="1" applyFill="1" applyBorder="1" applyAlignment="1"/>
    <xf numFmtId="4" fontId="1" fillId="6" borderId="6" xfId="0" applyNumberFormat="1" applyFont="1" applyFill="1" applyBorder="1"/>
    <xf numFmtId="3" fontId="2" fillId="0" borderId="6" xfId="0" applyNumberFormat="1" applyFont="1" applyBorder="1" applyAlignment="1">
      <alignment horizontal="left" wrapText="1"/>
    </xf>
    <xf numFmtId="3" fontId="1" fillId="6" borderId="6" xfId="0" applyNumberFormat="1" applyFont="1" applyFill="1" applyBorder="1"/>
    <xf numFmtId="0" fontId="7" fillId="0" borderId="35" xfId="0" applyFont="1" applyBorder="1" applyAlignment="1">
      <alignment horizontal="center" vertical="center" wrapText="1"/>
    </xf>
    <xf numFmtId="0" fontId="7" fillId="0" borderId="28"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2" fillId="6" borderId="8" xfId="0" applyFont="1" applyFill="1" applyBorder="1"/>
    <xf numFmtId="2" fontId="2" fillId="6" borderId="9" xfId="0" applyNumberFormat="1" applyFont="1" applyFill="1" applyBorder="1"/>
    <xf numFmtId="9" fontId="2" fillId="6" borderId="9" xfId="0" applyNumberFormat="1" applyFont="1" applyFill="1" applyBorder="1"/>
    <xf numFmtId="0" fontId="10" fillId="0" borderId="0" xfId="0" applyFont="1" applyAlignment="1">
      <alignment horizontal="center"/>
    </xf>
    <xf numFmtId="0" fontId="47" fillId="0" borderId="1" xfId="0" applyFont="1" applyBorder="1" applyAlignment="1">
      <alignment horizontal="center" vertical="center" wrapText="1"/>
    </xf>
    <xf numFmtId="0" fontId="47" fillId="0" borderId="7" xfId="0" applyFont="1" applyBorder="1" applyAlignment="1">
      <alignment horizontal="center" vertical="center" wrapText="1"/>
    </xf>
    <xf numFmtId="2" fontId="11" fillId="0" borderId="0" xfId="0" applyNumberFormat="1" applyFont="1"/>
    <xf numFmtId="0" fontId="47" fillId="0" borderId="0" xfId="0" applyFont="1" applyAlignment="1">
      <alignment horizontal="left" wrapText="1"/>
    </xf>
    <xf numFmtId="0" fontId="10" fillId="0" borderId="0" xfId="0" applyFont="1" applyAlignment="1">
      <alignment horizontal="center" wrapText="1"/>
    </xf>
    <xf numFmtId="2" fontId="48" fillId="0" borderId="0" xfId="0" applyNumberFormat="1" applyFont="1" applyAlignment="1">
      <alignment horizontal="center"/>
    </xf>
    <xf numFmtId="4" fontId="48" fillId="0" borderId="0" xfId="0" applyNumberFormat="1" applyFont="1" applyAlignment="1">
      <alignment horizontal="center"/>
    </xf>
    <xf numFmtId="4" fontId="10" fillId="0" borderId="0" xfId="0" applyNumberFormat="1" applyFont="1"/>
    <xf numFmtId="0" fontId="47" fillId="0" borderId="2" xfId="0" applyFont="1" applyBorder="1" applyAlignment="1">
      <alignment horizontal="left" wrapText="1"/>
    </xf>
    <xf numFmtId="0" fontId="10" fillId="0" borderId="2" xfId="0" applyFont="1" applyBorder="1" applyAlignment="1">
      <alignment horizontal="left" wrapText="1"/>
    </xf>
    <xf numFmtId="0" fontId="49" fillId="3" borderId="2" xfId="0" applyFont="1" applyFill="1" applyBorder="1" applyAlignment="1">
      <alignment horizontal="left"/>
    </xf>
    <xf numFmtId="0" fontId="22" fillId="3" borderId="2" xfId="0" applyFont="1" applyFill="1" applyBorder="1" applyAlignment="1">
      <alignment horizontal="left" wrapText="1"/>
    </xf>
    <xf numFmtId="0" fontId="51" fillId="0" borderId="2" xfId="0" applyFont="1" applyBorder="1" applyAlignment="1">
      <alignment horizontal="left" wrapText="1"/>
    </xf>
    <xf numFmtId="0" fontId="48" fillId="0" borderId="36" xfId="0" applyFont="1" applyBorder="1" applyAlignment="1">
      <alignment horizontal="center" vertical="center" wrapText="1"/>
    </xf>
    <xf numFmtId="0" fontId="48" fillId="0" borderId="32"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11" xfId="0" applyFont="1" applyBorder="1" applyAlignment="1">
      <alignment horizontal="center" vertical="center" wrapText="1"/>
    </xf>
    <xf numFmtId="1" fontId="11" fillId="2" borderId="35" xfId="0" applyNumberFormat="1" applyFont="1" applyFill="1" applyBorder="1" applyAlignment="1">
      <alignment horizontal="right"/>
    </xf>
    <xf numFmtId="2" fontId="11" fillId="2" borderId="28" xfId="0" applyNumberFormat="1" applyFont="1" applyFill="1" applyBorder="1" applyAlignment="1">
      <alignment horizontal="right"/>
    </xf>
    <xf numFmtId="2" fontId="11" fillId="7" borderId="28" xfId="0" applyNumberFormat="1" applyFont="1" applyFill="1" applyBorder="1" applyAlignment="1">
      <alignment horizontal="right"/>
    </xf>
    <xf numFmtId="2" fontId="11" fillId="2" borderId="29" xfId="0" applyNumberFormat="1" applyFont="1" applyFill="1" applyBorder="1" applyAlignment="1">
      <alignment horizontal="right"/>
    </xf>
    <xf numFmtId="1" fontId="11" fillId="3" borderId="6" xfId="0" applyNumberFormat="1" applyFont="1" applyFill="1" applyBorder="1" applyAlignment="1">
      <alignment horizontal="right"/>
    </xf>
    <xf numFmtId="2" fontId="11" fillId="3" borderId="1" xfId="0" applyNumberFormat="1" applyFont="1" applyFill="1" applyBorder="1" applyAlignment="1">
      <alignment horizontal="right"/>
    </xf>
    <xf numFmtId="2" fontId="11" fillId="3" borderId="7" xfId="0" applyNumberFormat="1" applyFont="1" applyFill="1" applyBorder="1" applyAlignment="1">
      <alignment horizontal="right"/>
    </xf>
    <xf numFmtId="1" fontId="10" fillId="0" borderId="6" xfId="0" applyNumberFormat="1" applyFont="1" applyBorder="1" applyAlignment="1">
      <alignment horizontal="right"/>
    </xf>
    <xf numFmtId="2" fontId="48" fillId="0" borderId="1" xfId="0" applyNumberFormat="1" applyFont="1" applyBorder="1" applyAlignment="1">
      <alignment horizontal="right"/>
    </xf>
    <xf numFmtId="4" fontId="48" fillId="0" borderId="1" xfId="0" applyNumberFormat="1" applyFont="1" applyBorder="1" applyAlignment="1">
      <alignment horizontal="right"/>
    </xf>
    <xf numFmtId="9" fontId="48" fillId="0" borderId="1" xfId="1" applyFont="1" applyFill="1" applyBorder="1" applyAlignment="1">
      <alignment horizontal="right"/>
    </xf>
    <xf numFmtId="4" fontId="48" fillId="0" borderId="7" xfId="0" applyNumberFormat="1" applyFont="1" applyBorder="1" applyAlignment="1">
      <alignment horizontal="right"/>
    </xf>
    <xf numFmtId="1" fontId="10" fillId="0" borderId="6" xfId="0" applyNumberFormat="1" applyFont="1" applyBorder="1" applyAlignment="1">
      <alignment horizontal="right" wrapText="1"/>
    </xf>
    <xf numFmtId="2" fontId="10" fillId="0" borderId="1" xfId="0" applyNumberFormat="1" applyFont="1" applyBorder="1" applyAlignment="1">
      <alignment horizontal="right"/>
    </xf>
    <xf numFmtId="4" fontId="10" fillId="0" borderId="1" xfId="0" applyNumberFormat="1" applyFont="1" applyBorder="1" applyAlignment="1">
      <alignment horizontal="right"/>
    </xf>
    <xf numFmtId="0" fontId="10" fillId="0" borderId="1" xfId="0" applyFont="1" applyBorder="1" applyAlignment="1">
      <alignment horizontal="right"/>
    </xf>
    <xf numFmtId="0" fontId="10" fillId="0" borderId="7" xfId="0" applyFont="1" applyBorder="1" applyAlignment="1">
      <alignment horizontal="right"/>
    </xf>
    <xf numFmtId="4" fontId="10" fillId="0" borderId="7" xfId="0" applyNumberFormat="1" applyFont="1" applyBorder="1" applyAlignment="1">
      <alignment horizontal="right"/>
    </xf>
    <xf numFmtId="1" fontId="50" fillId="3" borderId="6" xfId="1" applyNumberFormat="1" applyFont="1" applyFill="1" applyBorder="1" applyAlignment="1">
      <alignment horizontal="right"/>
    </xf>
    <xf numFmtId="2" fontId="50" fillId="3" borderId="1" xfId="1" applyNumberFormat="1" applyFont="1" applyFill="1" applyBorder="1" applyAlignment="1">
      <alignment horizontal="right"/>
    </xf>
    <xf numFmtId="2" fontId="50" fillId="3" borderId="7" xfId="1" applyNumberFormat="1" applyFont="1" applyFill="1" applyBorder="1" applyAlignment="1">
      <alignment horizontal="right"/>
    </xf>
    <xf numFmtId="1" fontId="1" fillId="3" borderId="6" xfId="0" applyNumberFormat="1" applyFont="1" applyFill="1" applyBorder="1" applyAlignment="1">
      <alignment horizontal="right" wrapText="1"/>
    </xf>
    <xf numFmtId="2" fontId="1" fillId="3" borderId="7" xfId="0" applyNumberFormat="1" applyFont="1" applyFill="1" applyBorder="1" applyAlignment="1">
      <alignment horizontal="right" wrapText="1"/>
    </xf>
    <xf numFmtId="1" fontId="11" fillId="0" borderId="6" xfId="0" applyNumberFormat="1" applyFont="1" applyBorder="1" applyAlignment="1">
      <alignment horizontal="right" wrapText="1"/>
    </xf>
    <xf numFmtId="2" fontId="11" fillId="0" borderId="1" xfId="0" applyNumberFormat="1" applyFont="1" applyBorder="1" applyAlignment="1">
      <alignment horizontal="right"/>
    </xf>
    <xf numFmtId="4" fontId="11" fillId="0" borderId="1" xfId="0" applyNumberFormat="1" applyFont="1" applyBorder="1" applyAlignment="1">
      <alignment horizontal="right"/>
    </xf>
    <xf numFmtId="9" fontId="11" fillId="0" borderId="1" xfId="1" applyFont="1" applyBorder="1" applyAlignment="1">
      <alignment horizontal="right"/>
    </xf>
    <xf numFmtId="4" fontId="11" fillId="0" borderId="7" xfId="0" applyNumberFormat="1" applyFont="1" applyBorder="1" applyAlignment="1">
      <alignment horizontal="right"/>
    </xf>
    <xf numFmtId="1" fontId="10" fillId="0" borderId="8" xfId="0" applyNumberFormat="1" applyFont="1" applyBorder="1" applyAlignment="1">
      <alignment horizontal="right" wrapText="1"/>
    </xf>
    <xf numFmtId="2" fontId="48" fillId="0" borderId="9" xfId="0" applyNumberFormat="1" applyFont="1" applyBorder="1" applyAlignment="1">
      <alignment horizontal="right"/>
    </xf>
    <xf numFmtId="4" fontId="48" fillId="0" borderId="9" xfId="0" applyNumberFormat="1" applyFont="1" applyBorder="1" applyAlignment="1">
      <alignment horizontal="right"/>
    </xf>
    <xf numFmtId="9" fontId="48" fillId="0" borderId="9" xfId="1" applyFont="1" applyFill="1" applyBorder="1" applyAlignment="1">
      <alignment horizontal="right"/>
    </xf>
    <xf numFmtId="4" fontId="48" fillId="0" borderId="10" xfId="0" applyNumberFormat="1" applyFont="1" applyBorder="1" applyAlignment="1">
      <alignment horizontal="right"/>
    </xf>
    <xf numFmtId="0" fontId="48" fillId="0" borderId="6" xfId="0" applyFont="1" applyBorder="1" applyAlignment="1">
      <alignment horizontal="right" vertical="center" wrapText="1"/>
    </xf>
    <xf numFmtId="0" fontId="48" fillId="0" borderId="1" xfId="0" applyFont="1" applyBorder="1" applyAlignment="1">
      <alignment horizontal="right" vertical="center" wrapText="1"/>
    </xf>
    <xf numFmtId="0" fontId="48" fillId="0" borderId="7" xfId="0" applyFont="1" applyBorder="1" applyAlignment="1">
      <alignment horizontal="right" vertical="center" wrapText="1"/>
    </xf>
    <xf numFmtId="9" fontId="16" fillId="0" borderId="1" xfId="1" applyFont="1" applyFill="1" applyBorder="1" applyAlignment="1">
      <alignment horizontal="right"/>
    </xf>
    <xf numFmtId="4" fontId="16" fillId="0" borderId="1" xfId="0" applyNumberFormat="1" applyFont="1" applyBorder="1" applyAlignment="1">
      <alignment horizontal="right"/>
    </xf>
    <xf numFmtId="9" fontId="50" fillId="0" borderId="1" xfId="1" applyFont="1" applyFill="1" applyBorder="1" applyAlignment="1">
      <alignment horizontal="right"/>
    </xf>
    <xf numFmtId="2" fontId="11" fillId="3" borderId="1" xfId="0" applyNumberFormat="1" applyFont="1" applyFill="1" applyBorder="1" applyAlignment="1">
      <alignment horizontal="right" wrapText="1"/>
    </xf>
    <xf numFmtId="0" fontId="11" fillId="0" borderId="1" xfId="0" applyFont="1" applyBorder="1" applyAlignment="1">
      <alignment horizontal="right" wrapText="1"/>
    </xf>
    <xf numFmtId="0" fontId="11" fillId="0" borderId="1" xfId="0" applyFont="1" applyBorder="1" applyAlignment="1">
      <alignment horizontal="right"/>
    </xf>
    <xf numFmtId="1" fontId="11" fillId="2" borderId="6" xfId="0" applyNumberFormat="1" applyFont="1" applyFill="1" applyBorder="1" applyAlignment="1">
      <alignment horizontal="right"/>
    </xf>
    <xf numFmtId="2" fontId="11" fillId="2" borderId="1" xfId="0" applyNumberFormat="1" applyFont="1" applyFill="1" applyBorder="1" applyAlignment="1">
      <alignment horizontal="right"/>
    </xf>
    <xf numFmtId="2" fontId="11" fillId="7" borderId="1" xfId="0" applyNumberFormat="1" applyFont="1" applyFill="1" applyBorder="1" applyAlignment="1">
      <alignment horizontal="right"/>
    </xf>
    <xf numFmtId="2" fontId="11" fillId="2" borderId="7" xfId="0" applyNumberFormat="1" applyFont="1" applyFill="1" applyBorder="1" applyAlignment="1">
      <alignment horizontal="right"/>
    </xf>
    <xf numFmtId="0" fontId="11" fillId="3" borderId="1" xfId="0" applyFont="1" applyFill="1" applyBorder="1" applyAlignment="1">
      <alignment horizontal="right"/>
    </xf>
    <xf numFmtId="0" fontId="11" fillId="3" borderId="7" xfId="0" applyFont="1" applyFill="1" applyBorder="1" applyAlignment="1">
      <alignment horizontal="right"/>
    </xf>
    <xf numFmtId="4" fontId="16" fillId="0" borderId="7" xfId="0" applyNumberFormat="1" applyFont="1" applyBorder="1" applyAlignment="1">
      <alignment horizontal="right"/>
    </xf>
    <xf numFmtId="2" fontId="10" fillId="0" borderId="9" xfId="0" applyNumberFormat="1" applyFont="1" applyBorder="1" applyAlignment="1">
      <alignment horizontal="right"/>
    </xf>
    <xf numFmtId="4" fontId="10" fillId="0" borderId="9" xfId="0" applyNumberFormat="1" applyFont="1" applyBorder="1" applyAlignment="1">
      <alignment horizontal="right"/>
    </xf>
    <xf numFmtId="0" fontId="2" fillId="0" borderId="0" xfId="0" applyFont="1" applyBorder="1"/>
    <xf numFmtId="4" fontId="2" fillId="0" borderId="0" xfId="0" applyNumberFormat="1" applyFont="1" applyBorder="1"/>
    <xf numFmtId="0" fontId="45" fillId="0" borderId="0" xfId="0" applyFont="1" applyBorder="1"/>
    <xf numFmtId="0" fontId="1" fillId="0" borderId="0" xfId="0" applyFont="1" applyBorder="1"/>
    <xf numFmtId="0" fontId="6" fillId="0" borderId="0" xfId="0" applyFont="1" applyBorder="1" applyAlignment="1">
      <alignment horizontal="right" wrapText="1"/>
    </xf>
    <xf numFmtId="0" fontId="5" fillId="0" borderId="0" xfId="0" applyFont="1" applyBorder="1" applyAlignment="1">
      <alignment horizontal="right" wrapText="1"/>
    </xf>
    <xf numFmtId="2" fontId="5" fillId="0" borderId="0" xfId="0" applyNumberFormat="1" applyFont="1" applyBorder="1"/>
    <xf numFmtId="4" fontId="5" fillId="0" borderId="0" xfId="0" applyNumberFormat="1" applyFont="1" applyBorder="1"/>
    <xf numFmtId="9" fontId="5" fillId="0" borderId="0" xfId="1" applyFont="1" applyBorder="1"/>
    <xf numFmtId="4" fontId="30" fillId="0" borderId="0" xfId="0" applyNumberFormat="1" applyFont="1" applyBorder="1"/>
    <xf numFmtId="0" fontId="5" fillId="0" borderId="0" xfId="0" applyFont="1" applyBorder="1"/>
    <xf numFmtId="0" fontId="44" fillId="3" borderId="18" xfId="0" applyFont="1" applyFill="1" applyBorder="1" applyAlignment="1">
      <alignment horizontal="right"/>
    </xf>
    <xf numFmtId="0" fontId="1" fillId="7" borderId="6" xfId="0" applyFont="1" applyFill="1" applyBorder="1" applyAlignment="1">
      <alignment horizontal="right" wrapText="1"/>
    </xf>
    <xf numFmtId="0" fontId="2" fillId="3" borderId="1" xfId="0" applyFont="1" applyFill="1" applyBorder="1"/>
    <xf numFmtId="4" fontId="2" fillId="3" borderId="1" xfId="0" applyNumberFormat="1" applyFont="1" applyFill="1" applyBorder="1"/>
    <xf numFmtId="4" fontId="2" fillId="3" borderId="7" xfId="0" applyNumberFormat="1" applyFont="1" applyFill="1" applyBorder="1"/>
    <xf numFmtId="0" fontId="44" fillId="3" borderId="18" xfId="0" applyFont="1" applyFill="1" applyBorder="1" applyAlignment="1">
      <alignment horizontal="left"/>
    </xf>
    <xf numFmtId="0" fontId="1" fillId="6" borderId="6" xfId="0" applyFont="1" applyFill="1" applyBorder="1" applyAlignment="1">
      <alignment horizontal="right" wrapText="1"/>
    </xf>
    <xf numFmtId="0" fontId="1" fillId="6" borderId="1" xfId="0" applyFont="1" applyFill="1" applyBorder="1"/>
    <xf numFmtId="0" fontId="44" fillId="3" borderId="18" xfId="0" applyFont="1" applyFill="1" applyBorder="1" applyAlignment="1">
      <alignment horizontal="right" wrapText="1"/>
    </xf>
    <xf numFmtId="0" fontId="44" fillId="3" borderId="18" xfId="0" applyFont="1" applyFill="1" applyBorder="1" applyAlignment="1">
      <alignment horizontal="left" wrapText="1"/>
    </xf>
    <xf numFmtId="4" fontId="1" fillId="7" borderId="7" xfId="0" applyNumberFormat="1" applyFont="1" applyFill="1" applyBorder="1" applyAlignment="1">
      <alignment horizontal="right" wrapText="1"/>
    </xf>
    <xf numFmtId="0" fontId="1" fillId="6" borderId="1" xfId="0" applyFont="1" applyFill="1" applyBorder="1" applyAlignment="1">
      <alignment horizontal="right" wrapText="1"/>
    </xf>
    <xf numFmtId="4" fontId="1" fillId="6" borderId="7" xfId="0" applyNumberFormat="1" applyFont="1" applyFill="1" applyBorder="1" applyAlignment="1">
      <alignment horizontal="right" wrapText="1"/>
    </xf>
    <xf numFmtId="0" fontId="1" fillId="6" borderId="7" xfId="0" applyFont="1" applyFill="1" applyBorder="1" applyAlignment="1">
      <alignment horizontal="right" wrapText="1"/>
    </xf>
    <xf numFmtId="0" fontId="1" fillId="6" borderId="7" xfId="0" applyFont="1" applyFill="1" applyBorder="1"/>
    <xf numFmtId="1" fontId="2" fillId="6" borderId="6" xfId="0" applyNumberFormat="1" applyFont="1" applyFill="1" applyBorder="1"/>
    <xf numFmtId="1" fontId="1" fillId="6" borderId="6" xfId="0" applyNumberFormat="1" applyFont="1" applyFill="1" applyBorder="1"/>
    <xf numFmtId="1" fontId="2" fillId="0" borderId="8" xfId="0" applyNumberFormat="1" applyFont="1" applyBorder="1"/>
    <xf numFmtId="0" fontId="54" fillId="0" borderId="7" xfId="0" applyFont="1" applyBorder="1" applyAlignment="1">
      <alignment horizontal="left" vertical="center" wrapText="1"/>
    </xf>
    <xf numFmtId="0" fontId="11" fillId="0" borderId="0" xfId="0" applyFont="1" applyAlignment="1">
      <alignment wrapText="1"/>
    </xf>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1" fillId="2" borderId="2" xfId="0" applyFont="1" applyFill="1" applyBorder="1" applyAlignment="1">
      <alignment horizontal="right"/>
    </xf>
    <xf numFmtId="3" fontId="11" fillId="2" borderId="6" xfId="0" applyNumberFormat="1" applyFont="1" applyFill="1" applyBorder="1" applyAlignment="1">
      <alignment horizontal="right"/>
    </xf>
    <xf numFmtId="4" fontId="11" fillId="2" borderId="1" xfId="0" applyNumberFormat="1" applyFont="1" applyFill="1" applyBorder="1" applyAlignment="1">
      <alignment horizontal="right"/>
    </xf>
    <xf numFmtId="3" fontId="11" fillId="2" borderId="1" xfId="0" applyNumberFormat="1" applyFont="1" applyFill="1" applyBorder="1" applyAlignment="1">
      <alignment horizontal="right"/>
    </xf>
    <xf numFmtId="4" fontId="11" fillId="2" borderId="7" xfId="0" applyNumberFormat="1" applyFont="1" applyFill="1" applyBorder="1" applyAlignment="1">
      <alignment horizontal="right"/>
    </xf>
    <xf numFmtId="4" fontId="11" fillId="2" borderId="6" xfId="0" applyNumberFormat="1" applyFont="1" applyFill="1" applyBorder="1"/>
    <xf numFmtId="0" fontId="10" fillId="3" borderId="2" xfId="0" applyFont="1" applyFill="1" applyBorder="1" applyAlignment="1">
      <alignment horizontal="right"/>
    </xf>
    <xf numFmtId="3" fontId="11" fillId="3" borderId="6" xfId="0" applyNumberFormat="1" applyFont="1" applyFill="1" applyBorder="1" applyAlignment="1">
      <alignment horizontal="right"/>
    </xf>
    <xf numFmtId="4" fontId="11" fillId="3" borderId="1" xfId="0" applyNumberFormat="1" applyFont="1" applyFill="1" applyBorder="1" applyAlignment="1">
      <alignment horizontal="right"/>
    </xf>
    <xf numFmtId="4" fontId="11" fillId="3" borderId="7" xfId="0" applyNumberFormat="1" applyFont="1" applyFill="1" applyBorder="1" applyAlignment="1">
      <alignment horizontal="right"/>
    </xf>
    <xf numFmtId="4" fontId="11" fillId="3" borderId="6" xfId="0" applyNumberFormat="1" applyFont="1" applyFill="1" applyBorder="1" applyAlignment="1">
      <alignment horizontal="right"/>
    </xf>
    <xf numFmtId="0" fontId="11" fillId="0" borderId="2" xfId="0" applyFont="1" applyBorder="1" applyAlignment="1">
      <alignment horizontal="left" wrapText="1"/>
    </xf>
    <xf numFmtId="0" fontId="11" fillId="0" borderId="6" xfId="0" applyFont="1" applyBorder="1" applyAlignment="1">
      <alignment horizontal="right" wrapText="1"/>
    </xf>
    <xf numFmtId="2" fontId="11" fillId="0" borderId="1" xfId="0" applyNumberFormat="1" applyFont="1" applyBorder="1" applyAlignment="1">
      <alignment horizontal="right" wrapText="1"/>
    </xf>
    <xf numFmtId="0" fontId="11" fillId="0" borderId="7" xfId="0" applyFont="1" applyBorder="1" applyAlignment="1">
      <alignment horizontal="right" wrapText="1"/>
    </xf>
    <xf numFmtId="0" fontId="11" fillId="0" borderId="6" xfId="0" applyFont="1" applyBorder="1"/>
    <xf numFmtId="4" fontId="11" fillId="0" borderId="7" xfId="0" applyNumberFormat="1" applyFont="1" applyBorder="1"/>
    <xf numFmtId="0" fontId="10" fillId="0" borderId="6" xfId="0" applyFont="1" applyBorder="1" applyAlignment="1">
      <alignment horizontal="left" wrapText="1"/>
    </xf>
    <xf numFmtId="4" fontId="10" fillId="0" borderId="7" xfId="0" applyNumberFormat="1" applyFont="1" applyBorder="1"/>
    <xf numFmtId="0" fontId="10" fillId="0" borderId="6" xfId="0" applyFont="1" applyFill="1" applyBorder="1"/>
    <xf numFmtId="2" fontId="10" fillId="0" borderId="1" xfId="0" applyNumberFormat="1" applyFont="1" applyFill="1" applyBorder="1"/>
    <xf numFmtId="9" fontId="10" fillId="0" borderId="1" xfId="1" applyFont="1" applyFill="1" applyBorder="1"/>
    <xf numFmtId="4" fontId="10" fillId="0" borderId="7" xfId="0" applyNumberFormat="1" applyFont="1" applyFill="1" applyBorder="1"/>
    <xf numFmtId="9" fontId="10" fillId="0" borderId="1" xfId="1" applyFont="1" applyBorder="1"/>
    <xf numFmtId="0" fontId="11" fillId="0" borderId="6" xfId="0" applyFont="1" applyFill="1" applyBorder="1" applyAlignment="1">
      <alignment horizontal="right"/>
    </xf>
    <xf numFmtId="2" fontId="11" fillId="0" borderId="1" xfId="0" applyNumberFormat="1" applyFont="1" applyFill="1" applyBorder="1" applyAlignment="1">
      <alignment horizontal="right"/>
    </xf>
    <xf numFmtId="4" fontId="11" fillId="0" borderId="1" xfId="0" applyNumberFormat="1" applyFont="1" applyFill="1" applyBorder="1" applyAlignment="1">
      <alignment horizontal="right"/>
    </xf>
    <xf numFmtId="9" fontId="11" fillId="0" borderId="1" xfId="1" applyFont="1" applyFill="1" applyBorder="1" applyAlignment="1">
      <alignment horizontal="right"/>
    </xf>
    <xf numFmtId="4" fontId="11" fillId="0" borderId="7" xfId="0" applyNumberFormat="1" applyFont="1" applyFill="1" applyBorder="1" applyAlignment="1">
      <alignment horizontal="right"/>
    </xf>
    <xf numFmtId="0" fontId="10" fillId="0" borderId="6" xfId="0" applyFont="1" applyFill="1" applyBorder="1" applyAlignment="1">
      <alignment horizontal="center" vertical="center" wrapText="1"/>
    </xf>
    <xf numFmtId="0" fontId="10" fillId="3" borderId="6" xfId="0" applyFont="1" applyFill="1" applyBorder="1" applyAlignment="1">
      <alignment horizontal="right"/>
    </xf>
    <xf numFmtId="2" fontId="11" fillId="3" borderId="6" xfId="0" applyNumberFormat="1" applyFont="1" applyFill="1" applyBorder="1"/>
    <xf numFmtId="2" fontId="11" fillId="3" borderId="1" xfId="0" applyNumberFormat="1" applyFont="1" applyFill="1" applyBorder="1"/>
    <xf numFmtId="2" fontId="11" fillId="3" borderId="7" xfId="0" applyNumberFormat="1" applyFont="1" applyFill="1" applyBorder="1"/>
    <xf numFmtId="0" fontId="11" fillId="0" borderId="6" xfId="0" applyFont="1" applyFill="1" applyBorder="1"/>
    <xf numFmtId="2" fontId="11" fillId="0" borderId="1" xfId="0" applyNumberFormat="1" applyFont="1" applyFill="1" applyBorder="1"/>
    <xf numFmtId="0" fontId="11" fillId="0" borderId="1" xfId="0" applyFont="1" applyFill="1" applyBorder="1"/>
    <xf numFmtId="0" fontId="11" fillId="0" borderId="7" xfId="0" applyFont="1" applyFill="1" applyBorder="1"/>
    <xf numFmtId="0" fontId="9" fillId="0" borderId="6" xfId="0" applyFont="1" applyBorder="1" applyAlignment="1">
      <alignment horizontal="right" wrapText="1"/>
    </xf>
    <xf numFmtId="0" fontId="11" fillId="0" borderId="6" xfId="0" applyFont="1" applyBorder="1" applyAlignment="1">
      <alignment horizontal="left" wrapText="1"/>
    </xf>
    <xf numFmtId="0" fontId="6" fillId="0" borderId="8" xfId="0" applyFont="1" applyBorder="1" applyAlignment="1">
      <alignment horizontal="right" wrapText="1"/>
    </xf>
    <xf numFmtId="0" fontId="10" fillId="0" borderId="9" xfId="0" applyFont="1" applyBorder="1"/>
    <xf numFmtId="4" fontId="10" fillId="0" borderId="9" xfId="0" applyNumberFormat="1" applyFont="1" applyBorder="1"/>
    <xf numFmtId="4" fontId="10" fillId="0" borderId="10" xfId="0" applyNumberFormat="1" applyFont="1" applyBorder="1"/>
    <xf numFmtId="0" fontId="10" fillId="0" borderId="8" xfId="0" applyFont="1" applyFill="1" applyBorder="1"/>
    <xf numFmtId="2" fontId="10" fillId="0" borderId="9" xfId="0" applyNumberFormat="1" applyFont="1" applyFill="1" applyBorder="1"/>
    <xf numFmtId="4" fontId="10" fillId="0" borderId="9" xfId="0" applyNumberFormat="1" applyFont="1" applyFill="1" applyBorder="1"/>
    <xf numFmtId="9" fontId="10" fillId="0" borderId="9" xfId="1" applyFont="1" applyFill="1" applyBorder="1"/>
    <xf numFmtId="4" fontId="10" fillId="0" borderId="10" xfId="0" applyNumberFormat="1" applyFont="1" applyFill="1" applyBorder="1"/>
    <xf numFmtId="4" fontId="10" fillId="0" borderId="0" xfId="0" applyNumberFormat="1" applyFont="1" applyFill="1" applyBorder="1"/>
    <xf numFmtId="1" fontId="2" fillId="0" borderId="0" xfId="0" applyNumberFormat="1" applyFont="1"/>
    <xf numFmtId="1" fontId="2" fillId="0" borderId="6" xfId="0" applyNumberFormat="1" applyFont="1" applyBorder="1" applyAlignment="1">
      <alignment horizontal="center" vertical="center" wrapText="1"/>
    </xf>
    <xf numFmtId="0" fontId="2" fillId="6" borderId="1" xfId="0" applyFont="1" applyFill="1" applyBorder="1" applyAlignment="1">
      <alignment horizontal="center" vertical="center" wrapText="1"/>
    </xf>
    <xf numFmtId="0" fontId="2" fillId="0" borderId="6" xfId="0" applyFont="1" applyBorder="1" applyAlignment="1">
      <alignment horizontal="right" vertical="center" wrapText="1"/>
    </xf>
    <xf numFmtId="1" fontId="1" fillId="2" borderId="1" xfId="0" applyNumberFormat="1" applyFont="1" applyFill="1" applyBorder="1" applyAlignment="1">
      <alignment horizontal="left"/>
    </xf>
    <xf numFmtId="2" fontId="1" fillId="2" borderId="1" xfId="0" applyNumberFormat="1" applyFont="1" applyFill="1" applyBorder="1" applyAlignment="1">
      <alignment horizontal="left"/>
    </xf>
    <xf numFmtId="2" fontId="1" fillId="2" borderId="7" xfId="0" applyNumberFormat="1" applyFont="1" applyFill="1" applyBorder="1" applyAlignment="1">
      <alignment horizontal="left"/>
    </xf>
    <xf numFmtId="1" fontId="1" fillId="2" borderId="6" xfId="0" applyNumberFormat="1" applyFont="1" applyFill="1" applyBorder="1" applyAlignment="1">
      <alignment horizontal="left"/>
    </xf>
    <xf numFmtId="1" fontId="13" fillId="0" borderId="6" xfId="0" applyNumberFormat="1" applyFont="1" applyBorder="1" applyAlignment="1">
      <alignment horizontal="right"/>
    </xf>
    <xf numFmtId="2" fontId="13" fillId="0" borderId="1" xfId="0" applyNumberFormat="1" applyFont="1" applyBorder="1" applyAlignment="1">
      <alignment horizontal="right"/>
    </xf>
    <xf numFmtId="1" fontId="13" fillId="0" borderId="1" xfId="0" applyNumberFormat="1" applyFont="1" applyBorder="1" applyAlignment="1">
      <alignment horizontal="left"/>
    </xf>
    <xf numFmtId="2" fontId="13" fillId="0" borderId="1" xfId="0" applyNumberFormat="1" applyFont="1" applyBorder="1" applyAlignment="1">
      <alignment horizontal="left"/>
    </xf>
    <xf numFmtId="2" fontId="13" fillId="0" borderId="7" xfId="0" applyNumberFormat="1" applyFont="1" applyBorder="1" applyAlignment="1">
      <alignment horizontal="left"/>
    </xf>
    <xf numFmtId="1" fontId="13" fillId="0" borderId="6" xfId="0" applyNumberFormat="1" applyFont="1" applyBorder="1" applyAlignment="1">
      <alignment horizontal="left"/>
    </xf>
    <xf numFmtId="2" fontId="13" fillId="6" borderId="1" xfId="0" applyNumberFormat="1" applyFont="1" applyFill="1" applyBorder="1" applyAlignment="1">
      <alignment horizontal="left"/>
    </xf>
    <xf numFmtId="4" fontId="2" fillId="0" borderId="1" xfId="0" applyNumberFormat="1" applyFont="1" applyBorder="1" applyAlignment="1">
      <alignment horizontal="left"/>
    </xf>
    <xf numFmtId="4" fontId="2" fillId="0" borderId="7" xfId="0" applyNumberFormat="1" applyFont="1" applyBorder="1" applyAlignment="1">
      <alignment horizontal="left"/>
    </xf>
    <xf numFmtId="1" fontId="2" fillId="0" borderId="6" xfId="0" applyNumberFormat="1" applyFont="1" applyBorder="1" applyAlignment="1">
      <alignment horizontal="left"/>
    </xf>
    <xf numFmtId="2" fontId="2" fillId="0" borderId="1" xfId="0" applyNumberFormat="1" applyFont="1" applyBorder="1" applyAlignment="1">
      <alignment horizontal="left"/>
    </xf>
    <xf numFmtId="9" fontId="2" fillId="0" borderId="1" xfId="0" applyNumberFormat="1" applyFont="1" applyBorder="1" applyAlignment="1">
      <alignment horizontal="left"/>
    </xf>
    <xf numFmtId="4" fontId="2" fillId="6" borderId="1" xfId="0" applyNumberFormat="1" applyFont="1" applyFill="1" applyBorder="1" applyAlignment="1">
      <alignment horizontal="left"/>
    </xf>
    <xf numFmtId="49" fontId="2" fillId="0" borderId="1" xfId="0" applyNumberFormat="1" applyFont="1" applyBorder="1" applyAlignment="1">
      <alignment horizontal="left"/>
    </xf>
    <xf numFmtId="0" fontId="2" fillId="0" borderId="1" xfId="0" applyFont="1" applyBorder="1" applyAlignment="1">
      <alignment horizontal="left"/>
    </xf>
    <xf numFmtId="1" fontId="1" fillId="0" borderId="1" xfId="0" applyNumberFormat="1" applyFont="1" applyBorder="1" applyAlignment="1">
      <alignment horizontal="left"/>
    </xf>
    <xf numFmtId="2" fontId="1" fillId="0" borderId="1" xfId="0" applyNumberFormat="1" applyFont="1" applyBorder="1" applyAlignment="1">
      <alignment horizontal="left"/>
    </xf>
    <xf numFmtId="2" fontId="1" fillId="0" borderId="7" xfId="0" applyNumberFormat="1" applyFont="1" applyBorder="1" applyAlignment="1">
      <alignment horizontal="left"/>
    </xf>
    <xf numFmtId="1" fontId="1" fillId="0" borderId="6" xfId="0" applyNumberFormat="1" applyFont="1" applyBorder="1" applyAlignment="1">
      <alignment horizontal="left"/>
    </xf>
    <xf numFmtId="2" fontId="1" fillId="6" borderId="1" xfId="0" applyNumberFormat="1" applyFont="1" applyFill="1" applyBorder="1" applyAlignment="1">
      <alignment horizontal="left"/>
    </xf>
    <xf numFmtId="1" fontId="2" fillId="0" borderId="6" xfId="0" applyNumberFormat="1" applyFont="1" applyBorder="1" applyAlignment="1">
      <alignment horizontal="left" wrapText="1"/>
    </xf>
    <xf numFmtId="4" fontId="2" fillId="6" borderId="7" xfId="0" applyNumberFormat="1" applyFont="1" applyFill="1" applyBorder="1" applyAlignment="1">
      <alignment horizontal="left"/>
    </xf>
    <xf numFmtId="43" fontId="1" fillId="0" borderId="1" xfId="7" applyFont="1" applyBorder="1" applyAlignment="1">
      <alignment horizontal="left"/>
    </xf>
    <xf numFmtId="3" fontId="2" fillId="0" borderId="1" xfId="0" applyNumberFormat="1" applyFont="1" applyBorder="1" applyAlignment="1">
      <alignment horizontal="left"/>
    </xf>
    <xf numFmtId="49" fontId="2" fillId="0" borderId="19" xfId="0" applyNumberFormat="1" applyFont="1" applyBorder="1" applyAlignment="1">
      <alignment horizontal="left"/>
    </xf>
    <xf numFmtId="4" fontId="2" fillId="0" borderId="9" xfId="0" applyNumberFormat="1" applyFont="1" applyBorder="1" applyAlignment="1">
      <alignment horizontal="left"/>
    </xf>
    <xf numFmtId="4" fontId="2" fillId="0" borderId="10" xfId="0" applyNumberFormat="1" applyFont="1" applyBorder="1" applyAlignment="1">
      <alignment horizontal="left"/>
    </xf>
    <xf numFmtId="1" fontId="2" fillId="0" borderId="8" xfId="0" applyNumberFormat="1" applyFont="1" applyBorder="1" applyAlignment="1">
      <alignment horizontal="left"/>
    </xf>
    <xf numFmtId="2" fontId="2" fillId="0" borderId="9" xfId="0" applyNumberFormat="1" applyFont="1" applyBorder="1" applyAlignment="1">
      <alignment horizontal="left"/>
    </xf>
    <xf numFmtId="9" fontId="2" fillId="0" borderId="9" xfId="0" applyNumberFormat="1" applyFont="1" applyBorder="1" applyAlignment="1">
      <alignment horizontal="left"/>
    </xf>
    <xf numFmtId="4" fontId="2" fillId="6" borderId="9" xfId="0" applyNumberFormat="1" applyFont="1" applyFill="1" applyBorder="1" applyAlignment="1">
      <alignment horizontal="left"/>
    </xf>
    <xf numFmtId="0" fontId="2" fillId="0" borderId="0" xfId="3" applyFont="1" applyAlignment="1">
      <alignment vertical="center"/>
    </xf>
    <xf numFmtId="0" fontId="2" fillId="0" borderId="0" xfId="3" applyFont="1" applyAlignment="1">
      <alignment horizontal="right" vertical="center"/>
    </xf>
    <xf numFmtId="0" fontId="22" fillId="0" borderId="0" xfId="0" applyFont="1" applyAlignment="1">
      <alignment horizontal="center"/>
    </xf>
    <xf numFmtId="0" fontId="7" fillId="0" borderId="0" xfId="0" applyFont="1" applyAlignment="1">
      <alignment horizontal="center"/>
    </xf>
    <xf numFmtId="0" fontId="22" fillId="0" borderId="0" xfId="0" applyFont="1"/>
    <xf numFmtId="0" fontId="7" fillId="6" borderId="0" xfId="0" applyFont="1" applyFill="1"/>
    <xf numFmtId="0" fontId="22" fillId="6" borderId="0" xfId="0" applyFont="1" applyFill="1"/>
    <xf numFmtId="0" fontId="7" fillId="0" borderId="0" xfId="0" applyFont="1"/>
    <xf numFmtId="0" fontId="26" fillId="0" borderId="0" xfId="0" applyFont="1"/>
    <xf numFmtId="0" fontId="1" fillId="6" borderId="0" xfId="0" applyFont="1" applyFill="1"/>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4" xfId="0" applyFont="1" applyFill="1" applyBorder="1" applyAlignment="1">
      <alignment horizontal="center" vertical="center" wrapText="1"/>
    </xf>
    <xf numFmtId="0" fontId="1" fillId="7" borderId="24" xfId="0" applyFont="1" applyFill="1" applyBorder="1" applyAlignment="1">
      <alignment horizontal="right"/>
    </xf>
    <xf numFmtId="3" fontId="1" fillId="7" borderId="6" xfId="0" applyNumberFormat="1" applyFont="1" applyFill="1" applyBorder="1"/>
    <xf numFmtId="2" fontId="1" fillId="7" borderId="1" xfId="0" applyNumberFormat="1" applyFont="1" applyFill="1" applyBorder="1"/>
    <xf numFmtId="2" fontId="1" fillId="7" borderId="7" xfId="0" applyNumberFormat="1" applyFont="1" applyFill="1" applyBorder="1"/>
    <xf numFmtId="1" fontId="1" fillId="7" borderId="6" xfId="0" applyNumberFormat="1" applyFont="1" applyFill="1" applyBorder="1"/>
    <xf numFmtId="0" fontId="1" fillId="14" borderId="24" xfId="0" applyFont="1" applyFill="1" applyBorder="1" applyAlignment="1">
      <alignment horizontal="right"/>
    </xf>
    <xf numFmtId="3" fontId="1" fillId="14" borderId="6" xfId="0" applyNumberFormat="1" applyFont="1" applyFill="1" applyBorder="1"/>
    <xf numFmtId="2" fontId="1" fillId="14" borderId="1" xfId="0" applyNumberFormat="1" applyFont="1" applyFill="1" applyBorder="1"/>
    <xf numFmtId="2" fontId="1" fillId="14" borderId="7" xfId="0" applyNumberFormat="1" applyFont="1" applyFill="1" applyBorder="1"/>
    <xf numFmtId="1" fontId="1" fillId="14" borderId="6" xfId="0" applyNumberFormat="1" applyFont="1" applyFill="1" applyBorder="1"/>
    <xf numFmtId="3" fontId="1" fillId="14" borderId="1" xfId="0" applyNumberFormat="1" applyFont="1" applyFill="1" applyBorder="1"/>
    <xf numFmtId="4" fontId="1" fillId="14" borderId="1" xfId="0" applyNumberFormat="1" applyFont="1" applyFill="1" applyBorder="1"/>
    <xf numFmtId="2" fontId="1" fillId="6" borderId="7" xfId="0" applyNumberFormat="1" applyFont="1" applyFill="1" applyBorder="1"/>
    <xf numFmtId="0" fontId="2" fillId="6" borderId="24" xfId="0" applyFont="1" applyFill="1" applyBorder="1" applyAlignment="1">
      <alignment horizontal="left" wrapText="1"/>
    </xf>
    <xf numFmtId="3" fontId="2" fillId="6" borderId="6" xfId="0" applyNumberFormat="1" applyFont="1" applyFill="1" applyBorder="1"/>
    <xf numFmtId="171" fontId="2" fillId="6" borderId="1" xfId="0" applyNumberFormat="1" applyFont="1" applyFill="1" applyBorder="1"/>
    <xf numFmtId="4" fontId="1" fillId="14" borderId="7" xfId="0" applyNumberFormat="1" applyFont="1" applyFill="1" applyBorder="1"/>
    <xf numFmtId="0" fontId="1" fillId="14" borderId="24" xfId="0" applyFont="1" applyFill="1" applyBorder="1" applyAlignment="1">
      <alignment horizontal="center" wrapText="1"/>
    </xf>
    <xf numFmtId="9" fontId="1" fillId="14" borderId="1" xfId="1" applyFont="1" applyFill="1" applyBorder="1"/>
    <xf numFmtId="3" fontId="2" fillId="6" borderId="1" xfId="0" applyNumberFormat="1" applyFont="1" applyFill="1" applyBorder="1"/>
    <xf numFmtId="3" fontId="1" fillId="6" borderId="1" xfId="0" applyNumberFormat="1" applyFont="1" applyFill="1" applyBorder="1"/>
    <xf numFmtId="0" fontId="1" fillId="14" borderId="24" xfId="0" applyFont="1" applyFill="1" applyBorder="1" applyAlignment="1">
      <alignment horizontal="left" wrapText="1"/>
    </xf>
    <xf numFmtId="0" fontId="12" fillId="6" borderId="6" xfId="0" applyFont="1" applyFill="1" applyBorder="1"/>
    <xf numFmtId="3" fontId="2" fillId="6" borderId="8" xfId="0" applyNumberFormat="1" applyFont="1" applyFill="1" applyBorder="1"/>
    <xf numFmtId="3" fontId="2" fillId="6" borderId="9" xfId="0" applyNumberFormat="1" applyFont="1" applyFill="1" applyBorder="1"/>
    <xf numFmtId="9" fontId="2" fillId="6" borderId="9" xfId="1" applyFont="1" applyFill="1" applyBorder="1"/>
    <xf numFmtId="1" fontId="2" fillId="6" borderId="8" xfId="0" applyNumberFormat="1" applyFont="1" applyFill="1" applyBorder="1"/>
    <xf numFmtId="4" fontId="56" fillId="6" borderId="0" xfId="0" applyNumberFormat="1" applyFont="1" applyFill="1"/>
    <xf numFmtId="0" fontId="56" fillId="6" borderId="0" xfId="0" applyFont="1" applyFill="1"/>
    <xf numFmtId="2" fontId="2" fillId="6" borderId="0" xfId="0" applyNumberFormat="1" applyFont="1" applyFill="1"/>
    <xf numFmtId="0" fontId="10" fillId="0" borderId="18" xfId="0" applyFont="1" applyBorder="1" applyAlignment="1">
      <alignment horizontal="left" wrapText="1"/>
    </xf>
    <xf numFmtId="0" fontId="10" fillId="0" borderId="19" xfId="0" applyFont="1" applyBorder="1" applyAlignment="1">
      <alignment horizontal="left" wrapText="1"/>
    </xf>
    <xf numFmtId="0" fontId="1" fillId="3" borderId="18" xfId="0" applyFont="1" applyFill="1" applyBorder="1" applyAlignment="1">
      <alignment horizontal="left" wrapText="1"/>
    </xf>
    <xf numFmtId="4" fontId="11" fillId="7" borderId="6" xfId="0" applyNumberFormat="1" applyFont="1" applyFill="1" applyBorder="1" applyAlignment="1">
      <alignment horizontal="right"/>
    </xf>
    <xf numFmtId="4" fontId="11" fillId="7" borderId="1" xfId="0" applyNumberFormat="1" applyFont="1" applyFill="1" applyBorder="1" applyAlignment="1">
      <alignment horizontal="right"/>
    </xf>
    <xf numFmtId="4" fontId="11" fillId="7" borderId="7" xfId="0" applyNumberFormat="1" applyFont="1" applyFill="1" applyBorder="1" applyAlignment="1">
      <alignment horizontal="right"/>
    </xf>
    <xf numFmtId="9" fontId="10" fillId="0" borderId="1" xfId="1" applyFont="1" applyBorder="1" applyAlignment="1">
      <alignment horizontal="right"/>
    </xf>
    <xf numFmtId="9" fontId="10" fillId="0" borderId="9" xfId="1" applyFont="1" applyBorder="1" applyAlignment="1">
      <alignment horizontal="right"/>
    </xf>
    <xf numFmtId="4" fontId="10" fillId="0" borderId="10" xfId="0" applyNumberFormat="1" applyFont="1" applyBorder="1" applyAlignment="1">
      <alignment horizontal="right"/>
    </xf>
    <xf numFmtId="3" fontId="11" fillId="7" borderId="6" xfId="0" applyNumberFormat="1" applyFont="1" applyFill="1" applyBorder="1" applyAlignment="1">
      <alignment horizontal="right"/>
    </xf>
    <xf numFmtId="3" fontId="11" fillId="7" borderId="1" xfId="0" applyNumberFormat="1" applyFont="1" applyFill="1" applyBorder="1" applyAlignment="1">
      <alignment horizontal="right"/>
    </xf>
    <xf numFmtId="3" fontId="1" fillId="3" borderId="6" xfId="0" applyNumberFormat="1" applyFont="1" applyFill="1" applyBorder="1" applyAlignment="1">
      <alignment horizontal="right" wrapText="1"/>
    </xf>
    <xf numFmtId="4" fontId="1" fillId="3" borderId="1" xfId="0" applyNumberFormat="1" applyFont="1" applyFill="1" applyBorder="1" applyAlignment="1">
      <alignment horizontal="right" wrapText="1"/>
    </xf>
    <xf numFmtId="3" fontId="1" fillId="3" borderId="1" xfId="0" applyNumberFormat="1" applyFont="1" applyFill="1" applyBorder="1" applyAlignment="1">
      <alignment horizontal="right" wrapText="1"/>
    </xf>
    <xf numFmtId="4" fontId="1" fillId="3" borderId="7" xfId="0" applyNumberFormat="1" applyFont="1" applyFill="1" applyBorder="1" applyAlignment="1">
      <alignment horizontal="right" wrapText="1"/>
    </xf>
    <xf numFmtId="3" fontId="10" fillId="0" borderId="6" xfId="0" applyNumberFormat="1" applyFont="1" applyBorder="1" applyAlignment="1">
      <alignment horizontal="right" wrapText="1"/>
    </xf>
    <xf numFmtId="3" fontId="10" fillId="0" borderId="6" xfId="0" applyNumberFormat="1" applyFont="1" applyBorder="1" applyAlignment="1">
      <alignment horizontal="right"/>
    </xf>
    <xf numFmtId="9" fontId="1" fillId="3" borderId="1" xfId="1" applyFont="1" applyFill="1" applyBorder="1" applyAlignment="1">
      <alignment horizontal="right" wrapText="1"/>
    </xf>
    <xf numFmtId="3" fontId="10" fillId="0" borderId="8" xfId="0" applyNumberFormat="1" applyFont="1" applyBorder="1" applyAlignment="1">
      <alignment horizontal="right" wrapText="1"/>
    </xf>
    <xf numFmtId="3" fontId="10" fillId="0" borderId="8" xfId="0" applyNumberFormat="1" applyFont="1" applyBorder="1" applyAlignment="1">
      <alignment horizontal="right"/>
    </xf>
    <xf numFmtId="0" fontId="48" fillId="0" borderId="18" xfId="0" applyFont="1" applyBorder="1" applyAlignment="1">
      <alignment horizontal="center" vertical="center" wrapText="1"/>
    </xf>
    <xf numFmtId="0" fontId="11" fillId="7" borderId="18" xfId="0" applyFont="1" applyFill="1" applyBorder="1" applyAlignment="1">
      <alignment horizontal="right"/>
    </xf>
    <xf numFmtId="0" fontId="10" fillId="0" borderId="18" xfId="0" applyFont="1" applyBorder="1" applyAlignment="1">
      <alignment wrapText="1"/>
    </xf>
    <xf numFmtId="0" fontId="10" fillId="0" borderId="18" xfId="0" applyFont="1" applyBorder="1"/>
    <xf numFmtId="0" fontId="24"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4" fontId="10" fillId="0" borderId="1" xfId="0" applyNumberFormat="1" applyFont="1" applyFill="1" applyBorder="1" applyAlignment="1">
      <alignment horizontal="right"/>
    </xf>
    <xf numFmtId="0" fontId="10" fillId="6" borderId="1" xfId="0" applyFont="1" applyFill="1" applyBorder="1"/>
    <xf numFmtId="2" fontId="10" fillId="6" borderId="1" xfId="0" applyNumberFormat="1" applyFont="1" applyFill="1" applyBorder="1"/>
    <xf numFmtId="3" fontId="10" fillId="0" borderId="6" xfId="0" applyNumberFormat="1" applyFont="1" applyFill="1" applyBorder="1" applyAlignment="1">
      <alignment horizontal="right"/>
    </xf>
    <xf numFmtId="9" fontId="57" fillId="0" borderId="1" xfId="1" applyFont="1" applyBorder="1" applyAlignment="1">
      <alignment horizontal="center" vertical="center" wrapText="1"/>
    </xf>
    <xf numFmtId="9" fontId="57" fillId="0" borderId="1" xfId="1" applyFont="1" applyBorder="1" applyAlignment="1">
      <alignment horizontal="center" wrapText="1"/>
    </xf>
    <xf numFmtId="9" fontId="57" fillId="0" borderId="1" xfId="1" applyFont="1" applyFill="1" applyBorder="1" applyAlignment="1">
      <alignment horizontal="center" vertical="center" wrapText="1"/>
    </xf>
    <xf numFmtId="0" fontId="2" fillId="0" borderId="18" xfId="0" applyFont="1" applyFill="1" applyBorder="1" applyAlignment="1">
      <alignment horizontal="left"/>
    </xf>
    <xf numFmtId="0" fontId="12" fillId="0" borderId="18" xfId="0" applyFont="1" applyFill="1" applyBorder="1" applyAlignment="1">
      <alignment horizontal="justify" vertical="center" wrapText="1"/>
    </xf>
    <xf numFmtId="0" fontId="59" fillId="0" borderId="18" xfId="0" applyFont="1" applyFill="1" applyBorder="1" applyAlignment="1">
      <alignment horizontal="justify" vertical="center" wrapText="1"/>
    </xf>
    <xf numFmtId="0" fontId="59" fillId="0" borderId="18" xfId="0" applyFont="1" applyFill="1" applyBorder="1" applyAlignment="1">
      <alignment vertical="center"/>
    </xf>
    <xf numFmtId="0" fontId="59" fillId="0" borderId="18" xfId="0" applyFont="1" applyFill="1" applyBorder="1"/>
    <xf numFmtId="0" fontId="59" fillId="0" borderId="18" xfId="0" applyFont="1" applyFill="1" applyBorder="1" applyAlignment="1">
      <alignment horizontal="left" vertical="center"/>
    </xf>
    <xf numFmtId="4" fontId="1" fillId="3" borderId="6" xfId="0" applyNumberFormat="1" applyFont="1" applyFill="1" applyBorder="1" applyAlignment="1">
      <alignment horizontal="right" wrapText="1"/>
    </xf>
    <xf numFmtId="4" fontId="10" fillId="0" borderId="6" xfId="0" applyNumberFormat="1" applyFont="1" applyBorder="1" applyAlignment="1">
      <alignment horizontal="right"/>
    </xf>
    <xf numFmtId="4" fontId="2" fillId="0" borderId="6" xfId="0" applyNumberFormat="1" applyFont="1" applyFill="1" applyBorder="1" applyAlignment="1">
      <alignment horizontal="right"/>
    </xf>
    <xf numFmtId="0" fontId="1" fillId="3" borderId="18" xfId="0" applyFont="1" applyFill="1" applyBorder="1" applyAlignment="1">
      <alignment horizontal="left"/>
    </xf>
    <xf numFmtId="0" fontId="1" fillId="3" borderId="52" xfId="0" applyFont="1" applyFill="1" applyBorder="1" applyAlignment="1">
      <alignment horizontal="left" vertical="top" wrapText="1"/>
    </xf>
    <xf numFmtId="2" fontId="1" fillId="0" borderId="6" xfId="0" applyNumberFormat="1" applyFont="1" applyBorder="1" applyAlignment="1">
      <alignment horizontal="left" wrapText="1"/>
    </xf>
    <xf numFmtId="0" fontId="17" fillId="0" borderId="0" xfId="0" applyFont="1" applyFill="1"/>
    <xf numFmtId="0" fontId="2" fillId="0" borderId="23"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center" vertical="center"/>
    </xf>
    <xf numFmtId="4" fontId="2" fillId="0" borderId="23" xfId="0" applyNumberFormat="1" applyFont="1" applyBorder="1" applyAlignment="1">
      <alignment horizontal="center" vertical="center"/>
    </xf>
    <xf numFmtId="9" fontId="2" fillId="0" borderId="23" xfId="1" applyFont="1" applyFill="1" applyBorder="1" applyAlignment="1">
      <alignment horizontal="center" vertic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3" xfId="0" applyFont="1" applyBorder="1" applyAlignment="1">
      <alignment horizontal="left" vertical="center" wrapText="1"/>
    </xf>
    <xf numFmtId="0" fontId="2" fillId="0" borderId="17" xfId="0" applyFont="1" applyBorder="1" applyAlignment="1">
      <alignment horizontal="left"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xf>
    <xf numFmtId="4" fontId="1" fillId="7" borderId="1" xfId="0" applyNumberFormat="1" applyFont="1" applyFill="1" applyBorder="1" applyAlignment="1">
      <alignment horizontal="center" vertical="center"/>
    </xf>
    <xf numFmtId="4" fontId="1" fillId="0" borderId="1" xfId="0" applyNumberFormat="1" applyFont="1" applyFill="1" applyBorder="1" applyAlignment="1">
      <alignment horizontal="center" vertical="center"/>
    </xf>
    <xf numFmtId="0" fontId="1" fillId="7" borderId="2" xfId="0" applyFont="1" applyFill="1" applyBorder="1" applyAlignment="1">
      <alignment horizontal="center" vertical="center"/>
    </xf>
    <xf numFmtId="0" fontId="17" fillId="0" borderId="35" xfId="0" applyFont="1" applyFill="1" applyBorder="1" applyAlignment="1">
      <alignment horizontal="center" vertical="center"/>
    </xf>
    <xf numFmtId="4" fontId="17" fillId="0" borderId="28" xfId="0" applyNumberFormat="1" applyFont="1" applyFill="1" applyBorder="1" applyAlignment="1">
      <alignment horizontal="center" vertical="center"/>
    </xf>
    <xf numFmtId="4" fontId="17" fillId="7" borderId="29" xfId="0" applyNumberFormat="1" applyFont="1" applyFill="1" applyBorder="1" applyAlignment="1">
      <alignment horizontal="center" vertical="center"/>
    </xf>
    <xf numFmtId="0" fontId="17" fillId="0" borderId="6" xfId="0" applyFont="1" applyFill="1" applyBorder="1" applyAlignment="1">
      <alignment horizontal="center" vertical="center"/>
    </xf>
    <xf numFmtId="4" fontId="17" fillId="0" borderId="1" xfId="0" applyNumberFormat="1" applyFont="1" applyFill="1" applyBorder="1" applyAlignment="1">
      <alignment horizontal="center" vertical="center"/>
    </xf>
    <xf numFmtId="4" fontId="17" fillId="7" borderId="7" xfId="0" applyNumberFormat="1" applyFont="1" applyFill="1" applyBorder="1" applyAlignment="1">
      <alignment horizontal="center" vertical="center"/>
    </xf>
    <xf numFmtId="0" fontId="1" fillId="7" borderId="6" xfId="0" applyFont="1" applyFill="1" applyBorder="1" applyAlignment="1">
      <alignment horizontal="center" vertical="center"/>
    </xf>
    <xf numFmtId="4" fontId="2" fillId="0" borderId="35" xfId="0" applyNumberFormat="1" applyFont="1" applyFill="1" applyBorder="1" applyAlignment="1">
      <alignment horizontal="center" vertical="center"/>
    </xf>
    <xf numFmtId="4" fontId="2" fillId="0" borderId="28" xfId="0" applyNumberFormat="1" applyFont="1" applyFill="1" applyBorder="1" applyAlignment="1">
      <alignment horizontal="center" vertical="center"/>
    </xf>
    <xf numFmtId="9" fontId="2" fillId="0" borderId="28" xfId="1" applyFont="1" applyFill="1" applyBorder="1" applyAlignment="1">
      <alignment horizontal="center" vertical="center"/>
    </xf>
    <xf numFmtId="4" fontId="2" fillId="8" borderId="29"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4" fontId="2" fillId="8" borderId="7" xfId="0" applyNumberFormat="1" applyFont="1" applyFill="1" applyBorder="1" applyAlignment="1">
      <alignment horizontal="center" vertical="center"/>
    </xf>
    <xf numFmtId="4" fontId="1" fillId="8" borderId="6" xfId="0"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0" fontId="1" fillId="0" borderId="6" xfId="0" applyFont="1" applyFill="1" applyBorder="1" applyAlignment="1">
      <alignment horizontal="center" vertical="center"/>
    </xf>
    <xf numFmtId="4" fontId="1" fillId="0" borderId="13" xfId="0" applyNumberFormat="1" applyFont="1" applyFill="1" applyBorder="1" applyAlignment="1">
      <alignment horizontal="center" vertical="center"/>
    </xf>
    <xf numFmtId="4" fontId="1" fillId="7" borderId="13" xfId="0" applyNumberFormat="1" applyFont="1" applyFill="1" applyBorder="1" applyAlignment="1">
      <alignment horizontal="center" vertical="center"/>
    </xf>
    <xf numFmtId="0" fontId="1" fillId="8" borderId="21" xfId="0" applyFont="1" applyFill="1" applyBorder="1" applyAlignment="1">
      <alignment horizontal="center" vertical="center"/>
    </xf>
    <xf numFmtId="4" fontId="1" fillId="8" borderId="23" xfId="0" applyNumberFormat="1" applyFont="1" applyFill="1" applyBorder="1" applyAlignment="1">
      <alignment horizontal="center" vertical="center"/>
    </xf>
    <xf numFmtId="9" fontId="1" fillId="8" borderId="23" xfId="1" applyFont="1" applyFill="1" applyBorder="1" applyAlignment="1">
      <alignment horizontal="center" vertical="center"/>
    </xf>
    <xf numFmtId="0" fontId="1" fillId="7" borderId="2" xfId="0" applyFont="1" applyFill="1" applyBorder="1" applyAlignment="1">
      <alignment horizontal="left" vertical="center" wrapText="1"/>
    </xf>
    <xf numFmtId="0" fontId="1" fillId="7" borderId="31" xfId="0" applyFont="1" applyFill="1" applyBorder="1" applyAlignment="1">
      <alignment horizontal="center" vertical="center"/>
    </xf>
    <xf numFmtId="4" fontId="1" fillId="7" borderId="2" xfId="0" applyNumberFormat="1" applyFont="1" applyFill="1" applyBorder="1" applyAlignment="1">
      <alignment horizontal="center" vertical="center"/>
    </xf>
    <xf numFmtId="1" fontId="2" fillId="0" borderId="21" xfId="0" applyNumberFormat="1" applyFont="1" applyBorder="1" applyAlignment="1">
      <alignment horizontal="center" vertical="center"/>
    </xf>
    <xf numFmtId="1" fontId="1" fillId="8" borderId="6" xfId="0" applyNumberFormat="1" applyFont="1" applyFill="1" applyBorder="1" applyAlignment="1">
      <alignment horizontal="center" vertical="center"/>
    </xf>
    <xf numFmtId="1" fontId="1" fillId="8" borderId="21" xfId="0" applyNumberFormat="1" applyFont="1" applyFill="1" applyBorder="1" applyAlignment="1">
      <alignment horizontal="center" vertical="center"/>
    </xf>
    <xf numFmtId="1" fontId="17" fillId="2" borderId="40" xfId="0" applyNumberFormat="1" applyFont="1" applyFill="1" applyBorder="1" applyAlignment="1">
      <alignment horizontal="center" vertical="center"/>
    </xf>
    <xf numFmtId="3" fontId="17" fillId="8" borderId="40" xfId="0" applyNumberFormat="1" applyFont="1" applyFill="1" applyBorder="1" applyAlignment="1">
      <alignment horizontal="center" vertical="center"/>
    </xf>
    <xf numFmtId="0" fontId="2" fillId="0" borderId="36" xfId="0" applyFont="1" applyFill="1" applyBorder="1" applyAlignment="1">
      <alignment horizontal="center" vertical="center" wrapText="1"/>
    </xf>
    <xf numFmtId="4" fontId="2" fillId="0" borderId="32" xfId="0" applyNumberFormat="1" applyFont="1" applyFill="1" applyBorder="1" applyAlignment="1">
      <alignment horizontal="center" vertical="center"/>
    </xf>
    <xf numFmtId="4" fontId="2" fillId="0" borderId="33" xfId="0" applyNumberFormat="1" applyFont="1" applyFill="1" applyBorder="1" applyAlignment="1">
      <alignment horizontal="center" vertical="center"/>
    </xf>
    <xf numFmtId="4" fontId="1" fillId="7" borderId="17" xfId="0" applyNumberFormat="1" applyFont="1" applyFill="1" applyBorder="1" applyAlignment="1">
      <alignment horizontal="center" vertical="center"/>
    </xf>
    <xf numFmtId="0" fontId="23" fillId="0" borderId="13" xfId="0" applyFont="1" applyBorder="1" applyAlignment="1">
      <alignment horizontal="center" vertical="center" wrapText="1"/>
    </xf>
    <xf numFmtId="0" fontId="2" fillId="3" borderId="44" xfId="3" applyFont="1" applyFill="1" applyBorder="1" applyAlignment="1">
      <alignment horizontal="right" wrapText="1"/>
    </xf>
    <xf numFmtId="0" fontId="2" fillId="0" borderId="6" xfId="3" applyFont="1" applyBorder="1" applyAlignment="1">
      <alignment horizontal="right" wrapText="1"/>
    </xf>
    <xf numFmtId="0" fontId="2" fillId="0" borderId="6" xfId="3" applyFont="1" applyBorder="1" applyAlignment="1">
      <alignment horizontal="left" wrapText="1"/>
    </xf>
    <xf numFmtId="4" fontId="1" fillId="0" borderId="0" xfId="3" applyNumberFormat="1" applyFont="1"/>
    <xf numFmtId="0" fontId="2" fillId="0" borderId="6" xfId="3" applyFont="1" applyFill="1" applyBorder="1" applyAlignment="1">
      <alignment wrapText="1"/>
    </xf>
    <xf numFmtId="2" fontId="2" fillId="0" borderId="1" xfId="3" applyNumberFormat="1" applyFont="1" applyFill="1" applyBorder="1"/>
    <xf numFmtId="4" fontId="2" fillId="0" borderId="1" xfId="3" applyNumberFormat="1" applyFont="1" applyFill="1" applyBorder="1"/>
    <xf numFmtId="4" fontId="2" fillId="0" borderId="7" xfId="3" applyNumberFormat="1" applyFont="1" applyFill="1" applyBorder="1"/>
    <xf numFmtId="0" fontId="2" fillId="0" borderId="6" xfId="3" applyFont="1" applyFill="1" applyBorder="1" applyAlignment="1">
      <alignment horizontal="right" wrapText="1"/>
    </xf>
    <xf numFmtId="2" fontId="2" fillId="0" borderId="6" xfId="3" applyNumberFormat="1" applyFont="1" applyFill="1" applyBorder="1"/>
    <xf numFmtId="0" fontId="7" fillId="0" borderId="6" xfId="3" applyFont="1" applyBorder="1" applyAlignment="1">
      <alignment horizontal="center" vertical="center" wrapText="1"/>
    </xf>
    <xf numFmtId="0" fontId="7" fillId="0" borderId="1" xfId="3" applyFont="1" applyBorder="1" applyAlignment="1">
      <alignment horizontal="center" vertical="center" wrapText="1"/>
    </xf>
    <xf numFmtId="0" fontId="7" fillId="0" borderId="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1" xfId="3" applyFont="1" applyBorder="1" applyAlignment="1">
      <alignment horizontal="center" vertical="center" wrapText="1"/>
    </xf>
    <xf numFmtId="0" fontId="3" fillId="0" borderId="7" xfId="3" applyFont="1" applyBorder="1" applyAlignment="1">
      <alignment horizontal="center" vertical="center" wrapText="1"/>
    </xf>
    <xf numFmtId="3" fontId="1" fillId="2" borderId="6" xfId="3" applyNumberFormat="1" applyFont="1" applyFill="1" applyBorder="1"/>
    <xf numFmtId="4" fontId="1" fillId="2" borderId="1" xfId="3" applyNumberFormat="1" applyFont="1" applyFill="1" applyBorder="1"/>
    <xf numFmtId="4" fontId="1" fillId="2" borderId="7" xfId="3" applyNumberFormat="1" applyFont="1" applyFill="1" applyBorder="1"/>
    <xf numFmtId="3" fontId="1" fillId="3" borderId="6" xfId="3" applyNumberFormat="1" applyFont="1" applyFill="1" applyBorder="1"/>
    <xf numFmtId="4" fontId="1" fillId="3" borderId="1" xfId="3" applyNumberFormat="1" applyFont="1" applyFill="1" applyBorder="1"/>
    <xf numFmtId="4" fontId="1" fillId="3" borderId="7" xfId="3" applyNumberFormat="1" applyFont="1" applyFill="1" applyBorder="1"/>
    <xf numFmtId="3" fontId="1" fillId="4" borderId="6" xfId="3" applyNumberFormat="1" applyFont="1" applyFill="1" applyBorder="1"/>
    <xf numFmtId="2" fontId="1" fillId="4" borderId="1" xfId="3" applyNumberFormat="1" applyFont="1" applyFill="1" applyBorder="1"/>
    <xf numFmtId="4" fontId="1" fillId="4" borderId="1" xfId="3" applyNumberFormat="1" applyFont="1" applyFill="1" applyBorder="1"/>
    <xf numFmtId="2" fontId="1" fillId="4" borderId="7" xfId="3" applyNumberFormat="1" applyFont="1" applyFill="1" applyBorder="1"/>
    <xf numFmtId="2" fontId="1" fillId="3" borderId="1" xfId="3" applyNumberFormat="1" applyFont="1" applyFill="1" applyBorder="1"/>
    <xf numFmtId="2" fontId="1" fillId="3" borderId="7" xfId="3" applyNumberFormat="1" applyFont="1" applyFill="1" applyBorder="1"/>
    <xf numFmtId="9" fontId="1" fillId="4" borderId="1" xfId="5" applyFont="1" applyFill="1" applyBorder="1"/>
    <xf numFmtId="4" fontId="1" fillId="4" borderId="7" xfId="3" applyNumberFormat="1" applyFont="1" applyFill="1" applyBorder="1"/>
    <xf numFmtId="9" fontId="1" fillId="3" borderId="1" xfId="5" applyFont="1" applyFill="1" applyBorder="1"/>
    <xf numFmtId="4" fontId="2" fillId="4" borderId="1" xfId="3" applyNumberFormat="1" applyFont="1" applyFill="1" applyBorder="1"/>
    <xf numFmtId="9" fontId="2" fillId="4" borderId="1" xfId="5" applyFont="1" applyFill="1" applyBorder="1"/>
    <xf numFmtId="2" fontId="1" fillId="3" borderId="6" xfId="3" applyNumberFormat="1" applyFont="1" applyFill="1" applyBorder="1"/>
    <xf numFmtId="2" fontId="1" fillId="0" borderId="6" xfId="3" applyNumberFormat="1" applyFont="1" applyBorder="1"/>
    <xf numFmtId="2" fontId="1" fillId="0" borderId="1" xfId="3" applyNumberFormat="1" applyFont="1" applyBorder="1"/>
    <xf numFmtId="4" fontId="1" fillId="0" borderId="1" xfId="3" applyNumberFormat="1" applyFont="1" applyBorder="1"/>
    <xf numFmtId="9" fontId="1" fillId="0" borderId="1" xfId="5" applyFont="1" applyBorder="1"/>
    <xf numFmtId="2" fontId="1" fillId="0" borderId="7" xfId="3" applyNumberFormat="1" applyFont="1" applyBorder="1"/>
    <xf numFmtId="2" fontId="1" fillId="0" borderId="6" xfId="3" applyNumberFormat="1" applyFont="1" applyFill="1" applyBorder="1"/>
    <xf numFmtId="2" fontId="1" fillId="0" borderId="1" xfId="3" applyNumberFormat="1" applyFont="1" applyFill="1" applyBorder="1"/>
    <xf numFmtId="4" fontId="1" fillId="0" borderId="1" xfId="3" applyNumberFormat="1" applyFont="1" applyFill="1" applyBorder="1"/>
    <xf numFmtId="9" fontId="1" fillId="0" borderId="1" xfId="5" applyFont="1" applyFill="1" applyBorder="1"/>
    <xf numFmtId="2" fontId="1" fillId="0" borderId="7" xfId="3" applyNumberFormat="1" applyFont="1" applyFill="1" applyBorder="1"/>
    <xf numFmtId="1" fontId="2" fillId="0" borderId="6" xfId="3" applyNumberFormat="1" applyFont="1" applyFill="1" applyBorder="1" applyAlignment="1">
      <alignment horizontal="right" wrapText="1"/>
    </xf>
    <xf numFmtId="3" fontId="2" fillId="0" borderId="6" xfId="3" applyNumberFormat="1" applyFont="1" applyFill="1" applyBorder="1" applyAlignment="1">
      <alignment horizontal="left" wrapText="1"/>
    </xf>
    <xf numFmtId="3" fontId="2" fillId="0" borderId="6" xfId="3" applyNumberFormat="1" applyFont="1" applyFill="1" applyBorder="1" applyAlignment="1">
      <alignment horizontal="right" wrapText="1"/>
    </xf>
    <xf numFmtId="1" fontId="2" fillId="0" borderId="8" xfId="3" applyNumberFormat="1" applyFont="1" applyBorder="1" applyAlignment="1">
      <alignment horizontal="right" wrapText="1"/>
    </xf>
    <xf numFmtId="1" fontId="1" fillId="2" borderId="6" xfId="3" applyNumberFormat="1" applyFont="1" applyFill="1" applyBorder="1"/>
    <xf numFmtId="1" fontId="1" fillId="3" borderId="6" xfId="3" applyNumberFormat="1" applyFont="1" applyFill="1" applyBorder="1"/>
    <xf numFmtId="1" fontId="1" fillId="4" borderId="6" xfId="3" applyNumberFormat="1" applyFont="1" applyFill="1" applyBorder="1"/>
    <xf numFmtId="1" fontId="2" fillId="0" borderId="6" xfId="3" applyNumberFormat="1" applyFont="1" applyBorder="1" applyAlignment="1">
      <alignment horizontal="right" wrapText="1"/>
    </xf>
    <xf numFmtId="4" fontId="1" fillId="7" borderId="1" xfId="0" applyNumberFormat="1" applyFont="1" applyFill="1" applyBorder="1" applyAlignment="1">
      <alignment horizontal="right" wrapText="1"/>
    </xf>
    <xf numFmtId="3" fontId="1" fillId="7" borderId="6" xfId="0" applyNumberFormat="1" applyFont="1" applyFill="1" applyBorder="1" applyAlignment="1">
      <alignment horizontal="right" wrapText="1"/>
    </xf>
    <xf numFmtId="0" fontId="2"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1" fillId="0" borderId="1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164" fontId="2" fillId="0" borderId="0" xfId="0" applyNumberFormat="1" applyFont="1"/>
    <xf numFmtId="164" fontId="1" fillId="0" borderId="0" xfId="0" applyNumberFormat="1" applyFont="1"/>
    <xf numFmtId="167" fontId="1" fillId="0" borderId="0" xfId="0" applyNumberFormat="1" applyFont="1"/>
    <xf numFmtId="0" fontId="2" fillId="0" borderId="0" xfId="0" applyFont="1" applyAlignment="1">
      <alignment horizontal="center" wrapText="1"/>
    </xf>
    <xf numFmtId="0" fontId="2" fillId="3" borderId="24" xfId="0" applyFont="1" applyFill="1" applyBorder="1" applyAlignment="1">
      <alignment horizontal="center"/>
    </xf>
    <xf numFmtId="0" fontId="2" fillId="3" borderId="50" xfId="0" applyFont="1" applyFill="1" applyBorder="1" applyAlignment="1">
      <alignment horizontal="center"/>
    </xf>
    <xf numFmtId="0" fontId="1" fillId="0" borderId="35"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0" xfId="0" applyFont="1" applyAlignment="1">
      <alignment horizontal="center" wrapText="1"/>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2" fillId="0" borderId="35" xfId="0" applyFont="1" applyBorder="1" applyAlignment="1">
      <alignment horizontal="center"/>
    </xf>
    <xf numFmtId="0" fontId="2" fillId="0" borderId="29"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4" fillId="8" borderId="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14"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20" xfId="0" applyFont="1" applyBorder="1" applyAlignment="1">
      <alignment horizontal="center" vertical="center" wrapText="1"/>
    </xf>
    <xf numFmtId="0" fontId="14" fillId="7" borderId="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5"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31" xfId="0" applyFont="1" applyFill="1" applyBorder="1" applyAlignment="1">
      <alignment horizontal="left" vertical="center" wrapText="1"/>
    </xf>
    <xf numFmtId="0" fontId="1" fillId="2" borderId="50" xfId="0" applyFont="1" applyFill="1" applyBorder="1" applyAlignment="1">
      <alignment horizontal="left" vertical="center" wrapText="1"/>
    </xf>
    <xf numFmtId="0" fontId="15" fillId="0" borderId="0" xfId="0" applyFont="1" applyAlignment="1">
      <alignment horizontal="left" vertical="center" wrapText="1"/>
    </xf>
    <xf numFmtId="0" fontId="15" fillId="0" borderId="0" xfId="2" applyFont="1" applyAlignment="1">
      <alignment horizontal="left" vertical="center" wrapText="1"/>
    </xf>
    <xf numFmtId="0" fontId="1" fillId="0" borderId="0" xfId="3" applyFont="1" applyAlignment="1">
      <alignment horizontal="center" wrapText="1"/>
    </xf>
    <xf numFmtId="0" fontId="2" fillId="0" borderId="44" xfId="3" applyFont="1" applyBorder="1" applyAlignment="1">
      <alignment horizontal="center" vertical="center" wrapText="1"/>
    </xf>
    <xf numFmtId="0" fontId="2" fillId="0" borderId="48" xfId="3" applyFont="1" applyBorder="1" applyAlignment="1">
      <alignment horizontal="center" vertical="center" wrapText="1"/>
    </xf>
    <xf numFmtId="0" fontId="2" fillId="0" borderId="35" xfId="3" applyFont="1" applyBorder="1" applyAlignment="1">
      <alignment horizontal="center" vertical="center" wrapText="1"/>
    </xf>
    <xf numFmtId="0" fontId="2" fillId="0" borderId="28" xfId="3" applyFont="1" applyBorder="1" applyAlignment="1">
      <alignment horizontal="center" vertical="center" wrapText="1"/>
    </xf>
    <xf numFmtId="0" fontId="2" fillId="0" borderId="29" xfId="3" applyFont="1" applyBorder="1" applyAlignment="1">
      <alignment horizontal="center" vertical="center" wrapText="1"/>
    </xf>
    <xf numFmtId="0" fontId="16" fillId="0" borderId="0" xfId="0" applyFont="1" applyFill="1" applyAlignment="1">
      <alignment horizontal="center" vertical="center" wrapText="1"/>
    </xf>
    <xf numFmtId="0" fontId="7" fillId="0" borderId="44"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 fillId="0" borderId="0" xfId="6" applyFont="1" applyAlignment="1">
      <alignment horizontal="center" vertical="center" wrapText="1"/>
    </xf>
    <xf numFmtId="0" fontId="2" fillId="0" borderId="56" xfId="6" applyFont="1" applyBorder="1" applyAlignment="1">
      <alignment horizontal="center" vertical="center" wrapText="1"/>
    </xf>
    <xf numFmtId="0" fontId="2" fillId="0" borderId="53" xfId="6" applyFont="1" applyBorder="1" applyAlignment="1">
      <alignment horizontal="center" vertical="center" wrapText="1"/>
    </xf>
    <xf numFmtId="0" fontId="1" fillId="0" borderId="27" xfId="6" applyFont="1" applyBorder="1" applyAlignment="1">
      <alignment horizontal="center" vertical="center" wrapText="1"/>
    </xf>
    <xf numFmtId="0" fontId="1" fillId="0" borderId="28" xfId="6" applyFont="1" applyBorder="1" applyAlignment="1">
      <alignment horizontal="center" vertical="center" wrapText="1"/>
    </xf>
    <xf numFmtId="0" fontId="1" fillId="0" borderId="29" xfId="6" applyFont="1" applyBorder="1" applyAlignment="1">
      <alignment horizontal="center" vertical="center" wrapText="1"/>
    </xf>
    <xf numFmtId="0" fontId="1" fillId="0" borderId="35" xfId="6" applyFont="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wrapText="1"/>
    </xf>
    <xf numFmtId="0" fontId="12" fillId="0" borderId="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 fillId="6" borderId="44" xfId="0" applyFont="1" applyFill="1" applyBorder="1" applyAlignment="1">
      <alignment horizontal="center" vertical="center" wrapText="1"/>
    </xf>
    <xf numFmtId="0" fontId="2" fillId="6" borderId="52" xfId="0" applyFont="1" applyFill="1" applyBorder="1" applyAlignment="1">
      <alignment horizontal="center" vertical="center" wrapText="1"/>
    </xf>
    <xf numFmtId="0" fontId="1" fillId="6" borderId="0" xfId="0" applyFont="1" applyFill="1" applyAlignment="1">
      <alignment horizontal="center" wrapText="1"/>
    </xf>
    <xf numFmtId="0" fontId="2" fillId="6" borderId="35"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1" fillId="0" borderId="0" xfId="0" applyFont="1" applyBorder="1" applyAlignment="1">
      <alignment horizontal="center" wrapText="1"/>
    </xf>
    <xf numFmtId="0" fontId="2" fillId="0" borderId="5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0" xfId="0" applyFont="1" applyAlignment="1" applyProtection="1">
      <alignment horizontal="center"/>
      <protection hidden="1"/>
    </xf>
    <xf numFmtId="0" fontId="15" fillId="0" borderId="0" xfId="0" applyFont="1" applyAlignment="1">
      <alignment horizont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3" fillId="0" borderId="0" xfId="0" applyFont="1" applyAlignment="1">
      <alignment horizontal="left" wrapText="1"/>
    </xf>
    <xf numFmtId="0" fontId="11" fillId="0" borderId="0" xfId="0" applyFont="1" applyAlignment="1">
      <alignment horizont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5" xfId="0" applyFont="1" applyBorder="1" applyAlignment="1">
      <alignment horizontal="right" vertical="center" wrapText="1"/>
    </xf>
    <xf numFmtId="0" fontId="10" fillId="0" borderId="28" xfId="0" applyFont="1" applyBorder="1" applyAlignment="1">
      <alignment horizontal="right" vertical="center" wrapText="1"/>
    </xf>
    <xf numFmtId="0" fontId="10" fillId="0" borderId="29" xfId="0" applyFont="1" applyBorder="1" applyAlignment="1">
      <alignment horizontal="right" vertical="center" wrapText="1"/>
    </xf>
    <xf numFmtId="0" fontId="32" fillId="0" borderId="0" xfId="0" applyFont="1" applyAlignment="1">
      <alignment horizontal="center" wrapText="1"/>
    </xf>
    <xf numFmtId="0" fontId="31" fillId="0" borderId="44"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35"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2" fillId="0" borderId="0" xfId="0" applyFont="1" applyAlignment="1">
      <alignment horizontal="center"/>
    </xf>
    <xf numFmtId="0" fontId="2" fillId="0" borderId="56" xfId="0" applyFont="1" applyBorder="1" applyAlignment="1">
      <alignment horizontal="left" vertical="center" wrapText="1"/>
    </xf>
    <xf numFmtId="0" fontId="2" fillId="0" borderId="18" xfId="0" applyFont="1" applyBorder="1" applyAlignment="1">
      <alignment horizontal="left" vertical="center" wrapText="1"/>
    </xf>
    <xf numFmtId="0" fontId="2" fillId="0" borderId="24"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5" xfId="0" applyFont="1" applyBorder="1" applyAlignment="1">
      <alignment horizontal="right" vertical="center" wrapText="1"/>
    </xf>
    <xf numFmtId="0" fontId="2" fillId="0" borderId="28" xfId="0" applyFont="1" applyBorder="1" applyAlignment="1">
      <alignment horizontal="right" vertical="center" wrapText="1"/>
    </xf>
    <xf numFmtId="0" fontId="2" fillId="0" borderId="29" xfId="0" applyFont="1" applyBorder="1" applyAlignment="1">
      <alignment horizontal="right" vertical="center" wrapText="1"/>
    </xf>
    <xf numFmtId="0" fontId="1" fillId="0" borderId="0" xfId="4" applyFont="1" applyBorder="1" applyAlignment="1">
      <alignment horizontal="center" wrapText="1"/>
    </xf>
    <xf numFmtId="0" fontId="2" fillId="0" borderId="7" xfId="4" applyFont="1" applyBorder="1" applyAlignment="1">
      <alignment horizontal="center" vertical="center" wrapText="1"/>
    </xf>
    <xf numFmtId="0" fontId="2" fillId="0" borderId="35" xfId="4" applyFont="1" applyBorder="1" applyAlignment="1">
      <alignment horizontal="center" vertical="center" wrapText="1"/>
    </xf>
    <xf numFmtId="0" fontId="2" fillId="0" borderId="28" xfId="4" applyFont="1" applyBorder="1" applyAlignment="1">
      <alignment horizontal="center" vertical="center" wrapText="1"/>
    </xf>
    <xf numFmtId="0" fontId="2" fillId="0" borderId="29" xfId="4" applyFont="1" applyBorder="1" applyAlignment="1">
      <alignment horizontal="center" vertical="center" wrapText="1"/>
    </xf>
    <xf numFmtId="0" fontId="2" fillId="0" borderId="60"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1"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18" xfId="0" applyFont="1" applyBorder="1" applyAlignment="1">
      <alignment horizontal="center" vertical="center" wrapText="1"/>
    </xf>
    <xf numFmtId="3" fontId="1" fillId="2" borderId="7" xfId="0" applyNumberFormat="1" applyFont="1" applyFill="1" applyBorder="1"/>
    <xf numFmtId="3" fontId="1" fillId="7" borderId="7" xfId="0" applyNumberFormat="1" applyFont="1" applyFill="1" applyBorder="1"/>
    <xf numFmtId="3" fontId="1" fillId="3" borderId="7" xfId="0" applyNumberFormat="1" applyFont="1" applyFill="1" applyBorder="1"/>
    <xf numFmtId="3" fontId="60" fillId="3" borderId="36" xfId="0" applyNumberFormat="1" applyFont="1" applyFill="1" applyBorder="1" applyAlignment="1">
      <alignment wrapText="1"/>
    </xf>
    <xf numFmtId="3" fontId="1" fillId="3" borderId="11" xfId="0" applyNumberFormat="1" applyFont="1" applyFill="1" applyBorder="1"/>
    <xf numFmtId="3" fontId="2" fillId="0" borderId="64" xfId="0" applyNumberFormat="1" applyFont="1" applyBorder="1"/>
    <xf numFmtId="3" fontId="2" fillId="0" borderId="65" xfId="0" applyNumberFormat="1" applyFont="1" applyBorder="1"/>
    <xf numFmtId="3" fontId="2" fillId="0" borderId="62" xfId="0" applyNumberFormat="1" applyFont="1" applyBorder="1"/>
    <xf numFmtId="3" fontId="2" fillId="0" borderId="66" xfId="0" applyNumberFormat="1" applyFont="1" applyBorder="1"/>
    <xf numFmtId="3" fontId="58" fillId="0" borderId="62" xfId="0" applyNumberFormat="1" applyFont="1" applyBorder="1" applyAlignment="1">
      <alignment wrapText="1"/>
    </xf>
    <xf numFmtId="3" fontId="11" fillId="3" borderId="1" xfId="0" applyNumberFormat="1" applyFont="1" applyFill="1" applyBorder="1"/>
    <xf numFmtId="3" fontId="11" fillId="3" borderId="7" xfId="0" applyNumberFormat="1" applyFont="1" applyFill="1" applyBorder="1"/>
    <xf numFmtId="3" fontId="11" fillId="3" borderId="35" xfId="0" applyNumberFormat="1" applyFont="1" applyFill="1" applyBorder="1"/>
    <xf numFmtId="3" fontId="11" fillId="3" borderId="29" xfId="0" applyNumberFormat="1" applyFont="1" applyFill="1" applyBorder="1"/>
    <xf numFmtId="3" fontId="10" fillId="0" borderId="6" xfId="0" applyNumberFormat="1" applyFont="1" applyBorder="1"/>
  </cellXfs>
  <cellStyles count="10">
    <cellStyle name="Comma" xfId="7" builtinId="3"/>
    <cellStyle name="Komats 2" xfId="8" xr:uid="{2C42A0A1-7749-4677-828C-E6D805315C7E}"/>
    <cellStyle name="Komats 3" xfId="9" xr:uid="{4BF89198-511E-43CD-A864-A3E2E7068F00}"/>
    <cellStyle name="Normal" xfId="0" builtinId="0"/>
    <cellStyle name="Normal 2" xfId="4" xr:uid="{00000000-0005-0000-0000-000002000000}"/>
    <cellStyle name="Normal 3" xfId="3" xr:uid="{00000000-0005-0000-0000-000003000000}"/>
    <cellStyle name="Normal 4" xfId="2" xr:uid="{00000000-0005-0000-0000-000004000000}"/>
    <cellStyle name="Normal 5" xfId="6" xr:uid="{00000000-0005-0000-0000-000005000000}"/>
    <cellStyle name="Percent" xfId="1" builtinId="5"/>
    <cellStyle name="Percent 2" xfId="5" xr:uid="{00000000-0005-0000-0000-000007000000}"/>
  </cellStyles>
  <dxfs count="1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7C6F-8FFF-42BC-9420-388E2F281E5F}">
  <dimension ref="A1:P53"/>
  <sheetViews>
    <sheetView tabSelected="1" zoomScale="80" zoomScaleNormal="80" workbookViewId="0">
      <selection activeCell="W6" sqref="W6"/>
    </sheetView>
  </sheetViews>
  <sheetFormatPr defaultColWidth="9.140625" defaultRowHeight="16.5" x14ac:dyDescent="0.25"/>
  <cols>
    <col min="1" max="1" width="5.28515625" style="2" customWidth="1"/>
    <col min="2" max="2" width="58.140625" style="2" customWidth="1"/>
    <col min="3" max="7" width="13.85546875" style="2" customWidth="1"/>
    <col min="8" max="8" width="16" style="2" customWidth="1"/>
    <col min="9" max="9" width="13.85546875" style="2" customWidth="1"/>
    <col min="10" max="10" width="15" style="2" customWidth="1"/>
    <col min="11" max="11" width="13.85546875" style="2" customWidth="1"/>
    <col min="12" max="12" width="15.28515625" style="2" customWidth="1"/>
    <col min="13" max="13" width="13.85546875" style="2" customWidth="1"/>
    <col min="14" max="14" width="19.7109375" style="2" customWidth="1"/>
    <col min="15" max="15" width="13.140625" style="2" customWidth="1"/>
    <col min="16" max="16" width="15.140625" style="2" customWidth="1"/>
    <col min="17" max="16384" width="9.140625" style="2"/>
  </cols>
  <sheetData>
    <row r="1" spans="1:16" ht="52.5" customHeight="1" x14ac:dyDescent="0.25">
      <c r="K1" s="1768" t="s">
        <v>2473</v>
      </c>
      <c r="L1" s="1768"/>
      <c r="M1" s="1768"/>
      <c r="N1" s="1768"/>
      <c r="O1" s="1768"/>
    </row>
    <row r="2" spans="1:16" s="1" customFormat="1" ht="63.75" customHeight="1" x14ac:dyDescent="0.25">
      <c r="A2" s="1110"/>
      <c r="B2" s="1774" t="s">
        <v>2180</v>
      </c>
      <c r="C2" s="1774"/>
      <c r="D2" s="1774"/>
      <c r="E2" s="1774"/>
      <c r="F2" s="1774"/>
      <c r="G2" s="1774"/>
      <c r="H2" s="1774"/>
      <c r="I2" s="1774"/>
      <c r="J2" s="1774"/>
      <c r="K2" s="1774"/>
      <c r="L2" s="1774"/>
      <c r="M2" s="1774"/>
      <c r="N2" s="1774"/>
    </row>
    <row r="3" spans="1:16" ht="17.25" thickBot="1" x14ac:dyDescent="0.3"/>
    <row r="4" spans="1:16" ht="39.75" customHeight="1" x14ac:dyDescent="0.25">
      <c r="A4" s="1779"/>
      <c r="B4" s="1780"/>
      <c r="C4" s="1771" t="s">
        <v>23</v>
      </c>
      <c r="D4" s="1772"/>
      <c r="E4" s="1772"/>
      <c r="F4" s="1773"/>
      <c r="G4" s="1771" t="s">
        <v>25</v>
      </c>
      <c r="H4" s="1772"/>
      <c r="I4" s="1772"/>
      <c r="J4" s="1773"/>
      <c r="K4" s="1783" t="s">
        <v>2181</v>
      </c>
      <c r="L4" s="1784"/>
      <c r="M4" s="1784"/>
      <c r="N4" s="1784"/>
      <c r="O4" s="1784"/>
      <c r="P4" s="1785"/>
    </row>
    <row r="5" spans="1:16" ht="142.5" customHeight="1" x14ac:dyDescent="0.25">
      <c r="A5" s="1781"/>
      <c r="B5" s="1782"/>
      <c r="C5" s="1276" t="s">
        <v>2141</v>
      </c>
      <c r="D5" s="1271" t="s">
        <v>5</v>
      </c>
      <c r="E5" s="1271" t="s">
        <v>6</v>
      </c>
      <c r="F5" s="722" t="s">
        <v>7</v>
      </c>
      <c r="G5" s="1276" t="s">
        <v>2141</v>
      </c>
      <c r="H5" s="1271" t="s">
        <v>5</v>
      </c>
      <c r="I5" s="1271" t="s">
        <v>6</v>
      </c>
      <c r="J5" s="722" t="s">
        <v>7</v>
      </c>
      <c r="K5" s="1763" t="s">
        <v>2141</v>
      </c>
      <c r="L5" s="1764" t="s">
        <v>5</v>
      </c>
      <c r="M5" s="1764" t="s">
        <v>6</v>
      </c>
      <c r="N5" s="1760" t="s">
        <v>7</v>
      </c>
      <c r="O5" s="1761" t="s">
        <v>2471</v>
      </c>
      <c r="P5" s="1762" t="s">
        <v>2472</v>
      </c>
    </row>
    <row r="6" spans="1:16" s="1" customFormat="1" ht="21.75" customHeight="1" x14ac:dyDescent="0.25">
      <c r="A6" s="1775" t="s">
        <v>0</v>
      </c>
      <c r="B6" s="1776"/>
      <c r="C6" s="724">
        <f>C7+C47</f>
        <v>1494.3798163846527</v>
      </c>
      <c r="D6" s="725">
        <f>D7+D47</f>
        <v>302976.64000000001</v>
      </c>
      <c r="E6" s="725">
        <f>E7+E47</f>
        <v>72951.66</v>
      </c>
      <c r="F6" s="1899">
        <f>F7+F47+F51+F52+F53</f>
        <v>375928.29999999993</v>
      </c>
      <c r="G6" s="724">
        <f>G7+G47</f>
        <v>5111.5644457225681</v>
      </c>
      <c r="H6" s="725">
        <f>H7+H47</f>
        <v>3822898.2</v>
      </c>
      <c r="I6" s="725">
        <f>I7+I47</f>
        <v>920203.56999999983</v>
      </c>
      <c r="J6" s="1899">
        <f>J7+J47+J51+J52+J53</f>
        <v>4743101.7699999996</v>
      </c>
      <c r="K6" s="724">
        <f>K7+K47</f>
        <v>6605.9442621072221</v>
      </c>
      <c r="L6" s="725">
        <f>L7+L47</f>
        <v>4125874.8400000008</v>
      </c>
      <c r="M6" s="725">
        <f>M7+M47</f>
        <v>993155.23</v>
      </c>
      <c r="N6" s="1899">
        <f>N7+N47+N51+N52+N53</f>
        <v>5119030.0699999984</v>
      </c>
      <c r="O6" s="1583">
        <f>O7+O47</f>
        <v>426415.2</v>
      </c>
      <c r="P6" s="1900">
        <f>P7+P47</f>
        <v>5545445.2699999986</v>
      </c>
    </row>
    <row r="7" spans="1:16" s="1" customFormat="1" ht="19.5" customHeight="1" thickBot="1" x14ac:dyDescent="0.3">
      <c r="A7" s="1777"/>
      <c r="B7" s="1778"/>
      <c r="C7" s="727">
        <f>SUM(C8:C46)</f>
        <v>850.62563738944891</v>
      </c>
      <c r="D7" s="728">
        <f t="shared" ref="D7:G7" si="0">SUM(D8:D46)</f>
        <v>245244.84000000003</v>
      </c>
      <c r="E7" s="728">
        <f t="shared" si="0"/>
        <v>59044.039999999994</v>
      </c>
      <c r="F7" s="1901">
        <f t="shared" si="0"/>
        <v>304288.87999999995</v>
      </c>
      <c r="G7" s="727">
        <f t="shared" si="0"/>
        <v>3106.7728293760192</v>
      </c>
      <c r="H7" s="728">
        <f t="shared" ref="H7" si="1">SUM(H8:H46)</f>
        <v>2621422.94</v>
      </c>
      <c r="I7" s="728">
        <f t="shared" ref="I7" si="2">SUM(I8:I46)</f>
        <v>630955.56999999995</v>
      </c>
      <c r="J7" s="1901">
        <f t="shared" ref="J7:K7" si="3">SUM(J8:J46)</f>
        <v>3252378.5099999993</v>
      </c>
      <c r="K7" s="727">
        <f t="shared" si="3"/>
        <v>3957.398466765469</v>
      </c>
      <c r="L7" s="728">
        <f t="shared" ref="L7" si="4">SUM(L8:L46)</f>
        <v>2866667.7800000007</v>
      </c>
      <c r="M7" s="728">
        <f t="shared" ref="M7" si="5">SUM(M8:M46)</f>
        <v>689999.61</v>
      </c>
      <c r="N7" s="1901">
        <f>SUM(N8:N46)</f>
        <v>3556667.3899999987</v>
      </c>
      <c r="O7" s="1902">
        <f>ROUND(N7*8.33%,2)</f>
        <v>296270.39</v>
      </c>
      <c r="P7" s="1903">
        <f>N7+O7</f>
        <v>3852937.7799999989</v>
      </c>
    </row>
    <row r="8" spans="1:16" ht="16.899999999999999" customHeight="1" x14ac:dyDescent="0.25">
      <c r="A8" s="401" t="s">
        <v>2211</v>
      </c>
      <c r="B8" s="94" t="s">
        <v>2142</v>
      </c>
      <c r="C8" s="729">
        <f>BKUS!E9</f>
        <v>49.091194968553467</v>
      </c>
      <c r="D8" s="730">
        <f>BKUS!I9</f>
        <v>18452.560000000001</v>
      </c>
      <c r="E8" s="730">
        <f>BKUS!J9</f>
        <v>4445.29</v>
      </c>
      <c r="F8" s="731">
        <f>BKUS!K9</f>
        <v>22897.850000000006</v>
      </c>
      <c r="G8" s="729">
        <f>BKUS!M9</f>
        <v>174.58737409441923</v>
      </c>
      <c r="H8" s="730">
        <f>BKUS!Q9</f>
        <v>185296.00999999998</v>
      </c>
      <c r="I8" s="730">
        <f>BKUS!R9</f>
        <v>44637.91</v>
      </c>
      <c r="J8" s="731">
        <f>BKUS!S9</f>
        <v>229933.92</v>
      </c>
      <c r="K8" s="729">
        <f t="shared" ref="K8:K14" si="6">C8+G8</f>
        <v>223.67856906297271</v>
      </c>
      <c r="L8" s="730">
        <f t="shared" ref="L8:M8" si="7">D8+H8</f>
        <v>203748.56999999998</v>
      </c>
      <c r="M8" s="730">
        <f t="shared" si="7"/>
        <v>49083.200000000004</v>
      </c>
      <c r="N8" s="731">
        <f>F8+J8</f>
        <v>252831.77000000002</v>
      </c>
      <c r="O8" s="1904"/>
      <c r="P8" s="1905"/>
    </row>
    <row r="9" spans="1:16" ht="16.899999999999999" customHeight="1" x14ac:dyDescent="0.25">
      <c r="A9" s="401" t="s">
        <v>2214</v>
      </c>
      <c r="B9" s="94" t="s">
        <v>2143</v>
      </c>
      <c r="C9" s="729">
        <f>PSKUS!C9</f>
        <v>97.682421698113188</v>
      </c>
      <c r="D9" s="730">
        <f>PSKUS!G9</f>
        <v>33103.239999999991</v>
      </c>
      <c r="E9" s="730">
        <f>PSKUS!H9</f>
        <v>7974.3899999999994</v>
      </c>
      <c r="F9" s="731">
        <f>PSKUS!I9</f>
        <v>41077.629999999997</v>
      </c>
      <c r="G9" s="729">
        <f>PSKUS!K9</f>
        <v>306.99784998779882</v>
      </c>
      <c r="H9" s="730">
        <f>PSKUS!O9</f>
        <v>284581.39</v>
      </c>
      <c r="I9" s="730">
        <f>PSKUS!P9</f>
        <v>68556.010000000024</v>
      </c>
      <c r="J9" s="731">
        <f>PSKUS!Q9</f>
        <v>353137.39999999991</v>
      </c>
      <c r="K9" s="729">
        <f t="shared" si="6"/>
        <v>404.68027168591198</v>
      </c>
      <c r="L9" s="730">
        <f t="shared" ref="L9:L10" si="8">D9+H9</f>
        <v>317684.63</v>
      </c>
      <c r="M9" s="730">
        <f t="shared" ref="M9:M10" si="9">E9+I9</f>
        <v>76530.400000000023</v>
      </c>
      <c r="N9" s="731">
        <f t="shared" ref="N9:N10" si="10">F9+J9</f>
        <v>394215.02999999991</v>
      </c>
      <c r="O9" s="1906"/>
      <c r="P9" s="1907"/>
    </row>
    <row r="10" spans="1:16" ht="16.899999999999999" customHeight="1" x14ac:dyDescent="0.25">
      <c r="A10" s="401" t="s">
        <v>2212</v>
      </c>
      <c r="B10" s="94" t="s">
        <v>2144</v>
      </c>
      <c r="C10" s="729">
        <f>RAKUS!C10</f>
        <v>218.13624528301887</v>
      </c>
      <c r="D10" s="730">
        <f>RAKUS!G10</f>
        <v>85252.090000000026</v>
      </c>
      <c r="E10" s="730">
        <f>RAKUS!H10</f>
        <v>20537.100000000006</v>
      </c>
      <c r="F10" s="731">
        <f>RAKUS!I10</f>
        <v>105789.18999999999</v>
      </c>
      <c r="G10" s="729">
        <f>RAKUS!K10</f>
        <v>701.9095597484278</v>
      </c>
      <c r="H10" s="730">
        <f>RAKUS!O10</f>
        <v>677590.21000000008</v>
      </c>
      <c r="I10" s="730">
        <f>RAKUS!P10</f>
        <v>163231.66999999995</v>
      </c>
      <c r="J10" s="731">
        <f>RAKUS!Q10</f>
        <v>840821.87999999977</v>
      </c>
      <c r="K10" s="729">
        <f t="shared" si="6"/>
        <v>920.04580503144666</v>
      </c>
      <c r="L10" s="730">
        <f t="shared" si="8"/>
        <v>762842.3</v>
      </c>
      <c r="M10" s="730">
        <f t="shared" si="9"/>
        <v>183768.76999999996</v>
      </c>
      <c r="N10" s="731">
        <f t="shared" si="10"/>
        <v>946611.06999999972</v>
      </c>
      <c r="O10" s="1906"/>
      <c r="P10" s="1907"/>
    </row>
    <row r="11" spans="1:16" ht="16.899999999999999" customHeight="1" x14ac:dyDescent="0.25">
      <c r="A11" s="401" t="s">
        <v>2218</v>
      </c>
      <c r="B11" s="94" t="s">
        <v>2145</v>
      </c>
      <c r="C11" s="729">
        <f>Liepāja!C9</f>
        <v>37.996855345911939</v>
      </c>
      <c r="D11" s="730">
        <f>Liepāja!G9</f>
        <v>10511.219999999998</v>
      </c>
      <c r="E11" s="730">
        <f>Liepāja!H9</f>
        <v>2532.16</v>
      </c>
      <c r="F11" s="731">
        <f>Liepāja!I9</f>
        <v>13043.379999999997</v>
      </c>
      <c r="G11" s="729">
        <f>Liepāja!K9</f>
        <v>125.39572327044024</v>
      </c>
      <c r="H11" s="730">
        <f>Liepāja!O9</f>
        <v>106007.72</v>
      </c>
      <c r="I11" s="730">
        <f>Liepāja!P9</f>
        <v>25537.100000000002</v>
      </c>
      <c r="J11" s="731">
        <f>Liepāja!Q9</f>
        <v>131544.81999999998</v>
      </c>
      <c r="K11" s="729">
        <f t="shared" si="6"/>
        <v>163.39257861635218</v>
      </c>
      <c r="L11" s="730">
        <f t="shared" ref="L11" si="11">D11+H11</f>
        <v>116518.94</v>
      </c>
      <c r="M11" s="730">
        <f t="shared" ref="M11" si="12">E11+I11</f>
        <v>28069.260000000002</v>
      </c>
      <c r="N11" s="731">
        <f t="shared" ref="N11" si="13">F11+J11</f>
        <v>144588.19999999998</v>
      </c>
      <c r="O11" s="1906"/>
      <c r="P11" s="1907"/>
    </row>
    <row r="12" spans="1:16" ht="16.899999999999999" customHeight="1" x14ac:dyDescent="0.25">
      <c r="A12" s="401" t="s">
        <v>2216</v>
      </c>
      <c r="B12" s="94" t="s">
        <v>2146</v>
      </c>
      <c r="C12" s="729">
        <f>Daugavpils_reg!C9</f>
        <v>74.61707612306229</v>
      </c>
      <c r="D12" s="730">
        <f>Daugavpils_reg!G9</f>
        <v>21447.809999999998</v>
      </c>
      <c r="E12" s="730">
        <f>Daugavpils_reg!H9</f>
        <v>5166.78</v>
      </c>
      <c r="F12" s="731">
        <f>Daugavpils_reg!I9</f>
        <v>26614.59</v>
      </c>
      <c r="G12" s="729">
        <f>Daugavpils_reg!K9</f>
        <v>233.93052333306161</v>
      </c>
      <c r="H12" s="730">
        <f>Daugavpils_reg!O9</f>
        <v>163461.04</v>
      </c>
      <c r="I12" s="730">
        <f>Daugavpils_reg!P9</f>
        <v>39377.67</v>
      </c>
      <c r="J12" s="731">
        <f>Daugavpils_reg!Q9</f>
        <v>202838.71</v>
      </c>
      <c r="K12" s="729">
        <f t="shared" si="6"/>
        <v>308.54759945612392</v>
      </c>
      <c r="L12" s="730">
        <f t="shared" ref="L12" si="14">D12+H12</f>
        <v>184908.85</v>
      </c>
      <c r="M12" s="730">
        <f t="shared" ref="M12" si="15">E12+I12</f>
        <v>44544.45</v>
      </c>
      <c r="N12" s="731">
        <f t="shared" ref="N12:N13" si="16">F12+J12</f>
        <v>229453.3</v>
      </c>
      <c r="O12" s="1906"/>
      <c r="P12" s="1907"/>
    </row>
    <row r="13" spans="1:16" x14ac:dyDescent="0.25">
      <c r="A13" s="401" t="s">
        <v>2215</v>
      </c>
      <c r="B13" s="94" t="s">
        <v>2147</v>
      </c>
      <c r="C13" s="729">
        <f>'Z-Kurzeme'!C9</f>
        <v>25.883647798742135</v>
      </c>
      <c r="D13" s="730">
        <f>'Z-Kurzeme'!G9</f>
        <v>6687.4400000000014</v>
      </c>
      <c r="E13" s="730">
        <f>'Z-Kurzeme'!H9</f>
        <v>1611.0000000000002</v>
      </c>
      <c r="F13" s="731">
        <f>'Z-Kurzeme'!I9</f>
        <v>8298.44</v>
      </c>
      <c r="G13" s="729">
        <f>'Z-Kurzeme'!K9</f>
        <v>65.836257166174804</v>
      </c>
      <c r="H13" s="730">
        <f>'Z-Kurzeme'!O9</f>
        <v>59606.909999999996</v>
      </c>
      <c r="I13" s="730">
        <f>'Z-Kurzeme'!P9</f>
        <v>14359.280000000002</v>
      </c>
      <c r="J13" s="731">
        <f>'Z-Kurzeme'!Q9</f>
        <v>73966.189999999988</v>
      </c>
      <c r="K13" s="729">
        <f t="shared" si="6"/>
        <v>91.719904964916935</v>
      </c>
      <c r="L13" s="730">
        <f t="shared" ref="L13:L15" si="17">D13+H13</f>
        <v>66294.349999999991</v>
      </c>
      <c r="M13" s="730">
        <f t="shared" ref="M13:M15" si="18">E13+I13</f>
        <v>15970.280000000002</v>
      </c>
      <c r="N13" s="731">
        <f t="shared" si="16"/>
        <v>82264.62999999999</v>
      </c>
      <c r="O13" s="1906"/>
      <c r="P13" s="1907"/>
    </row>
    <row r="14" spans="1:16" x14ac:dyDescent="0.25">
      <c r="A14" s="401" t="s">
        <v>2217</v>
      </c>
      <c r="B14" s="94" t="s">
        <v>2148</v>
      </c>
      <c r="C14" s="729">
        <f>Jelgava!C9</f>
        <v>11.18</v>
      </c>
      <c r="D14" s="730">
        <f>Jelgava!G9</f>
        <v>2453.13</v>
      </c>
      <c r="E14" s="730">
        <f>Jelgava!H9</f>
        <v>591.02</v>
      </c>
      <c r="F14" s="731">
        <f>Jelgava!I9</f>
        <v>3044.1499999999996</v>
      </c>
      <c r="G14" s="729">
        <f>Jelgava!K9</f>
        <v>251.56399999999999</v>
      </c>
      <c r="H14" s="730">
        <f>Jelgava!O9</f>
        <v>161755.32999999999</v>
      </c>
      <c r="I14" s="730">
        <f>Jelgava!P9</f>
        <v>38966.869999999995</v>
      </c>
      <c r="J14" s="731">
        <f>Jelgava!Q9</f>
        <v>200722.19999999995</v>
      </c>
      <c r="K14" s="729">
        <f t="shared" si="6"/>
        <v>262.74399999999997</v>
      </c>
      <c r="L14" s="730">
        <f t="shared" ref="L14" si="19">D14+H14</f>
        <v>164208.46</v>
      </c>
      <c r="M14" s="730">
        <f t="shared" ref="M14" si="20">E14+I14</f>
        <v>39557.889999999992</v>
      </c>
      <c r="N14" s="731">
        <f t="shared" ref="N14" si="21">F14+J14</f>
        <v>203766.34999999995</v>
      </c>
      <c r="O14" s="1906"/>
      <c r="P14" s="1907"/>
    </row>
    <row r="15" spans="1:16" x14ac:dyDescent="0.25">
      <c r="A15" s="401" t="s">
        <v>2213</v>
      </c>
      <c r="B15" s="94" t="s">
        <v>2149</v>
      </c>
      <c r="C15" s="729">
        <f>Vidzeme!C9</f>
        <v>23.339500000000001</v>
      </c>
      <c r="D15" s="730">
        <f>Vidzeme!G9</f>
        <v>5701.2800000000007</v>
      </c>
      <c r="E15" s="730">
        <f>Vidzeme!H9</f>
        <v>1373.46</v>
      </c>
      <c r="F15" s="731">
        <f>Vidzeme!I9</f>
        <v>7074.7400000000007</v>
      </c>
      <c r="G15" s="729">
        <f>Vidzeme!K9</f>
        <v>98.659699999999987</v>
      </c>
      <c r="H15" s="730">
        <f>Vidzeme!O9</f>
        <v>74863.53</v>
      </c>
      <c r="I15" s="730">
        <f>Vidzeme!P9</f>
        <v>18034.649999999998</v>
      </c>
      <c r="J15" s="731">
        <f>Vidzeme!Q9</f>
        <v>92898.180000000008</v>
      </c>
      <c r="K15" s="729">
        <f t="shared" ref="K15" si="22">C15+G15</f>
        <v>121.99919999999999</v>
      </c>
      <c r="L15" s="730">
        <f t="shared" si="17"/>
        <v>80564.81</v>
      </c>
      <c r="M15" s="730">
        <f t="shared" si="18"/>
        <v>19408.109999999997</v>
      </c>
      <c r="N15" s="731">
        <f t="shared" ref="N15" si="23">F15+J15</f>
        <v>99972.920000000013</v>
      </c>
      <c r="O15" s="1906"/>
      <c r="P15" s="1907"/>
    </row>
    <row r="16" spans="1:16" x14ac:dyDescent="0.25">
      <c r="A16" s="401" t="s">
        <v>2219</v>
      </c>
      <c r="B16" s="94" t="s">
        <v>2150</v>
      </c>
      <c r="C16" s="729">
        <f>Jēkabpils!C9</f>
        <v>12.74413811320755</v>
      </c>
      <c r="D16" s="730">
        <f>Jēkabpils!G9</f>
        <v>2500.9799999999996</v>
      </c>
      <c r="E16" s="730">
        <f>Jēkabpils!H9</f>
        <v>602.5</v>
      </c>
      <c r="F16" s="731">
        <f>Jēkabpils!I9</f>
        <v>3103.4800000000005</v>
      </c>
      <c r="G16" s="729">
        <f>Jēkabpils!K9</f>
        <v>67.389718192615732</v>
      </c>
      <c r="H16" s="730">
        <f>Jēkabpils!O9</f>
        <v>56416.659999999989</v>
      </c>
      <c r="I16" s="730">
        <f>Jēkabpils!P9</f>
        <v>13590.81</v>
      </c>
      <c r="J16" s="731">
        <f>Jēkabpils!Q9</f>
        <v>70007.469999999987</v>
      </c>
      <c r="K16" s="729">
        <f t="shared" ref="K16" si="24">C16+G16</f>
        <v>80.133856305823286</v>
      </c>
      <c r="L16" s="730">
        <f t="shared" ref="L16" si="25">D16+H16</f>
        <v>58917.639999999985</v>
      </c>
      <c r="M16" s="730">
        <f t="shared" ref="M16" si="26">E16+I16</f>
        <v>14193.31</v>
      </c>
      <c r="N16" s="731">
        <f t="shared" ref="N16" si="27">F16+J16</f>
        <v>73110.949999999983</v>
      </c>
      <c r="O16" s="1906"/>
      <c r="P16" s="1907"/>
    </row>
    <row r="17" spans="1:16" x14ac:dyDescent="0.25">
      <c r="A17" s="401" t="s">
        <v>2220</v>
      </c>
      <c r="B17" s="94" t="s">
        <v>2151</v>
      </c>
      <c r="C17" s="729">
        <f>Rēzekne!C9</f>
        <v>39.910000000000004</v>
      </c>
      <c r="D17" s="730">
        <f>Rēzekne!G9</f>
        <v>7892.3300000000008</v>
      </c>
      <c r="E17" s="730">
        <f>Rēzekne!H9</f>
        <v>1874.3799999999997</v>
      </c>
      <c r="F17" s="731">
        <f>Rēzekne!I9</f>
        <v>9766.7099999999991</v>
      </c>
      <c r="G17" s="729">
        <f>Rēzekne!K9</f>
        <v>122.98000000000002</v>
      </c>
      <c r="H17" s="730">
        <f>Rēzekne!O9</f>
        <v>85629.61</v>
      </c>
      <c r="I17" s="730">
        <f>Rēzekne!P9</f>
        <v>20357.759999999998</v>
      </c>
      <c r="J17" s="731">
        <f>Rēzekne!Q9</f>
        <v>105987.36999999998</v>
      </c>
      <c r="K17" s="729">
        <f t="shared" ref="K17" si="28">C17+G17</f>
        <v>162.89000000000001</v>
      </c>
      <c r="L17" s="730">
        <f t="shared" ref="L17" si="29">D17+H17</f>
        <v>93521.94</v>
      </c>
      <c r="M17" s="730">
        <f t="shared" ref="M17" si="30">E17+I17</f>
        <v>22232.14</v>
      </c>
      <c r="N17" s="731">
        <f t="shared" ref="N17" si="31">F17+J17</f>
        <v>115754.07999999999</v>
      </c>
      <c r="O17" s="1906"/>
      <c r="P17" s="1907"/>
    </row>
    <row r="18" spans="1:16" x14ac:dyDescent="0.25">
      <c r="A18" s="401" t="s">
        <v>2221</v>
      </c>
      <c r="B18" s="94" t="s">
        <v>2152</v>
      </c>
      <c r="C18" s="729">
        <f>Jūrmala!C9</f>
        <v>21.349070740862633</v>
      </c>
      <c r="D18" s="730">
        <f>Jūrmala!G9</f>
        <v>4366.53</v>
      </c>
      <c r="E18" s="730">
        <f>Jūrmala!H9</f>
        <v>1051.8399999999999</v>
      </c>
      <c r="F18" s="731">
        <f>Jūrmala!I9</f>
        <v>5418.3700000000008</v>
      </c>
      <c r="G18" s="729">
        <f>Jūrmala!K9</f>
        <v>76.487770430898976</v>
      </c>
      <c r="H18" s="730">
        <f>Jūrmala!O9</f>
        <v>55756.429999999993</v>
      </c>
      <c r="I18" s="730">
        <f>Jūrmala!P9</f>
        <v>13431.759999999998</v>
      </c>
      <c r="J18" s="731">
        <f>Jūrmala!Q9</f>
        <v>69188.190000000017</v>
      </c>
      <c r="K18" s="729">
        <f t="shared" ref="K18" si="32">C18+G18</f>
        <v>97.836841171761606</v>
      </c>
      <c r="L18" s="730">
        <f t="shared" ref="L18" si="33">D18+H18</f>
        <v>60122.959999999992</v>
      </c>
      <c r="M18" s="730">
        <f t="shared" ref="M18" si="34">E18+I18</f>
        <v>14483.599999999999</v>
      </c>
      <c r="N18" s="731">
        <f t="shared" ref="N18" si="35">F18+J18</f>
        <v>74606.560000000012</v>
      </c>
      <c r="O18" s="1906"/>
      <c r="P18" s="1907"/>
    </row>
    <row r="19" spans="1:16" x14ac:dyDescent="0.25">
      <c r="A19" s="401" t="s">
        <v>2222</v>
      </c>
      <c r="B19" s="94" t="s">
        <v>2153</v>
      </c>
      <c r="C19" s="729">
        <f>RPNC!C9</f>
        <v>38.040160446559511</v>
      </c>
      <c r="D19" s="730">
        <f>RPNC!G9</f>
        <v>7180.3100000000013</v>
      </c>
      <c r="E19" s="730">
        <f>RPNC!H9</f>
        <v>1729.6799999999998</v>
      </c>
      <c r="F19" s="731">
        <f>RPNC!I9</f>
        <v>8909.99</v>
      </c>
      <c r="G19" s="729">
        <f>RPNC!K9</f>
        <v>96.768602408385647</v>
      </c>
      <c r="H19" s="730">
        <f>RPNC!O9</f>
        <v>80822.009999999995</v>
      </c>
      <c r="I19" s="730">
        <f>RPNC!P9</f>
        <v>19470.11</v>
      </c>
      <c r="J19" s="731">
        <f>RPNC!Q9</f>
        <v>100292.11999999998</v>
      </c>
      <c r="K19" s="729">
        <f t="shared" ref="K19" si="36">C19+G19</f>
        <v>134.80876285494514</v>
      </c>
      <c r="L19" s="730">
        <f t="shared" ref="L19" si="37">D19+H19</f>
        <v>88002.319999999992</v>
      </c>
      <c r="M19" s="730">
        <f t="shared" ref="M19" si="38">E19+I19</f>
        <v>21199.79</v>
      </c>
      <c r="N19" s="731">
        <f t="shared" ref="N19" si="39">F19+J19</f>
        <v>109202.10999999999</v>
      </c>
      <c r="O19" s="1906"/>
      <c r="P19" s="1907"/>
    </row>
    <row r="20" spans="1:16" x14ac:dyDescent="0.25">
      <c r="A20" s="401" t="s">
        <v>2223</v>
      </c>
      <c r="B20" s="94" t="s">
        <v>2154</v>
      </c>
      <c r="C20" s="729">
        <f>Madona!C9</f>
        <v>9.7106918238993707</v>
      </c>
      <c r="D20" s="730">
        <f>Madona!G9</f>
        <v>2178.9</v>
      </c>
      <c r="E20" s="730">
        <f>Madona!H9</f>
        <v>524.93000000000006</v>
      </c>
      <c r="F20" s="731">
        <f>Madona!I9</f>
        <v>2703.8300000000008</v>
      </c>
      <c r="G20" s="729">
        <f>Madona!K9</f>
        <v>29.924528301886784</v>
      </c>
      <c r="H20" s="730">
        <f>Madona!O9</f>
        <v>31519.949999999997</v>
      </c>
      <c r="I20" s="730">
        <f>Madona!P9</f>
        <v>7593.16</v>
      </c>
      <c r="J20" s="731">
        <f>Madona!Q9</f>
        <v>39113.109999999986</v>
      </c>
      <c r="K20" s="729">
        <f t="shared" ref="K20" si="40">C20+G20</f>
        <v>39.635220125786155</v>
      </c>
      <c r="L20" s="730">
        <f t="shared" ref="L20" si="41">D20+H20</f>
        <v>33698.85</v>
      </c>
      <c r="M20" s="730">
        <f t="shared" ref="M20" si="42">E20+I20</f>
        <v>8118.09</v>
      </c>
      <c r="N20" s="731">
        <f t="shared" ref="N20" si="43">F20+J20</f>
        <v>41816.939999999988</v>
      </c>
      <c r="O20" s="1906"/>
      <c r="P20" s="1907"/>
    </row>
    <row r="21" spans="1:16" x14ac:dyDescent="0.25">
      <c r="A21" s="401" t="s">
        <v>2224</v>
      </c>
      <c r="B21" s="94" t="s">
        <v>2155</v>
      </c>
      <c r="C21" s="729">
        <f>RDzN!C9</f>
        <v>4.2295597484276728</v>
      </c>
      <c r="D21" s="730">
        <f>RDzN!G9</f>
        <v>917.67</v>
      </c>
      <c r="E21" s="730">
        <f>RDzN!H9</f>
        <v>219.81999999999996</v>
      </c>
      <c r="F21" s="731">
        <f>RDzN!I9</f>
        <v>1137.4899999999998</v>
      </c>
      <c r="G21" s="729">
        <f>RDzN!K9</f>
        <v>12.659853459119496</v>
      </c>
      <c r="H21" s="730">
        <f>RDzN!O9</f>
        <v>13213.72</v>
      </c>
      <c r="I21" s="730">
        <f>RDzN!P9</f>
        <v>3164.5200000000004</v>
      </c>
      <c r="J21" s="731">
        <f>RDzN!Q9</f>
        <v>16378.24</v>
      </c>
      <c r="K21" s="729">
        <f t="shared" ref="K21" si="44">C21+G21</f>
        <v>16.889413207547168</v>
      </c>
      <c r="L21" s="730">
        <f t="shared" ref="L21" si="45">D21+H21</f>
        <v>14131.39</v>
      </c>
      <c r="M21" s="730">
        <f t="shared" ref="M21" si="46">E21+I21</f>
        <v>3384.3400000000006</v>
      </c>
      <c r="N21" s="731">
        <f t="shared" ref="N21" si="47">F21+J21</f>
        <v>17515.73</v>
      </c>
      <c r="O21" s="1906"/>
      <c r="P21" s="1907"/>
    </row>
    <row r="22" spans="1:16" ht="18.75" x14ac:dyDescent="0.3">
      <c r="A22" s="401" t="s">
        <v>2225</v>
      </c>
      <c r="B22" s="94" t="s">
        <v>2156</v>
      </c>
      <c r="C22" s="729">
        <f>Sigulda!C9</f>
        <v>2.4150943396226414</v>
      </c>
      <c r="D22" s="730">
        <f>Sigulda!G9</f>
        <v>335.23</v>
      </c>
      <c r="E22" s="730">
        <f>Sigulda!H9</f>
        <v>80.759999999999991</v>
      </c>
      <c r="F22" s="731">
        <f>Sigulda!I9</f>
        <v>415.99</v>
      </c>
      <c r="G22" s="729">
        <f>Sigulda!K9</f>
        <v>6.6415094339622645</v>
      </c>
      <c r="H22" s="730">
        <f>Sigulda!O9</f>
        <v>4609.4400000000005</v>
      </c>
      <c r="I22" s="730">
        <f>Sigulda!P9</f>
        <v>1110.4100000000001</v>
      </c>
      <c r="J22" s="731">
        <f>Sigulda!Q9</f>
        <v>5719.85</v>
      </c>
      <c r="K22" s="729">
        <f t="shared" ref="K22" si="48">C22+G22</f>
        <v>9.0566037735849054</v>
      </c>
      <c r="L22" s="730">
        <f t="shared" ref="L22" si="49">D22+H22</f>
        <v>4944.67</v>
      </c>
      <c r="M22" s="730">
        <f t="shared" ref="M22" si="50">E22+I22</f>
        <v>1191.17</v>
      </c>
      <c r="N22" s="731">
        <f t="shared" ref="N22" si="51">F22+J22</f>
        <v>6135.84</v>
      </c>
      <c r="O22" s="1908"/>
      <c r="P22" s="1907"/>
    </row>
    <row r="23" spans="1:16" ht="18.75" x14ac:dyDescent="0.3">
      <c r="A23" s="401" t="s">
        <v>2226</v>
      </c>
      <c r="B23" s="94" t="s">
        <v>2157</v>
      </c>
      <c r="C23" s="729">
        <f>'Rīgas_2.slim'!C9</f>
        <v>5.9872337735849062</v>
      </c>
      <c r="D23" s="730">
        <f>'Rīgas_2.slim'!G9</f>
        <v>1135.6500000000003</v>
      </c>
      <c r="E23" s="730">
        <f>'Rīgas_2.slim'!H9</f>
        <v>273.58999999999997</v>
      </c>
      <c r="F23" s="731">
        <f>'Rīgas_2.slim'!I9</f>
        <v>1409.24</v>
      </c>
      <c r="G23" s="729">
        <f>'Rīgas_2.slim'!K9</f>
        <v>27.213835817610065</v>
      </c>
      <c r="H23" s="730">
        <f>'Rīgas_2.slim'!O9</f>
        <v>26187.24</v>
      </c>
      <c r="I23" s="730">
        <f>'Rīgas_2.slim'!P9</f>
        <v>6308.51</v>
      </c>
      <c r="J23" s="731">
        <f>'Rīgas_2.slim'!Q9</f>
        <v>32495.749999999996</v>
      </c>
      <c r="K23" s="729">
        <f t="shared" ref="K23" si="52">C23+G23</f>
        <v>33.201069591194972</v>
      </c>
      <c r="L23" s="730">
        <f t="shared" ref="L23" si="53">D23+H23</f>
        <v>27322.890000000003</v>
      </c>
      <c r="M23" s="730">
        <f t="shared" ref="M23" si="54">E23+I23</f>
        <v>6582.1</v>
      </c>
      <c r="N23" s="731">
        <f t="shared" ref="N23" si="55">F23+J23</f>
        <v>33904.99</v>
      </c>
      <c r="O23" s="1908"/>
      <c r="P23" s="1907"/>
    </row>
    <row r="24" spans="1:16" ht="18.75" x14ac:dyDescent="0.3">
      <c r="A24" s="401" t="s">
        <v>2227</v>
      </c>
      <c r="B24" s="94" t="s">
        <v>2158</v>
      </c>
      <c r="C24" s="729">
        <f>Alūksne!C9</f>
        <v>8.7295597484276719</v>
      </c>
      <c r="D24" s="730">
        <f>Alūksne!G9</f>
        <v>1866.57</v>
      </c>
      <c r="E24" s="730">
        <f>Alūksne!H9</f>
        <v>449.68</v>
      </c>
      <c r="F24" s="731">
        <f>Alūksne!I9</f>
        <v>2316.25</v>
      </c>
      <c r="G24" s="729">
        <f>Alūksne!K9</f>
        <v>25.578616352201255</v>
      </c>
      <c r="H24" s="730">
        <f>Alūksne!O9</f>
        <v>24489.319999999996</v>
      </c>
      <c r="I24" s="730">
        <f>Alūksne!P9</f>
        <v>5899.4800000000005</v>
      </c>
      <c r="J24" s="731">
        <f>Alūksne!Q9</f>
        <v>30388.799999999999</v>
      </c>
      <c r="K24" s="729">
        <f t="shared" ref="K24" si="56">C24+G24</f>
        <v>34.308176100628927</v>
      </c>
      <c r="L24" s="730">
        <f t="shared" ref="L24" si="57">D24+H24</f>
        <v>26355.889999999996</v>
      </c>
      <c r="M24" s="730">
        <f t="shared" ref="M24" si="58">E24+I24</f>
        <v>6349.1600000000008</v>
      </c>
      <c r="N24" s="731">
        <f t="shared" ref="N24" si="59">F24+J24</f>
        <v>32705.05</v>
      </c>
      <c r="O24" s="1908"/>
      <c r="P24" s="1907"/>
    </row>
    <row r="25" spans="1:16" ht="18.75" x14ac:dyDescent="0.3">
      <c r="A25" s="401" t="s">
        <v>2228</v>
      </c>
      <c r="B25" s="94" t="s">
        <v>2159</v>
      </c>
      <c r="C25" s="729">
        <f>Cēsis!C9</f>
        <v>9.826666666666668</v>
      </c>
      <c r="D25" s="730">
        <f>Cēsis!G9</f>
        <v>2022.3700000000001</v>
      </c>
      <c r="E25" s="730">
        <f>Cēsis!H9</f>
        <v>487.21999999999997</v>
      </c>
      <c r="F25" s="731">
        <f>Cēsis!I9</f>
        <v>2509.5900000000006</v>
      </c>
      <c r="G25" s="729">
        <f>Cēsis!K9</f>
        <v>26.833156532679034</v>
      </c>
      <c r="H25" s="730">
        <f>Cēsis!O9</f>
        <v>26403.86</v>
      </c>
      <c r="I25" s="730">
        <f>Cēsis!P9</f>
        <v>6360.7099999999991</v>
      </c>
      <c r="J25" s="731">
        <f>Cēsis!Q9</f>
        <v>32764.57</v>
      </c>
      <c r="K25" s="729">
        <f t="shared" ref="K25" si="60">C25+G25</f>
        <v>36.659823199345702</v>
      </c>
      <c r="L25" s="730">
        <f t="shared" ref="L25" si="61">D25+H25</f>
        <v>28426.23</v>
      </c>
      <c r="M25" s="730">
        <f t="shared" ref="M25" si="62">E25+I25</f>
        <v>6847.9299999999994</v>
      </c>
      <c r="N25" s="731">
        <f t="shared" ref="N25" si="63">F25+J25</f>
        <v>35274.160000000003</v>
      </c>
      <c r="O25" s="1908"/>
      <c r="P25" s="1907"/>
    </row>
    <row r="26" spans="1:16" ht="18.75" x14ac:dyDescent="0.3">
      <c r="A26" s="401" t="s">
        <v>2229</v>
      </c>
      <c r="B26" s="94" t="s">
        <v>2160</v>
      </c>
      <c r="C26" s="729">
        <f>Balvi_Gulb!C9</f>
        <v>11.364779874213838</v>
      </c>
      <c r="D26" s="730">
        <f>Balvi_Gulb!G9</f>
        <v>2754.74</v>
      </c>
      <c r="E26" s="730">
        <f>Balvi_Gulb!H9</f>
        <v>663.61</v>
      </c>
      <c r="F26" s="731">
        <f>Balvi_Gulb!I9</f>
        <v>3418.3500000000004</v>
      </c>
      <c r="G26" s="729">
        <f>Balvi_Gulb!K9</f>
        <v>32.421383647798741</v>
      </c>
      <c r="H26" s="730">
        <f>Balvi_Gulb!O9</f>
        <v>40790.03</v>
      </c>
      <c r="I26" s="730">
        <f>Balvi_Gulb!P9</f>
        <v>9826.2900000000009</v>
      </c>
      <c r="J26" s="731">
        <f>Balvi_Gulb!Q9</f>
        <v>50616.320000000007</v>
      </c>
      <c r="K26" s="729">
        <f t="shared" ref="K26" si="64">C26+G26</f>
        <v>43.786163522012579</v>
      </c>
      <c r="L26" s="730">
        <f t="shared" ref="L26" si="65">D26+H26</f>
        <v>43544.77</v>
      </c>
      <c r="M26" s="730">
        <f t="shared" ref="M26" si="66">E26+I26</f>
        <v>10489.900000000001</v>
      </c>
      <c r="N26" s="731">
        <f t="shared" ref="N26" si="67">F26+J26</f>
        <v>54034.670000000006</v>
      </c>
      <c r="O26" s="1908"/>
      <c r="P26" s="1907"/>
    </row>
    <row r="27" spans="1:16" x14ac:dyDescent="0.25">
      <c r="A27" s="401" t="s">
        <v>2230</v>
      </c>
      <c r="B27" s="94" t="s">
        <v>2161</v>
      </c>
      <c r="C27" s="729">
        <f>Limbaži!C9</f>
        <v>4.8301886792452828</v>
      </c>
      <c r="D27" s="730">
        <f>Limbaži!G9</f>
        <v>1061.79</v>
      </c>
      <c r="E27" s="730">
        <f>Limbaži!H9</f>
        <v>255.80999999999997</v>
      </c>
      <c r="F27" s="731">
        <f>Limbaži!I9</f>
        <v>1317.6000000000001</v>
      </c>
      <c r="G27" s="729">
        <f>Limbaži!K9</f>
        <v>34.762893081761007</v>
      </c>
      <c r="H27" s="730">
        <f>Limbaži!O9</f>
        <v>19144.409999999996</v>
      </c>
      <c r="I27" s="730">
        <f>Limbaži!P9</f>
        <v>4611.8500000000004</v>
      </c>
      <c r="J27" s="731">
        <f>Limbaži!Q9</f>
        <v>23756.260000000002</v>
      </c>
      <c r="K27" s="729">
        <f t="shared" ref="K27" si="68">C27+G27</f>
        <v>39.593081761006289</v>
      </c>
      <c r="L27" s="730">
        <f t="shared" ref="L27" si="69">D27+H27</f>
        <v>20206.199999999997</v>
      </c>
      <c r="M27" s="730">
        <f t="shared" ref="M27" si="70">E27+I27</f>
        <v>4867.6600000000008</v>
      </c>
      <c r="N27" s="731">
        <f t="shared" ref="N27" si="71">F27+J27</f>
        <v>25073.86</v>
      </c>
      <c r="O27" s="1906"/>
      <c r="P27" s="1907"/>
    </row>
    <row r="28" spans="1:16" x14ac:dyDescent="0.25">
      <c r="A28" s="401" t="s">
        <v>2231</v>
      </c>
      <c r="B28" s="94" t="s">
        <v>2162</v>
      </c>
      <c r="C28" s="729">
        <f>Aizkraukle!C9</f>
        <v>6.2899999999999991</v>
      </c>
      <c r="D28" s="730">
        <f>Aizkraukle!G9</f>
        <v>1258.32</v>
      </c>
      <c r="E28" s="730">
        <f>Aizkraukle!H9</f>
        <v>303.16000000000003</v>
      </c>
      <c r="F28" s="731">
        <f>Aizkraukle!I9</f>
        <v>1561.4799999999996</v>
      </c>
      <c r="G28" s="729">
        <f>Aizkraukle!K9</f>
        <v>4.1399999999999997</v>
      </c>
      <c r="H28" s="730">
        <f>Aizkraukle!O9</f>
        <v>4837.95</v>
      </c>
      <c r="I28" s="730">
        <f>Aizkraukle!P9</f>
        <v>1165.45</v>
      </c>
      <c r="J28" s="731">
        <f>Aizkraukle!Q9</f>
        <v>6003.4</v>
      </c>
      <c r="K28" s="729">
        <f t="shared" ref="K28" si="72">C28+G28</f>
        <v>10.43</v>
      </c>
      <c r="L28" s="730">
        <f t="shared" ref="L28" si="73">D28+H28</f>
        <v>6096.2699999999995</v>
      </c>
      <c r="M28" s="730">
        <f t="shared" ref="M28" si="74">E28+I28</f>
        <v>1468.6100000000001</v>
      </c>
      <c r="N28" s="731">
        <f t="shared" ref="N28" si="75">F28+J28</f>
        <v>7564.8799999999992</v>
      </c>
      <c r="O28" s="1906"/>
      <c r="P28" s="1907"/>
    </row>
    <row r="29" spans="1:16" x14ac:dyDescent="0.25">
      <c r="A29" s="401" t="s">
        <v>2232</v>
      </c>
      <c r="B29" s="94" t="s">
        <v>2163</v>
      </c>
      <c r="C29" s="729">
        <f>Saldus!C9</f>
        <v>2.8176100628930816</v>
      </c>
      <c r="D29" s="730">
        <f>Saldus!G9</f>
        <v>437.70000000000005</v>
      </c>
      <c r="E29" s="730">
        <f>Saldus!H9</f>
        <v>102.21000000000001</v>
      </c>
      <c r="F29" s="731">
        <f>Saldus!I9</f>
        <v>539.91000000000008</v>
      </c>
      <c r="G29" s="729">
        <f>Saldus!K9</f>
        <v>8.0943396226415079</v>
      </c>
      <c r="H29" s="730">
        <f>Saldus!O9</f>
        <v>6089.4600000000009</v>
      </c>
      <c r="I29" s="730">
        <f>Saldus!P9</f>
        <v>1426.9300000000003</v>
      </c>
      <c r="J29" s="731">
        <f>Saldus!Q9</f>
        <v>7516.3899999999985</v>
      </c>
      <c r="K29" s="729">
        <f t="shared" ref="K29" si="76">C29+G29</f>
        <v>10.911949685534589</v>
      </c>
      <c r="L29" s="730">
        <f t="shared" ref="L29" si="77">D29+H29</f>
        <v>6527.1600000000008</v>
      </c>
      <c r="M29" s="730">
        <f t="shared" ref="M29" si="78">E29+I29</f>
        <v>1529.1400000000003</v>
      </c>
      <c r="N29" s="731">
        <f t="shared" ref="N29" si="79">F29+J29</f>
        <v>8056.2999999999984</v>
      </c>
      <c r="O29" s="1906"/>
      <c r="P29" s="1907"/>
    </row>
    <row r="30" spans="1:16" x14ac:dyDescent="0.25">
      <c r="A30" s="401" t="s">
        <v>2233</v>
      </c>
      <c r="B30" s="94" t="s">
        <v>2164</v>
      </c>
      <c r="C30" s="729">
        <f>Piejūra!C9</f>
        <v>0.25179856115107913</v>
      </c>
      <c r="D30" s="730">
        <f>Piejūra!G9</f>
        <v>42.3</v>
      </c>
      <c r="E30" s="730">
        <f>Piejūra!H9</f>
        <v>10.19</v>
      </c>
      <c r="F30" s="731">
        <f>Piejūra!I9</f>
        <v>52.489999999999995</v>
      </c>
      <c r="G30" s="729">
        <f>Piejūra!K9</f>
        <v>0.74820143884892087</v>
      </c>
      <c r="H30" s="730">
        <f>Piejūra!O9</f>
        <v>125.7</v>
      </c>
      <c r="I30" s="730">
        <f>Piejūra!P9</f>
        <v>30.28</v>
      </c>
      <c r="J30" s="731">
        <f>Piejūra!Q9</f>
        <v>155.98000000000002</v>
      </c>
      <c r="K30" s="729">
        <f t="shared" ref="K30" si="80">C30+G30</f>
        <v>1</v>
      </c>
      <c r="L30" s="730">
        <f t="shared" ref="L30" si="81">D30+H30</f>
        <v>168</v>
      </c>
      <c r="M30" s="730">
        <f t="shared" ref="M30" si="82">E30+I30</f>
        <v>40.47</v>
      </c>
      <c r="N30" s="731">
        <f t="shared" ref="N30" si="83">F30+J30</f>
        <v>208.47000000000003</v>
      </c>
      <c r="O30" s="1906"/>
      <c r="P30" s="1907"/>
    </row>
    <row r="31" spans="1:16" x14ac:dyDescent="0.25">
      <c r="A31" s="401" t="s">
        <v>2234</v>
      </c>
      <c r="B31" s="94" t="s">
        <v>2165</v>
      </c>
      <c r="C31" s="729">
        <f>Daugavpils_psih!C9</f>
        <v>12.129496402877701</v>
      </c>
      <c r="D31" s="730">
        <f>Daugavpils_psih!G9</f>
        <v>2124.54</v>
      </c>
      <c r="E31" s="730">
        <f>Daugavpils_psih!H9</f>
        <v>511.70000000000005</v>
      </c>
      <c r="F31" s="731">
        <f>Daugavpils_psih!I9</f>
        <v>2636.2399999999993</v>
      </c>
      <c r="G31" s="729">
        <f>Daugavpils_psih!K9</f>
        <v>79.289274240984554</v>
      </c>
      <c r="H31" s="730">
        <f>Daugavpils_psih!O9</f>
        <v>57112.500000000015</v>
      </c>
      <c r="I31" s="730">
        <f>Daugavpils_psih!P9</f>
        <v>13585.04</v>
      </c>
      <c r="J31" s="731">
        <f>Daugavpils_psih!Q9</f>
        <v>70697.539999999994</v>
      </c>
      <c r="K31" s="729">
        <f t="shared" ref="K31" si="84">C31+G31</f>
        <v>91.41877064386226</v>
      </c>
      <c r="L31" s="730">
        <f t="shared" ref="L31" si="85">D31+H31</f>
        <v>59237.040000000015</v>
      </c>
      <c r="M31" s="730">
        <f t="shared" ref="M31" si="86">E31+I31</f>
        <v>14096.740000000002</v>
      </c>
      <c r="N31" s="731">
        <f t="shared" ref="N31" si="87">F31+J31</f>
        <v>73333.78</v>
      </c>
      <c r="O31" s="1906"/>
      <c r="P31" s="1907"/>
    </row>
    <row r="32" spans="1:16" x14ac:dyDescent="0.25">
      <c r="A32" s="401" t="s">
        <v>2235</v>
      </c>
      <c r="B32" s="94" t="s">
        <v>2166</v>
      </c>
      <c r="C32" s="729">
        <f>Preiļi!D9</f>
        <v>11.644654088050313</v>
      </c>
      <c r="D32" s="730">
        <f>Preiļi!H9</f>
        <v>2053.9300000000003</v>
      </c>
      <c r="E32" s="730">
        <f>Preiļi!I9</f>
        <v>494.8</v>
      </c>
      <c r="F32" s="731">
        <f>Preiļi!J9</f>
        <v>2548.7299999999996</v>
      </c>
      <c r="G32" s="729">
        <f>Preiļi!L9</f>
        <v>48.193396226415096</v>
      </c>
      <c r="H32" s="730">
        <f>Preiļi!P9</f>
        <v>32018.300000000003</v>
      </c>
      <c r="I32" s="730">
        <f>Preiļi!Q9</f>
        <v>7713.18</v>
      </c>
      <c r="J32" s="731">
        <f>Preiļi!R9</f>
        <v>39731.480000000003</v>
      </c>
      <c r="K32" s="729">
        <f t="shared" ref="K32" si="88">C32+G32</f>
        <v>59.838050314465406</v>
      </c>
      <c r="L32" s="730">
        <f t="shared" ref="L32" si="89">D32+H32</f>
        <v>34072.230000000003</v>
      </c>
      <c r="M32" s="730">
        <f t="shared" ref="M32" si="90">E32+I32</f>
        <v>8207.98</v>
      </c>
      <c r="N32" s="731">
        <f t="shared" ref="N32" si="91">F32+J32</f>
        <v>42280.210000000006</v>
      </c>
      <c r="O32" s="1906"/>
      <c r="P32" s="1907"/>
    </row>
    <row r="33" spans="1:16" x14ac:dyDescent="0.25">
      <c r="A33" s="401" t="s">
        <v>2236</v>
      </c>
      <c r="B33" s="94" t="s">
        <v>2167</v>
      </c>
      <c r="C33" s="729">
        <f>Ģintermuiža!C9</f>
        <v>6.9182389937106921</v>
      </c>
      <c r="D33" s="730">
        <f>Ģintermuiža!G9</f>
        <v>1298.28</v>
      </c>
      <c r="E33" s="730">
        <f>Ģintermuiža!H9</f>
        <v>309.56</v>
      </c>
      <c r="F33" s="731">
        <f>Ģintermuiža!I9</f>
        <v>1607.84</v>
      </c>
      <c r="G33" s="729">
        <f>Ģintermuiža!K9</f>
        <v>33.70754716981132</v>
      </c>
      <c r="H33" s="730">
        <f>Ģintermuiža!O9</f>
        <v>30285.32</v>
      </c>
      <c r="I33" s="730">
        <f>Ģintermuiža!P9</f>
        <v>7266.2400000000016</v>
      </c>
      <c r="J33" s="731">
        <f>Ģintermuiža!Q9</f>
        <v>37551.56</v>
      </c>
      <c r="K33" s="729">
        <f t="shared" ref="K33" si="92">C33+G33</f>
        <v>40.625786163522015</v>
      </c>
      <c r="L33" s="730">
        <f t="shared" ref="L33" si="93">D33+H33</f>
        <v>31583.599999999999</v>
      </c>
      <c r="M33" s="730">
        <f t="shared" ref="M33" si="94">E33+I33</f>
        <v>7575.800000000002</v>
      </c>
      <c r="N33" s="731">
        <f t="shared" ref="N33" si="95">F33+J33</f>
        <v>39159.399999999994</v>
      </c>
      <c r="O33" s="1906"/>
      <c r="P33" s="1907"/>
    </row>
    <row r="34" spans="1:16" x14ac:dyDescent="0.25">
      <c r="A34" s="401" t="s">
        <v>2237</v>
      </c>
      <c r="B34" s="94" t="s">
        <v>2168</v>
      </c>
      <c r="C34" s="729">
        <f>Krāslava!C9</f>
        <v>3.41</v>
      </c>
      <c r="D34" s="730">
        <f>Krāslava!G9</f>
        <v>541.16000000000008</v>
      </c>
      <c r="E34" s="730">
        <f>Krāslava!H9</f>
        <v>130.36000000000001</v>
      </c>
      <c r="F34" s="731">
        <f>Krāslava!I9</f>
        <v>671.52</v>
      </c>
      <c r="G34" s="729">
        <f>Krāslava!K9</f>
        <v>48.42</v>
      </c>
      <c r="H34" s="730">
        <f>Krāslava!O9</f>
        <v>17159.109999999997</v>
      </c>
      <c r="I34" s="730">
        <f>Krāslava!P9</f>
        <v>4133.6499999999996</v>
      </c>
      <c r="J34" s="731">
        <f>Krāslava!Q9</f>
        <v>21292.76</v>
      </c>
      <c r="K34" s="729">
        <f t="shared" ref="K34" si="96">C34+G34</f>
        <v>51.83</v>
      </c>
      <c r="L34" s="730">
        <f t="shared" ref="L34" si="97">D34+H34</f>
        <v>17700.269999999997</v>
      </c>
      <c r="M34" s="730">
        <f t="shared" ref="M34" si="98">E34+I34</f>
        <v>4264.0099999999993</v>
      </c>
      <c r="N34" s="731">
        <f t="shared" ref="N34" si="99">F34+J34</f>
        <v>21964.28</v>
      </c>
      <c r="O34" s="1906"/>
      <c r="P34" s="1907"/>
    </row>
    <row r="35" spans="1:16" x14ac:dyDescent="0.25">
      <c r="A35" s="401" t="s">
        <v>2238</v>
      </c>
      <c r="B35" s="94" t="s">
        <v>2169</v>
      </c>
      <c r="C35" s="729">
        <f>Ludza!C9</f>
        <v>5.1572327044025155</v>
      </c>
      <c r="D35" s="730">
        <f>Ludza!G9</f>
        <v>1043.8</v>
      </c>
      <c r="E35" s="730">
        <f>Ludza!H9</f>
        <v>251.45999999999998</v>
      </c>
      <c r="F35" s="731">
        <f>Ludza!I9</f>
        <v>1295.26</v>
      </c>
      <c r="G35" s="729">
        <f>Ludza!K9</f>
        <v>13.459119496855347</v>
      </c>
      <c r="H35" s="730">
        <f>Ludza!O9</f>
        <v>13599.999999999998</v>
      </c>
      <c r="I35" s="730">
        <f>Ludza!P9</f>
        <v>3276.23</v>
      </c>
      <c r="J35" s="731">
        <f>Ludza!Q9</f>
        <v>16876.23</v>
      </c>
      <c r="K35" s="729">
        <f t="shared" ref="K35" si="100">C35+G35</f>
        <v>18.616352201257861</v>
      </c>
      <c r="L35" s="730">
        <f t="shared" ref="L35" si="101">D35+H35</f>
        <v>14643.799999999997</v>
      </c>
      <c r="M35" s="730">
        <f t="shared" ref="M35" si="102">E35+I35</f>
        <v>3527.69</v>
      </c>
      <c r="N35" s="731">
        <f t="shared" ref="N35" si="103">F35+J35</f>
        <v>18171.489999999998</v>
      </c>
      <c r="O35" s="1906"/>
      <c r="P35" s="1907"/>
    </row>
    <row r="36" spans="1:16" x14ac:dyDescent="0.25">
      <c r="A36" s="401" t="s">
        <v>2239</v>
      </c>
      <c r="B36" s="94" t="s">
        <v>2170</v>
      </c>
      <c r="C36" s="729">
        <f>Ogre!C9</f>
        <v>25.71</v>
      </c>
      <c r="D36" s="730">
        <f>Ogre!G9</f>
        <v>5739.8500000000013</v>
      </c>
      <c r="E36" s="730">
        <f>Ogre!H9</f>
        <v>1382.7300000000005</v>
      </c>
      <c r="F36" s="731">
        <f>Ogre!I9</f>
        <v>7122.5800000000008</v>
      </c>
      <c r="G36" s="729">
        <f>Ogre!K9</f>
        <v>70.97999999999999</v>
      </c>
      <c r="H36" s="730">
        <f>Ogre!O9</f>
        <v>71735.53</v>
      </c>
      <c r="I36" s="730">
        <f>Ogre!P9</f>
        <v>17281.079999999998</v>
      </c>
      <c r="J36" s="731">
        <f>Ogre!Q9</f>
        <v>89016.609999999986</v>
      </c>
      <c r="K36" s="729">
        <f t="shared" ref="K36" si="104">C36+G36</f>
        <v>96.69</v>
      </c>
      <c r="L36" s="730">
        <f t="shared" ref="L36" si="105">D36+H36</f>
        <v>77475.38</v>
      </c>
      <c r="M36" s="730">
        <f t="shared" ref="M36" si="106">E36+I36</f>
        <v>18663.809999999998</v>
      </c>
      <c r="N36" s="731">
        <f t="shared" ref="N36" si="107">F36+J36</f>
        <v>96139.189999999988</v>
      </c>
      <c r="O36" s="1906"/>
      <c r="P36" s="1907"/>
    </row>
    <row r="37" spans="1:16" x14ac:dyDescent="0.25">
      <c r="A37" s="401" t="s">
        <v>2240</v>
      </c>
      <c r="B37" s="94" t="s">
        <v>2171</v>
      </c>
      <c r="C37" s="729">
        <f>Bauska!C9</f>
        <v>4.8301886792452828</v>
      </c>
      <c r="D37" s="730">
        <f>Bauska!G9</f>
        <v>959.40999999999985</v>
      </c>
      <c r="E37" s="730">
        <f>Bauska!H9</f>
        <v>231.13</v>
      </c>
      <c r="F37" s="731">
        <f>Bauska!I9</f>
        <v>1190.54</v>
      </c>
      <c r="G37" s="729">
        <f>Bauska!K9</f>
        <v>31.666666666666668</v>
      </c>
      <c r="H37" s="730">
        <f>Bauska!O9</f>
        <v>18386.75</v>
      </c>
      <c r="I37" s="730">
        <f>Bauska!P9</f>
        <v>4429.3600000000006</v>
      </c>
      <c r="J37" s="731">
        <f>Bauska!Q9</f>
        <v>22816.11</v>
      </c>
      <c r="K37" s="729">
        <f t="shared" ref="K37" si="108">C37+G37</f>
        <v>36.496855345911953</v>
      </c>
      <c r="L37" s="730">
        <f t="shared" ref="L37" si="109">D37+H37</f>
        <v>19346.16</v>
      </c>
      <c r="M37" s="730">
        <f t="shared" ref="M37" si="110">E37+I37</f>
        <v>4660.4900000000007</v>
      </c>
      <c r="N37" s="731">
        <f t="shared" ref="N37" si="111">F37+J37</f>
        <v>24006.65</v>
      </c>
      <c r="O37" s="1906"/>
      <c r="P37" s="1907"/>
    </row>
    <row r="38" spans="1:16" x14ac:dyDescent="0.25">
      <c r="A38" s="401" t="s">
        <v>2241</v>
      </c>
      <c r="B38" s="94" t="s">
        <v>2172</v>
      </c>
      <c r="C38" s="729">
        <f>Dobele!C9</f>
        <v>8.4528301886792452</v>
      </c>
      <c r="D38" s="730">
        <f>Dobele!G9</f>
        <v>1668.08</v>
      </c>
      <c r="E38" s="730">
        <f>Dobele!H9</f>
        <v>401.88</v>
      </c>
      <c r="F38" s="731">
        <f>Dobele!I9</f>
        <v>2069.96</v>
      </c>
      <c r="G38" s="729">
        <f>Dobele!K9</f>
        <v>23.245283018867923</v>
      </c>
      <c r="H38" s="730">
        <f>Dobele!O9</f>
        <v>22890.579999999998</v>
      </c>
      <c r="I38" s="730">
        <f>Dobele!P9</f>
        <v>5514.36</v>
      </c>
      <c r="J38" s="731">
        <f>Dobele!Q9</f>
        <v>28404.940000000002</v>
      </c>
      <c r="K38" s="729">
        <f t="shared" ref="K38" si="112">C38+G38</f>
        <v>31.698113207547166</v>
      </c>
      <c r="L38" s="730">
        <f t="shared" ref="L38" si="113">D38+H38</f>
        <v>24558.659999999996</v>
      </c>
      <c r="M38" s="730">
        <f t="shared" ref="M38" si="114">E38+I38</f>
        <v>5916.24</v>
      </c>
      <c r="N38" s="731">
        <f t="shared" ref="N38" si="115">F38+J38</f>
        <v>30474.9</v>
      </c>
      <c r="O38" s="1906"/>
      <c r="P38" s="1907"/>
    </row>
    <row r="39" spans="1:16" x14ac:dyDescent="0.25">
      <c r="A39" s="401" t="s">
        <v>2242</v>
      </c>
      <c r="B39" s="94" t="s">
        <v>2173</v>
      </c>
      <c r="C39" s="729">
        <f>Kuldīga!C9</f>
        <v>16.341588050314467</v>
      </c>
      <c r="D39" s="730">
        <f>Kuldīga!G9</f>
        <v>2802.45</v>
      </c>
      <c r="E39" s="730">
        <f>Kuldīga!H9</f>
        <v>675.13999999999987</v>
      </c>
      <c r="F39" s="731">
        <f>Kuldīga!I9</f>
        <v>3477.5899999999997</v>
      </c>
      <c r="G39" s="729">
        <f>Kuldīga!K9</f>
        <v>58.087657232704409</v>
      </c>
      <c r="H39" s="730">
        <f>Kuldīga!O9</f>
        <v>43786.37</v>
      </c>
      <c r="I39" s="730">
        <f>Kuldīga!P9</f>
        <v>10548.119999999999</v>
      </c>
      <c r="J39" s="731">
        <f>Kuldīga!Q9</f>
        <v>54334.489999999991</v>
      </c>
      <c r="K39" s="729">
        <f t="shared" ref="K39" si="116">C39+G39</f>
        <v>74.429245283018872</v>
      </c>
      <c r="L39" s="730">
        <f t="shared" ref="L39" si="117">D39+H39</f>
        <v>46588.82</v>
      </c>
      <c r="M39" s="730">
        <f t="shared" ref="M39" si="118">E39+I39</f>
        <v>11223.259999999998</v>
      </c>
      <c r="N39" s="731">
        <f t="shared" ref="N39" si="119">F39+J39</f>
        <v>57812.079999999987</v>
      </c>
      <c r="O39" s="1906"/>
      <c r="P39" s="1907"/>
    </row>
    <row r="40" spans="1:16" x14ac:dyDescent="0.25">
      <c r="A40" s="401" t="s">
        <v>2243</v>
      </c>
      <c r="B40" s="94" t="s">
        <v>2174</v>
      </c>
      <c r="C40" s="729">
        <f>Tukums!C9</f>
        <v>8.3144654088050309</v>
      </c>
      <c r="D40" s="730">
        <f>Tukums!G9</f>
        <v>1624.0399999999997</v>
      </c>
      <c r="E40" s="730">
        <f>Tukums!H9</f>
        <v>391.26</v>
      </c>
      <c r="F40" s="731">
        <f>Tukums!I9</f>
        <v>2015.3</v>
      </c>
      <c r="G40" s="729">
        <f>Tukums!K9</f>
        <v>30.132075471698109</v>
      </c>
      <c r="H40" s="730">
        <f>Tukums!O9</f>
        <v>22057.099999999995</v>
      </c>
      <c r="I40" s="730">
        <f>Tukums!P9</f>
        <v>5313.5599999999995</v>
      </c>
      <c r="J40" s="731">
        <f>Tukums!Q9</f>
        <v>27370.66</v>
      </c>
      <c r="K40" s="729">
        <f t="shared" ref="K40" si="120">C40+G40</f>
        <v>38.446540880503136</v>
      </c>
      <c r="L40" s="730">
        <f t="shared" ref="L40" si="121">D40+H40</f>
        <v>23681.139999999996</v>
      </c>
      <c r="M40" s="730">
        <f t="shared" ref="M40" si="122">E40+I40</f>
        <v>5704.82</v>
      </c>
      <c r="N40" s="731">
        <f t="shared" ref="N40" si="123">F40+J40</f>
        <v>29385.96</v>
      </c>
      <c r="O40" s="1906"/>
      <c r="P40" s="1907"/>
    </row>
    <row r="41" spans="1:16" x14ac:dyDescent="0.25">
      <c r="A41" s="401" t="s">
        <v>2244</v>
      </c>
      <c r="B41" s="1472" t="s">
        <v>2175</v>
      </c>
      <c r="C41" s="729">
        <f>Strenči!C9</f>
        <v>4.2641399999999994</v>
      </c>
      <c r="D41" s="730">
        <f>Strenči!G9</f>
        <v>931.16</v>
      </c>
      <c r="E41" s="730">
        <f>Strenči!H9</f>
        <v>224.33</v>
      </c>
      <c r="F41" s="731">
        <f>Strenči!I9</f>
        <v>1155.4899999999998</v>
      </c>
      <c r="G41" s="729">
        <f>Strenči!K9</f>
        <v>22.7107279245283</v>
      </c>
      <c r="H41" s="730">
        <f>Strenči!O9</f>
        <v>21908.120000000003</v>
      </c>
      <c r="I41" s="730">
        <f>Strenči!P9</f>
        <v>5277.71</v>
      </c>
      <c r="J41" s="731">
        <f>Strenči!Q9</f>
        <v>27185.829999999994</v>
      </c>
      <c r="K41" s="729">
        <f t="shared" ref="K41" si="124">C41+G41</f>
        <v>26.974867924528297</v>
      </c>
      <c r="L41" s="730">
        <f t="shared" ref="L41" si="125">D41+H41</f>
        <v>22839.280000000002</v>
      </c>
      <c r="M41" s="730">
        <f t="shared" ref="M41" si="126">E41+I41</f>
        <v>5502.04</v>
      </c>
      <c r="N41" s="731">
        <f t="shared" ref="N41" si="127">F41+J41</f>
        <v>28341.319999999992</v>
      </c>
      <c r="O41" s="1906"/>
      <c r="P41" s="1907"/>
    </row>
    <row r="42" spans="1:16" x14ac:dyDescent="0.25">
      <c r="A42" s="401" t="s">
        <v>2245</v>
      </c>
      <c r="B42" s="1472" t="s">
        <v>2176</v>
      </c>
      <c r="C42" s="729">
        <f>TOS!C9</f>
        <v>15.371819496855347</v>
      </c>
      <c r="D42" s="730">
        <f>TOS!G9</f>
        <v>2831.2400000000002</v>
      </c>
      <c r="E42" s="730">
        <f>TOS!H9</f>
        <v>682.06</v>
      </c>
      <c r="F42" s="731">
        <f>TOS!I9</f>
        <v>3513.2999999999997</v>
      </c>
      <c r="G42" s="729">
        <f>TOS!K9</f>
        <v>49.99654088050314</v>
      </c>
      <c r="H42" s="730">
        <f>TOS!O9</f>
        <v>42742.02</v>
      </c>
      <c r="I42" s="730">
        <f>TOS!P9</f>
        <v>10296.679999999997</v>
      </c>
      <c r="J42" s="731">
        <f>TOS!Q9</f>
        <v>53038.700000000004</v>
      </c>
      <c r="K42" s="729">
        <f t="shared" ref="K42" si="128">C42+G42</f>
        <v>65.368360377358485</v>
      </c>
      <c r="L42" s="730">
        <f t="shared" ref="L42" si="129">D42+H42</f>
        <v>45573.259999999995</v>
      </c>
      <c r="M42" s="730">
        <f t="shared" ref="M42" si="130">E42+I42</f>
        <v>10978.739999999996</v>
      </c>
      <c r="N42" s="731">
        <f>F42+J42</f>
        <v>56552.000000000007</v>
      </c>
      <c r="O42" s="1906"/>
      <c r="P42" s="1907"/>
    </row>
    <row r="43" spans="1:16" x14ac:dyDescent="0.25">
      <c r="A43" s="401" t="s">
        <v>2246</v>
      </c>
      <c r="B43" s="1472" t="s">
        <v>2204</v>
      </c>
      <c r="C43" s="729">
        <f>Līvani!C9</f>
        <v>0.28930817610062898</v>
      </c>
      <c r="D43" s="730">
        <f>Līvani!G9</f>
        <v>58.16</v>
      </c>
      <c r="E43" s="730">
        <f>Līvani!H9</f>
        <v>13.180000000000001</v>
      </c>
      <c r="F43" s="731">
        <f>Līvani!I9</f>
        <v>71.339999999999989</v>
      </c>
      <c r="G43" s="729">
        <f>Līvani!K9</f>
        <v>7.3921383647798748</v>
      </c>
      <c r="H43" s="730">
        <f>Līvani!O9</f>
        <v>2574.56</v>
      </c>
      <c r="I43" s="730">
        <f>Līvani!P9</f>
        <v>606.27</v>
      </c>
      <c r="J43" s="731">
        <f>Līvani!Q9</f>
        <v>3180.83</v>
      </c>
      <c r="K43" s="729">
        <f t="shared" ref="K43" si="131">C43+G43</f>
        <v>7.6814465408805042</v>
      </c>
      <c r="L43" s="730">
        <f t="shared" ref="L43" si="132">D43+H43</f>
        <v>2632.72</v>
      </c>
      <c r="M43" s="730">
        <f t="shared" ref="M43" si="133">E43+I43</f>
        <v>619.44999999999993</v>
      </c>
      <c r="N43" s="731">
        <f>F43+J43</f>
        <v>3252.17</v>
      </c>
      <c r="O43" s="1906"/>
      <c r="P43" s="1907"/>
    </row>
    <row r="44" spans="1:16" x14ac:dyDescent="0.25">
      <c r="A44" s="401" t="s">
        <v>2247</v>
      </c>
      <c r="B44" s="1472" t="s">
        <v>2205</v>
      </c>
      <c r="C44" s="729">
        <f>Aknīste_psih!C9</f>
        <v>9.7985611510791379</v>
      </c>
      <c r="D44" s="730">
        <f>Aknīste_psih!G9</f>
        <v>1766.4600000000005</v>
      </c>
      <c r="E44" s="730">
        <f>Aknīste_psih!H9</f>
        <v>425.54</v>
      </c>
      <c r="F44" s="731">
        <f>Aknīste_psih!I9</f>
        <v>2192</v>
      </c>
      <c r="G44" s="729">
        <f>Aknīste_psih!K9</f>
        <v>50.119143930138904</v>
      </c>
      <c r="H44" s="730">
        <f>Aknīste_psih!O9</f>
        <v>32159.85</v>
      </c>
      <c r="I44" s="730">
        <f>Aknīste_psih!P9</f>
        <v>7747.34</v>
      </c>
      <c r="J44" s="731">
        <f>Aknīste_psih!Q9</f>
        <v>39907.189999999995</v>
      </c>
      <c r="K44" s="729">
        <f t="shared" ref="K44" si="134">C44+G44</f>
        <v>59.917705081218045</v>
      </c>
      <c r="L44" s="730">
        <f t="shared" ref="L44" si="135">D44+H44</f>
        <v>33926.31</v>
      </c>
      <c r="M44" s="730">
        <f t="shared" ref="M44" si="136">E44+I44</f>
        <v>8172.88</v>
      </c>
      <c r="N44" s="731">
        <f>F44+J44</f>
        <v>42099.189999999995</v>
      </c>
      <c r="O44" s="1906"/>
      <c r="P44" s="1907"/>
    </row>
    <row r="45" spans="1:16" x14ac:dyDescent="0.25">
      <c r="A45" s="401" t="s">
        <v>2248</v>
      </c>
      <c r="B45" s="1472" t="s">
        <v>2206</v>
      </c>
      <c r="C45" s="729">
        <f>Vaivari!C9</f>
        <v>1.5696202531645569</v>
      </c>
      <c r="D45" s="730">
        <f>Vaivari!G9</f>
        <v>242.11999999999998</v>
      </c>
      <c r="E45" s="730">
        <f>Vaivari!H9</f>
        <v>58.33</v>
      </c>
      <c r="F45" s="731">
        <f>Vaivari!I9</f>
        <v>300.45000000000005</v>
      </c>
      <c r="G45" s="729">
        <f>Vaivari!K9</f>
        <v>7.8101265822784818</v>
      </c>
      <c r="H45" s="730">
        <f>Vaivari!O9</f>
        <v>3760.67</v>
      </c>
      <c r="I45" s="730">
        <f>Vaivari!P9</f>
        <v>905.93999999999994</v>
      </c>
      <c r="J45" s="731">
        <f>Vaivari!Q9</f>
        <v>4666.6099999999997</v>
      </c>
      <c r="K45" s="729">
        <f t="shared" ref="K45" si="137">C45+G45</f>
        <v>9.3797468354430382</v>
      </c>
      <c r="L45" s="730">
        <f t="shared" ref="L45" si="138">D45+H45</f>
        <v>4002.79</v>
      </c>
      <c r="M45" s="730">
        <f t="shared" ref="M45" si="139">E45+I45</f>
        <v>964.27</v>
      </c>
      <c r="N45" s="731">
        <f>F45+J45</f>
        <v>4967.0599999999995</v>
      </c>
      <c r="O45" s="1906"/>
      <c r="P45" s="1907"/>
    </row>
    <row r="46" spans="1:16" ht="17.25" thickBot="1" x14ac:dyDescent="0.3">
      <c r="A46" s="401" t="s">
        <v>2249</v>
      </c>
      <c r="B46" s="1472" t="s">
        <v>684</v>
      </c>
      <c r="C46" s="729">
        <v>0</v>
      </c>
      <c r="D46" s="730">
        <v>0</v>
      </c>
      <c r="E46" s="730">
        <v>0</v>
      </c>
      <c r="F46" s="731">
        <v>0</v>
      </c>
      <c r="G46" s="729">
        <f>Ainaži!C10</f>
        <v>3.7735849056603772E-2</v>
      </c>
      <c r="H46" s="730">
        <f>Ainaži!G9</f>
        <v>48.23</v>
      </c>
      <c r="I46" s="730">
        <f>Ainaži!H9</f>
        <v>11.62</v>
      </c>
      <c r="J46" s="731">
        <f>Ainaži!I9</f>
        <v>59.849999999999994</v>
      </c>
      <c r="K46" s="729">
        <f t="shared" ref="K46" si="140">C46+G46</f>
        <v>3.7735849056603772E-2</v>
      </c>
      <c r="L46" s="730">
        <f t="shared" ref="L46" si="141">D46+H46</f>
        <v>48.23</v>
      </c>
      <c r="M46" s="730">
        <f t="shared" ref="M46" si="142">E46+I46</f>
        <v>11.62</v>
      </c>
      <c r="N46" s="731">
        <f>F46+J46</f>
        <v>59.849999999999994</v>
      </c>
      <c r="O46" s="1906"/>
      <c r="P46" s="1907"/>
    </row>
    <row r="47" spans="1:16" x14ac:dyDescent="0.25">
      <c r="A47" s="1769"/>
      <c r="B47" s="1770"/>
      <c r="C47" s="727">
        <f t="shared" ref="C47:P47" si="143">SUM(C48:C50)</f>
        <v>643.7541789952038</v>
      </c>
      <c r="D47" s="1909">
        <f t="shared" si="143"/>
        <v>57731.799999999996</v>
      </c>
      <c r="E47" s="1909">
        <f t="shared" si="143"/>
        <v>13907.620000000003</v>
      </c>
      <c r="F47" s="1910">
        <f t="shared" si="143"/>
        <v>71639.419999999984</v>
      </c>
      <c r="G47" s="727">
        <f t="shared" si="143"/>
        <v>2004.7916163465491</v>
      </c>
      <c r="H47" s="1909">
        <f t="shared" si="143"/>
        <v>1201475.2600000002</v>
      </c>
      <c r="I47" s="1909">
        <f t="shared" si="143"/>
        <v>289247.99999999994</v>
      </c>
      <c r="J47" s="1910">
        <f t="shared" si="143"/>
        <v>1490723.2599999998</v>
      </c>
      <c r="K47" s="727">
        <f t="shared" si="143"/>
        <v>2648.5457953417531</v>
      </c>
      <c r="L47" s="1909">
        <f t="shared" si="143"/>
        <v>1259207.0600000003</v>
      </c>
      <c r="M47" s="1909">
        <f t="shared" si="143"/>
        <v>303155.61999999994</v>
      </c>
      <c r="N47" s="1910">
        <f t="shared" si="143"/>
        <v>1562362.6799999997</v>
      </c>
      <c r="O47" s="1911">
        <f t="shared" si="143"/>
        <v>130144.81000000001</v>
      </c>
      <c r="P47" s="1912">
        <f t="shared" si="143"/>
        <v>1692507.4899999998</v>
      </c>
    </row>
    <row r="48" spans="1:16" x14ac:dyDescent="0.25">
      <c r="A48" s="401" t="s">
        <v>2211</v>
      </c>
      <c r="B48" s="731" t="s">
        <v>2177</v>
      </c>
      <c r="C48" s="729">
        <f>NMPD!C9</f>
        <v>643.7541789952038</v>
      </c>
      <c r="D48" s="730">
        <f>NMPD!G9</f>
        <v>57731.799999999996</v>
      </c>
      <c r="E48" s="730">
        <f>NMPD!H9</f>
        <v>13907.620000000003</v>
      </c>
      <c r="F48" s="731">
        <f>NMPD!I9</f>
        <v>71639.419999999984</v>
      </c>
      <c r="G48" s="729">
        <f>NMPD!K9</f>
        <v>1902.2416163465491</v>
      </c>
      <c r="H48" s="730">
        <f>NMPD!O9</f>
        <v>1134427.0400000003</v>
      </c>
      <c r="I48" s="730">
        <f>NMPD!P9</f>
        <v>273283.50999999995</v>
      </c>
      <c r="J48" s="731">
        <f>NMPD!Q9</f>
        <v>1407710.5499999998</v>
      </c>
      <c r="K48" s="729">
        <f t="shared" ref="K48:N50" si="144">C48+G48</f>
        <v>2545.9957953417529</v>
      </c>
      <c r="L48" s="730">
        <f t="shared" si="144"/>
        <v>1192158.8400000003</v>
      </c>
      <c r="M48" s="730">
        <f t="shared" si="144"/>
        <v>287191.12999999995</v>
      </c>
      <c r="N48" s="731">
        <f t="shared" si="144"/>
        <v>1479349.9699999997</v>
      </c>
      <c r="O48" s="1913">
        <f>ROUND(N48*8.33%,2)</f>
        <v>123229.85</v>
      </c>
      <c r="P48" s="731">
        <f>N48+O48</f>
        <v>1602579.8199999998</v>
      </c>
    </row>
    <row r="49" spans="1:16" x14ac:dyDescent="0.25">
      <c r="A49" s="401" t="s">
        <v>2214</v>
      </c>
      <c r="B49" s="731" t="s">
        <v>2178</v>
      </c>
      <c r="C49" s="729"/>
      <c r="D49" s="730"/>
      <c r="E49" s="730"/>
      <c r="F49" s="731"/>
      <c r="G49" s="729">
        <f>NVD!C9</f>
        <v>38.799999999999997</v>
      </c>
      <c r="H49" s="730">
        <f>NVD!G9</f>
        <v>19165.75</v>
      </c>
      <c r="I49" s="730">
        <f>NVD!H9</f>
        <v>4607.630000000001</v>
      </c>
      <c r="J49" s="731">
        <f>NVD!I9</f>
        <v>23773.379999999997</v>
      </c>
      <c r="K49" s="729">
        <f t="shared" si="144"/>
        <v>38.799999999999997</v>
      </c>
      <c r="L49" s="730">
        <f t="shared" si="144"/>
        <v>19165.75</v>
      </c>
      <c r="M49" s="730">
        <f t="shared" si="144"/>
        <v>4607.630000000001</v>
      </c>
      <c r="N49" s="731">
        <f t="shared" si="144"/>
        <v>23773.379999999997</v>
      </c>
      <c r="O49" s="1913">
        <f>ROUND(N49*8.33%,2)</f>
        <v>1980.32</v>
      </c>
      <c r="P49" s="731">
        <f t="shared" ref="P49:P50" si="145">N49+O49</f>
        <v>25753.699999999997</v>
      </c>
    </row>
    <row r="50" spans="1:16" x14ac:dyDescent="0.25">
      <c r="A50" s="401" t="s">
        <v>2212</v>
      </c>
      <c r="B50" s="731" t="s">
        <v>2179</v>
      </c>
      <c r="C50" s="729"/>
      <c r="D50" s="730"/>
      <c r="E50" s="730"/>
      <c r="F50" s="731"/>
      <c r="G50" s="729">
        <f>SPKC!B9</f>
        <v>63.75</v>
      </c>
      <c r="H50" s="730">
        <f>SPKC!F9</f>
        <v>47882.47</v>
      </c>
      <c r="I50" s="730">
        <f>SPKC!G9</f>
        <v>11356.860000000004</v>
      </c>
      <c r="J50" s="731">
        <f>SPKC!H9</f>
        <v>59239.330000000009</v>
      </c>
      <c r="K50" s="729">
        <f t="shared" si="144"/>
        <v>63.75</v>
      </c>
      <c r="L50" s="730">
        <f t="shared" si="144"/>
        <v>47882.47</v>
      </c>
      <c r="M50" s="730">
        <f t="shared" si="144"/>
        <v>11356.860000000004</v>
      </c>
      <c r="N50" s="731">
        <f>F50+J50</f>
        <v>59239.330000000009</v>
      </c>
      <c r="O50" s="1913">
        <f>ROUND(N50*8.33%,2)</f>
        <v>4934.6400000000003</v>
      </c>
      <c r="P50" s="731">
        <f t="shared" si="145"/>
        <v>64173.970000000008</v>
      </c>
    </row>
    <row r="51" spans="1:16" x14ac:dyDescent="0.25">
      <c r="J51" s="1110"/>
      <c r="K51" s="1110"/>
      <c r="L51" s="1110"/>
      <c r="M51" s="1110"/>
      <c r="N51" s="893"/>
    </row>
    <row r="52" spans="1:16" x14ac:dyDescent="0.25">
      <c r="J52" s="1110"/>
      <c r="K52" s="1110"/>
      <c r="L52" s="1110"/>
      <c r="M52" s="1110"/>
      <c r="N52" s="1110"/>
    </row>
    <row r="53" spans="1:16" x14ac:dyDescent="0.25">
      <c r="J53" s="1110"/>
      <c r="K53" s="1110"/>
      <c r="L53" s="1110"/>
      <c r="M53" s="1110"/>
      <c r="N53" s="1110"/>
    </row>
  </sheetData>
  <mergeCells count="9">
    <mergeCell ref="K1:O1"/>
    <mergeCell ref="A47:B47"/>
    <mergeCell ref="C4:F4"/>
    <mergeCell ref="B2:N2"/>
    <mergeCell ref="G4:J4"/>
    <mergeCell ref="A6:B6"/>
    <mergeCell ref="A7:B7"/>
    <mergeCell ref="A4:B5"/>
    <mergeCell ref="K4:P4"/>
  </mergeCells>
  <phoneticPr fontId="55" type="noConversion"/>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2:Q322"/>
  <sheetViews>
    <sheetView topLeftCell="A275" zoomScale="70" zoomScaleNormal="70" workbookViewId="0">
      <selection activeCell="U301" sqref="U301"/>
    </sheetView>
  </sheetViews>
  <sheetFormatPr defaultColWidth="9.140625" defaultRowHeight="16.5" x14ac:dyDescent="0.25"/>
  <cols>
    <col min="1" max="1" width="48.85546875" style="2" customWidth="1"/>
    <col min="2" max="2" width="17.7109375" style="2" customWidth="1"/>
    <col min="3" max="3" width="19.85546875" style="2" customWidth="1"/>
    <col min="4" max="4" width="13.85546875" style="2" customWidth="1"/>
    <col min="5" max="5" width="16.85546875" style="2" customWidth="1"/>
    <col min="6" max="6" width="12.140625" style="221" customWidth="1"/>
    <col min="7"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21" customWidth="1"/>
    <col min="15" max="15" width="11.42578125" style="2" customWidth="1"/>
    <col min="16" max="16" width="11.5703125" style="2" customWidth="1"/>
    <col min="17" max="17" width="14.140625" style="2" customWidth="1"/>
    <col min="18" max="16384" width="9.140625" style="2"/>
  </cols>
  <sheetData>
    <row r="2" spans="1:17" s="1" customFormat="1" ht="48.75" customHeight="1" x14ac:dyDescent="0.3">
      <c r="A2" s="1844" t="s">
        <v>2448</v>
      </c>
      <c r="B2" s="1844"/>
      <c r="C2" s="1844"/>
      <c r="D2" s="1844"/>
      <c r="E2" s="1844"/>
      <c r="F2" s="1844"/>
      <c r="G2" s="1844"/>
      <c r="H2" s="1844"/>
      <c r="I2" s="1844"/>
      <c r="J2" s="1844"/>
      <c r="K2" s="1844"/>
      <c r="L2" s="1844"/>
      <c r="M2" s="1844"/>
      <c r="N2" s="1844"/>
      <c r="O2" s="1844"/>
      <c r="P2" s="1844"/>
      <c r="Q2" s="1844"/>
    </row>
    <row r="4" spans="1:17" x14ac:dyDescent="0.25">
      <c r="A4" s="2" t="s">
        <v>508</v>
      </c>
      <c r="I4" s="80"/>
      <c r="Q4" s="80"/>
    </row>
    <row r="5" spans="1:17" ht="17.25" thickBot="1" x14ac:dyDescent="0.3"/>
    <row r="6" spans="1:17" ht="24" customHeight="1" x14ac:dyDescent="0.25">
      <c r="A6" s="1791"/>
      <c r="B6" s="1783" t="s">
        <v>23</v>
      </c>
      <c r="C6" s="1784"/>
      <c r="D6" s="1784"/>
      <c r="E6" s="1784"/>
      <c r="F6" s="1784"/>
      <c r="G6" s="1784"/>
      <c r="H6" s="1784"/>
      <c r="I6" s="1785"/>
      <c r="J6" s="1783" t="s">
        <v>25</v>
      </c>
      <c r="K6" s="1784"/>
      <c r="L6" s="1784"/>
      <c r="M6" s="1784"/>
      <c r="N6" s="1784"/>
      <c r="O6" s="1784"/>
      <c r="P6" s="1784"/>
      <c r="Q6" s="1785"/>
    </row>
    <row r="7" spans="1:17" ht="142.5" customHeight="1" x14ac:dyDescent="0.25">
      <c r="A7" s="1792"/>
      <c r="B7" s="22" t="s">
        <v>22</v>
      </c>
      <c r="C7" s="30" t="s">
        <v>16</v>
      </c>
      <c r="D7" s="23" t="s">
        <v>17</v>
      </c>
      <c r="E7" s="23" t="s">
        <v>14</v>
      </c>
      <c r="F7" s="222" t="s">
        <v>4</v>
      </c>
      <c r="G7" s="23" t="s">
        <v>5</v>
      </c>
      <c r="H7" s="23" t="s">
        <v>6</v>
      </c>
      <c r="I7" s="24" t="s">
        <v>7</v>
      </c>
      <c r="J7" s="22" t="s">
        <v>22</v>
      </c>
      <c r="K7" s="30" t="s">
        <v>16</v>
      </c>
      <c r="L7" s="23" t="s">
        <v>17</v>
      </c>
      <c r="M7" s="23" t="s">
        <v>14</v>
      </c>
      <c r="N7" s="222" t="s">
        <v>4</v>
      </c>
      <c r="O7" s="23" t="s">
        <v>5</v>
      </c>
      <c r="P7" s="23" t="s">
        <v>6</v>
      </c>
      <c r="Q7" s="24" t="s">
        <v>7</v>
      </c>
    </row>
    <row r="8" spans="1:17" ht="13.5" customHeight="1" x14ac:dyDescent="0.25">
      <c r="A8" s="3"/>
      <c r="B8" s="4">
        <v>1</v>
      </c>
      <c r="C8" s="25" t="s">
        <v>24</v>
      </c>
      <c r="D8" s="5">
        <v>3</v>
      </c>
      <c r="E8" s="5" t="s">
        <v>18</v>
      </c>
      <c r="F8" s="223">
        <v>5</v>
      </c>
      <c r="G8" s="5" t="s">
        <v>19</v>
      </c>
      <c r="H8" s="5" t="s">
        <v>20</v>
      </c>
      <c r="I8" s="6" t="s">
        <v>21</v>
      </c>
      <c r="J8" s="4">
        <v>1</v>
      </c>
      <c r="K8" s="25" t="s">
        <v>24</v>
      </c>
      <c r="L8" s="5">
        <v>3</v>
      </c>
      <c r="M8" s="5" t="s">
        <v>18</v>
      </c>
      <c r="N8" s="223">
        <v>5</v>
      </c>
      <c r="O8" s="5" t="s">
        <v>19</v>
      </c>
      <c r="P8" s="5" t="s">
        <v>20</v>
      </c>
      <c r="Q8" s="6" t="s">
        <v>21</v>
      </c>
    </row>
    <row r="9" spans="1:17" s="1" customFormat="1" ht="26.25" customHeight="1" x14ac:dyDescent="0.25">
      <c r="A9" s="7" t="s">
        <v>0</v>
      </c>
      <c r="B9" s="110">
        <f>B39+B80+B10+B101+B177+B200+B229+B257+B265+B277+B290</f>
        <v>3711</v>
      </c>
      <c r="C9" s="266">
        <f>C39+C80+C10+C101+C177+C200+C229+C257+C265+C277+C290</f>
        <v>23.339500000000001</v>
      </c>
      <c r="D9" s="266"/>
      <c r="E9" s="266"/>
      <c r="F9" s="266"/>
      <c r="G9" s="266">
        <f>G39+G80+G10+G101+G177+G200+G229+G257+G265+G277+G290</f>
        <v>5701.2800000000007</v>
      </c>
      <c r="H9" s="266">
        <f>H39+H80+H10+H101+H177+H200+H229+H257+H265+H277+H290</f>
        <v>1373.46</v>
      </c>
      <c r="I9" s="267">
        <f>I39+I80+I10+I101+I177+I200+I229+I257+I265+I277+I290</f>
        <v>7074.7400000000007</v>
      </c>
      <c r="J9" s="110">
        <f>J39+J80+J10+J101+J177+J200+J229+J257+J265+J277+J290+J310+J49+J96+J303+J185+J154</f>
        <v>15687</v>
      </c>
      <c r="K9" s="266">
        <f>K39+K80+K10+K101+K177+K200+K229+K257+K265+K277+K290+K310+K49+K96+K303+K185+K154</f>
        <v>98.659699999999987</v>
      </c>
      <c r="L9" s="266"/>
      <c r="M9" s="266"/>
      <c r="N9" s="266"/>
      <c r="O9" s="266">
        <f>O39+O80+O10+O101+O177+O200+O229+O257+O265+O277+O290+O310+O49+O96+O303+O185+O154</f>
        <v>74863.53</v>
      </c>
      <c r="P9" s="266">
        <f>P39+P80+P10+P101+P177+P200+P229+P257+P265+P277+P290+P310+P49+P96+P303+P185+P154</f>
        <v>18034.649999999998</v>
      </c>
      <c r="Q9" s="267">
        <f>Q39+Q80+Q10+Q101+Q177+Q200+Q229+Q257+Q265+Q277+Q290+Q310+Q49+Q96+Q303+Q185+Q154</f>
        <v>92898.180000000008</v>
      </c>
    </row>
    <row r="10" spans="1:17" s="1" customFormat="1" ht="24" customHeight="1" x14ac:dyDescent="0.25">
      <c r="A10" s="47" t="s">
        <v>509</v>
      </c>
      <c r="B10" s="268">
        <f>B11+B30+B34</f>
        <v>162</v>
      </c>
      <c r="C10" s="269">
        <f>C11+C30+C34</f>
        <v>1.0187999999999999</v>
      </c>
      <c r="D10" s="269"/>
      <c r="E10" s="269"/>
      <c r="F10" s="269"/>
      <c r="G10" s="269">
        <f>G11+G30+G34</f>
        <v>287.42</v>
      </c>
      <c r="H10" s="269">
        <f>H11+H30+H34</f>
        <v>69.22</v>
      </c>
      <c r="I10" s="270">
        <f>I11+I30+I34</f>
        <v>356.64</v>
      </c>
      <c r="J10" s="268">
        <f>J11+J30+J34</f>
        <v>463</v>
      </c>
      <c r="K10" s="269">
        <f>K11+K30+K34</f>
        <v>2.9119999999999995</v>
      </c>
      <c r="L10" s="269"/>
      <c r="M10" s="269"/>
      <c r="N10" s="269"/>
      <c r="O10" s="269">
        <f>O11+O30+O34</f>
        <v>3929.96</v>
      </c>
      <c r="P10" s="269">
        <f>P11+P30+P34</f>
        <v>946.72</v>
      </c>
      <c r="Q10" s="270">
        <f>Q11+Q30+Q34</f>
        <v>4876.6799999999994</v>
      </c>
    </row>
    <row r="11" spans="1:17" s="1" customFormat="1" ht="33" x14ac:dyDescent="0.25">
      <c r="A11" s="101" t="s">
        <v>11</v>
      </c>
      <c r="B11" s="271">
        <f>SUM(B16:B29)</f>
        <v>162</v>
      </c>
      <c r="C11" s="272">
        <f t="shared" ref="C11:I11" si="0">SUM(C16:C29)</f>
        <v>1.0187999999999999</v>
      </c>
      <c r="D11" s="272"/>
      <c r="E11" s="272"/>
      <c r="F11" s="272"/>
      <c r="G11" s="272">
        <f t="shared" si="0"/>
        <v>287.42</v>
      </c>
      <c r="H11" s="272">
        <f t="shared" si="0"/>
        <v>69.22</v>
      </c>
      <c r="I11" s="273">
        <f t="shared" si="0"/>
        <v>356.64</v>
      </c>
      <c r="J11" s="274">
        <f>SUM(J12:J29)</f>
        <v>448</v>
      </c>
      <c r="K11" s="85">
        <f t="shared" ref="K11:Q11" si="1">SUM(K12:K29)</f>
        <v>2.8175999999999997</v>
      </c>
      <c r="L11" s="85"/>
      <c r="M11" s="85"/>
      <c r="N11" s="85"/>
      <c r="O11" s="85">
        <f t="shared" si="1"/>
        <v>3861.36</v>
      </c>
      <c r="P11" s="85">
        <f t="shared" si="1"/>
        <v>930.2</v>
      </c>
      <c r="Q11" s="86">
        <f t="shared" si="1"/>
        <v>4791.5599999999995</v>
      </c>
    </row>
    <row r="12" spans="1:17" x14ac:dyDescent="0.25">
      <c r="A12" s="12" t="s">
        <v>510</v>
      </c>
      <c r="B12" s="231"/>
      <c r="C12" s="232"/>
      <c r="D12" s="233"/>
      <c r="E12" s="233"/>
      <c r="F12" s="233"/>
      <c r="G12" s="233"/>
      <c r="H12" s="233"/>
      <c r="I12" s="234"/>
      <c r="J12" s="235">
        <v>24</v>
      </c>
      <c r="K12" s="236">
        <f>ROUND(J12/159,4)</f>
        <v>0.15090000000000001</v>
      </c>
      <c r="L12" s="237">
        <v>8.5500000000000007</v>
      </c>
      <c r="M12" s="237">
        <f>J12*L12</f>
        <v>205.20000000000002</v>
      </c>
      <c r="N12" s="108">
        <v>1</v>
      </c>
      <c r="O12" s="237">
        <f>ROUND(N12*M12,2)</f>
        <v>205.2</v>
      </c>
      <c r="P12" s="237">
        <f>ROUND(O12*0.2409,2)</f>
        <v>49.43</v>
      </c>
      <c r="Q12" s="238">
        <f>O12+P12</f>
        <v>254.63</v>
      </c>
    </row>
    <row r="13" spans="1:17" ht="18.75" customHeight="1" x14ac:dyDescent="0.25">
      <c r="A13" s="12" t="s">
        <v>510</v>
      </c>
      <c r="B13" s="28"/>
      <c r="C13" s="27"/>
      <c r="D13" s="14"/>
      <c r="E13" s="14"/>
      <c r="F13" s="108"/>
      <c r="G13" s="233"/>
      <c r="H13" s="233"/>
      <c r="I13" s="15"/>
      <c r="J13" s="13">
        <v>2</v>
      </c>
      <c r="K13" s="27">
        <f>ROUND(J13/159,4)</f>
        <v>1.26E-2</v>
      </c>
      <c r="L13" s="14">
        <v>8.5500000000000007</v>
      </c>
      <c r="M13" s="14">
        <f>J13*L13</f>
        <v>17.100000000000001</v>
      </c>
      <c r="N13" s="108">
        <v>1</v>
      </c>
      <c r="O13" s="237">
        <f t="shared" ref="O13:O29" si="2">ROUND(N13*M13,2)</f>
        <v>17.100000000000001</v>
      </c>
      <c r="P13" s="237">
        <f t="shared" ref="P13:P29" si="3">ROUND(O13*0.2409,2)</f>
        <v>4.12</v>
      </c>
      <c r="Q13" s="15">
        <f>O13+P13</f>
        <v>21.220000000000002</v>
      </c>
    </row>
    <row r="14" spans="1:17" ht="18.75" customHeight="1" x14ac:dyDescent="0.25">
      <c r="A14" s="12" t="s">
        <v>510</v>
      </c>
      <c r="B14" s="28"/>
      <c r="C14" s="27"/>
      <c r="D14" s="14"/>
      <c r="E14" s="14"/>
      <c r="F14" s="108"/>
      <c r="G14" s="233"/>
      <c r="H14" s="233"/>
      <c r="I14" s="15"/>
      <c r="J14" s="13">
        <v>24</v>
      </c>
      <c r="K14" s="27">
        <f>ROUND(J14/159,4)</f>
        <v>0.15090000000000001</v>
      </c>
      <c r="L14" s="14">
        <v>8.5500000000000007</v>
      </c>
      <c r="M14" s="14">
        <f>J14*L14</f>
        <v>205.20000000000002</v>
      </c>
      <c r="N14" s="108">
        <v>1</v>
      </c>
      <c r="O14" s="237">
        <f t="shared" si="2"/>
        <v>205.2</v>
      </c>
      <c r="P14" s="237">
        <f t="shared" si="3"/>
        <v>49.43</v>
      </c>
      <c r="Q14" s="15">
        <f>O14+P14</f>
        <v>254.63</v>
      </c>
    </row>
    <row r="15" spans="1:17" ht="18.75" customHeight="1" x14ac:dyDescent="0.25">
      <c r="A15" s="12" t="s">
        <v>510</v>
      </c>
      <c r="B15" s="28"/>
      <c r="C15" s="27"/>
      <c r="D15" s="14"/>
      <c r="E15" s="14"/>
      <c r="F15" s="108"/>
      <c r="G15" s="233"/>
      <c r="H15" s="233"/>
      <c r="I15" s="15"/>
      <c r="J15" s="13">
        <v>54</v>
      </c>
      <c r="K15" s="27">
        <f>ROUND(J15/159,4)</f>
        <v>0.33960000000000001</v>
      </c>
      <c r="L15" s="14">
        <v>8.5500000000000007</v>
      </c>
      <c r="M15" s="14">
        <f>J15*L15</f>
        <v>461.70000000000005</v>
      </c>
      <c r="N15" s="108">
        <v>1</v>
      </c>
      <c r="O15" s="237">
        <f t="shared" si="2"/>
        <v>461.7</v>
      </c>
      <c r="P15" s="237">
        <f t="shared" si="3"/>
        <v>111.22</v>
      </c>
      <c r="Q15" s="15">
        <f>O15+P15</f>
        <v>572.91999999999996</v>
      </c>
    </row>
    <row r="16" spans="1:17" ht="18.75" customHeight="1" x14ac:dyDescent="0.25">
      <c r="A16" s="12" t="s">
        <v>510</v>
      </c>
      <c r="B16" s="28">
        <v>18</v>
      </c>
      <c r="C16" s="27">
        <f>ROUND(B16/159,4)</f>
        <v>0.1132</v>
      </c>
      <c r="D16" s="14">
        <v>8.5500000000000007</v>
      </c>
      <c r="E16" s="14">
        <f>B16*D16</f>
        <v>153.9</v>
      </c>
      <c r="F16" s="108">
        <v>0.2</v>
      </c>
      <c r="G16" s="233">
        <f t="shared" ref="G16:G29" si="4">ROUND(E16*F16,2)</f>
        <v>30.78</v>
      </c>
      <c r="H16" s="233">
        <f t="shared" ref="H16:H29" si="5">ROUND(G16*0.2409,2)</f>
        <v>7.41</v>
      </c>
      <c r="I16" s="15">
        <f>G16+H16</f>
        <v>38.19</v>
      </c>
      <c r="J16" s="13">
        <v>24</v>
      </c>
      <c r="K16" s="27">
        <f>ROUND(J16/159,4)</f>
        <v>0.15090000000000001</v>
      </c>
      <c r="L16" s="14">
        <v>8.5500000000000007</v>
      </c>
      <c r="M16" s="14">
        <f>J16*L16</f>
        <v>205.20000000000002</v>
      </c>
      <c r="N16" s="108">
        <v>1</v>
      </c>
      <c r="O16" s="237">
        <f t="shared" si="2"/>
        <v>205.2</v>
      </c>
      <c r="P16" s="237">
        <f t="shared" si="3"/>
        <v>49.43</v>
      </c>
      <c r="Q16" s="15">
        <f>O16+P16</f>
        <v>254.63</v>
      </c>
    </row>
    <row r="17" spans="1:17" ht="18.75" customHeight="1" x14ac:dyDescent="0.25">
      <c r="A17" s="12" t="s">
        <v>510</v>
      </c>
      <c r="B17" s="28">
        <v>18</v>
      </c>
      <c r="C17" s="27">
        <f t="shared" ref="C17:C29" si="6">ROUND(B17/159,4)</f>
        <v>0.1132</v>
      </c>
      <c r="D17" s="14">
        <v>8.5500000000000007</v>
      </c>
      <c r="E17" s="14">
        <f t="shared" ref="E17:E29" si="7">B17*D17</f>
        <v>153.9</v>
      </c>
      <c r="F17" s="108">
        <v>0.2</v>
      </c>
      <c r="G17" s="233">
        <f t="shared" si="4"/>
        <v>30.78</v>
      </c>
      <c r="H17" s="233">
        <f t="shared" si="5"/>
        <v>7.41</v>
      </c>
      <c r="I17" s="15">
        <f t="shared" ref="I17:I29" si="8">G17+H17</f>
        <v>38.19</v>
      </c>
      <c r="J17" s="13">
        <v>30</v>
      </c>
      <c r="K17" s="27">
        <f t="shared" ref="K17:K29" si="9">ROUND(J17/159,4)</f>
        <v>0.18870000000000001</v>
      </c>
      <c r="L17" s="14">
        <v>8.5500000000000007</v>
      </c>
      <c r="M17" s="14">
        <f t="shared" ref="M17:M29" si="10">J17*L17</f>
        <v>256.5</v>
      </c>
      <c r="N17" s="108">
        <v>1</v>
      </c>
      <c r="O17" s="237">
        <f t="shared" si="2"/>
        <v>256.5</v>
      </c>
      <c r="P17" s="237">
        <f t="shared" si="3"/>
        <v>61.79</v>
      </c>
      <c r="Q17" s="15">
        <f t="shared" ref="Q17:Q29" si="11">O17+P17</f>
        <v>318.29000000000002</v>
      </c>
    </row>
    <row r="18" spans="1:17" ht="18.75" customHeight="1" x14ac:dyDescent="0.25">
      <c r="A18" s="12" t="s">
        <v>510</v>
      </c>
      <c r="B18" s="28"/>
      <c r="C18" s="27"/>
      <c r="D18" s="14"/>
      <c r="E18" s="14"/>
      <c r="F18" s="108"/>
      <c r="G18" s="233"/>
      <c r="H18" s="233"/>
      <c r="I18" s="15"/>
      <c r="J18" s="13">
        <v>4</v>
      </c>
      <c r="K18" s="27">
        <f t="shared" si="9"/>
        <v>2.52E-2</v>
      </c>
      <c r="L18" s="14">
        <v>8.5500000000000007</v>
      </c>
      <c r="M18" s="14">
        <f t="shared" si="10"/>
        <v>34.200000000000003</v>
      </c>
      <c r="N18" s="108">
        <v>1</v>
      </c>
      <c r="O18" s="237">
        <f t="shared" si="2"/>
        <v>34.200000000000003</v>
      </c>
      <c r="P18" s="237">
        <f t="shared" si="3"/>
        <v>8.24</v>
      </c>
      <c r="Q18" s="15">
        <f t="shared" si="11"/>
        <v>42.440000000000005</v>
      </c>
    </row>
    <row r="19" spans="1:17" ht="18.75" customHeight="1" x14ac:dyDescent="0.25">
      <c r="A19" s="12" t="s">
        <v>510</v>
      </c>
      <c r="B19" s="28">
        <v>32</v>
      </c>
      <c r="C19" s="27">
        <f t="shared" si="6"/>
        <v>0.20130000000000001</v>
      </c>
      <c r="D19" s="14">
        <v>8.5500000000000007</v>
      </c>
      <c r="E19" s="14">
        <f t="shared" si="7"/>
        <v>273.60000000000002</v>
      </c>
      <c r="F19" s="108">
        <v>0.2</v>
      </c>
      <c r="G19" s="233">
        <f t="shared" si="4"/>
        <v>54.72</v>
      </c>
      <c r="H19" s="233">
        <f t="shared" si="5"/>
        <v>13.18</v>
      </c>
      <c r="I19" s="15">
        <f t="shared" si="8"/>
        <v>67.900000000000006</v>
      </c>
      <c r="J19" s="13"/>
      <c r="K19" s="27"/>
      <c r="L19" s="14"/>
      <c r="M19" s="14"/>
      <c r="N19" s="108"/>
      <c r="O19" s="237"/>
      <c r="P19" s="237"/>
      <c r="Q19" s="15"/>
    </row>
    <row r="20" spans="1:17" ht="18.75" customHeight="1" x14ac:dyDescent="0.25">
      <c r="A20" s="12" t="s">
        <v>511</v>
      </c>
      <c r="B20" s="28">
        <v>18</v>
      </c>
      <c r="C20" s="27">
        <f t="shared" si="6"/>
        <v>0.1132</v>
      </c>
      <c r="D20" s="14">
        <f>1630.2/159</f>
        <v>10.252830188679246</v>
      </c>
      <c r="E20" s="14">
        <f t="shared" si="7"/>
        <v>184.55094339622642</v>
      </c>
      <c r="F20" s="108">
        <v>0.2</v>
      </c>
      <c r="G20" s="233">
        <f t="shared" si="4"/>
        <v>36.909999999999997</v>
      </c>
      <c r="H20" s="233">
        <f t="shared" si="5"/>
        <v>8.89</v>
      </c>
      <c r="I20" s="15">
        <f t="shared" si="8"/>
        <v>45.8</v>
      </c>
      <c r="J20" s="13">
        <v>40</v>
      </c>
      <c r="K20" s="27">
        <f t="shared" si="9"/>
        <v>0.25159999999999999</v>
      </c>
      <c r="L20" s="14">
        <f>1630.2/159</f>
        <v>10.252830188679246</v>
      </c>
      <c r="M20" s="14">
        <f t="shared" si="10"/>
        <v>410.11320754716985</v>
      </c>
      <c r="N20" s="108">
        <v>1</v>
      </c>
      <c r="O20" s="237">
        <f t="shared" si="2"/>
        <v>410.11</v>
      </c>
      <c r="P20" s="237">
        <f t="shared" si="3"/>
        <v>98.8</v>
      </c>
      <c r="Q20" s="15">
        <f t="shared" si="11"/>
        <v>508.91</v>
      </c>
    </row>
    <row r="21" spans="1:17" ht="18.75" customHeight="1" x14ac:dyDescent="0.25">
      <c r="A21" s="12" t="s">
        <v>512</v>
      </c>
      <c r="B21" s="28"/>
      <c r="C21" s="27"/>
      <c r="D21" s="14"/>
      <c r="E21" s="14"/>
      <c r="F21" s="108"/>
      <c r="G21" s="233"/>
      <c r="H21" s="233"/>
      <c r="I21" s="15"/>
      <c r="J21" s="13">
        <v>20</v>
      </c>
      <c r="K21" s="27">
        <f t="shared" si="9"/>
        <v>0.1258</v>
      </c>
      <c r="L21" s="14">
        <v>7.8</v>
      </c>
      <c r="M21" s="14">
        <f t="shared" si="10"/>
        <v>156</v>
      </c>
      <c r="N21" s="108">
        <v>1</v>
      </c>
      <c r="O21" s="237">
        <f t="shared" si="2"/>
        <v>156</v>
      </c>
      <c r="P21" s="237">
        <f t="shared" si="3"/>
        <v>37.58</v>
      </c>
      <c r="Q21" s="15">
        <f t="shared" si="11"/>
        <v>193.57999999999998</v>
      </c>
    </row>
    <row r="22" spans="1:17" ht="18.75" customHeight="1" x14ac:dyDescent="0.25">
      <c r="A22" s="12" t="s">
        <v>510</v>
      </c>
      <c r="B22" s="28">
        <v>8</v>
      </c>
      <c r="C22" s="27">
        <f t="shared" si="6"/>
        <v>5.0299999999999997E-2</v>
      </c>
      <c r="D22" s="14">
        <v>8.5500000000000007</v>
      </c>
      <c r="E22" s="14">
        <f t="shared" si="7"/>
        <v>68.400000000000006</v>
      </c>
      <c r="F22" s="108">
        <v>0.2</v>
      </c>
      <c r="G22" s="233">
        <f t="shared" si="4"/>
        <v>13.68</v>
      </c>
      <c r="H22" s="233">
        <f t="shared" si="5"/>
        <v>3.3</v>
      </c>
      <c r="I22" s="15">
        <f t="shared" si="8"/>
        <v>16.98</v>
      </c>
      <c r="J22" s="13">
        <v>44</v>
      </c>
      <c r="K22" s="27">
        <f t="shared" si="9"/>
        <v>0.2767</v>
      </c>
      <c r="L22" s="14">
        <v>8.5500000000000007</v>
      </c>
      <c r="M22" s="14">
        <f t="shared" si="10"/>
        <v>376.20000000000005</v>
      </c>
      <c r="N22" s="108">
        <v>1</v>
      </c>
      <c r="O22" s="237">
        <f t="shared" si="2"/>
        <v>376.2</v>
      </c>
      <c r="P22" s="237">
        <f t="shared" si="3"/>
        <v>90.63</v>
      </c>
      <c r="Q22" s="15">
        <f t="shared" si="11"/>
        <v>466.83</v>
      </c>
    </row>
    <row r="23" spans="1:17" ht="18.75" customHeight="1" x14ac:dyDescent="0.25">
      <c r="A23" s="12" t="s">
        <v>510</v>
      </c>
      <c r="B23" s="28"/>
      <c r="C23" s="27"/>
      <c r="D23" s="14"/>
      <c r="E23" s="14"/>
      <c r="F23" s="108"/>
      <c r="G23" s="233"/>
      <c r="H23" s="233"/>
      <c r="I23" s="15"/>
      <c r="J23" s="13">
        <v>2</v>
      </c>
      <c r="K23" s="27">
        <f t="shared" si="9"/>
        <v>1.26E-2</v>
      </c>
      <c r="L23" s="14">
        <v>8.5500000000000007</v>
      </c>
      <c r="M23" s="14">
        <f t="shared" si="10"/>
        <v>17.100000000000001</v>
      </c>
      <c r="N23" s="108">
        <v>1</v>
      </c>
      <c r="O23" s="237">
        <f t="shared" si="2"/>
        <v>17.100000000000001</v>
      </c>
      <c r="P23" s="237">
        <f t="shared" si="3"/>
        <v>4.12</v>
      </c>
      <c r="Q23" s="15">
        <f t="shared" si="11"/>
        <v>21.220000000000002</v>
      </c>
    </row>
    <row r="24" spans="1:17" ht="18.75" customHeight="1" x14ac:dyDescent="0.25">
      <c r="A24" s="12" t="s">
        <v>512</v>
      </c>
      <c r="B24" s="28">
        <v>8</v>
      </c>
      <c r="C24" s="27">
        <f t="shared" si="6"/>
        <v>5.0299999999999997E-2</v>
      </c>
      <c r="D24" s="14">
        <v>7.8</v>
      </c>
      <c r="E24" s="14">
        <f t="shared" si="7"/>
        <v>62.4</v>
      </c>
      <c r="F24" s="108">
        <v>0.2</v>
      </c>
      <c r="G24" s="233">
        <f t="shared" si="4"/>
        <v>12.48</v>
      </c>
      <c r="H24" s="233">
        <f t="shared" si="5"/>
        <v>3.01</v>
      </c>
      <c r="I24" s="15">
        <f t="shared" si="8"/>
        <v>15.49</v>
      </c>
      <c r="J24" s="13">
        <v>13</v>
      </c>
      <c r="K24" s="27">
        <f t="shared" si="9"/>
        <v>8.1799999999999998E-2</v>
      </c>
      <c r="L24" s="14">
        <v>7.8</v>
      </c>
      <c r="M24" s="14">
        <f t="shared" si="10"/>
        <v>101.39999999999999</v>
      </c>
      <c r="N24" s="108">
        <v>1</v>
      </c>
      <c r="O24" s="237">
        <f t="shared" si="2"/>
        <v>101.4</v>
      </c>
      <c r="P24" s="237">
        <f t="shared" si="3"/>
        <v>24.43</v>
      </c>
      <c r="Q24" s="15">
        <f t="shared" si="11"/>
        <v>125.83000000000001</v>
      </c>
    </row>
    <row r="25" spans="1:17" ht="18.75" customHeight="1" x14ac:dyDescent="0.25">
      <c r="A25" s="12" t="s">
        <v>511</v>
      </c>
      <c r="B25" s="28">
        <v>24</v>
      </c>
      <c r="C25" s="27">
        <f t="shared" si="6"/>
        <v>0.15090000000000001</v>
      </c>
      <c r="D25" s="14">
        <f>1630.2/159</f>
        <v>10.252830188679246</v>
      </c>
      <c r="E25" s="14">
        <f t="shared" si="7"/>
        <v>246.06792452830189</v>
      </c>
      <c r="F25" s="108">
        <v>0.2</v>
      </c>
      <c r="G25" s="233">
        <f t="shared" si="4"/>
        <v>49.21</v>
      </c>
      <c r="H25" s="233">
        <f t="shared" si="5"/>
        <v>11.85</v>
      </c>
      <c r="I25" s="15">
        <f t="shared" si="8"/>
        <v>61.06</v>
      </c>
      <c r="J25" s="13">
        <v>35</v>
      </c>
      <c r="K25" s="27">
        <f t="shared" si="9"/>
        <v>0.22009999999999999</v>
      </c>
      <c r="L25" s="14">
        <f>1630.2/159</f>
        <v>10.252830188679246</v>
      </c>
      <c r="M25" s="14">
        <f t="shared" si="10"/>
        <v>358.84905660377359</v>
      </c>
      <c r="N25" s="108">
        <v>1</v>
      </c>
      <c r="O25" s="237">
        <f t="shared" si="2"/>
        <v>358.85</v>
      </c>
      <c r="P25" s="237">
        <f t="shared" si="3"/>
        <v>86.45</v>
      </c>
      <c r="Q25" s="15">
        <f t="shared" si="11"/>
        <v>445.3</v>
      </c>
    </row>
    <row r="26" spans="1:17" ht="18.75" customHeight="1" x14ac:dyDescent="0.25">
      <c r="A26" s="12" t="s">
        <v>512</v>
      </c>
      <c r="B26" s="28"/>
      <c r="C26" s="27"/>
      <c r="D26" s="14"/>
      <c r="E26" s="14"/>
      <c r="F26" s="108"/>
      <c r="G26" s="233"/>
      <c r="H26" s="233"/>
      <c r="I26" s="15"/>
      <c r="J26" s="13">
        <v>2</v>
      </c>
      <c r="K26" s="27">
        <f t="shared" si="9"/>
        <v>1.26E-2</v>
      </c>
      <c r="L26" s="14">
        <v>7.8</v>
      </c>
      <c r="M26" s="14">
        <f t="shared" si="10"/>
        <v>15.6</v>
      </c>
      <c r="N26" s="108">
        <v>1</v>
      </c>
      <c r="O26" s="237">
        <f t="shared" si="2"/>
        <v>15.6</v>
      </c>
      <c r="P26" s="237">
        <f t="shared" si="3"/>
        <v>3.76</v>
      </c>
      <c r="Q26" s="15">
        <f t="shared" si="11"/>
        <v>19.36</v>
      </c>
    </row>
    <row r="27" spans="1:17" ht="18.75" customHeight="1" x14ac:dyDescent="0.25">
      <c r="A27" s="12" t="s">
        <v>512</v>
      </c>
      <c r="B27" s="28"/>
      <c r="C27" s="27"/>
      <c r="D27" s="14"/>
      <c r="E27" s="14"/>
      <c r="F27" s="108"/>
      <c r="G27" s="233"/>
      <c r="H27" s="233"/>
      <c r="I27" s="15"/>
      <c r="J27" s="13">
        <v>48</v>
      </c>
      <c r="K27" s="27">
        <f t="shared" si="9"/>
        <v>0.3019</v>
      </c>
      <c r="L27" s="14">
        <v>7.8</v>
      </c>
      <c r="M27" s="14">
        <f t="shared" si="10"/>
        <v>374.4</v>
      </c>
      <c r="N27" s="108">
        <v>1</v>
      </c>
      <c r="O27" s="237">
        <f t="shared" si="2"/>
        <v>374.4</v>
      </c>
      <c r="P27" s="237">
        <f t="shared" si="3"/>
        <v>90.19</v>
      </c>
      <c r="Q27" s="15">
        <f t="shared" si="11"/>
        <v>464.59</v>
      </c>
    </row>
    <row r="28" spans="1:17" ht="18.75" customHeight="1" x14ac:dyDescent="0.25">
      <c r="A28" s="12" t="s">
        <v>510</v>
      </c>
      <c r="B28" s="28">
        <v>18</v>
      </c>
      <c r="C28" s="27">
        <f t="shared" si="6"/>
        <v>0.1132</v>
      </c>
      <c r="D28" s="14">
        <v>8.5500000000000007</v>
      </c>
      <c r="E28" s="14">
        <f t="shared" si="7"/>
        <v>153.9</v>
      </c>
      <c r="F28" s="108">
        <v>0.2</v>
      </c>
      <c r="G28" s="233">
        <f t="shared" si="4"/>
        <v>30.78</v>
      </c>
      <c r="H28" s="233">
        <f t="shared" si="5"/>
        <v>7.41</v>
      </c>
      <c r="I28" s="15">
        <f t="shared" si="8"/>
        <v>38.19</v>
      </c>
      <c r="J28" s="13">
        <v>36</v>
      </c>
      <c r="K28" s="27">
        <f t="shared" si="9"/>
        <v>0.22639999999999999</v>
      </c>
      <c r="L28" s="14">
        <v>8.5500000000000007</v>
      </c>
      <c r="M28" s="14">
        <f t="shared" si="10"/>
        <v>307.8</v>
      </c>
      <c r="N28" s="108">
        <v>1</v>
      </c>
      <c r="O28" s="237">
        <f t="shared" si="2"/>
        <v>307.8</v>
      </c>
      <c r="P28" s="237">
        <f t="shared" si="3"/>
        <v>74.150000000000006</v>
      </c>
      <c r="Q28" s="15">
        <f t="shared" si="11"/>
        <v>381.95000000000005</v>
      </c>
    </row>
    <row r="29" spans="1:17" ht="18.75" customHeight="1" x14ac:dyDescent="0.25">
      <c r="A29" s="12" t="s">
        <v>512</v>
      </c>
      <c r="B29" s="28">
        <v>18</v>
      </c>
      <c r="C29" s="27">
        <f t="shared" si="6"/>
        <v>0.1132</v>
      </c>
      <c r="D29" s="14">
        <v>7.8</v>
      </c>
      <c r="E29" s="14">
        <f t="shared" si="7"/>
        <v>140.4</v>
      </c>
      <c r="F29" s="108">
        <v>0.2</v>
      </c>
      <c r="G29" s="233">
        <f t="shared" si="4"/>
        <v>28.08</v>
      </c>
      <c r="H29" s="233">
        <f t="shared" si="5"/>
        <v>6.76</v>
      </c>
      <c r="I29" s="15">
        <f t="shared" si="8"/>
        <v>34.839999999999996</v>
      </c>
      <c r="J29" s="13">
        <v>46</v>
      </c>
      <c r="K29" s="27">
        <f t="shared" si="9"/>
        <v>0.2893</v>
      </c>
      <c r="L29" s="14">
        <v>7.8</v>
      </c>
      <c r="M29" s="14">
        <f t="shared" si="10"/>
        <v>358.8</v>
      </c>
      <c r="N29" s="108">
        <v>1</v>
      </c>
      <c r="O29" s="237">
        <f t="shared" si="2"/>
        <v>358.8</v>
      </c>
      <c r="P29" s="237">
        <f t="shared" si="3"/>
        <v>86.43</v>
      </c>
      <c r="Q29" s="15">
        <f t="shared" si="11"/>
        <v>445.23</v>
      </c>
    </row>
    <row r="30" spans="1:17" s="1" customFormat="1" ht="49.5" customHeight="1" x14ac:dyDescent="0.25">
      <c r="A30" s="101" t="s">
        <v>9</v>
      </c>
      <c r="B30" s="239"/>
      <c r="C30" s="93"/>
      <c r="D30" s="85"/>
      <c r="E30" s="85"/>
      <c r="F30" s="240"/>
      <c r="G30" s="85"/>
      <c r="H30" s="85"/>
      <c r="I30" s="86"/>
      <c r="J30" s="230">
        <f>SUM(J31:J33)</f>
        <v>8</v>
      </c>
      <c r="K30" s="96">
        <f t="shared" ref="K30:Q30" si="12">SUM(K31:K33)</f>
        <v>5.0299999999999997E-2</v>
      </c>
      <c r="L30" s="96">
        <f t="shared" si="12"/>
        <v>16.100000000000001</v>
      </c>
      <c r="M30" s="96">
        <f t="shared" si="12"/>
        <v>40.6</v>
      </c>
      <c r="N30" s="96"/>
      <c r="O30" s="96">
        <f t="shared" si="12"/>
        <v>40.6</v>
      </c>
      <c r="P30" s="96">
        <f t="shared" si="12"/>
        <v>9.7800000000000011</v>
      </c>
      <c r="Q30" s="97">
        <f t="shared" si="12"/>
        <v>50.379999999999995</v>
      </c>
    </row>
    <row r="31" spans="1:17" x14ac:dyDescent="0.25">
      <c r="A31" s="12" t="s">
        <v>513</v>
      </c>
      <c r="B31" s="28"/>
      <c r="C31" s="27"/>
      <c r="D31" s="14"/>
      <c r="E31" s="14"/>
      <c r="F31" s="108"/>
      <c r="G31" s="14"/>
      <c r="H31" s="14"/>
      <c r="I31" s="15"/>
      <c r="J31" s="13">
        <v>2</v>
      </c>
      <c r="K31" s="27">
        <f>ROUND(J31/159,4)</f>
        <v>1.26E-2</v>
      </c>
      <c r="L31" s="14">
        <v>5.7</v>
      </c>
      <c r="M31" s="14">
        <f t="shared" ref="M31:M38" si="13">J31*L31</f>
        <v>11.4</v>
      </c>
      <c r="N31" s="108">
        <v>1</v>
      </c>
      <c r="O31" s="14">
        <f>ROUND(N31*M31,2)</f>
        <v>11.4</v>
      </c>
      <c r="P31" s="14">
        <f>ROUND(O31*0.2409,2)</f>
        <v>2.75</v>
      </c>
      <c r="Q31" s="15">
        <f>O31+P31</f>
        <v>14.15</v>
      </c>
    </row>
    <row r="32" spans="1:17" x14ac:dyDescent="0.25">
      <c r="A32" s="12" t="s">
        <v>513</v>
      </c>
      <c r="B32" s="28"/>
      <c r="C32" s="27"/>
      <c r="D32" s="14"/>
      <c r="E32" s="14"/>
      <c r="F32" s="108"/>
      <c r="G32" s="14"/>
      <c r="H32" s="14"/>
      <c r="I32" s="15"/>
      <c r="J32" s="13">
        <v>1</v>
      </c>
      <c r="K32" s="27">
        <f t="shared" ref="K32:K38" si="14">ROUND(J32/159,4)</f>
        <v>6.3E-3</v>
      </c>
      <c r="L32" s="14">
        <v>5.7</v>
      </c>
      <c r="M32" s="14">
        <f t="shared" si="13"/>
        <v>5.7</v>
      </c>
      <c r="N32" s="108">
        <v>1</v>
      </c>
      <c r="O32" s="14">
        <f t="shared" ref="O32:O33" si="15">ROUND(N32*M32,2)</f>
        <v>5.7</v>
      </c>
      <c r="P32" s="14">
        <f t="shared" ref="P32:P33" si="16">ROUND(O32*0.2409,2)</f>
        <v>1.37</v>
      </c>
      <c r="Q32" s="15">
        <f t="shared" ref="Q32:Q33" si="17">O32+P32</f>
        <v>7.07</v>
      </c>
    </row>
    <row r="33" spans="1:17" x14ac:dyDescent="0.25">
      <c r="A33" s="12" t="s">
        <v>513</v>
      </c>
      <c r="B33" s="28"/>
      <c r="C33" s="27"/>
      <c r="D33" s="14"/>
      <c r="E33" s="14"/>
      <c r="F33" s="108"/>
      <c r="G33" s="14"/>
      <c r="H33" s="14"/>
      <c r="I33" s="15"/>
      <c r="J33" s="13">
        <v>5</v>
      </c>
      <c r="K33" s="27">
        <f t="shared" si="14"/>
        <v>3.1399999999999997E-2</v>
      </c>
      <c r="L33" s="14">
        <v>4.7</v>
      </c>
      <c r="M33" s="14">
        <f t="shared" si="13"/>
        <v>23.5</v>
      </c>
      <c r="N33" s="108">
        <v>1</v>
      </c>
      <c r="O33" s="14">
        <f t="shared" si="15"/>
        <v>23.5</v>
      </c>
      <c r="P33" s="14">
        <f t="shared" si="16"/>
        <v>5.66</v>
      </c>
      <c r="Q33" s="15">
        <f t="shared" si="17"/>
        <v>29.16</v>
      </c>
    </row>
    <row r="34" spans="1:17" s="1" customFormat="1" ht="64.5" customHeight="1" x14ac:dyDescent="0.25">
      <c r="A34" s="101" t="s">
        <v>10</v>
      </c>
      <c r="B34" s="239"/>
      <c r="C34" s="93"/>
      <c r="D34" s="85"/>
      <c r="E34" s="85"/>
      <c r="F34" s="240"/>
      <c r="G34" s="85"/>
      <c r="H34" s="85"/>
      <c r="I34" s="86"/>
      <c r="J34" s="230">
        <f>SUM(J35:J38)</f>
        <v>7</v>
      </c>
      <c r="K34" s="96">
        <f t="shared" ref="K34:Q34" si="18">SUM(K35:K38)</f>
        <v>4.41E-2</v>
      </c>
      <c r="L34" s="96">
        <f t="shared" si="18"/>
        <v>16</v>
      </c>
      <c r="M34" s="96">
        <f t="shared" si="18"/>
        <v>28</v>
      </c>
      <c r="N34" s="96"/>
      <c r="O34" s="96">
        <f t="shared" si="18"/>
        <v>28</v>
      </c>
      <c r="P34" s="96">
        <f t="shared" si="18"/>
        <v>6.74</v>
      </c>
      <c r="Q34" s="97">
        <f t="shared" si="18"/>
        <v>34.74</v>
      </c>
    </row>
    <row r="35" spans="1:17" x14ac:dyDescent="0.25">
      <c r="A35" s="12" t="s">
        <v>514</v>
      </c>
      <c r="B35" s="28"/>
      <c r="C35" s="27"/>
      <c r="D35" s="14"/>
      <c r="E35" s="14"/>
      <c r="F35" s="108"/>
      <c r="G35" s="14"/>
      <c r="H35" s="14"/>
      <c r="I35" s="15"/>
      <c r="J35" s="13">
        <v>3</v>
      </c>
      <c r="K35" s="27">
        <f t="shared" si="14"/>
        <v>1.89E-2</v>
      </c>
      <c r="L35" s="14">
        <v>4</v>
      </c>
      <c r="M35" s="14">
        <f t="shared" si="13"/>
        <v>12</v>
      </c>
      <c r="N35" s="108">
        <v>1</v>
      </c>
      <c r="O35" s="14">
        <f>ROUND(M35*N35,2)</f>
        <v>12</v>
      </c>
      <c r="P35" s="14">
        <f>ROUND(O35*0.2409,2)</f>
        <v>2.89</v>
      </c>
      <c r="Q35" s="15">
        <f>O35+P35</f>
        <v>14.89</v>
      </c>
    </row>
    <row r="36" spans="1:17" x14ac:dyDescent="0.25">
      <c r="A36" s="12" t="s">
        <v>514</v>
      </c>
      <c r="B36" s="28"/>
      <c r="C36" s="27"/>
      <c r="D36" s="14"/>
      <c r="E36" s="14"/>
      <c r="F36" s="108"/>
      <c r="G36" s="14"/>
      <c r="H36" s="14"/>
      <c r="I36" s="15"/>
      <c r="J36" s="13">
        <v>1</v>
      </c>
      <c r="K36" s="27">
        <f t="shared" si="14"/>
        <v>6.3E-3</v>
      </c>
      <c r="L36" s="14">
        <v>4</v>
      </c>
      <c r="M36" s="14">
        <f t="shared" si="13"/>
        <v>4</v>
      </c>
      <c r="N36" s="108">
        <v>1</v>
      </c>
      <c r="O36" s="14">
        <f t="shared" ref="O36:O38" si="19">ROUND(M36*N36,2)</f>
        <v>4</v>
      </c>
      <c r="P36" s="14">
        <f t="shared" ref="P36:P38" si="20">ROUND(O36*0.2409,2)</f>
        <v>0.96</v>
      </c>
      <c r="Q36" s="15">
        <f t="shared" ref="Q36:Q38" si="21">O36+P36</f>
        <v>4.96</v>
      </c>
    </row>
    <row r="37" spans="1:17" x14ac:dyDescent="0.25">
      <c r="A37" s="12" t="s">
        <v>514</v>
      </c>
      <c r="B37" s="28"/>
      <c r="C37" s="27"/>
      <c r="D37" s="14"/>
      <c r="E37" s="14"/>
      <c r="F37" s="108"/>
      <c r="G37" s="14"/>
      <c r="H37" s="14"/>
      <c r="I37" s="15"/>
      <c r="J37" s="13">
        <v>1</v>
      </c>
      <c r="K37" s="27">
        <f t="shared" si="14"/>
        <v>6.3E-3</v>
      </c>
      <c r="L37" s="14">
        <v>4</v>
      </c>
      <c r="M37" s="14">
        <f t="shared" si="13"/>
        <v>4</v>
      </c>
      <c r="N37" s="108">
        <v>1</v>
      </c>
      <c r="O37" s="14">
        <f t="shared" si="19"/>
        <v>4</v>
      </c>
      <c r="P37" s="14">
        <f t="shared" si="20"/>
        <v>0.96</v>
      </c>
      <c r="Q37" s="15">
        <f t="shared" si="21"/>
        <v>4.96</v>
      </c>
    </row>
    <row r="38" spans="1:17" x14ac:dyDescent="0.25">
      <c r="A38" s="12" t="s">
        <v>514</v>
      </c>
      <c r="B38" s="28"/>
      <c r="C38" s="27"/>
      <c r="D38" s="14"/>
      <c r="E38" s="14"/>
      <c r="F38" s="108"/>
      <c r="G38" s="14"/>
      <c r="H38" s="14"/>
      <c r="I38" s="15"/>
      <c r="J38" s="13">
        <v>2</v>
      </c>
      <c r="K38" s="27">
        <f t="shared" si="14"/>
        <v>1.26E-2</v>
      </c>
      <c r="L38" s="14">
        <v>4</v>
      </c>
      <c r="M38" s="14">
        <f t="shared" si="13"/>
        <v>8</v>
      </c>
      <c r="N38" s="108">
        <v>1</v>
      </c>
      <c r="O38" s="14">
        <f t="shared" si="19"/>
        <v>8</v>
      </c>
      <c r="P38" s="14">
        <f t="shared" si="20"/>
        <v>1.93</v>
      </c>
      <c r="Q38" s="15">
        <f t="shared" si="21"/>
        <v>9.93</v>
      </c>
    </row>
    <row r="39" spans="1:17" s="1" customFormat="1" ht="21.75" customHeight="1" x14ac:dyDescent="0.25">
      <c r="A39" s="47" t="s">
        <v>215</v>
      </c>
      <c r="B39" s="224">
        <f>B40</f>
        <v>5</v>
      </c>
      <c r="C39" s="225">
        <f>C40</f>
        <v>3.15E-2</v>
      </c>
      <c r="D39" s="225"/>
      <c r="E39" s="225"/>
      <c r="F39" s="225"/>
      <c r="G39" s="225">
        <f>G40</f>
        <v>12.75</v>
      </c>
      <c r="H39" s="225">
        <f>H40</f>
        <v>3.0799999999999996</v>
      </c>
      <c r="I39" s="226">
        <f>I40</f>
        <v>15.829999999999998</v>
      </c>
      <c r="J39" s="9">
        <f>J40</f>
        <v>24</v>
      </c>
      <c r="K39" s="26">
        <f>K40</f>
        <v>0.151</v>
      </c>
      <c r="L39" s="10"/>
      <c r="M39" s="10"/>
      <c r="N39" s="241"/>
      <c r="O39" s="10">
        <f>O40</f>
        <v>133.23999999999998</v>
      </c>
      <c r="P39" s="10">
        <f>P40</f>
        <v>32.1</v>
      </c>
      <c r="Q39" s="11">
        <f>Q40</f>
        <v>165.34</v>
      </c>
    </row>
    <row r="40" spans="1:17" s="1" customFormat="1" ht="49.5" customHeight="1" x14ac:dyDescent="0.25">
      <c r="A40" s="101" t="s">
        <v>9</v>
      </c>
      <c r="B40" s="227">
        <f>B41+B42+B43</f>
        <v>5</v>
      </c>
      <c r="C40" s="228">
        <f t="shared" ref="C40:I40" si="22">C41+C42+C43</f>
        <v>3.15E-2</v>
      </c>
      <c r="D40" s="228">
        <f t="shared" si="22"/>
        <v>16.100000000000001</v>
      </c>
      <c r="E40" s="228">
        <f t="shared" si="22"/>
        <v>25.5</v>
      </c>
      <c r="F40" s="228"/>
      <c r="G40" s="228">
        <f t="shared" si="22"/>
        <v>12.75</v>
      </c>
      <c r="H40" s="228">
        <f t="shared" si="22"/>
        <v>3.0799999999999996</v>
      </c>
      <c r="I40" s="229">
        <f t="shared" si="22"/>
        <v>15.829999999999998</v>
      </c>
      <c r="J40" s="230">
        <f>SUM(J41:J48)</f>
        <v>24</v>
      </c>
      <c r="K40" s="95">
        <f t="shared" ref="K40:Q40" si="23">SUM(K41:K48)</f>
        <v>0.151</v>
      </c>
      <c r="L40" s="95">
        <f t="shared" si="23"/>
        <v>46.320000000000007</v>
      </c>
      <c r="M40" s="95">
        <f t="shared" si="23"/>
        <v>133.23999999999998</v>
      </c>
      <c r="N40" s="95"/>
      <c r="O40" s="95">
        <f t="shared" si="23"/>
        <v>133.23999999999998</v>
      </c>
      <c r="P40" s="95">
        <f t="shared" si="23"/>
        <v>32.1</v>
      </c>
      <c r="Q40" s="243">
        <f t="shared" si="23"/>
        <v>165.34</v>
      </c>
    </row>
    <row r="41" spans="1:17" x14ac:dyDescent="0.25">
      <c r="A41" s="12" t="s">
        <v>515</v>
      </c>
      <c r="B41" s="28">
        <v>1</v>
      </c>
      <c r="C41" s="27">
        <f>ROUND(B41/159,4)</f>
        <v>6.3E-3</v>
      </c>
      <c r="D41" s="14">
        <v>5.7</v>
      </c>
      <c r="E41" s="14">
        <f>B41*D41</f>
        <v>5.7</v>
      </c>
      <c r="F41" s="108">
        <v>0.5</v>
      </c>
      <c r="G41" s="14">
        <f>ROUND(E41*F41,2)</f>
        <v>2.85</v>
      </c>
      <c r="H41" s="14">
        <f>ROUND(G41*0.2409,2)</f>
        <v>0.69</v>
      </c>
      <c r="I41" s="15">
        <f>G41+H41</f>
        <v>3.54</v>
      </c>
      <c r="J41" s="13">
        <v>2</v>
      </c>
      <c r="K41" s="27">
        <f>ROUND(J41/159,4)</f>
        <v>1.26E-2</v>
      </c>
      <c r="L41" s="14">
        <v>5.7</v>
      </c>
      <c r="M41" s="14">
        <f>J41*L41</f>
        <v>11.4</v>
      </c>
      <c r="N41" s="108">
        <v>1</v>
      </c>
      <c r="O41" s="14">
        <f>ROUND(M41*N41,2)</f>
        <v>11.4</v>
      </c>
      <c r="P41" s="14">
        <f>ROUND(O41*0.2409,2)</f>
        <v>2.75</v>
      </c>
      <c r="Q41" s="15">
        <f>O41+P41</f>
        <v>14.15</v>
      </c>
    </row>
    <row r="42" spans="1:17" ht="17.25" customHeight="1" x14ac:dyDescent="0.25">
      <c r="A42" s="12" t="s">
        <v>515</v>
      </c>
      <c r="B42" s="28">
        <v>3</v>
      </c>
      <c r="C42" s="27">
        <f t="shared" ref="C42:C43" si="24">ROUND(B42/159,4)</f>
        <v>1.89E-2</v>
      </c>
      <c r="D42" s="14">
        <v>4.7</v>
      </c>
      <c r="E42" s="14">
        <f t="shared" ref="E42:E43" si="25">B42*D42</f>
        <v>14.100000000000001</v>
      </c>
      <c r="F42" s="108">
        <v>0.5</v>
      </c>
      <c r="G42" s="14">
        <f t="shared" ref="G42:G43" si="26">ROUND(E42*F42,2)</f>
        <v>7.05</v>
      </c>
      <c r="H42" s="14">
        <f t="shared" ref="H42:H43" si="27">ROUND(G42*0.2409,2)</f>
        <v>1.7</v>
      </c>
      <c r="I42" s="15">
        <f t="shared" ref="I42:I43" si="28">G42+H42</f>
        <v>8.75</v>
      </c>
      <c r="J42" s="13">
        <v>3</v>
      </c>
      <c r="K42" s="27">
        <f t="shared" ref="K42:K48" si="29">ROUND(J42/159,4)</f>
        <v>1.89E-2</v>
      </c>
      <c r="L42" s="14">
        <v>4.7</v>
      </c>
      <c r="M42" s="14">
        <f t="shared" ref="M42:M48" si="30">J42*L42</f>
        <v>14.100000000000001</v>
      </c>
      <c r="N42" s="108">
        <v>1</v>
      </c>
      <c r="O42" s="14">
        <f t="shared" ref="O42:O48" si="31">ROUND(M42*N42,2)</f>
        <v>14.1</v>
      </c>
      <c r="P42" s="14">
        <f t="shared" ref="P42:P48" si="32">ROUND(O42*0.2409,2)</f>
        <v>3.4</v>
      </c>
      <c r="Q42" s="15">
        <f t="shared" ref="Q42:Q48" si="33">O42+P42</f>
        <v>17.5</v>
      </c>
    </row>
    <row r="43" spans="1:17" x14ac:dyDescent="0.25">
      <c r="A43" s="12" t="s">
        <v>515</v>
      </c>
      <c r="B43" s="28">
        <v>1</v>
      </c>
      <c r="C43" s="27">
        <f t="shared" si="24"/>
        <v>6.3E-3</v>
      </c>
      <c r="D43" s="14">
        <v>5.7</v>
      </c>
      <c r="E43" s="14">
        <f t="shared" si="25"/>
        <v>5.7</v>
      </c>
      <c r="F43" s="108">
        <v>0.5</v>
      </c>
      <c r="G43" s="14">
        <f t="shared" si="26"/>
        <v>2.85</v>
      </c>
      <c r="H43" s="14">
        <f t="shared" si="27"/>
        <v>0.69</v>
      </c>
      <c r="I43" s="15">
        <f t="shared" si="28"/>
        <v>3.54</v>
      </c>
      <c r="J43" s="13">
        <v>4</v>
      </c>
      <c r="K43" s="27">
        <f t="shared" si="29"/>
        <v>2.52E-2</v>
      </c>
      <c r="L43" s="14">
        <v>5.7</v>
      </c>
      <c r="M43" s="14">
        <f t="shared" si="30"/>
        <v>22.8</v>
      </c>
      <c r="N43" s="108">
        <v>1</v>
      </c>
      <c r="O43" s="14">
        <f t="shared" si="31"/>
        <v>22.8</v>
      </c>
      <c r="P43" s="14">
        <f t="shared" si="32"/>
        <v>5.49</v>
      </c>
      <c r="Q43" s="15">
        <f t="shared" si="33"/>
        <v>28.29</v>
      </c>
    </row>
    <row r="44" spans="1:17" x14ac:dyDescent="0.25">
      <c r="A44" s="12" t="s">
        <v>515</v>
      </c>
      <c r="B44" s="28"/>
      <c r="C44" s="27"/>
      <c r="D44" s="14"/>
      <c r="E44" s="14"/>
      <c r="F44" s="108"/>
      <c r="G44" s="14"/>
      <c r="H44" s="14"/>
      <c r="I44" s="15"/>
      <c r="J44" s="13">
        <v>2</v>
      </c>
      <c r="K44" s="27">
        <f t="shared" si="29"/>
        <v>1.26E-2</v>
      </c>
      <c r="L44" s="14">
        <v>5.7</v>
      </c>
      <c r="M44" s="14">
        <f t="shared" si="30"/>
        <v>11.4</v>
      </c>
      <c r="N44" s="108">
        <v>1</v>
      </c>
      <c r="O44" s="14">
        <f t="shared" si="31"/>
        <v>11.4</v>
      </c>
      <c r="P44" s="14">
        <f t="shared" si="32"/>
        <v>2.75</v>
      </c>
      <c r="Q44" s="15">
        <f t="shared" si="33"/>
        <v>14.15</v>
      </c>
    </row>
    <row r="45" spans="1:17" x14ac:dyDescent="0.25">
      <c r="A45" s="12" t="s">
        <v>515</v>
      </c>
      <c r="B45" s="28"/>
      <c r="C45" s="27"/>
      <c r="D45" s="14"/>
      <c r="E45" s="14"/>
      <c r="F45" s="108"/>
      <c r="G45" s="14"/>
      <c r="H45" s="14"/>
      <c r="I45" s="15"/>
      <c r="J45" s="13">
        <v>5</v>
      </c>
      <c r="K45" s="27">
        <f t="shared" si="29"/>
        <v>3.1399999999999997E-2</v>
      </c>
      <c r="L45" s="14">
        <v>5.7</v>
      </c>
      <c r="M45" s="14">
        <f t="shared" si="30"/>
        <v>28.5</v>
      </c>
      <c r="N45" s="108">
        <v>1</v>
      </c>
      <c r="O45" s="14">
        <f t="shared" si="31"/>
        <v>28.5</v>
      </c>
      <c r="P45" s="14">
        <f t="shared" si="32"/>
        <v>6.87</v>
      </c>
      <c r="Q45" s="15">
        <f t="shared" si="33"/>
        <v>35.369999999999997</v>
      </c>
    </row>
    <row r="46" spans="1:17" x14ac:dyDescent="0.25">
      <c r="A46" s="12" t="s">
        <v>516</v>
      </c>
      <c r="B46" s="28"/>
      <c r="C46" s="27"/>
      <c r="D46" s="14"/>
      <c r="E46" s="14"/>
      <c r="F46" s="108"/>
      <c r="G46" s="14"/>
      <c r="H46" s="14"/>
      <c r="I46" s="15"/>
      <c r="J46" s="13">
        <v>2</v>
      </c>
      <c r="K46" s="27">
        <f t="shared" si="29"/>
        <v>1.26E-2</v>
      </c>
      <c r="L46" s="14">
        <v>7.42</v>
      </c>
      <c r="M46" s="14">
        <f t="shared" si="30"/>
        <v>14.84</v>
      </c>
      <c r="N46" s="108">
        <v>1</v>
      </c>
      <c r="O46" s="14">
        <f t="shared" si="31"/>
        <v>14.84</v>
      </c>
      <c r="P46" s="14">
        <f t="shared" si="32"/>
        <v>3.57</v>
      </c>
      <c r="Q46" s="15">
        <f t="shared" si="33"/>
        <v>18.41</v>
      </c>
    </row>
    <row r="47" spans="1:17" x14ac:dyDescent="0.25">
      <c r="A47" s="12" t="s">
        <v>517</v>
      </c>
      <c r="B47" s="28"/>
      <c r="C47" s="27"/>
      <c r="D47" s="14"/>
      <c r="E47" s="14"/>
      <c r="F47" s="108"/>
      <c r="G47" s="14"/>
      <c r="H47" s="14"/>
      <c r="I47" s="15"/>
      <c r="J47" s="13">
        <v>5</v>
      </c>
      <c r="K47" s="27">
        <f t="shared" si="29"/>
        <v>3.1399999999999997E-2</v>
      </c>
      <c r="L47" s="14">
        <v>4.7</v>
      </c>
      <c r="M47" s="14">
        <f t="shared" si="30"/>
        <v>23.5</v>
      </c>
      <c r="N47" s="108">
        <v>1</v>
      </c>
      <c r="O47" s="14">
        <f t="shared" si="31"/>
        <v>23.5</v>
      </c>
      <c r="P47" s="14">
        <f t="shared" si="32"/>
        <v>5.66</v>
      </c>
      <c r="Q47" s="15">
        <f t="shared" si="33"/>
        <v>29.16</v>
      </c>
    </row>
    <row r="48" spans="1:17" x14ac:dyDescent="0.25">
      <c r="A48" s="12" t="s">
        <v>515</v>
      </c>
      <c r="B48" s="28"/>
      <c r="C48" s="27"/>
      <c r="D48" s="14"/>
      <c r="E48" s="14"/>
      <c r="F48" s="108"/>
      <c r="G48" s="14"/>
      <c r="H48" s="14"/>
      <c r="I48" s="15"/>
      <c r="J48" s="13">
        <v>1</v>
      </c>
      <c r="K48" s="27">
        <f t="shared" si="29"/>
        <v>6.3E-3</v>
      </c>
      <c r="L48" s="14">
        <v>6.7</v>
      </c>
      <c r="M48" s="14">
        <f t="shared" si="30"/>
        <v>6.7</v>
      </c>
      <c r="N48" s="108">
        <v>1</v>
      </c>
      <c r="O48" s="14">
        <f t="shared" si="31"/>
        <v>6.7</v>
      </c>
      <c r="P48" s="14">
        <f t="shared" si="32"/>
        <v>1.61</v>
      </c>
      <c r="Q48" s="15">
        <f t="shared" si="33"/>
        <v>8.31</v>
      </c>
    </row>
    <row r="49" spans="1:17" s="1" customFormat="1" ht="21.75" customHeight="1" x14ac:dyDescent="0.25">
      <c r="A49" s="47" t="s">
        <v>518</v>
      </c>
      <c r="B49" s="224">
        <f>B50+B61</f>
        <v>0</v>
      </c>
      <c r="C49" s="225">
        <f t="shared" ref="C49:I49" si="34">C50+C61</f>
        <v>0</v>
      </c>
      <c r="D49" s="225"/>
      <c r="E49" s="225"/>
      <c r="F49" s="225"/>
      <c r="G49" s="225">
        <f t="shared" si="34"/>
        <v>0</v>
      </c>
      <c r="H49" s="225">
        <f t="shared" si="34"/>
        <v>0</v>
      </c>
      <c r="I49" s="226">
        <f t="shared" si="34"/>
        <v>0</v>
      </c>
      <c r="J49" s="244">
        <f>J50+J61+J73</f>
        <v>40</v>
      </c>
      <c r="K49" s="245">
        <f>K50+K61+K73</f>
        <v>0.25190000000000001</v>
      </c>
      <c r="L49" s="245"/>
      <c r="M49" s="245"/>
      <c r="N49" s="245"/>
      <c r="O49" s="245">
        <f>O50+O61+O73</f>
        <v>253.25</v>
      </c>
      <c r="P49" s="245">
        <f>P50+P61+P73</f>
        <v>61</v>
      </c>
      <c r="Q49" s="246">
        <f>Q50+Q61+Q73</f>
        <v>314.25</v>
      </c>
    </row>
    <row r="50" spans="1:17" s="1" customFormat="1" ht="33" x14ac:dyDescent="0.25">
      <c r="A50" s="101" t="s">
        <v>11</v>
      </c>
      <c r="B50" s="239"/>
      <c r="C50" s="247"/>
      <c r="D50" s="247"/>
      <c r="E50" s="247"/>
      <c r="F50" s="247"/>
      <c r="G50" s="247"/>
      <c r="H50" s="247"/>
      <c r="I50" s="248"/>
      <c r="J50" s="230">
        <f>SUM(J51:J60)</f>
        <v>12</v>
      </c>
      <c r="K50" s="95">
        <f t="shared" ref="K50:Q50" si="35">SUM(K51:K60)</f>
        <v>7.5600000000000001E-2</v>
      </c>
      <c r="L50" s="95">
        <f t="shared" si="35"/>
        <v>84.749999999999986</v>
      </c>
      <c r="M50" s="95">
        <f t="shared" si="35"/>
        <v>101.85</v>
      </c>
      <c r="N50" s="95"/>
      <c r="O50" s="95">
        <f t="shared" si="35"/>
        <v>101.85</v>
      </c>
      <c r="P50" s="95">
        <f t="shared" si="35"/>
        <v>24.54</v>
      </c>
      <c r="Q50" s="243">
        <f t="shared" si="35"/>
        <v>126.39</v>
      </c>
    </row>
    <row r="51" spans="1:17" x14ac:dyDescent="0.25">
      <c r="A51" s="12" t="s">
        <v>512</v>
      </c>
      <c r="B51" s="28"/>
      <c r="C51" s="249"/>
      <c r="D51" s="242"/>
      <c r="E51" s="242"/>
      <c r="F51" s="242"/>
      <c r="G51" s="242"/>
      <c r="H51" s="242"/>
      <c r="I51" s="70"/>
      <c r="J51" s="13">
        <v>1</v>
      </c>
      <c r="K51" s="27">
        <f>ROUND(J51/159,4)</f>
        <v>6.3E-3</v>
      </c>
      <c r="L51" s="14">
        <v>7.8</v>
      </c>
      <c r="M51" s="14">
        <f>J51*L51</f>
        <v>7.8</v>
      </c>
      <c r="N51" s="108">
        <v>1</v>
      </c>
      <c r="O51" s="14">
        <f>ROUND(M51*N51,2)</f>
        <v>7.8</v>
      </c>
      <c r="P51" s="14">
        <f>ROUND(O51*0.2409,2)</f>
        <v>1.88</v>
      </c>
      <c r="Q51" s="15">
        <f>O51+P51</f>
        <v>9.68</v>
      </c>
    </row>
    <row r="52" spans="1:17" x14ac:dyDescent="0.25">
      <c r="A52" s="12" t="s">
        <v>519</v>
      </c>
      <c r="B52" s="28"/>
      <c r="C52" s="249"/>
      <c r="D52" s="242"/>
      <c r="E52" s="242"/>
      <c r="F52" s="242"/>
      <c r="G52" s="242"/>
      <c r="H52" s="242"/>
      <c r="I52" s="70"/>
      <c r="J52" s="13">
        <v>1</v>
      </c>
      <c r="K52" s="27">
        <f t="shared" ref="K52:K60" si="36">ROUND(J52/159,4)</f>
        <v>6.3E-3</v>
      </c>
      <c r="L52" s="14">
        <v>8.5500000000000007</v>
      </c>
      <c r="M52" s="14">
        <f t="shared" ref="M52:M60" si="37">J52*L52</f>
        <v>8.5500000000000007</v>
      </c>
      <c r="N52" s="108">
        <v>1</v>
      </c>
      <c r="O52" s="14">
        <f t="shared" ref="O52:O60" si="38">ROUND(M52*N52,2)</f>
        <v>8.5500000000000007</v>
      </c>
      <c r="P52" s="14">
        <f t="shared" ref="P52:P60" si="39">ROUND(O52*0.2409,2)</f>
        <v>2.06</v>
      </c>
      <c r="Q52" s="15">
        <f t="shared" ref="Q52:Q60" si="40">O52+P52</f>
        <v>10.610000000000001</v>
      </c>
    </row>
    <row r="53" spans="1:17" x14ac:dyDescent="0.25">
      <c r="A53" s="12" t="s">
        <v>519</v>
      </c>
      <c r="B53" s="28"/>
      <c r="C53" s="249"/>
      <c r="D53" s="242"/>
      <c r="E53" s="242"/>
      <c r="F53" s="242"/>
      <c r="G53" s="242"/>
      <c r="H53" s="242"/>
      <c r="I53" s="70"/>
      <c r="J53" s="13">
        <v>1</v>
      </c>
      <c r="K53" s="27">
        <f t="shared" si="36"/>
        <v>6.3E-3</v>
      </c>
      <c r="L53" s="14">
        <v>8.5500000000000007</v>
      </c>
      <c r="M53" s="14">
        <f t="shared" si="37"/>
        <v>8.5500000000000007</v>
      </c>
      <c r="N53" s="108">
        <v>1</v>
      </c>
      <c r="O53" s="14">
        <f t="shared" si="38"/>
        <v>8.5500000000000007</v>
      </c>
      <c r="P53" s="14">
        <f t="shared" si="39"/>
        <v>2.06</v>
      </c>
      <c r="Q53" s="15">
        <f t="shared" si="40"/>
        <v>10.610000000000001</v>
      </c>
    </row>
    <row r="54" spans="1:17" x14ac:dyDescent="0.25">
      <c r="A54" s="12" t="s">
        <v>519</v>
      </c>
      <c r="B54" s="28"/>
      <c r="C54" s="249"/>
      <c r="D54" s="242"/>
      <c r="E54" s="242"/>
      <c r="F54" s="242"/>
      <c r="G54" s="242"/>
      <c r="H54" s="242"/>
      <c r="I54" s="70"/>
      <c r="J54" s="13">
        <v>2</v>
      </c>
      <c r="K54" s="27">
        <f t="shared" si="36"/>
        <v>1.26E-2</v>
      </c>
      <c r="L54" s="14">
        <v>8.5500000000000007</v>
      </c>
      <c r="M54" s="14">
        <f t="shared" si="37"/>
        <v>17.100000000000001</v>
      </c>
      <c r="N54" s="108">
        <v>1</v>
      </c>
      <c r="O54" s="14">
        <f t="shared" si="38"/>
        <v>17.100000000000001</v>
      </c>
      <c r="P54" s="14">
        <f t="shared" si="39"/>
        <v>4.12</v>
      </c>
      <c r="Q54" s="15">
        <f t="shared" si="40"/>
        <v>21.220000000000002</v>
      </c>
    </row>
    <row r="55" spans="1:17" x14ac:dyDescent="0.25">
      <c r="A55" s="12" t="s">
        <v>520</v>
      </c>
      <c r="B55" s="28"/>
      <c r="C55" s="249"/>
      <c r="D55" s="242"/>
      <c r="E55" s="242"/>
      <c r="F55" s="242"/>
      <c r="G55" s="242"/>
      <c r="H55" s="242"/>
      <c r="I55" s="70"/>
      <c r="J55" s="13">
        <v>1</v>
      </c>
      <c r="K55" s="27">
        <f t="shared" si="36"/>
        <v>6.3E-3</v>
      </c>
      <c r="L55" s="14">
        <v>8.5500000000000007</v>
      </c>
      <c r="M55" s="14">
        <f t="shared" si="37"/>
        <v>8.5500000000000007</v>
      </c>
      <c r="N55" s="108">
        <v>1</v>
      </c>
      <c r="O55" s="14">
        <f t="shared" si="38"/>
        <v>8.5500000000000007</v>
      </c>
      <c r="P55" s="14">
        <f t="shared" si="39"/>
        <v>2.06</v>
      </c>
      <c r="Q55" s="15">
        <f t="shared" si="40"/>
        <v>10.610000000000001</v>
      </c>
    </row>
    <row r="56" spans="1:17" x14ac:dyDescent="0.25">
      <c r="A56" s="12" t="s">
        <v>520</v>
      </c>
      <c r="B56" s="28"/>
      <c r="C56" s="249"/>
      <c r="D56" s="242"/>
      <c r="E56" s="242"/>
      <c r="F56" s="242"/>
      <c r="G56" s="242"/>
      <c r="H56" s="242"/>
      <c r="I56" s="70"/>
      <c r="J56" s="13">
        <v>1</v>
      </c>
      <c r="K56" s="27">
        <f t="shared" si="36"/>
        <v>6.3E-3</v>
      </c>
      <c r="L56" s="14">
        <v>8.5500000000000007</v>
      </c>
      <c r="M56" s="14">
        <f t="shared" si="37"/>
        <v>8.5500000000000007</v>
      </c>
      <c r="N56" s="108">
        <v>1</v>
      </c>
      <c r="O56" s="14">
        <f t="shared" si="38"/>
        <v>8.5500000000000007</v>
      </c>
      <c r="P56" s="14">
        <f t="shared" si="39"/>
        <v>2.06</v>
      </c>
      <c r="Q56" s="15">
        <f t="shared" si="40"/>
        <v>10.610000000000001</v>
      </c>
    </row>
    <row r="57" spans="1:17" x14ac:dyDescent="0.25">
      <c r="A57" s="12" t="s">
        <v>520</v>
      </c>
      <c r="B57" s="28"/>
      <c r="C57" s="249"/>
      <c r="D57" s="242"/>
      <c r="E57" s="242"/>
      <c r="F57" s="242"/>
      <c r="G57" s="242"/>
      <c r="H57" s="242"/>
      <c r="I57" s="70"/>
      <c r="J57" s="13">
        <v>1</v>
      </c>
      <c r="K57" s="27">
        <f t="shared" si="36"/>
        <v>6.3E-3</v>
      </c>
      <c r="L57" s="14">
        <v>8.5500000000000007</v>
      </c>
      <c r="M57" s="14">
        <f t="shared" si="37"/>
        <v>8.5500000000000007</v>
      </c>
      <c r="N57" s="108">
        <v>1</v>
      </c>
      <c r="O57" s="14">
        <f t="shared" si="38"/>
        <v>8.5500000000000007</v>
      </c>
      <c r="P57" s="14">
        <f t="shared" si="39"/>
        <v>2.06</v>
      </c>
      <c r="Q57" s="15">
        <f t="shared" si="40"/>
        <v>10.610000000000001</v>
      </c>
    </row>
    <row r="58" spans="1:17" x14ac:dyDescent="0.25">
      <c r="A58" s="12" t="s">
        <v>520</v>
      </c>
      <c r="B58" s="28"/>
      <c r="C58" s="249"/>
      <c r="D58" s="242"/>
      <c r="E58" s="242"/>
      <c r="F58" s="242"/>
      <c r="G58" s="242"/>
      <c r="H58" s="242"/>
      <c r="I58" s="70"/>
      <c r="J58" s="13">
        <v>1</v>
      </c>
      <c r="K58" s="27">
        <f t="shared" si="36"/>
        <v>6.3E-3</v>
      </c>
      <c r="L58" s="14">
        <v>8.5500000000000007</v>
      </c>
      <c r="M58" s="14">
        <f t="shared" si="37"/>
        <v>8.5500000000000007</v>
      </c>
      <c r="N58" s="108">
        <v>1</v>
      </c>
      <c r="O58" s="14">
        <f t="shared" si="38"/>
        <v>8.5500000000000007</v>
      </c>
      <c r="P58" s="14">
        <f t="shared" si="39"/>
        <v>2.06</v>
      </c>
      <c r="Q58" s="15">
        <f t="shared" si="40"/>
        <v>10.610000000000001</v>
      </c>
    </row>
    <row r="59" spans="1:17" x14ac:dyDescent="0.25">
      <c r="A59" s="12" t="s">
        <v>520</v>
      </c>
      <c r="B59" s="28"/>
      <c r="C59" s="249"/>
      <c r="D59" s="242"/>
      <c r="E59" s="242"/>
      <c r="F59" s="242"/>
      <c r="G59" s="242"/>
      <c r="H59" s="242"/>
      <c r="I59" s="70"/>
      <c r="J59" s="13">
        <v>1</v>
      </c>
      <c r="K59" s="27">
        <f t="shared" si="36"/>
        <v>6.3E-3</v>
      </c>
      <c r="L59" s="14">
        <v>8.5500000000000007</v>
      </c>
      <c r="M59" s="14">
        <f t="shared" si="37"/>
        <v>8.5500000000000007</v>
      </c>
      <c r="N59" s="108">
        <v>1</v>
      </c>
      <c r="O59" s="14">
        <f t="shared" si="38"/>
        <v>8.5500000000000007</v>
      </c>
      <c r="P59" s="14">
        <f t="shared" si="39"/>
        <v>2.06</v>
      </c>
      <c r="Q59" s="15">
        <f t="shared" si="40"/>
        <v>10.610000000000001</v>
      </c>
    </row>
    <row r="60" spans="1:17" ht="19.5" customHeight="1" x14ac:dyDescent="0.25">
      <c r="A60" s="12" t="s">
        <v>520</v>
      </c>
      <c r="B60" s="28"/>
      <c r="C60" s="27"/>
      <c r="D60" s="14"/>
      <c r="E60" s="14"/>
      <c r="F60" s="108"/>
      <c r="G60" s="14"/>
      <c r="H60" s="14"/>
      <c r="I60" s="15"/>
      <c r="J60" s="13">
        <v>2</v>
      </c>
      <c r="K60" s="27">
        <f t="shared" si="36"/>
        <v>1.26E-2</v>
      </c>
      <c r="L60" s="14">
        <v>8.5500000000000007</v>
      </c>
      <c r="M60" s="14">
        <f t="shared" si="37"/>
        <v>17.100000000000001</v>
      </c>
      <c r="N60" s="108">
        <v>1</v>
      </c>
      <c r="O60" s="14">
        <f t="shared" si="38"/>
        <v>17.100000000000001</v>
      </c>
      <c r="P60" s="14">
        <f t="shared" si="39"/>
        <v>4.12</v>
      </c>
      <c r="Q60" s="15">
        <f t="shared" si="40"/>
        <v>21.220000000000002</v>
      </c>
    </row>
    <row r="61" spans="1:17" s="1" customFormat="1" ht="49.5" customHeight="1" x14ac:dyDescent="0.25">
      <c r="A61" s="101" t="s">
        <v>9</v>
      </c>
      <c r="B61" s="227"/>
      <c r="C61" s="228"/>
      <c r="D61" s="228"/>
      <c r="E61" s="228"/>
      <c r="F61" s="228"/>
      <c r="G61" s="228"/>
      <c r="H61" s="228"/>
      <c r="I61" s="229"/>
      <c r="J61" s="230">
        <f t="shared" ref="J61:Q61" si="41">SUM(J62:J72)</f>
        <v>20</v>
      </c>
      <c r="K61" s="95">
        <f t="shared" si="41"/>
        <v>0.12590000000000001</v>
      </c>
      <c r="L61" s="95"/>
      <c r="M61" s="95"/>
      <c r="N61" s="95"/>
      <c r="O61" s="95">
        <f t="shared" si="41"/>
        <v>119.4</v>
      </c>
      <c r="P61" s="95">
        <f t="shared" si="41"/>
        <v>28.76</v>
      </c>
      <c r="Q61" s="243">
        <f t="shared" si="41"/>
        <v>148.16</v>
      </c>
    </row>
    <row r="62" spans="1:17" x14ac:dyDescent="0.25">
      <c r="A62" s="12" t="s">
        <v>521</v>
      </c>
      <c r="B62" s="28"/>
      <c r="C62" s="27"/>
      <c r="D62" s="14"/>
      <c r="E62" s="14"/>
      <c r="F62" s="108"/>
      <c r="G62" s="14"/>
      <c r="H62" s="14"/>
      <c r="I62" s="15"/>
      <c r="J62" s="13">
        <v>1</v>
      </c>
      <c r="K62" s="27">
        <f>ROUND(J62/159,4)</f>
        <v>6.3E-3</v>
      </c>
      <c r="L62" s="14">
        <v>5.7</v>
      </c>
      <c r="M62" s="14">
        <f>J62*L62</f>
        <v>5.7</v>
      </c>
      <c r="N62" s="108">
        <v>1</v>
      </c>
      <c r="O62" s="14">
        <f>ROUND(M62*N62,2)</f>
        <v>5.7</v>
      </c>
      <c r="P62" s="14">
        <f>ROUND(O62*0.2409,2)</f>
        <v>1.37</v>
      </c>
      <c r="Q62" s="15">
        <f>O62+P62</f>
        <v>7.07</v>
      </c>
    </row>
    <row r="63" spans="1:17" ht="17.25" customHeight="1" x14ac:dyDescent="0.25">
      <c r="A63" s="12" t="s">
        <v>522</v>
      </c>
      <c r="B63" s="28"/>
      <c r="C63" s="27"/>
      <c r="D63" s="14"/>
      <c r="E63" s="14"/>
      <c r="F63" s="108"/>
      <c r="G63" s="14"/>
      <c r="H63" s="14"/>
      <c r="I63" s="15"/>
      <c r="J63" s="13">
        <v>1</v>
      </c>
      <c r="K63" s="27">
        <f t="shared" ref="K63:K79" si="42">ROUND(J63/159,4)</f>
        <v>6.3E-3</v>
      </c>
      <c r="L63" s="14">
        <v>4.7</v>
      </c>
      <c r="M63" s="14">
        <f t="shared" ref="M63:M79" si="43">J63*L63</f>
        <v>4.7</v>
      </c>
      <c r="N63" s="108">
        <v>1</v>
      </c>
      <c r="O63" s="14">
        <f t="shared" ref="O63:O72" si="44">ROUND(M63*N63,2)</f>
        <v>4.7</v>
      </c>
      <c r="P63" s="14">
        <f t="shared" ref="P63:P72" si="45">ROUND(O63*0.2409,2)</f>
        <v>1.1299999999999999</v>
      </c>
      <c r="Q63" s="15">
        <f t="shared" ref="Q63:Q72" si="46">O63+P63</f>
        <v>5.83</v>
      </c>
    </row>
    <row r="64" spans="1:17" x14ac:dyDescent="0.25">
      <c r="A64" s="12" t="s">
        <v>32</v>
      </c>
      <c r="B64" s="28"/>
      <c r="C64" s="27"/>
      <c r="D64" s="14"/>
      <c r="E64" s="14"/>
      <c r="F64" s="108"/>
      <c r="G64" s="14"/>
      <c r="H64" s="14"/>
      <c r="I64" s="15"/>
      <c r="J64" s="13">
        <v>1</v>
      </c>
      <c r="K64" s="27">
        <f t="shared" si="42"/>
        <v>6.3E-3</v>
      </c>
      <c r="L64" s="14">
        <v>6.1</v>
      </c>
      <c r="M64" s="14">
        <f t="shared" si="43"/>
        <v>6.1</v>
      </c>
      <c r="N64" s="108">
        <v>1</v>
      </c>
      <c r="O64" s="14">
        <f t="shared" si="44"/>
        <v>6.1</v>
      </c>
      <c r="P64" s="14">
        <f t="shared" si="45"/>
        <v>1.47</v>
      </c>
      <c r="Q64" s="15">
        <f t="shared" si="46"/>
        <v>7.5699999999999994</v>
      </c>
    </row>
    <row r="65" spans="1:17" x14ac:dyDescent="0.25">
      <c r="A65" s="12" t="s">
        <v>32</v>
      </c>
      <c r="B65" s="28"/>
      <c r="C65" s="27"/>
      <c r="D65" s="14"/>
      <c r="E65" s="14"/>
      <c r="F65" s="108"/>
      <c r="G65" s="14"/>
      <c r="H65" s="14"/>
      <c r="I65" s="15"/>
      <c r="J65" s="13">
        <v>2</v>
      </c>
      <c r="K65" s="27">
        <f t="shared" si="42"/>
        <v>1.26E-2</v>
      </c>
      <c r="L65" s="14">
        <v>6.1</v>
      </c>
      <c r="M65" s="14">
        <f t="shared" si="43"/>
        <v>12.2</v>
      </c>
      <c r="N65" s="108">
        <v>1</v>
      </c>
      <c r="O65" s="14">
        <f t="shared" si="44"/>
        <v>12.2</v>
      </c>
      <c r="P65" s="14">
        <f t="shared" si="45"/>
        <v>2.94</v>
      </c>
      <c r="Q65" s="15">
        <f t="shared" si="46"/>
        <v>15.139999999999999</v>
      </c>
    </row>
    <row r="66" spans="1:17" x14ac:dyDescent="0.25">
      <c r="A66" s="12" t="s">
        <v>32</v>
      </c>
      <c r="B66" s="28"/>
      <c r="C66" s="27"/>
      <c r="D66" s="14"/>
      <c r="E66" s="14"/>
      <c r="F66" s="108"/>
      <c r="G66" s="14"/>
      <c r="H66" s="14"/>
      <c r="I66" s="15"/>
      <c r="J66" s="13">
        <v>1</v>
      </c>
      <c r="K66" s="27">
        <f t="shared" si="42"/>
        <v>6.3E-3</v>
      </c>
      <c r="L66" s="14">
        <v>6.1</v>
      </c>
      <c r="M66" s="14">
        <f t="shared" si="43"/>
        <v>6.1</v>
      </c>
      <c r="N66" s="108">
        <v>1</v>
      </c>
      <c r="O66" s="14">
        <f t="shared" si="44"/>
        <v>6.1</v>
      </c>
      <c r="P66" s="14">
        <f t="shared" si="45"/>
        <v>1.47</v>
      </c>
      <c r="Q66" s="15">
        <f t="shared" si="46"/>
        <v>7.5699999999999994</v>
      </c>
    </row>
    <row r="67" spans="1:17" x14ac:dyDescent="0.25">
      <c r="A67" s="12" t="s">
        <v>32</v>
      </c>
      <c r="B67" s="28"/>
      <c r="C67" s="27"/>
      <c r="D67" s="14"/>
      <c r="E67" s="14"/>
      <c r="F67" s="108"/>
      <c r="G67" s="14"/>
      <c r="H67" s="14"/>
      <c r="I67" s="15"/>
      <c r="J67" s="13">
        <v>1</v>
      </c>
      <c r="K67" s="27">
        <f t="shared" si="42"/>
        <v>6.3E-3</v>
      </c>
      <c r="L67" s="14">
        <v>6.1</v>
      </c>
      <c r="M67" s="14">
        <f t="shared" si="43"/>
        <v>6.1</v>
      </c>
      <c r="N67" s="108">
        <v>1</v>
      </c>
      <c r="O67" s="14">
        <f t="shared" si="44"/>
        <v>6.1</v>
      </c>
      <c r="P67" s="14">
        <f t="shared" si="45"/>
        <v>1.47</v>
      </c>
      <c r="Q67" s="15">
        <f t="shared" si="46"/>
        <v>7.5699999999999994</v>
      </c>
    </row>
    <row r="68" spans="1:17" x14ac:dyDescent="0.25">
      <c r="A68" s="12" t="s">
        <v>32</v>
      </c>
      <c r="B68" s="28"/>
      <c r="C68" s="27"/>
      <c r="D68" s="14"/>
      <c r="E68" s="14"/>
      <c r="F68" s="108"/>
      <c r="G68" s="14"/>
      <c r="H68" s="14"/>
      <c r="I68" s="15"/>
      <c r="J68" s="13">
        <v>2</v>
      </c>
      <c r="K68" s="27">
        <f t="shared" si="42"/>
        <v>1.26E-2</v>
      </c>
      <c r="L68" s="14">
        <v>6.1</v>
      </c>
      <c r="M68" s="14">
        <f t="shared" si="43"/>
        <v>12.2</v>
      </c>
      <c r="N68" s="108">
        <v>1</v>
      </c>
      <c r="O68" s="14">
        <f t="shared" si="44"/>
        <v>12.2</v>
      </c>
      <c r="P68" s="14">
        <f t="shared" si="45"/>
        <v>2.94</v>
      </c>
      <c r="Q68" s="15">
        <f t="shared" si="46"/>
        <v>15.139999999999999</v>
      </c>
    </row>
    <row r="69" spans="1:17" x14ac:dyDescent="0.25">
      <c r="A69" s="12" t="s">
        <v>32</v>
      </c>
      <c r="B69" s="28"/>
      <c r="C69" s="27"/>
      <c r="D69" s="14"/>
      <c r="E69" s="14"/>
      <c r="F69" s="108"/>
      <c r="G69" s="14"/>
      <c r="H69" s="14"/>
      <c r="I69" s="15"/>
      <c r="J69" s="13">
        <v>5</v>
      </c>
      <c r="K69" s="27">
        <f t="shared" si="42"/>
        <v>3.1399999999999997E-2</v>
      </c>
      <c r="L69" s="14">
        <v>6.1</v>
      </c>
      <c r="M69" s="14">
        <f t="shared" si="43"/>
        <v>30.5</v>
      </c>
      <c r="N69" s="108">
        <v>1</v>
      </c>
      <c r="O69" s="14">
        <f t="shared" si="44"/>
        <v>30.5</v>
      </c>
      <c r="P69" s="14">
        <f t="shared" si="45"/>
        <v>7.35</v>
      </c>
      <c r="Q69" s="15">
        <f t="shared" si="46"/>
        <v>37.85</v>
      </c>
    </row>
    <row r="70" spans="1:17" x14ac:dyDescent="0.25">
      <c r="A70" s="12" t="s">
        <v>32</v>
      </c>
      <c r="B70" s="28"/>
      <c r="C70" s="27"/>
      <c r="D70" s="14"/>
      <c r="E70" s="14"/>
      <c r="F70" s="108"/>
      <c r="G70" s="14"/>
      <c r="H70" s="14"/>
      <c r="I70" s="15"/>
      <c r="J70" s="13">
        <v>4</v>
      </c>
      <c r="K70" s="27">
        <f t="shared" si="42"/>
        <v>2.52E-2</v>
      </c>
      <c r="L70" s="14">
        <v>6.1</v>
      </c>
      <c r="M70" s="14">
        <f t="shared" si="43"/>
        <v>24.4</v>
      </c>
      <c r="N70" s="108">
        <v>1</v>
      </c>
      <c r="O70" s="14">
        <f t="shared" si="44"/>
        <v>24.4</v>
      </c>
      <c r="P70" s="14">
        <f t="shared" si="45"/>
        <v>5.88</v>
      </c>
      <c r="Q70" s="15">
        <f t="shared" si="46"/>
        <v>30.279999999999998</v>
      </c>
    </row>
    <row r="71" spans="1:17" x14ac:dyDescent="0.25">
      <c r="A71" s="12" t="s">
        <v>32</v>
      </c>
      <c r="B71" s="28"/>
      <c r="C71" s="27"/>
      <c r="D71" s="14"/>
      <c r="E71" s="14"/>
      <c r="F71" s="108"/>
      <c r="G71" s="14"/>
      <c r="H71" s="14"/>
      <c r="I71" s="15"/>
      <c r="J71" s="13">
        <v>1</v>
      </c>
      <c r="K71" s="27">
        <f t="shared" si="42"/>
        <v>6.3E-3</v>
      </c>
      <c r="L71" s="14">
        <v>5.7</v>
      </c>
      <c r="M71" s="14">
        <f t="shared" si="43"/>
        <v>5.7</v>
      </c>
      <c r="N71" s="108">
        <v>1</v>
      </c>
      <c r="O71" s="14">
        <f t="shared" si="44"/>
        <v>5.7</v>
      </c>
      <c r="P71" s="14">
        <f t="shared" si="45"/>
        <v>1.37</v>
      </c>
      <c r="Q71" s="15">
        <f t="shared" si="46"/>
        <v>7.07</v>
      </c>
    </row>
    <row r="72" spans="1:17" x14ac:dyDescent="0.25">
      <c r="A72" s="12" t="s">
        <v>523</v>
      </c>
      <c r="B72" s="28"/>
      <c r="C72" s="27"/>
      <c r="D72" s="14"/>
      <c r="E72" s="14"/>
      <c r="F72" s="108"/>
      <c r="G72" s="14"/>
      <c r="H72" s="14"/>
      <c r="I72" s="15"/>
      <c r="J72" s="13">
        <v>1</v>
      </c>
      <c r="K72" s="27">
        <f t="shared" si="42"/>
        <v>6.3E-3</v>
      </c>
      <c r="L72" s="14">
        <v>5.7</v>
      </c>
      <c r="M72" s="14">
        <f t="shared" si="43"/>
        <v>5.7</v>
      </c>
      <c r="N72" s="108">
        <v>1</v>
      </c>
      <c r="O72" s="14">
        <f t="shared" si="44"/>
        <v>5.7</v>
      </c>
      <c r="P72" s="14">
        <f t="shared" si="45"/>
        <v>1.37</v>
      </c>
      <c r="Q72" s="15">
        <f t="shared" si="46"/>
        <v>7.07</v>
      </c>
    </row>
    <row r="73" spans="1:17" s="1" customFormat="1" ht="57" customHeight="1" x14ac:dyDescent="0.25">
      <c r="A73" s="101" t="s">
        <v>10</v>
      </c>
      <c r="B73" s="239"/>
      <c r="C73" s="93"/>
      <c r="D73" s="85"/>
      <c r="E73" s="85"/>
      <c r="F73" s="240"/>
      <c r="G73" s="85"/>
      <c r="H73" s="85"/>
      <c r="I73" s="86"/>
      <c r="J73" s="250">
        <f>SUM(J74:J79)</f>
        <v>8</v>
      </c>
      <c r="K73" s="251">
        <f t="shared" ref="K73:Q73" si="47">SUM(K74:K79)</f>
        <v>5.04E-2</v>
      </c>
      <c r="L73" s="251"/>
      <c r="M73" s="251"/>
      <c r="N73" s="251"/>
      <c r="O73" s="251">
        <f t="shared" si="47"/>
        <v>32</v>
      </c>
      <c r="P73" s="251">
        <f t="shared" si="47"/>
        <v>7.6999999999999993</v>
      </c>
      <c r="Q73" s="252">
        <f t="shared" si="47"/>
        <v>39.700000000000003</v>
      </c>
    </row>
    <row r="74" spans="1:17" x14ac:dyDescent="0.25">
      <c r="A74" s="12" t="s">
        <v>514</v>
      </c>
      <c r="B74" s="28"/>
      <c r="C74" s="27"/>
      <c r="D74" s="14"/>
      <c r="E74" s="14"/>
      <c r="F74" s="108"/>
      <c r="G74" s="14"/>
      <c r="H74" s="14"/>
      <c r="I74" s="15"/>
      <c r="J74" s="13">
        <v>1</v>
      </c>
      <c r="K74" s="27">
        <f t="shared" si="42"/>
        <v>6.3E-3</v>
      </c>
      <c r="L74" s="14">
        <v>4</v>
      </c>
      <c r="M74" s="14">
        <f t="shared" si="43"/>
        <v>4</v>
      </c>
      <c r="N74" s="108">
        <v>1</v>
      </c>
      <c r="O74" s="14">
        <f>ROUND(M74*N74,2)</f>
        <v>4</v>
      </c>
      <c r="P74" s="14">
        <f>ROUND(O74*0.2409,2)</f>
        <v>0.96</v>
      </c>
      <c r="Q74" s="15">
        <f>O74+P74</f>
        <v>4.96</v>
      </c>
    </row>
    <row r="75" spans="1:17" x14ac:dyDescent="0.25">
      <c r="A75" s="12" t="s">
        <v>514</v>
      </c>
      <c r="B75" s="28"/>
      <c r="C75" s="27"/>
      <c r="D75" s="14"/>
      <c r="E75" s="14"/>
      <c r="F75" s="108"/>
      <c r="G75" s="14"/>
      <c r="H75" s="14"/>
      <c r="I75" s="15"/>
      <c r="J75" s="13">
        <v>2</v>
      </c>
      <c r="K75" s="27">
        <f t="shared" si="42"/>
        <v>1.26E-2</v>
      </c>
      <c r="L75" s="14">
        <v>4</v>
      </c>
      <c r="M75" s="14">
        <f t="shared" si="43"/>
        <v>8</v>
      </c>
      <c r="N75" s="108">
        <v>1</v>
      </c>
      <c r="O75" s="14">
        <f t="shared" ref="O75:O79" si="48">ROUND(M75*N75,2)</f>
        <v>8</v>
      </c>
      <c r="P75" s="14">
        <f t="shared" ref="P75:P79" si="49">ROUND(O75*0.2409,2)</f>
        <v>1.93</v>
      </c>
      <c r="Q75" s="15">
        <f t="shared" ref="Q75:Q79" si="50">O75+P75</f>
        <v>9.93</v>
      </c>
    </row>
    <row r="76" spans="1:17" x14ac:dyDescent="0.25">
      <c r="A76" s="12" t="s">
        <v>514</v>
      </c>
      <c r="B76" s="28"/>
      <c r="C76" s="27"/>
      <c r="D76" s="14"/>
      <c r="E76" s="14"/>
      <c r="F76" s="108"/>
      <c r="G76" s="14"/>
      <c r="H76" s="14"/>
      <c r="I76" s="15"/>
      <c r="J76" s="13">
        <v>1</v>
      </c>
      <c r="K76" s="27">
        <f t="shared" si="42"/>
        <v>6.3E-3</v>
      </c>
      <c r="L76" s="14">
        <v>4</v>
      </c>
      <c r="M76" s="14">
        <f t="shared" si="43"/>
        <v>4</v>
      </c>
      <c r="N76" s="108">
        <v>1</v>
      </c>
      <c r="O76" s="14">
        <f t="shared" si="48"/>
        <v>4</v>
      </c>
      <c r="P76" s="14">
        <f t="shared" si="49"/>
        <v>0.96</v>
      </c>
      <c r="Q76" s="15">
        <f t="shared" si="50"/>
        <v>4.96</v>
      </c>
    </row>
    <row r="77" spans="1:17" x14ac:dyDescent="0.25">
      <c r="A77" s="12" t="s">
        <v>514</v>
      </c>
      <c r="B77" s="28"/>
      <c r="C77" s="27"/>
      <c r="D77" s="14"/>
      <c r="E77" s="14"/>
      <c r="F77" s="108"/>
      <c r="G77" s="14"/>
      <c r="H77" s="14"/>
      <c r="I77" s="15"/>
      <c r="J77" s="13">
        <v>1</v>
      </c>
      <c r="K77" s="27">
        <f t="shared" si="42"/>
        <v>6.3E-3</v>
      </c>
      <c r="L77" s="14">
        <v>4</v>
      </c>
      <c r="M77" s="14">
        <f t="shared" si="43"/>
        <v>4</v>
      </c>
      <c r="N77" s="108">
        <v>1</v>
      </c>
      <c r="O77" s="14">
        <f t="shared" si="48"/>
        <v>4</v>
      </c>
      <c r="P77" s="14">
        <f t="shared" si="49"/>
        <v>0.96</v>
      </c>
      <c r="Q77" s="15">
        <f t="shared" si="50"/>
        <v>4.96</v>
      </c>
    </row>
    <row r="78" spans="1:17" x14ac:dyDescent="0.25">
      <c r="A78" s="12" t="s">
        <v>514</v>
      </c>
      <c r="B78" s="28"/>
      <c r="C78" s="27"/>
      <c r="D78" s="14"/>
      <c r="E78" s="14"/>
      <c r="F78" s="108"/>
      <c r="G78" s="14"/>
      <c r="H78" s="14"/>
      <c r="I78" s="15"/>
      <c r="J78" s="13">
        <v>1</v>
      </c>
      <c r="K78" s="27">
        <f t="shared" si="42"/>
        <v>6.3E-3</v>
      </c>
      <c r="L78" s="14">
        <v>4</v>
      </c>
      <c r="M78" s="14">
        <f t="shared" si="43"/>
        <v>4</v>
      </c>
      <c r="N78" s="108">
        <v>1</v>
      </c>
      <c r="O78" s="14">
        <f t="shared" si="48"/>
        <v>4</v>
      </c>
      <c r="P78" s="14">
        <f t="shared" si="49"/>
        <v>0.96</v>
      </c>
      <c r="Q78" s="15">
        <f t="shared" si="50"/>
        <v>4.96</v>
      </c>
    </row>
    <row r="79" spans="1:17" x14ac:dyDescent="0.25">
      <c r="A79" s="12" t="s">
        <v>514</v>
      </c>
      <c r="B79" s="28"/>
      <c r="C79" s="27"/>
      <c r="D79" s="14"/>
      <c r="E79" s="14"/>
      <c r="F79" s="108"/>
      <c r="G79" s="14"/>
      <c r="H79" s="14"/>
      <c r="I79" s="15"/>
      <c r="J79" s="13">
        <v>2</v>
      </c>
      <c r="K79" s="27">
        <f t="shared" si="42"/>
        <v>1.26E-2</v>
      </c>
      <c r="L79" s="14">
        <v>4</v>
      </c>
      <c r="M79" s="14">
        <f t="shared" si="43"/>
        <v>8</v>
      </c>
      <c r="N79" s="108">
        <v>1</v>
      </c>
      <c r="O79" s="14">
        <f t="shared" si="48"/>
        <v>8</v>
      </c>
      <c r="P79" s="14">
        <f t="shared" si="49"/>
        <v>1.93</v>
      </c>
      <c r="Q79" s="15">
        <f t="shared" si="50"/>
        <v>9.93</v>
      </c>
    </row>
    <row r="80" spans="1:17" s="1" customFormat="1" ht="24" customHeight="1" x14ac:dyDescent="0.25">
      <c r="A80" s="47" t="s">
        <v>524</v>
      </c>
      <c r="B80" s="224">
        <f>B81+B88</f>
        <v>384</v>
      </c>
      <c r="C80" s="225">
        <f>C81+C88</f>
        <v>2.4150999999999998</v>
      </c>
      <c r="D80" s="225"/>
      <c r="E80" s="225"/>
      <c r="F80" s="225"/>
      <c r="G80" s="225">
        <f>G81+G88</f>
        <v>373.38</v>
      </c>
      <c r="H80" s="225">
        <f>H81+H88</f>
        <v>89.97</v>
      </c>
      <c r="I80" s="226">
        <f>I81+I88</f>
        <v>463.35</v>
      </c>
      <c r="J80" s="224">
        <f>J81+J88</f>
        <v>1304</v>
      </c>
      <c r="K80" s="225">
        <f>K81+K88</f>
        <v>8.2012999999999998</v>
      </c>
      <c r="L80" s="225"/>
      <c r="M80" s="225"/>
      <c r="N80" s="225"/>
      <c r="O80" s="225">
        <f>O81+O88</f>
        <v>6346.84</v>
      </c>
      <c r="P80" s="225">
        <f>P81+P88</f>
        <v>1528.96</v>
      </c>
      <c r="Q80" s="226">
        <f>Q81+Q88</f>
        <v>7875.8</v>
      </c>
    </row>
    <row r="81" spans="1:17" s="1" customFormat="1" ht="49.5" customHeight="1" x14ac:dyDescent="0.25">
      <c r="A81" s="101" t="s">
        <v>9</v>
      </c>
      <c r="B81" s="227">
        <f>SUM(B82:B87)</f>
        <v>192</v>
      </c>
      <c r="C81" s="228">
        <f t="shared" ref="C81:Q81" si="51">SUM(C82:C87)</f>
        <v>1.2076</v>
      </c>
      <c r="D81" s="228"/>
      <c r="E81" s="228"/>
      <c r="F81" s="228"/>
      <c r="G81" s="228">
        <f t="shared" si="51"/>
        <v>219.78</v>
      </c>
      <c r="H81" s="228">
        <f t="shared" si="51"/>
        <v>52.960000000000008</v>
      </c>
      <c r="I81" s="229">
        <f t="shared" si="51"/>
        <v>272.74</v>
      </c>
      <c r="J81" s="227">
        <f t="shared" si="51"/>
        <v>590</v>
      </c>
      <c r="K81" s="228">
        <f t="shared" si="51"/>
        <v>3.7107000000000001</v>
      </c>
      <c r="L81" s="228"/>
      <c r="M81" s="228"/>
      <c r="N81" s="228"/>
      <c r="O81" s="228">
        <f t="shared" si="51"/>
        <v>3490.84</v>
      </c>
      <c r="P81" s="228">
        <f t="shared" si="51"/>
        <v>840.95</v>
      </c>
      <c r="Q81" s="229">
        <f t="shared" si="51"/>
        <v>4331.79</v>
      </c>
    </row>
    <row r="82" spans="1:17" x14ac:dyDescent="0.25">
      <c r="A82" s="12" t="s">
        <v>522</v>
      </c>
      <c r="B82" s="28">
        <v>47</v>
      </c>
      <c r="C82" s="27">
        <f>ROUND(B82/159,4)</f>
        <v>0.29559999999999997</v>
      </c>
      <c r="D82" s="14">
        <v>5.7</v>
      </c>
      <c r="E82" s="14">
        <f>D82*B82</f>
        <v>267.90000000000003</v>
      </c>
      <c r="F82" s="108">
        <v>0.2</v>
      </c>
      <c r="G82" s="14">
        <f>ROUND(F82*E82,2)</f>
        <v>53.58</v>
      </c>
      <c r="H82" s="14">
        <f>ROUND(G82*0.2409,2)</f>
        <v>12.91</v>
      </c>
      <c r="I82" s="15">
        <f>G82+H82</f>
        <v>66.489999999999995</v>
      </c>
      <c r="J82" s="13">
        <v>120</v>
      </c>
      <c r="K82" s="27">
        <f>ROUND(J82/159,4)</f>
        <v>0.75470000000000004</v>
      </c>
      <c r="L82" s="14">
        <v>5.7</v>
      </c>
      <c r="M82" s="14">
        <f>J82*L82</f>
        <v>684</v>
      </c>
      <c r="N82" s="108">
        <v>1</v>
      </c>
      <c r="O82" s="14">
        <f>ROUND(N82*M82,2)</f>
        <v>684</v>
      </c>
      <c r="P82" s="14">
        <f>ROUND(O82*0.2409,2)</f>
        <v>164.78</v>
      </c>
      <c r="Q82" s="15">
        <f>O82+P82</f>
        <v>848.78</v>
      </c>
    </row>
    <row r="83" spans="1:17" x14ac:dyDescent="0.25">
      <c r="A83" s="12" t="s">
        <v>522</v>
      </c>
      <c r="B83" s="28">
        <v>17</v>
      </c>
      <c r="C83" s="27">
        <f t="shared" ref="C83:C87" si="52">ROUND(B83/159,4)</f>
        <v>0.1069</v>
      </c>
      <c r="D83" s="14">
        <v>4.7</v>
      </c>
      <c r="E83" s="14">
        <f t="shared" ref="E83:E87" si="53">D83*B83</f>
        <v>79.900000000000006</v>
      </c>
      <c r="F83" s="108">
        <v>0.2</v>
      </c>
      <c r="G83" s="14">
        <f t="shared" ref="G83:G87" si="54">ROUND(F83*E83,2)</f>
        <v>15.98</v>
      </c>
      <c r="H83" s="14">
        <f t="shared" ref="H83:H87" si="55">ROUND(G83*0.2409,2)</f>
        <v>3.85</v>
      </c>
      <c r="I83" s="15">
        <f t="shared" ref="I83:I87" si="56">G83+H83</f>
        <v>19.830000000000002</v>
      </c>
      <c r="J83" s="13">
        <v>137</v>
      </c>
      <c r="K83" s="27">
        <f t="shared" ref="K83:K87" si="57">ROUND(J83/159,4)</f>
        <v>0.86160000000000003</v>
      </c>
      <c r="L83" s="14">
        <v>4.7</v>
      </c>
      <c r="M83" s="14">
        <f t="shared" ref="M83:M87" si="58">J83*L83</f>
        <v>643.9</v>
      </c>
      <c r="N83" s="108">
        <v>1</v>
      </c>
      <c r="O83" s="14">
        <f t="shared" ref="O83:O87" si="59">ROUND(N83*M83,2)</f>
        <v>643.9</v>
      </c>
      <c r="P83" s="14">
        <f t="shared" ref="P83:P87" si="60">ROUND(O83*0.2409,2)</f>
        <v>155.12</v>
      </c>
      <c r="Q83" s="15">
        <f t="shared" ref="Q83:Q87" si="61">O83+P83</f>
        <v>799.02</v>
      </c>
    </row>
    <row r="84" spans="1:17" x14ac:dyDescent="0.25">
      <c r="A84" s="12" t="s">
        <v>522</v>
      </c>
      <c r="B84" s="28">
        <v>38</v>
      </c>
      <c r="C84" s="27">
        <f t="shared" si="52"/>
        <v>0.23899999999999999</v>
      </c>
      <c r="D84" s="14">
        <v>5.7</v>
      </c>
      <c r="E84" s="14">
        <f t="shared" si="53"/>
        <v>216.6</v>
      </c>
      <c r="F84" s="108">
        <v>0.2</v>
      </c>
      <c r="G84" s="14">
        <f t="shared" si="54"/>
        <v>43.32</v>
      </c>
      <c r="H84" s="14">
        <f t="shared" si="55"/>
        <v>10.44</v>
      </c>
      <c r="I84" s="15">
        <f t="shared" si="56"/>
        <v>53.76</v>
      </c>
      <c r="J84" s="13">
        <v>100</v>
      </c>
      <c r="K84" s="27">
        <f t="shared" si="57"/>
        <v>0.62890000000000001</v>
      </c>
      <c r="L84" s="14">
        <v>5.7</v>
      </c>
      <c r="M84" s="14">
        <f t="shared" si="58"/>
        <v>570</v>
      </c>
      <c r="N84" s="108">
        <v>1</v>
      </c>
      <c r="O84" s="14">
        <f t="shared" si="59"/>
        <v>570</v>
      </c>
      <c r="P84" s="14">
        <f t="shared" si="60"/>
        <v>137.31</v>
      </c>
      <c r="Q84" s="15">
        <f t="shared" si="61"/>
        <v>707.31</v>
      </c>
    </row>
    <row r="85" spans="1:17" x14ac:dyDescent="0.25">
      <c r="A85" s="12" t="s">
        <v>522</v>
      </c>
      <c r="B85" s="28">
        <v>49</v>
      </c>
      <c r="C85" s="27">
        <f t="shared" si="52"/>
        <v>0.30819999999999997</v>
      </c>
      <c r="D85" s="14">
        <v>4.7</v>
      </c>
      <c r="E85" s="14">
        <f t="shared" si="53"/>
        <v>230.3</v>
      </c>
      <c r="F85" s="108">
        <v>0.2</v>
      </c>
      <c r="G85" s="14">
        <f t="shared" si="54"/>
        <v>46.06</v>
      </c>
      <c r="H85" s="14">
        <f t="shared" si="55"/>
        <v>11.1</v>
      </c>
      <c r="I85" s="15">
        <f t="shared" si="56"/>
        <v>57.160000000000004</v>
      </c>
      <c r="J85" s="13">
        <v>31</v>
      </c>
      <c r="K85" s="27">
        <f t="shared" si="57"/>
        <v>0.19500000000000001</v>
      </c>
      <c r="L85" s="14">
        <v>4.7</v>
      </c>
      <c r="M85" s="14">
        <f t="shared" si="58"/>
        <v>145.70000000000002</v>
      </c>
      <c r="N85" s="108">
        <v>1</v>
      </c>
      <c r="O85" s="14">
        <f t="shared" si="59"/>
        <v>145.69999999999999</v>
      </c>
      <c r="P85" s="14">
        <f t="shared" si="60"/>
        <v>35.1</v>
      </c>
      <c r="Q85" s="15">
        <f t="shared" si="61"/>
        <v>180.79999999999998</v>
      </c>
    </row>
    <row r="86" spans="1:17" x14ac:dyDescent="0.25">
      <c r="A86" s="12" t="s">
        <v>525</v>
      </c>
      <c r="B86" s="28"/>
      <c r="C86" s="27"/>
      <c r="D86" s="14"/>
      <c r="E86" s="14"/>
      <c r="F86" s="108"/>
      <c r="G86" s="14"/>
      <c r="H86" s="14"/>
      <c r="I86" s="15"/>
      <c r="J86" s="13">
        <v>30</v>
      </c>
      <c r="K86" s="27">
        <f t="shared" si="57"/>
        <v>0.18870000000000001</v>
      </c>
      <c r="L86" s="14">
        <v>5.7</v>
      </c>
      <c r="M86" s="14">
        <f t="shared" si="58"/>
        <v>171</v>
      </c>
      <c r="N86" s="108">
        <v>1</v>
      </c>
      <c r="O86" s="14">
        <f t="shared" si="59"/>
        <v>171</v>
      </c>
      <c r="P86" s="14">
        <f t="shared" si="60"/>
        <v>41.19</v>
      </c>
      <c r="Q86" s="15">
        <f t="shared" si="61"/>
        <v>212.19</v>
      </c>
    </row>
    <row r="87" spans="1:17" x14ac:dyDescent="0.25">
      <c r="A87" s="12" t="s">
        <v>526</v>
      </c>
      <c r="B87" s="28">
        <v>41</v>
      </c>
      <c r="C87" s="27">
        <f t="shared" si="52"/>
        <v>0.25790000000000002</v>
      </c>
      <c r="D87" s="14">
        <v>7.42</v>
      </c>
      <c r="E87" s="14">
        <f t="shared" si="53"/>
        <v>304.21999999999997</v>
      </c>
      <c r="F87" s="108">
        <v>0.2</v>
      </c>
      <c r="G87" s="14">
        <f t="shared" si="54"/>
        <v>60.84</v>
      </c>
      <c r="H87" s="14">
        <f t="shared" si="55"/>
        <v>14.66</v>
      </c>
      <c r="I87" s="15">
        <f t="shared" si="56"/>
        <v>75.5</v>
      </c>
      <c r="J87" s="13">
        <v>172</v>
      </c>
      <c r="K87" s="27">
        <f t="shared" si="57"/>
        <v>1.0818000000000001</v>
      </c>
      <c r="L87" s="14">
        <v>7.42</v>
      </c>
      <c r="M87" s="14">
        <f t="shared" si="58"/>
        <v>1276.24</v>
      </c>
      <c r="N87" s="108">
        <v>1</v>
      </c>
      <c r="O87" s="14">
        <f t="shared" si="59"/>
        <v>1276.24</v>
      </c>
      <c r="P87" s="14">
        <f t="shared" si="60"/>
        <v>307.45</v>
      </c>
      <c r="Q87" s="15">
        <f t="shared" si="61"/>
        <v>1583.69</v>
      </c>
    </row>
    <row r="88" spans="1:17" s="1" customFormat="1" ht="64.5" customHeight="1" x14ac:dyDescent="0.25">
      <c r="A88" s="101" t="s">
        <v>10</v>
      </c>
      <c r="B88" s="227">
        <f>SUM(B89:B95)</f>
        <v>192</v>
      </c>
      <c r="C88" s="228">
        <f t="shared" ref="C88:I88" si="62">SUM(C89:C95)</f>
        <v>1.2075</v>
      </c>
      <c r="D88" s="228"/>
      <c r="E88" s="228"/>
      <c r="F88" s="228"/>
      <c r="G88" s="228">
        <f t="shared" si="62"/>
        <v>153.6</v>
      </c>
      <c r="H88" s="228">
        <f t="shared" si="62"/>
        <v>37.01</v>
      </c>
      <c r="I88" s="229">
        <f t="shared" si="62"/>
        <v>190.60999999999999</v>
      </c>
      <c r="J88" s="230">
        <f>SUM(J89:J95)</f>
        <v>714</v>
      </c>
      <c r="K88" s="95">
        <f t="shared" ref="K88:Q88" si="63">SUM(K89:K95)</f>
        <v>4.4905999999999997</v>
      </c>
      <c r="L88" s="95"/>
      <c r="M88" s="95"/>
      <c r="N88" s="95"/>
      <c r="O88" s="95">
        <f t="shared" si="63"/>
        <v>2856</v>
      </c>
      <c r="P88" s="95">
        <f t="shared" si="63"/>
        <v>688.01</v>
      </c>
      <c r="Q88" s="243">
        <f t="shared" si="63"/>
        <v>3544.01</v>
      </c>
    </row>
    <row r="89" spans="1:17" x14ac:dyDescent="0.25">
      <c r="A89" s="12" t="s">
        <v>514</v>
      </c>
      <c r="B89" s="28">
        <v>48</v>
      </c>
      <c r="C89" s="27">
        <f>ROUND(B89/159,4)</f>
        <v>0.3019</v>
      </c>
      <c r="D89" s="14">
        <v>4</v>
      </c>
      <c r="E89" s="14">
        <f>D89*B89</f>
        <v>192</v>
      </c>
      <c r="F89" s="108">
        <v>0.2</v>
      </c>
      <c r="G89" s="14">
        <f>ROUND(E89*F89,2)</f>
        <v>38.4</v>
      </c>
      <c r="H89" s="14">
        <f>ROUND(G89*0.2409,2)</f>
        <v>9.25</v>
      </c>
      <c r="I89" s="15">
        <f>G89+H89</f>
        <v>47.65</v>
      </c>
      <c r="J89" s="13">
        <v>199</v>
      </c>
      <c r="K89" s="27">
        <f>ROUND(J89/159,4)</f>
        <v>1.2516</v>
      </c>
      <c r="L89" s="14">
        <v>4</v>
      </c>
      <c r="M89" s="14">
        <f>L89*J89</f>
        <v>796</v>
      </c>
      <c r="N89" s="108">
        <v>1</v>
      </c>
      <c r="O89" s="14">
        <f>ROUND(N89*M89,2)</f>
        <v>796</v>
      </c>
      <c r="P89" s="14">
        <f>ROUND(O89*0.2409,2)</f>
        <v>191.76</v>
      </c>
      <c r="Q89" s="15">
        <f>O89+P89</f>
        <v>987.76</v>
      </c>
    </row>
    <row r="90" spans="1:17" x14ac:dyDescent="0.25">
      <c r="A90" s="12" t="s">
        <v>514</v>
      </c>
      <c r="B90" s="28">
        <v>48</v>
      </c>
      <c r="C90" s="27">
        <f t="shared" ref="C90:C95" si="64">ROUND(B90/159,4)</f>
        <v>0.3019</v>
      </c>
      <c r="D90" s="14">
        <v>4</v>
      </c>
      <c r="E90" s="14">
        <f t="shared" ref="E90:E95" si="65">D90*B90</f>
        <v>192</v>
      </c>
      <c r="F90" s="108">
        <v>0.2</v>
      </c>
      <c r="G90" s="14">
        <f t="shared" ref="G90:G95" si="66">ROUND(E90*F90,2)</f>
        <v>38.4</v>
      </c>
      <c r="H90" s="14">
        <f t="shared" ref="H90:H95" si="67">ROUND(G90*0.2409,2)</f>
        <v>9.25</v>
      </c>
      <c r="I90" s="15">
        <f t="shared" ref="I90:I95" si="68">G90+H90</f>
        <v>47.65</v>
      </c>
      <c r="J90" s="13">
        <v>165</v>
      </c>
      <c r="K90" s="27">
        <f t="shared" ref="K90:K95" si="69">ROUND(J90/159,4)</f>
        <v>1.0377000000000001</v>
      </c>
      <c r="L90" s="14">
        <v>4</v>
      </c>
      <c r="M90" s="14">
        <f t="shared" ref="M90:M95" si="70">L90*J90</f>
        <v>660</v>
      </c>
      <c r="N90" s="108">
        <v>1</v>
      </c>
      <c r="O90" s="14">
        <f t="shared" ref="O90:O95" si="71">ROUND(N90*M90,2)</f>
        <v>660</v>
      </c>
      <c r="P90" s="14">
        <f t="shared" ref="P90:P95" si="72">ROUND(O90*0.2409,2)</f>
        <v>158.99</v>
      </c>
      <c r="Q90" s="15">
        <f t="shared" ref="Q90:Q95" si="73">O90+P90</f>
        <v>818.99</v>
      </c>
    </row>
    <row r="91" spans="1:17" x14ac:dyDescent="0.25">
      <c r="A91" s="12" t="s">
        <v>514</v>
      </c>
      <c r="B91" s="28"/>
      <c r="C91" s="27"/>
      <c r="D91" s="14"/>
      <c r="E91" s="14"/>
      <c r="F91" s="108"/>
      <c r="G91" s="14"/>
      <c r="H91" s="14"/>
      <c r="I91" s="15"/>
      <c r="J91" s="13">
        <v>11</v>
      </c>
      <c r="K91" s="27">
        <f t="shared" si="69"/>
        <v>6.9199999999999998E-2</v>
      </c>
      <c r="L91" s="14">
        <v>4</v>
      </c>
      <c r="M91" s="14">
        <f t="shared" si="70"/>
        <v>44</v>
      </c>
      <c r="N91" s="108">
        <v>1</v>
      </c>
      <c r="O91" s="14">
        <f t="shared" si="71"/>
        <v>44</v>
      </c>
      <c r="P91" s="14">
        <f t="shared" si="72"/>
        <v>10.6</v>
      </c>
      <c r="Q91" s="15">
        <f t="shared" si="73"/>
        <v>54.6</v>
      </c>
    </row>
    <row r="92" spans="1:17" x14ac:dyDescent="0.25">
      <c r="A92" s="12" t="s">
        <v>514</v>
      </c>
      <c r="B92" s="28">
        <v>24</v>
      </c>
      <c r="C92" s="27">
        <f t="shared" si="64"/>
        <v>0.15090000000000001</v>
      </c>
      <c r="D92" s="14">
        <v>4</v>
      </c>
      <c r="E92" s="14">
        <f t="shared" si="65"/>
        <v>96</v>
      </c>
      <c r="F92" s="108">
        <v>0.2</v>
      </c>
      <c r="G92" s="14">
        <f t="shared" si="66"/>
        <v>19.2</v>
      </c>
      <c r="H92" s="14">
        <f t="shared" si="67"/>
        <v>4.63</v>
      </c>
      <c r="I92" s="15">
        <f t="shared" si="68"/>
        <v>23.83</v>
      </c>
      <c r="J92" s="13">
        <v>70</v>
      </c>
      <c r="K92" s="27">
        <f t="shared" si="69"/>
        <v>0.44030000000000002</v>
      </c>
      <c r="L92" s="14">
        <v>4</v>
      </c>
      <c r="M92" s="14">
        <f t="shared" si="70"/>
        <v>280</v>
      </c>
      <c r="N92" s="108">
        <v>1</v>
      </c>
      <c r="O92" s="14">
        <f t="shared" si="71"/>
        <v>280</v>
      </c>
      <c r="P92" s="14">
        <f t="shared" si="72"/>
        <v>67.45</v>
      </c>
      <c r="Q92" s="15">
        <f t="shared" si="73"/>
        <v>347.45</v>
      </c>
    </row>
    <row r="93" spans="1:17" x14ac:dyDescent="0.25">
      <c r="A93" s="12" t="s">
        <v>514</v>
      </c>
      <c r="B93" s="28">
        <v>24</v>
      </c>
      <c r="C93" s="27">
        <f t="shared" si="64"/>
        <v>0.15090000000000001</v>
      </c>
      <c r="D93" s="14">
        <v>4</v>
      </c>
      <c r="E93" s="14">
        <f t="shared" si="65"/>
        <v>96</v>
      </c>
      <c r="F93" s="108">
        <v>0.2</v>
      </c>
      <c r="G93" s="14">
        <f t="shared" si="66"/>
        <v>19.2</v>
      </c>
      <c r="H93" s="14">
        <f t="shared" si="67"/>
        <v>4.63</v>
      </c>
      <c r="I93" s="15">
        <f t="shared" si="68"/>
        <v>23.83</v>
      </c>
      <c r="J93" s="13">
        <v>35</v>
      </c>
      <c r="K93" s="27">
        <f t="shared" si="69"/>
        <v>0.22009999999999999</v>
      </c>
      <c r="L93" s="14">
        <v>4</v>
      </c>
      <c r="M93" s="14">
        <f t="shared" si="70"/>
        <v>140</v>
      </c>
      <c r="N93" s="108">
        <v>1</v>
      </c>
      <c r="O93" s="14">
        <f t="shared" si="71"/>
        <v>140</v>
      </c>
      <c r="P93" s="14">
        <f t="shared" si="72"/>
        <v>33.729999999999997</v>
      </c>
      <c r="Q93" s="15">
        <f t="shared" si="73"/>
        <v>173.73</v>
      </c>
    </row>
    <row r="94" spans="1:17" x14ac:dyDescent="0.25">
      <c r="A94" s="12" t="s">
        <v>514</v>
      </c>
      <c r="B94" s="28"/>
      <c r="C94" s="27"/>
      <c r="D94" s="14"/>
      <c r="E94" s="14"/>
      <c r="F94" s="108"/>
      <c r="G94" s="14"/>
      <c r="H94" s="14"/>
      <c r="I94" s="15"/>
      <c r="J94" s="13">
        <v>105</v>
      </c>
      <c r="K94" s="27">
        <f t="shared" si="69"/>
        <v>0.66039999999999999</v>
      </c>
      <c r="L94" s="14">
        <v>4</v>
      </c>
      <c r="M94" s="14">
        <f t="shared" si="70"/>
        <v>420</v>
      </c>
      <c r="N94" s="108">
        <v>1</v>
      </c>
      <c r="O94" s="14">
        <f t="shared" si="71"/>
        <v>420</v>
      </c>
      <c r="P94" s="14">
        <f t="shared" si="72"/>
        <v>101.18</v>
      </c>
      <c r="Q94" s="15">
        <f t="shared" si="73"/>
        <v>521.18000000000006</v>
      </c>
    </row>
    <row r="95" spans="1:17" x14ac:dyDescent="0.25">
      <c r="A95" s="12" t="s">
        <v>514</v>
      </c>
      <c r="B95" s="28">
        <v>48</v>
      </c>
      <c r="C95" s="27">
        <f t="shared" si="64"/>
        <v>0.3019</v>
      </c>
      <c r="D95" s="14">
        <v>4</v>
      </c>
      <c r="E95" s="14">
        <f t="shared" si="65"/>
        <v>192</v>
      </c>
      <c r="F95" s="108">
        <v>0.2</v>
      </c>
      <c r="G95" s="14">
        <f t="shared" si="66"/>
        <v>38.4</v>
      </c>
      <c r="H95" s="14">
        <f t="shared" si="67"/>
        <v>9.25</v>
      </c>
      <c r="I95" s="15">
        <f t="shared" si="68"/>
        <v>47.65</v>
      </c>
      <c r="J95" s="13">
        <v>129</v>
      </c>
      <c r="K95" s="27">
        <f t="shared" si="69"/>
        <v>0.81130000000000002</v>
      </c>
      <c r="L95" s="14">
        <v>4</v>
      </c>
      <c r="M95" s="14">
        <f t="shared" si="70"/>
        <v>516</v>
      </c>
      <c r="N95" s="108">
        <v>1</v>
      </c>
      <c r="O95" s="14">
        <f t="shared" si="71"/>
        <v>516</v>
      </c>
      <c r="P95" s="14">
        <f t="shared" si="72"/>
        <v>124.3</v>
      </c>
      <c r="Q95" s="15">
        <f t="shared" si="73"/>
        <v>640.29999999999995</v>
      </c>
    </row>
    <row r="96" spans="1:17" s="1" customFormat="1" ht="24" customHeight="1" x14ac:dyDescent="0.25">
      <c r="A96" s="47" t="s">
        <v>527</v>
      </c>
      <c r="B96" s="224">
        <f>B97+B99</f>
        <v>0</v>
      </c>
      <c r="C96" s="225">
        <f>C97+C99</f>
        <v>0</v>
      </c>
      <c r="D96" s="225"/>
      <c r="E96" s="225"/>
      <c r="F96" s="225"/>
      <c r="G96" s="225">
        <f>G97+G99</f>
        <v>0</v>
      </c>
      <c r="H96" s="225">
        <f>H97+H99</f>
        <v>0</v>
      </c>
      <c r="I96" s="226">
        <f>I97+I99</f>
        <v>0</v>
      </c>
      <c r="J96" s="244">
        <f>J97+J99</f>
        <v>8</v>
      </c>
      <c r="K96" s="253">
        <f>K97+K99</f>
        <v>5.04E-2</v>
      </c>
      <c r="L96" s="253"/>
      <c r="M96" s="253"/>
      <c r="N96" s="253"/>
      <c r="O96" s="253">
        <f>O97+O99</f>
        <v>34.799999999999997</v>
      </c>
      <c r="P96" s="253">
        <f>P97+P99</f>
        <v>8.3800000000000008</v>
      </c>
      <c r="Q96" s="254">
        <f>Q97+Q99</f>
        <v>43.180000000000007</v>
      </c>
    </row>
    <row r="97" spans="1:17" s="1" customFormat="1" ht="49.5" customHeight="1" x14ac:dyDescent="0.25">
      <c r="A97" s="101" t="s">
        <v>9</v>
      </c>
      <c r="B97" s="227"/>
      <c r="C97" s="228"/>
      <c r="D97" s="228"/>
      <c r="E97" s="228"/>
      <c r="F97" s="228"/>
      <c r="G97" s="228"/>
      <c r="H97" s="228"/>
      <c r="I97" s="229"/>
      <c r="J97" s="230">
        <f t="shared" ref="J97:Q97" si="74">SUM(J98:J98)</f>
        <v>4</v>
      </c>
      <c r="K97" s="96">
        <f t="shared" si="74"/>
        <v>2.52E-2</v>
      </c>
      <c r="L97" s="96"/>
      <c r="M97" s="96"/>
      <c r="N97" s="96"/>
      <c r="O97" s="96">
        <f t="shared" si="74"/>
        <v>18.8</v>
      </c>
      <c r="P97" s="96">
        <f t="shared" si="74"/>
        <v>4.53</v>
      </c>
      <c r="Q97" s="97">
        <f t="shared" si="74"/>
        <v>23.330000000000002</v>
      </c>
    </row>
    <row r="98" spans="1:17" x14ac:dyDescent="0.25">
      <c r="A98" s="12" t="s">
        <v>528</v>
      </c>
      <c r="B98" s="28"/>
      <c r="C98" s="27"/>
      <c r="D98" s="14"/>
      <c r="E98" s="14"/>
      <c r="F98" s="108"/>
      <c r="G98" s="14"/>
      <c r="H98" s="14"/>
      <c r="I98" s="15"/>
      <c r="J98" s="13">
        <v>4</v>
      </c>
      <c r="K98" s="27">
        <f>ROUND(J98/159,4)</f>
        <v>2.52E-2</v>
      </c>
      <c r="L98" s="14">
        <v>4.7</v>
      </c>
      <c r="M98" s="14">
        <f>L98*J98</f>
        <v>18.8</v>
      </c>
      <c r="N98" s="108">
        <v>1</v>
      </c>
      <c r="O98" s="14">
        <f>ROUND(M98*N98,2)</f>
        <v>18.8</v>
      </c>
      <c r="P98" s="14">
        <f>ROUND(O98*0.2409,2)</f>
        <v>4.53</v>
      </c>
      <c r="Q98" s="15">
        <f>O98+P98</f>
        <v>23.330000000000002</v>
      </c>
    </row>
    <row r="99" spans="1:17" s="1" customFormat="1" ht="64.5" customHeight="1" x14ac:dyDescent="0.25">
      <c r="A99" s="101" t="s">
        <v>10</v>
      </c>
      <c r="B99" s="227"/>
      <c r="C99" s="228"/>
      <c r="D99" s="228"/>
      <c r="E99" s="228"/>
      <c r="F99" s="228"/>
      <c r="G99" s="228"/>
      <c r="H99" s="228"/>
      <c r="I99" s="229"/>
      <c r="J99" s="230">
        <f t="shared" ref="J99:Q99" si="75">SUM(J100:J100)</f>
        <v>4</v>
      </c>
      <c r="K99" s="95">
        <f t="shared" si="75"/>
        <v>2.52E-2</v>
      </c>
      <c r="L99" s="95"/>
      <c r="M99" s="95"/>
      <c r="N99" s="95"/>
      <c r="O99" s="95">
        <f t="shared" si="75"/>
        <v>16</v>
      </c>
      <c r="P99" s="95">
        <f t="shared" si="75"/>
        <v>3.85</v>
      </c>
      <c r="Q99" s="243">
        <f t="shared" si="75"/>
        <v>19.850000000000001</v>
      </c>
    </row>
    <row r="100" spans="1:17" x14ac:dyDescent="0.25">
      <c r="A100" s="12" t="s">
        <v>514</v>
      </c>
      <c r="B100" s="28"/>
      <c r="C100" s="27"/>
      <c r="D100" s="14"/>
      <c r="E100" s="14"/>
      <c r="F100" s="108"/>
      <c r="G100" s="14"/>
      <c r="H100" s="14"/>
      <c r="I100" s="15"/>
      <c r="J100" s="13">
        <v>4</v>
      </c>
      <c r="K100" s="27">
        <f>ROUND(J100/159,4)</f>
        <v>2.52E-2</v>
      </c>
      <c r="L100" s="14">
        <v>4</v>
      </c>
      <c r="M100" s="14">
        <f>L100*J100</f>
        <v>16</v>
      </c>
      <c r="N100" s="108">
        <v>1</v>
      </c>
      <c r="O100" s="14">
        <f>ROUND(N100*M100,2)</f>
        <v>16</v>
      </c>
      <c r="P100" s="14">
        <f>ROUND(O100*0.2409,2)</f>
        <v>3.85</v>
      </c>
      <c r="Q100" s="15">
        <f>O100+P100</f>
        <v>19.850000000000001</v>
      </c>
    </row>
    <row r="101" spans="1:17" s="1" customFormat="1" ht="24" customHeight="1" x14ac:dyDescent="0.25">
      <c r="A101" s="47" t="s">
        <v>529</v>
      </c>
      <c r="B101" s="224">
        <f>B102+B114+B138</f>
        <v>1406</v>
      </c>
      <c r="C101" s="225">
        <f>C102+C114+C138</f>
        <v>8.8425999999999991</v>
      </c>
      <c r="D101" s="225"/>
      <c r="E101" s="225"/>
      <c r="F101" s="225"/>
      <c r="G101" s="225">
        <f>G102+G114+G138</f>
        <v>1574.07</v>
      </c>
      <c r="H101" s="225">
        <f>H102+H114+H138</f>
        <v>379.17</v>
      </c>
      <c r="I101" s="226">
        <f>I102+I114+I138</f>
        <v>1953.2400000000002</v>
      </c>
      <c r="J101" s="224">
        <f>J102+J114+J138</f>
        <v>4258</v>
      </c>
      <c r="K101" s="225">
        <f>K102+K114+K138</f>
        <v>26.779499999999999</v>
      </c>
      <c r="L101" s="225"/>
      <c r="M101" s="225"/>
      <c r="N101" s="225"/>
      <c r="O101" s="225">
        <f>O102+O114+O138</f>
        <v>22524.37</v>
      </c>
      <c r="P101" s="225">
        <f>P102+P114+P138</f>
        <v>5426.1399999999994</v>
      </c>
      <c r="Q101" s="226">
        <f>Q102+Q114+Q138</f>
        <v>27950.510000000002</v>
      </c>
    </row>
    <row r="102" spans="1:17" s="1" customFormat="1" ht="33" x14ac:dyDescent="0.25">
      <c r="A102" s="101" t="s">
        <v>11</v>
      </c>
      <c r="B102" s="227">
        <f>SUM(B103:B112)</f>
        <v>205</v>
      </c>
      <c r="C102" s="228">
        <f t="shared" ref="C102:I102" si="76">SUM(C103:C112)</f>
        <v>1.2893000000000001</v>
      </c>
      <c r="D102" s="228">
        <f t="shared" si="76"/>
        <v>70.702830188679243</v>
      </c>
      <c r="E102" s="228">
        <f t="shared" si="76"/>
        <v>1811.2103773584909</v>
      </c>
      <c r="F102" s="228"/>
      <c r="G102" s="228">
        <f t="shared" si="76"/>
        <v>362.24</v>
      </c>
      <c r="H102" s="228">
        <f t="shared" si="76"/>
        <v>87.25</v>
      </c>
      <c r="I102" s="229">
        <f t="shared" si="76"/>
        <v>449.49</v>
      </c>
      <c r="J102" s="227">
        <f>SUM(J103:J113)</f>
        <v>607</v>
      </c>
      <c r="K102" s="228">
        <f t="shared" ref="K102:Q102" si="77">SUM(K103:K113)</f>
        <v>3.8176000000000001</v>
      </c>
      <c r="L102" s="228"/>
      <c r="M102" s="228"/>
      <c r="N102" s="228"/>
      <c r="O102" s="228">
        <f t="shared" si="77"/>
        <v>5181.91</v>
      </c>
      <c r="P102" s="228">
        <f t="shared" si="77"/>
        <v>1248.33</v>
      </c>
      <c r="Q102" s="229">
        <f t="shared" si="77"/>
        <v>6430.24</v>
      </c>
    </row>
    <row r="103" spans="1:17" ht="18.75" customHeight="1" x14ac:dyDescent="0.25">
      <c r="A103" s="12" t="s">
        <v>512</v>
      </c>
      <c r="B103" s="28">
        <v>5</v>
      </c>
      <c r="C103" s="27">
        <f>ROUND(B103/159,4)</f>
        <v>3.1399999999999997E-2</v>
      </c>
      <c r="D103" s="14">
        <v>7.8</v>
      </c>
      <c r="E103" s="14">
        <f>D103*B103</f>
        <v>39</v>
      </c>
      <c r="F103" s="108">
        <v>0.2</v>
      </c>
      <c r="G103" s="14">
        <f>ROUND(E103*F103,2)</f>
        <v>7.8</v>
      </c>
      <c r="H103" s="14">
        <f>ROUND(G103*0.2409,2)</f>
        <v>1.88</v>
      </c>
      <c r="I103" s="15">
        <f>G103+H103</f>
        <v>9.68</v>
      </c>
      <c r="J103" s="13">
        <v>24</v>
      </c>
      <c r="K103" s="27">
        <f t="shared" ref="K103:K113" si="78">ROUND(J103/159,4)</f>
        <v>0.15090000000000001</v>
      </c>
      <c r="L103" s="14">
        <v>7.8</v>
      </c>
      <c r="M103" s="14">
        <f>L103*J103</f>
        <v>187.2</v>
      </c>
      <c r="N103" s="108">
        <v>1</v>
      </c>
      <c r="O103" s="14">
        <f>ROUND(N103*M103,2)</f>
        <v>187.2</v>
      </c>
      <c r="P103" s="14">
        <f>ROUND(O103*0.2409,2)</f>
        <v>45.1</v>
      </c>
      <c r="Q103" s="15">
        <f>O103+P103</f>
        <v>232.29999999999998</v>
      </c>
    </row>
    <row r="104" spans="1:17" ht="18.75" customHeight="1" x14ac:dyDescent="0.25">
      <c r="A104" s="12" t="s">
        <v>530</v>
      </c>
      <c r="B104" s="28"/>
      <c r="C104" s="27"/>
      <c r="D104" s="14"/>
      <c r="E104" s="14"/>
      <c r="F104" s="108"/>
      <c r="G104" s="14"/>
      <c r="H104" s="14"/>
      <c r="I104" s="15"/>
      <c r="J104" s="13">
        <v>48</v>
      </c>
      <c r="K104" s="27">
        <f t="shared" si="78"/>
        <v>0.3019</v>
      </c>
      <c r="L104" s="14">
        <v>8.5500000000000007</v>
      </c>
      <c r="M104" s="14">
        <f>L104*J104</f>
        <v>410.40000000000003</v>
      </c>
      <c r="N104" s="108">
        <v>1</v>
      </c>
      <c r="O104" s="14">
        <f t="shared" ref="O104:O113" si="79">ROUND(N104*M104,2)</f>
        <v>410.4</v>
      </c>
      <c r="P104" s="14">
        <f t="shared" ref="P104:P113" si="80">ROUND(O104*0.2409,2)</f>
        <v>98.87</v>
      </c>
      <c r="Q104" s="15">
        <f>O104+P104</f>
        <v>509.27</v>
      </c>
    </row>
    <row r="105" spans="1:17" ht="18.75" customHeight="1" x14ac:dyDescent="0.25">
      <c r="A105" s="12" t="s">
        <v>530</v>
      </c>
      <c r="B105" s="28">
        <v>38</v>
      </c>
      <c r="C105" s="27">
        <f t="shared" ref="C105:C112" si="81">ROUND(B105/159,4)</f>
        <v>0.23899999999999999</v>
      </c>
      <c r="D105" s="14">
        <v>8.5500000000000007</v>
      </c>
      <c r="E105" s="14">
        <f t="shared" ref="E105:E112" si="82">D105*B105</f>
        <v>324.90000000000003</v>
      </c>
      <c r="F105" s="108">
        <v>0.2</v>
      </c>
      <c r="G105" s="14">
        <f t="shared" ref="G105:G112" si="83">ROUND(E105*F105,2)</f>
        <v>64.98</v>
      </c>
      <c r="H105" s="14">
        <f t="shared" ref="H105:H112" si="84">ROUND(G105*0.2409,2)</f>
        <v>15.65</v>
      </c>
      <c r="I105" s="15">
        <f t="shared" ref="I105:I112" si="85">G105+H105</f>
        <v>80.63000000000001</v>
      </c>
      <c r="J105" s="13">
        <v>116</v>
      </c>
      <c r="K105" s="27">
        <f t="shared" si="78"/>
        <v>0.72960000000000003</v>
      </c>
      <c r="L105" s="14">
        <v>8.5500000000000007</v>
      </c>
      <c r="M105" s="14">
        <f t="shared" ref="M105:M136" si="86">L105*J105</f>
        <v>991.80000000000007</v>
      </c>
      <c r="N105" s="108">
        <v>1</v>
      </c>
      <c r="O105" s="14">
        <f t="shared" si="79"/>
        <v>991.8</v>
      </c>
      <c r="P105" s="14">
        <f t="shared" si="80"/>
        <v>238.92</v>
      </c>
      <c r="Q105" s="15">
        <f t="shared" ref="Q105:Q137" si="87">O105+P105</f>
        <v>1230.72</v>
      </c>
    </row>
    <row r="106" spans="1:17" ht="18.75" customHeight="1" x14ac:dyDescent="0.25">
      <c r="A106" s="12" t="s">
        <v>530</v>
      </c>
      <c r="B106" s="28"/>
      <c r="C106" s="27"/>
      <c r="D106" s="14"/>
      <c r="E106" s="14"/>
      <c r="F106" s="108"/>
      <c r="G106" s="14"/>
      <c r="H106" s="14"/>
      <c r="I106" s="15"/>
      <c r="J106" s="13">
        <v>44</v>
      </c>
      <c r="K106" s="27">
        <f t="shared" si="78"/>
        <v>0.2767</v>
      </c>
      <c r="L106" s="14">
        <v>8.5500000000000007</v>
      </c>
      <c r="M106" s="14">
        <f t="shared" si="86"/>
        <v>376.20000000000005</v>
      </c>
      <c r="N106" s="108">
        <v>1</v>
      </c>
      <c r="O106" s="14">
        <f t="shared" si="79"/>
        <v>376.2</v>
      </c>
      <c r="P106" s="14">
        <f t="shared" si="80"/>
        <v>90.63</v>
      </c>
      <c r="Q106" s="15">
        <f t="shared" si="87"/>
        <v>466.83</v>
      </c>
    </row>
    <row r="107" spans="1:17" ht="18.75" customHeight="1" x14ac:dyDescent="0.25">
      <c r="A107" s="12" t="s">
        <v>530</v>
      </c>
      <c r="B107" s="28">
        <v>28</v>
      </c>
      <c r="C107" s="27">
        <f t="shared" si="81"/>
        <v>0.17610000000000001</v>
      </c>
      <c r="D107" s="14">
        <v>7.8</v>
      </c>
      <c r="E107" s="14">
        <f t="shared" si="82"/>
        <v>218.4</v>
      </c>
      <c r="F107" s="108">
        <v>0.2</v>
      </c>
      <c r="G107" s="14">
        <f t="shared" si="83"/>
        <v>43.68</v>
      </c>
      <c r="H107" s="14">
        <f t="shared" si="84"/>
        <v>10.52</v>
      </c>
      <c r="I107" s="15">
        <f t="shared" si="85"/>
        <v>54.2</v>
      </c>
      <c r="J107" s="13">
        <v>76</v>
      </c>
      <c r="K107" s="27">
        <f t="shared" si="78"/>
        <v>0.47799999999999998</v>
      </c>
      <c r="L107" s="14">
        <v>7.8</v>
      </c>
      <c r="M107" s="14">
        <f t="shared" si="86"/>
        <v>592.79999999999995</v>
      </c>
      <c r="N107" s="108">
        <v>1</v>
      </c>
      <c r="O107" s="14">
        <f t="shared" si="79"/>
        <v>592.79999999999995</v>
      </c>
      <c r="P107" s="14">
        <f t="shared" si="80"/>
        <v>142.81</v>
      </c>
      <c r="Q107" s="15">
        <f t="shared" si="87"/>
        <v>735.6099999999999</v>
      </c>
    </row>
    <row r="108" spans="1:17" ht="18.75" customHeight="1" x14ac:dyDescent="0.25">
      <c r="A108" s="12" t="s">
        <v>530</v>
      </c>
      <c r="B108" s="28">
        <v>56</v>
      </c>
      <c r="C108" s="27">
        <f t="shared" si="81"/>
        <v>0.35220000000000001</v>
      </c>
      <c r="D108" s="14">
        <v>8.5500000000000007</v>
      </c>
      <c r="E108" s="14">
        <f t="shared" si="82"/>
        <v>478.80000000000007</v>
      </c>
      <c r="F108" s="108">
        <v>0.2</v>
      </c>
      <c r="G108" s="14">
        <f t="shared" si="83"/>
        <v>95.76</v>
      </c>
      <c r="H108" s="14">
        <f t="shared" si="84"/>
        <v>23.07</v>
      </c>
      <c r="I108" s="15">
        <f t="shared" si="85"/>
        <v>118.83000000000001</v>
      </c>
      <c r="J108" s="13">
        <v>44</v>
      </c>
      <c r="K108" s="27">
        <f t="shared" si="78"/>
        <v>0.2767</v>
      </c>
      <c r="L108" s="14">
        <v>8.5500000000000007</v>
      </c>
      <c r="M108" s="14">
        <f t="shared" si="86"/>
        <v>376.20000000000005</v>
      </c>
      <c r="N108" s="108">
        <v>1</v>
      </c>
      <c r="O108" s="14">
        <f t="shared" si="79"/>
        <v>376.2</v>
      </c>
      <c r="P108" s="14">
        <f t="shared" si="80"/>
        <v>90.63</v>
      </c>
      <c r="Q108" s="15">
        <f t="shared" si="87"/>
        <v>466.83</v>
      </c>
    </row>
    <row r="109" spans="1:17" ht="18.75" customHeight="1" x14ac:dyDescent="0.25">
      <c r="A109" s="12" t="s">
        <v>530</v>
      </c>
      <c r="B109" s="28">
        <v>12</v>
      </c>
      <c r="C109" s="27">
        <f t="shared" si="81"/>
        <v>7.5499999999999998E-2</v>
      </c>
      <c r="D109" s="14">
        <v>8.5500000000000007</v>
      </c>
      <c r="E109" s="14">
        <f t="shared" si="82"/>
        <v>102.60000000000001</v>
      </c>
      <c r="F109" s="108">
        <v>0.2</v>
      </c>
      <c r="G109" s="14">
        <f t="shared" si="83"/>
        <v>20.52</v>
      </c>
      <c r="H109" s="14">
        <f t="shared" si="84"/>
        <v>4.9400000000000004</v>
      </c>
      <c r="I109" s="15">
        <f t="shared" si="85"/>
        <v>25.46</v>
      </c>
      <c r="J109" s="13">
        <v>28</v>
      </c>
      <c r="K109" s="27">
        <f t="shared" si="78"/>
        <v>0.17610000000000001</v>
      </c>
      <c r="L109" s="14">
        <v>8.5500000000000007</v>
      </c>
      <c r="M109" s="14">
        <f t="shared" si="86"/>
        <v>239.40000000000003</v>
      </c>
      <c r="N109" s="108">
        <v>1</v>
      </c>
      <c r="O109" s="14">
        <f t="shared" si="79"/>
        <v>239.4</v>
      </c>
      <c r="P109" s="14">
        <f t="shared" si="80"/>
        <v>57.67</v>
      </c>
      <c r="Q109" s="15">
        <f t="shared" si="87"/>
        <v>297.07</v>
      </c>
    </row>
    <row r="110" spans="1:17" ht="18.75" customHeight="1" x14ac:dyDescent="0.25">
      <c r="A110" s="12" t="s">
        <v>530</v>
      </c>
      <c r="B110" s="28">
        <v>19</v>
      </c>
      <c r="C110" s="27">
        <f t="shared" si="81"/>
        <v>0.1195</v>
      </c>
      <c r="D110" s="14">
        <v>8.5500000000000007</v>
      </c>
      <c r="E110" s="14">
        <f t="shared" si="82"/>
        <v>162.45000000000002</v>
      </c>
      <c r="F110" s="108">
        <v>0.2</v>
      </c>
      <c r="G110" s="14">
        <f t="shared" si="83"/>
        <v>32.49</v>
      </c>
      <c r="H110" s="14">
        <f t="shared" si="84"/>
        <v>7.83</v>
      </c>
      <c r="I110" s="15">
        <f t="shared" si="85"/>
        <v>40.32</v>
      </c>
      <c r="J110" s="13">
        <v>99</v>
      </c>
      <c r="K110" s="27">
        <f t="shared" si="78"/>
        <v>0.62260000000000004</v>
      </c>
      <c r="L110" s="14">
        <v>8.5500000000000007</v>
      </c>
      <c r="M110" s="14">
        <f t="shared" si="86"/>
        <v>846.45</v>
      </c>
      <c r="N110" s="108">
        <v>1</v>
      </c>
      <c r="O110" s="14">
        <f t="shared" si="79"/>
        <v>846.45</v>
      </c>
      <c r="P110" s="14">
        <f t="shared" si="80"/>
        <v>203.91</v>
      </c>
      <c r="Q110" s="15">
        <f t="shared" si="87"/>
        <v>1050.3600000000001</v>
      </c>
    </row>
    <row r="111" spans="1:17" ht="18.75" customHeight="1" x14ac:dyDescent="0.25">
      <c r="A111" s="12" t="s">
        <v>531</v>
      </c>
      <c r="B111" s="28">
        <v>8</v>
      </c>
      <c r="C111" s="27">
        <f t="shared" si="81"/>
        <v>5.0299999999999997E-2</v>
      </c>
      <c r="D111" s="14">
        <v>10.65</v>
      </c>
      <c r="E111" s="14">
        <f t="shared" si="82"/>
        <v>85.2</v>
      </c>
      <c r="F111" s="108">
        <v>0.2</v>
      </c>
      <c r="G111" s="14">
        <f t="shared" si="83"/>
        <v>17.04</v>
      </c>
      <c r="H111" s="14">
        <f t="shared" si="84"/>
        <v>4.0999999999999996</v>
      </c>
      <c r="I111" s="15">
        <f t="shared" si="85"/>
        <v>21.14</v>
      </c>
      <c r="J111" s="13">
        <v>40</v>
      </c>
      <c r="K111" s="27">
        <f t="shared" si="78"/>
        <v>0.25159999999999999</v>
      </c>
      <c r="L111" s="14">
        <v>10.65</v>
      </c>
      <c r="M111" s="14">
        <f t="shared" si="86"/>
        <v>426</v>
      </c>
      <c r="N111" s="108">
        <v>1</v>
      </c>
      <c r="O111" s="14">
        <f t="shared" si="79"/>
        <v>426</v>
      </c>
      <c r="P111" s="14">
        <f t="shared" si="80"/>
        <v>102.62</v>
      </c>
      <c r="Q111" s="15">
        <f t="shared" si="87"/>
        <v>528.62</v>
      </c>
    </row>
    <row r="112" spans="1:17" ht="18.75" customHeight="1" x14ac:dyDescent="0.25">
      <c r="A112" s="12" t="s">
        <v>532</v>
      </c>
      <c r="B112" s="28">
        <v>39</v>
      </c>
      <c r="C112" s="27">
        <f t="shared" si="81"/>
        <v>0.24529999999999999</v>
      </c>
      <c r="D112" s="14">
        <f>1630.2/159</f>
        <v>10.252830188679246</v>
      </c>
      <c r="E112" s="14">
        <f t="shared" si="82"/>
        <v>399.86037735849061</v>
      </c>
      <c r="F112" s="108">
        <v>0.2</v>
      </c>
      <c r="G112" s="14">
        <f t="shared" si="83"/>
        <v>79.97</v>
      </c>
      <c r="H112" s="14">
        <f t="shared" si="84"/>
        <v>19.260000000000002</v>
      </c>
      <c r="I112" s="15">
        <f t="shared" si="85"/>
        <v>99.23</v>
      </c>
      <c r="J112" s="13">
        <v>20</v>
      </c>
      <c r="K112" s="27">
        <f t="shared" si="78"/>
        <v>0.1258</v>
      </c>
      <c r="L112" s="14">
        <v>10.252830188679246</v>
      </c>
      <c r="M112" s="14">
        <f t="shared" si="86"/>
        <v>205.05660377358492</v>
      </c>
      <c r="N112" s="108">
        <v>1</v>
      </c>
      <c r="O112" s="14">
        <f t="shared" si="79"/>
        <v>205.06</v>
      </c>
      <c r="P112" s="14">
        <f t="shared" si="80"/>
        <v>49.4</v>
      </c>
      <c r="Q112" s="15">
        <f t="shared" si="87"/>
        <v>254.46</v>
      </c>
    </row>
    <row r="113" spans="1:17" ht="18.75" customHeight="1" x14ac:dyDescent="0.25">
      <c r="A113" s="12" t="s">
        <v>512</v>
      </c>
      <c r="B113" s="28"/>
      <c r="C113" s="27"/>
      <c r="D113" s="14"/>
      <c r="E113" s="14"/>
      <c r="F113" s="108"/>
      <c r="G113" s="14"/>
      <c r="H113" s="14"/>
      <c r="I113" s="15"/>
      <c r="J113" s="13">
        <v>68</v>
      </c>
      <c r="K113" s="27">
        <f t="shared" si="78"/>
        <v>0.42770000000000002</v>
      </c>
      <c r="L113" s="14">
        <v>7.8</v>
      </c>
      <c r="M113" s="14">
        <f t="shared" si="86"/>
        <v>530.4</v>
      </c>
      <c r="N113" s="108">
        <v>1</v>
      </c>
      <c r="O113" s="14">
        <f t="shared" si="79"/>
        <v>530.4</v>
      </c>
      <c r="P113" s="14">
        <f t="shared" si="80"/>
        <v>127.77</v>
      </c>
      <c r="Q113" s="15">
        <f t="shared" si="87"/>
        <v>658.17</v>
      </c>
    </row>
    <row r="114" spans="1:17" s="1" customFormat="1" ht="49.5" x14ac:dyDescent="0.25">
      <c r="A114" s="101" t="s">
        <v>9</v>
      </c>
      <c r="B114" s="227">
        <f>SUM(B115:B137)</f>
        <v>680</v>
      </c>
      <c r="C114" s="228">
        <f t="shared" ref="C114:I114" si="88">SUM(C115:C137)</f>
        <v>4.2765999999999993</v>
      </c>
      <c r="D114" s="228"/>
      <c r="E114" s="228"/>
      <c r="F114" s="228"/>
      <c r="G114" s="228">
        <f t="shared" si="88"/>
        <v>795.03000000000009</v>
      </c>
      <c r="H114" s="228">
        <f t="shared" si="88"/>
        <v>191.51000000000002</v>
      </c>
      <c r="I114" s="229">
        <f t="shared" si="88"/>
        <v>986.54000000000008</v>
      </c>
      <c r="J114" s="227">
        <f>SUM(J115:J137)</f>
        <v>1879</v>
      </c>
      <c r="K114" s="228">
        <f t="shared" ref="K114:Q114" si="89">SUM(K115:K137)</f>
        <v>11.817099999999998</v>
      </c>
      <c r="L114" s="228"/>
      <c r="M114" s="228"/>
      <c r="N114" s="228"/>
      <c r="O114" s="228">
        <f t="shared" si="89"/>
        <v>10254.459999999999</v>
      </c>
      <c r="P114" s="228">
        <f t="shared" si="89"/>
        <v>2470.33</v>
      </c>
      <c r="Q114" s="229">
        <f t="shared" si="89"/>
        <v>12724.790000000003</v>
      </c>
    </row>
    <row r="115" spans="1:17" x14ac:dyDescent="0.25">
      <c r="A115" s="12" t="s">
        <v>525</v>
      </c>
      <c r="B115" s="28">
        <v>48</v>
      </c>
      <c r="C115" s="27">
        <f t="shared" ref="C115:C137" si="90">ROUND(B115/159,4)</f>
        <v>0.3019</v>
      </c>
      <c r="D115" s="14">
        <v>5.7</v>
      </c>
      <c r="E115" s="14">
        <f>D115*B115</f>
        <v>273.60000000000002</v>
      </c>
      <c r="F115" s="108">
        <v>0.2</v>
      </c>
      <c r="G115" s="14">
        <f>ROUND(E115*F115,2)</f>
        <v>54.72</v>
      </c>
      <c r="H115" s="14">
        <f>ROUND(G115*0.2409,2)</f>
        <v>13.18</v>
      </c>
      <c r="I115" s="15">
        <f>G115+H115</f>
        <v>67.900000000000006</v>
      </c>
      <c r="J115" s="13">
        <v>136</v>
      </c>
      <c r="K115" s="27">
        <f t="shared" ref="K115:K137" si="91">ROUND(J115/159,4)</f>
        <v>0.85529999999999995</v>
      </c>
      <c r="L115" s="14">
        <v>5.7</v>
      </c>
      <c r="M115" s="14">
        <f t="shared" si="86"/>
        <v>775.2</v>
      </c>
      <c r="N115" s="108">
        <v>1</v>
      </c>
      <c r="O115" s="14">
        <f>ROUND(N115*M115,2)</f>
        <v>775.2</v>
      </c>
      <c r="P115" s="14">
        <f>ROUND(O115*0.2409,2)</f>
        <v>186.75</v>
      </c>
      <c r="Q115" s="15">
        <f t="shared" si="87"/>
        <v>961.95</v>
      </c>
    </row>
    <row r="116" spans="1:17" x14ac:dyDescent="0.25">
      <c r="A116" s="12" t="s">
        <v>525</v>
      </c>
      <c r="B116" s="28"/>
      <c r="C116" s="27"/>
      <c r="D116" s="14"/>
      <c r="E116" s="14"/>
      <c r="F116" s="108"/>
      <c r="G116" s="14"/>
      <c r="H116" s="14"/>
      <c r="I116" s="15"/>
      <c r="J116" s="13">
        <v>96</v>
      </c>
      <c r="K116" s="27">
        <f t="shared" si="91"/>
        <v>0.6038</v>
      </c>
      <c r="L116" s="14">
        <v>5.7</v>
      </c>
      <c r="M116" s="14">
        <f t="shared" si="86"/>
        <v>547.20000000000005</v>
      </c>
      <c r="N116" s="108">
        <v>1</v>
      </c>
      <c r="O116" s="14">
        <f t="shared" ref="O116:O137" si="92">ROUND(N116*M116,2)</f>
        <v>547.20000000000005</v>
      </c>
      <c r="P116" s="14">
        <f t="shared" ref="P116:P137" si="93">ROUND(O116*0.2409,2)</f>
        <v>131.82</v>
      </c>
      <c r="Q116" s="15">
        <f t="shared" si="87"/>
        <v>679.02</v>
      </c>
    </row>
    <row r="117" spans="1:17" x14ac:dyDescent="0.25">
      <c r="A117" s="12" t="s">
        <v>525</v>
      </c>
      <c r="B117" s="28"/>
      <c r="C117" s="27"/>
      <c r="D117" s="14"/>
      <c r="E117" s="14"/>
      <c r="F117" s="108"/>
      <c r="G117" s="14"/>
      <c r="H117" s="14"/>
      <c r="I117" s="15"/>
      <c r="J117" s="13">
        <v>128</v>
      </c>
      <c r="K117" s="27">
        <f t="shared" si="91"/>
        <v>0.80500000000000005</v>
      </c>
      <c r="L117" s="14">
        <v>5.7</v>
      </c>
      <c r="M117" s="14">
        <f t="shared" si="86"/>
        <v>729.6</v>
      </c>
      <c r="N117" s="108">
        <v>1</v>
      </c>
      <c r="O117" s="14">
        <f t="shared" si="92"/>
        <v>729.6</v>
      </c>
      <c r="P117" s="14">
        <f t="shared" si="93"/>
        <v>175.76</v>
      </c>
      <c r="Q117" s="15">
        <f t="shared" si="87"/>
        <v>905.36</v>
      </c>
    </row>
    <row r="118" spans="1:17" x14ac:dyDescent="0.25">
      <c r="A118" s="12" t="s">
        <v>525</v>
      </c>
      <c r="B118" s="28">
        <v>56</v>
      </c>
      <c r="C118" s="27">
        <f t="shared" si="90"/>
        <v>0.35220000000000001</v>
      </c>
      <c r="D118" s="14">
        <v>5.7</v>
      </c>
      <c r="E118" s="14">
        <f t="shared" ref="E118:E136" si="94">D118*B118</f>
        <v>319.2</v>
      </c>
      <c r="F118" s="108">
        <v>0.2</v>
      </c>
      <c r="G118" s="14">
        <f t="shared" ref="G118:G137" si="95">ROUND(E118*F118,2)</f>
        <v>63.84</v>
      </c>
      <c r="H118" s="14">
        <f t="shared" ref="H118:H137" si="96">ROUND(G118*0.2409,2)</f>
        <v>15.38</v>
      </c>
      <c r="I118" s="15">
        <f t="shared" ref="I118:I137" si="97">G118+H118</f>
        <v>79.22</v>
      </c>
      <c r="J118" s="13">
        <v>120</v>
      </c>
      <c r="K118" s="27">
        <f t="shared" si="91"/>
        <v>0.75470000000000004</v>
      </c>
      <c r="L118" s="14">
        <v>5.7</v>
      </c>
      <c r="M118" s="14">
        <f t="shared" si="86"/>
        <v>684</v>
      </c>
      <c r="N118" s="108">
        <v>1</v>
      </c>
      <c r="O118" s="14">
        <f t="shared" si="92"/>
        <v>684</v>
      </c>
      <c r="P118" s="14">
        <f t="shared" si="93"/>
        <v>164.78</v>
      </c>
      <c r="Q118" s="15">
        <f t="shared" si="87"/>
        <v>848.78</v>
      </c>
    </row>
    <row r="119" spans="1:17" x14ac:dyDescent="0.25">
      <c r="A119" s="12" t="s">
        <v>525</v>
      </c>
      <c r="B119" s="28">
        <v>48</v>
      </c>
      <c r="C119" s="27">
        <f t="shared" si="90"/>
        <v>0.3019</v>
      </c>
      <c r="D119" s="14">
        <v>5.7</v>
      </c>
      <c r="E119" s="14">
        <f t="shared" si="94"/>
        <v>273.60000000000002</v>
      </c>
      <c r="F119" s="108">
        <v>0.2</v>
      </c>
      <c r="G119" s="14">
        <f t="shared" si="95"/>
        <v>54.72</v>
      </c>
      <c r="H119" s="14">
        <f t="shared" si="96"/>
        <v>13.18</v>
      </c>
      <c r="I119" s="15">
        <f t="shared" si="97"/>
        <v>67.900000000000006</v>
      </c>
      <c r="J119" s="13">
        <v>24</v>
      </c>
      <c r="K119" s="27">
        <f t="shared" si="91"/>
        <v>0.15090000000000001</v>
      </c>
      <c r="L119" s="14">
        <v>5.7</v>
      </c>
      <c r="M119" s="14">
        <f t="shared" si="86"/>
        <v>136.80000000000001</v>
      </c>
      <c r="N119" s="108">
        <v>1</v>
      </c>
      <c r="O119" s="14">
        <f t="shared" si="92"/>
        <v>136.80000000000001</v>
      </c>
      <c r="P119" s="14">
        <f t="shared" si="93"/>
        <v>32.96</v>
      </c>
      <c r="Q119" s="15">
        <f t="shared" si="87"/>
        <v>169.76000000000002</v>
      </c>
    </row>
    <row r="120" spans="1:17" x14ac:dyDescent="0.25">
      <c r="A120" s="12" t="s">
        <v>525</v>
      </c>
      <c r="B120" s="28">
        <v>16</v>
      </c>
      <c r="C120" s="27">
        <f t="shared" si="90"/>
        <v>0.10059999999999999</v>
      </c>
      <c r="D120" s="14">
        <v>5.7</v>
      </c>
      <c r="E120" s="14">
        <f t="shared" si="94"/>
        <v>91.2</v>
      </c>
      <c r="F120" s="108">
        <v>0.2</v>
      </c>
      <c r="G120" s="14">
        <f t="shared" si="95"/>
        <v>18.239999999999998</v>
      </c>
      <c r="H120" s="14">
        <f t="shared" si="96"/>
        <v>4.3899999999999997</v>
      </c>
      <c r="I120" s="15">
        <f t="shared" si="97"/>
        <v>22.63</v>
      </c>
      <c r="J120" s="13">
        <v>80</v>
      </c>
      <c r="K120" s="27">
        <f t="shared" si="91"/>
        <v>0.50309999999999999</v>
      </c>
      <c r="L120" s="14">
        <v>5.7</v>
      </c>
      <c r="M120" s="14">
        <f>L120*J120</f>
        <v>456</v>
      </c>
      <c r="N120" s="108">
        <v>1</v>
      </c>
      <c r="O120" s="14">
        <f t="shared" si="92"/>
        <v>456</v>
      </c>
      <c r="P120" s="14">
        <f t="shared" si="93"/>
        <v>109.85</v>
      </c>
      <c r="Q120" s="15">
        <f t="shared" si="87"/>
        <v>565.85</v>
      </c>
    </row>
    <row r="121" spans="1:17" x14ac:dyDescent="0.25">
      <c r="A121" s="12" t="s">
        <v>525</v>
      </c>
      <c r="B121" s="28"/>
      <c r="C121" s="27"/>
      <c r="D121" s="14"/>
      <c r="E121" s="14"/>
      <c r="F121" s="108"/>
      <c r="G121" s="14"/>
      <c r="H121" s="14"/>
      <c r="I121" s="15"/>
      <c r="J121" s="13">
        <v>16</v>
      </c>
      <c r="K121" s="27">
        <f t="shared" si="91"/>
        <v>0.10059999999999999</v>
      </c>
      <c r="L121" s="14">
        <v>5.7</v>
      </c>
      <c r="M121" s="14">
        <f>L121*J121</f>
        <v>91.2</v>
      </c>
      <c r="N121" s="108">
        <v>1</v>
      </c>
      <c r="O121" s="14">
        <f t="shared" si="92"/>
        <v>91.2</v>
      </c>
      <c r="P121" s="14">
        <f t="shared" si="93"/>
        <v>21.97</v>
      </c>
      <c r="Q121" s="15">
        <f t="shared" si="87"/>
        <v>113.17</v>
      </c>
    </row>
    <row r="122" spans="1:17" x14ac:dyDescent="0.25">
      <c r="A122" s="12" t="s">
        <v>522</v>
      </c>
      <c r="B122" s="28">
        <v>16</v>
      </c>
      <c r="C122" s="27">
        <f t="shared" si="90"/>
        <v>0.10059999999999999</v>
      </c>
      <c r="D122" s="14">
        <v>4.7</v>
      </c>
      <c r="E122" s="14">
        <f t="shared" si="94"/>
        <v>75.2</v>
      </c>
      <c r="F122" s="108">
        <v>0.2</v>
      </c>
      <c r="G122" s="14">
        <f t="shared" si="95"/>
        <v>15.04</v>
      </c>
      <c r="H122" s="14">
        <f t="shared" si="96"/>
        <v>3.62</v>
      </c>
      <c r="I122" s="15">
        <f t="shared" si="97"/>
        <v>18.66</v>
      </c>
      <c r="J122" s="13">
        <v>8</v>
      </c>
      <c r="K122" s="27">
        <f t="shared" si="91"/>
        <v>5.0299999999999997E-2</v>
      </c>
      <c r="L122" s="14">
        <v>4.7</v>
      </c>
      <c r="M122" s="14">
        <f t="shared" si="86"/>
        <v>37.6</v>
      </c>
      <c r="N122" s="108">
        <v>1</v>
      </c>
      <c r="O122" s="14">
        <f t="shared" si="92"/>
        <v>37.6</v>
      </c>
      <c r="P122" s="14">
        <f t="shared" si="93"/>
        <v>9.06</v>
      </c>
      <c r="Q122" s="15">
        <f t="shared" si="87"/>
        <v>46.660000000000004</v>
      </c>
    </row>
    <row r="123" spans="1:17" x14ac:dyDescent="0.25">
      <c r="A123" s="12" t="s">
        <v>522</v>
      </c>
      <c r="B123" s="28">
        <v>64</v>
      </c>
      <c r="C123" s="27">
        <f t="shared" si="90"/>
        <v>0.40250000000000002</v>
      </c>
      <c r="D123" s="14">
        <v>4.7</v>
      </c>
      <c r="E123" s="14">
        <f t="shared" si="94"/>
        <v>300.8</v>
      </c>
      <c r="F123" s="108">
        <v>0.2</v>
      </c>
      <c r="G123" s="14">
        <f t="shared" si="95"/>
        <v>60.16</v>
      </c>
      <c r="H123" s="14">
        <f t="shared" si="96"/>
        <v>14.49</v>
      </c>
      <c r="I123" s="15">
        <f t="shared" si="97"/>
        <v>74.649999999999991</v>
      </c>
      <c r="J123" s="13">
        <v>116</v>
      </c>
      <c r="K123" s="27">
        <f t="shared" si="91"/>
        <v>0.72960000000000003</v>
      </c>
      <c r="L123" s="14">
        <v>4.7</v>
      </c>
      <c r="M123" s="14">
        <f t="shared" si="86"/>
        <v>545.20000000000005</v>
      </c>
      <c r="N123" s="108">
        <v>1</v>
      </c>
      <c r="O123" s="14">
        <f t="shared" si="92"/>
        <v>545.20000000000005</v>
      </c>
      <c r="P123" s="14">
        <f t="shared" si="93"/>
        <v>131.34</v>
      </c>
      <c r="Q123" s="15">
        <f t="shared" si="87"/>
        <v>676.54000000000008</v>
      </c>
    </row>
    <row r="124" spans="1:17" x14ac:dyDescent="0.25">
      <c r="A124" s="12" t="s">
        <v>522</v>
      </c>
      <c r="B124" s="28">
        <v>8</v>
      </c>
      <c r="C124" s="27">
        <f t="shared" si="90"/>
        <v>5.0299999999999997E-2</v>
      </c>
      <c r="D124" s="14">
        <v>4.7</v>
      </c>
      <c r="E124" s="14">
        <f t="shared" si="94"/>
        <v>37.6</v>
      </c>
      <c r="F124" s="108">
        <v>0.2</v>
      </c>
      <c r="G124" s="14">
        <f t="shared" si="95"/>
        <v>7.52</v>
      </c>
      <c r="H124" s="14">
        <f t="shared" si="96"/>
        <v>1.81</v>
      </c>
      <c r="I124" s="15">
        <f t="shared" si="97"/>
        <v>9.33</v>
      </c>
      <c r="J124" s="13">
        <v>24</v>
      </c>
      <c r="K124" s="27">
        <f t="shared" si="91"/>
        <v>0.15090000000000001</v>
      </c>
      <c r="L124" s="14">
        <v>4.7</v>
      </c>
      <c r="M124" s="14">
        <f t="shared" si="86"/>
        <v>112.80000000000001</v>
      </c>
      <c r="N124" s="108">
        <v>1</v>
      </c>
      <c r="O124" s="14">
        <f t="shared" si="92"/>
        <v>112.8</v>
      </c>
      <c r="P124" s="14">
        <f t="shared" si="93"/>
        <v>27.17</v>
      </c>
      <c r="Q124" s="15">
        <f t="shared" si="87"/>
        <v>139.97</v>
      </c>
    </row>
    <row r="125" spans="1:17" x14ac:dyDescent="0.25">
      <c r="A125" s="12" t="s">
        <v>533</v>
      </c>
      <c r="B125" s="28">
        <v>64</v>
      </c>
      <c r="C125" s="27">
        <f t="shared" si="90"/>
        <v>0.40250000000000002</v>
      </c>
      <c r="D125" s="14">
        <v>5.7</v>
      </c>
      <c r="E125" s="14">
        <f t="shared" si="94"/>
        <v>364.8</v>
      </c>
      <c r="F125" s="108">
        <v>0.2</v>
      </c>
      <c r="G125" s="14">
        <f t="shared" si="95"/>
        <v>72.959999999999994</v>
      </c>
      <c r="H125" s="14">
        <f t="shared" si="96"/>
        <v>17.579999999999998</v>
      </c>
      <c r="I125" s="15">
        <f t="shared" si="97"/>
        <v>90.539999999999992</v>
      </c>
      <c r="J125" s="13">
        <v>8</v>
      </c>
      <c r="K125" s="27">
        <f t="shared" si="91"/>
        <v>5.0299999999999997E-2</v>
      </c>
      <c r="L125" s="14">
        <v>5.7</v>
      </c>
      <c r="M125" s="14">
        <f t="shared" si="86"/>
        <v>45.6</v>
      </c>
      <c r="N125" s="108">
        <v>1</v>
      </c>
      <c r="O125" s="14">
        <f t="shared" si="92"/>
        <v>45.6</v>
      </c>
      <c r="P125" s="14">
        <f t="shared" si="93"/>
        <v>10.99</v>
      </c>
      <c r="Q125" s="15">
        <f t="shared" si="87"/>
        <v>56.59</v>
      </c>
    </row>
    <row r="126" spans="1:17" x14ac:dyDescent="0.25">
      <c r="A126" s="12" t="s">
        <v>533</v>
      </c>
      <c r="B126" s="28">
        <v>56</v>
      </c>
      <c r="C126" s="27">
        <f t="shared" si="90"/>
        <v>0.35220000000000001</v>
      </c>
      <c r="D126" s="14">
        <v>5.7</v>
      </c>
      <c r="E126" s="14">
        <f t="shared" si="94"/>
        <v>319.2</v>
      </c>
      <c r="F126" s="108">
        <v>0.2</v>
      </c>
      <c r="G126" s="14">
        <f t="shared" si="95"/>
        <v>63.84</v>
      </c>
      <c r="H126" s="14">
        <f t="shared" si="96"/>
        <v>15.38</v>
      </c>
      <c r="I126" s="15">
        <f t="shared" si="97"/>
        <v>79.22</v>
      </c>
      <c r="J126" s="13">
        <v>128</v>
      </c>
      <c r="K126" s="27">
        <f t="shared" si="91"/>
        <v>0.80500000000000005</v>
      </c>
      <c r="L126" s="14">
        <v>5.7</v>
      </c>
      <c r="M126" s="14">
        <f t="shared" si="86"/>
        <v>729.6</v>
      </c>
      <c r="N126" s="108">
        <v>1</v>
      </c>
      <c r="O126" s="14">
        <f t="shared" si="92"/>
        <v>729.6</v>
      </c>
      <c r="P126" s="14">
        <f t="shared" si="93"/>
        <v>175.76</v>
      </c>
      <c r="Q126" s="15">
        <f t="shared" si="87"/>
        <v>905.36</v>
      </c>
    </row>
    <row r="127" spans="1:17" x14ac:dyDescent="0.25">
      <c r="A127" s="12" t="s">
        <v>533</v>
      </c>
      <c r="B127" s="28">
        <v>48</v>
      </c>
      <c r="C127" s="27">
        <f t="shared" si="90"/>
        <v>0.3019</v>
      </c>
      <c r="D127" s="14">
        <v>5.7</v>
      </c>
      <c r="E127" s="14">
        <f t="shared" si="94"/>
        <v>273.60000000000002</v>
      </c>
      <c r="F127" s="108">
        <v>0.2</v>
      </c>
      <c r="G127" s="14">
        <f t="shared" si="95"/>
        <v>54.72</v>
      </c>
      <c r="H127" s="14">
        <f t="shared" si="96"/>
        <v>13.18</v>
      </c>
      <c r="I127" s="15">
        <f t="shared" si="97"/>
        <v>67.900000000000006</v>
      </c>
      <c r="J127" s="13">
        <v>124</v>
      </c>
      <c r="K127" s="27">
        <f t="shared" si="91"/>
        <v>0.77990000000000004</v>
      </c>
      <c r="L127" s="14">
        <v>5.7</v>
      </c>
      <c r="M127" s="14">
        <f t="shared" si="86"/>
        <v>706.80000000000007</v>
      </c>
      <c r="N127" s="108">
        <v>1</v>
      </c>
      <c r="O127" s="14">
        <f t="shared" si="92"/>
        <v>706.8</v>
      </c>
      <c r="P127" s="14">
        <f t="shared" si="93"/>
        <v>170.27</v>
      </c>
      <c r="Q127" s="15">
        <f t="shared" si="87"/>
        <v>877.06999999999994</v>
      </c>
    </row>
    <row r="128" spans="1:17" x14ac:dyDescent="0.25">
      <c r="A128" s="12" t="s">
        <v>533</v>
      </c>
      <c r="B128" s="28"/>
      <c r="C128" s="27"/>
      <c r="D128" s="14"/>
      <c r="E128" s="14"/>
      <c r="F128" s="108"/>
      <c r="G128" s="14"/>
      <c r="H128" s="14"/>
      <c r="I128" s="15"/>
      <c r="J128" s="13">
        <v>108</v>
      </c>
      <c r="K128" s="27">
        <f t="shared" si="91"/>
        <v>0.67920000000000003</v>
      </c>
      <c r="L128" s="14">
        <v>5.7</v>
      </c>
      <c r="M128" s="14">
        <f t="shared" si="86"/>
        <v>615.6</v>
      </c>
      <c r="N128" s="108">
        <v>1</v>
      </c>
      <c r="O128" s="14">
        <f t="shared" si="92"/>
        <v>615.6</v>
      </c>
      <c r="P128" s="14">
        <f t="shared" si="93"/>
        <v>148.30000000000001</v>
      </c>
      <c r="Q128" s="15">
        <f t="shared" si="87"/>
        <v>763.90000000000009</v>
      </c>
    </row>
    <row r="129" spans="1:17" x14ac:dyDescent="0.25">
      <c r="A129" s="12" t="s">
        <v>533</v>
      </c>
      <c r="B129" s="28">
        <v>8</v>
      </c>
      <c r="C129" s="27">
        <f t="shared" si="90"/>
        <v>5.0299999999999997E-2</v>
      </c>
      <c r="D129" s="14">
        <v>5.7</v>
      </c>
      <c r="E129" s="14">
        <f t="shared" si="94"/>
        <v>45.6</v>
      </c>
      <c r="F129" s="108">
        <v>0.2</v>
      </c>
      <c r="G129" s="14">
        <f t="shared" si="95"/>
        <v>9.1199999999999992</v>
      </c>
      <c r="H129" s="14">
        <f t="shared" si="96"/>
        <v>2.2000000000000002</v>
      </c>
      <c r="I129" s="15">
        <f t="shared" si="97"/>
        <v>11.32</v>
      </c>
      <c r="J129" s="13">
        <v>132</v>
      </c>
      <c r="K129" s="27">
        <f t="shared" si="91"/>
        <v>0.83020000000000005</v>
      </c>
      <c r="L129" s="14">
        <v>5.7</v>
      </c>
      <c r="M129" s="14">
        <f t="shared" si="86"/>
        <v>752.4</v>
      </c>
      <c r="N129" s="108">
        <v>1</v>
      </c>
      <c r="O129" s="14">
        <f t="shared" si="92"/>
        <v>752.4</v>
      </c>
      <c r="P129" s="14">
        <f t="shared" si="93"/>
        <v>181.25</v>
      </c>
      <c r="Q129" s="15">
        <f t="shared" si="87"/>
        <v>933.65</v>
      </c>
    </row>
    <row r="130" spans="1:17" x14ac:dyDescent="0.25">
      <c r="A130" s="12" t="s">
        <v>533</v>
      </c>
      <c r="B130" s="28">
        <v>56</v>
      </c>
      <c r="C130" s="27">
        <f t="shared" si="90"/>
        <v>0.35220000000000001</v>
      </c>
      <c r="D130" s="14">
        <v>5.7</v>
      </c>
      <c r="E130" s="14">
        <f t="shared" si="94"/>
        <v>319.2</v>
      </c>
      <c r="F130" s="108">
        <v>0.2</v>
      </c>
      <c r="G130" s="14">
        <f t="shared" si="95"/>
        <v>63.84</v>
      </c>
      <c r="H130" s="14">
        <f t="shared" si="96"/>
        <v>15.38</v>
      </c>
      <c r="I130" s="15">
        <f t="shared" si="97"/>
        <v>79.22</v>
      </c>
      <c r="J130" s="13">
        <v>128</v>
      </c>
      <c r="K130" s="27">
        <f t="shared" si="91"/>
        <v>0.80500000000000005</v>
      </c>
      <c r="L130" s="14">
        <v>5.7</v>
      </c>
      <c r="M130" s="14">
        <f t="shared" si="86"/>
        <v>729.6</v>
      </c>
      <c r="N130" s="108">
        <v>1</v>
      </c>
      <c r="O130" s="14">
        <f t="shared" si="92"/>
        <v>729.6</v>
      </c>
      <c r="P130" s="14">
        <f t="shared" si="93"/>
        <v>175.76</v>
      </c>
      <c r="Q130" s="15">
        <f t="shared" si="87"/>
        <v>905.36</v>
      </c>
    </row>
    <row r="131" spans="1:17" x14ac:dyDescent="0.25">
      <c r="A131" s="12" t="s">
        <v>533</v>
      </c>
      <c r="B131" s="28">
        <v>56</v>
      </c>
      <c r="C131" s="27">
        <f t="shared" si="90"/>
        <v>0.35220000000000001</v>
      </c>
      <c r="D131" s="14">
        <v>5.7</v>
      </c>
      <c r="E131" s="14">
        <f t="shared" si="94"/>
        <v>319.2</v>
      </c>
      <c r="F131" s="108">
        <v>0.2</v>
      </c>
      <c r="G131" s="14">
        <f t="shared" si="95"/>
        <v>63.84</v>
      </c>
      <c r="H131" s="14">
        <f t="shared" si="96"/>
        <v>15.38</v>
      </c>
      <c r="I131" s="15">
        <f t="shared" si="97"/>
        <v>79.22</v>
      </c>
      <c r="J131" s="13">
        <v>128</v>
      </c>
      <c r="K131" s="27">
        <f t="shared" si="91"/>
        <v>0.80500000000000005</v>
      </c>
      <c r="L131" s="14">
        <v>5.7</v>
      </c>
      <c r="M131" s="14">
        <f t="shared" si="86"/>
        <v>729.6</v>
      </c>
      <c r="N131" s="108">
        <v>1</v>
      </c>
      <c r="O131" s="14">
        <f t="shared" si="92"/>
        <v>729.6</v>
      </c>
      <c r="P131" s="14">
        <f t="shared" si="93"/>
        <v>175.76</v>
      </c>
      <c r="Q131" s="15">
        <f t="shared" si="87"/>
        <v>905.36</v>
      </c>
    </row>
    <row r="132" spans="1:17" x14ac:dyDescent="0.25">
      <c r="A132" s="12" t="s">
        <v>533</v>
      </c>
      <c r="B132" s="28"/>
      <c r="C132" s="27"/>
      <c r="D132" s="14"/>
      <c r="E132" s="14"/>
      <c r="F132" s="108"/>
      <c r="G132" s="14"/>
      <c r="H132" s="14"/>
      <c r="I132" s="15"/>
      <c r="J132" s="13">
        <v>72</v>
      </c>
      <c r="K132" s="27">
        <f t="shared" si="91"/>
        <v>0.45279999999999998</v>
      </c>
      <c r="L132" s="14">
        <v>5.7</v>
      </c>
      <c r="M132" s="14">
        <f t="shared" si="86"/>
        <v>410.40000000000003</v>
      </c>
      <c r="N132" s="108">
        <v>1</v>
      </c>
      <c r="O132" s="14">
        <f t="shared" si="92"/>
        <v>410.4</v>
      </c>
      <c r="P132" s="14">
        <f t="shared" si="93"/>
        <v>98.87</v>
      </c>
      <c r="Q132" s="15">
        <f t="shared" si="87"/>
        <v>509.27</v>
      </c>
    </row>
    <row r="133" spans="1:17" x14ac:dyDescent="0.25">
      <c r="A133" s="12" t="s">
        <v>533</v>
      </c>
      <c r="B133" s="28">
        <v>24</v>
      </c>
      <c r="C133" s="27">
        <f t="shared" si="90"/>
        <v>0.15090000000000001</v>
      </c>
      <c r="D133" s="14">
        <v>5.7</v>
      </c>
      <c r="E133" s="14">
        <f t="shared" si="94"/>
        <v>136.80000000000001</v>
      </c>
      <c r="F133" s="108">
        <v>0.2</v>
      </c>
      <c r="G133" s="14">
        <f t="shared" si="95"/>
        <v>27.36</v>
      </c>
      <c r="H133" s="14">
        <f t="shared" si="96"/>
        <v>6.59</v>
      </c>
      <c r="I133" s="15">
        <f t="shared" si="97"/>
        <v>33.950000000000003</v>
      </c>
      <c r="J133" s="13">
        <v>24</v>
      </c>
      <c r="K133" s="27">
        <f t="shared" si="91"/>
        <v>0.15090000000000001</v>
      </c>
      <c r="L133" s="14">
        <v>5.7</v>
      </c>
      <c r="M133" s="14">
        <f t="shared" si="86"/>
        <v>136.80000000000001</v>
      </c>
      <c r="N133" s="108">
        <v>1</v>
      </c>
      <c r="O133" s="14">
        <f t="shared" si="92"/>
        <v>136.80000000000001</v>
      </c>
      <c r="P133" s="14">
        <f t="shared" si="93"/>
        <v>32.96</v>
      </c>
      <c r="Q133" s="15">
        <f t="shared" si="87"/>
        <v>169.76000000000002</v>
      </c>
    </row>
    <row r="134" spans="1:17" x14ac:dyDescent="0.25">
      <c r="A134" s="12" t="s">
        <v>533</v>
      </c>
      <c r="B134" s="28"/>
      <c r="C134" s="27"/>
      <c r="D134" s="14"/>
      <c r="E134" s="14"/>
      <c r="F134" s="108"/>
      <c r="G134" s="14">
        <f t="shared" si="95"/>
        <v>0</v>
      </c>
      <c r="H134" s="14">
        <f t="shared" si="96"/>
        <v>0</v>
      </c>
      <c r="I134" s="15"/>
      <c r="J134" s="13">
        <v>80</v>
      </c>
      <c r="K134" s="27">
        <f t="shared" si="91"/>
        <v>0.50309999999999999</v>
      </c>
      <c r="L134" s="14">
        <v>5.7</v>
      </c>
      <c r="M134" s="14">
        <f t="shared" si="86"/>
        <v>456</v>
      </c>
      <c r="N134" s="108">
        <v>1</v>
      </c>
      <c r="O134" s="14">
        <f t="shared" si="92"/>
        <v>456</v>
      </c>
      <c r="P134" s="14">
        <f t="shared" si="93"/>
        <v>109.85</v>
      </c>
      <c r="Q134" s="15">
        <f t="shared" si="87"/>
        <v>565.85</v>
      </c>
    </row>
    <row r="135" spans="1:17" x14ac:dyDescent="0.25">
      <c r="A135" s="12" t="s">
        <v>533</v>
      </c>
      <c r="B135" s="28">
        <v>24</v>
      </c>
      <c r="C135" s="27">
        <f t="shared" si="90"/>
        <v>0.15090000000000001</v>
      </c>
      <c r="D135" s="14">
        <v>5.7</v>
      </c>
      <c r="E135" s="14">
        <f t="shared" si="94"/>
        <v>136.80000000000001</v>
      </c>
      <c r="F135" s="108">
        <v>0.2</v>
      </c>
      <c r="G135" s="14">
        <f t="shared" si="95"/>
        <v>27.36</v>
      </c>
      <c r="H135" s="14">
        <f t="shared" si="96"/>
        <v>6.59</v>
      </c>
      <c r="I135" s="15">
        <f t="shared" si="97"/>
        <v>33.950000000000003</v>
      </c>
      <c r="J135" s="13">
        <v>56</v>
      </c>
      <c r="K135" s="27">
        <f t="shared" si="91"/>
        <v>0.35220000000000001</v>
      </c>
      <c r="L135" s="14">
        <v>5.7</v>
      </c>
      <c r="M135" s="14">
        <f t="shared" si="86"/>
        <v>319.2</v>
      </c>
      <c r="N135" s="108">
        <v>1</v>
      </c>
      <c r="O135" s="14">
        <f t="shared" si="92"/>
        <v>319.2</v>
      </c>
      <c r="P135" s="14">
        <f t="shared" si="93"/>
        <v>76.900000000000006</v>
      </c>
      <c r="Q135" s="15">
        <f t="shared" si="87"/>
        <v>396.1</v>
      </c>
    </row>
    <row r="136" spans="1:17" x14ac:dyDescent="0.25">
      <c r="A136" s="12" t="s">
        <v>533</v>
      </c>
      <c r="B136" s="28">
        <v>48</v>
      </c>
      <c r="C136" s="27">
        <f t="shared" si="90"/>
        <v>0.3019</v>
      </c>
      <c r="D136" s="14">
        <v>5.7</v>
      </c>
      <c r="E136" s="14">
        <f t="shared" si="94"/>
        <v>273.60000000000002</v>
      </c>
      <c r="F136" s="108">
        <v>0.2</v>
      </c>
      <c r="G136" s="14">
        <f t="shared" si="95"/>
        <v>54.72</v>
      </c>
      <c r="H136" s="14">
        <f t="shared" si="96"/>
        <v>13.18</v>
      </c>
      <c r="I136" s="15">
        <f t="shared" si="97"/>
        <v>67.900000000000006</v>
      </c>
      <c r="J136" s="13">
        <v>24</v>
      </c>
      <c r="K136" s="27">
        <f t="shared" si="91"/>
        <v>0.15090000000000001</v>
      </c>
      <c r="L136" s="14">
        <v>5.7</v>
      </c>
      <c r="M136" s="14">
        <f t="shared" si="86"/>
        <v>136.80000000000001</v>
      </c>
      <c r="N136" s="108">
        <v>1</v>
      </c>
      <c r="O136" s="14">
        <f t="shared" si="92"/>
        <v>136.80000000000001</v>
      </c>
      <c r="P136" s="14">
        <f t="shared" si="93"/>
        <v>32.96</v>
      </c>
      <c r="Q136" s="15">
        <f t="shared" si="87"/>
        <v>169.76000000000002</v>
      </c>
    </row>
    <row r="137" spans="1:17" ht="33" x14ac:dyDescent="0.25">
      <c r="A137" s="12" t="s">
        <v>534</v>
      </c>
      <c r="B137" s="28">
        <v>40</v>
      </c>
      <c r="C137" s="27">
        <f t="shared" si="90"/>
        <v>0.25159999999999999</v>
      </c>
      <c r="D137" s="14">
        <v>1650</v>
      </c>
      <c r="E137" s="14">
        <f>D137*C137</f>
        <v>415.14</v>
      </c>
      <c r="F137" s="108">
        <v>0.2</v>
      </c>
      <c r="G137" s="14">
        <f t="shared" si="95"/>
        <v>83.03</v>
      </c>
      <c r="H137" s="14">
        <f t="shared" si="96"/>
        <v>20</v>
      </c>
      <c r="I137" s="15">
        <f t="shared" si="97"/>
        <v>103.03</v>
      </c>
      <c r="J137" s="13">
        <v>119</v>
      </c>
      <c r="K137" s="27">
        <f t="shared" si="91"/>
        <v>0.74839999999999995</v>
      </c>
      <c r="L137" s="14">
        <v>1650</v>
      </c>
      <c r="M137" s="14">
        <f>L137*K137</f>
        <v>1234.8599999999999</v>
      </c>
      <c r="N137" s="108">
        <v>0.3</v>
      </c>
      <c r="O137" s="14">
        <f t="shared" si="92"/>
        <v>370.46</v>
      </c>
      <c r="P137" s="14">
        <f t="shared" si="93"/>
        <v>89.24</v>
      </c>
      <c r="Q137" s="15">
        <f t="shared" si="87"/>
        <v>459.7</v>
      </c>
    </row>
    <row r="138" spans="1:17" s="1" customFormat="1" ht="49.5" customHeight="1" x14ac:dyDescent="0.25">
      <c r="A138" s="101" t="s">
        <v>10</v>
      </c>
      <c r="B138" s="227">
        <f>SUM(B139:B153)</f>
        <v>521</v>
      </c>
      <c r="C138" s="228">
        <f t="shared" ref="C138:H138" si="98">SUM(C139:C153)</f>
        <v>3.2766999999999999</v>
      </c>
      <c r="D138" s="228"/>
      <c r="E138" s="228"/>
      <c r="F138" s="228"/>
      <c r="G138" s="228">
        <f t="shared" si="98"/>
        <v>416.8</v>
      </c>
      <c r="H138" s="228">
        <f t="shared" si="98"/>
        <v>100.41000000000001</v>
      </c>
      <c r="I138" s="229">
        <f>SUM(I139:I153)</f>
        <v>517.20999999999992</v>
      </c>
      <c r="J138" s="227">
        <f>SUM(J139:J153)</f>
        <v>1772</v>
      </c>
      <c r="K138" s="228">
        <f t="shared" ref="K138:Q138" si="99">SUM(K139:K153)</f>
        <v>11.1448</v>
      </c>
      <c r="L138" s="228"/>
      <c r="M138" s="228"/>
      <c r="N138" s="228"/>
      <c r="O138" s="228">
        <f t="shared" si="99"/>
        <v>7088</v>
      </c>
      <c r="P138" s="228">
        <f t="shared" si="99"/>
        <v>1707.48</v>
      </c>
      <c r="Q138" s="229">
        <f t="shared" si="99"/>
        <v>8795.48</v>
      </c>
    </row>
    <row r="139" spans="1:17" x14ac:dyDescent="0.25">
      <c r="A139" s="12" t="s">
        <v>514</v>
      </c>
      <c r="B139" s="28">
        <v>42</v>
      </c>
      <c r="C139" s="27">
        <f t="shared" ref="C139:C153" si="100">ROUND(B139/159,4)</f>
        <v>0.26419999999999999</v>
      </c>
      <c r="D139" s="14">
        <v>4</v>
      </c>
      <c r="E139" s="14">
        <f>D139*B139</f>
        <v>168</v>
      </c>
      <c r="F139" s="108">
        <v>0.2</v>
      </c>
      <c r="G139" s="14">
        <f>ROUND(E139*F139,2)</f>
        <v>33.6</v>
      </c>
      <c r="H139" s="14">
        <f>ROUND(G139*0.2409,2)</f>
        <v>8.09</v>
      </c>
      <c r="I139" s="15">
        <f>G139+H139</f>
        <v>41.69</v>
      </c>
      <c r="J139" s="13">
        <v>152</v>
      </c>
      <c r="K139" s="27">
        <f t="shared" ref="K139:K153" si="101">ROUND(J139/159,4)</f>
        <v>0.95599999999999996</v>
      </c>
      <c r="L139" s="14">
        <v>4</v>
      </c>
      <c r="M139" s="14">
        <f t="shared" ref="M139:M153" si="102">L139*J139</f>
        <v>608</v>
      </c>
      <c r="N139" s="108">
        <v>1</v>
      </c>
      <c r="O139" s="14">
        <f>ROUND(N139*M139,2)</f>
        <v>608</v>
      </c>
      <c r="P139" s="14">
        <f>ROUND(O139*0.2409,2)</f>
        <v>146.47</v>
      </c>
      <c r="Q139" s="15">
        <f t="shared" ref="Q139:Q153" si="103">O139+P139</f>
        <v>754.47</v>
      </c>
    </row>
    <row r="140" spans="1:17" x14ac:dyDescent="0.25">
      <c r="A140" s="12" t="s">
        <v>514</v>
      </c>
      <c r="B140" s="28"/>
      <c r="C140" s="27"/>
      <c r="D140" s="14"/>
      <c r="E140" s="14"/>
      <c r="F140" s="108"/>
      <c r="G140" s="14"/>
      <c r="H140" s="14"/>
      <c r="I140" s="15"/>
      <c r="J140" s="13">
        <v>33</v>
      </c>
      <c r="K140" s="27">
        <f t="shared" si="101"/>
        <v>0.20749999999999999</v>
      </c>
      <c r="L140" s="14">
        <v>4</v>
      </c>
      <c r="M140" s="14">
        <f t="shared" si="102"/>
        <v>132</v>
      </c>
      <c r="N140" s="108">
        <v>1</v>
      </c>
      <c r="O140" s="14">
        <f t="shared" ref="O140:O153" si="104">ROUND(N140*M140,2)</f>
        <v>132</v>
      </c>
      <c r="P140" s="14">
        <f t="shared" ref="P140:P153" si="105">ROUND(O140*0.2409,2)</f>
        <v>31.8</v>
      </c>
      <c r="Q140" s="15">
        <f t="shared" si="103"/>
        <v>163.80000000000001</v>
      </c>
    </row>
    <row r="141" spans="1:17" x14ac:dyDescent="0.25">
      <c r="A141" s="12" t="s">
        <v>514</v>
      </c>
      <c r="B141" s="28">
        <v>33</v>
      </c>
      <c r="C141" s="27">
        <f t="shared" si="100"/>
        <v>0.20749999999999999</v>
      </c>
      <c r="D141" s="14">
        <v>4</v>
      </c>
      <c r="E141" s="14">
        <f t="shared" ref="E141:E153" si="106">D141*B141</f>
        <v>132</v>
      </c>
      <c r="F141" s="108">
        <v>0.2</v>
      </c>
      <c r="G141" s="14">
        <f t="shared" ref="G141:G153" si="107">ROUND(E141*F141,2)</f>
        <v>26.4</v>
      </c>
      <c r="H141" s="14">
        <f t="shared" ref="H141:H153" si="108">ROUND(G141*0.2409,2)</f>
        <v>6.36</v>
      </c>
      <c r="I141" s="15">
        <f t="shared" ref="I141:I153" si="109">G141+H141</f>
        <v>32.76</v>
      </c>
      <c r="J141" s="13">
        <v>140</v>
      </c>
      <c r="K141" s="27">
        <f t="shared" si="101"/>
        <v>0.88049999999999995</v>
      </c>
      <c r="L141" s="14">
        <v>4</v>
      </c>
      <c r="M141" s="14">
        <f t="shared" si="102"/>
        <v>560</v>
      </c>
      <c r="N141" s="108">
        <v>1</v>
      </c>
      <c r="O141" s="14">
        <f t="shared" si="104"/>
        <v>560</v>
      </c>
      <c r="P141" s="14">
        <f t="shared" si="105"/>
        <v>134.9</v>
      </c>
      <c r="Q141" s="15">
        <f t="shared" si="103"/>
        <v>694.9</v>
      </c>
    </row>
    <row r="142" spans="1:17" x14ac:dyDescent="0.25">
      <c r="A142" s="12" t="s">
        <v>514</v>
      </c>
      <c r="B142" s="28">
        <v>34</v>
      </c>
      <c r="C142" s="27">
        <f t="shared" si="100"/>
        <v>0.21379999999999999</v>
      </c>
      <c r="D142" s="14">
        <v>4</v>
      </c>
      <c r="E142" s="14">
        <f t="shared" si="106"/>
        <v>136</v>
      </c>
      <c r="F142" s="108">
        <v>0.2</v>
      </c>
      <c r="G142" s="14">
        <f t="shared" si="107"/>
        <v>27.2</v>
      </c>
      <c r="H142" s="14">
        <f t="shared" si="108"/>
        <v>6.55</v>
      </c>
      <c r="I142" s="15">
        <f t="shared" si="109"/>
        <v>33.75</v>
      </c>
      <c r="J142" s="13">
        <v>87</v>
      </c>
      <c r="K142" s="27">
        <f t="shared" si="101"/>
        <v>0.54720000000000002</v>
      </c>
      <c r="L142" s="14">
        <v>4</v>
      </c>
      <c r="M142" s="14">
        <f t="shared" si="102"/>
        <v>348</v>
      </c>
      <c r="N142" s="108">
        <v>1</v>
      </c>
      <c r="O142" s="14">
        <f t="shared" si="104"/>
        <v>348</v>
      </c>
      <c r="P142" s="14">
        <f t="shared" si="105"/>
        <v>83.83</v>
      </c>
      <c r="Q142" s="15">
        <f t="shared" si="103"/>
        <v>431.83</v>
      </c>
    </row>
    <row r="143" spans="1:17" x14ac:dyDescent="0.25">
      <c r="A143" s="12" t="s">
        <v>514</v>
      </c>
      <c r="B143" s="28">
        <v>32</v>
      </c>
      <c r="C143" s="27">
        <f t="shared" si="100"/>
        <v>0.20130000000000001</v>
      </c>
      <c r="D143" s="14">
        <v>4</v>
      </c>
      <c r="E143" s="14">
        <f t="shared" si="106"/>
        <v>128</v>
      </c>
      <c r="F143" s="108">
        <v>0.2</v>
      </c>
      <c r="G143" s="14">
        <f t="shared" si="107"/>
        <v>25.6</v>
      </c>
      <c r="H143" s="14">
        <f t="shared" si="108"/>
        <v>6.17</v>
      </c>
      <c r="I143" s="15">
        <f t="shared" si="109"/>
        <v>31.770000000000003</v>
      </c>
      <c r="J143" s="13">
        <v>197</v>
      </c>
      <c r="K143" s="27">
        <f t="shared" si="101"/>
        <v>1.2390000000000001</v>
      </c>
      <c r="L143" s="14">
        <v>4</v>
      </c>
      <c r="M143" s="14">
        <f t="shared" si="102"/>
        <v>788</v>
      </c>
      <c r="N143" s="108">
        <v>1</v>
      </c>
      <c r="O143" s="14">
        <f t="shared" si="104"/>
        <v>788</v>
      </c>
      <c r="P143" s="14">
        <f t="shared" si="105"/>
        <v>189.83</v>
      </c>
      <c r="Q143" s="15">
        <f t="shared" si="103"/>
        <v>977.83</v>
      </c>
    </row>
    <row r="144" spans="1:17" x14ac:dyDescent="0.25">
      <c r="A144" s="12" t="s">
        <v>514</v>
      </c>
      <c r="B144" s="28">
        <v>17</v>
      </c>
      <c r="C144" s="27">
        <f t="shared" si="100"/>
        <v>0.1069</v>
      </c>
      <c r="D144" s="14">
        <v>4</v>
      </c>
      <c r="E144" s="14">
        <f t="shared" si="106"/>
        <v>68</v>
      </c>
      <c r="F144" s="108">
        <v>0.2</v>
      </c>
      <c r="G144" s="14">
        <f t="shared" si="107"/>
        <v>13.6</v>
      </c>
      <c r="H144" s="14">
        <f t="shared" si="108"/>
        <v>3.28</v>
      </c>
      <c r="I144" s="15">
        <f t="shared" si="109"/>
        <v>16.88</v>
      </c>
      <c r="J144" s="13">
        <v>84</v>
      </c>
      <c r="K144" s="27">
        <f t="shared" si="101"/>
        <v>0.52829999999999999</v>
      </c>
      <c r="L144" s="14">
        <v>4</v>
      </c>
      <c r="M144" s="14">
        <f t="shared" si="102"/>
        <v>336</v>
      </c>
      <c r="N144" s="108">
        <v>1</v>
      </c>
      <c r="O144" s="14">
        <f t="shared" si="104"/>
        <v>336</v>
      </c>
      <c r="P144" s="14">
        <f t="shared" si="105"/>
        <v>80.94</v>
      </c>
      <c r="Q144" s="15">
        <f t="shared" si="103"/>
        <v>416.94</v>
      </c>
    </row>
    <row r="145" spans="1:17" x14ac:dyDescent="0.25">
      <c r="A145" s="12" t="s">
        <v>514</v>
      </c>
      <c r="B145" s="28">
        <v>33</v>
      </c>
      <c r="C145" s="27">
        <f t="shared" si="100"/>
        <v>0.20749999999999999</v>
      </c>
      <c r="D145" s="14">
        <v>4</v>
      </c>
      <c r="E145" s="14">
        <f t="shared" si="106"/>
        <v>132</v>
      </c>
      <c r="F145" s="108">
        <v>0.2</v>
      </c>
      <c r="G145" s="14">
        <f t="shared" si="107"/>
        <v>26.4</v>
      </c>
      <c r="H145" s="14">
        <f t="shared" si="108"/>
        <v>6.36</v>
      </c>
      <c r="I145" s="15">
        <f t="shared" si="109"/>
        <v>32.76</v>
      </c>
      <c r="J145" s="13">
        <v>124</v>
      </c>
      <c r="K145" s="27">
        <f t="shared" si="101"/>
        <v>0.77990000000000004</v>
      </c>
      <c r="L145" s="14">
        <v>4</v>
      </c>
      <c r="M145" s="14">
        <f t="shared" si="102"/>
        <v>496</v>
      </c>
      <c r="N145" s="108">
        <v>1</v>
      </c>
      <c r="O145" s="14">
        <f t="shared" si="104"/>
        <v>496</v>
      </c>
      <c r="P145" s="14">
        <f t="shared" si="105"/>
        <v>119.49</v>
      </c>
      <c r="Q145" s="15">
        <f t="shared" si="103"/>
        <v>615.49</v>
      </c>
    </row>
    <row r="146" spans="1:17" x14ac:dyDescent="0.25">
      <c r="A146" s="12" t="s">
        <v>514</v>
      </c>
      <c r="B146" s="28">
        <v>22</v>
      </c>
      <c r="C146" s="27">
        <f t="shared" si="100"/>
        <v>0.1384</v>
      </c>
      <c r="D146" s="14">
        <v>4</v>
      </c>
      <c r="E146" s="14">
        <f t="shared" si="106"/>
        <v>88</v>
      </c>
      <c r="F146" s="108">
        <v>0.2</v>
      </c>
      <c r="G146" s="14">
        <f t="shared" si="107"/>
        <v>17.600000000000001</v>
      </c>
      <c r="H146" s="14">
        <f t="shared" si="108"/>
        <v>4.24</v>
      </c>
      <c r="I146" s="15">
        <f t="shared" si="109"/>
        <v>21.840000000000003</v>
      </c>
      <c r="J146" s="13">
        <v>36</v>
      </c>
      <c r="K146" s="27">
        <f t="shared" si="101"/>
        <v>0.22639999999999999</v>
      </c>
      <c r="L146" s="14">
        <v>4</v>
      </c>
      <c r="M146" s="14">
        <f t="shared" si="102"/>
        <v>144</v>
      </c>
      <c r="N146" s="108">
        <v>1</v>
      </c>
      <c r="O146" s="14">
        <f t="shared" si="104"/>
        <v>144</v>
      </c>
      <c r="P146" s="14">
        <f t="shared" si="105"/>
        <v>34.69</v>
      </c>
      <c r="Q146" s="15">
        <f t="shared" si="103"/>
        <v>178.69</v>
      </c>
    </row>
    <row r="147" spans="1:17" x14ac:dyDescent="0.25">
      <c r="A147" s="12" t="s">
        <v>514</v>
      </c>
      <c r="B147" s="28">
        <v>24</v>
      </c>
      <c r="C147" s="27">
        <f t="shared" si="100"/>
        <v>0.15090000000000001</v>
      </c>
      <c r="D147" s="14">
        <v>4</v>
      </c>
      <c r="E147" s="14">
        <f t="shared" si="106"/>
        <v>96</v>
      </c>
      <c r="F147" s="108">
        <v>0.2</v>
      </c>
      <c r="G147" s="14">
        <f t="shared" si="107"/>
        <v>19.2</v>
      </c>
      <c r="H147" s="14">
        <f t="shared" si="108"/>
        <v>4.63</v>
      </c>
      <c r="I147" s="15">
        <f t="shared" si="109"/>
        <v>23.83</v>
      </c>
      <c r="J147" s="13">
        <v>190</v>
      </c>
      <c r="K147" s="27">
        <f t="shared" si="101"/>
        <v>1.1950000000000001</v>
      </c>
      <c r="L147" s="14">
        <v>4</v>
      </c>
      <c r="M147" s="14">
        <f t="shared" si="102"/>
        <v>760</v>
      </c>
      <c r="N147" s="108">
        <v>1</v>
      </c>
      <c r="O147" s="14">
        <f t="shared" si="104"/>
        <v>760</v>
      </c>
      <c r="P147" s="14">
        <f t="shared" si="105"/>
        <v>183.08</v>
      </c>
      <c r="Q147" s="15">
        <f t="shared" si="103"/>
        <v>943.08</v>
      </c>
    </row>
    <row r="148" spans="1:17" x14ac:dyDescent="0.25">
      <c r="A148" s="12" t="s">
        <v>514</v>
      </c>
      <c r="B148" s="28">
        <v>56</v>
      </c>
      <c r="C148" s="27">
        <f t="shared" si="100"/>
        <v>0.35220000000000001</v>
      </c>
      <c r="D148" s="14">
        <v>4</v>
      </c>
      <c r="E148" s="14">
        <f t="shared" si="106"/>
        <v>224</v>
      </c>
      <c r="F148" s="108">
        <v>0.2</v>
      </c>
      <c r="G148" s="14">
        <f t="shared" si="107"/>
        <v>44.8</v>
      </c>
      <c r="H148" s="14">
        <f t="shared" si="108"/>
        <v>10.79</v>
      </c>
      <c r="I148" s="15">
        <f t="shared" si="109"/>
        <v>55.589999999999996</v>
      </c>
      <c r="J148" s="13">
        <v>176</v>
      </c>
      <c r="K148" s="27">
        <f t="shared" si="101"/>
        <v>1.1069</v>
      </c>
      <c r="L148" s="14">
        <v>4</v>
      </c>
      <c r="M148" s="14">
        <f t="shared" si="102"/>
        <v>704</v>
      </c>
      <c r="N148" s="108">
        <v>1</v>
      </c>
      <c r="O148" s="14">
        <f t="shared" si="104"/>
        <v>704</v>
      </c>
      <c r="P148" s="14">
        <f t="shared" si="105"/>
        <v>169.59</v>
      </c>
      <c r="Q148" s="15">
        <f t="shared" si="103"/>
        <v>873.59</v>
      </c>
    </row>
    <row r="149" spans="1:17" x14ac:dyDescent="0.25">
      <c r="A149" s="12" t="s">
        <v>514</v>
      </c>
      <c r="B149" s="28">
        <v>56</v>
      </c>
      <c r="C149" s="27">
        <f t="shared" si="100"/>
        <v>0.35220000000000001</v>
      </c>
      <c r="D149" s="14">
        <v>4</v>
      </c>
      <c r="E149" s="14">
        <f t="shared" si="106"/>
        <v>224</v>
      </c>
      <c r="F149" s="108">
        <v>0.2</v>
      </c>
      <c r="G149" s="14">
        <f t="shared" si="107"/>
        <v>44.8</v>
      </c>
      <c r="H149" s="14">
        <f t="shared" si="108"/>
        <v>10.79</v>
      </c>
      <c r="I149" s="15">
        <f t="shared" si="109"/>
        <v>55.589999999999996</v>
      </c>
      <c r="J149" s="13">
        <v>163</v>
      </c>
      <c r="K149" s="27">
        <f t="shared" si="101"/>
        <v>1.0251999999999999</v>
      </c>
      <c r="L149" s="14">
        <v>4</v>
      </c>
      <c r="M149" s="14">
        <f t="shared" si="102"/>
        <v>652</v>
      </c>
      <c r="N149" s="108">
        <v>1</v>
      </c>
      <c r="O149" s="14">
        <f t="shared" si="104"/>
        <v>652</v>
      </c>
      <c r="P149" s="14">
        <f t="shared" si="105"/>
        <v>157.07</v>
      </c>
      <c r="Q149" s="15">
        <f t="shared" si="103"/>
        <v>809.06999999999994</v>
      </c>
    </row>
    <row r="150" spans="1:17" x14ac:dyDescent="0.25">
      <c r="A150" s="12" t="s">
        <v>514</v>
      </c>
      <c r="B150" s="28">
        <v>81</v>
      </c>
      <c r="C150" s="27">
        <f t="shared" si="100"/>
        <v>0.50939999999999996</v>
      </c>
      <c r="D150" s="14">
        <v>4</v>
      </c>
      <c r="E150" s="14">
        <f t="shared" si="106"/>
        <v>324</v>
      </c>
      <c r="F150" s="108">
        <v>0.2</v>
      </c>
      <c r="G150" s="14">
        <f t="shared" si="107"/>
        <v>64.8</v>
      </c>
      <c r="H150" s="14">
        <f t="shared" si="108"/>
        <v>15.61</v>
      </c>
      <c r="I150" s="15">
        <f t="shared" si="109"/>
        <v>80.41</v>
      </c>
      <c r="J150" s="13">
        <v>68</v>
      </c>
      <c r="K150" s="27">
        <f t="shared" si="101"/>
        <v>0.42770000000000002</v>
      </c>
      <c r="L150" s="14">
        <v>4</v>
      </c>
      <c r="M150" s="14">
        <f t="shared" si="102"/>
        <v>272</v>
      </c>
      <c r="N150" s="108">
        <v>1</v>
      </c>
      <c r="O150" s="14">
        <f t="shared" si="104"/>
        <v>272</v>
      </c>
      <c r="P150" s="14">
        <f t="shared" si="105"/>
        <v>65.52</v>
      </c>
      <c r="Q150" s="15">
        <f t="shared" si="103"/>
        <v>337.52</v>
      </c>
    </row>
    <row r="151" spans="1:17" x14ac:dyDescent="0.25">
      <c r="A151" s="12" t="s">
        <v>514</v>
      </c>
      <c r="B151" s="28">
        <v>40</v>
      </c>
      <c r="C151" s="27">
        <f t="shared" si="100"/>
        <v>0.25159999999999999</v>
      </c>
      <c r="D151" s="14">
        <v>4</v>
      </c>
      <c r="E151" s="14">
        <f t="shared" si="106"/>
        <v>160</v>
      </c>
      <c r="F151" s="108">
        <v>0.2</v>
      </c>
      <c r="G151" s="14">
        <f t="shared" si="107"/>
        <v>32</v>
      </c>
      <c r="H151" s="14">
        <f t="shared" si="108"/>
        <v>7.71</v>
      </c>
      <c r="I151" s="15">
        <f t="shared" si="109"/>
        <v>39.71</v>
      </c>
      <c r="J151" s="13">
        <v>56</v>
      </c>
      <c r="K151" s="27">
        <f t="shared" si="101"/>
        <v>0.35220000000000001</v>
      </c>
      <c r="L151" s="14">
        <v>4</v>
      </c>
      <c r="M151" s="14">
        <f t="shared" si="102"/>
        <v>224</v>
      </c>
      <c r="N151" s="108">
        <v>1</v>
      </c>
      <c r="O151" s="14">
        <f t="shared" si="104"/>
        <v>224</v>
      </c>
      <c r="P151" s="14">
        <f t="shared" si="105"/>
        <v>53.96</v>
      </c>
      <c r="Q151" s="15">
        <f t="shared" si="103"/>
        <v>277.95999999999998</v>
      </c>
    </row>
    <row r="152" spans="1:17" x14ac:dyDescent="0.25">
      <c r="A152" s="12" t="s">
        <v>514</v>
      </c>
      <c r="B152" s="28">
        <v>10</v>
      </c>
      <c r="C152" s="27">
        <f t="shared" si="100"/>
        <v>6.2899999999999998E-2</v>
      </c>
      <c r="D152" s="14">
        <v>4</v>
      </c>
      <c r="E152" s="14">
        <f t="shared" si="106"/>
        <v>40</v>
      </c>
      <c r="F152" s="108">
        <v>0.2</v>
      </c>
      <c r="G152" s="14">
        <f t="shared" si="107"/>
        <v>8</v>
      </c>
      <c r="H152" s="14">
        <f t="shared" si="108"/>
        <v>1.93</v>
      </c>
      <c r="I152" s="15">
        <f t="shared" si="109"/>
        <v>9.93</v>
      </c>
      <c r="J152" s="13">
        <v>104</v>
      </c>
      <c r="K152" s="27">
        <f t="shared" si="101"/>
        <v>0.65410000000000001</v>
      </c>
      <c r="L152" s="14">
        <v>4</v>
      </c>
      <c r="M152" s="14">
        <f t="shared" si="102"/>
        <v>416</v>
      </c>
      <c r="N152" s="108">
        <v>1</v>
      </c>
      <c r="O152" s="14">
        <f t="shared" si="104"/>
        <v>416</v>
      </c>
      <c r="P152" s="14">
        <f t="shared" si="105"/>
        <v>100.21</v>
      </c>
      <c r="Q152" s="15">
        <f t="shared" si="103"/>
        <v>516.21</v>
      </c>
    </row>
    <row r="153" spans="1:17" ht="15.75" customHeight="1" x14ac:dyDescent="0.25">
      <c r="A153" s="12" t="s">
        <v>514</v>
      </c>
      <c r="B153" s="28">
        <v>41</v>
      </c>
      <c r="C153" s="27">
        <f t="shared" si="100"/>
        <v>0.25790000000000002</v>
      </c>
      <c r="D153" s="14">
        <v>4</v>
      </c>
      <c r="E153" s="14">
        <f t="shared" si="106"/>
        <v>164</v>
      </c>
      <c r="F153" s="108">
        <v>0.2</v>
      </c>
      <c r="G153" s="14">
        <f t="shared" si="107"/>
        <v>32.799999999999997</v>
      </c>
      <c r="H153" s="14">
        <f t="shared" si="108"/>
        <v>7.9</v>
      </c>
      <c r="I153" s="15">
        <f t="shared" si="109"/>
        <v>40.699999999999996</v>
      </c>
      <c r="J153" s="13">
        <v>162</v>
      </c>
      <c r="K153" s="27">
        <f t="shared" si="101"/>
        <v>1.0188999999999999</v>
      </c>
      <c r="L153" s="14">
        <v>4</v>
      </c>
      <c r="M153" s="14">
        <f t="shared" si="102"/>
        <v>648</v>
      </c>
      <c r="N153" s="108">
        <v>1</v>
      </c>
      <c r="O153" s="14">
        <f t="shared" si="104"/>
        <v>648</v>
      </c>
      <c r="P153" s="14">
        <f t="shared" si="105"/>
        <v>156.1</v>
      </c>
      <c r="Q153" s="15">
        <f t="shared" si="103"/>
        <v>804.1</v>
      </c>
    </row>
    <row r="154" spans="1:17" s="1" customFormat="1" ht="21.75" customHeight="1" x14ac:dyDescent="0.25">
      <c r="A154" s="47" t="s">
        <v>535</v>
      </c>
      <c r="B154" s="224">
        <f>B155+B164+B174</f>
        <v>0</v>
      </c>
      <c r="C154" s="225">
        <f t="shared" ref="C154:Q154" si="110">C155+C164+C174</f>
        <v>0</v>
      </c>
      <c r="D154" s="225"/>
      <c r="E154" s="225"/>
      <c r="F154" s="225"/>
      <c r="G154" s="225">
        <f t="shared" si="110"/>
        <v>0</v>
      </c>
      <c r="H154" s="225">
        <f t="shared" si="110"/>
        <v>0</v>
      </c>
      <c r="I154" s="226">
        <f t="shared" si="110"/>
        <v>0</v>
      </c>
      <c r="J154" s="224">
        <f t="shared" si="110"/>
        <v>1056</v>
      </c>
      <c r="K154" s="225">
        <f t="shared" si="110"/>
        <v>6.6412999999999993</v>
      </c>
      <c r="L154" s="225"/>
      <c r="M154" s="225"/>
      <c r="N154" s="225"/>
      <c r="O154" s="225">
        <f t="shared" si="110"/>
        <v>7346.4</v>
      </c>
      <c r="P154" s="225">
        <f t="shared" si="110"/>
        <v>1769.7699999999998</v>
      </c>
      <c r="Q154" s="226">
        <f t="shared" si="110"/>
        <v>9116.17</v>
      </c>
    </row>
    <row r="155" spans="1:17" s="1" customFormat="1" ht="33" x14ac:dyDescent="0.25">
      <c r="A155" s="101" t="s">
        <v>11</v>
      </c>
      <c r="B155" s="227">
        <f>SUM(B163)</f>
        <v>0</v>
      </c>
      <c r="C155" s="228">
        <f t="shared" ref="C155:I155" si="111">SUM(C163)</f>
        <v>0</v>
      </c>
      <c r="D155" s="228"/>
      <c r="E155" s="228"/>
      <c r="F155" s="228"/>
      <c r="G155" s="228">
        <f t="shared" si="111"/>
        <v>0</v>
      </c>
      <c r="H155" s="228">
        <f t="shared" si="111"/>
        <v>0</v>
      </c>
      <c r="I155" s="229">
        <f t="shared" si="111"/>
        <v>0</v>
      </c>
      <c r="J155" s="227">
        <f>SUM(J156:J163)</f>
        <v>496</v>
      </c>
      <c r="K155" s="228">
        <f t="shared" ref="K155:Q155" si="112">SUM(K156:K163)</f>
        <v>3.1193999999999997</v>
      </c>
      <c r="L155" s="228"/>
      <c r="M155" s="228"/>
      <c r="N155" s="228"/>
      <c r="O155" s="228">
        <f t="shared" si="112"/>
        <v>4240.7999999999993</v>
      </c>
      <c r="P155" s="228">
        <f t="shared" si="112"/>
        <v>1021.6099999999999</v>
      </c>
      <c r="Q155" s="229">
        <f t="shared" si="112"/>
        <v>5262.41</v>
      </c>
    </row>
    <row r="156" spans="1:17" x14ac:dyDescent="0.25">
      <c r="A156" s="12" t="s">
        <v>536</v>
      </c>
      <c r="B156" s="231"/>
      <c r="C156" s="232"/>
      <c r="D156" s="233"/>
      <c r="E156" s="233"/>
      <c r="F156" s="233"/>
      <c r="G156" s="233"/>
      <c r="H156" s="233"/>
      <c r="I156" s="234"/>
      <c r="J156" s="13">
        <v>72</v>
      </c>
      <c r="K156" s="27">
        <f>ROUND(J156/159,4)</f>
        <v>0.45279999999999998</v>
      </c>
      <c r="L156" s="14">
        <v>8.5500000000000007</v>
      </c>
      <c r="M156" s="14">
        <f>L156*J156</f>
        <v>615.6</v>
      </c>
      <c r="N156" s="108">
        <v>1</v>
      </c>
      <c r="O156" s="14">
        <f>ROUND(N156*M156,2)</f>
        <v>615.6</v>
      </c>
      <c r="P156" s="14">
        <f>ROUND(O156*0.2409,2)</f>
        <v>148.30000000000001</v>
      </c>
      <c r="Q156" s="15">
        <f>O156+P156</f>
        <v>763.90000000000009</v>
      </c>
    </row>
    <row r="157" spans="1:17" x14ac:dyDescent="0.25">
      <c r="A157" s="12" t="s">
        <v>536</v>
      </c>
      <c r="B157" s="231"/>
      <c r="C157" s="232"/>
      <c r="D157" s="233"/>
      <c r="E157" s="233"/>
      <c r="F157" s="233"/>
      <c r="G157" s="233"/>
      <c r="H157" s="233"/>
      <c r="I157" s="234"/>
      <c r="J157" s="13">
        <v>120</v>
      </c>
      <c r="K157" s="27">
        <f t="shared" ref="K157:K163" si="113">ROUND(J157/159,4)</f>
        <v>0.75470000000000004</v>
      </c>
      <c r="L157" s="14">
        <v>8.5500000000000007</v>
      </c>
      <c r="M157" s="14">
        <f t="shared" ref="M157:M163" si="114">L157*J157</f>
        <v>1026</v>
      </c>
      <c r="N157" s="108">
        <v>1</v>
      </c>
      <c r="O157" s="14">
        <f t="shared" ref="O157:O163" si="115">ROUND(N157*M157,2)</f>
        <v>1026</v>
      </c>
      <c r="P157" s="14">
        <f t="shared" ref="P157:P163" si="116">ROUND(O157*0.2409,2)</f>
        <v>247.16</v>
      </c>
      <c r="Q157" s="15">
        <f t="shared" ref="Q157:Q163" si="117">O157+P157</f>
        <v>1273.1600000000001</v>
      </c>
    </row>
    <row r="158" spans="1:17" x14ac:dyDescent="0.25">
      <c r="A158" s="12" t="s">
        <v>536</v>
      </c>
      <c r="B158" s="231"/>
      <c r="C158" s="232"/>
      <c r="D158" s="233"/>
      <c r="E158" s="233"/>
      <c r="F158" s="233"/>
      <c r="G158" s="233"/>
      <c r="H158" s="233"/>
      <c r="I158" s="234"/>
      <c r="J158" s="13">
        <v>40</v>
      </c>
      <c r="K158" s="27">
        <f t="shared" si="113"/>
        <v>0.25159999999999999</v>
      </c>
      <c r="L158" s="14">
        <v>8.5500000000000007</v>
      </c>
      <c r="M158" s="14">
        <f t="shared" si="114"/>
        <v>342</v>
      </c>
      <c r="N158" s="108">
        <v>1</v>
      </c>
      <c r="O158" s="14">
        <f t="shared" si="115"/>
        <v>342</v>
      </c>
      <c r="P158" s="14">
        <f t="shared" si="116"/>
        <v>82.39</v>
      </c>
      <c r="Q158" s="15">
        <f t="shared" si="117"/>
        <v>424.39</v>
      </c>
    </row>
    <row r="159" spans="1:17" x14ac:dyDescent="0.25">
      <c r="A159" s="12" t="s">
        <v>536</v>
      </c>
      <c r="B159" s="231"/>
      <c r="C159" s="232"/>
      <c r="D159" s="233"/>
      <c r="E159" s="233"/>
      <c r="F159" s="233"/>
      <c r="G159" s="233"/>
      <c r="H159" s="233"/>
      <c r="I159" s="234"/>
      <c r="J159" s="13">
        <v>96</v>
      </c>
      <c r="K159" s="27">
        <f t="shared" si="113"/>
        <v>0.6038</v>
      </c>
      <c r="L159" s="14">
        <v>8.5500000000000007</v>
      </c>
      <c r="M159" s="14">
        <f t="shared" si="114"/>
        <v>820.80000000000007</v>
      </c>
      <c r="N159" s="108">
        <v>1</v>
      </c>
      <c r="O159" s="14">
        <f t="shared" si="115"/>
        <v>820.8</v>
      </c>
      <c r="P159" s="14">
        <f t="shared" si="116"/>
        <v>197.73</v>
      </c>
      <c r="Q159" s="15">
        <f t="shared" si="117"/>
        <v>1018.53</v>
      </c>
    </row>
    <row r="160" spans="1:17" x14ac:dyDescent="0.25">
      <c r="A160" s="12" t="s">
        <v>536</v>
      </c>
      <c r="B160" s="231"/>
      <c r="C160" s="232"/>
      <c r="D160" s="233"/>
      <c r="E160" s="233"/>
      <c r="F160" s="233"/>
      <c r="G160" s="233"/>
      <c r="H160" s="233"/>
      <c r="I160" s="234"/>
      <c r="J160" s="13">
        <v>48</v>
      </c>
      <c r="K160" s="27">
        <f t="shared" si="113"/>
        <v>0.3019</v>
      </c>
      <c r="L160" s="14">
        <v>8.5500000000000007</v>
      </c>
      <c r="M160" s="14">
        <f t="shared" si="114"/>
        <v>410.40000000000003</v>
      </c>
      <c r="N160" s="108">
        <v>1</v>
      </c>
      <c r="O160" s="14">
        <f t="shared" si="115"/>
        <v>410.4</v>
      </c>
      <c r="P160" s="14">
        <f t="shared" si="116"/>
        <v>98.87</v>
      </c>
      <c r="Q160" s="15">
        <f t="shared" si="117"/>
        <v>509.27</v>
      </c>
    </row>
    <row r="161" spans="1:17" x14ac:dyDescent="0.25">
      <c r="A161" s="12" t="s">
        <v>536</v>
      </c>
      <c r="B161" s="231"/>
      <c r="C161" s="232"/>
      <c r="D161" s="233"/>
      <c r="E161" s="233"/>
      <c r="F161" s="233"/>
      <c r="G161" s="233"/>
      <c r="H161" s="233"/>
      <c r="I161" s="234"/>
      <c r="J161" s="13">
        <v>24</v>
      </c>
      <c r="K161" s="27">
        <f t="shared" si="113"/>
        <v>0.15090000000000001</v>
      </c>
      <c r="L161" s="14">
        <v>8.5500000000000007</v>
      </c>
      <c r="M161" s="14">
        <f t="shared" si="114"/>
        <v>205.20000000000002</v>
      </c>
      <c r="N161" s="108">
        <v>1</v>
      </c>
      <c r="O161" s="14">
        <f t="shared" si="115"/>
        <v>205.2</v>
      </c>
      <c r="P161" s="14">
        <f t="shared" si="116"/>
        <v>49.43</v>
      </c>
      <c r="Q161" s="15">
        <f t="shared" si="117"/>
        <v>254.63</v>
      </c>
    </row>
    <row r="162" spans="1:17" x14ac:dyDescent="0.25">
      <c r="A162" s="12" t="s">
        <v>536</v>
      </c>
      <c r="B162" s="231"/>
      <c r="C162" s="232"/>
      <c r="D162" s="233"/>
      <c r="E162" s="233"/>
      <c r="F162" s="233"/>
      <c r="G162" s="233"/>
      <c r="H162" s="233"/>
      <c r="I162" s="234"/>
      <c r="J162" s="13">
        <v>24</v>
      </c>
      <c r="K162" s="27">
        <f t="shared" si="113"/>
        <v>0.15090000000000001</v>
      </c>
      <c r="L162" s="14">
        <v>8.5500000000000007</v>
      </c>
      <c r="M162" s="14">
        <f t="shared" si="114"/>
        <v>205.20000000000002</v>
      </c>
      <c r="N162" s="108">
        <v>1</v>
      </c>
      <c r="O162" s="14">
        <f t="shared" si="115"/>
        <v>205.2</v>
      </c>
      <c r="P162" s="14">
        <f t="shared" si="116"/>
        <v>49.43</v>
      </c>
      <c r="Q162" s="15">
        <f t="shared" si="117"/>
        <v>254.63</v>
      </c>
    </row>
    <row r="163" spans="1:17" x14ac:dyDescent="0.25">
      <c r="A163" s="12" t="s">
        <v>536</v>
      </c>
      <c r="B163" s="231"/>
      <c r="C163" s="232"/>
      <c r="D163" s="233"/>
      <c r="E163" s="233"/>
      <c r="F163" s="233"/>
      <c r="G163" s="233"/>
      <c r="H163" s="233"/>
      <c r="I163" s="234"/>
      <c r="J163" s="13">
        <v>72</v>
      </c>
      <c r="K163" s="27">
        <f t="shared" si="113"/>
        <v>0.45279999999999998</v>
      </c>
      <c r="L163" s="14">
        <v>8.5500000000000007</v>
      </c>
      <c r="M163" s="14">
        <f t="shared" si="114"/>
        <v>615.6</v>
      </c>
      <c r="N163" s="108">
        <v>1</v>
      </c>
      <c r="O163" s="14">
        <f t="shared" si="115"/>
        <v>615.6</v>
      </c>
      <c r="P163" s="14">
        <f t="shared" si="116"/>
        <v>148.30000000000001</v>
      </c>
      <c r="Q163" s="15">
        <f t="shared" si="117"/>
        <v>763.90000000000009</v>
      </c>
    </row>
    <row r="164" spans="1:17" s="1" customFormat="1" ht="49.5" customHeight="1" x14ac:dyDescent="0.25">
      <c r="A164" s="101" t="s">
        <v>9</v>
      </c>
      <c r="B164" s="227">
        <f t="shared" ref="B164:Q164" si="118">SUM(B165:B173)</f>
        <v>0</v>
      </c>
      <c r="C164" s="228">
        <f t="shared" si="118"/>
        <v>0</v>
      </c>
      <c r="D164" s="228">
        <f t="shared" si="118"/>
        <v>0</v>
      </c>
      <c r="E164" s="228">
        <f t="shared" si="118"/>
        <v>0</v>
      </c>
      <c r="F164" s="228"/>
      <c r="G164" s="228">
        <f t="shared" si="118"/>
        <v>0</v>
      </c>
      <c r="H164" s="228">
        <f t="shared" si="118"/>
        <v>0</v>
      </c>
      <c r="I164" s="229">
        <f t="shared" si="118"/>
        <v>0</v>
      </c>
      <c r="J164" s="227">
        <f t="shared" si="118"/>
        <v>528</v>
      </c>
      <c r="K164" s="228">
        <f t="shared" si="118"/>
        <v>3.3206999999999995</v>
      </c>
      <c r="L164" s="228"/>
      <c r="M164" s="228"/>
      <c r="N164" s="228"/>
      <c r="O164" s="228">
        <f t="shared" si="118"/>
        <v>2977.6000000000004</v>
      </c>
      <c r="P164" s="228">
        <f t="shared" si="118"/>
        <v>717.32</v>
      </c>
      <c r="Q164" s="229">
        <f t="shared" si="118"/>
        <v>3694.9200000000005</v>
      </c>
    </row>
    <row r="165" spans="1:17" x14ac:dyDescent="0.25">
      <c r="A165" s="12" t="s">
        <v>537</v>
      </c>
      <c r="B165" s="28"/>
      <c r="C165" s="27"/>
      <c r="D165" s="14"/>
      <c r="E165" s="14"/>
      <c r="F165" s="108"/>
      <c r="G165" s="14"/>
      <c r="H165" s="14"/>
      <c r="I165" s="15"/>
      <c r="J165" s="13">
        <v>72</v>
      </c>
      <c r="K165" s="27">
        <f>ROUND(J165/159,4)</f>
        <v>0.45279999999999998</v>
      </c>
      <c r="L165" s="14">
        <v>5.7</v>
      </c>
      <c r="M165" s="14">
        <f>L165*J165</f>
        <v>410.40000000000003</v>
      </c>
      <c r="N165" s="108">
        <v>1</v>
      </c>
      <c r="O165" s="14">
        <f>ROUND(M165*N165,2)</f>
        <v>410.4</v>
      </c>
      <c r="P165" s="14">
        <f>ROUND(O165*0.2409,2)</f>
        <v>98.87</v>
      </c>
      <c r="Q165" s="15">
        <f>O165+P165</f>
        <v>509.27</v>
      </c>
    </row>
    <row r="166" spans="1:17" x14ac:dyDescent="0.25">
      <c r="A166" s="12" t="s">
        <v>537</v>
      </c>
      <c r="B166" s="28"/>
      <c r="C166" s="27"/>
      <c r="D166" s="14"/>
      <c r="E166" s="14"/>
      <c r="F166" s="108"/>
      <c r="G166" s="14"/>
      <c r="H166" s="14"/>
      <c r="I166" s="15"/>
      <c r="J166" s="13">
        <v>60</v>
      </c>
      <c r="K166" s="27">
        <f t="shared" ref="K166:K176" si="119">ROUND(J166/159,4)</f>
        <v>0.37740000000000001</v>
      </c>
      <c r="L166" s="14">
        <v>5.7</v>
      </c>
      <c r="M166" s="14">
        <f t="shared" ref="M166:M173" si="120">L166*J166</f>
        <v>342</v>
      </c>
      <c r="N166" s="108">
        <v>1</v>
      </c>
      <c r="O166" s="14">
        <f t="shared" ref="O166:O173" si="121">ROUND(M166*N166,2)</f>
        <v>342</v>
      </c>
      <c r="P166" s="14">
        <f t="shared" ref="P166:P173" si="122">ROUND(O166*0.2409,2)</f>
        <v>82.39</v>
      </c>
      <c r="Q166" s="15">
        <f t="shared" ref="Q166:Q173" si="123">O166+P166</f>
        <v>424.39</v>
      </c>
    </row>
    <row r="167" spans="1:17" x14ac:dyDescent="0.25">
      <c r="A167" s="12" t="s">
        <v>537</v>
      </c>
      <c r="B167" s="28"/>
      <c r="C167" s="27"/>
      <c r="D167" s="14"/>
      <c r="E167" s="14"/>
      <c r="F167" s="108"/>
      <c r="G167" s="14"/>
      <c r="H167" s="14"/>
      <c r="I167" s="15"/>
      <c r="J167" s="13">
        <v>60</v>
      </c>
      <c r="K167" s="27">
        <f t="shared" si="119"/>
        <v>0.37740000000000001</v>
      </c>
      <c r="L167" s="14">
        <v>5.7</v>
      </c>
      <c r="M167" s="14">
        <f t="shared" si="120"/>
        <v>342</v>
      </c>
      <c r="N167" s="108">
        <v>1</v>
      </c>
      <c r="O167" s="14">
        <f t="shared" si="121"/>
        <v>342</v>
      </c>
      <c r="P167" s="14">
        <f t="shared" si="122"/>
        <v>82.39</v>
      </c>
      <c r="Q167" s="15">
        <f t="shared" si="123"/>
        <v>424.39</v>
      </c>
    </row>
    <row r="168" spans="1:17" x14ac:dyDescent="0.25">
      <c r="A168" s="12" t="s">
        <v>537</v>
      </c>
      <c r="B168" s="28"/>
      <c r="C168" s="27"/>
      <c r="D168" s="14"/>
      <c r="E168" s="14"/>
      <c r="F168" s="108"/>
      <c r="G168" s="14"/>
      <c r="H168" s="14"/>
      <c r="I168" s="15"/>
      <c r="J168" s="13">
        <v>72</v>
      </c>
      <c r="K168" s="27">
        <f t="shared" si="119"/>
        <v>0.45279999999999998</v>
      </c>
      <c r="L168" s="14">
        <v>5.7</v>
      </c>
      <c r="M168" s="14">
        <f t="shared" si="120"/>
        <v>410.40000000000003</v>
      </c>
      <c r="N168" s="108">
        <v>1</v>
      </c>
      <c r="O168" s="14">
        <f t="shared" si="121"/>
        <v>410.4</v>
      </c>
      <c r="P168" s="14">
        <f t="shared" si="122"/>
        <v>98.87</v>
      </c>
      <c r="Q168" s="15">
        <f t="shared" si="123"/>
        <v>509.27</v>
      </c>
    </row>
    <row r="169" spans="1:17" x14ac:dyDescent="0.25">
      <c r="A169" s="12" t="s">
        <v>537</v>
      </c>
      <c r="B169" s="28"/>
      <c r="C169" s="27"/>
      <c r="D169" s="14"/>
      <c r="E169" s="14"/>
      <c r="F169" s="108"/>
      <c r="G169" s="14"/>
      <c r="H169" s="14"/>
      <c r="I169" s="15"/>
      <c r="J169" s="13">
        <v>108</v>
      </c>
      <c r="K169" s="27">
        <f t="shared" si="119"/>
        <v>0.67920000000000003</v>
      </c>
      <c r="L169" s="14">
        <v>5.7</v>
      </c>
      <c r="M169" s="14">
        <f t="shared" si="120"/>
        <v>615.6</v>
      </c>
      <c r="N169" s="108">
        <v>1</v>
      </c>
      <c r="O169" s="14">
        <f t="shared" si="121"/>
        <v>615.6</v>
      </c>
      <c r="P169" s="14">
        <f t="shared" si="122"/>
        <v>148.30000000000001</v>
      </c>
      <c r="Q169" s="15">
        <f t="shared" si="123"/>
        <v>763.90000000000009</v>
      </c>
    </row>
    <row r="170" spans="1:17" x14ac:dyDescent="0.25">
      <c r="A170" s="12" t="s">
        <v>537</v>
      </c>
      <c r="B170" s="28"/>
      <c r="C170" s="27"/>
      <c r="D170" s="14"/>
      <c r="E170" s="14"/>
      <c r="F170" s="108"/>
      <c r="G170" s="14"/>
      <c r="H170" s="14"/>
      <c r="I170" s="15"/>
      <c r="J170" s="13">
        <v>36</v>
      </c>
      <c r="K170" s="27">
        <f t="shared" si="119"/>
        <v>0.22639999999999999</v>
      </c>
      <c r="L170" s="14">
        <v>5.7</v>
      </c>
      <c r="M170" s="14">
        <f t="shared" si="120"/>
        <v>205.20000000000002</v>
      </c>
      <c r="N170" s="108">
        <v>1</v>
      </c>
      <c r="O170" s="14">
        <f t="shared" si="121"/>
        <v>205.2</v>
      </c>
      <c r="P170" s="14">
        <f t="shared" si="122"/>
        <v>49.43</v>
      </c>
      <c r="Q170" s="15">
        <f t="shared" si="123"/>
        <v>254.63</v>
      </c>
    </row>
    <row r="171" spans="1:17" x14ac:dyDescent="0.25">
      <c r="A171" s="12" t="s">
        <v>537</v>
      </c>
      <c r="B171" s="28"/>
      <c r="C171" s="27"/>
      <c r="D171" s="14"/>
      <c r="E171" s="14"/>
      <c r="F171" s="108"/>
      <c r="G171" s="14"/>
      <c r="H171" s="14"/>
      <c r="I171" s="15"/>
      <c r="J171" s="13">
        <v>64</v>
      </c>
      <c r="K171" s="27">
        <f t="shared" si="119"/>
        <v>0.40250000000000002</v>
      </c>
      <c r="L171" s="14">
        <v>5.7</v>
      </c>
      <c r="M171" s="14">
        <f t="shared" si="120"/>
        <v>364.8</v>
      </c>
      <c r="N171" s="108">
        <v>1</v>
      </c>
      <c r="O171" s="14">
        <f t="shared" si="121"/>
        <v>364.8</v>
      </c>
      <c r="P171" s="14">
        <f t="shared" si="122"/>
        <v>87.88</v>
      </c>
      <c r="Q171" s="15">
        <f t="shared" si="123"/>
        <v>452.68</v>
      </c>
    </row>
    <row r="172" spans="1:17" x14ac:dyDescent="0.25">
      <c r="A172" s="12" t="s">
        <v>537</v>
      </c>
      <c r="B172" s="28"/>
      <c r="C172" s="27"/>
      <c r="D172" s="14"/>
      <c r="E172" s="14"/>
      <c r="F172" s="108"/>
      <c r="G172" s="14"/>
      <c r="H172" s="14"/>
      <c r="I172" s="15"/>
      <c r="J172" s="13">
        <v>24</v>
      </c>
      <c r="K172" s="27">
        <f t="shared" si="119"/>
        <v>0.15090000000000001</v>
      </c>
      <c r="L172" s="14">
        <v>5.7</v>
      </c>
      <c r="M172" s="14">
        <f t="shared" si="120"/>
        <v>136.80000000000001</v>
      </c>
      <c r="N172" s="108">
        <v>1</v>
      </c>
      <c r="O172" s="14">
        <f t="shared" si="121"/>
        <v>136.80000000000001</v>
      </c>
      <c r="P172" s="14">
        <f t="shared" si="122"/>
        <v>32.96</v>
      </c>
      <c r="Q172" s="15">
        <f t="shared" si="123"/>
        <v>169.76000000000002</v>
      </c>
    </row>
    <row r="173" spans="1:17" x14ac:dyDescent="0.25">
      <c r="A173" s="12" t="s">
        <v>522</v>
      </c>
      <c r="B173" s="28"/>
      <c r="C173" s="27"/>
      <c r="D173" s="14"/>
      <c r="E173" s="14"/>
      <c r="F173" s="108"/>
      <c r="G173" s="14"/>
      <c r="H173" s="14"/>
      <c r="I173" s="15"/>
      <c r="J173" s="13">
        <v>32</v>
      </c>
      <c r="K173" s="27">
        <f t="shared" si="119"/>
        <v>0.20130000000000001</v>
      </c>
      <c r="L173" s="14">
        <v>4.7</v>
      </c>
      <c r="M173" s="14">
        <f t="shared" si="120"/>
        <v>150.4</v>
      </c>
      <c r="N173" s="108">
        <v>1</v>
      </c>
      <c r="O173" s="14">
        <f t="shared" si="121"/>
        <v>150.4</v>
      </c>
      <c r="P173" s="14">
        <f t="shared" si="122"/>
        <v>36.229999999999997</v>
      </c>
      <c r="Q173" s="15">
        <f t="shared" si="123"/>
        <v>186.63</v>
      </c>
    </row>
    <row r="174" spans="1:17" s="1" customFormat="1" ht="49.5" x14ac:dyDescent="0.25">
      <c r="A174" s="101" t="s">
        <v>10</v>
      </c>
      <c r="B174" s="227">
        <f t="shared" ref="B174:I174" si="124">SUM(B176:B176)</f>
        <v>0</v>
      </c>
      <c r="C174" s="228">
        <f t="shared" si="124"/>
        <v>0</v>
      </c>
      <c r="D174" s="228">
        <f t="shared" si="124"/>
        <v>0</v>
      </c>
      <c r="E174" s="228">
        <f t="shared" si="124"/>
        <v>0</v>
      </c>
      <c r="F174" s="228"/>
      <c r="G174" s="228">
        <f t="shared" si="124"/>
        <v>0</v>
      </c>
      <c r="H174" s="228">
        <f t="shared" si="124"/>
        <v>0</v>
      </c>
      <c r="I174" s="229">
        <f t="shared" si="124"/>
        <v>0</v>
      </c>
      <c r="J174" s="227">
        <f>SUM(J175:J176)</f>
        <v>32</v>
      </c>
      <c r="K174" s="228">
        <f t="shared" ref="K174:Q174" si="125">SUM(K175:K176)</f>
        <v>0.20119999999999999</v>
      </c>
      <c r="L174" s="228"/>
      <c r="M174" s="228"/>
      <c r="N174" s="228"/>
      <c r="O174" s="228">
        <f t="shared" si="125"/>
        <v>128</v>
      </c>
      <c r="P174" s="228">
        <f t="shared" si="125"/>
        <v>30.84</v>
      </c>
      <c r="Q174" s="229">
        <f t="shared" si="125"/>
        <v>158.84</v>
      </c>
    </row>
    <row r="175" spans="1:17" ht="16.5" customHeight="1" x14ac:dyDescent="0.25">
      <c r="A175" s="12" t="s">
        <v>514</v>
      </c>
      <c r="B175" s="231"/>
      <c r="C175" s="232"/>
      <c r="D175" s="233"/>
      <c r="E175" s="233"/>
      <c r="F175" s="233"/>
      <c r="G175" s="233"/>
      <c r="H175" s="233"/>
      <c r="I175" s="234"/>
      <c r="J175" s="231">
        <v>24</v>
      </c>
      <c r="K175" s="255">
        <f t="shared" si="119"/>
        <v>0.15090000000000001</v>
      </c>
      <c r="L175" s="233">
        <v>4</v>
      </c>
      <c r="M175" s="233">
        <f>L175*J175</f>
        <v>96</v>
      </c>
      <c r="N175" s="256">
        <v>1</v>
      </c>
      <c r="O175" s="233">
        <f>ROUND(M175*N175,2)</f>
        <v>96</v>
      </c>
      <c r="P175" s="233">
        <f>ROUND(O175*0.2409,2)</f>
        <v>23.13</v>
      </c>
      <c r="Q175" s="234">
        <f>O175+P175</f>
        <v>119.13</v>
      </c>
    </row>
    <row r="176" spans="1:17" ht="16.5" customHeight="1" x14ac:dyDescent="0.25">
      <c r="A176" s="12" t="s">
        <v>514</v>
      </c>
      <c r="B176" s="231"/>
      <c r="C176" s="232"/>
      <c r="D176" s="233"/>
      <c r="E176" s="233"/>
      <c r="F176" s="233"/>
      <c r="G176" s="233"/>
      <c r="H176" s="233"/>
      <c r="I176" s="234"/>
      <c r="J176" s="231">
        <v>8</v>
      </c>
      <c r="K176" s="255">
        <f t="shared" si="119"/>
        <v>5.0299999999999997E-2</v>
      </c>
      <c r="L176" s="233">
        <v>4</v>
      </c>
      <c r="M176" s="233">
        <f>L176*J176</f>
        <v>32</v>
      </c>
      <c r="N176" s="256">
        <v>1</v>
      </c>
      <c r="O176" s="233">
        <f>ROUND(M176*N176,2)</f>
        <v>32</v>
      </c>
      <c r="P176" s="233">
        <f>ROUND(O176*0.2409,2)</f>
        <v>7.71</v>
      </c>
      <c r="Q176" s="234">
        <f>O176+P176</f>
        <v>39.71</v>
      </c>
    </row>
    <row r="177" spans="1:17" s="1" customFormat="1" ht="21.75" customHeight="1" x14ac:dyDescent="0.25">
      <c r="A177" s="47" t="s">
        <v>184</v>
      </c>
      <c r="B177" s="224">
        <f>B178</f>
        <v>8</v>
      </c>
      <c r="C177" s="225">
        <f>C178</f>
        <v>5.04E-2</v>
      </c>
      <c r="D177" s="225"/>
      <c r="E177" s="225"/>
      <c r="F177" s="225"/>
      <c r="G177" s="225">
        <f>G178</f>
        <v>28.61</v>
      </c>
      <c r="H177" s="225">
        <f>H178</f>
        <v>6.88</v>
      </c>
      <c r="I177" s="226">
        <f>I178</f>
        <v>35.49</v>
      </c>
      <c r="J177" s="224">
        <f>J178</f>
        <v>4</v>
      </c>
      <c r="K177" s="225">
        <f>K178</f>
        <v>2.52E-2</v>
      </c>
      <c r="L177" s="225"/>
      <c r="M177" s="225"/>
      <c r="N177" s="225"/>
      <c r="O177" s="225">
        <f>O178</f>
        <v>24.25</v>
      </c>
      <c r="P177" s="225">
        <f>P178</f>
        <v>5.84</v>
      </c>
      <c r="Q177" s="226">
        <f>Q178</f>
        <v>30.090000000000003</v>
      </c>
    </row>
    <row r="178" spans="1:17" s="1" customFormat="1" ht="33" x14ac:dyDescent="0.25">
      <c r="A178" s="101" t="s">
        <v>11</v>
      </c>
      <c r="B178" s="227">
        <f>SUM(B179:B181)</f>
        <v>8</v>
      </c>
      <c r="C178" s="228">
        <f t="shared" ref="C178:I178" si="126">SUM(C179:C181)</f>
        <v>5.04E-2</v>
      </c>
      <c r="D178" s="228"/>
      <c r="E178" s="228"/>
      <c r="F178" s="228"/>
      <c r="G178" s="228">
        <f t="shared" si="126"/>
        <v>28.61</v>
      </c>
      <c r="H178" s="228">
        <f t="shared" si="126"/>
        <v>6.88</v>
      </c>
      <c r="I178" s="229">
        <f t="shared" si="126"/>
        <v>35.49</v>
      </c>
      <c r="J178" s="227">
        <f>SUM(J179:J184)</f>
        <v>4</v>
      </c>
      <c r="K178" s="228">
        <f t="shared" ref="K178:Q178" si="127">SUM(K179:K184)</f>
        <v>2.52E-2</v>
      </c>
      <c r="L178" s="228"/>
      <c r="M178" s="228"/>
      <c r="N178" s="228"/>
      <c r="O178" s="228">
        <f t="shared" si="127"/>
        <v>24.25</v>
      </c>
      <c r="P178" s="228">
        <f t="shared" si="127"/>
        <v>5.84</v>
      </c>
      <c r="Q178" s="229">
        <f t="shared" si="127"/>
        <v>30.090000000000003</v>
      </c>
    </row>
    <row r="179" spans="1:17" x14ac:dyDescent="0.25">
      <c r="A179" s="12" t="s">
        <v>538</v>
      </c>
      <c r="B179" s="28">
        <v>1</v>
      </c>
      <c r="C179" s="27">
        <f>ROUND(B179/159,4)</f>
        <v>6.3E-3</v>
      </c>
      <c r="D179" s="14">
        <v>7.15</v>
      </c>
      <c r="E179" s="14">
        <f>D179*B179</f>
        <v>7.15</v>
      </c>
      <c r="F179" s="108">
        <v>0.5</v>
      </c>
      <c r="G179" s="14">
        <f>ROUND(E179*F179,2)</f>
        <v>3.58</v>
      </c>
      <c r="H179" s="14">
        <f>ROUND(G179*0.2409,2)</f>
        <v>0.86</v>
      </c>
      <c r="I179" s="15">
        <f>G179+H179</f>
        <v>4.4400000000000004</v>
      </c>
      <c r="J179" s="13"/>
      <c r="K179" s="27"/>
      <c r="L179" s="14"/>
      <c r="M179" s="14"/>
      <c r="N179" s="108"/>
      <c r="O179" s="14"/>
      <c r="P179" s="14"/>
      <c r="Q179" s="15"/>
    </row>
    <row r="180" spans="1:17" x14ac:dyDescent="0.25">
      <c r="A180" s="12" t="s">
        <v>539</v>
      </c>
      <c r="B180" s="28">
        <v>3</v>
      </c>
      <c r="C180" s="27">
        <f t="shared" ref="C180:C181" si="128">ROUND(B180/159,4)</f>
        <v>1.89E-2</v>
      </c>
      <c r="D180" s="14">
        <v>7.15</v>
      </c>
      <c r="E180" s="14">
        <f t="shared" ref="E180:E181" si="129">D180*B180</f>
        <v>21.450000000000003</v>
      </c>
      <c r="F180" s="108">
        <v>0.5</v>
      </c>
      <c r="G180" s="14">
        <f t="shared" ref="G180:G181" si="130">ROUND(E180*F180,2)</f>
        <v>10.73</v>
      </c>
      <c r="H180" s="14">
        <f t="shared" ref="H180:H181" si="131">ROUND(G180*0.2409,2)</f>
        <v>2.58</v>
      </c>
      <c r="I180" s="15">
        <f t="shared" ref="I180:I181" si="132">G180+H180</f>
        <v>13.31</v>
      </c>
      <c r="J180" s="13"/>
      <c r="K180" s="27"/>
      <c r="L180" s="14"/>
      <c r="M180" s="14"/>
      <c r="N180" s="108"/>
      <c r="O180" s="14"/>
      <c r="P180" s="14"/>
      <c r="Q180" s="15"/>
    </row>
    <row r="181" spans="1:17" ht="19.5" customHeight="1" x14ac:dyDescent="0.25">
      <c r="A181" s="12" t="s">
        <v>539</v>
      </c>
      <c r="B181" s="28">
        <v>4</v>
      </c>
      <c r="C181" s="27">
        <f t="shared" si="128"/>
        <v>2.52E-2</v>
      </c>
      <c r="D181" s="14">
        <v>7.15</v>
      </c>
      <c r="E181" s="14">
        <f t="shared" si="129"/>
        <v>28.6</v>
      </c>
      <c r="F181" s="108">
        <v>0.5</v>
      </c>
      <c r="G181" s="14">
        <f t="shared" si="130"/>
        <v>14.3</v>
      </c>
      <c r="H181" s="14">
        <f t="shared" si="131"/>
        <v>3.44</v>
      </c>
      <c r="I181" s="15">
        <f t="shared" si="132"/>
        <v>17.740000000000002</v>
      </c>
      <c r="J181" s="13"/>
      <c r="K181" s="27"/>
      <c r="L181" s="14"/>
      <c r="M181" s="14"/>
      <c r="N181" s="108"/>
      <c r="O181" s="14"/>
      <c r="P181" s="14"/>
      <c r="Q181" s="15"/>
    </row>
    <row r="182" spans="1:17" ht="19.5" customHeight="1" x14ac:dyDescent="0.25">
      <c r="A182" s="12" t="s">
        <v>539</v>
      </c>
      <c r="B182" s="28"/>
      <c r="C182" s="27"/>
      <c r="D182" s="14"/>
      <c r="E182" s="14"/>
      <c r="F182" s="108"/>
      <c r="G182" s="14"/>
      <c r="H182" s="14"/>
      <c r="I182" s="15"/>
      <c r="J182" s="13">
        <v>1</v>
      </c>
      <c r="K182" s="27">
        <f>ROUND(J182/159,4)</f>
        <v>6.3E-3</v>
      </c>
      <c r="L182" s="14">
        <v>5.7</v>
      </c>
      <c r="M182" s="14">
        <f t="shared" ref="M182:M184" si="133">L182*J182</f>
        <v>5.7</v>
      </c>
      <c r="N182" s="108">
        <v>1</v>
      </c>
      <c r="O182" s="14">
        <f>ROUND(N182*M182,2)</f>
        <v>5.7</v>
      </c>
      <c r="P182" s="14">
        <f>ROUND(O182*0.2409,2)</f>
        <v>1.37</v>
      </c>
      <c r="Q182" s="15">
        <f t="shared" ref="Q182:Q184" si="134">O182+P182</f>
        <v>7.07</v>
      </c>
    </row>
    <row r="183" spans="1:17" ht="19.5" customHeight="1" x14ac:dyDescent="0.25">
      <c r="A183" s="12" t="s">
        <v>539</v>
      </c>
      <c r="B183" s="28"/>
      <c r="C183" s="27"/>
      <c r="D183" s="14"/>
      <c r="E183" s="14"/>
      <c r="F183" s="108"/>
      <c r="G183" s="14"/>
      <c r="H183" s="14"/>
      <c r="I183" s="15"/>
      <c r="J183" s="13">
        <v>1</v>
      </c>
      <c r="K183" s="27">
        <f t="shared" ref="K183:K184" si="135">ROUND(J183/159,4)</f>
        <v>6.3E-3</v>
      </c>
      <c r="L183" s="14">
        <v>7.15</v>
      </c>
      <c r="M183" s="14">
        <f t="shared" si="133"/>
        <v>7.15</v>
      </c>
      <c r="N183" s="108">
        <v>1</v>
      </c>
      <c r="O183" s="14">
        <f t="shared" ref="O183:O184" si="136">ROUND(N183*M183,2)</f>
        <v>7.15</v>
      </c>
      <c r="P183" s="14">
        <f t="shared" ref="P183:P184" si="137">ROUND(O183*0.2409,2)</f>
        <v>1.72</v>
      </c>
      <c r="Q183" s="15">
        <f t="shared" si="134"/>
        <v>8.870000000000001</v>
      </c>
    </row>
    <row r="184" spans="1:17" ht="19.5" customHeight="1" x14ac:dyDescent="0.25">
      <c r="A184" s="12" t="s">
        <v>539</v>
      </c>
      <c r="B184" s="28"/>
      <c r="C184" s="27"/>
      <c r="D184" s="14"/>
      <c r="E184" s="14"/>
      <c r="F184" s="108"/>
      <c r="G184" s="14"/>
      <c r="H184" s="14"/>
      <c r="I184" s="15"/>
      <c r="J184" s="13">
        <v>2</v>
      </c>
      <c r="K184" s="27">
        <f t="shared" si="135"/>
        <v>1.26E-2</v>
      </c>
      <c r="L184" s="14">
        <v>5.7</v>
      </c>
      <c r="M184" s="14">
        <f t="shared" si="133"/>
        <v>11.4</v>
      </c>
      <c r="N184" s="108">
        <v>1</v>
      </c>
      <c r="O184" s="14">
        <f t="shared" si="136"/>
        <v>11.4</v>
      </c>
      <c r="P184" s="14">
        <f t="shared" si="137"/>
        <v>2.75</v>
      </c>
      <c r="Q184" s="15">
        <f t="shared" si="134"/>
        <v>14.15</v>
      </c>
    </row>
    <row r="185" spans="1:17" s="1" customFormat="1" ht="21.75" customHeight="1" x14ac:dyDescent="0.25">
      <c r="A185" s="47" t="s">
        <v>540</v>
      </c>
      <c r="B185" s="224">
        <f t="shared" ref="B185:Q185" si="138">B186+B189+B196</f>
        <v>0</v>
      </c>
      <c r="C185" s="225">
        <f t="shared" si="138"/>
        <v>0</v>
      </c>
      <c r="D185" s="225"/>
      <c r="E185" s="225"/>
      <c r="F185" s="225"/>
      <c r="G185" s="225">
        <f t="shared" si="138"/>
        <v>0</v>
      </c>
      <c r="H185" s="225">
        <f t="shared" si="138"/>
        <v>0</v>
      </c>
      <c r="I185" s="226">
        <f t="shared" si="138"/>
        <v>0</v>
      </c>
      <c r="J185" s="224">
        <f>J186+J189+J196</f>
        <v>334</v>
      </c>
      <c r="K185" s="225">
        <f t="shared" si="138"/>
        <v>2.1005000000000003</v>
      </c>
      <c r="L185" s="225"/>
      <c r="M185" s="225"/>
      <c r="N185" s="225"/>
      <c r="O185" s="225">
        <f t="shared" si="138"/>
        <v>1632.4</v>
      </c>
      <c r="P185" s="225">
        <f t="shared" si="138"/>
        <v>393.24</v>
      </c>
      <c r="Q185" s="226">
        <f t="shared" si="138"/>
        <v>2025.6399999999999</v>
      </c>
    </row>
    <row r="186" spans="1:17" s="1" customFormat="1" ht="33" x14ac:dyDescent="0.25">
      <c r="A186" s="101" t="s">
        <v>11</v>
      </c>
      <c r="B186" s="227">
        <f>SUM(B188)</f>
        <v>0</v>
      </c>
      <c r="C186" s="228">
        <f t="shared" ref="C186:I186" si="139">SUM(C188)</f>
        <v>0</v>
      </c>
      <c r="D186" s="228"/>
      <c r="E186" s="228"/>
      <c r="F186" s="228"/>
      <c r="G186" s="228">
        <f t="shared" si="139"/>
        <v>0</v>
      </c>
      <c r="H186" s="228">
        <f t="shared" si="139"/>
        <v>0</v>
      </c>
      <c r="I186" s="229">
        <f t="shared" si="139"/>
        <v>0</v>
      </c>
      <c r="J186" s="227">
        <f>SUM(J187:J188)</f>
        <v>20</v>
      </c>
      <c r="K186" s="228">
        <f t="shared" ref="K186:Q186" si="140">SUM(K187:K188)</f>
        <v>0.1258</v>
      </c>
      <c r="L186" s="228"/>
      <c r="M186" s="228"/>
      <c r="N186" s="228"/>
      <c r="O186" s="228">
        <f t="shared" si="140"/>
        <v>187.8</v>
      </c>
      <c r="P186" s="228">
        <f t="shared" si="140"/>
        <v>45.239999999999995</v>
      </c>
      <c r="Q186" s="229">
        <f t="shared" si="140"/>
        <v>233.04</v>
      </c>
    </row>
    <row r="187" spans="1:17" x14ac:dyDescent="0.25">
      <c r="A187" s="12" t="s">
        <v>541</v>
      </c>
      <c r="B187" s="231"/>
      <c r="C187" s="232"/>
      <c r="D187" s="233"/>
      <c r="E187" s="233"/>
      <c r="F187" s="233"/>
      <c r="G187" s="233"/>
      <c r="H187" s="233"/>
      <c r="I187" s="234"/>
      <c r="J187" s="13">
        <v>8</v>
      </c>
      <c r="K187" s="27">
        <f>ROUND(J187/159,4)</f>
        <v>5.0299999999999997E-2</v>
      </c>
      <c r="L187" s="14">
        <v>10.65</v>
      </c>
      <c r="M187" s="14">
        <f>L187*J187</f>
        <v>85.2</v>
      </c>
      <c r="N187" s="108">
        <v>1</v>
      </c>
      <c r="O187" s="14">
        <f>ROUND(N187*M187,2)</f>
        <v>85.2</v>
      </c>
      <c r="P187" s="14">
        <f>ROUND(O187*0.2409,2)</f>
        <v>20.52</v>
      </c>
      <c r="Q187" s="15">
        <f>O187+P187</f>
        <v>105.72</v>
      </c>
    </row>
    <row r="188" spans="1:17" ht="19.5" customHeight="1" x14ac:dyDescent="0.25">
      <c r="A188" s="12" t="s">
        <v>542</v>
      </c>
      <c r="B188" s="28"/>
      <c r="C188" s="27"/>
      <c r="D188" s="14"/>
      <c r="E188" s="14"/>
      <c r="F188" s="108"/>
      <c r="G188" s="14"/>
      <c r="H188" s="14"/>
      <c r="I188" s="15"/>
      <c r="J188" s="13">
        <v>12</v>
      </c>
      <c r="K188" s="27">
        <f>ROUND(J188/159,4)</f>
        <v>7.5499999999999998E-2</v>
      </c>
      <c r="L188" s="14">
        <v>8.5500000000000007</v>
      </c>
      <c r="M188" s="14">
        <f>L188*J188</f>
        <v>102.60000000000001</v>
      </c>
      <c r="N188" s="108">
        <v>1</v>
      </c>
      <c r="O188" s="14">
        <f>ROUND(N188*M188,2)</f>
        <v>102.6</v>
      </c>
      <c r="P188" s="14">
        <f>ROUND(O188*0.2409,2)</f>
        <v>24.72</v>
      </c>
      <c r="Q188" s="15">
        <f>O188+P188</f>
        <v>127.32</v>
      </c>
    </row>
    <row r="189" spans="1:17" s="1" customFormat="1" ht="49.5" customHeight="1" x14ac:dyDescent="0.25">
      <c r="A189" s="101" t="s">
        <v>9</v>
      </c>
      <c r="B189" s="227">
        <f t="shared" ref="B189:J189" si="141">SUM(B190:B195)</f>
        <v>0</v>
      </c>
      <c r="C189" s="228">
        <f t="shared" si="141"/>
        <v>0</v>
      </c>
      <c r="D189" s="228"/>
      <c r="E189" s="228"/>
      <c r="F189" s="228"/>
      <c r="G189" s="228">
        <f t="shared" si="141"/>
        <v>0</v>
      </c>
      <c r="H189" s="228">
        <f t="shared" si="141"/>
        <v>0</v>
      </c>
      <c r="I189" s="229">
        <f t="shared" si="141"/>
        <v>0</v>
      </c>
      <c r="J189" s="227">
        <f t="shared" si="141"/>
        <v>178</v>
      </c>
      <c r="K189" s="228">
        <f t="shared" ref="K189:Q189" si="142">SUM(K190:K195)</f>
        <v>1.1194000000000002</v>
      </c>
      <c r="L189" s="228"/>
      <c r="M189" s="228"/>
      <c r="N189" s="228"/>
      <c r="O189" s="228">
        <f t="shared" si="142"/>
        <v>900.60000000000014</v>
      </c>
      <c r="P189" s="228">
        <f t="shared" si="142"/>
        <v>216.95</v>
      </c>
      <c r="Q189" s="229">
        <f t="shared" si="142"/>
        <v>1117.55</v>
      </c>
    </row>
    <row r="190" spans="1:17" x14ac:dyDescent="0.25">
      <c r="A190" s="12" t="s">
        <v>522</v>
      </c>
      <c r="B190" s="28"/>
      <c r="C190" s="27"/>
      <c r="D190" s="14"/>
      <c r="E190" s="14"/>
      <c r="F190" s="108"/>
      <c r="G190" s="14"/>
      <c r="H190" s="14"/>
      <c r="I190" s="15"/>
      <c r="J190" s="13">
        <v>64</v>
      </c>
      <c r="K190" s="27">
        <f>ROUND(J190/159,4)</f>
        <v>0.40250000000000002</v>
      </c>
      <c r="L190" s="14">
        <v>4.7</v>
      </c>
      <c r="M190" s="14">
        <f>L190*J190</f>
        <v>300.8</v>
      </c>
      <c r="N190" s="108">
        <v>1</v>
      </c>
      <c r="O190" s="14">
        <f>ROUND(M190*N190,2)</f>
        <v>300.8</v>
      </c>
      <c r="P190" s="14">
        <f>ROUND(O190*0.2409,2)</f>
        <v>72.459999999999994</v>
      </c>
      <c r="Q190" s="15">
        <f>O190+P190</f>
        <v>373.26</v>
      </c>
    </row>
    <row r="191" spans="1:17" x14ac:dyDescent="0.25">
      <c r="A191" s="12" t="s">
        <v>543</v>
      </c>
      <c r="B191" s="28"/>
      <c r="C191" s="27"/>
      <c r="D191" s="14"/>
      <c r="E191" s="14"/>
      <c r="F191" s="108"/>
      <c r="G191" s="14"/>
      <c r="H191" s="14"/>
      <c r="I191" s="15"/>
      <c r="J191" s="13">
        <v>6</v>
      </c>
      <c r="K191" s="27">
        <f t="shared" ref="K191:K199" si="143">ROUND(J191/159,4)</f>
        <v>3.7699999999999997E-2</v>
      </c>
      <c r="L191" s="14">
        <v>5.7</v>
      </c>
      <c r="M191" s="14">
        <f t="shared" ref="M191:M195" si="144">L191*J191</f>
        <v>34.200000000000003</v>
      </c>
      <c r="N191" s="108">
        <v>1</v>
      </c>
      <c r="O191" s="14">
        <f t="shared" ref="O191:O195" si="145">ROUND(M191*N191,2)</f>
        <v>34.200000000000003</v>
      </c>
      <c r="P191" s="14">
        <f t="shared" ref="P191:P195" si="146">ROUND(O191*0.2409,2)</f>
        <v>8.24</v>
      </c>
      <c r="Q191" s="15">
        <f t="shared" ref="Q191:Q195" si="147">O191+P191</f>
        <v>42.440000000000005</v>
      </c>
    </row>
    <row r="192" spans="1:17" x14ac:dyDescent="0.25">
      <c r="A192" s="12" t="s">
        <v>543</v>
      </c>
      <c r="B192" s="28"/>
      <c r="C192" s="27"/>
      <c r="D192" s="14"/>
      <c r="E192" s="14"/>
      <c r="F192" s="108"/>
      <c r="G192" s="14"/>
      <c r="H192" s="14"/>
      <c r="I192" s="15"/>
      <c r="J192" s="13">
        <v>24</v>
      </c>
      <c r="K192" s="27">
        <f t="shared" si="143"/>
        <v>0.15090000000000001</v>
      </c>
      <c r="L192" s="14">
        <v>4.7</v>
      </c>
      <c r="M192" s="14">
        <f t="shared" si="144"/>
        <v>112.80000000000001</v>
      </c>
      <c r="N192" s="108">
        <v>1</v>
      </c>
      <c r="O192" s="14">
        <f t="shared" si="145"/>
        <v>112.8</v>
      </c>
      <c r="P192" s="14">
        <f t="shared" si="146"/>
        <v>27.17</v>
      </c>
      <c r="Q192" s="15">
        <f t="shared" si="147"/>
        <v>139.97</v>
      </c>
    </row>
    <row r="193" spans="1:17" x14ac:dyDescent="0.25">
      <c r="A193" s="12" t="s">
        <v>543</v>
      </c>
      <c r="B193" s="28"/>
      <c r="C193" s="27"/>
      <c r="D193" s="14"/>
      <c r="E193" s="14"/>
      <c r="F193" s="108"/>
      <c r="G193" s="14"/>
      <c r="H193" s="14"/>
      <c r="I193" s="15"/>
      <c r="J193" s="13">
        <v>10</v>
      </c>
      <c r="K193" s="27">
        <f t="shared" si="143"/>
        <v>6.2899999999999998E-2</v>
      </c>
      <c r="L193" s="14">
        <v>4.7</v>
      </c>
      <c r="M193" s="14">
        <f t="shared" si="144"/>
        <v>47</v>
      </c>
      <c r="N193" s="108">
        <v>1</v>
      </c>
      <c r="O193" s="14">
        <f t="shared" si="145"/>
        <v>47</v>
      </c>
      <c r="P193" s="14">
        <f t="shared" si="146"/>
        <v>11.32</v>
      </c>
      <c r="Q193" s="15">
        <f t="shared" si="147"/>
        <v>58.32</v>
      </c>
    </row>
    <row r="194" spans="1:17" x14ac:dyDescent="0.25">
      <c r="A194" s="12" t="s">
        <v>543</v>
      </c>
      <c r="B194" s="28"/>
      <c r="C194" s="27"/>
      <c r="D194" s="14"/>
      <c r="E194" s="14"/>
      <c r="F194" s="108"/>
      <c r="G194" s="14"/>
      <c r="H194" s="14"/>
      <c r="I194" s="15"/>
      <c r="J194" s="13">
        <v>58</v>
      </c>
      <c r="K194" s="27">
        <f t="shared" si="143"/>
        <v>0.36480000000000001</v>
      </c>
      <c r="L194" s="14">
        <v>5.7</v>
      </c>
      <c r="M194" s="14">
        <f t="shared" si="144"/>
        <v>330.6</v>
      </c>
      <c r="N194" s="108">
        <v>1</v>
      </c>
      <c r="O194" s="14">
        <f t="shared" si="145"/>
        <v>330.6</v>
      </c>
      <c r="P194" s="14">
        <f t="shared" si="146"/>
        <v>79.64</v>
      </c>
      <c r="Q194" s="15">
        <f t="shared" si="147"/>
        <v>410.24</v>
      </c>
    </row>
    <row r="195" spans="1:17" x14ac:dyDescent="0.25">
      <c r="A195" s="12" t="s">
        <v>543</v>
      </c>
      <c r="B195" s="28"/>
      <c r="C195" s="27"/>
      <c r="D195" s="14"/>
      <c r="E195" s="14"/>
      <c r="F195" s="108"/>
      <c r="G195" s="14"/>
      <c r="H195" s="14"/>
      <c r="I195" s="15"/>
      <c r="J195" s="13">
        <v>16</v>
      </c>
      <c r="K195" s="27">
        <f t="shared" si="143"/>
        <v>0.10059999999999999</v>
      </c>
      <c r="L195" s="14">
        <v>4.7</v>
      </c>
      <c r="M195" s="14">
        <f t="shared" si="144"/>
        <v>75.2</v>
      </c>
      <c r="N195" s="108">
        <v>1</v>
      </c>
      <c r="O195" s="14">
        <f t="shared" si="145"/>
        <v>75.2</v>
      </c>
      <c r="P195" s="14">
        <f t="shared" si="146"/>
        <v>18.12</v>
      </c>
      <c r="Q195" s="15">
        <f t="shared" si="147"/>
        <v>93.320000000000007</v>
      </c>
    </row>
    <row r="196" spans="1:17" s="1" customFormat="1" ht="49.5" x14ac:dyDescent="0.25">
      <c r="A196" s="101" t="s">
        <v>10</v>
      </c>
      <c r="B196" s="227">
        <f t="shared" ref="B196:I196" si="148">SUM(B199:B199)</f>
        <v>0</v>
      </c>
      <c r="C196" s="228">
        <f t="shared" si="148"/>
        <v>0</v>
      </c>
      <c r="D196" s="228"/>
      <c r="E196" s="228"/>
      <c r="F196" s="228"/>
      <c r="G196" s="228">
        <f t="shared" si="148"/>
        <v>0</v>
      </c>
      <c r="H196" s="228">
        <f t="shared" si="148"/>
        <v>0</v>
      </c>
      <c r="I196" s="229">
        <f t="shared" si="148"/>
        <v>0</v>
      </c>
      <c r="J196" s="227">
        <f>SUM(J197:J199)</f>
        <v>136</v>
      </c>
      <c r="K196" s="228">
        <f t="shared" ref="K196:Q196" si="149">SUM(K197:K199)</f>
        <v>0.85529999999999995</v>
      </c>
      <c r="L196" s="228"/>
      <c r="M196" s="228"/>
      <c r="N196" s="228"/>
      <c r="O196" s="228">
        <f t="shared" si="149"/>
        <v>544</v>
      </c>
      <c r="P196" s="228">
        <f t="shared" si="149"/>
        <v>131.05000000000001</v>
      </c>
      <c r="Q196" s="229">
        <f t="shared" si="149"/>
        <v>675.05</v>
      </c>
    </row>
    <row r="197" spans="1:17" ht="16.5" customHeight="1" x14ac:dyDescent="0.25">
      <c r="A197" s="12" t="s">
        <v>514</v>
      </c>
      <c r="B197" s="231"/>
      <c r="C197" s="232"/>
      <c r="D197" s="233"/>
      <c r="E197" s="233"/>
      <c r="F197" s="233"/>
      <c r="G197" s="233"/>
      <c r="H197" s="233"/>
      <c r="I197" s="234"/>
      <c r="J197" s="231">
        <v>64</v>
      </c>
      <c r="K197" s="255">
        <f t="shared" si="143"/>
        <v>0.40250000000000002</v>
      </c>
      <c r="L197" s="233">
        <v>4</v>
      </c>
      <c r="M197" s="233">
        <f>L197*J197</f>
        <v>256</v>
      </c>
      <c r="N197" s="256">
        <v>1</v>
      </c>
      <c r="O197" s="233">
        <f>ROUND(M197*N197,2)</f>
        <v>256</v>
      </c>
      <c r="P197" s="233">
        <f>ROUND(O197*0.2409,2)</f>
        <v>61.67</v>
      </c>
      <c r="Q197" s="234">
        <f>O197+P197</f>
        <v>317.67</v>
      </c>
    </row>
    <row r="198" spans="1:17" ht="16.5" customHeight="1" x14ac:dyDescent="0.25">
      <c r="A198" s="12" t="s">
        <v>514</v>
      </c>
      <c r="B198" s="231"/>
      <c r="C198" s="232"/>
      <c r="D198" s="233"/>
      <c r="E198" s="233"/>
      <c r="F198" s="233"/>
      <c r="G198" s="233"/>
      <c r="H198" s="233"/>
      <c r="I198" s="234"/>
      <c r="J198" s="231">
        <v>24</v>
      </c>
      <c r="K198" s="255">
        <f t="shared" si="143"/>
        <v>0.15090000000000001</v>
      </c>
      <c r="L198" s="233">
        <v>4</v>
      </c>
      <c r="M198" s="233">
        <f>L198*J198</f>
        <v>96</v>
      </c>
      <c r="N198" s="256">
        <v>1</v>
      </c>
      <c r="O198" s="233">
        <f t="shared" ref="O198:O199" si="150">ROUND(M198*N198,2)</f>
        <v>96</v>
      </c>
      <c r="P198" s="233">
        <f t="shared" ref="P198:P199" si="151">ROUND(O198*0.2409,2)</f>
        <v>23.13</v>
      </c>
      <c r="Q198" s="234">
        <f>O198+P198</f>
        <v>119.13</v>
      </c>
    </row>
    <row r="199" spans="1:17" ht="18.75" customHeight="1" x14ac:dyDescent="0.25">
      <c r="A199" s="12" t="s">
        <v>514</v>
      </c>
      <c r="B199" s="231"/>
      <c r="C199" s="232"/>
      <c r="D199" s="233"/>
      <c r="E199" s="233"/>
      <c r="F199" s="233"/>
      <c r="G199" s="233"/>
      <c r="H199" s="233"/>
      <c r="I199" s="234"/>
      <c r="J199" s="231">
        <v>48</v>
      </c>
      <c r="K199" s="255">
        <f t="shared" si="143"/>
        <v>0.3019</v>
      </c>
      <c r="L199" s="233">
        <v>4</v>
      </c>
      <c r="M199" s="233">
        <f>L199*J199</f>
        <v>192</v>
      </c>
      <c r="N199" s="256">
        <v>1</v>
      </c>
      <c r="O199" s="233">
        <f t="shared" si="150"/>
        <v>192</v>
      </c>
      <c r="P199" s="233">
        <f t="shared" si="151"/>
        <v>46.25</v>
      </c>
      <c r="Q199" s="234">
        <f>O199+P199</f>
        <v>238.25</v>
      </c>
    </row>
    <row r="200" spans="1:17" s="1" customFormat="1" ht="21.75" customHeight="1" x14ac:dyDescent="0.25">
      <c r="A200" s="47" t="s">
        <v>544</v>
      </c>
      <c r="B200" s="224">
        <f>B201+B204+B216</f>
        <v>696</v>
      </c>
      <c r="C200" s="225">
        <f t="shared" ref="C200:I200" si="152">C201+C204+C216</f>
        <v>4.3773</v>
      </c>
      <c r="D200" s="225"/>
      <c r="E200" s="225"/>
      <c r="F200" s="225"/>
      <c r="G200" s="225">
        <f t="shared" si="152"/>
        <v>1754.1</v>
      </c>
      <c r="H200" s="225">
        <f t="shared" si="152"/>
        <v>422.57</v>
      </c>
      <c r="I200" s="226">
        <f t="shared" si="152"/>
        <v>2176.67</v>
      </c>
      <c r="J200" s="224">
        <f>J201+J204+J216</f>
        <v>2122</v>
      </c>
      <c r="K200" s="225">
        <f t="shared" ref="K200:Q200" si="153">K201+K204+K216</f>
        <v>13.345999999999998</v>
      </c>
      <c r="L200" s="225"/>
      <c r="M200" s="225"/>
      <c r="N200" s="225"/>
      <c r="O200" s="225">
        <f t="shared" si="153"/>
        <v>10697</v>
      </c>
      <c r="P200" s="225">
        <f t="shared" si="153"/>
        <v>2576.8999999999996</v>
      </c>
      <c r="Q200" s="226">
        <f t="shared" si="153"/>
        <v>13273.900000000001</v>
      </c>
    </row>
    <row r="201" spans="1:17" s="1" customFormat="1" ht="33" x14ac:dyDescent="0.25">
      <c r="A201" s="101" t="s">
        <v>11</v>
      </c>
      <c r="B201" s="227">
        <f>SUM(B203)</f>
        <v>44</v>
      </c>
      <c r="C201" s="228">
        <f t="shared" ref="C201:I201" si="154">SUM(C203)</f>
        <v>0.2767</v>
      </c>
      <c r="D201" s="228"/>
      <c r="E201" s="228"/>
      <c r="F201" s="228"/>
      <c r="G201" s="228">
        <f t="shared" si="154"/>
        <v>234.3</v>
      </c>
      <c r="H201" s="228">
        <f t="shared" si="154"/>
        <v>56.44</v>
      </c>
      <c r="I201" s="229">
        <f t="shared" si="154"/>
        <v>290.74</v>
      </c>
      <c r="J201" s="227">
        <f>SUM(J202:J203)</f>
        <v>152</v>
      </c>
      <c r="K201" s="228">
        <f t="shared" ref="K201:Q201" si="155">SUM(K202:K203)</f>
        <v>0.95600000000000007</v>
      </c>
      <c r="L201" s="228"/>
      <c r="M201" s="228"/>
      <c r="N201" s="228"/>
      <c r="O201" s="228">
        <f t="shared" si="155"/>
        <v>1576.8</v>
      </c>
      <c r="P201" s="228">
        <f t="shared" si="155"/>
        <v>379.85</v>
      </c>
      <c r="Q201" s="229">
        <f t="shared" si="155"/>
        <v>1956.65</v>
      </c>
    </row>
    <row r="202" spans="1:17" x14ac:dyDescent="0.25">
      <c r="A202" s="12" t="s">
        <v>530</v>
      </c>
      <c r="B202" s="231"/>
      <c r="C202" s="232"/>
      <c r="D202" s="233"/>
      <c r="E202" s="233"/>
      <c r="F202" s="233"/>
      <c r="G202" s="233"/>
      <c r="H202" s="233"/>
      <c r="I202" s="234"/>
      <c r="J202" s="13">
        <v>20</v>
      </c>
      <c r="K202" s="27">
        <f>ROUND(J202/159,4)</f>
        <v>0.1258</v>
      </c>
      <c r="L202" s="14">
        <v>8.5500000000000007</v>
      </c>
      <c r="M202" s="14">
        <f>L202*J202</f>
        <v>171</v>
      </c>
      <c r="N202" s="108">
        <v>1</v>
      </c>
      <c r="O202" s="14">
        <f>ROUND(N202*M202,2)</f>
        <v>171</v>
      </c>
      <c r="P202" s="14">
        <f>ROUND(O202*0.2409,2)</f>
        <v>41.19</v>
      </c>
      <c r="Q202" s="15">
        <f>O202+P202</f>
        <v>212.19</v>
      </c>
    </row>
    <row r="203" spans="1:17" ht="19.5" customHeight="1" x14ac:dyDescent="0.25">
      <c r="A203" s="12" t="s">
        <v>541</v>
      </c>
      <c r="B203" s="28">
        <v>44</v>
      </c>
      <c r="C203" s="27">
        <f>ROUND(B203/159,4)</f>
        <v>0.2767</v>
      </c>
      <c r="D203" s="14">
        <v>10.65</v>
      </c>
      <c r="E203" s="14">
        <f>D203*B203</f>
        <v>468.6</v>
      </c>
      <c r="F203" s="108">
        <v>0.5</v>
      </c>
      <c r="G203" s="14">
        <f>ROUND(E203*F203,2)</f>
        <v>234.3</v>
      </c>
      <c r="H203" s="14">
        <f>ROUND(G203*0.2409,2)</f>
        <v>56.44</v>
      </c>
      <c r="I203" s="15">
        <f>G203+H203</f>
        <v>290.74</v>
      </c>
      <c r="J203" s="13">
        <v>132</v>
      </c>
      <c r="K203" s="27">
        <f>ROUND(J203/159,4)</f>
        <v>0.83020000000000005</v>
      </c>
      <c r="L203" s="14">
        <v>10.65</v>
      </c>
      <c r="M203" s="14">
        <f>L203*J203</f>
        <v>1405.8</v>
      </c>
      <c r="N203" s="108">
        <v>1</v>
      </c>
      <c r="O203" s="14">
        <f>ROUND(N203*M203,2)</f>
        <v>1405.8</v>
      </c>
      <c r="P203" s="14">
        <f>ROUND(O203*0.2409,2)</f>
        <v>338.66</v>
      </c>
      <c r="Q203" s="15">
        <f>O203+P203</f>
        <v>1744.46</v>
      </c>
    </row>
    <row r="204" spans="1:17" s="1" customFormat="1" ht="49.5" customHeight="1" x14ac:dyDescent="0.25">
      <c r="A204" s="101" t="s">
        <v>9</v>
      </c>
      <c r="B204" s="227">
        <f t="shared" ref="B204:I204" si="156">SUM(B205:B213)</f>
        <v>292</v>
      </c>
      <c r="C204" s="228">
        <f t="shared" si="156"/>
        <v>1.8365</v>
      </c>
      <c r="D204" s="228"/>
      <c r="E204" s="228"/>
      <c r="F204" s="228"/>
      <c r="G204" s="228">
        <f t="shared" si="156"/>
        <v>822.19999999999993</v>
      </c>
      <c r="H204" s="228">
        <f t="shared" si="156"/>
        <v>198.08</v>
      </c>
      <c r="I204" s="229">
        <f t="shared" si="156"/>
        <v>1020.2800000000001</v>
      </c>
      <c r="J204" s="227">
        <f>SUM(J205:J215)</f>
        <v>926</v>
      </c>
      <c r="K204" s="228">
        <f t="shared" ref="K204:Q204" si="157">SUM(K205:K215)</f>
        <v>5.823999999999999</v>
      </c>
      <c r="L204" s="228"/>
      <c r="M204" s="228"/>
      <c r="N204" s="228"/>
      <c r="O204" s="228">
        <f t="shared" si="157"/>
        <v>5112.2</v>
      </c>
      <c r="P204" s="228">
        <f t="shared" si="157"/>
        <v>1231.52</v>
      </c>
      <c r="Q204" s="229">
        <f t="shared" si="157"/>
        <v>6343.72</v>
      </c>
    </row>
    <row r="205" spans="1:17" x14ac:dyDescent="0.25">
      <c r="A205" s="12" t="s">
        <v>525</v>
      </c>
      <c r="B205" s="28">
        <v>10</v>
      </c>
      <c r="C205" s="27">
        <f>ROUND(B205/159,4)</f>
        <v>6.2899999999999998E-2</v>
      </c>
      <c r="D205" s="14">
        <v>5.7</v>
      </c>
      <c r="E205" s="14">
        <f>D205*B205</f>
        <v>57</v>
      </c>
      <c r="F205" s="108">
        <v>0.5</v>
      </c>
      <c r="G205" s="14">
        <f>ROUND(F205*E205,2)</f>
        <v>28.5</v>
      </c>
      <c r="H205" s="14">
        <f>ROUND(G205*0.2409,2)</f>
        <v>6.87</v>
      </c>
      <c r="I205" s="15">
        <f>G205+H205</f>
        <v>35.369999999999997</v>
      </c>
      <c r="J205" s="13">
        <v>112</v>
      </c>
      <c r="K205" s="27">
        <f>ROUND(J205/159,4)</f>
        <v>0.70440000000000003</v>
      </c>
      <c r="L205" s="14">
        <v>5.7</v>
      </c>
      <c r="M205" s="14">
        <f>L205*J205</f>
        <v>638.4</v>
      </c>
      <c r="N205" s="108">
        <v>1</v>
      </c>
      <c r="O205" s="14">
        <f>ROUND(M205*N205,2)</f>
        <v>638.4</v>
      </c>
      <c r="P205" s="14">
        <f>ROUND(O205*0.2409,2)</f>
        <v>153.79</v>
      </c>
      <c r="Q205" s="15">
        <f>O205+P205</f>
        <v>792.18999999999994</v>
      </c>
    </row>
    <row r="206" spans="1:17" x14ac:dyDescent="0.25">
      <c r="A206" s="12" t="s">
        <v>525</v>
      </c>
      <c r="B206" s="28">
        <v>24</v>
      </c>
      <c r="C206" s="27">
        <f t="shared" ref="C206:C213" si="158">ROUND(B206/159,4)</f>
        <v>0.15090000000000001</v>
      </c>
      <c r="D206" s="14">
        <v>5.7</v>
      </c>
      <c r="E206" s="14">
        <f t="shared" ref="E206:E213" si="159">D206*B206</f>
        <v>136.80000000000001</v>
      </c>
      <c r="F206" s="108">
        <v>0.5</v>
      </c>
      <c r="G206" s="14">
        <f t="shared" ref="G206:G213" si="160">ROUND(F206*E206,2)</f>
        <v>68.400000000000006</v>
      </c>
      <c r="H206" s="14">
        <f t="shared" ref="H206:H213" si="161">ROUND(G206*0.2409,2)</f>
        <v>16.48</v>
      </c>
      <c r="I206" s="15">
        <f t="shared" ref="I206:I213" si="162">G206+H206</f>
        <v>84.88000000000001</v>
      </c>
      <c r="J206" s="13"/>
      <c r="K206" s="27"/>
      <c r="L206" s="14"/>
      <c r="M206" s="14"/>
      <c r="N206" s="108"/>
      <c r="O206" s="14"/>
      <c r="P206" s="14"/>
      <c r="Q206" s="15"/>
    </row>
    <row r="207" spans="1:17" x14ac:dyDescent="0.25">
      <c r="A207" s="12" t="s">
        <v>523</v>
      </c>
      <c r="B207" s="28">
        <v>18</v>
      </c>
      <c r="C207" s="27">
        <f t="shared" si="158"/>
        <v>0.1132</v>
      </c>
      <c r="D207" s="14">
        <v>5.7</v>
      </c>
      <c r="E207" s="14">
        <f t="shared" si="159"/>
        <v>102.60000000000001</v>
      </c>
      <c r="F207" s="108">
        <v>0.5</v>
      </c>
      <c r="G207" s="14">
        <f t="shared" si="160"/>
        <v>51.3</v>
      </c>
      <c r="H207" s="14">
        <f t="shared" si="161"/>
        <v>12.36</v>
      </c>
      <c r="I207" s="15">
        <f t="shared" si="162"/>
        <v>63.66</v>
      </c>
      <c r="J207" s="13">
        <v>170</v>
      </c>
      <c r="K207" s="27">
        <f t="shared" ref="K207:K228" si="163">ROUND(J207/159,4)</f>
        <v>1.0691999999999999</v>
      </c>
      <c r="L207" s="14">
        <v>5.7</v>
      </c>
      <c r="M207" s="14">
        <f t="shared" ref="M207:M215" si="164">L207*J207</f>
        <v>969</v>
      </c>
      <c r="N207" s="108">
        <v>1</v>
      </c>
      <c r="O207" s="14">
        <f t="shared" ref="O207:O215" si="165">ROUND(M207*N207,2)</f>
        <v>969</v>
      </c>
      <c r="P207" s="14">
        <f t="shared" ref="P207:P215" si="166">ROUND(O207*0.2409,2)</f>
        <v>233.43</v>
      </c>
      <c r="Q207" s="15">
        <f t="shared" ref="Q207:Q215" si="167">O207+P207</f>
        <v>1202.43</v>
      </c>
    </row>
    <row r="208" spans="1:17" x14ac:dyDescent="0.25">
      <c r="A208" s="12" t="s">
        <v>545</v>
      </c>
      <c r="B208" s="28">
        <v>68</v>
      </c>
      <c r="C208" s="27">
        <f t="shared" si="158"/>
        <v>0.42770000000000002</v>
      </c>
      <c r="D208" s="14">
        <v>5.7</v>
      </c>
      <c r="E208" s="14">
        <f t="shared" si="159"/>
        <v>387.6</v>
      </c>
      <c r="F208" s="108">
        <v>0.5</v>
      </c>
      <c r="G208" s="14">
        <f t="shared" si="160"/>
        <v>193.8</v>
      </c>
      <c r="H208" s="14">
        <f t="shared" si="161"/>
        <v>46.69</v>
      </c>
      <c r="I208" s="15">
        <f t="shared" si="162"/>
        <v>240.49</v>
      </c>
      <c r="J208" s="13">
        <v>144</v>
      </c>
      <c r="K208" s="27">
        <f t="shared" si="163"/>
        <v>0.90569999999999995</v>
      </c>
      <c r="L208" s="14">
        <v>5.7</v>
      </c>
      <c r="M208" s="14">
        <f t="shared" si="164"/>
        <v>820.80000000000007</v>
      </c>
      <c r="N208" s="108">
        <v>1</v>
      </c>
      <c r="O208" s="14">
        <f t="shared" si="165"/>
        <v>820.8</v>
      </c>
      <c r="P208" s="14">
        <f t="shared" si="166"/>
        <v>197.73</v>
      </c>
      <c r="Q208" s="15">
        <f t="shared" si="167"/>
        <v>1018.53</v>
      </c>
    </row>
    <row r="209" spans="1:17" x14ac:dyDescent="0.25">
      <c r="A209" s="12" t="s">
        <v>546</v>
      </c>
      <c r="B209" s="28"/>
      <c r="C209" s="27"/>
      <c r="D209" s="14"/>
      <c r="E209" s="14"/>
      <c r="F209" s="108"/>
      <c r="G209" s="14"/>
      <c r="H209" s="14"/>
      <c r="I209" s="15"/>
      <c r="J209" s="13">
        <v>24</v>
      </c>
      <c r="K209" s="27">
        <f t="shared" si="163"/>
        <v>0.15090000000000001</v>
      </c>
      <c r="L209" s="14">
        <v>5.7</v>
      </c>
      <c r="M209" s="14">
        <f t="shared" si="164"/>
        <v>136.80000000000001</v>
      </c>
      <c r="N209" s="108">
        <v>1</v>
      </c>
      <c r="O209" s="14">
        <f t="shared" si="165"/>
        <v>136.80000000000001</v>
      </c>
      <c r="P209" s="14">
        <f t="shared" si="166"/>
        <v>32.96</v>
      </c>
      <c r="Q209" s="15">
        <f t="shared" si="167"/>
        <v>169.76000000000002</v>
      </c>
    </row>
    <row r="210" spans="1:17" x14ac:dyDescent="0.25">
      <c r="A210" s="12" t="s">
        <v>545</v>
      </c>
      <c r="B210" s="28">
        <v>48</v>
      </c>
      <c r="C210" s="27">
        <f t="shared" si="158"/>
        <v>0.3019</v>
      </c>
      <c r="D210" s="14">
        <v>5.7</v>
      </c>
      <c r="E210" s="14">
        <f t="shared" si="159"/>
        <v>273.60000000000002</v>
      </c>
      <c r="F210" s="108">
        <v>0.5</v>
      </c>
      <c r="G210" s="14">
        <f t="shared" si="160"/>
        <v>136.80000000000001</v>
      </c>
      <c r="H210" s="14">
        <f t="shared" si="161"/>
        <v>32.96</v>
      </c>
      <c r="I210" s="15">
        <f t="shared" si="162"/>
        <v>169.76000000000002</v>
      </c>
      <c r="J210" s="13">
        <v>106</v>
      </c>
      <c r="K210" s="27">
        <f t="shared" si="163"/>
        <v>0.66669999999999996</v>
      </c>
      <c r="L210" s="14">
        <v>5.7</v>
      </c>
      <c r="M210" s="14">
        <f t="shared" si="164"/>
        <v>604.20000000000005</v>
      </c>
      <c r="N210" s="108">
        <v>1</v>
      </c>
      <c r="O210" s="14">
        <f t="shared" si="165"/>
        <v>604.20000000000005</v>
      </c>
      <c r="P210" s="14">
        <f t="shared" si="166"/>
        <v>145.55000000000001</v>
      </c>
      <c r="Q210" s="15">
        <f t="shared" si="167"/>
        <v>749.75</v>
      </c>
    </row>
    <row r="211" spans="1:17" x14ac:dyDescent="0.25">
      <c r="A211" s="12" t="s">
        <v>545</v>
      </c>
      <c r="B211" s="28">
        <v>40</v>
      </c>
      <c r="C211" s="27">
        <f t="shared" si="158"/>
        <v>0.25159999999999999</v>
      </c>
      <c r="D211" s="14">
        <v>5.7</v>
      </c>
      <c r="E211" s="14">
        <f t="shared" si="159"/>
        <v>228</v>
      </c>
      <c r="F211" s="108">
        <v>0.5</v>
      </c>
      <c r="G211" s="14">
        <f t="shared" si="160"/>
        <v>114</v>
      </c>
      <c r="H211" s="14">
        <f t="shared" si="161"/>
        <v>27.46</v>
      </c>
      <c r="I211" s="15">
        <f t="shared" si="162"/>
        <v>141.46</v>
      </c>
      <c r="J211" s="13">
        <v>120</v>
      </c>
      <c r="K211" s="27">
        <f t="shared" si="163"/>
        <v>0.75470000000000004</v>
      </c>
      <c r="L211" s="14">
        <v>5.7</v>
      </c>
      <c r="M211" s="14">
        <f t="shared" si="164"/>
        <v>684</v>
      </c>
      <c r="N211" s="108">
        <v>1</v>
      </c>
      <c r="O211" s="14">
        <f t="shared" si="165"/>
        <v>684</v>
      </c>
      <c r="P211" s="14">
        <f t="shared" si="166"/>
        <v>164.78</v>
      </c>
      <c r="Q211" s="15">
        <f t="shared" si="167"/>
        <v>848.78</v>
      </c>
    </row>
    <row r="212" spans="1:17" x14ac:dyDescent="0.25">
      <c r="A212" s="12" t="s">
        <v>545</v>
      </c>
      <c r="B212" s="28">
        <v>64</v>
      </c>
      <c r="C212" s="27">
        <f t="shared" si="158"/>
        <v>0.40250000000000002</v>
      </c>
      <c r="D212" s="14">
        <v>5.7</v>
      </c>
      <c r="E212" s="14">
        <f t="shared" si="159"/>
        <v>364.8</v>
      </c>
      <c r="F212" s="108">
        <v>0.5</v>
      </c>
      <c r="G212" s="14">
        <f t="shared" si="160"/>
        <v>182.4</v>
      </c>
      <c r="H212" s="14">
        <f t="shared" si="161"/>
        <v>43.94</v>
      </c>
      <c r="I212" s="15">
        <f t="shared" si="162"/>
        <v>226.34</v>
      </c>
      <c r="J212" s="13">
        <v>84</v>
      </c>
      <c r="K212" s="27">
        <f t="shared" si="163"/>
        <v>0.52829999999999999</v>
      </c>
      <c r="L212" s="14">
        <v>5.7</v>
      </c>
      <c r="M212" s="14">
        <f t="shared" si="164"/>
        <v>478.8</v>
      </c>
      <c r="N212" s="108">
        <v>1</v>
      </c>
      <c r="O212" s="14">
        <f t="shared" si="165"/>
        <v>478.8</v>
      </c>
      <c r="P212" s="14">
        <f t="shared" si="166"/>
        <v>115.34</v>
      </c>
      <c r="Q212" s="15">
        <f t="shared" si="167"/>
        <v>594.14</v>
      </c>
    </row>
    <row r="213" spans="1:17" x14ac:dyDescent="0.25">
      <c r="A213" s="12" t="s">
        <v>547</v>
      </c>
      <c r="B213" s="28">
        <v>20</v>
      </c>
      <c r="C213" s="27">
        <f t="shared" si="158"/>
        <v>0.1258</v>
      </c>
      <c r="D213" s="14">
        <v>4.7</v>
      </c>
      <c r="E213" s="14">
        <f t="shared" si="159"/>
        <v>94</v>
      </c>
      <c r="F213" s="108">
        <v>0.5</v>
      </c>
      <c r="G213" s="14">
        <f t="shared" si="160"/>
        <v>47</v>
      </c>
      <c r="H213" s="14">
        <f t="shared" si="161"/>
        <v>11.32</v>
      </c>
      <c r="I213" s="15">
        <f t="shared" si="162"/>
        <v>58.32</v>
      </c>
      <c r="J213" s="13">
        <v>56</v>
      </c>
      <c r="K213" s="27">
        <f t="shared" si="163"/>
        <v>0.35220000000000001</v>
      </c>
      <c r="L213" s="14">
        <v>4.7</v>
      </c>
      <c r="M213" s="14">
        <f t="shared" si="164"/>
        <v>263.2</v>
      </c>
      <c r="N213" s="108">
        <v>1</v>
      </c>
      <c r="O213" s="14">
        <f t="shared" si="165"/>
        <v>263.2</v>
      </c>
      <c r="P213" s="14">
        <f t="shared" si="166"/>
        <v>63.4</v>
      </c>
      <c r="Q213" s="15">
        <f t="shared" si="167"/>
        <v>326.59999999999997</v>
      </c>
    </row>
    <row r="214" spans="1:17" x14ac:dyDescent="0.25">
      <c r="A214" s="12" t="s">
        <v>545</v>
      </c>
      <c r="B214" s="28"/>
      <c r="C214" s="27"/>
      <c r="D214" s="14"/>
      <c r="E214" s="14"/>
      <c r="F214" s="108"/>
      <c r="G214" s="14"/>
      <c r="H214" s="14"/>
      <c r="I214" s="15"/>
      <c r="J214" s="13">
        <v>14</v>
      </c>
      <c r="K214" s="27">
        <f t="shared" si="163"/>
        <v>8.8099999999999998E-2</v>
      </c>
      <c r="L214" s="14">
        <v>4.7</v>
      </c>
      <c r="M214" s="14">
        <f t="shared" si="164"/>
        <v>65.8</v>
      </c>
      <c r="N214" s="108">
        <v>1</v>
      </c>
      <c r="O214" s="14">
        <f t="shared" si="165"/>
        <v>65.8</v>
      </c>
      <c r="P214" s="14">
        <f t="shared" si="166"/>
        <v>15.85</v>
      </c>
      <c r="Q214" s="15">
        <f t="shared" si="167"/>
        <v>81.649999999999991</v>
      </c>
    </row>
    <row r="215" spans="1:17" x14ac:dyDescent="0.25">
      <c r="A215" s="12" t="s">
        <v>545</v>
      </c>
      <c r="B215" s="28"/>
      <c r="C215" s="27"/>
      <c r="D215" s="14"/>
      <c r="E215" s="14"/>
      <c r="F215" s="108"/>
      <c r="G215" s="14"/>
      <c r="H215" s="14"/>
      <c r="I215" s="15"/>
      <c r="J215" s="13">
        <v>96</v>
      </c>
      <c r="K215" s="27">
        <f t="shared" si="163"/>
        <v>0.6038</v>
      </c>
      <c r="L215" s="14">
        <v>4.7</v>
      </c>
      <c r="M215" s="14">
        <f t="shared" si="164"/>
        <v>451.20000000000005</v>
      </c>
      <c r="N215" s="108">
        <v>1</v>
      </c>
      <c r="O215" s="14">
        <f t="shared" si="165"/>
        <v>451.2</v>
      </c>
      <c r="P215" s="14">
        <f t="shared" si="166"/>
        <v>108.69</v>
      </c>
      <c r="Q215" s="15">
        <f t="shared" si="167"/>
        <v>559.89</v>
      </c>
    </row>
    <row r="216" spans="1:17" s="1" customFormat="1" ht="57" customHeight="1" x14ac:dyDescent="0.25">
      <c r="A216" s="101" t="s">
        <v>10</v>
      </c>
      <c r="B216" s="227">
        <f t="shared" ref="B216:I216" si="168">SUM(B220:B228)</f>
        <v>360</v>
      </c>
      <c r="C216" s="228">
        <f t="shared" si="168"/>
        <v>2.2641</v>
      </c>
      <c r="D216" s="228"/>
      <c r="E216" s="228"/>
      <c r="F216" s="228"/>
      <c r="G216" s="228">
        <f t="shared" si="168"/>
        <v>697.6</v>
      </c>
      <c r="H216" s="228">
        <f t="shared" si="168"/>
        <v>168.04999999999998</v>
      </c>
      <c r="I216" s="229">
        <f t="shared" si="168"/>
        <v>865.65</v>
      </c>
      <c r="J216" s="227">
        <f>SUM(J217:J228)</f>
        <v>1044</v>
      </c>
      <c r="K216" s="228">
        <f t="shared" ref="K216:Q216" si="169">SUM(K217:K228)</f>
        <v>6.5659999999999989</v>
      </c>
      <c r="L216" s="228"/>
      <c r="M216" s="228"/>
      <c r="N216" s="228"/>
      <c r="O216" s="228">
        <f t="shared" si="169"/>
        <v>4008</v>
      </c>
      <c r="P216" s="228">
        <f t="shared" si="169"/>
        <v>965.53</v>
      </c>
      <c r="Q216" s="229">
        <f t="shared" si="169"/>
        <v>4973.5300000000007</v>
      </c>
    </row>
    <row r="217" spans="1:17" ht="16.5" customHeight="1" x14ac:dyDescent="0.25">
      <c r="A217" s="12" t="s">
        <v>514</v>
      </c>
      <c r="B217" s="231"/>
      <c r="C217" s="232"/>
      <c r="D217" s="233"/>
      <c r="E217" s="233"/>
      <c r="F217" s="233"/>
      <c r="G217" s="233"/>
      <c r="H217" s="233"/>
      <c r="I217" s="234"/>
      <c r="J217" s="231">
        <v>24</v>
      </c>
      <c r="K217" s="255">
        <f t="shared" si="163"/>
        <v>0.15090000000000001</v>
      </c>
      <c r="L217" s="233">
        <v>4</v>
      </c>
      <c r="M217" s="233">
        <f>L217*J217</f>
        <v>96</v>
      </c>
      <c r="N217" s="256">
        <v>1</v>
      </c>
      <c r="O217" s="233">
        <f>ROUND(M217*N217,2)</f>
        <v>96</v>
      </c>
      <c r="P217" s="233">
        <f>ROUND(O217*0.2409,2)</f>
        <v>23.13</v>
      </c>
      <c r="Q217" s="234">
        <f>O217+P217</f>
        <v>119.13</v>
      </c>
    </row>
    <row r="218" spans="1:17" ht="16.5" customHeight="1" x14ac:dyDescent="0.25">
      <c r="A218" s="12" t="s">
        <v>514</v>
      </c>
      <c r="B218" s="231"/>
      <c r="C218" s="232"/>
      <c r="D218" s="233"/>
      <c r="E218" s="233"/>
      <c r="F218" s="233"/>
      <c r="G218" s="233"/>
      <c r="H218" s="233"/>
      <c r="I218" s="234"/>
      <c r="J218" s="231">
        <v>48</v>
      </c>
      <c r="K218" s="255">
        <f t="shared" si="163"/>
        <v>0.3019</v>
      </c>
      <c r="L218" s="233">
        <v>4</v>
      </c>
      <c r="M218" s="233">
        <f>L218*J218</f>
        <v>192</v>
      </c>
      <c r="N218" s="256">
        <v>1</v>
      </c>
      <c r="O218" s="233">
        <f t="shared" ref="O218:O228" si="170">ROUND(M218*N218,2)</f>
        <v>192</v>
      </c>
      <c r="P218" s="233">
        <f t="shared" ref="P218:P228" si="171">ROUND(O218*0.2409,2)</f>
        <v>46.25</v>
      </c>
      <c r="Q218" s="234">
        <f>O218+P218</f>
        <v>238.25</v>
      </c>
    </row>
    <row r="219" spans="1:17" ht="16.5" customHeight="1" x14ac:dyDescent="0.25">
      <c r="A219" s="12" t="s">
        <v>514</v>
      </c>
      <c r="B219" s="231"/>
      <c r="C219" s="232"/>
      <c r="D219" s="233"/>
      <c r="E219" s="233"/>
      <c r="F219" s="233"/>
      <c r="G219" s="233"/>
      <c r="H219" s="233"/>
      <c r="I219" s="234"/>
      <c r="J219" s="231">
        <v>82</v>
      </c>
      <c r="K219" s="255">
        <f t="shared" si="163"/>
        <v>0.51570000000000005</v>
      </c>
      <c r="L219" s="233">
        <v>3.3</v>
      </c>
      <c r="M219" s="233">
        <f>L219*J219</f>
        <v>270.59999999999997</v>
      </c>
      <c r="N219" s="256">
        <v>1</v>
      </c>
      <c r="O219" s="233">
        <f t="shared" si="170"/>
        <v>270.60000000000002</v>
      </c>
      <c r="P219" s="233">
        <f t="shared" si="171"/>
        <v>65.19</v>
      </c>
      <c r="Q219" s="234">
        <f>O219+P219</f>
        <v>335.79</v>
      </c>
    </row>
    <row r="220" spans="1:17" x14ac:dyDescent="0.25">
      <c r="A220" s="12" t="s">
        <v>514</v>
      </c>
      <c r="B220" s="28">
        <v>64</v>
      </c>
      <c r="C220" s="27">
        <f>ROUND(B220/159,4)</f>
        <v>0.40250000000000002</v>
      </c>
      <c r="D220" s="14">
        <v>4</v>
      </c>
      <c r="E220" s="14">
        <f>D220*B220</f>
        <v>256</v>
      </c>
      <c r="F220" s="108">
        <v>0.5</v>
      </c>
      <c r="G220" s="233">
        <f t="shared" ref="G220:G228" si="172">ROUND(E220*F220,2)</f>
        <v>128</v>
      </c>
      <c r="H220" s="233">
        <f t="shared" ref="H220:H228" si="173">ROUND(G220*0.2409,2)</f>
        <v>30.84</v>
      </c>
      <c r="I220" s="15">
        <f>G220+H220</f>
        <v>158.84</v>
      </c>
      <c r="J220" s="13">
        <v>168</v>
      </c>
      <c r="K220" s="27">
        <f t="shared" si="163"/>
        <v>1.0566</v>
      </c>
      <c r="L220" s="14">
        <v>4</v>
      </c>
      <c r="M220" s="14">
        <f>L220*J220</f>
        <v>672</v>
      </c>
      <c r="N220" s="108">
        <v>1</v>
      </c>
      <c r="O220" s="233">
        <f t="shared" si="170"/>
        <v>672</v>
      </c>
      <c r="P220" s="233">
        <f t="shared" si="171"/>
        <v>161.88</v>
      </c>
      <c r="Q220" s="15">
        <f>O220+P220</f>
        <v>833.88</v>
      </c>
    </row>
    <row r="221" spans="1:17" x14ac:dyDescent="0.25">
      <c r="A221" s="12" t="s">
        <v>514</v>
      </c>
      <c r="B221" s="28">
        <v>32</v>
      </c>
      <c r="C221" s="27">
        <f t="shared" ref="C221:C228" si="174">ROUND(B221/159,4)</f>
        <v>0.20130000000000001</v>
      </c>
      <c r="D221" s="14">
        <v>4</v>
      </c>
      <c r="E221" s="14">
        <f t="shared" ref="E221:E228" si="175">D221*B221</f>
        <v>128</v>
      </c>
      <c r="F221" s="108">
        <v>0.5</v>
      </c>
      <c r="G221" s="233">
        <f t="shared" si="172"/>
        <v>64</v>
      </c>
      <c r="H221" s="233">
        <f t="shared" si="173"/>
        <v>15.42</v>
      </c>
      <c r="I221" s="15">
        <f t="shared" ref="I221:I228" si="176">G221+H221</f>
        <v>79.42</v>
      </c>
      <c r="J221" s="13">
        <v>144</v>
      </c>
      <c r="K221" s="27">
        <f t="shared" si="163"/>
        <v>0.90569999999999995</v>
      </c>
      <c r="L221" s="14">
        <v>4</v>
      </c>
      <c r="M221" s="14">
        <f t="shared" ref="M221:M228" si="177">L221*J221</f>
        <v>576</v>
      </c>
      <c r="N221" s="108">
        <v>1</v>
      </c>
      <c r="O221" s="233">
        <f t="shared" si="170"/>
        <v>576</v>
      </c>
      <c r="P221" s="233">
        <f t="shared" si="171"/>
        <v>138.76</v>
      </c>
      <c r="Q221" s="15">
        <f t="shared" ref="Q221:Q228" si="178">O221+P221</f>
        <v>714.76</v>
      </c>
    </row>
    <row r="222" spans="1:17" x14ac:dyDescent="0.25">
      <c r="A222" s="12" t="s">
        <v>514</v>
      </c>
      <c r="B222" s="28">
        <v>12</v>
      </c>
      <c r="C222" s="27">
        <f t="shared" si="174"/>
        <v>7.5499999999999998E-2</v>
      </c>
      <c r="D222" s="14">
        <v>4</v>
      </c>
      <c r="E222" s="14">
        <f t="shared" si="175"/>
        <v>48</v>
      </c>
      <c r="F222" s="108">
        <v>0.5</v>
      </c>
      <c r="G222" s="233">
        <f t="shared" si="172"/>
        <v>24</v>
      </c>
      <c r="H222" s="233">
        <f t="shared" si="173"/>
        <v>5.78</v>
      </c>
      <c r="I222" s="15">
        <f t="shared" si="176"/>
        <v>29.78</v>
      </c>
      <c r="J222" s="13"/>
      <c r="K222" s="27"/>
      <c r="L222" s="14"/>
      <c r="M222" s="14"/>
      <c r="N222" s="108"/>
      <c r="O222" s="233"/>
      <c r="P222" s="233"/>
      <c r="Q222" s="15"/>
    </row>
    <row r="223" spans="1:17" x14ac:dyDescent="0.25">
      <c r="A223" s="12" t="s">
        <v>514</v>
      </c>
      <c r="B223" s="28">
        <v>24</v>
      </c>
      <c r="C223" s="27">
        <f t="shared" si="174"/>
        <v>0.15090000000000001</v>
      </c>
      <c r="D223" s="14">
        <v>4</v>
      </c>
      <c r="E223" s="14">
        <f t="shared" si="175"/>
        <v>96</v>
      </c>
      <c r="F223" s="108">
        <v>0.5</v>
      </c>
      <c r="G223" s="233">
        <f t="shared" si="172"/>
        <v>48</v>
      </c>
      <c r="H223" s="233">
        <f t="shared" si="173"/>
        <v>11.56</v>
      </c>
      <c r="I223" s="15">
        <f t="shared" si="176"/>
        <v>59.56</v>
      </c>
      <c r="J223" s="13">
        <v>120</v>
      </c>
      <c r="K223" s="27">
        <f t="shared" si="163"/>
        <v>0.75470000000000004</v>
      </c>
      <c r="L223" s="14">
        <v>4</v>
      </c>
      <c r="M223" s="14">
        <f t="shared" si="177"/>
        <v>480</v>
      </c>
      <c r="N223" s="108">
        <v>1</v>
      </c>
      <c r="O223" s="233">
        <f t="shared" si="170"/>
        <v>480</v>
      </c>
      <c r="P223" s="233">
        <f t="shared" si="171"/>
        <v>115.63</v>
      </c>
      <c r="Q223" s="15">
        <f t="shared" si="178"/>
        <v>595.63</v>
      </c>
    </row>
    <row r="224" spans="1:17" x14ac:dyDescent="0.25">
      <c r="A224" s="12" t="s">
        <v>514</v>
      </c>
      <c r="B224" s="28">
        <v>24</v>
      </c>
      <c r="C224" s="27">
        <f t="shared" si="174"/>
        <v>0.15090000000000001</v>
      </c>
      <c r="D224" s="14">
        <v>4</v>
      </c>
      <c r="E224" s="14">
        <f t="shared" si="175"/>
        <v>96</v>
      </c>
      <c r="F224" s="108">
        <v>0.5</v>
      </c>
      <c r="G224" s="233">
        <f t="shared" si="172"/>
        <v>48</v>
      </c>
      <c r="H224" s="233">
        <f t="shared" si="173"/>
        <v>11.56</v>
      </c>
      <c r="I224" s="15">
        <f t="shared" si="176"/>
        <v>59.56</v>
      </c>
      <c r="J224" s="13"/>
      <c r="K224" s="27"/>
      <c r="L224" s="14"/>
      <c r="M224" s="14"/>
      <c r="N224" s="108"/>
      <c r="O224" s="233"/>
      <c r="P224" s="233"/>
      <c r="Q224" s="15"/>
    </row>
    <row r="225" spans="1:17" x14ac:dyDescent="0.25">
      <c r="A225" s="12" t="s">
        <v>514</v>
      </c>
      <c r="B225" s="28">
        <v>48</v>
      </c>
      <c r="C225" s="27">
        <f t="shared" si="174"/>
        <v>0.3019</v>
      </c>
      <c r="D225" s="14">
        <v>4</v>
      </c>
      <c r="E225" s="14">
        <f t="shared" si="175"/>
        <v>192</v>
      </c>
      <c r="F225" s="108">
        <v>0.5</v>
      </c>
      <c r="G225" s="233">
        <f t="shared" si="172"/>
        <v>96</v>
      </c>
      <c r="H225" s="233">
        <f t="shared" si="173"/>
        <v>23.13</v>
      </c>
      <c r="I225" s="15">
        <f t="shared" si="176"/>
        <v>119.13</v>
      </c>
      <c r="J225" s="13">
        <v>96</v>
      </c>
      <c r="K225" s="27">
        <f t="shared" si="163"/>
        <v>0.6038</v>
      </c>
      <c r="L225" s="14">
        <v>4</v>
      </c>
      <c r="M225" s="14">
        <f t="shared" si="177"/>
        <v>384</v>
      </c>
      <c r="N225" s="108">
        <v>1</v>
      </c>
      <c r="O225" s="233">
        <f t="shared" si="170"/>
        <v>384</v>
      </c>
      <c r="P225" s="233">
        <f t="shared" si="171"/>
        <v>92.51</v>
      </c>
      <c r="Q225" s="15">
        <f t="shared" si="178"/>
        <v>476.51</v>
      </c>
    </row>
    <row r="226" spans="1:17" x14ac:dyDescent="0.25">
      <c r="A226" s="12" t="s">
        <v>514</v>
      </c>
      <c r="B226" s="28">
        <v>36</v>
      </c>
      <c r="C226" s="27">
        <f t="shared" si="174"/>
        <v>0.22639999999999999</v>
      </c>
      <c r="D226" s="14">
        <v>4</v>
      </c>
      <c r="E226" s="14">
        <f t="shared" si="175"/>
        <v>144</v>
      </c>
      <c r="F226" s="108">
        <v>0.5</v>
      </c>
      <c r="G226" s="233">
        <f t="shared" si="172"/>
        <v>72</v>
      </c>
      <c r="H226" s="233">
        <f t="shared" si="173"/>
        <v>17.34</v>
      </c>
      <c r="I226" s="15">
        <f t="shared" si="176"/>
        <v>89.34</v>
      </c>
      <c r="J226" s="13">
        <v>84</v>
      </c>
      <c r="K226" s="27">
        <f t="shared" si="163"/>
        <v>0.52829999999999999</v>
      </c>
      <c r="L226" s="14">
        <v>4</v>
      </c>
      <c r="M226" s="14">
        <f t="shared" si="177"/>
        <v>336</v>
      </c>
      <c r="N226" s="108">
        <v>1</v>
      </c>
      <c r="O226" s="233">
        <f t="shared" si="170"/>
        <v>336</v>
      </c>
      <c r="P226" s="233">
        <f t="shared" si="171"/>
        <v>80.94</v>
      </c>
      <c r="Q226" s="15">
        <f t="shared" si="178"/>
        <v>416.94</v>
      </c>
    </row>
    <row r="227" spans="1:17" x14ac:dyDescent="0.25">
      <c r="A227" s="12" t="s">
        <v>514</v>
      </c>
      <c r="B227" s="28">
        <v>56</v>
      </c>
      <c r="C227" s="27">
        <f t="shared" si="174"/>
        <v>0.35220000000000001</v>
      </c>
      <c r="D227" s="14">
        <v>4</v>
      </c>
      <c r="E227" s="14">
        <f t="shared" si="175"/>
        <v>224</v>
      </c>
      <c r="F227" s="108">
        <v>0.5</v>
      </c>
      <c r="G227" s="233">
        <f t="shared" si="172"/>
        <v>112</v>
      </c>
      <c r="H227" s="233">
        <f t="shared" si="173"/>
        <v>26.98</v>
      </c>
      <c r="I227" s="15">
        <f t="shared" si="176"/>
        <v>138.97999999999999</v>
      </c>
      <c r="J227" s="13">
        <v>120</v>
      </c>
      <c r="K227" s="27">
        <f t="shared" si="163"/>
        <v>0.75470000000000004</v>
      </c>
      <c r="L227" s="14">
        <v>4</v>
      </c>
      <c r="M227" s="14">
        <f t="shared" si="177"/>
        <v>480</v>
      </c>
      <c r="N227" s="108">
        <v>1</v>
      </c>
      <c r="O227" s="233">
        <f t="shared" si="170"/>
        <v>480</v>
      </c>
      <c r="P227" s="233">
        <f t="shared" si="171"/>
        <v>115.63</v>
      </c>
      <c r="Q227" s="15">
        <f t="shared" si="178"/>
        <v>595.63</v>
      </c>
    </row>
    <row r="228" spans="1:17" ht="15.75" customHeight="1" x14ac:dyDescent="0.25">
      <c r="A228" s="12" t="s">
        <v>514</v>
      </c>
      <c r="B228" s="28">
        <v>64</v>
      </c>
      <c r="C228" s="27">
        <f t="shared" si="174"/>
        <v>0.40250000000000002</v>
      </c>
      <c r="D228" s="14">
        <v>3.3</v>
      </c>
      <c r="E228" s="14">
        <f t="shared" si="175"/>
        <v>211.2</v>
      </c>
      <c r="F228" s="108">
        <v>0.5</v>
      </c>
      <c r="G228" s="233">
        <f t="shared" si="172"/>
        <v>105.6</v>
      </c>
      <c r="H228" s="233">
        <f t="shared" si="173"/>
        <v>25.44</v>
      </c>
      <c r="I228" s="15">
        <f t="shared" si="176"/>
        <v>131.04</v>
      </c>
      <c r="J228" s="13">
        <v>158</v>
      </c>
      <c r="K228" s="27">
        <f t="shared" si="163"/>
        <v>0.99370000000000003</v>
      </c>
      <c r="L228" s="14">
        <v>3.3</v>
      </c>
      <c r="M228" s="14">
        <f t="shared" si="177"/>
        <v>521.4</v>
      </c>
      <c r="N228" s="108">
        <v>1</v>
      </c>
      <c r="O228" s="233">
        <f t="shared" si="170"/>
        <v>521.4</v>
      </c>
      <c r="P228" s="233">
        <f t="shared" si="171"/>
        <v>125.61</v>
      </c>
      <c r="Q228" s="15">
        <f t="shared" si="178"/>
        <v>647.01</v>
      </c>
    </row>
    <row r="229" spans="1:17" s="1" customFormat="1" ht="24" customHeight="1" x14ac:dyDescent="0.25">
      <c r="A229" s="47" t="s">
        <v>548</v>
      </c>
      <c r="B229" s="224">
        <f>B230</f>
        <v>309</v>
      </c>
      <c r="C229" s="225">
        <f>C230</f>
        <v>1.9434000000000002</v>
      </c>
      <c r="D229" s="225"/>
      <c r="E229" s="225"/>
      <c r="F229" s="225"/>
      <c r="G229" s="225">
        <f>G230</f>
        <v>250.29</v>
      </c>
      <c r="H229" s="225">
        <f>H230</f>
        <v>60.31</v>
      </c>
      <c r="I229" s="226">
        <f>I230</f>
        <v>310.60000000000002</v>
      </c>
      <c r="J229" s="224">
        <f>J230</f>
        <v>2863.5</v>
      </c>
      <c r="K229" s="225">
        <f>K230</f>
        <v>18.0092</v>
      </c>
      <c r="L229" s="225"/>
      <c r="M229" s="225"/>
      <c r="N229" s="225"/>
      <c r="O229" s="225">
        <f>O230</f>
        <v>3479.2299999999996</v>
      </c>
      <c r="P229" s="225">
        <f>P230</f>
        <v>838.12</v>
      </c>
      <c r="Q229" s="226">
        <f>Q230</f>
        <v>4317.3500000000004</v>
      </c>
    </row>
    <row r="230" spans="1:17" s="1" customFormat="1" ht="37.5" customHeight="1" x14ac:dyDescent="0.25">
      <c r="A230" s="101" t="s">
        <v>8</v>
      </c>
      <c r="B230" s="227">
        <f>SUM(B231:B237)</f>
        <v>309</v>
      </c>
      <c r="C230" s="228">
        <f t="shared" ref="C230:I230" si="179">SUM(C231:C237)</f>
        <v>1.9434000000000002</v>
      </c>
      <c r="D230" s="228"/>
      <c r="E230" s="228"/>
      <c r="F230" s="228"/>
      <c r="G230" s="228">
        <f t="shared" si="179"/>
        <v>250.29</v>
      </c>
      <c r="H230" s="228">
        <f t="shared" si="179"/>
        <v>60.31</v>
      </c>
      <c r="I230" s="229">
        <f t="shared" si="179"/>
        <v>310.60000000000002</v>
      </c>
      <c r="J230" s="227">
        <f>SUM(J231:J256)</f>
        <v>2863.5</v>
      </c>
      <c r="K230" s="228">
        <f t="shared" ref="K230:Q230" si="180">SUM(K231:K256)</f>
        <v>18.0092</v>
      </c>
      <c r="L230" s="228"/>
      <c r="M230" s="228"/>
      <c r="N230" s="228"/>
      <c r="O230" s="228">
        <f t="shared" si="180"/>
        <v>3479.2299999999996</v>
      </c>
      <c r="P230" s="228">
        <f t="shared" si="180"/>
        <v>838.12</v>
      </c>
      <c r="Q230" s="229">
        <f t="shared" si="180"/>
        <v>4317.3500000000004</v>
      </c>
    </row>
    <row r="231" spans="1:17" ht="16.5" customHeight="1" x14ac:dyDescent="0.25">
      <c r="A231" s="12" t="s">
        <v>549</v>
      </c>
      <c r="B231" s="28">
        <v>40</v>
      </c>
      <c r="C231" s="27">
        <f>ROUND(B231/159,4)</f>
        <v>0.25159999999999999</v>
      </c>
      <c r="D231" s="14">
        <v>4.05</v>
      </c>
      <c r="E231" s="14">
        <f>B231*D231</f>
        <v>162</v>
      </c>
      <c r="F231" s="108">
        <v>0.2</v>
      </c>
      <c r="G231" s="14">
        <f>ROUND(E231*F231,2)</f>
        <v>32.4</v>
      </c>
      <c r="H231" s="14">
        <f>ROUND(G231*0.2409,2)</f>
        <v>7.81</v>
      </c>
      <c r="I231" s="15">
        <f>G231+H231</f>
        <v>40.21</v>
      </c>
      <c r="J231" s="13">
        <v>119</v>
      </c>
      <c r="K231" s="27">
        <f t="shared" ref="K231:K256" si="181">ROUND(J231/159,4)</f>
        <v>0.74839999999999995</v>
      </c>
      <c r="L231" s="14">
        <v>4.05</v>
      </c>
      <c r="M231" s="14">
        <f>L231*J231</f>
        <v>481.95</v>
      </c>
      <c r="N231" s="108">
        <v>0.3</v>
      </c>
      <c r="O231" s="14">
        <f>ROUND(N231*M231,2)</f>
        <v>144.59</v>
      </c>
      <c r="P231" s="14">
        <f>ROUND(O231*0.2409,2)</f>
        <v>34.83</v>
      </c>
      <c r="Q231" s="15">
        <f>O231+P231</f>
        <v>179.42000000000002</v>
      </c>
    </row>
    <row r="232" spans="1:17" ht="16.5" customHeight="1" x14ac:dyDescent="0.25">
      <c r="A232" s="12" t="s">
        <v>549</v>
      </c>
      <c r="B232" s="28">
        <v>48</v>
      </c>
      <c r="C232" s="27">
        <f t="shared" ref="C232:C237" si="182">ROUND(B232/159,4)</f>
        <v>0.3019</v>
      </c>
      <c r="D232" s="14">
        <v>4.05</v>
      </c>
      <c r="E232" s="14">
        <f t="shared" ref="E232:E237" si="183">B232*D232</f>
        <v>194.39999999999998</v>
      </c>
      <c r="F232" s="108">
        <v>0.2</v>
      </c>
      <c r="G232" s="14">
        <f t="shared" ref="G232:G237" si="184">ROUND(E232*F232,2)</f>
        <v>38.880000000000003</v>
      </c>
      <c r="H232" s="14">
        <f t="shared" ref="H232:H237" si="185">ROUND(G232*0.2409,2)</f>
        <v>9.3699999999999992</v>
      </c>
      <c r="I232" s="15">
        <f t="shared" ref="I232:I237" si="186">G232+H232</f>
        <v>48.25</v>
      </c>
      <c r="J232" s="13">
        <v>120</v>
      </c>
      <c r="K232" s="27">
        <f t="shared" si="181"/>
        <v>0.75470000000000004</v>
      </c>
      <c r="L232" s="14">
        <v>4.05</v>
      </c>
      <c r="M232" s="14">
        <f t="shared" ref="M232:M256" si="187">L232*J232</f>
        <v>486</v>
      </c>
      <c r="N232" s="108">
        <v>0.3</v>
      </c>
      <c r="O232" s="14">
        <f t="shared" ref="O232:O256" si="188">ROUND(N232*M232,2)</f>
        <v>145.80000000000001</v>
      </c>
      <c r="P232" s="14">
        <f t="shared" ref="P232:P256" si="189">ROUND(O232*0.2409,2)</f>
        <v>35.119999999999997</v>
      </c>
      <c r="Q232" s="15">
        <f t="shared" ref="Q232:Q256" si="190">O232+P232</f>
        <v>180.92000000000002</v>
      </c>
    </row>
    <row r="233" spans="1:17" ht="16.5" customHeight="1" x14ac:dyDescent="0.25">
      <c r="A233" s="12" t="s">
        <v>549</v>
      </c>
      <c r="B233" s="28">
        <v>43</v>
      </c>
      <c r="C233" s="27">
        <f t="shared" si="182"/>
        <v>0.27039999999999997</v>
      </c>
      <c r="D233" s="14">
        <v>4.05</v>
      </c>
      <c r="E233" s="14">
        <f t="shared" si="183"/>
        <v>174.15</v>
      </c>
      <c r="F233" s="108">
        <v>0.2</v>
      </c>
      <c r="G233" s="14">
        <f t="shared" si="184"/>
        <v>34.83</v>
      </c>
      <c r="H233" s="14">
        <f t="shared" si="185"/>
        <v>8.39</v>
      </c>
      <c r="I233" s="15">
        <f t="shared" si="186"/>
        <v>43.22</v>
      </c>
      <c r="J233" s="13">
        <v>106</v>
      </c>
      <c r="K233" s="27">
        <f t="shared" si="181"/>
        <v>0.66669999999999996</v>
      </c>
      <c r="L233" s="14">
        <v>4.05</v>
      </c>
      <c r="M233" s="14">
        <f t="shared" si="187"/>
        <v>429.29999999999995</v>
      </c>
      <c r="N233" s="108">
        <v>0.3</v>
      </c>
      <c r="O233" s="14">
        <f t="shared" si="188"/>
        <v>128.79</v>
      </c>
      <c r="P233" s="14">
        <f t="shared" si="189"/>
        <v>31.03</v>
      </c>
      <c r="Q233" s="15">
        <f t="shared" si="190"/>
        <v>159.82</v>
      </c>
    </row>
    <row r="234" spans="1:17" ht="16.5" customHeight="1" x14ac:dyDescent="0.25">
      <c r="A234" s="12" t="s">
        <v>549</v>
      </c>
      <c r="B234" s="28">
        <v>34</v>
      </c>
      <c r="C234" s="27">
        <f t="shared" si="182"/>
        <v>0.21379999999999999</v>
      </c>
      <c r="D234" s="14">
        <v>4.05</v>
      </c>
      <c r="E234" s="14">
        <f t="shared" si="183"/>
        <v>137.69999999999999</v>
      </c>
      <c r="F234" s="108">
        <v>0.2</v>
      </c>
      <c r="G234" s="14">
        <f t="shared" si="184"/>
        <v>27.54</v>
      </c>
      <c r="H234" s="14">
        <f t="shared" si="185"/>
        <v>6.63</v>
      </c>
      <c r="I234" s="15">
        <f t="shared" si="186"/>
        <v>34.17</v>
      </c>
      <c r="J234" s="13">
        <v>132</v>
      </c>
      <c r="K234" s="27">
        <f t="shared" si="181"/>
        <v>0.83020000000000005</v>
      </c>
      <c r="L234" s="14">
        <v>4.05</v>
      </c>
      <c r="M234" s="14">
        <f t="shared" si="187"/>
        <v>534.6</v>
      </c>
      <c r="N234" s="108">
        <v>0.3</v>
      </c>
      <c r="O234" s="14">
        <f t="shared" si="188"/>
        <v>160.38</v>
      </c>
      <c r="P234" s="14">
        <f t="shared" si="189"/>
        <v>38.64</v>
      </c>
      <c r="Q234" s="15">
        <f t="shared" si="190"/>
        <v>199.01999999999998</v>
      </c>
    </row>
    <row r="235" spans="1:17" ht="16.5" customHeight="1" x14ac:dyDescent="0.25">
      <c r="A235" s="12" t="s">
        <v>549</v>
      </c>
      <c r="B235" s="28">
        <v>56</v>
      </c>
      <c r="C235" s="27">
        <f t="shared" si="182"/>
        <v>0.35220000000000001</v>
      </c>
      <c r="D235" s="14">
        <v>4.05</v>
      </c>
      <c r="E235" s="14">
        <f t="shared" si="183"/>
        <v>226.79999999999998</v>
      </c>
      <c r="F235" s="108">
        <v>0.2</v>
      </c>
      <c r="G235" s="14">
        <f t="shared" si="184"/>
        <v>45.36</v>
      </c>
      <c r="H235" s="14">
        <f t="shared" si="185"/>
        <v>10.93</v>
      </c>
      <c r="I235" s="15">
        <f t="shared" si="186"/>
        <v>56.29</v>
      </c>
      <c r="J235" s="13">
        <v>100</v>
      </c>
      <c r="K235" s="27">
        <f t="shared" si="181"/>
        <v>0.62890000000000001</v>
      </c>
      <c r="L235" s="14">
        <v>4.05</v>
      </c>
      <c r="M235" s="14">
        <f t="shared" si="187"/>
        <v>405</v>
      </c>
      <c r="N235" s="108">
        <v>0.3</v>
      </c>
      <c r="O235" s="14">
        <f t="shared" si="188"/>
        <v>121.5</v>
      </c>
      <c r="P235" s="14">
        <f t="shared" si="189"/>
        <v>29.27</v>
      </c>
      <c r="Q235" s="15">
        <f t="shared" si="190"/>
        <v>150.77000000000001</v>
      </c>
    </row>
    <row r="236" spans="1:17" ht="16.5" customHeight="1" x14ac:dyDescent="0.25">
      <c r="A236" s="12" t="s">
        <v>549</v>
      </c>
      <c r="B236" s="28">
        <v>40</v>
      </c>
      <c r="C236" s="27">
        <f t="shared" si="182"/>
        <v>0.25159999999999999</v>
      </c>
      <c r="D236" s="14">
        <v>4.05</v>
      </c>
      <c r="E236" s="14">
        <f t="shared" si="183"/>
        <v>162</v>
      </c>
      <c r="F236" s="108">
        <v>0.2</v>
      </c>
      <c r="G236" s="14">
        <f t="shared" si="184"/>
        <v>32.4</v>
      </c>
      <c r="H236" s="14">
        <f t="shared" si="185"/>
        <v>7.81</v>
      </c>
      <c r="I236" s="15">
        <f t="shared" si="186"/>
        <v>40.21</v>
      </c>
      <c r="J236" s="13">
        <v>128</v>
      </c>
      <c r="K236" s="27">
        <f t="shared" si="181"/>
        <v>0.80500000000000005</v>
      </c>
      <c r="L236" s="14">
        <v>4.05</v>
      </c>
      <c r="M236" s="14">
        <f t="shared" si="187"/>
        <v>518.4</v>
      </c>
      <c r="N236" s="108">
        <v>0.3</v>
      </c>
      <c r="O236" s="14">
        <f t="shared" si="188"/>
        <v>155.52000000000001</v>
      </c>
      <c r="P236" s="14">
        <f t="shared" si="189"/>
        <v>37.46</v>
      </c>
      <c r="Q236" s="15">
        <f t="shared" si="190"/>
        <v>192.98000000000002</v>
      </c>
    </row>
    <row r="237" spans="1:17" ht="16.5" customHeight="1" x14ac:dyDescent="0.25">
      <c r="A237" s="242" t="s">
        <v>549</v>
      </c>
      <c r="B237" s="28">
        <v>48</v>
      </c>
      <c r="C237" s="92">
        <f t="shared" si="182"/>
        <v>0.3019</v>
      </c>
      <c r="D237" s="14">
        <v>4.05</v>
      </c>
      <c r="E237" s="14">
        <f t="shared" si="183"/>
        <v>194.39999999999998</v>
      </c>
      <c r="F237" s="108">
        <v>0.2</v>
      </c>
      <c r="G237" s="14">
        <f t="shared" si="184"/>
        <v>38.880000000000003</v>
      </c>
      <c r="H237" s="14">
        <f t="shared" si="185"/>
        <v>9.3699999999999992</v>
      </c>
      <c r="I237" s="15">
        <f t="shared" si="186"/>
        <v>48.25</v>
      </c>
      <c r="J237" s="13">
        <v>124</v>
      </c>
      <c r="K237" s="27">
        <f t="shared" si="181"/>
        <v>0.77990000000000004</v>
      </c>
      <c r="L237" s="14">
        <v>4.05</v>
      </c>
      <c r="M237" s="14">
        <f t="shared" si="187"/>
        <v>502.2</v>
      </c>
      <c r="N237" s="108">
        <v>0.3</v>
      </c>
      <c r="O237" s="14">
        <f t="shared" si="188"/>
        <v>150.66</v>
      </c>
      <c r="P237" s="14">
        <f t="shared" si="189"/>
        <v>36.29</v>
      </c>
      <c r="Q237" s="15">
        <f t="shared" si="190"/>
        <v>186.95</v>
      </c>
    </row>
    <row r="238" spans="1:17" ht="16.5" customHeight="1" x14ac:dyDescent="0.25">
      <c r="A238" s="257" t="s">
        <v>549</v>
      </c>
      <c r="B238" s="258"/>
      <c r="C238" s="259"/>
      <c r="D238" s="260"/>
      <c r="E238" s="260"/>
      <c r="F238" s="261"/>
      <c r="G238" s="260"/>
      <c r="H238" s="260"/>
      <c r="I238" s="262"/>
      <c r="J238" s="263">
        <v>119</v>
      </c>
      <c r="K238" s="27">
        <f t="shared" si="181"/>
        <v>0.74839999999999995</v>
      </c>
      <c r="L238" s="14">
        <v>4.05</v>
      </c>
      <c r="M238" s="14">
        <f t="shared" si="187"/>
        <v>481.95</v>
      </c>
      <c r="N238" s="108">
        <v>0.3</v>
      </c>
      <c r="O238" s="14">
        <f t="shared" si="188"/>
        <v>144.59</v>
      </c>
      <c r="P238" s="14">
        <f t="shared" si="189"/>
        <v>34.83</v>
      </c>
      <c r="Q238" s="15">
        <f t="shared" si="190"/>
        <v>179.42000000000002</v>
      </c>
    </row>
    <row r="239" spans="1:17" ht="16.5" customHeight="1" x14ac:dyDescent="0.25">
      <c r="A239" s="12" t="s">
        <v>549</v>
      </c>
      <c r="B239" s="28"/>
      <c r="C239" s="27"/>
      <c r="D239" s="14"/>
      <c r="E239" s="14"/>
      <c r="F239" s="108"/>
      <c r="G239" s="14"/>
      <c r="H239" s="14"/>
      <c r="I239" s="15"/>
      <c r="J239" s="13">
        <v>119</v>
      </c>
      <c r="K239" s="27">
        <f t="shared" si="181"/>
        <v>0.74839999999999995</v>
      </c>
      <c r="L239" s="14">
        <v>4.05</v>
      </c>
      <c r="M239" s="14">
        <f t="shared" si="187"/>
        <v>481.95</v>
      </c>
      <c r="N239" s="108">
        <v>0.3</v>
      </c>
      <c r="O239" s="14">
        <f t="shared" si="188"/>
        <v>144.59</v>
      </c>
      <c r="P239" s="14">
        <f t="shared" si="189"/>
        <v>34.83</v>
      </c>
      <c r="Q239" s="15">
        <f t="shared" si="190"/>
        <v>179.42000000000002</v>
      </c>
    </row>
    <row r="240" spans="1:17" ht="16.5" customHeight="1" x14ac:dyDescent="0.25">
      <c r="A240" s="12" t="s">
        <v>549</v>
      </c>
      <c r="B240" s="28"/>
      <c r="C240" s="27"/>
      <c r="D240" s="14"/>
      <c r="E240" s="14"/>
      <c r="F240" s="108"/>
      <c r="G240" s="14"/>
      <c r="H240" s="14"/>
      <c r="I240" s="15"/>
      <c r="J240" s="13">
        <v>56</v>
      </c>
      <c r="K240" s="27">
        <f t="shared" si="181"/>
        <v>0.35220000000000001</v>
      </c>
      <c r="L240" s="14">
        <v>4.05</v>
      </c>
      <c r="M240" s="14">
        <f t="shared" si="187"/>
        <v>226.79999999999998</v>
      </c>
      <c r="N240" s="108">
        <v>0.3</v>
      </c>
      <c r="O240" s="14">
        <f t="shared" si="188"/>
        <v>68.040000000000006</v>
      </c>
      <c r="P240" s="14">
        <f t="shared" si="189"/>
        <v>16.39</v>
      </c>
      <c r="Q240" s="15">
        <f t="shared" si="190"/>
        <v>84.43</v>
      </c>
    </row>
    <row r="241" spans="1:17" ht="16.5" customHeight="1" x14ac:dyDescent="0.25">
      <c r="A241" s="12" t="s">
        <v>549</v>
      </c>
      <c r="B241" s="28"/>
      <c r="C241" s="27"/>
      <c r="D241" s="14"/>
      <c r="E241" s="14"/>
      <c r="F241" s="108"/>
      <c r="G241" s="14"/>
      <c r="H241" s="14"/>
      <c r="I241" s="15"/>
      <c r="J241" s="13">
        <v>119</v>
      </c>
      <c r="K241" s="27">
        <f t="shared" si="181"/>
        <v>0.74839999999999995</v>
      </c>
      <c r="L241" s="14">
        <v>4.05</v>
      </c>
      <c r="M241" s="14">
        <f t="shared" si="187"/>
        <v>481.95</v>
      </c>
      <c r="N241" s="108">
        <v>0.3</v>
      </c>
      <c r="O241" s="14">
        <f t="shared" si="188"/>
        <v>144.59</v>
      </c>
      <c r="P241" s="14">
        <f t="shared" si="189"/>
        <v>34.83</v>
      </c>
      <c r="Q241" s="15">
        <f t="shared" si="190"/>
        <v>179.42000000000002</v>
      </c>
    </row>
    <row r="242" spans="1:17" ht="16.5" customHeight="1" x14ac:dyDescent="0.25">
      <c r="A242" s="12" t="s">
        <v>549</v>
      </c>
      <c r="B242" s="28"/>
      <c r="C242" s="27"/>
      <c r="D242" s="14"/>
      <c r="E242" s="14"/>
      <c r="F242" s="108"/>
      <c r="G242" s="14"/>
      <c r="H242" s="14"/>
      <c r="I242" s="15"/>
      <c r="J242" s="13">
        <v>119</v>
      </c>
      <c r="K242" s="27">
        <f t="shared" si="181"/>
        <v>0.74839999999999995</v>
      </c>
      <c r="L242" s="14">
        <v>4.05</v>
      </c>
      <c r="M242" s="14">
        <f t="shared" si="187"/>
        <v>481.95</v>
      </c>
      <c r="N242" s="108">
        <v>0.3</v>
      </c>
      <c r="O242" s="14">
        <f t="shared" si="188"/>
        <v>144.59</v>
      </c>
      <c r="P242" s="14">
        <f t="shared" si="189"/>
        <v>34.83</v>
      </c>
      <c r="Q242" s="15">
        <f t="shared" si="190"/>
        <v>179.42000000000002</v>
      </c>
    </row>
    <row r="243" spans="1:17" ht="16.5" customHeight="1" x14ac:dyDescent="0.25">
      <c r="A243" s="12" t="s">
        <v>549</v>
      </c>
      <c r="B243" s="28"/>
      <c r="C243" s="27"/>
      <c r="D243" s="14"/>
      <c r="E243" s="14"/>
      <c r="F243" s="108"/>
      <c r="G243" s="14"/>
      <c r="H243" s="14"/>
      <c r="I243" s="15"/>
      <c r="J243" s="13">
        <v>118.5</v>
      </c>
      <c r="K243" s="27">
        <f t="shared" si="181"/>
        <v>0.74529999999999996</v>
      </c>
      <c r="L243" s="14">
        <v>4.05</v>
      </c>
      <c r="M243" s="14">
        <f t="shared" si="187"/>
        <v>479.92499999999995</v>
      </c>
      <c r="N243" s="108">
        <v>0.3</v>
      </c>
      <c r="O243" s="14">
        <f t="shared" si="188"/>
        <v>143.97999999999999</v>
      </c>
      <c r="P243" s="14">
        <f t="shared" si="189"/>
        <v>34.68</v>
      </c>
      <c r="Q243" s="15">
        <f t="shared" si="190"/>
        <v>178.66</v>
      </c>
    </row>
    <row r="244" spans="1:17" ht="16.5" customHeight="1" x14ac:dyDescent="0.25">
      <c r="A244" s="12" t="s">
        <v>549</v>
      </c>
      <c r="B244" s="28"/>
      <c r="C244" s="27"/>
      <c r="D244" s="14"/>
      <c r="E244" s="14"/>
      <c r="F244" s="108"/>
      <c r="G244" s="14"/>
      <c r="H244" s="14"/>
      <c r="I244" s="15"/>
      <c r="J244" s="13">
        <v>119</v>
      </c>
      <c r="K244" s="27">
        <f t="shared" si="181"/>
        <v>0.74839999999999995</v>
      </c>
      <c r="L244" s="14">
        <v>4.05</v>
      </c>
      <c r="M244" s="14">
        <f t="shared" si="187"/>
        <v>481.95</v>
      </c>
      <c r="N244" s="108">
        <v>0.3</v>
      </c>
      <c r="O244" s="14">
        <f t="shared" si="188"/>
        <v>144.59</v>
      </c>
      <c r="P244" s="14">
        <f t="shared" si="189"/>
        <v>34.83</v>
      </c>
      <c r="Q244" s="15">
        <f t="shared" si="190"/>
        <v>179.42000000000002</v>
      </c>
    </row>
    <row r="245" spans="1:17" ht="16.5" customHeight="1" x14ac:dyDescent="0.25">
      <c r="A245" s="12" t="s">
        <v>549</v>
      </c>
      <c r="B245" s="28"/>
      <c r="C245" s="27"/>
      <c r="D245" s="14"/>
      <c r="E245" s="14"/>
      <c r="F245" s="108"/>
      <c r="G245" s="14"/>
      <c r="H245" s="14"/>
      <c r="I245" s="15"/>
      <c r="J245" s="13">
        <v>122</v>
      </c>
      <c r="K245" s="27">
        <f t="shared" si="181"/>
        <v>0.76729999999999998</v>
      </c>
      <c r="L245" s="14">
        <v>4.05</v>
      </c>
      <c r="M245" s="14">
        <f t="shared" si="187"/>
        <v>494.09999999999997</v>
      </c>
      <c r="N245" s="108">
        <v>0.3</v>
      </c>
      <c r="O245" s="14">
        <f t="shared" si="188"/>
        <v>148.22999999999999</v>
      </c>
      <c r="P245" s="14">
        <f t="shared" si="189"/>
        <v>35.71</v>
      </c>
      <c r="Q245" s="15">
        <f t="shared" si="190"/>
        <v>183.94</v>
      </c>
    </row>
    <row r="246" spans="1:17" ht="16.5" customHeight="1" x14ac:dyDescent="0.25">
      <c r="A246" s="12" t="s">
        <v>549</v>
      </c>
      <c r="B246" s="28"/>
      <c r="C246" s="27"/>
      <c r="D246" s="14"/>
      <c r="E246" s="14"/>
      <c r="F246" s="108"/>
      <c r="G246" s="14"/>
      <c r="H246" s="14"/>
      <c r="I246" s="15"/>
      <c r="J246" s="13">
        <v>119</v>
      </c>
      <c r="K246" s="27">
        <f t="shared" si="181"/>
        <v>0.74839999999999995</v>
      </c>
      <c r="L246" s="14">
        <v>4.05</v>
      </c>
      <c r="M246" s="14">
        <f t="shared" si="187"/>
        <v>481.95</v>
      </c>
      <c r="N246" s="108">
        <v>0.3</v>
      </c>
      <c r="O246" s="14">
        <f t="shared" si="188"/>
        <v>144.59</v>
      </c>
      <c r="P246" s="14">
        <f t="shared" si="189"/>
        <v>34.83</v>
      </c>
      <c r="Q246" s="15">
        <f t="shared" si="190"/>
        <v>179.42000000000002</v>
      </c>
    </row>
    <row r="247" spans="1:17" ht="16.5" customHeight="1" x14ac:dyDescent="0.25">
      <c r="A247" s="12" t="s">
        <v>549</v>
      </c>
      <c r="B247" s="28"/>
      <c r="C247" s="27"/>
      <c r="D247" s="14"/>
      <c r="E247" s="14"/>
      <c r="F247" s="108"/>
      <c r="G247" s="14"/>
      <c r="H247" s="14"/>
      <c r="I247" s="15"/>
      <c r="J247" s="13">
        <v>103</v>
      </c>
      <c r="K247" s="27">
        <f t="shared" si="181"/>
        <v>0.64780000000000004</v>
      </c>
      <c r="L247" s="14">
        <v>4.05</v>
      </c>
      <c r="M247" s="14">
        <f t="shared" si="187"/>
        <v>417.15</v>
      </c>
      <c r="N247" s="108">
        <v>0.3</v>
      </c>
      <c r="O247" s="14">
        <f t="shared" si="188"/>
        <v>125.15</v>
      </c>
      <c r="P247" s="14">
        <f t="shared" si="189"/>
        <v>30.15</v>
      </c>
      <c r="Q247" s="15">
        <f t="shared" si="190"/>
        <v>155.30000000000001</v>
      </c>
    </row>
    <row r="248" spans="1:17" ht="16.5" customHeight="1" x14ac:dyDescent="0.25">
      <c r="A248" s="12" t="s">
        <v>549</v>
      </c>
      <c r="B248" s="28"/>
      <c r="C248" s="27"/>
      <c r="D248" s="14"/>
      <c r="E248" s="14"/>
      <c r="F248" s="108"/>
      <c r="G248" s="14"/>
      <c r="H248" s="14"/>
      <c r="I248" s="15"/>
      <c r="J248" s="13">
        <v>83</v>
      </c>
      <c r="K248" s="27">
        <f t="shared" si="181"/>
        <v>0.52200000000000002</v>
      </c>
      <c r="L248" s="14">
        <v>4.05</v>
      </c>
      <c r="M248" s="14">
        <f t="shared" si="187"/>
        <v>336.15</v>
      </c>
      <c r="N248" s="108">
        <v>0.3</v>
      </c>
      <c r="O248" s="14">
        <f t="shared" si="188"/>
        <v>100.85</v>
      </c>
      <c r="P248" s="14">
        <f t="shared" si="189"/>
        <v>24.29</v>
      </c>
      <c r="Q248" s="15">
        <f t="shared" si="190"/>
        <v>125.13999999999999</v>
      </c>
    </row>
    <row r="249" spans="1:17" ht="16.5" customHeight="1" x14ac:dyDescent="0.25">
      <c r="A249" s="12" t="s">
        <v>549</v>
      </c>
      <c r="B249" s="28"/>
      <c r="C249" s="27"/>
      <c r="D249" s="14"/>
      <c r="E249" s="14"/>
      <c r="F249" s="108"/>
      <c r="G249" s="14"/>
      <c r="H249" s="14"/>
      <c r="I249" s="15"/>
      <c r="J249" s="13">
        <v>40</v>
      </c>
      <c r="K249" s="27">
        <f t="shared" si="181"/>
        <v>0.25159999999999999</v>
      </c>
      <c r="L249" s="14">
        <v>4.05</v>
      </c>
      <c r="M249" s="14">
        <f t="shared" si="187"/>
        <v>162</v>
      </c>
      <c r="N249" s="108">
        <v>0.3</v>
      </c>
      <c r="O249" s="14">
        <f t="shared" si="188"/>
        <v>48.6</v>
      </c>
      <c r="P249" s="14">
        <f t="shared" si="189"/>
        <v>11.71</v>
      </c>
      <c r="Q249" s="15">
        <f t="shared" si="190"/>
        <v>60.31</v>
      </c>
    </row>
    <row r="250" spans="1:17" ht="16.5" customHeight="1" x14ac:dyDescent="0.25">
      <c r="A250" s="12" t="s">
        <v>549</v>
      </c>
      <c r="B250" s="28"/>
      <c r="C250" s="27"/>
      <c r="D250" s="14"/>
      <c r="E250" s="14"/>
      <c r="F250" s="108"/>
      <c r="G250" s="14"/>
      <c r="H250" s="14"/>
      <c r="I250" s="15"/>
      <c r="J250" s="13">
        <v>112</v>
      </c>
      <c r="K250" s="27">
        <f t="shared" si="181"/>
        <v>0.70440000000000003</v>
      </c>
      <c r="L250" s="14">
        <v>4.05</v>
      </c>
      <c r="M250" s="14">
        <f t="shared" si="187"/>
        <v>453.59999999999997</v>
      </c>
      <c r="N250" s="108">
        <v>0.3</v>
      </c>
      <c r="O250" s="14">
        <f t="shared" si="188"/>
        <v>136.08000000000001</v>
      </c>
      <c r="P250" s="14">
        <f t="shared" si="189"/>
        <v>32.78</v>
      </c>
      <c r="Q250" s="15">
        <f t="shared" si="190"/>
        <v>168.86</v>
      </c>
    </row>
    <row r="251" spans="1:17" ht="16.5" customHeight="1" x14ac:dyDescent="0.25">
      <c r="A251" s="12" t="s">
        <v>549</v>
      </c>
      <c r="B251" s="28"/>
      <c r="C251" s="27"/>
      <c r="D251" s="14"/>
      <c r="E251" s="14"/>
      <c r="F251" s="108"/>
      <c r="G251" s="14"/>
      <c r="H251" s="14"/>
      <c r="I251" s="15"/>
      <c r="J251" s="13">
        <v>79</v>
      </c>
      <c r="K251" s="27">
        <f t="shared" si="181"/>
        <v>0.49690000000000001</v>
      </c>
      <c r="L251" s="14">
        <v>4.05</v>
      </c>
      <c r="M251" s="14">
        <f t="shared" si="187"/>
        <v>319.95</v>
      </c>
      <c r="N251" s="108">
        <v>0.3</v>
      </c>
      <c r="O251" s="14">
        <f t="shared" si="188"/>
        <v>95.99</v>
      </c>
      <c r="P251" s="14">
        <f t="shared" si="189"/>
        <v>23.12</v>
      </c>
      <c r="Q251" s="15">
        <f t="shared" si="190"/>
        <v>119.11</v>
      </c>
    </row>
    <row r="252" spans="1:17" ht="16.5" customHeight="1" x14ac:dyDescent="0.25">
      <c r="A252" s="12" t="s">
        <v>549</v>
      </c>
      <c r="B252" s="28"/>
      <c r="C252" s="27"/>
      <c r="D252" s="14"/>
      <c r="E252" s="14"/>
      <c r="F252" s="108"/>
      <c r="G252" s="14"/>
      <c r="H252" s="14"/>
      <c r="I252" s="15"/>
      <c r="J252" s="13">
        <v>117</v>
      </c>
      <c r="K252" s="27">
        <f t="shared" si="181"/>
        <v>0.73580000000000001</v>
      </c>
      <c r="L252" s="14">
        <v>4.05</v>
      </c>
      <c r="M252" s="14">
        <f t="shared" si="187"/>
        <v>473.84999999999997</v>
      </c>
      <c r="N252" s="108">
        <v>0.3</v>
      </c>
      <c r="O252" s="14">
        <f t="shared" si="188"/>
        <v>142.16</v>
      </c>
      <c r="P252" s="14">
        <f t="shared" si="189"/>
        <v>34.25</v>
      </c>
      <c r="Q252" s="15">
        <f t="shared" si="190"/>
        <v>176.41</v>
      </c>
    </row>
    <row r="253" spans="1:17" ht="16.5" customHeight="1" x14ac:dyDescent="0.25">
      <c r="A253" s="12" t="s">
        <v>549</v>
      </c>
      <c r="B253" s="28"/>
      <c r="C253" s="27"/>
      <c r="D253" s="14"/>
      <c r="E253" s="14"/>
      <c r="F253" s="108"/>
      <c r="G253" s="14"/>
      <c r="H253" s="14"/>
      <c r="I253" s="15"/>
      <c r="J253" s="13">
        <v>119</v>
      </c>
      <c r="K253" s="27">
        <f t="shared" si="181"/>
        <v>0.74839999999999995</v>
      </c>
      <c r="L253" s="14">
        <v>4.05</v>
      </c>
      <c r="M253" s="14">
        <f t="shared" si="187"/>
        <v>481.95</v>
      </c>
      <c r="N253" s="108">
        <v>0.3</v>
      </c>
      <c r="O253" s="14">
        <f t="shared" si="188"/>
        <v>144.59</v>
      </c>
      <c r="P253" s="14">
        <f t="shared" si="189"/>
        <v>34.83</v>
      </c>
      <c r="Q253" s="15">
        <f t="shared" si="190"/>
        <v>179.42000000000002</v>
      </c>
    </row>
    <row r="254" spans="1:17" ht="16.5" customHeight="1" x14ac:dyDescent="0.25">
      <c r="A254" s="12" t="s">
        <v>549</v>
      </c>
      <c r="B254" s="28"/>
      <c r="C254" s="27"/>
      <c r="D254" s="14"/>
      <c r="E254" s="14"/>
      <c r="F254" s="108"/>
      <c r="G254" s="14"/>
      <c r="H254" s="14"/>
      <c r="I254" s="15"/>
      <c r="J254" s="13">
        <v>133</v>
      </c>
      <c r="K254" s="27">
        <f t="shared" si="181"/>
        <v>0.83650000000000002</v>
      </c>
      <c r="L254" s="14">
        <v>4.05</v>
      </c>
      <c r="M254" s="14">
        <f t="shared" si="187"/>
        <v>538.65</v>
      </c>
      <c r="N254" s="108">
        <v>0.3</v>
      </c>
      <c r="O254" s="14">
        <f t="shared" si="188"/>
        <v>161.6</v>
      </c>
      <c r="P254" s="14">
        <f t="shared" si="189"/>
        <v>38.93</v>
      </c>
      <c r="Q254" s="15">
        <f t="shared" si="190"/>
        <v>200.53</v>
      </c>
    </row>
    <row r="255" spans="1:17" ht="16.5" customHeight="1" x14ac:dyDescent="0.25">
      <c r="A255" s="12" t="s">
        <v>549</v>
      </c>
      <c r="B255" s="28"/>
      <c r="C255" s="27"/>
      <c r="D255" s="14"/>
      <c r="E255" s="14"/>
      <c r="F255" s="108"/>
      <c r="G255" s="14"/>
      <c r="H255" s="14"/>
      <c r="I255" s="15"/>
      <c r="J255" s="13">
        <v>119</v>
      </c>
      <c r="K255" s="27">
        <f t="shared" si="181"/>
        <v>0.74839999999999995</v>
      </c>
      <c r="L255" s="14">
        <v>4.05</v>
      </c>
      <c r="M255" s="14">
        <f t="shared" si="187"/>
        <v>481.95</v>
      </c>
      <c r="N255" s="108">
        <v>0.3</v>
      </c>
      <c r="O255" s="14">
        <f t="shared" si="188"/>
        <v>144.59</v>
      </c>
      <c r="P255" s="14">
        <f t="shared" si="189"/>
        <v>34.83</v>
      </c>
      <c r="Q255" s="15">
        <f t="shared" si="190"/>
        <v>179.42000000000002</v>
      </c>
    </row>
    <row r="256" spans="1:17" ht="13.5" customHeight="1" x14ac:dyDescent="0.25">
      <c r="A256" s="12" t="s">
        <v>549</v>
      </c>
      <c r="B256" s="28"/>
      <c r="C256" s="27"/>
      <c r="D256" s="14"/>
      <c r="E256" s="14"/>
      <c r="F256" s="108"/>
      <c r="G256" s="14"/>
      <c r="H256" s="14"/>
      <c r="I256" s="15"/>
      <c r="J256" s="13">
        <v>119</v>
      </c>
      <c r="K256" s="27">
        <f t="shared" si="181"/>
        <v>0.74839999999999995</v>
      </c>
      <c r="L256" s="14">
        <v>4.05</v>
      </c>
      <c r="M256" s="14">
        <f t="shared" si="187"/>
        <v>481.95</v>
      </c>
      <c r="N256" s="108">
        <v>0.3</v>
      </c>
      <c r="O256" s="14">
        <f t="shared" si="188"/>
        <v>144.59</v>
      </c>
      <c r="P256" s="14">
        <f t="shared" si="189"/>
        <v>34.83</v>
      </c>
      <c r="Q256" s="15">
        <f t="shared" si="190"/>
        <v>179.42000000000002</v>
      </c>
    </row>
    <row r="257" spans="1:17" s="1" customFormat="1" ht="24" customHeight="1" x14ac:dyDescent="0.25">
      <c r="A257" s="47" t="s">
        <v>550</v>
      </c>
      <c r="B257" s="224">
        <f>B258+B261</f>
        <v>160</v>
      </c>
      <c r="C257" s="225">
        <f t="shared" ref="C257:I257" si="191">C258+C261</f>
        <v>1.0064</v>
      </c>
      <c r="D257" s="225"/>
      <c r="E257" s="225"/>
      <c r="F257" s="225"/>
      <c r="G257" s="225">
        <f t="shared" si="191"/>
        <v>402.56</v>
      </c>
      <c r="H257" s="225">
        <f t="shared" si="191"/>
        <v>96.98</v>
      </c>
      <c r="I257" s="226">
        <f t="shared" si="191"/>
        <v>499.54</v>
      </c>
      <c r="J257" s="244">
        <f>J258+J261</f>
        <v>595</v>
      </c>
      <c r="K257" s="253">
        <f t="shared" ref="K257:Q257" si="192">K258+K261</f>
        <v>3.7419999999999995</v>
      </c>
      <c r="L257" s="253"/>
      <c r="M257" s="253"/>
      <c r="N257" s="253"/>
      <c r="O257" s="253">
        <f t="shared" si="192"/>
        <v>3450.12</v>
      </c>
      <c r="P257" s="253">
        <f t="shared" si="192"/>
        <v>831.14</v>
      </c>
      <c r="Q257" s="254">
        <f t="shared" si="192"/>
        <v>4281.26</v>
      </c>
    </row>
    <row r="258" spans="1:17" s="1" customFormat="1" ht="37.5" customHeight="1" x14ac:dyDescent="0.25">
      <c r="A258" s="101" t="s">
        <v>11</v>
      </c>
      <c r="B258" s="227">
        <f>SUM(B259:B260)</f>
        <v>80</v>
      </c>
      <c r="C258" s="228">
        <f t="shared" ref="C258:I258" si="193">SUM(C259:C260)</f>
        <v>0.50319999999999998</v>
      </c>
      <c r="D258" s="228"/>
      <c r="E258" s="228"/>
      <c r="F258" s="228"/>
      <c r="G258" s="228">
        <f t="shared" si="193"/>
        <v>233.98000000000002</v>
      </c>
      <c r="H258" s="228">
        <f t="shared" si="193"/>
        <v>56.370000000000005</v>
      </c>
      <c r="I258" s="229">
        <f t="shared" si="193"/>
        <v>290.35000000000002</v>
      </c>
      <c r="J258" s="230">
        <f>SUM(J259:J260)</f>
        <v>238</v>
      </c>
      <c r="K258" s="95">
        <f t="shared" ref="K258:Q258" si="194">SUM(K259:K260)</f>
        <v>1.4967999999999999</v>
      </c>
      <c r="L258" s="95"/>
      <c r="M258" s="95"/>
      <c r="N258" s="95"/>
      <c r="O258" s="95">
        <f t="shared" si="194"/>
        <v>1044.01</v>
      </c>
      <c r="P258" s="95">
        <f t="shared" si="194"/>
        <v>251.5</v>
      </c>
      <c r="Q258" s="243">
        <f t="shared" si="194"/>
        <v>1295.51</v>
      </c>
    </row>
    <row r="259" spans="1:17" x14ac:dyDescent="0.25">
      <c r="A259" s="12" t="s">
        <v>551</v>
      </c>
      <c r="B259" s="28">
        <v>40</v>
      </c>
      <c r="C259" s="27">
        <f>ROUND(B259/159,4)</f>
        <v>0.25159999999999999</v>
      </c>
      <c r="D259" s="14">
        <v>2200</v>
      </c>
      <c r="E259" s="14">
        <f>D259*C259</f>
        <v>553.52</v>
      </c>
      <c r="F259" s="108">
        <v>0.2</v>
      </c>
      <c r="G259" s="14">
        <f>ROUND(E259*F259,2)</f>
        <v>110.7</v>
      </c>
      <c r="H259" s="14">
        <f>ROUND(G259*0.2409,2)</f>
        <v>26.67</v>
      </c>
      <c r="I259" s="15">
        <f>G259+H259</f>
        <v>137.37</v>
      </c>
      <c r="J259" s="13">
        <v>119</v>
      </c>
      <c r="K259" s="27">
        <f>ROUND(J259/159,4)</f>
        <v>0.74839999999999995</v>
      </c>
      <c r="L259" s="14">
        <v>2200</v>
      </c>
      <c r="M259" s="14">
        <f>L259*K259</f>
        <v>1646.4799999999998</v>
      </c>
      <c r="N259" s="108">
        <v>0.3</v>
      </c>
      <c r="O259" s="14">
        <f>ROUND(M259*N259,2)</f>
        <v>493.94</v>
      </c>
      <c r="P259" s="14">
        <f>ROUND(O259*0.2409,2)</f>
        <v>118.99</v>
      </c>
      <c r="Q259" s="15">
        <f>O259+P259</f>
        <v>612.92999999999995</v>
      </c>
    </row>
    <row r="260" spans="1:17" ht="19.5" customHeight="1" x14ac:dyDescent="0.25">
      <c r="A260" s="12" t="s">
        <v>552</v>
      </c>
      <c r="B260" s="28">
        <v>40</v>
      </c>
      <c r="C260" s="27">
        <f>ROUND(B260/159,4)</f>
        <v>0.25159999999999999</v>
      </c>
      <c r="D260" s="14">
        <v>2450</v>
      </c>
      <c r="E260" s="14">
        <f>D260*C260</f>
        <v>616.41999999999996</v>
      </c>
      <c r="F260" s="108">
        <v>0.2</v>
      </c>
      <c r="G260" s="14">
        <f>ROUND(E260*F260,2)</f>
        <v>123.28</v>
      </c>
      <c r="H260" s="14">
        <f>ROUND(G260*0.2409,2)</f>
        <v>29.7</v>
      </c>
      <c r="I260" s="15">
        <f>G260+H260</f>
        <v>152.97999999999999</v>
      </c>
      <c r="J260" s="13">
        <v>119</v>
      </c>
      <c r="K260" s="27">
        <f>ROUND(J260/159,4)</f>
        <v>0.74839999999999995</v>
      </c>
      <c r="L260" s="14">
        <v>2450</v>
      </c>
      <c r="M260" s="14">
        <f>L260*K260</f>
        <v>1833.58</v>
      </c>
      <c r="N260" s="108">
        <v>0.3</v>
      </c>
      <c r="O260" s="14">
        <f>ROUND(M260*N260,2)</f>
        <v>550.07000000000005</v>
      </c>
      <c r="P260" s="14">
        <f>ROUND(O260*0.2409,2)</f>
        <v>132.51</v>
      </c>
      <c r="Q260" s="15">
        <f>O260+P260</f>
        <v>682.58</v>
      </c>
    </row>
    <row r="261" spans="1:17" s="1" customFormat="1" ht="49.5" customHeight="1" x14ac:dyDescent="0.25">
      <c r="A261" s="101" t="s">
        <v>9</v>
      </c>
      <c r="B261" s="227">
        <f>SUM(B262:B264)</f>
        <v>80</v>
      </c>
      <c r="C261" s="228">
        <f t="shared" ref="C261:I261" si="195">SUM(C262:C264)</f>
        <v>0.50319999999999998</v>
      </c>
      <c r="D261" s="228"/>
      <c r="E261" s="228"/>
      <c r="F261" s="228"/>
      <c r="G261" s="228">
        <f t="shared" si="195"/>
        <v>168.57999999999998</v>
      </c>
      <c r="H261" s="228">
        <f t="shared" si="195"/>
        <v>40.61</v>
      </c>
      <c r="I261" s="229">
        <f t="shared" si="195"/>
        <v>209.19</v>
      </c>
      <c r="J261" s="230">
        <f>SUM(J262:J264)</f>
        <v>357</v>
      </c>
      <c r="K261" s="95">
        <f t="shared" ref="K261:Q261" si="196">SUM(K262:K264)</f>
        <v>2.2451999999999996</v>
      </c>
      <c r="L261" s="95"/>
      <c r="M261" s="95"/>
      <c r="N261" s="95"/>
      <c r="O261" s="95">
        <f t="shared" si="196"/>
        <v>2406.1099999999997</v>
      </c>
      <c r="P261" s="95">
        <f t="shared" si="196"/>
        <v>579.64</v>
      </c>
      <c r="Q261" s="243">
        <f t="shared" si="196"/>
        <v>2985.75</v>
      </c>
    </row>
    <row r="262" spans="1:17" ht="33" x14ac:dyDescent="0.25">
      <c r="A262" s="12" t="s">
        <v>553</v>
      </c>
      <c r="B262" s="28">
        <v>40</v>
      </c>
      <c r="C262" s="27">
        <f>ROUND(B262/159,4)</f>
        <v>0.25159999999999999</v>
      </c>
      <c r="D262" s="14">
        <v>1300</v>
      </c>
      <c r="E262" s="14">
        <f>D262*C262</f>
        <v>327.08</v>
      </c>
      <c r="F262" s="108">
        <v>0.2</v>
      </c>
      <c r="G262" s="14">
        <f>ROUND(E262*F262,2)</f>
        <v>65.42</v>
      </c>
      <c r="H262" s="14">
        <f>ROUND(G262*0.2409,2)</f>
        <v>15.76</v>
      </c>
      <c r="I262" s="15">
        <f>G262+H262</f>
        <v>81.180000000000007</v>
      </c>
      <c r="J262" s="13">
        <v>119</v>
      </c>
      <c r="K262" s="27">
        <f>ROUND(J262/159,4)</f>
        <v>0.74839999999999995</v>
      </c>
      <c r="L262" s="14">
        <v>1300</v>
      </c>
      <c r="M262" s="14">
        <f>L262*K262</f>
        <v>972.92</v>
      </c>
      <c r="N262" s="108">
        <v>1</v>
      </c>
      <c r="O262" s="14">
        <f>ROUND(M262*N262,2)</f>
        <v>972.92</v>
      </c>
      <c r="P262" s="14">
        <f>ROUND(O262*0.2409,2)</f>
        <v>234.38</v>
      </c>
      <c r="Q262" s="15">
        <f>O262+P262</f>
        <v>1207.3</v>
      </c>
    </row>
    <row r="263" spans="1:17" ht="33" x14ac:dyDescent="0.25">
      <c r="A263" s="12" t="s">
        <v>554</v>
      </c>
      <c r="B263" s="28"/>
      <c r="C263" s="27"/>
      <c r="D263" s="14"/>
      <c r="E263" s="14"/>
      <c r="F263" s="108"/>
      <c r="G263" s="14"/>
      <c r="H263" s="14"/>
      <c r="I263" s="15"/>
      <c r="J263" s="13">
        <v>119</v>
      </c>
      <c r="K263" s="27">
        <f>ROUND(J263/159,4)</f>
        <v>0.74839999999999995</v>
      </c>
      <c r="L263" s="14">
        <v>1300</v>
      </c>
      <c r="M263" s="14">
        <f t="shared" ref="M263:M264" si="197">L263*K263</f>
        <v>972.92</v>
      </c>
      <c r="N263" s="108">
        <v>1</v>
      </c>
      <c r="O263" s="14">
        <f>ROUND(M263*N263,2)</f>
        <v>972.92</v>
      </c>
      <c r="P263" s="14">
        <f>ROUND(O263*0.2409,2)</f>
        <v>234.38</v>
      </c>
      <c r="Q263" s="15">
        <f>O263+P263</f>
        <v>1207.3</v>
      </c>
    </row>
    <row r="264" spans="1:17" x14ac:dyDescent="0.25">
      <c r="A264" s="12" t="s">
        <v>555</v>
      </c>
      <c r="B264" s="28">
        <v>40</v>
      </c>
      <c r="C264" s="27">
        <f>ROUND(B264/159,4)</f>
        <v>0.25159999999999999</v>
      </c>
      <c r="D264" s="14">
        <v>2050</v>
      </c>
      <c r="E264" s="14">
        <f>D264*C264</f>
        <v>515.78</v>
      </c>
      <c r="F264" s="108">
        <v>0.2</v>
      </c>
      <c r="G264" s="14">
        <f t="shared" ref="G264" si="198">ROUND(E264*F264,2)</f>
        <v>103.16</v>
      </c>
      <c r="H264" s="14">
        <f t="shared" ref="H264" si="199">ROUND(G264*0.2409,2)</f>
        <v>24.85</v>
      </c>
      <c r="I264" s="15">
        <f t="shared" ref="I264" si="200">G264+H264</f>
        <v>128.01</v>
      </c>
      <c r="J264" s="13">
        <v>119</v>
      </c>
      <c r="K264" s="27">
        <f>ROUND(J264/159,4)</f>
        <v>0.74839999999999995</v>
      </c>
      <c r="L264" s="14">
        <v>2050</v>
      </c>
      <c r="M264" s="14">
        <f t="shared" si="197"/>
        <v>1534.2199999999998</v>
      </c>
      <c r="N264" s="108">
        <v>0.3</v>
      </c>
      <c r="O264" s="1113">
        <f>ROUND(M264*N264,2)</f>
        <v>460.27</v>
      </c>
      <c r="P264" s="1113">
        <f>ROUND(O264*0.2409,2)</f>
        <v>110.88</v>
      </c>
      <c r="Q264" s="1114">
        <f>O264+P264</f>
        <v>571.15</v>
      </c>
    </row>
    <row r="265" spans="1:17" s="1" customFormat="1" ht="24" customHeight="1" x14ac:dyDescent="0.25">
      <c r="A265" s="47" t="s">
        <v>556</v>
      </c>
      <c r="B265" s="224">
        <f>B266</f>
        <v>197</v>
      </c>
      <c r="C265" s="225">
        <f t="shared" ref="C265:Q265" si="201">C266</f>
        <v>1.2389000000000001</v>
      </c>
      <c r="D265" s="225"/>
      <c r="E265" s="225"/>
      <c r="F265" s="225"/>
      <c r="G265" s="225">
        <f t="shared" si="201"/>
        <v>343.54999999999995</v>
      </c>
      <c r="H265" s="225">
        <f t="shared" si="201"/>
        <v>82.780000000000015</v>
      </c>
      <c r="I265" s="226">
        <f t="shared" si="201"/>
        <v>426.33000000000004</v>
      </c>
      <c r="J265" s="224">
        <f t="shared" si="201"/>
        <v>533</v>
      </c>
      <c r="K265" s="225">
        <f t="shared" si="201"/>
        <v>3.3521999999999994</v>
      </c>
      <c r="L265" s="225"/>
      <c r="M265" s="225"/>
      <c r="N265" s="225"/>
      <c r="O265" s="225">
        <f t="shared" si="201"/>
        <v>4420.05</v>
      </c>
      <c r="P265" s="225">
        <f t="shared" si="201"/>
        <v>1064.8</v>
      </c>
      <c r="Q265" s="226">
        <f t="shared" si="201"/>
        <v>5484.8499999999985</v>
      </c>
    </row>
    <row r="266" spans="1:17" s="1" customFormat="1" ht="37.5" customHeight="1" x14ac:dyDescent="0.25">
      <c r="A266" s="101" t="s">
        <v>11</v>
      </c>
      <c r="B266" s="227">
        <f>SUM(B267:B273)</f>
        <v>197</v>
      </c>
      <c r="C266" s="228">
        <f t="shared" ref="C266:I266" si="202">SUM(C267:C273)</f>
        <v>1.2389000000000001</v>
      </c>
      <c r="D266" s="228"/>
      <c r="E266" s="228"/>
      <c r="F266" s="228"/>
      <c r="G266" s="228">
        <f t="shared" si="202"/>
        <v>343.54999999999995</v>
      </c>
      <c r="H266" s="228">
        <f t="shared" si="202"/>
        <v>82.780000000000015</v>
      </c>
      <c r="I266" s="229">
        <f t="shared" si="202"/>
        <v>426.33000000000004</v>
      </c>
      <c r="J266" s="227">
        <f>SUM(J267:J276)</f>
        <v>533</v>
      </c>
      <c r="K266" s="228">
        <f t="shared" ref="K266:Q266" si="203">SUM(K267:K276)</f>
        <v>3.3521999999999994</v>
      </c>
      <c r="L266" s="228"/>
      <c r="M266" s="228"/>
      <c r="N266" s="228"/>
      <c r="O266" s="228">
        <f t="shared" si="203"/>
        <v>4420.05</v>
      </c>
      <c r="P266" s="228">
        <f t="shared" si="203"/>
        <v>1064.8</v>
      </c>
      <c r="Q266" s="229">
        <f t="shared" si="203"/>
        <v>5484.8499999999985</v>
      </c>
    </row>
    <row r="267" spans="1:17" ht="18.75" customHeight="1" x14ac:dyDescent="0.25">
      <c r="A267" s="12" t="s">
        <v>557</v>
      </c>
      <c r="B267" s="28">
        <v>24</v>
      </c>
      <c r="C267" s="27">
        <f>ROUND(B267/159,4)</f>
        <v>0.15090000000000001</v>
      </c>
      <c r="D267" s="14">
        <v>8.5500000000000007</v>
      </c>
      <c r="E267" s="14">
        <f>D267*B267</f>
        <v>205.20000000000002</v>
      </c>
      <c r="F267" s="108">
        <v>0.2</v>
      </c>
      <c r="G267" s="14">
        <f>ROUND(E267*F267,2)</f>
        <v>41.04</v>
      </c>
      <c r="H267" s="14">
        <f>ROUND(G267*0.2409,2)</f>
        <v>9.89</v>
      </c>
      <c r="I267" s="15">
        <f>G267+H267</f>
        <v>50.93</v>
      </c>
      <c r="J267" s="13">
        <v>24</v>
      </c>
      <c r="K267" s="27">
        <f>ROUND(J267/159,4)</f>
        <v>0.15090000000000001</v>
      </c>
      <c r="L267" s="14">
        <v>8.5500000000000007</v>
      </c>
      <c r="M267" s="14">
        <f>J267*L267</f>
        <v>205.20000000000002</v>
      </c>
      <c r="N267" s="108">
        <v>1</v>
      </c>
      <c r="O267" s="14">
        <f>ROUND(N267*M267,2)</f>
        <v>205.2</v>
      </c>
      <c r="P267" s="14">
        <f>ROUND(O267*0.2409,2)</f>
        <v>49.43</v>
      </c>
      <c r="Q267" s="15">
        <f>O267+P267</f>
        <v>254.63</v>
      </c>
    </row>
    <row r="268" spans="1:17" ht="18.75" customHeight="1" x14ac:dyDescent="0.25">
      <c r="A268" s="12" t="s">
        <v>557</v>
      </c>
      <c r="B268" s="28">
        <v>20</v>
      </c>
      <c r="C268" s="27">
        <f t="shared" ref="C268:C273" si="204">ROUND(B268/159,4)</f>
        <v>0.1258</v>
      </c>
      <c r="D268" s="14">
        <v>8.5500000000000007</v>
      </c>
      <c r="E268" s="14">
        <f t="shared" ref="E268:E273" si="205">D268*B268</f>
        <v>171</v>
      </c>
      <c r="F268" s="108">
        <v>0.2</v>
      </c>
      <c r="G268" s="14">
        <f t="shared" ref="G268:G273" si="206">ROUND(E268*F268,2)</f>
        <v>34.200000000000003</v>
      </c>
      <c r="H268" s="14">
        <f t="shared" ref="H268:H273" si="207">ROUND(G268*0.2409,2)</f>
        <v>8.24</v>
      </c>
      <c r="I268" s="15">
        <f t="shared" ref="I268:I273" si="208">G268+H268</f>
        <v>42.440000000000005</v>
      </c>
      <c r="J268" s="13">
        <v>74</v>
      </c>
      <c r="K268" s="27">
        <f t="shared" ref="K268:K276" si="209">ROUND(J268/159,4)</f>
        <v>0.46539999999999998</v>
      </c>
      <c r="L268" s="14">
        <v>8.5500000000000007</v>
      </c>
      <c r="M268" s="14">
        <f t="shared" ref="M268:M276" si="210">J268*L268</f>
        <v>632.70000000000005</v>
      </c>
      <c r="N268" s="108">
        <v>1</v>
      </c>
      <c r="O268" s="14">
        <f t="shared" ref="O268:O276" si="211">ROUND(N268*M268,2)</f>
        <v>632.70000000000005</v>
      </c>
      <c r="P268" s="14">
        <f t="shared" ref="P268:P276" si="212">ROUND(O268*0.2409,2)</f>
        <v>152.41999999999999</v>
      </c>
      <c r="Q268" s="15">
        <f t="shared" ref="Q268:Q276" si="213">O268+P268</f>
        <v>785.12</v>
      </c>
    </row>
    <row r="269" spans="1:17" ht="18.75" customHeight="1" x14ac:dyDescent="0.25">
      <c r="A269" s="12" t="s">
        <v>557</v>
      </c>
      <c r="B269" s="28">
        <v>48</v>
      </c>
      <c r="C269" s="27">
        <f t="shared" si="204"/>
        <v>0.3019</v>
      </c>
      <c r="D269" s="14">
        <v>8.5500000000000007</v>
      </c>
      <c r="E269" s="14">
        <f t="shared" si="205"/>
        <v>410.40000000000003</v>
      </c>
      <c r="F269" s="108">
        <v>0.2</v>
      </c>
      <c r="G269" s="14">
        <f t="shared" si="206"/>
        <v>82.08</v>
      </c>
      <c r="H269" s="14">
        <f t="shared" si="207"/>
        <v>19.77</v>
      </c>
      <c r="I269" s="15">
        <f t="shared" si="208"/>
        <v>101.85</v>
      </c>
      <c r="J269" s="13">
        <v>48</v>
      </c>
      <c r="K269" s="27">
        <f t="shared" si="209"/>
        <v>0.3019</v>
      </c>
      <c r="L269" s="14">
        <v>8.5500000000000007</v>
      </c>
      <c r="M269" s="14">
        <f t="shared" si="210"/>
        <v>410.40000000000003</v>
      </c>
      <c r="N269" s="108">
        <v>1</v>
      </c>
      <c r="O269" s="14">
        <f t="shared" si="211"/>
        <v>410.4</v>
      </c>
      <c r="P269" s="14">
        <f t="shared" si="212"/>
        <v>98.87</v>
      </c>
      <c r="Q269" s="15">
        <f t="shared" si="213"/>
        <v>509.27</v>
      </c>
    </row>
    <row r="270" spans="1:17" ht="18.75" customHeight="1" x14ac:dyDescent="0.25">
      <c r="A270" s="12" t="s">
        <v>557</v>
      </c>
      <c r="B270" s="28">
        <v>24</v>
      </c>
      <c r="C270" s="27">
        <f t="shared" si="204"/>
        <v>0.15090000000000001</v>
      </c>
      <c r="D270" s="14">
        <v>8.5500000000000007</v>
      </c>
      <c r="E270" s="14">
        <f t="shared" si="205"/>
        <v>205.20000000000002</v>
      </c>
      <c r="F270" s="108">
        <v>0.2</v>
      </c>
      <c r="G270" s="14">
        <f t="shared" si="206"/>
        <v>41.04</v>
      </c>
      <c r="H270" s="14">
        <f t="shared" si="207"/>
        <v>9.89</v>
      </c>
      <c r="I270" s="15">
        <f t="shared" si="208"/>
        <v>50.93</v>
      </c>
      <c r="J270" s="13">
        <v>100</v>
      </c>
      <c r="K270" s="27">
        <f t="shared" si="209"/>
        <v>0.62890000000000001</v>
      </c>
      <c r="L270" s="14">
        <v>8.5500000000000007</v>
      </c>
      <c r="M270" s="14">
        <f t="shared" si="210"/>
        <v>855.00000000000011</v>
      </c>
      <c r="N270" s="108">
        <v>1</v>
      </c>
      <c r="O270" s="14">
        <f t="shared" si="211"/>
        <v>855</v>
      </c>
      <c r="P270" s="14">
        <f t="shared" si="212"/>
        <v>205.97</v>
      </c>
      <c r="Q270" s="15">
        <f t="shared" si="213"/>
        <v>1060.97</v>
      </c>
    </row>
    <row r="271" spans="1:17" ht="18.75" customHeight="1" x14ac:dyDescent="0.25">
      <c r="A271" s="12" t="s">
        <v>512</v>
      </c>
      <c r="B271" s="28">
        <v>32</v>
      </c>
      <c r="C271" s="27">
        <f t="shared" si="204"/>
        <v>0.20130000000000001</v>
      </c>
      <c r="D271" s="14">
        <v>7.8</v>
      </c>
      <c r="E271" s="14">
        <f t="shared" si="205"/>
        <v>249.6</v>
      </c>
      <c r="F271" s="108">
        <v>0.2</v>
      </c>
      <c r="G271" s="14">
        <f t="shared" si="206"/>
        <v>49.92</v>
      </c>
      <c r="H271" s="14">
        <f t="shared" si="207"/>
        <v>12.03</v>
      </c>
      <c r="I271" s="15">
        <f t="shared" si="208"/>
        <v>61.95</v>
      </c>
      <c r="J271" s="13">
        <v>94</v>
      </c>
      <c r="K271" s="27">
        <f t="shared" si="209"/>
        <v>0.59119999999999995</v>
      </c>
      <c r="L271" s="14">
        <v>7.8</v>
      </c>
      <c r="M271" s="14">
        <f t="shared" si="210"/>
        <v>733.19999999999993</v>
      </c>
      <c r="N271" s="108">
        <v>1</v>
      </c>
      <c r="O271" s="14">
        <f t="shared" si="211"/>
        <v>733.2</v>
      </c>
      <c r="P271" s="14">
        <f t="shared" si="212"/>
        <v>176.63</v>
      </c>
      <c r="Q271" s="15">
        <f t="shared" si="213"/>
        <v>909.83</v>
      </c>
    </row>
    <row r="272" spans="1:17" ht="18.75" customHeight="1" x14ac:dyDescent="0.25">
      <c r="A272" s="12" t="s">
        <v>512</v>
      </c>
      <c r="B272" s="28">
        <v>44</v>
      </c>
      <c r="C272" s="27">
        <f t="shared" si="204"/>
        <v>0.2767</v>
      </c>
      <c r="D272" s="14">
        <v>7.8</v>
      </c>
      <c r="E272" s="14">
        <f t="shared" si="205"/>
        <v>343.2</v>
      </c>
      <c r="F272" s="108">
        <v>0.2</v>
      </c>
      <c r="G272" s="14">
        <f t="shared" si="206"/>
        <v>68.64</v>
      </c>
      <c r="H272" s="14">
        <f t="shared" si="207"/>
        <v>16.54</v>
      </c>
      <c r="I272" s="15">
        <f t="shared" si="208"/>
        <v>85.18</v>
      </c>
      <c r="J272" s="13">
        <v>100</v>
      </c>
      <c r="K272" s="27">
        <f t="shared" si="209"/>
        <v>0.62890000000000001</v>
      </c>
      <c r="L272" s="14">
        <v>7.8</v>
      </c>
      <c r="M272" s="14">
        <f t="shared" si="210"/>
        <v>780</v>
      </c>
      <c r="N272" s="108">
        <v>1</v>
      </c>
      <c r="O272" s="14">
        <f t="shared" si="211"/>
        <v>780</v>
      </c>
      <c r="P272" s="14">
        <f t="shared" si="212"/>
        <v>187.9</v>
      </c>
      <c r="Q272" s="15">
        <f t="shared" si="213"/>
        <v>967.9</v>
      </c>
    </row>
    <row r="273" spans="1:17" ht="18.75" customHeight="1" x14ac:dyDescent="0.25">
      <c r="A273" s="12" t="s">
        <v>541</v>
      </c>
      <c r="B273" s="28">
        <v>5</v>
      </c>
      <c r="C273" s="27">
        <f t="shared" si="204"/>
        <v>3.1399999999999997E-2</v>
      </c>
      <c r="D273" s="14">
        <v>10.65</v>
      </c>
      <c r="E273" s="14">
        <f t="shared" si="205"/>
        <v>53.25</v>
      </c>
      <c r="F273" s="108">
        <v>0.5</v>
      </c>
      <c r="G273" s="14">
        <f t="shared" si="206"/>
        <v>26.63</v>
      </c>
      <c r="H273" s="14">
        <f t="shared" si="207"/>
        <v>6.42</v>
      </c>
      <c r="I273" s="15">
        <f t="shared" si="208"/>
        <v>33.049999999999997</v>
      </c>
      <c r="J273" s="13">
        <v>4</v>
      </c>
      <c r="K273" s="27">
        <f t="shared" si="209"/>
        <v>2.52E-2</v>
      </c>
      <c r="L273" s="14">
        <v>10.65</v>
      </c>
      <c r="M273" s="14">
        <f t="shared" si="210"/>
        <v>42.6</v>
      </c>
      <c r="N273" s="108">
        <v>1</v>
      </c>
      <c r="O273" s="14">
        <f t="shared" si="211"/>
        <v>42.6</v>
      </c>
      <c r="P273" s="14">
        <f t="shared" si="212"/>
        <v>10.26</v>
      </c>
      <c r="Q273" s="15">
        <f t="shared" si="213"/>
        <v>52.86</v>
      </c>
    </row>
    <row r="274" spans="1:17" ht="18.75" customHeight="1" x14ac:dyDescent="0.25">
      <c r="A274" s="12" t="s">
        <v>557</v>
      </c>
      <c r="B274" s="28"/>
      <c r="C274" s="27"/>
      <c r="D274" s="14"/>
      <c r="E274" s="14"/>
      <c r="F274" s="108"/>
      <c r="G274" s="14"/>
      <c r="H274" s="14"/>
      <c r="I274" s="15"/>
      <c r="J274" s="13">
        <v>46</v>
      </c>
      <c r="K274" s="27">
        <f t="shared" si="209"/>
        <v>0.2893</v>
      </c>
      <c r="L274" s="14">
        <v>8.5500000000000007</v>
      </c>
      <c r="M274" s="14">
        <f>J274*L274</f>
        <v>393.3</v>
      </c>
      <c r="N274" s="108">
        <v>1</v>
      </c>
      <c r="O274" s="14">
        <f t="shared" si="211"/>
        <v>393.3</v>
      </c>
      <c r="P274" s="14">
        <f t="shared" si="212"/>
        <v>94.75</v>
      </c>
      <c r="Q274" s="15">
        <f t="shared" si="213"/>
        <v>488.05</v>
      </c>
    </row>
    <row r="275" spans="1:17" ht="18.75" customHeight="1" x14ac:dyDescent="0.25">
      <c r="A275" s="12" t="s">
        <v>557</v>
      </c>
      <c r="B275" s="28"/>
      <c r="C275" s="27"/>
      <c r="D275" s="14"/>
      <c r="E275" s="14"/>
      <c r="F275" s="108"/>
      <c r="G275" s="14"/>
      <c r="H275" s="14"/>
      <c r="I275" s="15"/>
      <c r="J275" s="13">
        <v>42</v>
      </c>
      <c r="K275" s="27">
        <f t="shared" si="209"/>
        <v>0.26419999999999999</v>
      </c>
      <c r="L275" s="14">
        <v>8.5500000000000007</v>
      </c>
      <c r="M275" s="14">
        <f>J275*L275</f>
        <v>359.1</v>
      </c>
      <c r="N275" s="108">
        <v>1</v>
      </c>
      <c r="O275" s="14">
        <f t="shared" si="211"/>
        <v>359.1</v>
      </c>
      <c r="P275" s="14">
        <f t="shared" si="212"/>
        <v>86.51</v>
      </c>
      <c r="Q275" s="15">
        <f t="shared" si="213"/>
        <v>445.61</v>
      </c>
    </row>
    <row r="276" spans="1:17" ht="19.5" customHeight="1" x14ac:dyDescent="0.25">
      <c r="A276" s="12" t="s">
        <v>557</v>
      </c>
      <c r="B276" s="28"/>
      <c r="C276" s="27"/>
      <c r="D276" s="14"/>
      <c r="E276" s="14"/>
      <c r="F276" s="108"/>
      <c r="G276" s="14"/>
      <c r="H276" s="14"/>
      <c r="I276" s="15"/>
      <c r="J276" s="13">
        <v>1</v>
      </c>
      <c r="K276" s="27">
        <f t="shared" si="209"/>
        <v>6.3E-3</v>
      </c>
      <c r="L276" s="14">
        <v>8.5500000000000007</v>
      </c>
      <c r="M276" s="14">
        <f t="shared" si="210"/>
        <v>8.5500000000000007</v>
      </c>
      <c r="N276" s="108">
        <v>1</v>
      </c>
      <c r="O276" s="14">
        <f t="shared" si="211"/>
        <v>8.5500000000000007</v>
      </c>
      <c r="P276" s="14">
        <f t="shared" si="212"/>
        <v>2.06</v>
      </c>
      <c r="Q276" s="15">
        <f t="shared" si="213"/>
        <v>10.610000000000001</v>
      </c>
    </row>
    <row r="277" spans="1:17" s="1" customFormat="1" ht="24" customHeight="1" x14ac:dyDescent="0.25">
      <c r="A277" s="47" t="s">
        <v>558</v>
      </c>
      <c r="B277" s="224">
        <f>B278</f>
        <v>192</v>
      </c>
      <c r="C277" s="225">
        <f t="shared" ref="C277:Q277" si="214">C278</f>
        <v>1.2075</v>
      </c>
      <c r="D277" s="225"/>
      <c r="E277" s="225"/>
      <c r="F277" s="225"/>
      <c r="G277" s="225">
        <f t="shared" si="214"/>
        <v>336.26</v>
      </c>
      <c r="H277" s="225">
        <f t="shared" si="214"/>
        <v>81.009999999999991</v>
      </c>
      <c r="I277" s="226">
        <f t="shared" si="214"/>
        <v>417.2700000000001</v>
      </c>
      <c r="J277" s="224">
        <f t="shared" si="214"/>
        <v>528</v>
      </c>
      <c r="K277" s="225">
        <f t="shared" si="214"/>
        <v>3.3206000000000002</v>
      </c>
      <c r="L277" s="225"/>
      <c r="M277" s="225"/>
      <c r="N277" s="225"/>
      <c r="O277" s="225">
        <f t="shared" si="214"/>
        <v>4413.8999999999996</v>
      </c>
      <c r="P277" s="225">
        <f t="shared" si="214"/>
        <v>1063.3100000000002</v>
      </c>
      <c r="Q277" s="226">
        <f t="shared" si="214"/>
        <v>5477.21</v>
      </c>
    </row>
    <row r="278" spans="1:17" s="1" customFormat="1" ht="37.5" customHeight="1" x14ac:dyDescent="0.25">
      <c r="A278" s="101" t="s">
        <v>11</v>
      </c>
      <c r="B278" s="227">
        <f>SUM(B279:B287)</f>
        <v>192</v>
      </c>
      <c r="C278" s="228">
        <f t="shared" ref="C278:I278" si="215">SUM(C279:C287)</f>
        <v>1.2075</v>
      </c>
      <c r="D278" s="228"/>
      <c r="E278" s="228"/>
      <c r="F278" s="228"/>
      <c r="G278" s="228">
        <f t="shared" si="215"/>
        <v>336.26</v>
      </c>
      <c r="H278" s="228">
        <f t="shared" si="215"/>
        <v>81.009999999999991</v>
      </c>
      <c r="I278" s="229">
        <f t="shared" si="215"/>
        <v>417.2700000000001</v>
      </c>
      <c r="J278" s="227">
        <f>SUM(J279:J289)</f>
        <v>528</v>
      </c>
      <c r="K278" s="228">
        <f t="shared" ref="K278:Q278" si="216">SUM(K279:K289)</f>
        <v>3.3206000000000002</v>
      </c>
      <c r="L278" s="228"/>
      <c r="M278" s="228"/>
      <c r="N278" s="228"/>
      <c r="O278" s="228">
        <f t="shared" si="216"/>
        <v>4413.8999999999996</v>
      </c>
      <c r="P278" s="228">
        <f t="shared" si="216"/>
        <v>1063.3100000000002</v>
      </c>
      <c r="Q278" s="229">
        <f t="shared" si="216"/>
        <v>5477.21</v>
      </c>
    </row>
    <row r="279" spans="1:17" ht="18.75" customHeight="1" x14ac:dyDescent="0.25">
      <c r="A279" s="12" t="s">
        <v>559</v>
      </c>
      <c r="B279" s="28">
        <v>20</v>
      </c>
      <c r="C279" s="27">
        <f>ROUND(B279/159,4)</f>
        <v>0.1258</v>
      </c>
      <c r="D279" s="14">
        <v>8.5500000000000007</v>
      </c>
      <c r="E279" s="14">
        <f>D279*B279</f>
        <v>171</v>
      </c>
      <c r="F279" s="108">
        <v>0.2</v>
      </c>
      <c r="G279" s="14">
        <f>ROUND(F279*E279,2)</f>
        <v>34.200000000000003</v>
      </c>
      <c r="H279" s="14">
        <f>ROUND(G279*0.2409,2)</f>
        <v>8.24</v>
      </c>
      <c r="I279" s="15">
        <f>G279+H279</f>
        <v>42.440000000000005</v>
      </c>
      <c r="J279" s="13">
        <v>91</v>
      </c>
      <c r="K279" s="27">
        <f>ROUND(J279/159,4)</f>
        <v>0.57230000000000003</v>
      </c>
      <c r="L279" s="14">
        <v>8.5500000000000007</v>
      </c>
      <c r="M279" s="14">
        <f>L279*J279</f>
        <v>778.05000000000007</v>
      </c>
      <c r="N279" s="108">
        <v>1</v>
      </c>
      <c r="O279" s="14">
        <f>ROUND(N279*M279,2)</f>
        <v>778.05</v>
      </c>
      <c r="P279" s="14">
        <f>ROUND(O279*0.2409,2)</f>
        <v>187.43</v>
      </c>
      <c r="Q279" s="15">
        <f>O279+P279</f>
        <v>965.48</v>
      </c>
    </row>
    <row r="280" spans="1:17" ht="18.75" customHeight="1" x14ac:dyDescent="0.25">
      <c r="A280" s="12" t="s">
        <v>559</v>
      </c>
      <c r="B280" s="28">
        <v>4</v>
      </c>
      <c r="C280" s="27">
        <f t="shared" ref="C280:C287" si="217">ROUND(B280/159,4)</f>
        <v>2.52E-2</v>
      </c>
      <c r="D280" s="14">
        <v>8.5500000000000007</v>
      </c>
      <c r="E280" s="14">
        <f t="shared" ref="E280:E287" si="218">D280*B280</f>
        <v>34.200000000000003</v>
      </c>
      <c r="F280" s="108">
        <v>0.2</v>
      </c>
      <c r="G280" s="14">
        <f t="shared" ref="G280:G287" si="219">ROUND(F280*E280,2)</f>
        <v>6.84</v>
      </c>
      <c r="H280" s="14">
        <f t="shared" ref="H280:H287" si="220">ROUND(G280*0.2409,2)</f>
        <v>1.65</v>
      </c>
      <c r="I280" s="15">
        <f t="shared" ref="I280:I287" si="221">G280+H280</f>
        <v>8.49</v>
      </c>
      <c r="J280" s="13">
        <v>50</v>
      </c>
      <c r="K280" s="27">
        <f t="shared" ref="K280:K289" si="222">ROUND(J280/159,4)</f>
        <v>0.3145</v>
      </c>
      <c r="L280" s="14">
        <v>8.5500000000000007</v>
      </c>
      <c r="M280" s="14">
        <f t="shared" ref="M280:M289" si="223">L280*J280</f>
        <v>427.50000000000006</v>
      </c>
      <c r="N280" s="108">
        <v>1</v>
      </c>
      <c r="O280" s="14">
        <f t="shared" ref="O280:O289" si="224">ROUND(N280*M280,2)</f>
        <v>427.5</v>
      </c>
      <c r="P280" s="14">
        <f t="shared" ref="P280:P289" si="225">ROUND(O280*0.2409,2)</f>
        <v>102.98</v>
      </c>
      <c r="Q280" s="15">
        <f t="shared" ref="Q280:Q289" si="226">O280+P280</f>
        <v>530.48</v>
      </c>
    </row>
    <row r="281" spans="1:17" ht="18.75" customHeight="1" x14ac:dyDescent="0.25">
      <c r="A281" s="12" t="s">
        <v>559</v>
      </c>
      <c r="B281" s="28">
        <v>32</v>
      </c>
      <c r="C281" s="27">
        <f t="shared" si="217"/>
        <v>0.20130000000000001</v>
      </c>
      <c r="D281" s="14">
        <v>8.5500000000000007</v>
      </c>
      <c r="E281" s="14">
        <f t="shared" si="218"/>
        <v>273.60000000000002</v>
      </c>
      <c r="F281" s="108">
        <v>0.2</v>
      </c>
      <c r="G281" s="14">
        <f t="shared" si="219"/>
        <v>54.72</v>
      </c>
      <c r="H281" s="14">
        <f t="shared" si="220"/>
        <v>13.18</v>
      </c>
      <c r="I281" s="15">
        <f t="shared" si="221"/>
        <v>67.900000000000006</v>
      </c>
      <c r="J281" s="13">
        <v>92</v>
      </c>
      <c r="K281" s="27">
        <f t="shared" si="222"/>
        <v>0.5786</v>
      </c>
      <c r="L281" s="14">
        <v>8.5500000000000007</v>
      </c>
      <c r="M281" s="14">
        <f t="shared" si="223"/>
        <v>786.6</v>
      </c>
      <c r="N281" s="108">
        <v>1</v>
      </c>
      <c r="O281" s="14">
        <f t="shared" si="224"/>
        <v>786.6</v>
      </c>
      <c r="P281" s="14">
        <f t="shared" si="225"/>
        <v>189.49</v>
      </c>
      <c r="Q281" s="15">
        <f t="shared" si="226"/>
        <v>976.09</v>
      </c>
    </row>
    <row r="282" spans="1:17" ht="18.75" customHeight="1" x14ac:dyDescent="0.25">
      <c r="A282" s="12" t="s">
        <v>559</v>
      </c>
      <c r="B282" s="28">
        <v>24</v>
      </c>
      <c r="C282" s="27">
        <f t="shared" si="217"/>
        <v>0.15090000000000001</v>
      </c>
      <c r="D282" s="14">
        <v>8.5500000000000007</v>
      </c>
      <c r="E282" s="14">
        <f t="shared" si="218"/>
        <v>205.20000000000002</v>
      </c>
      <c r="F282" s="108">
        <v>0.2</v>
      </c>
      <c r="G282" s="14">
        <f t="shared" si="219"/>
        <v>41.04</v>
      </c>
      <c r="H282" s="14">
        <f t="shared" si="220"/>
        <v>9.89</v>
      </c>
      <c r="I282" s="15">
        <f t="shared" si="221"/>
        <v>50.93</v>
      </c>
      <c r="J282" s="13">
        <v>24</v>
      </c>
      <c r="K282" s="27">
        <f t="shared" si="222"/>
        <v>0.15090000000000001</v>
      </c>
      <c r="L282" s="14">
        <v>8.5500000000000007</v>
      </c>
      <c r="M282" s="14">
        <f t="shared" si="223"/>
        <v>205.20000000000002</v>
      </c>
      <c r="N282" s="108">
        <v>1</v>
      </c>
      <c r="O282" s="14">
        <f t="shared" si="224"/>
        <v>205.2</v>
      </c>
      <c r="P282" s="14">
        <f t="shared" si="225"/>
        <v>49.43</v>
      </c>
      <c r="Q282" s="15">
        <f t="shared" si="226"/>
        <v>254.63</v>
      </c>
    </row>
    <row r="283" spans="1:17" ht="18.75" customHeight="1" x14ac:dyDescent="0.25">
      <c r="A283" s="12" t="s">
        <v>559</v>
      </c>
      <c r="B283" s="28">
        <v>24</v>
      </c>
      <c r="C283" s="27">
        <f t="shared" si="217"/>
        <v>0.15090000000000001</v>
      </c>
      <c r="D283" s="14">
        <v>8.5500000000000007</v>
      </c>
      <c r="E283" s="14">
        <f t="shared" si="218"/>
        <v>205.20000000000002</v>
      </c>
      <c r="F283" s="108">
        <v>0.2</v>
      </c>
      <c r="G283" s="14">
        <f t="shared" si="219"/>
        <v>41.04</v>
      </c>
      <c r="H283" s="14">
        <f t="shared" si="220"/>
        <v>9.89</v>
      </c>
      <c r="I283" s="15">
        <f t="shared" si="221"/>
        <v>50.93</v>
      </c>
      <c r="J283" s="13">
        <v>72</v>
      </c>
      <c r="K283" s="27">
        <f t="shared" si="222"/>
        <v>0.45279999999999998</v>
      </c>
      <c r="L283" s="14">
        <v>8.5500000000000007</v>
      </c>
      <c r="M283" s="14">
        <f t="shared" si="223"/>
        <v>615.6</v>
      </c>
      <c r="N283" s="108">
        <v>1</v>
      </c>
      <c r="O283" s="14">
        <f t="shared" si="224"/>
        <v>615.6</v>
      </c>
      <c r="P283" s="14">
        <f t="shared" si="225"/>
        <v>148.30000000000001</v>
      </c>
      <c r="Q283" s="15">
        <f t="shared" si="226"/>
        <v>763.90000000000009</v>
      </c>
    </row>
    <row r="284" spans="1:17" ht="18.75" customHeight="1" x14ac:dyDescent="0.25">
      <c r="A284" s="12" t="s">
        <v>559</v>
      </c>
      <c r="B284" s="28">
        <v>17</v>
      </c>
      <c r="C284" s="27">
        <f t="shared" si="217"/>
        <v>0.1069</v>
      </c>
      <c r="D284" s="14">
        <v>8.5500000000000007</v>
      </c>
      <c r="E284" s="14">
        <f t="shared" si="218"/>
        <v>145.35000000000002</v>
      </c>
      <c r="F284" s="108">
        <v>0.2</v>
      </c>
      <c r="G284" s="14">
        <f t="shared" si="219"/>
        <v>29.07</v>
      </c>
      <c r="H284" s="14">
        <f t="shared" si="220"/>
        <v>7</v>
      </c>
      <c r="I284" s="15">
        <f t="shared" si="221"/>
        <v>36.07</v>
      </c>
      <c r="J284" s="13">
        <v>44</v>
      </c>
      <c r="K284" s="27">
        <f t="shared" si="222"/>
        <v>0.2767</v>
      </c>
      <c r="L284" s="14">
        <v>8.5500000000000007</v>
      </c>
      <c r="M284" s="14">
        <f t="shared" si="223"/>
        <v>376.20000000000005</v>
      </c>
      <c r="N284" s="108">
        <v>1</v>
      </c>
      <c r="O284" s="14">
        <f t="shared" si="224"/>
        <v>376.2</v>
      </c>
      <c r="P284" s="14">
        <f t="shared" si="225"/>
        <v>90.63</v>
      </c>
      <c r="Q284" s="15">
        <f t="shared" si="226"/>
        <v>466.83</v>
      </c>
    </row>
    <row r="285" spans="1:17" ht="18.75" customHeight="1" x14ac:dyDescent="0.25">
      <c r="A285" s="12" t="s">
        <v>559</v>
      </c>
      <c r="B285" s="28">
        <v>16</v>
      </c>
      <c r="C285" s="27">
        <f t="shared" si="217"/>
        <v>0.10059999999999999</v>
      </c>
      <c r="D285" s="14">
        <v>8.5500000000000007</v>
      </c>
      <c r="E285" s="14">
        <f t="shared" si="218"/>
        <v>136.80000000000001</v>
      </c>
      <c r="F285" s="108">
        <v>0.2</v>
      </c>
      <c r="G285" s="14">
        <f t="shared" si="219"/>
        <v>27.36</v>
      </c>
      <c r="H285" s="14">
        <f t="shared" si="220"/>
        <v>6.59</v>
      </c>
      <c r="I285" s="15">
        <f t="shared" si="221"/>
        <v>33.950000000000003</v>
      </c>
      <c r="J285" s="13">
        <v>21</v>
      </c>
      <c r="K285" s="27">
        <f t="shared" si="222"/>
        <v>0.1321</v>
      </c>
      <c r="L285" s="14">
        <v>8.5500000000000007</v>
      </c>
      <c r="M285" s="14">
        <f t="shared" si="223"/>
        <v>179.55</v>
      </c>
      <c r="N285" s="108">
        <v>1</v>
      </c>
      <c r="O285" s="14">
        <f t="shared" si="224"/>
        <v>179.55</v>
      </c>
      <c r="P285" s="14">
        <f t="shared" si="225"/>
        <v>43.25</v>
      </c>
      <c r="Q285" s="15">
        <f t="shared" si="226"/>
        <v>222.8</v>
      </c>
    </row>
    <row r="286" spans="1:17" ht="18.75" customHeight="1" x14ac:dyDescent="0.25">
      <c r="A286" s="12" t="s">
        <v>512</v>
      </c>
      <c r="B286" s="28">
        <v>22</v>
      </c>
      <c r="C286" s="27">
        <f t="shared" si="217"/>
        <v>0.1384</v>
      </c>
      <c r="D286" s="14">
        <v>7.8</v>
      </c>
      <c r="E286" s="14">
        <f t="shared" si="218"/>
        <v>171.6</v>
      </c>
      <c r="F286" s="108">
        <v>0.2</v>
      </c>
      <c r="G286" s="14">
        <f t="shared" si="219"/>
        <v>34.32</v>
      </c>
      <c r="H286" s="14">
        <f t="shared" si="220"/>
        <v>8.27</v>
      </c>
      <c r="I286" s="15">
        <f t="shared" si="221"/>
        <v>42.59</v>
      </c>
      <c r="J286" s="13">
        <v>86</v>
      </c>
      <c r="K286" s="27">
        <f t="shared" si="222"/>
        <v>0.54090000000000005</v>
      </c>
      <c r="L286" s="14">
        <v>7.8</v>
      </c>
      <c r="M286" s="14">
        <f t="shared" si="223"/>
        <v>670.8</v>
      </c>
      <c r="N286" s="108">
        <v>1</v>
      </c>
      <c r="O286" s="14">
        <f t="shared" si="224"/>
        <v>670.8</v>
      </c>
      <c r="P286" s="14">
        <f t="shared" si="225"/>
        <v>161.6</v>
      </c>
      <c r="Q286" s="15">
        <f t="shared" si="226"/>
        <v>832.4</v>
      </c>
    </row>
    <row r="287" spans="1:17" ht="18.75" customHeight="1" x14ac:dyDescent="0.25">
      <c r="A287" s="12" t="s">
        <v>560</v>
      </c>
      <c r="B287" s="28">
        <v>33</v>
      </c>
      <c r="C287" s="27">
        <f t="shared" si="217"/>
        <v>0.20749999999999999</v>
      </c>
      <c r="D287" s="14">
        <f>1630.2/159</f>
        <v>10.252830188679246</v>
      </c>
      <c r="E287" s="14">
        <f t="shared" si="218"/>
        <v>338.34339622641511</v>
      </c>
      <c r="F287" s="108">
        <v>0.2</v>
      </c>
      <c r="G287" s="14">
        <f t="shared" si="219"/>
        <v>67.67</v>
      </c>
      <c r="H287" s="14">
        <f t="shared" si="220"/>
        <v>16.3</v>
      </c>
      <c r="I287" s="15">
        <f t="shared" si="221"/>
        <v>83.97</v>
      </c>
      <c r="J287" s="13"/>
      <c r="K287" s="27"/>
      <c r="L287" s="14"/>
      <c r="M287" s="14"/>
      <c r="N287" s="108"/>
      <c r="O287" s="14"/>
      <c r="P287" s="14"/>
      <c r="Q287" s="15"/>
    </row>
    <row r="288" spans="1:17" ht="18.75" customHeight="1" x14ac:dyDescent="0.25">
      <c r="A288" s="12" t="s">
        <v>512</v>
      </c>
      <c r="B288" s="28"/>
      <c r="C288" s="27"/>
      <c r="D288" s="14"/>
      <c r="E288" s="14"/>
      <c r="F288" s="108"/>
      <c r="G288" s="14"/>
      <c r="H288" s="14"/>
      <c r="I288" s="15"/>
      <c r="J288" s="13">
        <v>24</v>
      </c>
      <c r="K288" s="27">
        <f t="shared" si="222"/>
        <v>0.15090000000000001</v>
      </c>
      <c r="L288" s="14">
        <v>7.8</v>
      </c>
      <c r="M288" s="14">
        <f t="shared" si="223"/>
        <v>187.2</v>
      </c>
      <c r="N288" s="108">
        <v>1</v>
      </c>
      <c r="O288" s="14">
        <f t="shared" si="224"/>
        <v>187.2</v>
      </c>
      <c r="P288" s="14">
        <f t="shared" si="225"/>
        <v>45.1</v>
      </c>
      <c r="Q288" s="15">
        <f t="shared" si="226"/>
        <v>232.29999999999998</v>
      </c>
    </row>
    <row r="289" spans="1:17" ht="23.25" customHeight="1" x14ac:dyDescent="0.25">
      <c r="A289" s="12" t="s">
        <v>512</v>
      </c>
      <c r="B289" s="28"/>
      <c r="C289" s="27"/>
      <c r="D289" s="14"/>
      <c r="E289" s="14"/>
      <c r="F289" s="108"/>
      <c r="G289" s="14"/>
      <c r="H289" s="14"/>
      <c r="I289" s="15"/>
      <c r="J289" s="13">
        <v>24</v>
      </c>
      <c r="K289" s="27">
        <f t="shared" si="222"/>
        <v>0.15090000000000001</v>
      </c>
      <c r="L289" s="14">
        <v>7.8</v>
      </c>
      <c r="M289" s="14">
        <f t="shared" si="223"/>
        <v>187.2</v>
      </c>
      <c r="N289" s="108">
        <v>1</v>
      </c>
      <c r="O289" s="14">
        <f t="shared" si="224"/>
        <v>187.2</v>
      </c>
      <c r="P289" s="14">
        <f t="shared" si="225"/>
        <v>45.1</v>
      </c>
      <c r="Q289" s="15">
        <f t="shared" si="226"/>
        <v>232.29999999999998</v>
      </c>
    </row>
    <row r="290" spans="1:17" s="1" customFormat="1" ht="24" customHeight="1" x14ac:dyDescent="0.25">
      <c r="A290" s="47" t="s">
        <v>561</v>
      </c>
      <c r="B290" s="224">
        <f>B291</f>
        <v>192</v>
      </c>
      <c r="C290" s="225">
        <f t="shared" ref="C290:Q290" si="227">C291</f>
        <v>1.2076</v>
      </c>
      <c r="D290" s="225"/>
      <c r="E290" s="225"/>
      <c r="F290" s="225"/>
      <c r="G290" s="225">
        <f t="shared" si="227"/>
        <v>338.29</v>
      </c>
      <c r="H290" s="225">
        <f t="shared" si="227"/>
        <v>81.490000000000009</v>
      </c>
      <c r="I290" s="226">
        <f t="shared" si="227"/>
        <v>419.78000000000003</v>
      </c>
      <c r="J290" s="224">
        <f t="shared" si="227"/>
        <v>528</v>
      </c>
      <c r="K290" s="225">
        <f t="shared" si="227"/>
        <v>3.3207</v>
      </c>
      <c r="L290" s="225"/>
      <c r="M290" s="225"/>
      <c r="N290" s="225"/>
      <c r="O290" s="225">
        <f t="shared" si="227"/>
        <v>4609.9900000000007</v>
      </c>
      <c r="P290" s="225">
        <f t="shared" si="227"/>
        <v>1110.56</v>
      </c>
      <c r="Q290" s="226">
        <f t="shared" si="227"/>
        <v>5720.55</v>
      </c>
    </row>
    <row r="291" spans="1:17" s="1" customFormat="1" ht="33" x14ac:dyDescent="0.25">
      <c r="A291" s="101" t="s">
        <v>11</v>
      </c>
      <c r="B291" s="227">
        <f t="shared" ref="B291:Q291" si="228">SUM(B292:B302)</f>
        <v>192</v>
      </c>
      <c r="C291" s="228">
        <f t="shared" si="228"/>
        <v>1.2076</v>
      </c>
      <c r="D291" s="228"/>
      <c r="E291" s="228"/>
      <c r="F291" s="228"/>
      <c r="G291" s="228">
        <f t="shared" si="228"/>
        <v>338.29</v>
      </c>
      <c r="H291" s="228">
        <f t="shared" si="228"/>
        <v>81.490000000000009</v>
      </c>
      <c r="I291" s="229">
        <f t="shared" si="228"/>
        <v>419.78000000000003</v>
      </c>
      <c r="J291" s="227">
        <f t="shared" si="228"/>
        <v>528</v>
      </c>
      <c r="K291" s="228">
        <f t="shared" si="228"/>
        <v>3.3207</v>
      </c>
      <c r="L291" s="228"/>
      <c r="M291" s="228"/>
      <c r="N291" s="228"/>
      <c r="O291" s="228">
        <f t="shared" si="228"/>
        <v>4609.9900000000007</v>
      </c>
      <c r="P291" s="228">
        <f t="shared" si="228"/>
        <v>1110.56</v>
      </c>
      <c r="Q291" s="229">
        <f t="shared" si="228"/>
        <v>5720.55</v>
      </c>
    </row>
    <row r="292" spans="1:17" ht="18.75" customHeight="1" x14ac:dyDescent="0.25">
      <c r="A292" s="12" t="s">
        <v>562</v>
      </c>
      <c r="B292" s="28">
        <v>40</v>
      </c>
      <c r="C292" s="92">
        <f>ROUND(B292/159,4)</f>
        <v>0.25159999999999999</v>
      </c>
      <c r="D292" s="14">
        <v>8.5500000000000007</v>
      </c>
      <c r="E292" s="14">
        <f>D292*B292</f>
        <v>342</v>
      </c>
      <c r="F292" s="108">
        <v>0.2</v>
      </c>
      <c r="G292" s="14">
        <f>ROUND(F292*E292,2)</f>
        <v>68.400000000000006</v>
      </c>
      <c r="H292" s="14">
        <f>ROUND(G292*0.2409,2)</f>
        <v>16.48</v>
      </c>
      <c r="I292" s="15">
        <f>G292+H292</f>
        <v>84.88000000000001</v>
      </c>
      <c r="J292" s="13">
        <v>56</v>
      </c>
      <c r="K292" s="92">
        <f>ROUND(J292/159,4)</f>
        <v>0.35220000000000001</v>
      </c>
      <c r="L292" s="14">
        <v>8.5500000000000007</v>
      </c>
      <c r="M292" s="14">
        <f>J292*L292</f>
        <v>478.80000000000007</v>
      </c>
      <c r="N292" s="108">
        <v>1</v>
      </c>
      <c r="O292" s="14">
        <f>ROUND(M292*N292,2)</f>
        <v>478.8</v>
      </c>
      <c r="P292" s="14">
        <f>ROUND(O292*0.2409,2)</f>
        <v>115.34</v>
      </c>
      <c r="Q292" s="15">
        <f>O292+P292</f>
        <v>594.14</v>
      </c>
    </row>
    <row r="293" spans="1:17" ht="18.75" customHeight="1" x14ac:dyDescent="0.25">
      <c r="A293" s="12" t="s">
        <v>562</v>
      </c>
      <c r="B293" s="28"/>
      <c r="C293" s="92"/>
      <c r="D293" s="14"/>
      <c r="E293" s="14"/>
      <c r="F293" s="108"/>
      <c r="G293" s="14"/>
      <c r="H293" s="14"/>
      <c r="I293" s="15"/>
      <c r="J293" s="13">
        <v>24</v>
      </c>
      <c r="K293" s="27">
        <f t="shared" ref="K293:K302" si="229">ROUND(J293/159,4)</f>
        <v>0.15090000000000001</v>
      </c>
      <c r="L293" s="14">
        <v>8.5500000000000007</v>
      </c>
      <c r="M293" s="14">
        <f t="shared" ref="M293:M302" si="230">J293*L293</f>
        <v>205.20000000000002</v>
      </c>
      <c r="N293" s="108">
        <v>1</v>
      </c>
      <c r="O293" s="14">
        <f t="shared" ref="O293:O302" si="231">ROUND(M293*N293,2)</f>
        <v>205.2</v>
      </c>
      <c r="P293" s="14">
        <f t="shared" ref="P293:P302" si="232">ROUND(O293*0.2409,2)</f>
        <v>49.43</v>
      </c>
      <c r="Q293" s="15">
        <f t="shared" ref="Q293:Q302" si="233">O293+P293</f>
        <v>254.63</v>
      </c>
    </row>
    <row r="294" spans="1:17" ht="18.75" customHeight="1" x14ac:dyDescent="0.25">
      <c r="A294" s="12" t="s">
        <v>562</v>
      </c>
      <c r="B294" s="28"/>
      <c r="C294" s="27"/>
      <c r="D294" s="14"/>
      <c r="E294" s="14"/>
      <c r="F294" s="108"/>
      <c r="G294" s="14"/>
      <c r="H294" s="14"/>
      <c r="I294" s="15"/>
      <c r="J294" s="13">
        <v>48</v>
      </c>
      <c r="K294" s="27">
        <f t="shared" si="229"/>
        <v>0.3019</v>
      </c>
      <c r="L294" s="14">
        <v>8.5500000000000007</v>
      </c>
      <c r="M294" s="14">
        <f t="shared" si="230"/>
        <v>410.40000000000003</v>
      </c>
      <c r="N294" s="108">
        <v>1</v>
      </c>
      <c r="O294" s="14">
        <f t="shared" si="231"/>
        <v>410.4</v>
      </c>
      <c r="P294" s="14">
        <f t="shared" si="232"/>
        <v>98.87</v>
      </c>
      <c r="Q294" s="15">
        <f t="shared" si="233"/>
        <v>509.27</v>
      </c>
    </row>
    <row r="295" spans="1:17" ht="18.75" customHeight="1" x14ac:dyDescent="0.25">
      <c r="A295" s="12" t="s">
        <v>562</v>
      </c>
      <c r="B295" s="28"/>
      <c r="C295" s="27"/>
      <c r="D295" s="14"/>
      <c r="E295" s="14"/>
      <c r="F295" s="108"/>
      <c r="G295" s="14"/>
      <c r="H295" s="14"/>
      <c r="I295" s="15"/>
      <c r="J295" s="13">
        <v>8</v>
      </c>
      <c r="K295" s="27">
        <f t="shared" si="229"/>
        <v>5.0299999999999997E-2</v>
      </c>
      <c r="L295" s="14">
        <v>8.5500000000000007</v>
      </c>
      <c r="M295" s="14">
        <f t="shared" si="230"/>
        <v>68.400000000000006</v>
      </c>
      <c r="N295" s="108">
        <v>1</v>
      </c>
      <c r="O295" s="14">
        <f t="shared" si="231"/>
        <v>68.400000000000006</v>
      </c>
      <c r="P295" s="14">
        <f t="shared" si="232"/>
        <v>16.48</v>
      </c>
      <c r="Q295" s="15">
        <f t="shared" si="233"/>
        <v>84.88000000000001</v>
      </c>
    </row>
    <row r="296" spans="1:17" ht="18.75" customHeight="1" x14ac:dyDescent="0.25">
      <c r="A296" s="12" t="s">
        <v>562</v>
      </c>
      <c r="B296" s="28">
        <v>24</v>
      </c>
      <c r="C296" s="27">
        <f t="shared" ref="C296:C302" si="234">ROUND(B296/159,4)</f>
        <v>0.15090000000000001</v>
      </c>
      <c r="D296" s="14">
        <v>8.5500000000000007</v>
      </c>
      <c r="E296" s="14">
        <f t="shared" ref="E296:E302" si="235">D296*B296</f>
        <v>205.20000000000002</v>
      </c>
      <c r="F296" s="108">
        <v>0.2</v>
      </c>
      <c r="G296" s="14">
        <f t="shared" ref="G296:G302" si="236">ROUND(F296*E296,2)</f>
        <v>41.04</v>
      </c>
      <c r="H296" s="14">
        <f t="shared" ref="H296:H302" si="237">ROUND(G296*0.2409,2)</f>
        <v>9.89</v>
      </c>
      <c r="I296" s="15">
        <f t="shared" ref="I296:I302" si="238">G296+H296</f>
        <v>50.93</v>
      </c>
      <c r="J296" s="13">
        <v>48</v>
      </c>
      <c r="K296" s="27">
        <f t="shared" si="229"/>
        <v>0.3019</v>
      </c>
      <c r="L296" s="14">
        <v>8.5500000000000007</v>
      </c>
      <c r="M296" s="14">
        <f t="shared" si="230"/>
        <v>410.40000000000003</v>
      </c>
      <c r="N296" s="108">
        <v>1</v>
      </c>
      <c r="O296" s="14">
        <f t="shared" si="231"/>
        <v>410.4</v>
      </c>
      <c r="P296" s="14">
        <f t="shared" si="232"/>
        <v>98.87</v>
      </c>
      <c r="Q296" s="15">
        <f t="shared" si="233"/>
        <v>509.27</v>
      </c>
    </row>
    <row r="297" spans="1:17" ht="18.75" customHeight="1" x14ac:dyDescent="0.25">
      <c r="A297" s="12" t="s">
        <v>563</v>
      </c>
      <c r="B297" s="28">
        <v>24</v>
      </c>
      <c r="C297" s="27">
        <f t="shared" si="234"/>
        <v>0.15090000000000001</v>
      </c>
      <c r="D297" s="14">
        <f>1630.2/159</f>
        <v>10.252830188679246</v>
      </c>
      <c r="E297" s="14">
        <f t="shared" si="235"/>
        <v>246.06792452830189</v>
      </c>
      <c r="F297" s="108">
        <v>0.2</v>
      </c>
      <c r="G297" s="14">
        <f t="shared" si="236"/>
        <v>49.21</v>
      </c>
      <c r="H297" s="14">
        <f t="shared" si="237"/>
        <v>11.85</v>
      </c>
      <c r="I297" s="15">
        <f t="shared" si="238"/>
        <v>61.06</v>
      </c>
      <c r="J297" s="13">
        <v>35</v>
      </c>
      <c r="K297" s="27">
        <f t="shared" si="229"/>
        <v>0.22009999999999999</v>
      </c>
      <c r="L297" s="14">
        <v>10.252830188679246</v>
      </c>
      <c r="M297" s="14">
        <f t="shared" si="230"/>
        <v>358.84905660377359</v>
      </c>
      <c r="N297" s="108">
        <v>1</v>
      </c>
      <c r="O297" s="14">
        <f t="shared" si="231"/>
        <v>358.85</v>
      </c>
      <c r="P297" s="14">
        <f t="shared" si="232"/>
        <v>86.45</v>
      </c>
      <c r="Q297" s="15">
        <f t="shared" si="233"/>
        <v>445.3</v>
      </c>
    </row>
    <row r="298" spans="1:17" ht="18.75" customHeight="1" x14ac:dyDescent="0.25">
      <c r="A298" s="12" t="s">
        <v>512</v>
      </c>
      <c r="B298" s="28"/>
      <c r="C298" s="27"/>
      <c r="D298" s="14"/>
      <c r="E298" s="14"/>
      <c r="F298" s="108"/>
      <c r="G298" s="14"/>
      <c r="H298" s="14"/>
      <c r="I298" s="15"/>
      <c r="J298" s="13">
        <v>61</v>
      </c>
      <c r="K298" s="27">
        <f t="shared" si="229"/>
        <v>0.3836</v>
      </c>
      <c r="L298" s="14">
        <v>7.8</v>
      </c>
      <c r="M298" s="14">
        <f t="shared" si="230"/>
        <v>475.8</v>
      </c>
      <c r="N298" s="108">
        <v>1</v>
      </c>
      <c r="O298" s="14">
        <f t="shared" si="231"/>
        <v>475.8</v>
      </c>
      <c r="P298" s="14">
        <f t="shared" si="232"/>
        <v>114.62</v>
      </c>
      <c r="Q298" s="15">
        <f t="shared" si="233"/>
        <v>590.42000000000007</v>
      </c>
    </row>
    <row r="299" spans="1:17" ht="18.75" customHeight="1" x14ac:dyDescent="0.25">
      <c r="A299" s="12" t="s">
        <v>562</v>
      </c>
      <c r="B299" s="28">
        <v>32</v>
      </c>
      <c r="C299" s="27">
        <f t="shared" si="234"/>
        <v>0.20130000000000001</v>
      </c>
      <c r="D299" s="14">
        <v>8.5500000000000007</v>
      </c>
      <c r="E299" s="14">
        <f t="shared" si="235"/>
        <v>273.60000000000002</v>
      </c>
      <c r="F299" s="108">
        <v>0.2</v>
      </c>
      <c r="G299" s="14">
        <f t="shared" si="236"/>
        <v>54.72</v>
      </c>
      <c r="H299" s="14">
        <f t="shared" si="237"/>
        <v>13.18</v>
      </c>
      <c r="I299" s="15">
        <f t="shared" si="238"/>
        <v>67.900000000000006</v>
      </c>
      <c r="J299" s="13">
        <v>88</v>
      </c>
      <c r="K299" s="27">
        <f t="shared" si="229"/>
        <v>0.55349999999999999</v>
      </c>
      <c r="L299" s="14">
        <v>8.5500000000000007</v>
      </c>
      <c r="M299" s="14">
        <f t="shared" si="230"/>
        <v>752.40000000000009</v>
      </c>
      <c r="N299" s="108">
        <v>1</v>
      </c>
      <c r="O299" s="14">
        <f t="shared" si="231"/>
        <v>752.4</v>
      </c>
      <c r="P299" s="14">
        <f t="shared" si="232"/>
        <v>181.25</v>
      </c>
      <c r="Q299" s="15">
        <f t="shared" si="233"/>
        <v>933.65</v>
      </c>
    </row>
    <row r="300" spans="1:17" ht="18.75" customHeight="1" x14ac:dyDescent="0.25">
      <c r="A300" s="12" t="s">
        <v>562</v>
      </c>
      <c r="B300" s="28">
        <v>48</v>
      </c>
      <c r="C300" s="27">
        <f t="shared" si="234"/>
        <v>0.3019</v>
      </c>
      <c r="D300" s="14">
        <v>8.5500000000000007</v>
      </c>
      <c r="E300" s="14">
        <f t="shared" si="235"/>
        <v>410.40000000000003</v>
      </c>
      <c r="F300" s="108">
        <v>0.2</v>
      </c>
      <c r="G300" s="14">
        <f t="shared" si="236"/>
        <v>82.08</v>
      </c>
      <c r="H300" s="14">
        <f t="shared" si="237"/>
        <v>19.77</v>
      </c>
      <c r="I300" s="15">
        <f t="shared" si="238"/>
        <v>101.85</v>
      </c>
      <c r="J300" s="13">
        <v>112</v>
      </c>
      <c r="K300" s="27">
        <f t="shared" si="229"/>
        <v>0.70440000000000003</v>
      </c>
      <c r="L300" s="14">
        <v>8.5500000000000007</v>
      </c>
      <c r="M300" s="14">
        <f t="shared" si="230"/>
        <v>957.60000000000014</v>
      </c>
      <c r="N300" s="108">
        <v>1</v>
      </c>
      <c r="O300" s="14">
        <f t="shared" si="231"/>
        <v>957.6</v>
      </c>
      <c r="P300" s="14">
        <f t="shared" si="232"/>
        <v>230.69</v>
      </c>
      <c r="Q300" s="15">
        <f t="shared" si="233"/>
        <v>1188.29</v>
      </c>
    </row>
    <row r="301" spans="1:17" ht="18.75" customHeight="1" x14ac:dyDescent="0.25">
      <c r="A301" s="12" t="s">
        <v>512</v>
      </c>
      <c r="B301" s="28">
        <v>13</v>
      </c>
      <c r="C301" s="27">
        <f t="shared" si="234"/>
        <v>8.1799999999999998E-2</v>
      </c>
      <c r="D301" s="14">
        <v>7.8</v>
      </c>
      <c r="E301" s="14">
        <f t="shared" si="235"/>
        <v>101.39999999999999</v>
      </c>
      <c r="F301" s="108">
        <v>0.2</v>
      </c>
      <c r="G301" s="14">
        <f t="shared" si="236"/>
        <v>20.28</v>
      </c>
      <c r="H301" s="14">
        <f t="shared" si="237"/>
        <v>4.8899999999999997</v>
      </c>
      <c r="I301" s="15">
        <f t="shared" si="238"/>
        <v>25.17</v>
      </c>
      <c r="J301" s="13"/>
      <c r="K301" s="27"/>
      <c r="L301" s="14"/>
      <c r="M301" s="14"/>
      <c r="N301" s="108"/>
      <c r="O301" s="14"/>
      <c r="P301" s="14"/>
      <c r="Q301" s="15"/>
    </row>
    <row r="302" spans="1:17" ht="18" customHeight="1" x14ac:dyDescent="0.25">
      <c r="A302" s="12" t="s">
        <v>563</v>
      </c>
      <c r="B302" s="28">
        <v>11</v>
      </c>
      <c r="C302" s="27">
        <f t="shared" si="234"/>
        <v>6.9199999999999998E-2</v>
      </c>
      <c r="D302" s="14">
        <f>1630.2/159</f>
        <v>10.252830188679246</v>
      </c>
      <c r="E302" s="14">
        <f t="shared" si="235"/>
        <v>112.7811320754717</v>
      </c>
      <c r="F302" s="108">
        <v>0.2</v>
      </c>
      <c r="G302" s="14">
        <f t="shared" si="236"/>
        <v>22.56</v>
      </c>
      <c r="H302" s="14">
        <f t="shared" si="237"/>
        <v>5.43</v>
      </c>
      <c r="I302" s="15">
        <f t="shared" si="238"/>
        <v>27.99</v>
      </c>
      <c r="J302" s="13">
        <v>48</v>
      </c>
      <c r="K302" s="27">
        <f t="shared" si="229"/>
        <v>0.3019</v>
      </c>
      <c r="L302" s="14">
        <v>10.252830188679246</v>
      </c>
      <c r="M302" s="14">
        <f t="shared" si="230"/>
        <v>492.13584905660377</v>
      </c>
      <c r="N302" s="108">
        <v>1</v>
      </c>
      <c r="O302" s="14">
        <f t="shared" si="231"/>
        <v>492.14</v>
      </c>
      <c r="P302" s="14">
        <f t="shared" si="232"/>
        <v>118.56</v>
      </c>
      <c r="Q302" s="15">
        <f t="shared" si="233"/>
        <v>610.70000000000005</v>
      </c>
    </row>
    <row r="303" spans="1:17" s="1" customFormat="1" ht="24" customHeight="1" x14ac:dyDescent="0.25">
      <c r="A303" s="47" t="s">
        <v>362</v>
      </c>
      <c r="B303" s="224">
        <f>B304</f>
        <v>0</v>
      </c>
      <c r="C303" s="225">
        <f>C304</f>
        <v>0</v>
      </c>
      <c r="D303" s="225"/>
      <c r="E303" s="225"/>
      <c r="F303" s="225"/>
      <c r="G303" s="225">
        <f>G304</f>
        <v>0</v>
      </c>
      <c r="H303" s="225">
        <f>H304</f>
        <v>0</v>
      </c>
      <c r="I303" s="226">
        <f>I304</f>
        <v>0</v>
      </c>
      <c r="J303" s="244">
        <f>J304</f>
        <v>499.5</v>
      </c>
      <c r="K303" s="253">
        <f>K304</f>
        <v>3.1414999999999997</v>
      </c>
      <c r="L303" s="253"/>
      <c r="M303" s="253"/>
      <c r="N303" s="253"/>
      <c r="O303" s="253">
        <f>O304</f>
        <v>998.57</v>
      </c>
      <c r="P303" s="253">
        <f>P304</f>
        <v>240.56</v>
      </c>
      <c r="Q303" s="254">
        <f>Q304</f>
        <v>1239.1299999999999</v>
      </c>
    </row>
    <row r="304" spans="1:17" s="1" customFormat="1" ht="37.5" customHeight="1" x14ac:dyDescent="0.25">
      <c r="A304" s="101" t="s">
        <v>8</v>
      </c>
      <c r="B304" s="239"/>
      <c r="C304" s="93"/>
      <c r="D304" s="85"/>
      <c r="E304" s="85"/>
      <c r="F304" s="240"/>
      <c r="G304" s="85"/>
      <c r="H304" s="85"/>
      <c r="I304" s="86"/>
      <c r="J304" s="230">
        <f>SUM(J305:J309)</f>
        <v>499.5</v>
      </c>
      <c r="K304" s="96">
        <f t="shared" ref="K304" si="239">SUM(K305:K309)</f>
        <v>3.1414999999999997</v>
      </c>
      <c r="L304" s="96"/>
      <c r="M304" s="96"/>
      <c r="N304" s="96"/>
      <c r="O304" s="96">
        <f t="shared" ref="O304:Q304" si="240">SUM(O305:O309)</f>
        <v>998.57</v>
      </c>
      <c r="P304" s="96">
        <f t="shared" si="240"/>
        <v>240.56</v>
      </c>
      <c r="Q304" s="97">
        <f t="shared" si="240"/>
        <v>1239.1299999999999</v>
      </c>
    </row>
    <row r="305" spans="1:17" x14ac:dyDescent="0.25">
      <c r="A305" s="12" t="s">
        <v>564</v>
      </c>
      <c r="B305" s="28"/>
      <c r="C305" s="27"/>
      <c r="D305" s="14"/>
      <c r="E305" s="14"/>
      <c r="F305" s="108"/>
      <c r="G305" s="14"/>
      <c r="H305" s="14"/>
      <c r="I305" s="15"/>
      <c r="J305" s="13">
        <v>119</v>
      </c>
      <c r="K305" s="27">
        <f>ROUND(J305/159,4)</f>
        <v>0.74839999999999995</v>
      </c>
      <c r="L305" s="14">
        <v>720</v>
      </c>
      <c r="M305" s="14">
        <f>L305*K305</f>
        <v>538.84799999999996</v>
      </c>
      <c r="N305" s="108">
        <v>0.3</v>
      </c>
      <c r="O305" s="14">
        <f>ROUND(M305*N305,2)</f>
        <v>161.65</v>
      </c>
      <c r="P305" s="14">
        <f>ROUND(O305*0.2409,2)</f>
        <v>38.94</v>
      </c>
      <c r="Q305" s="15">
        <f>O305+P305</f>
        <v>200.59</v>
      </c>
    </row>
    <row r="306" spans="1:17" x14ac:dyDescent="0.25">
      <c r="A306" s="12" t="s">
        <v>565</v>
      </c>
      <c r="B306" s="28"/>
      <c r="C306" s="27"/>
      <c r="D306" s="14"/>
      <c r="E306" s="14"/>
      <c r="F306" s="108"/>
      <c r="G306" s="14"/>
      <c r="H306" s="14"/>
      <c r="I306" s="15"/>
      <c r="J306" s="13">
        <v>119</v>
      </c>
      <c r="K306" s="27">
        <f t="shared" ref="K306:K309" si="241">ROUND(J306/159,4)</f>
        <v>0.74839999999999995</v>
      </c>
      <c r="L306" s="14">
        <v>1440</v>
      </c>
      <c r="M306" s="14">
        <f t="shared" ref="M306:M309" si="242">L306*K306</f>
        <v>1077.6959999999999</v>
      </c>
      <c r="N306" s="108">
        <v>0.3</v>
      </c>
      <c r="O306" s="14">
        <f t="shared" ref="O306:O309" si="243">ROUND(M306*N306,2)</f>
        <v>323.31</v>
      </c>
      <c r="P306" s="14">
        <f t="shared" ref="P306:P309" si="244">ROUND(O306*0.2409,2)</f>
        <v>77.89</v>
      </c>
      <c r="Q306" s="15">
        <f t="shared" ref="Q306:Q309" si="245">O306+P306</f>
        <v>401.2</v>
      </c>
    </row>
    <row r="307" spans="1:17" x14ac:dyDescent="0.25">
      <c r="A307" s="12" t="s">
        <v>564</v>
      </c>
      <c r="B307" s="28"/>
      <c r="C307" s="27"/>
      <c r="D307" s="14"/>
      <c r="E307" s="14"/>
      <c r="F307" s="108"/>
      <c r="G307" s="14"/>
      <c r="H307" s="14"/>
      <c r="I307" s="15"/>
      <c r="J307" s="13">
        <v>63.5</v>
      </c>
      <c r="K307" s="27">
        <f t="shared" si="241"/>
        <v>0.39939999999999998</v>
      </c>
      <c r="L307" s="14">
        <v>720</v>
      </c>
      <c r="M307" s="14">
        <f t="shared" si="242"/>
        <v>287.56799999999998</v>
      </c>
      <c r="N307" s="108">
        <v>0.3</v>
      </c>
      <c r="O307" s="14">
        <f t="shared" si="243"/>
        <v>86.27</v>
      </c>
      <c r="P307" s="14">
        <f t="shared" si="244"/>
        <v>20.78</v>
      </c>
      <c r="Q307" s="15">
        <f t="shared" si="245"/>
        <v>107.05</v>
      </c>
    </row>
    <row r="308" spans="1:17" x14ac:dyDescent="0.25">
      <c r="A308" s="12" t="s">
        <v>566</v>
      </c>
      <c r="B308" s="28"/>
      <c r="C308" s="27"/>
      <c r="D308" s="14"/>
      <c r="E308" s="14"/>
      <c r="F308" s="108"/>
      <c r="G308" s="14"/>
      <c r="H308" s="14"/>
      <c r="I308" s="15"/>
      <c r="J308" s="13">
        <v>79</v>
      </c>
      <c r="K308" s="27">
        <f t="shared" si="241"/>
        <v>0.49690000000000001</v>
      </c>
      <c r="L308" s="14">
        <v>1210</v>
      </c>
      <c r="M308" s="14">
        <f t="shared" si="242"/>
        <v>601.24900000000002</v>
      </c>
      <c r="N308" s="108">
        <v>0.3</v>
      </c>
      <c r="O308" s="14">
        <f t="shared" si="243"/>
        <v>180.37</v>
      </c>
      <c r="P308" s="14">
        <f t="shared" si="244"/>
        <v>43.45</v>
      </c>
      <c r="Q308" s="15">
        <f t="shared" si="245"/>
        <v>223.82</v>
      </c>
    </row>
    <row r="309" spans="1:17" x14ac:dyDescent="0.25">
      <c r="A309" s="12" t="s">
        <v>567</v>
      </c>
      <c r="B309" s="28"/>
      <c r="C309" s="27"/>
      <c r="D309" s="14"/>
      <c r="E309" s="14"/>
      <c r="F309" s="108"/>
      <c r="G309" s="14"/>
      <c r="H309" s="14"/>
      <c r="I309" s="15"/>
      <c r="J309" s="13">
        <v>119</v>
      </c>
      <c r="K309" s="27">
        <f t="shared" si="241"/>
        <v>0.74839999999999995</v>
      </c>
      <c r="L309" s="14">
        <v>1100</v>
      </c>
      <c r="M309" s="14">
        <f t="shared" si="242"/>
        <v>823.2399999999999</v>
      </c>
      <c r="N309" s="108">
        <v>0.3</v>
      </c>
      <c r="O309" s="14">
        <f t="shared" si="243"/>
        <v>246.97</v>
      </c>
      <c r="P309" s="14">
        <f t="shared" si="244"/>
        <v>59.5</v>
      </c>
      <c r="Q309" s="15">
        <f t="shared" si="245"/>
        <v>306.47000000000003</v>
      </c>
    </row>
    <row r="310" spans="1:17" s="1" customFormat="1" ht="24" customHeight="1" x14ac:dyDescent="0.25">
      <c r="A310" s="47" t="s">
        <v>568</v>
      </c>
      <c r="B310" s="224">
        <f>B311</f>
        <v>0</v>
      </c>
      <c r="C310" s="224">
        <f>C311</f>
        <v>0</v>
      </c>
      <c r="D310" s="224"/>
      <c r="E310" s="224"/>
      <c r="F310" s="224"/>
      <c r="G310" s="224">
        <f>G311</f>
        <v>0</v>
      </c>
      <c r="H310" s="224">
        <f>H311</f>
        <v>0</v>
      </c>
      <c r="I310" s="264">
        <f>I311</f>
        <v>0</v>
      </c>
      <c r="J310" s="244">
        <f>J311</f>
        <v>527</v>
      </c>
      <c r="K310" s="253">
        <f>K311</f>
        <v>3.3144</v>
      </c>
      <c r="L310" s="253"/>
      <c r="M310" s="253"/>
      <c r="N310" s="253"/>
      <c r="O310" s="253">
        <f>O311</f>
        <v>569.16000000000008</v>
      </c>
      <c r="P310" s="253">
        <f>P311</f>
        <v>137.10999999999999</v>
      </c>
      <c r="Q310" s="254">
        <f>Q311</f>
        <v>706.2700000000001</v>
      </c>
    </row>
    <row r="311" spans="1:17" s="1" customFormat="1" ht="37.5" customHeight="1" x14ac:dyDescent="0.25">
      <c r="A311" s="101" t="s">
        <v>8</v>
      </c>
      <c r="B311" s="1656"/>
      <c r="C311" s="93"/>
      <c r="D311" s="85"/>
      <c r="E311" s="85"/>
      <c r="F311" s="240"/>
      <c r="G311" s="85"/>
      <c r="H311" s="85"/>
      <c r="I311" s="86"/>
      <c r="J311" s="230">
        <f>SUM(J312:J316)</f>
        <v>527</v>
      </c>
      <c r="K311" s="96">
        <f t="shared" ref="K311:Q311" si="246">SUM(K312:K316)</f>
        <v>3.3144</v>
      </c>
      <c r="L311" s="96"/>
      <c r="M311" s="96"/>
      <c r="N311" s="96"/>
      <c r="O311" s="96">
        <f t="shared" si="246"/>
        <v>569.16000000000008</v>
      </c>
      <c r="P311" s="96">
        <f t="shared" si="246"/>
        <v>137.10999999999999</v>
      </c>
      <c r="Q311" s="97">
        <f t="shared" si="246"/>
        <v>706.2700000000001</v>
      </c>
    </row>
    <row r="312" spans="1:17" x14ac:dyDescent="0.25">
      <c r="A312" s="12" t="s">
        <v>569</v>
      </c>
      <c r="B312" s="28"/>
      <c r="C312" s="27"/>
      <c r="D312" s="14"/>
      <c r="E312" s="14"/>
      <c r="F312" s="108"/>
      <c r="G312" s="14"/>
      <c r="H312" s="14"/>
      <c r="I312" s="15"/>
      <c r="J312" s="13">
        <v>112</v>
      </c>
      <c r="K312" s="27">
        <f>ROUND(J312/159,4)</f>
        <v>0.70440000000000003</v>
      </c>
      <c r="L312" s="14">
        <v>3.6</v>
      </c>
      <c r="M312" s="14">
        <f>L312*J312</f>
        <v>403.2</v>
      </c>
      <c r="N312" s="108">
        <v>0.3</v>
      </c>
      <c r="O312" s="14">
        <f>ROUND(M312*N312,2)</f>
        <v>120.96</v>
      </c>
      <c r="P312" s="14">
        <f>ROUND(O312*0.2409,2)</f>
        <v>29.14</v>
      </c>
      <c r="Q312" s="15">
        <f>O312+P312</f>
        <v>150.1</v>
      </c>
    </row>
    <row r="313" spans="1:17" x14ac:dyDescent="0.25">
      <c r="A313" s="12" t="s">
        <v>569</v>
      </c>
      <c r="B313" s="28"/>
      <c r="C313" s="27"/>
      <c r="D313" s="14"/>
      <c r="E313" s="14"/>
      <c r="F313" s="108"/>
      <c r="G313" s="14"/>
      <c r="H313" s="14"/>
      <c r="I313" s="15"/>
      <c r="J313" s="13">
        <v>119</v>
      </c>
      <c r="K313" s="27">
        <f t="shared" ref="K313:K316" si="247">ROUND(J313/159,4)</f>
        <v>0.74839999999999995</v>
      </c>
      <c r="L313" s="14">
        <v>3.6</v>
      </c>
      <c r="M313" s="14">
        <f t="shared" ref="M313:M316" si="248">L313*J313</f>
        <v>428.40000000000003</v>
      </c>
      <c r="N313" s="108">
        <v>0.3</v>
      </c>
      <c r="O313" s="14">
        <f t="shared" ref="O313:O316" si="249">ROUND(M313*N313,2)</f>
        <v>128.52000000000001</v>
      </c>
      <c r="P313" s="14">
        <f t="shared" ref="P313:P316" si="250">ROUND(O313*0.2409,2)</f>
        <v>30.96</v>
      </c>
      <c r="Q313" s="15">
        <f t="shared" ref="Q313:Q316" si="251">O313+P313</f>
        <v>159.48000000000002</v>
      </c>
    </row>
    <row r="314" spans="1:17" x14ac:dyDescent="0.25">
      <c r="A314" s="12" t="s">
        <v>569</v>
      </c>
      <c r="B314" s="28"/>
      <c r="C314" s="27"/>
      <c r="D314" s="14"/>
      <c r="E314" s="14"/>
      <c r="F314" s="108"/>
      <c r="G314" s="14"/>
      <c r="H314" s="14"/>
      <c r="I314" s="15"/>
      <c r="J314" s="13">
        <v>72</v>
      </c>
      <c r="K314" s="27">
        <f t="shared" si="247"/>
        <v>0.45279999999999998</v>
      </c>
      <c r="L314" s="14">
        <v>3.6</v>
      </c>
      <c r="M314" s="14">
        <f t="shared" si="248"/>
        <v>259.2</v>
      </c>
      <c r="N314" s="108">
        <v>0.3</v>
      </c>
      <c r="O314" s="14">
        <f t="shared" si="249"/>
        <v>77.760000000000005</v>
      </c>
      <c r="P314" s="14">
        <f t="shared" si="250"/>
        <v>18.73</v>
      </c>
      <c r="Q314" s="15">
        <f t="shared" si="251"/>
        <v>96.490000000000009</v>
      </c>
    </row>
    <row r="315" spans="1:17" x14ac:dyDescent="0.25">
      <c r="A315" s="12" t="s">
        <v>569</v>
      </c>
      <c r="B315" s="28"/>
      <c r="C315" s="27"/>
      <c r="D315" s="14"/>
      <c r="E315" s="14"/>
      <c r="F315" s="108"/>
      <c r="G315" s="14"/>
      <c r="H315" s="14"/>
      <c r="I315" s="15"/>
      <c r="J315" s="13">
        <v>128</v>
      </c>
      <c r="K315" s="27">
        <f t="shared" si="247"/>
        <v>0.80500000000000005</v>
      </c>
      <c r="L315" s="14">
        <v>3.6</v>
      </c>
      <c r="M315" s="14">
        <f t="shared" si="248"/>
        <v>460.8</v>
      </c>
      <c r="N315" s="108">
        <v>0.3</v>
      </c>
      <c r="O315" s="14">
        <f t="shared" si="249"/>
        <v>138.24</v>
      </c>
      <c r="P315" s="14">
        <f t="shared" si="250"/>
        <v>33.299999999999997</v>
      </c>
      <c r="Q315" s="15">
        <f t="shared" si="251"/>
        <v>171.54000000000002</v>
      </c>
    </row>
    <row r="316" spans="1:17" x14ac:dyDescent="0.25">
      <c r="A316" s="12" t="s">
        <v>569</v>
      </c>
      <c r="B316" s="28"/>
      <c r="C316" s="27"/>
      <c r="D316" s="14"/>
      <c r="E316" s="14"/>
      <c r="F316" s="108"/>
      <c r="G316" s="14"/>
      <c r="H316" s="14"/>
      <c r="I316" s="15"/>
      <c r="J316" s="13">
        <v>96</v>
      </c>
      <c r="K316" s="27">
        <f t="shared" si="247"/>
        <v>0.6038</v>
      </c>
      <c r="L316" s="14">
        <v>3.6</v>
      </c>
      <c r="M316" s="14">
        <f t="shared" si="248"/>
        <v>345.6</v>
      </c>
      <c r="N316" s="108">
        <v>0.3</v>
      </c>
      <c r="O316" s="14">
        <f t="shared" si="249"/>
        <v>103.68</v>
      </c>
      <c r="P316" s="14">
        <f t="shared" si="250"/>
        <v>24.98</v>
      </c>
      <c r="Q316" s="15">
        <f t="shared" si="251"/>
        <v>128.66</v>
      </c>
    </row>
    <row r="319" spans="1:17" x14ac:dyDescent="0.25">
      <c r="A319" s="2" t="s">
        <v>570</v>
      </c>
    </row>
    <row r="320" spans="1:17" ht="18" customHeight="1" x14ac:dyDescent="0.25">
      <c r="A320" s="1843" t="s">
        <v>571</v>
      </c>
      <c r="B320" s="1843"/>
      <c r="C320" s="1843"/>
      <c r="D320" s="1843"/>
      <c r="E320" s="1843"/>
      <c r="F320" s="1843"/>
      <c r="G320" s="1843"/>
      <c r="H320" s="1843"/>
      <c r="I320" s="1843"/>
      <c r="J320" s="1843"/>
      <c r="K320" s="1843"/>
    </row>
    <row r="321" spans="1:1" x14ac:dyDescent="0.25">
      <c r="A321" s="2" t="s">
        <v>572</v>
      </c>
    </row>
    <row r="322" spans="1:1" x14ac:dyDescent="0.25">
      <c r="A322" s="2" t="s">
        <v>573</v>
      </c>
    </row>
  </sheetData>
  <mergeCells count="5">
    <mergeCell ref="A320:K320"/>
    <mergeCell ref="A2:Q2"/>
    <mergeCell ref="A6:A7"/>
    <mergeCell ref="B6:I6"/>
    <mergeCell ref="J6:Q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A2:S170"/>
  <sheetViews>
    <sheetView zoomScale="70" zoomScaleNormal="70" zoomScaleSheetLayoutView="80" workbookViewId="0">
      <pane ySplit="7" topLeftCell="A74" activePane="bottomLeft" state="frozen"/>
      <selection pane="bottomLeft" activeCell="A92" sqref="A92:A95"/>
    </sheetView>
  </sheetViews>
  <sheetFormatPr defaultColWidth="9.140625" defaultRowHeight="16.5" x14ac:dyDescent="0.25"/>
  <cols>
    <col min="1" max="1" width="51.4257812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8" width="9.140625" style="2"/>
    <col min="19" max="19" width="10.85546875" style="2" bestFit="1" customWidth="1"/>
    <col min="20" max="16384" width="9.140625" style="2"/>
  </cols>
  <sheetData>
    <row r="2" spans="1:19"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9" ht="18.75" x14ac:dyDescent="0.3">
      <c r="A4" s="355" t="s">
        <v>2189</v>
      </c>
    </row>
    <row r="5" spans="1:19" ht="17.25" thickBot="1" x14ac:dyDescent="0.3"/>
    <row r="6" spans="1:19" ht="24" customHeight="1" x14ac:dyDescent="0.25">
      <c r="A6" s="1791"/>
      <c r="B6" s="1845" t="s">
        <v>23</v>
      </c>
      <c r="C6" s="1846"/>
      <c r="D6" s="1846"/>
      <c r="E6" s="1846"/>
      <c r="F6" s="1846"/>
      <c r="G6" s="1846"/>
      <c r="H6" s="1846"/>
      <c r="I6" s="1847"/>
      <c r="J6" s="1845" t="s">
        <v>25</v>
      </c>
      <c r="K6" s="1846"/>
      <c r="L6" s="1846"/>
      <c r="M6" s="1846"/>
      <c r="N6" s="1846"/>
      <c r="O6" s="1846"/>
      <c r="P6" s="1846"/>
      <c r="Q6" s="1847"/>
    </row>
    <row r="7" spans="1:19" ht="142.5" customHeight="1" x14ac:dyDescent="0.25">
      <c r="A7" s="1792"/>
      <c r="B7" s="22" t="s">
        <v>22</v>
      </c>
      <c r="C7" s="30" t="s">
        <v>16</v>
      </c>
      <c r="D7" s="23" t="s">
        <v>17</v>
      </c>
      <c r="E7" s="23" t="s">
        <v>14</v>
      </c>
      <c r="F7" s="23" t="s">
        <v>4</v>
      </c>
      <c r="G7" s="23" t="s">
        <v>5</v>
      </c>
      <c r="H7" s="23" t="s">
        <v>6</v>
      </c>
      <c r="I7" s="24" t="s">
        <v>7</v>
      </c>
      <c r="J7" s="22" t="s">
        <v>22</v>
      </c>
      <c r="K7" s="30" t="s">
        <v>16</v>
      </c>
      <c r="L7" s="23" t="s">
        <v>17</v>
      </c>
      <c r="M7" s="23" t="s">
        <v>14</v>
      </c>
      <c r="N7" s="23" t="s">
        <v>4</v>
      </c>
      <c r="O7" s="23" t="s">
        <v>5</v>
      </c>
      <c r="P7" s="23" t="s">
        <v>6</v>
      </c>
      <c r="Q7" s="24" t="s">
        <v>7</v>
      </c>
    </row>
    <row r="8" spans="1:19" ht="13.5" customHeight="1" x14ac:dyDescent="0.25">
      <c r="A8" s="3"/>
      <c r="B8" s="4">
        <v>1</v>
      </c>
      <c r="C8" s="25" t="s">
        <v>24</v>
      </c>
      <c r="D8" s="5">
        <v>3</v>
      </c>
      <c r="E8" s="5" t="s">
        <v>18</v>
      </c>
      <c r="F8" s="5">
        <v>5</v>
      </c>
      <c r="G8" s="5" t="s">
        <v>19</v>
      </c>
      <c r="H8" s="5" t="s">
        <v>20</v>
      </c>
      <c r="I8" s="6" t="s">
        <v>21</v>
      </c>
      <c r="J8" s="4">
        <v>1</v>
      </c>
      <c r="K8" s="25" t="s">
        <v>24</v>
      </c>
      <c r="L8" s="5">
        <v>3</v>
      </c>
      <c r="M8" s="5" t="s">
        <v>18</v>
      </c>
      <c r="N8" s="5">
        <v>5</v>
      </c>
      <c r="O8" s="5" t="s">
        <v>19</v>
      </c>
      <c r="P8" s="5" t="s">
        <v>20</v>
      </c>
      <c r="Q8" s="6" t="s">
        <v>21</v>
      </c>
    </row>
    <row r="9" spans="1:19" s="1" customFormat="1" ht="26.25" customHeight="1" x14ac:dyDescent="0.25">
      <c r="A9" s="7" t="s">
        <v>0</v>
      </c>
      <c r="B9" s="631">
        <f t="shared" ref="B9:Q9" si="0">B11+B16+B27+B34+B38+B43+B55+B62+B65+B102+B127+B135+B143+B147+B159</f>
        <v>1983.5</v>
      </c>
      <c r="C9" s="8">
        <f t="shared" si="0"/>
        <v>12.74413811320755</v>
      </c>
      <c r="D9" s="8"/>
      <c r="E9" s="8"/>
      <c r="F9" s="8"/>
      <c r="G9" s="8">
        <f t="shared" si="0"/>
        <v>2500.9799999999996</v>
      </c>
      <c r="H9" s="8">
        <f t="shared" si="0"/>
        <v>602.5</v>
      </c>
      <c r="I9" s="629">
        <f t="shared" si="0"/>
        <v>3103.4800000000005</v>
      </c>
      <c r="J9" s="631">
        <f t="shared" si="0"/>
        <v>10204.5</v>
      </c>
      <c r="K9" s="8">
        <f t="shared" si="0"/>
        <v>67.389718192615732</v>
      </c>
      <c r="L9" s="8"/>
      <c r="M9" s="8"/>
      <c r="N9" s="8"/>
      <c r="O9" s="8">
        <f t="shared" si="0"/>
        <v>56416.659999999989</v>
      </c>
      <c r="P9" s="8">
        <f t="shared" si="0"/>
        <v>13590.81</v>
      </c>
      <c r="Q9" s="629">
        <f t="shared" si="0"/>
        <v>70007.469999999987</v>
      </c>
      <c r="S9" s="893"/>
    </row>
    <row r="10" spans="1:19" s="1" customFormat="1" ht="21.75" customHeight="1" x14ac:dyDescent="0.25">
      <c r="A10" s="359" t="s">
        <v>959</v>
      </c>
      <c r="B10" s="632"/>
      <c r="C10" s="360"/>
      <c r="D10" s="360"/>
      <c r="E10" s="360"/>
      <c r="F10" s="360"/>
      <c r="G10" s="360"/>
      <c r="H10" s="360"/>
      <c r="I10" s="635"/>
      <c r="J10" s="632"/>
      <c r="K10" s="639"/>
      <c r="L10" s="360"/>
      <c r="M10" s="360"/>
      <c r="N10" s="360"/>
      <c r="O10" s="360"/>
      <c r="P10" s="360"/>
      <c r="Q10" s="635"/>
    </row>
    <row r="11" spans="1:19" ht="49.5" customHeight="1" x14ac:dyDescent="0.25">
      <c r="A11" s="363" t="s">
        <v>11</v>
      </c>
      <c r="B11" s="633">
        <f>SUM(B12:B15)</f>
        <v>0</v>
      </c>
      <c r="C11" s="253">
        <f t="shared" ref="C11:I11" si="1">SUM(C12:C15)</f>
        <v>0</v>
      </c>
      <c r="D11" s="253"/>
      <c r="E11" s="253"/>
      <c r="F11" s="253"/>
      <c r="G11" s="253">
        <f t="shared" si="1"/>
        <v>0</v>
      </c>
      <c r="H11" s="253">
        <f t="shared" si="1"/>
        <v>0</v>
      </c>
      <c r="I11" s="245">
        <f t="shared" si="1"/>
        <v>0</v>
      </c>
      <c r="J11" s="633">
        <f>SUM(J12:J15)</f>
        <v>73</v>
      </c>
      <c r="K11" s="253">
        <f t="shared" ref="K11:Q11" si="2">SUM(K12:K15)</f>
        <v>0.52517985611510787</v>
      </c>
      <c r="L11" s="253"/>
      <c r="M11" s="253"/>
      <c r="N11" s="253"/>
      <c r="O11" s="253">
        <f t="shared" si="2"/>
        <v>676.17</v>
      </c>
      <c r="P11" s="253">
        <f t="shared" si="2"/>
        <v>162.88999999999999</v>
      </c>
      <c r="Q11" s="245">
        <f t="shared" si="2"/>
        <v>839.06</v>
      </c>
    </row>
    <row r="12" spans="1:19" x14ac:dyDescent="0.25">
      <c r="A12" s="12" t="s">
        <v>2015</v>
      </c>
      <c r="B12" s="82"/>
      <c r="C12" s="92"/>
      <c r="D12" s="14"/>
      <c r="E12" s="14"/>
      <c r="F12" s="14"/>
      <c r="G12" s="14"/>
      <c r="H12" s="14"/>
      <c r="I12" s="627"/>
      <c r="J12" s="444">
        <v>56</v>
      </c>
      <c r="K12" s="237">
        <f>J12/139</f>
        <v>0.40287769784172661</v>
      </c>
      <c r="L12" s="14">
        <v>1318</v>
      </c>
      <c r="M12" s="14">
        <f>K12*L12</f>
        <v>530.99280575539569</v>
      </c>
      <c r="N12" s="106">
        <v>1</v>
      </c>
      <c r="O12" s="14">
        <f>ROUND(M12*N12,2)</f>
        <v>530.99</v>
      </c>
      <c r="P12" s="14">
        <f>ROUND(O12*0.2409,2)</f>
        <v>127.92</v>
      </c>
      <c r="Q12" s="627">
        <f>O12+P12</f>
        <v>658.91</v>
      </c>
    </row>
    <row r="13" spans="1:19" x14ac:dyDescent="0.25">
      <c r="A13" s="12" t="s">
        <v>2016</v>
      </c>
      <c r="B13" s="82"/>
      <c r="C13" s="92"/>
      <c r="D13" s="14"/>
      <c r="E13" s="14"/>
      <c r="F13" s="14"/>
      <c r="G13" s="14"/>
      <c r="H13" s="14"/>
      <c r="I13" s="627"/>
      <c r="J13" s="444">
        <v>8</v>
      </c>
      <c r="K13" s="237">
        <f t="shared" ref="K13:K61" si="3">J13/139</f>
        <v>5.7553956834532377E-2</v>
      </c>
      <c r="L13" s="14">
        <v>1187</v>
      </c>
      <c r="M13" s="14">
        <f t="shared" ref="M13:M63" si="4">K13*L13</f>
        <v>68.316546762589937</v>
      </c>
      <c r="N13" s="106">
        <v>1</v>
      </c>
      <c r="O13" s="14">
        <f t="shared" ref="O13:O15" si="5">ROUND(M13*N13,2)</f>
        <v>68.319999999999993</v>
      </c>
      <c r="P13" s="14">
        <f t="shared" ref="P13:P36" si="6">ROUND(O13*0.2409,2)</f>
        <v>16.46</v>
      </c>
      <c r="Q13" s="627">
        <f t="shared" ref="Q13:Q63" si="7">O13+P13</f>
        <v>84.78</v>
      </c>
    </row>
    <row r="14" spans="1:19" ht="18.75" customHeight="1" x14ac:dyDescent="0.25">
      <c r="A14" s="12" t="s">
        <v>2016</v>
      </c>
      <c r="B14" s="82"/>
      <c r="C14" s="92"/>
      <c r="D14" s="14"/>
      <c r="E14" s="14"/>
      <c r="F14" s="14"/>
      <c r="G14" s="14"/>
      <c r="H14" s="14"/>
      <c r="I14" s="627"/>
      <c r="J14" s="444">
        <v>3</v>
      </c>
      <c r="K14" s="237">
        <f t="shared" si="3"/>
        <v>2.1582733812949641E-2</v>
      </c>
      <c r="L14" s="14">
        <v>1187</v>
      </c>
      <c r="M14" s="14">
        <f t="shared" si="4"/>
        <v>25.618705035971225</v>
      </c>
      <c r="N14" s="106">
        <v>1</v>
      </c>
      <c r="O14" s="14">
        <f t="shared" si="5"/>
        <v>25.62</v>
      </c>
      <c r="P14" s="14">
        <f t="shared" si="6"/>
        <v>6.17</v>
      </c>
      <c r="Q14" s="627">
        <f t="shared" si="7"/>
        <v>31.79</v>
      </c>
    </row>
    <row r="15" spans="1:19" ht="18.75" customHeight="1" x14ac:dyDescent="0.25">
      <c r="A15" s="12" t="s">
        <v>2016</v>
      </c>
      <c r="B15" s="82"/>
      <c r="C15" s="92"/>
      <c r="D15" s="14"/>
      <c r="E15" s="14"/>
      <c r="F15" s="14"/>
      <c r="G15" s="14"/>
      <c r="H15" s="14"/>
      <c r="I15" s="627"/>
      <c r="J15" s="444">
        <v>6</v>
      </c>
      <c r="K15" s="237">
        <f t="shared" si="3"/>
        <v>4.3165467625899283E-2</v>
      </c>
      <c r="L15" s="14">
        <v>1187</v>
      </c>
      <c r="M15" s="14">
        <f t="shared" si="4"/>
        <v>51.237410071942449</v>
      </c>
      <c r="N15" s="106">
        <v>1</v>
      </c>
      <c r="O15" s="14">
        <f t="shared" si="5"/>
        <v>51.24</v>
      </c>
      <c r="P15" s="14">
        <f t="shared" si="6"/>
        <v>12.34</v>
      </c>
      <c r="Q15" s="627">
        <f t="shared" si="7"/>
        <v>63.58</v>
      </c>
    </row>
    <row r="16" spans="1:19" ht="49.5" customHeight="1" x14ac:dyDescent="0.25">
      <c r="A16" s="363" t="s">
        <v>9</v>
      </c>
      <c r="B16" s="634">
        <f>SUM(B17:B26)</f>
        <v>0</v>
      </c>
      <c r="C16" s="637">
        <f t="shared" ref="C16:I16" si="8">SUM(C17:C26)</f>
        <v>0</v>
      </c>
      <c r="D16" s="637"/>
      <c r="E16" s="637"/>
      <c r="F16" s="637"/>
      <c r="G16" s="637">
        <f t="shared" si="8"/>
        <v>0</v>
      </c>
      <c r="H16" s="637">
        <f t="shared" si="8"/>
        <v>0</v>
      </c>
      <c r="I16" s="636">
        <f t="shared" si="8"/>
        <v>0</v>
      </c>
      <c r="J16" s="634">
        <f>SUM(J17:J26)</f>
        <v>654</v>
      </c>
      <c r="K16" s="637">
        <f t="shared" ref="K16:Q16" si="9">SUM(K17:K26)</f>
        <v>4.7050359712230216</v>
      </c>
      <c r="L16" s="637"/>
      <c r="M16" s="637"/>
      <c r="N16" s="637"/>
      <c r="O16" s="637">
        <f t="shared" si="9"/>
        <v>3388.47</v>
      </c>
      <c r="P16" s="637">
        <f t="shared" si="9"/>
        <v>816.30000000000007</v>
      </c>
      <c r="Q16" s="636">
        <f t="shared" si="9"/>
        <v>4204.7699999999995</v>
      </c>
    </row>
    <row r="17" spans="1:17" x14ac:dyDescent="0.25">
      <c r="A17" s="12" t="s">
        <v>2017</v>
      </c>
      <c r="B17" s="82"/>
      <c r="C17" s="92"/>
      <c r="D17" s="14"/>
      <c r="E17" s="14"/>
      <c r="F17" s="14"/>
      <c r="G17" s="14"/>
      <c r="H17" s="14"/>
      <c r="I17" s="627"/>
      <c r="J17" s="444">
        <v>96</v>
      </c>
      <c r="K17" s="237">
        <f t="shared" si="3"/>
        <v>0.69064748201438853</v>
      </c>
      <c r="L17" s="14">
        <v>790</v>
      </c>
      <c r="M17" s="14">
        <f t="shared" si="4"/>
        <v>545.61151079136698</v>
      </c>
      <c r="N17" s="106">
        <v>1</v>
      </c>
      <c r="O17" s="14">
        <f t="shared" ref="O17" si="10">ROUND(M17*N17,2)</f>
        <v>545.61</v>
      </c>
      <c r="P17" s="14">
        <f t="shared" si="6"/>
        <v>131.44</v>
      </c>
      <c r="Q17" s="627">
        <f t="shared" si="7"/>
        <v>677.05</v>
      </c>
    </row>
    <row r="18" spans="1:17" x14ac:dyDescent="0.25">
      <c r="A18" s="12" t="s">
        <v>2018</v>
      </c>
      <c r="B18" s="82"/>
      <c r="C18" s="92"/>
      <c r="D18" s="14"/>
      <c r="E18" s="14"/>
      <c r="F18" s="14"/>
      <c r="G18" s="14"/>
      <c r="H18" s="14"/>
      <c r="I18" s="627"/>
      <c r="J18" s="444">
        <v>24</v>
      </c>
      <c r="K18" s="237">
        <f t="shared" si="3"/>
        <v>0.17266187050359713</v>
      </c>
      <c r="L18" s="14">
        <v>800</v>
      </c>
      <c r="M18" s="14">
        <f t="shared" si="4"/>
        <v>138.12949640287769</v>
      </c>
      <c r="N18" s="106">
        <v>1</v>
      </c>
      <c r="O18" s="14">
        <f t="shared" ref="O18:O26" si="11">ROUND(M18*N18,2)</f>
        <v>138.13</v>
      </c>
      <c r="P18" s="14">
        <f t="shared" si="6"/>
        <v>33.28</v>
      </c>
      <c r="Q18" s="627">
        <f t="shared" si="7"/>
        <v>171.41</v>
      </c>
    </row>
    <row r="19" spans="1:17" x14ac:dyDescent="0.25">
      <c r="A19" s="12" t="s">
        <v>2018</v>
      </c>
      <c r="B19" s="82"/>
      <c r="C19" s="92"/>
      <c r="D19" s="14"/>
      <c r="E19" s="14"/>
      <c r="F19" s="14"/>
      <c r="G19" s="14"/>
      <c r="H19" s="14"/>
      <c r="I19" s="627"/>
      <c r="J19" s="444">
        <v>24</v>
      </c>
      <c r="K19" s="237">
        <f t="shared" si="3"/>
        <v>0.17266187050359713</v>
      </c>
      <c r="L19" s="14">
        <v>790</v>
      </c>
      <c r="M19" s="14">
        <f t="shared" si="4"/>
        <v>136.40287769784175</v>
      </c>
      <c r="N19" s="106">
        <v>1</v>
      </c>
      <c r="O19" s="14">
        <f t="shared" si="11"/>
        <v>136.4</v>
      </c>
      <c r="P19" s="14">
        <f t="shared" si="6"/>
        <v>32.86</v>
      </c>
      <c r="Q19" s="627">
        <f t="shared" si="7"/>
        <v>169.26</v>
      </c>
    </row>
    <row r="20" spans="1:17" x14ac:dyDescent="0.25">
      <c r="A20" s="12" t="s">
        <v>2019</v>
      </c>
      <c r="B20" s="82"/>
      <c r="C20" s="92"/>
      <c r="D20" s="14"/>
      <c r="E20" s="14"/>
      <c r="F20" s="14"/>
      <c r="G20" s="14"/>
      <c r="H20" s="14"/>
      <c r="I20" s="627"/>
      <c r="J20" s="444">
        <v>87</v>
      </c>
      <c r="K20" s="237">
        <f t="shared" si="3"/>
        <v>0.62589928057553956</v>
      </c>
      <c r="L20" s="14">
        <v>700</v>
      </c>
      <c r="M20" s="14">
        <f t="shared" si="4"/>
        <v>438.12949640287769</v>
      </c>
      <c r="N20" s="106">
        <v>1</v>
      </c>
      <c r="O20" s="14">
        <f t="shared" si="11"/>
        <v>438.13</v>
      </c>
      <c r="P20" s="14">
        <f t="shared" si="6"/>
        <v>105.55</v>
      </c>
      <c r="Q20" s="627">
        <f t="shared" si="7"/>
        <v>543.67999999999995</v>
      </c>
    </row>
    <row r="21" spans="1:17" x14ac:dyDescent="0.25">
      <c r="A21" s="12" t="s">
        <v>2019</v>
      </c>
      <c r="B21" s="82"/>
      <c r="C21" s="92"/>
      <c r="D21" s="14"/>
      <c r="E21" s="14"/>
      <c r="F21" s="14"/>
      <c r="G21" s="14"/>
      <c r="H21" s="14"/>
      <c r="I21" s="627"/>
      <c r="J21" s="444">
        <v>87</v>
      </c>
      <c r="K21" s="237">
        <f t="shared" si="3"/>
        <v>0.62589928057553956</v>
      </c>
      <c r="L21" s="14">
        <v>700</v>
      </c>
      <c r="M21" s="14">
        <f t="shared" si="4"/>
        <v>438.12949640287769</v>
      </c>
      <c r="N21" s="106">
        <v>1</v>
      </c>
      <c r="O21" s="14">
        <f t="shared" si="11"/>
        <v>438.13</v>
      </c>
      <c r="P21" s="14">
        <f t="shared" si="6"/>
        <v>105.55</v>
      </c>
      <c r="Q21" s="627">
        <f t="shared" si="7"/>
        <v>543.67999999999995</v>
      </c>
    </row>
    <row r="22" spans="1:17" x14ac:dyDescent="0.25">
      <c r="A22" s="12" t="s">
        <v>2019</v>
      </c>
      <c r="B22" s="82"/>
      <c r="C22" s="92"/>
      <c r="D22" s="14"/>
      <c r="E22" s="14"/>
      <c r="F22" s="14"/>
      <c r="G22" s="14"/>
      <c r="H22" s="14"/>
      <c r="I22" s="627"/>
      <c r="J22" s="444">
        <v>96</v>
      </c>
      <c r="K22" s="237">
        <f t="shared" si="3"/>
        <v>0.69064748201438853</v>
      </c>
      <c r="L22" s="14">
        <v>700</v>
      </c>
      <c r="M22" s="14">
        <f t="shared" si="4"/>
        <v>483.45323741007195</v>
      </c>
      <c r="N22" s="106">
        <v>1</v>
      </c>
      <c r="O22" s="14">
        <f t="shared" si="11"/>
        <v>483.45</v>
      </c>
      <c r="P22" s="14">
        <f t="shared" si="6"/>
        <v>116.46</v>
      </c>
      <c r="Q22" s="627">
        <f t="shared" si="7"/>
        <v>599.91</v>
      </c>
    </row>
    <row r="23" spans="1:17" x14ac:dyDescent="0.25">
      <c r="A23" s="12" t="s">
        <v>2017</v>
      </c>
      <c r="B23" s="82"/>
      <c r="C23" s="92"/>
      <c r="D23" s="14"/>
      <c r="E23" s="14"/>
      <c r="F23" s="14"/>
      <c r="G23" s="14"/>
      <c r="H23" s="14"/>
      <c r="I23" s="627"/>
      <c r="J23" s="444">
        <v>24</v>
      </c>
      <c r="K23" s="237">
        <f t="shared" si="3"/>
        <v>0.17266187050359713</v>
      </c>
      <c r="L23" s="14">
        <v>700</v>
      </c>
      <c r="M23" s="14">
        <f t="shared" si="4"/>
        <v>120.86330935251799</v>
      </c>
      <c r="N23" s="106">
        <v>1</v>
      </c>
      <c r="O23" s="14">
        <f t="shared" si="11"/>
        <v>120.86</v>
      </c>
      <c r="P23" s="14">
        <f t="shared" si="6"/>
        <v>29.12</v>
      </c>
      <c r="Q23" s="627">
        <f t="shared" si="7"/>
        <v>149.97999999999999</v>
      </c>
    </row>
    <row r="24" spans="1:17" x14ac:dyDescent="0.25">
      <c r="A24" s="12" t="s">
        <v>2017</v>
      </c>
      <c r="B24" s="82"/>
      <c r="C24" s="92"/>
      <c r="D24" s="14"/>
      <c r="E24" s="14"/>
      <c r="F24" s="14"/>
      <c r="G24" s="14"/>
      <c r="H24" s="14"/>
      <c r="I24" s="627"/>
      <c r="J24" s="444">
        <v>96</v>
      </c>
      <c r="K24" s="237">
        <f t="shared" si="3"/>
        <v>0.69064748201438853</v>
      </c>
      <c r="L24" s="14">
        <v>700</v>
      </c>
      <c r="M24" s="14">
        <f t="shared" si="4"/>
        <v>483.45323741007195</v>
      </c>
      <c r="N24" s="106">
        <v>1</v>
      </c>
      <c r="O24" s="14">
        <f t="shared" si="11"/>
        <v>483.45</v>
      </c>
      <c r="P24" s="14">
        <f t="shared" si="6"/>
        <v>116.46</v>
      </c>
      <c r="Q24" s="627">
        <f t="shared" si="7"/>
        <v>599.91</v>
      </c>
    </row>
    <row r="25" spans="1:17" x14ac:dyDescent="0.25">
      <c r="A25" s="12" t="s">
        <v>2017</v>
      </c>
      <c r="B25" s="82"/>
      <c r="C25" s="92"/>
      <c r="D25" s="14"/>
      <c r="E25" s="14"/>
      <c r="F25" s="14"/>
      <c r="G25" s="14"/>
      <c r="H25" s="14"/>
      <c r="I25" s="627"/>
      <c r="J25" s="444">
        <v>96</v>
      </c>
      <c r="K25" s="237">
        <f t="shared" si="3"/>
        <v>0.69064748201438853</v>
      </c>
      <c r="L25" s="14">
        <v>700</v>
      </c>
      <c r="M25" s="14">
        <f t="shared" si="4"/>
        <v>483.45323741007195</v>
      </c>
      <c r="N25" s="106">
        <v>1</v>
      </c>
      <c r="O25" s="14">
        <f t="shared" si="11"/>
        <v>483.45</v>
      </c>
      <c r="P25" s="14">
        <f t="shared" si="6"/>
        <v>116.46</v>
      </c>
      <c r="Q25" s="627">
        <f t="shared" si="7"/>
        <v>599.91</v>
      </c>
    </row>
    <row r="26" spans="1:17" x14ac:dyDescent="0.25">
      <c r="A26" s="12" t="s">
        <v>2017</v>
      </c>
      <c r="B26" s="82"/>
      <c r="C26" s="92"/>
      <c r="D26" s="14"/>
      <c r="E26" s="14"/>
      <c r="F26" s="14"/>
      <c r="G26" s="14"/>
      <c r="H26" s="14"/>
      <c r="I26" s="627"/>
      <c r="J26" s="444">
        <v>24</v>
      </c>
      <c r="K26" s="237">
        <f t="shared" si="3"/>
        <v>0.17266187050359713</v>
      </c>
      <c r="L26" s="14">
        <v>700</v>
      </c>
      <c r="M26" s="14">
        <f t="shared" si="4"/>
        <v>120.86330935251799</v>
      </c>
      <c r="N26" s="106">
        <v>1</v>
      </c>
      <c r="O26" s="14">
        <f t="shared" si="11"/>
        <v>120.86</v>
      </c>
      <c r="P26" s="14">
        <f t="shared" si="6"/>
        <v>29.12</v>
      </c>
      <c r="Q26" s="627">
        <f t="shared" si="7"/>
        <v>149.97999999999999</v>
      </c>
    </row>
    <row r="27" spans="1:17" ht="57" customHeight="1" x14ac:dyDescent="0.25">
      <c r="A27" s="363" t="s">
        <v>10</v>
      </c>
      <c r="B27" s="633">
        <f>SUM(B28:B33)</f>
        <v>0</v>
      </c>
      <c r="C27" s="253">
        <f t="shared" ref="C27:I27" si="12">SUM(C28:C33)</f>
        <v>0</v>
      </c>
      <c r="D27" s="253"/>
      <c r="E27" s="253"/>
      <c r="F27" s="253"/>
      <c r="G27" s="253">
        <f t="shared" si="12"/>
        <v>0</v>
      </c>
      <c r="H27" s="253">
        <f t="shared" si="12"/>
        <v>0</v>
      </c>
      <c r="I27" s="245">
        <f t="shared" si="12"/>
        <v>0</v>
      </c>
      <c r="J27" s="633">
        <f>SUM(J28:J33)</f>
        <v>427</v>
      </c>
      <c r="K27" s="253">
        <f t="shared" ref="K27:Q27" si="13">SUM(K28:K33)</f>
        <v>3.0393647346273922</v>
      </c>
      <c r="L27" s="253"/>
      <c r="M27" s="253"/>
      <c r="N27" s="253"/>
      <c r="O27" s="253">
        <f t="shared" si="13"/>
        <v>1773.7599999999998</v>
      </c>
      <c r="P27" s="253">
        <f t="shared" si="13"/>
        <v>427.28000000000003</v>
      </c>
      <c r="Q27" s="245">
        <f t="shared" si="13"/>
        <v>2201.04</v>
      </c>
    </row>
    <row r="28" spans="1:17" x14ac:dyDescent="0.25">
      <c r="A28" s="12" t="s">
        <v>1152</v>
      </c>
      <c r="B28" s="28"/>
      <c r="C28" s="27"/>
      <c r="D28" s="14"/>
      <c r="E28" s="14"/>
      <c r="F28" s="14"/>
      <c r="G28" s="14"/>
      <c r="H28" s="14"/>
      <c r="I28" s="15"/>
      <c r="J28" s="444">
        <v>72</v>
      </c>
      <c r="K28" s="237">
        <f t="shared" si="3"/>
        <v>0.51798561151079137</v>
      </c>
      <c r="L28" s="14">
        <v>576</v>
      </c>
      <c r="M28" s="14">
        <f t="shared" si="4"/>
        <v>298.35971223021585</v>
      </c>
      <c r="N28" s="106">
        <v>1</v>
      </c>
      <c r="O28" s="14">
        <f t="shared" ref="O28" si="14">ROUND(M28*N28,2)</f>
        <v>298.36</v>
      </c>
      <c r="P28" s="14">
        <f t="shared" si="6"/>
        <v>71.87</v>
      </c>
      <c r="Q28" s="627">
        <f t="shared" si="7"/>
        <v>370.23</v>
      </c>
    </row>
    <row r="29" spans="1:17" ht="39.75" customHeight="1" x14ac:dyDescent="0.25">
      <c r="A29" s="12" t="s">
        <v>1152</v>
      </c>
      <c r="B29" s="82"/>
      <c r="C29" s="92"/>
      <c r="D29" s="14"/>
      <c r="E29" s="14"/>
      <c r="F29" s="14"/>
      <c r="G29" s="14"/>
      <c r="H29" s="14"/>
      <c r="I29" s="627"/>
      <c r="J29" s="444">
        <v>96</v>
      </c>
      <c r="K29" s="237">
        <f t="shared" si="3"/>
        <v>0.69064748201438853</v>
      </c>
      <c r="L29" s="14">
        <v>576</v>
      </c>
      <c r="M29" s="14">
        <f t="shared" si="4"/>
        <v>397.8129496402878</v>
      </c>
      <c r="N29" s="106">
        <v>1</v>
      </c>
      <c r="O29" s="14">
        <f t="shared" ref="O29:O33" si="15">ROUND(M29*N29,2)</f>
        <v>397.81</v>
      </c>
      <c r="P29" s="14">
        <f t="shared" si="6"/>
        <v>95.83</v>
      </c>
      <c r="Q29" s="627">
        <f t="shared" si="7"/>
        <v>493.64</v>
      </c>
    </row>
    <row r="30" spans="1:17" x14ac:dyDescent="0.25">
      <c r="A30" s="12" t="s">
        <v>1152</v>
      </c>
      <c r="B30" s="82"/>
      <c r="C30" s="92"/>
      <c r="D30" s="14"/>
      <c r="E30" s="14"/>
      <c r="F30" s="14"/>
      <c r="G30" s="14"/>
      <c r="H30" s="14"/>
      <c r="I30" s="627"/>
      <c r="J30" s="444">
        <v>88</v>
      </c>
      <c r="K30" s="237">
        <f t="shared" si="3"/>
        <v>0.63309352517985606</v>
      </c>
      <c r="L30" s="14">
        <v>586</v>
      </c>
      <c r="M30" s="14">
        <f t="shared" si="4"/>
        <v>370.99280575539564</v>
      </c>
      <c r="N30" s="106">
        <v>1</v>
      </c>
      <c r="O30" s="14">
        <f t="shared" si="15"/>
        <v>370.99</v>
      </c>
      <c r="P30" s="14">
        <f t="shared" si="6"/>
        <v>89.37</v>
      </c>
      <c r="Q30" s="627">
        <f t="shared" si="7"/>
        <v>460.36</v>
      </c>
    </row>
    <row r="31" spans="1:17" x14ac:dyDescent="0.25">
      <c r="A31" s="12" t="s">
        <v>1152</v>
      </c>
      <c r="B31" s="82"/>
      <c r="C31" s="92"/>
      <c r="D31" s="14"/>
      <c r="E31" s="14"/>
      <c r="F31" s="14"/>
      <c r="G31" s="14"/>
      <c r="H31" s="14"/>
      <c r="I31" s="627"/>
      <c r="J31" s="444">
        <v>72</v>
      </c>
      <c r="K31" s="237">
        <f t="shared" si="3"/>
        <v>0.51798561151079137</v>
      </c>
      <c r="L31" s="14">
        <v>576</v>
      </c>
      <c r="M31" s="14">
        <f t="shared" si="4"/>
        <v>298.35971223021585</v>
      </c>
      <c r="N31" s="106">
        <v>1</v>
      </c>
      <c r="O31" s="14">
        <f t="shared" si="15"/>
        <v>298.36</v>
      </c>
      <c r="P31" s="14">
        <f t="shared" si="6"/>
        <v>71.87</v>
      </c>
      <c r="Q31" s="627">
        <f t="shared" si="7"/>
        <v>370.23</v>
      </c>
    </row>
    <row r="32" spans="1:17" ht="37.5" x14ac:dyDescent="0.3">
      <c r="A32" s="12" t="s">
        <v>2020</v>
      </c>
      <c r="B32" s="82"/>
      <c r="C32" s="92"/>
      <c r="D32" s="14"/>
      <c r="E32" s="14"/>
      <c r="F32" s="14"/>
      <c r="G32" s="14"/>
      <c r="H32" s="14"/>
      <c r="I32" s="627"/>
      <c r="J32" s="444">
        <v>36</v>
      </c>
      <c r="K32" s="237">
        <f>J32/159</f>
        <v>0.22641509433962265</v>
      </c>
      <c r="L32" s="14">
        <v>630</v>
      </c>
      <c r="M32" s="14">
        <f t="shared" si="4"/>
        <v>142.64150943396226</v>
      </c>
      <c r="N32" s="106">
        <v>1</v>
      </c>
      <c r="O32" s="14">
        <f t="shared" si="15"/>
        <v>142.63999999999999</v>
      </c>
      <c r="P32" s="14">
        <f t="shared" si="6"/>
        <v>34.36</v>
      </c>
      <c r="Q32" s="627">
        <f t="shared" si="7"/>
        <v>177</v>
      </c>
    </row>
    <row r="33" spans="1:17" x14ac:dyDescent="0.25">
      <c r="A33" s="12" t="s">
        <v>1152</v>
      </c>
      <c r="B33" s="82"/>
      <c r="C33" s="92"/>
      <c r="D33" s="14"/>
      <c r="E33" s="14"/>
      <c r="F33" s="14"/>
      <c r="G33" s="14"/>
      <c r="H33" s="14"/>
      <c r="I33" s="627"/>
      <c r="J33" s="444">
        <v>63</v>
      </c>
      <c r="K33" s="237">
        <f t="shared" si="3"/>
        <v>0.45323741007194246</v>
      </c>
      <c r="L33" s="14">
        <v>586</v>
      </c>
      <c r="M33" s="14">
        <f t="shared" si="4"/>
        <v>265.59712230215825</v>
      </c>
      <c r="N33" s="106">
        <v>1</v>
      </c>
      <c r="O33" s="14">
        <f t="shared" si="15"/>
        <v>265.60000000000002</v>
      </c>
      <c r="P33" s="14">
        <f t="shared" si="6"/>
        <v>63.98</v>
      </c>
      <c r="Q33" s="627">
        <f t="shared" si="7"/>
        <v>329.58000000000004</v>
      </c>
    </row>
    <row r="34" spans="1:17" ht="36" customHeight="1" x14ac:dyDescent="0.25">
      <c r="A34" s="363" t="s">
        <v>8</v>
      </c>
      <c r="B34" s="634">
        <f>SUM(B35:B36)</f>
        <v>0</v>
      </c>
      <c r="C34" s="637">
        <f t="shared" ref="C34:I34" si="16">SUM(C35:C36)</f>
        <v>0</v>
      </c>
      <c r="D34" s="637"/>
      <c r="E34" s="637"/>
      <c r="F34" s="637"/>
      <c r="G34" s="637">
        <f t="shared" si="16"/>
        <v>0</v>
      </c>
      <c r="H34" s="637">
        <f t="shared" si="16"/>
        <v>0</v>
      </c>
      <c r="I34" s="636">
        <f t="shared" si="16"/>
        <v>0</v>
      </c>
      <c r="J34" s="634">
        <f>SUM(J35:J36)</f>
        <v>140</v>
      </c>
      <c r="K34" s="637">
        <f t="shared" ref="K34:Q34" si="17">SUM(K35:K36)</f>
        <v>0.88050314465408808</v>
      </c>
      <c r="L34" s="637"/>
      <c r="M34" s="637"/>
      <c r="N34" s="637"/>
      <c r="O34" s="637">
        <f t="shared" si="17"/>
        <v>405.03</v>
      </c>
      <c r="P34" s="637">
        <f t="shared" si="17"/>
        <v>97.58</v>
      </c>
      <c r="Q34" s="636">
        <f t="shared" si="17"/>
        <v>502.61</v>
      </c>
    </row>
    <row r="35" spans="1:17" x14ac:dyDescent="0.25">
      <c r="A35" s="12" t="s">
        <v>223</v>
      </c>
      <c r="B35" s="28"/>
      <c r="C35" s="27"/>
      <c r="D35" s="14"/>
      <c r="E35" s="14"/>
      <c r="F35" s="14"/>
      <c r="G35" s="14"/>
      <c r="H35" s="14"/>
      <c r="I35" s="15"/>
      <c r="J35" s="444">
        <v>80</v>
      </c>
      <c r="K35" s="237">
        <f>J35/159</f>
        <v>0.50314465408805031</v>
      </c>
      <c r="L35" s="14">
        <v>460</v>
      </c>
      <c r="M35" s="14">
        <f>L35*K35</f>
        <v>231.44654088050314</v>
      </c>
      <c r="N35" s="106">
        <v>1</v>
      </c>
      <c r="O35" s="14">
        <f t="shared" ref="O35" si="18">ROUND(M35*N35,2)</f>
        <v>231.45</v>
      </c>
      <c r="P35" s="14">
        <f t="shared" si="6"/>
        <v>55.76</v>
      </c>
      <c r="Q35" s="627">
        <f>O35+P35</f>
        <v>287.20999999999998</v>
      </c>
    </row>
    <row r="36" spans="1:17" x14ac:dyDescent="0.25">
      <c r="A36" s="12" t="s">
        <v>223</v>
      </c>
      <c r="B36" s="28"/>
      <c r="C36" s="27"/>
      <c r="D36" s="14"/>
      <c r="E36" s="14"/>
      <c r="F36" s="14"/>
      <c r="G36" s="14"/>
      <c r="H36" s="14"/>
      <c r="I36" s="15"/>
      <c r="J36" s="444">
        <v>60</v>
      </c>
      <c r="K36" s="237">
        <f>J36/159</f>
        <v>0.37735849056603776</v>
      </c>
      <c r="L36" s="14">
        <v>460</v>
      </c>
      <c r="M36" s="14">
        <f>L36*K36</f>
        <v>173.58490566037736</v>
      </c>
      <c r="N36" s="106">
        <v>1</v>
      </c>
      <c r="O36" s="14">
        <f t="shared" ref="O36" si="19">ROUND(M36*N36,2)</f>
        <v>173.58</v>
      </c>
      <c r="P36" s="14">
        <f t="shared" si="6"/>
        <v>41.82</v>
      </c>
      <c r="Q36" s="627">
        <f>O36+P36</f>
        <v>215.4</v>
      </c>
    </row>
    <row r="37" spans="1:17" s="1" customFormat="1" ht="24" customHeight="1" x14ac:dyDescent="0.25">
      <c r="A37" s="359" t="s">
        <v>960</v>
      </c>
      <c r="B37" s="364"/>
      <c r="C37" s="362"/>
      <c r="D37" s="360"/>
      <c r="E37" s="360"/>
      <c r="F37" s="360"/>
      <c r="G37" s="360"/>
      <c r="H37" s="360"/>
      <c r="I37" s="361"/>
      <c r="J37" s="632"/>
      <c r="K37" s="650"/>
      <c r="L37" s="360"/>
      <c r="M37" s="365"/>
      <c r="N37" s="366"/>
      <c r="O37" s="365"/>
      <c r="P37" s="365"/>
      <c r="Q37" s="648"/>
    </row>
    <row r="38" spans="1:17" ht="37.5" customHeight="1" x14ac:dyDescent="0.25">
      <c r="A38" s="363" t="s">
        <v>11</v>
      </c>
      <c r="B38" s="634">
        <f>SUM(B39:B42)</f>
        <v>0</v>
      </c>
      <c r="C38" s="637">
        <f t="shared" ref="C38:I38" si="20">SUM(C39:C42)</f>
        <v>0</v>
      </c>
      <c r="D38" s="637"/>
      <c r="E38" s="637"/>
      <c r="F38" s="637"/>
      <c r="G38" s="637">
        <f t="shared" si="20"/>
        <v>0</v>
      </c>
      <c r="H38" s="637">
        <f t="shared" si="20"/>
        <v>0</v>
      </c>
      <c r="I38" s="636">
        <f t="shared" si="20"/>
        <v>0</v>
      </c>
      <c r="J38" s="634">
        <f>SUM(J39:J42)</f>
        <v>151</v>
      </c>
      <c r="K38" s="637">
        <f t="shared" ref="K38:Q38" si="21">SUM(K39:K42)</f>
        <v>1.0863309352517987</v>
      </c>
      <c r="L38" s="637"/>
      <c r="M38" s="637"/>
      <c r="N38" s="637"/>
      <c r="O38" s="637">
        <f t="shared" si="21"/>
        <v>1385.82</v>
      </c>
      <c r="P38" s="637">
        <f t="shared" si="21"/>
        <v>333.85</v>
      </c>
      <c r="Q38" s="636">
        <f t="shared" si="21"/>
        <v>1719.67</v>
      </c>
    </row>
    <row r="39" spans="1:17" x14ac:dyDescent="0.25">
      <c r="A39" s="12" t="s">
        <v>2016</v>
      </c>
      <c r="B39" s="82"/>
      <c r="C39" s="92"/>
      <c r="D39" s="14"/>
      <c r="E39" s="14"/>
      <c r="F39" s="14"/>
      <c r="G39" s="14"/>
      <c r="H39" s="14"/>
      <c r="I39" s="627"/>
      <c r="J39" s="444">
        <v>7</v>
      </c>
      <c r="K39" s="237">
        <f t="shared" si="3"/>
        <v>5.0359712230215826E-2</v>
      </c>
      <c r="L39" s="14">
        <v>1187</v>
      </c>
      <c r="M39" s="14">
        <f t="shared" si="4"/>
        <v>59.776978417266186</v>
      </c>
      <c r="N39" s="106">
        <v>1</v>
      </c>
      <c r="O39" s="14">
        <f t="shared" ref="O39" si="22">ROUND(M39*N39,2)</f>
        <v>59.78</v>
      </c>
      <c r="P39" s="14">
        <f t="shared" ref="P39:P63" si="23">ROUND(O39*0.2409,2)</f>
        <v>14.4</v>
      </c>
      <c r="Q39" s="627">
        <f t="shared" si="7"/>
        <v>74.180000000000007</v>
      </c>
    </row>
    <row r="40" spans="1:17" ht="37.5" customHeight="1" x14ac:dyDescent="0.25">
      <c r="A40" s="12" t="s">
        <v>2021</v>
      </c>
      <c r="B40" s="82"/>
      <c r="C40" s="92"/>
      <c r="D40" s="14"/>
      <c r="E40" s="14"/>
      <c r="F40" s="14"/>
      <c r="G40" s="14"/>
      <c r="H40" s="14"/>
      <c r="I40" s="627"/>
      <c r="J40" s="444">
        <v>24</v>
      </c>
      <c r="K40" s="237">
        <f t="shared" si="3"/>
        <v>0.17266187050359713</v>
      </c>
      <c r="L40" s="14">
        <v>1280</v>
      </c>
      <c r="M40" s="14">
        <f t="shared" si="4"/>
        <v>221.00719424460434</v>
      </c>
      <c r="N40" s="106">
        <v>1</v>
      </c>
      <c r="O40" s="14">
        <f t="shared" ref="O40:O42" si="24">ROUND(M40*N40,2)</f>
        <v>221.01</v>
      </c>
      <c r="P40" s="14">
        <f t="shared" si="23"/>
        <v>53.24</v>
      </c>
      <c r="Q40" s="627">
        <f t="shared" si="7"/>
        <v>274.25</v>
      </c>
    </row>
    <row r="41" spans="1:17" ht="37.5" customHeight="1" x14ac:dyDescent="0.25">
      <c r="A41" s="12" t="s">
        <v>2021</v>
      </c>
      <c r="B41" s="82"/>
      <c r="C41" s="92"/>
      <c r="D41" s="14"/>
      <c r="E41" s="14"/>
      <c r="F41" s="14"/>
      <c r="G41" s="14"/>
      <c r="H41" s="14"/>
      <c r="I41" s="627"/>
      <c r="J41" s="444">
        <f>35+22</f>
        <v>57</v>
      </c>
      <c r="K41" s="237">
        <f t="shared" si="3"/>
        <v>0.41007194244604317</v>
      </c>
      <c r="L41" s="14">
        <v>1280</v>
      </c>
      <c r="M41" s="14">
        <f t="shared" si="4"/>
        <v>524.89208633093529</v>
      </c>
      <c r="N41" s="106">
        <v>1</v>
      </c>
      <c r="O41" s="14">
        <f t="shared" si="24"/>
        <v>524.89</v>
      </c>
      <c r="P41" s="14">
        <f t="shared" si="23"/>
        <v>126.45</v>
      </c>
      <c r="Q41" s="627">
        <f t="shared" si="7"/>
        <v>651.34</v>
      </c>
    </row>
    <row r="42" spans="1:17" ht="37.5" customHeight="1" x14ac:dyDescent="0.25">
      <c r="A42" s="12" t="s">
        <v>2021</v>
      </c>
      <c r="B42" s="82"/>
      <c r="C42" s="92"/>
      <c r="D42" s="14"/>
      <c r="E42" s="14"/>
      <c r="F42" s="14"/>
      <c r="G42" s="14"/>
      <c r="H42" s="14"/>
      <c r="I42" s="627"/>
      <c r="J42" s="444">
        <f>35+28</f>
        <v>63</v>
      </c>
      <c r="K42" s="237">
        <f t="shared" si="3"/>
        <v>0.45323741007194246</v>
      </c>
      <c r="L42" s="14">
        <v>1280</v>
      </c>
      <c r="M42" s="14">
        <f t="shared" si="4"/>
        <v>580.14388489208636</v>
      </c>
      <c r="N42" s="106">
        <v>1</v>
      </c>
      <c r="O42" s="14">
        <f t="shared" si="24"/>
        <v>580.14</v>
      </c>
      <c r="P42" s="14">
        <f t="shared" si="23"/>
        <v>139.76</v>
      </c>
      <c r="Q42" s="627">
        <f t="shared" si="7"/>
        <v>719.9</v>
      </c>
    </row>
    <row r="43" spans="1:17" ht="49.5" customHeight="1" x14ac:dyDescent="0.25">
      <c r="A43" s="363" t="s">
        <v>9</v>
      </c>
      <c r="B43" s="634">
        <f>SUM(B44:B54)</f>
        <v>0</v>
      </c>
      <c r="C43" s="637">
        <f t="shared" ref="C43:I43" si="25">SUM(C44:C54)</f>
        <v>0</v>
      </c>
      <c r="D43" s="637"/>
      <c r="E43" s="637"/>
      <c r="F43" s="637"/>
      <c r="G43" s="637">
        <f t="shared" si="25"/>
        <v>0</v>
      </c>
      <c r="H43" s="637">
        <f t="shared" si="25"/>
        <v>0</v>
      </c>
      <c r="I43" s="636">
        <f t="shared" si="25"/>
        <v>0</v>
      </c>
      <c r="J43" s="634">
        <f>SUM(J44:J54)</f>
        <v>280</v>
      </c>
      <c r="K43" s="637">
        <f t="shared" ref="K43:Q43" si="26">SUM(K44:K54)</f>
        <v>2.014388489208633</v>
      </c>
      <c r="L43" s="637"/>
      <c r="M43" s="637"/>
      <c r="N43" s="637"/>
      <c r="O43" s="637">
        <f t="shared" si="26"/>
        <v>1603.31</v>
      </c>
      <c r="P43" s="637">
        <f t="shared" si="26"/>
        <v>386.24</v>
      </c>
      <c r="Q43" s="636">
        <f t="shared" si="26"/>
        <v>1989.55</v>
      </c>
    </row>
    <row r="44" spans="1:17" x14ac:dyDescent="0.25">
      <c r="A44" s="12" t="s">
        <v>2017</v>
      </c>
      <c r="B44" s="28"/>
      <c r="C44" s="27"/>
      <c r="D44" s="14"/>
      <c r="E44" s="14"/>
      <c r="F44" s="14"/>
      <c r="G44" s="14"/>
      <c r="H44" s="14"/>
      <c r="I44" s="15"/>
      <c r="J44" s="444">
        <v>24</v>
      </c>
      <c r="K44" s="237">
        <f t="shared" si="3"/>
        <v>0.17266187050359713</v>
      </c>
      <c r="L44" s="14">
        <v>800</v>
      </c>
      <c r="M44" s="14">
        <f t="shared" si="4"/>
        <v>138.12949640287769</v>
      </c>
      <c r="N44" s="106">
        <v>1</v>
      </c>
      <c r="O44" s="14">
        <f t="shared" ref="O44" si="27">ROUND(M44*N44,2)</f>
        <v>138.13</v>
      </c>
      <c r="P44" s="14">
        <f t="shared" si="23"/>
        <v>33.28</v>
      </c>
      <c r="Q44" s="627">
        <f t="shared" si="7"/>
        <v>171.41</v>
      </c>
    </row>
    <row r="45" spans="1:17" x14ac:dyDescent="0.25">
      <c r="A45" s="12" t="s">
        <v>2022</v>
      </c>
      <c r="B45" s="28"/>
      <c r="C45" s="27"/>
      <c r="D45" s="14"/>
      <c r="E45" s="14"/>
      <c r="F45" s="14"/>
      <c r="G45" s="14"/>
      <c r="H45" s="14"/>
      <c r="I45" s="15"/>
      <c r="J45" s="444">
        <v>13</v>
      </c>
      <c r="K45" s="237">
        <f t="shared" si="3"/>
        <v>9.3525179856115109E-2</v>
      </c>
      <c r="L45" s="14">
        <v>800</v>
      </c>
      <c r="M45" s="14">
        <f t="shared" si="4"/>
        <v>74.82014388489209</v>
      </c>
      <c r="N45" s="106">
        <v>1</v>
      </c>
      <c r="O45" s="14">
        <f t="shared" ref="O45:O54" si="28">ROUND(M45*N45,2)</f>
        <v>74.819999999999993</v>
      </c>
      <c r="P45" s="14">
        <f t="shared" si="23"/>
        <v>18.02</v>
      </c>
      <c r="Q45" s="627">
        <f t="shared" si="7"/>
        <v>92.839999999999989</v>
      </c>
    </row>
    <row r="46" spans="1:17" x14ac:dyDescent="0.25">
      <c r="A46" s="12" t="s">
        <v>2022</v>
      </c>
      <c r="B46" s="28"/>
      <c r="C46" s="27"/>
      <c r="D46" s="14"/>
      <c r="E46" s="14"/>
      <c r="F46" s="14"/>
      <c r="G46" s="14"/>
      <c r="H46" s="14"/>
      <c r="I46" s="15"/>
      <c r="J46" s="444">
        <v>13</v>
      </c>
      <c r="K46" s="237">
        <f t="shared" si="3"/>
        <v>9.3525179856115109E-2</v>
      </c>
      <c r="L46" s="14">
        <v>790</v>
      </c>
      <c r="M46" s="14">
        <f t="shared" si="4"/>
        <v>73.884892086330936</v>
      </c>
      <c r="N46" s="106">
        <v>1</v>
      </c>
      <c r="O46" s="14">
        <f t="shared" si="28"/>
        <v>73.88</v>
      </c>
      <c r="P46" s="14">
        <f t="shared" si="23"/>
        <v>17.8</v>
      </c>
      <c r="Q46" s="627">
        <f t="shared" si="7"/>
        <v>91.679999999999993</v>
      </c>
    </row>
    <row r="47" spans="1:17" x14ac:dyDescent="0.25">
      <c r="A47" s="12" t="s">
        <v>344</v>
      </c>
      <c r="B47" s="28"/>
      <c r="C47" s="27"/>
      <c r="D47" s="14"/>
      <c r="E47" s="14"/>
      <c r="F47" s="14"/>
      <c r="G47" s="14"/>
      <c r="H47" s="14"/>
      <c r="I47" s="15"/>
      <c r="J47" s="444">
        <v>10</v>
      </c>
      <c r="K47" s="237">
        <f t="shared" si="3"/>
        <v>7.1942446043165464E-2</v>
      </c>
      <c r="L47" s="14">
        <v>880</v>
      </c>
      <c r="M47" s="14">
        <f t="shared" si="4"/>
        <v>63.309352517985609</v>
      </c>
      <c r="N47" s="106">
        <v>1</v>
      </c>
      <c r="O47" s="14">
        <f t="shared" si="28"/>
        <v>63.31</v>
      </c>
      <c r="P47" s="14">
        <f t="shared" si="23"/>
        <v>15.25</v>
      </c>
      <c r="Q47" s="627">
        <f t="shared" si="7"/>
        <v>78.56</v>
      </c>
    </row>
    <row r="48" spans="1:17" x14ac:dyDescent="0.25">
      <c r="A48" s="12" t="s">
        <v>2022</v>
      </c>
      <c r="B48" s="28"/>
      <c r="C48" s="27"/>
      <c r="D48" s="14"/>
      <c r="E48" s="14"/>
      <c r="F48" s="14"/>
      <c r="G48" s="14"/>
      <c r="H48" s="14"/>
      <c r="I48" s="15"/>
      <c r="J48" s="444">
        <v>13</v>
      </c>
      <c r="K48" s="237">
        <f t="shared" si="3"/>
        <v>9.3525179856115109E-2</v>
      </c>
      <c r="L48" s="14">
        <v>790</v>
      </c>
      <c r="M48" s="14">
        <f t="shared" si="4"/>
        <v>73.884892086330936</v>
      </c>
      <c r="N48" s="106">
        <v>1</v>
      </c>
      <c r="O48" s="14">
        <f t="shared" si="28"/>
        <v>73.88</v>
      </c>
      <c r="P48" s="14">
        <f t="shared" si="23"/>
        <v>17.8</v>
      </c>
      <c r="Q48" s="627">
        <f t="shared" si="7"/>
        <v>91.679999999999993</v>
      </c>
    </row>
    <row r="49" spans="1:17" x14ac:dyDescent="0.25">
      <c r="A49" s="12" t="s">
        <v>2022</v>
      </c>
      <c r="B49" s="28"/>
      <c r="C49" s="27"/>
      <c r="D49" s="14"/>
      <c r="E49" s="14"/>
      <c r="F49" s="14"/>
      <c r="G49" s="14"/>
      <c r="H49" s="14"/>
      <c r="I49" s="15"/>
      <c r="J49" s="444">
        <v>22</v>
      </c>
      <c r="K49" s="237">
        <f t="shared" si="3"/>
        <v>0.15827338129496402</v>
      </c>
      <c r="L49" s="14">
        <v>790</v>
      </c>
      <c r="M49" s="14">
        <f t="shared" si="4"/>
        <v>125.03597122302158</v>
      </c>
      <c r="N49" s="106">
        <v>1</v>
      </c>
      <c r="O49" s="14">
        <f t="shared" si="28"/>
        <v>125.04</v>
      </c>
      <c r="P49" s="14">
        <f t="shared" si="23"/>
        <v>30.12</v>
      </c>
      <c r="Q49" s="627">
        <f t="shared" si="7"/>
        <v>155.16</v>
      </c>
    </row>
    <row r="50" spans="1:17" x14ac:dyDescent="0.25">
      <c r="A50" s="12" t="s">
        <v>2022</v>
      </c>
      <c r="B50" s="28"/>
      <c r="C50" s="27"/>
      <c r="D50" s="14"/>
      <c r="E50" s="14"/>
      <c r="F50" s="14"/>
      <c r="G50" s="14"/>
      <c r="H50" s="14"/>
      <c r="I50" s="15"/>
      <c r="J50" s="444">
        <v>48</v>
      </c>
      <c r="K50" s="237">
        <f t="shared" si="3"/>
        <v>0.34532374100719426</v>
      </c>
      <c r="L50" s="14">
        <v>790</v>
      </c>
      <c r="M50" s="14">
        <f t="shared" si="4"/>
        <v>272.80575539568349</v>
      </c>
      <c r="N50" s="106">
        <v>1</v>
      </c>
      <c r="O50" s="14">
        <f t="shared" si="28"/>
        <v>272.81</v>
      </c>
      <c r="P50" s="14">
        <f t="shared" si="23"/>
        <v>65.72</v>
      </c>
      <c r="Q50" s="627">
        <f t="shared" si="7"/>
        <v>338.53</v>
      </c>
    </row>
    <row r="51" spans="1:17" x14ac:dyDescent="0.25">
      <c r="A51" s="12" t="s">
        <v>2022</v>
      </c>
      <c r="B51" s="28"/>
      <c r="C51" s="27"/>
      <c r="D51" s="14"/>
      <c r="E51" s="14"/>
      <c r="F51" s="14"/>
      <c r="G51" s="14"/>
      <c r="H51" s="14"/>
      <c r="I51" s="15"/>
      <c r="J51" s="444">
        <v>22</v>
      </c>
      <c r="K51" s="237">
        <f t="shared" si="3"/>
        <v>0.15827338129496402</v>
      </c>
      <c r="L51" s="14">
        <v>790</v>
      </c>
      <c r="M51" s="14">
        <f t="shared" si="4"/>
        <v>125.03597122302158</v>
      </c>
      <c r="N51" s="106">
        <v>1</v>
      </c>
      <c r="O51" s="14">
        <f t="shared" si="28"/>
        <v>125.04</v>
      </c>
      <c r="P51" s="14">
        <f t="shared" si="23"/>
        <v>30.12</v>
      </c>
      <c r="Q51" s="627">
        <f t="shared" si="7"/>
        <v>155.16</v>
      </c>
    </row>
    <row r="52" spans="1:17" x14ac:dyDescent="0.25">
      <c r="A52" s="12" t="s">
        <v>2022</v>
      </c>
      <c r="B52" s="82"/>
      <c r="C52" s="92"/>
      <c r="D52" s="14"/>
      <c r="E52" s="14"/>
      <c r="F52" s="14"/>
      <c r="G52" s="14"/>
      <c r="H52" s="14"/>
      <c r="I52" s="627"/>
      <c r="J52" s="444">
        <v>52</v>
      </c>
      <c r="K52" s="237">
        <f t="shared" si="3"/>
        <v>0.37410071942446044</v>
      </c>
      <c r="L52" s="14">
        <v>790</v>
      </c>
      <c r="M52" s="14">
        <f t="shared" si="4"/>
        <v>295.53956834532374</v>
      </c>
      <c r="N52" s="106">
        <v>1</v>
      </c>
      <c r="O52" s="14">
        <f t="shared" si="28"/>
        <v>295.54000000000002</v>
      </c>
      <c r="P52" s="14">
        <f t="shared" si="23"/>
        <v>71.2</v>
      </c>
      <c r="Q52" s="627">
        <f t="shared" si="7"/>
        <v>366.74</v>
      </c>
    </row>
    <row r="53" spans="1:17" x14ac:dyDescent="0.25">
      <c r="A53" s="12" t="s">
        <v>2023</v>
      </c>
      <c r="B53" s="82"/>
      <c r="C53" s="92"/>
      <c r="D53" s="14"/>
      <c r="E53" s="14"/>
      <c r="F53" s="14"/>
      <c r="G53" s="14"/>
      <c r="H53" s="14"/>
      <c r="I53" s="627"/>
      <c r="J53" s="444">
        <f>21+18</f>
        <v>39</v>
      </c>
      <c r="K53" s="237">
        <f t="shared" si="3"/>
        <v>0.2805755395683453</v>
      </c>
      <c r="L53" s="14">
        <v>800</v>
      </c>
      <c r="M53" s="14">
        <f t="shared" si="4"/>
        <v>224.46043165467623</v>
      </c>
      <c r="N53" s="106">
        <v>1</v>
      </c>
      <c r="O53" s="14">
        <f t="shared" si="28"/>
        <v>224.46</v>
      </c>
      <c r="P53" s="14">
        <f t="shared" si="23"/>
        <v>54.07</v>
      </c>
      <c r="Q53" s="627">
        <f t="shared" si="7"/>
        <v>278.53000000000003</v>
      </c>
    </row>
    <row r="54" spans="1:17" x14ac:dyDescent="0.25">
      <c r="A54" s="12" t="s">
        <v>2024</v>
      </c>
      <c r="B54" s="82"/>
      <c r="C54" s="92"/>
      <c r="D54" s="14"/>
      <c r="E54" s="14"/>
      <c r="F54" s="14"/>
      <c r="G54" s="14"/>
      <c r="H54" s="14"/>
      <c r="I54" s="627"/>
      <c r="J54" s="444">
        <v>24</v>
      </c>
      <c r="K54" s="237">
        <f>J54/139</f>
        <v>0.17266187050359713</v>
      </c>
      <c r="L54" s="14">
        <v>790</v>
      </c>
      <c r="M54" s="14">
        <f>K54*L54</f>
        <v>136.40287769784175</v>
      </c>
      <c r="N54" s="106">
        <v>1</v>
      </c>
      <c r="O54" s="14">
        <f t="shared" si="28"/>
        <v>136.4</v>
      </c>
      <c r="P54" s="14">
        <f t="shared" si="23"/>
        <v>32.86</v>
      </c>
      <c r="Q54" s="627">
        <f>O54+P54</f>
        <v>169.26</v>
      </c>
    </row>
    <row r="55" spans="1:17" ht="49.5" x14ac:dyDescent="0.25">
      <c r="A55" s="363" t="s">
        <v>10</v>
      </c>
      <c r="B55" s="634">
        <f>SUM(B56:B61)</f>
        <v>0</v>
      </c>
      <c r="C55" s="637">
        <f t="shared" ref="C55:I55" si="29">SUM(C56:C61)</f>
        <v>0</v>
      </c>
      <c r="D55" s="637"/>
      <c r="E55" s="637"/>
      <c r="F55" s="637"/>
      <c r="G55" s="637">
        <f t="shared" si="29"/>
        <v>0</v>
      </c>
      <c r="H55" s="637">
        <f t="shared" si="29"/>
        <v>0</v>
      </c>
      <c r="I55" s="636">
        <f t="shared" si="29"/>
        <v>0</v>
      </c>
      <c r="J55" s="634">
        <f>SUM(J56:J61)</f>
        <v>186</v>
      </c>
      <c r="K55" s="637">
        <f t="shared" ref="K55:Q55" si="30">SUM(K56:K61)</f>
        <v>1.3290801321207186</v>
      </c>
      <c r="L55" s="637"/>
      <c r="M55" s="637"/>
      <c r="N55" s="637"/>
      <c r="O55" s="637">
        <f t="shared" si="30"/>
        <v>774.12000000000012</v>
      </c>
      <c r="P55" s="637">
        <f t="shared" si="30"/>
        <v>186.48000000000002</v>
      </c>
      <c r="Q55" s="636">
        <f t="shared" si="30"/>
        <v>960.59999999999991</v>
      </c>
    </row>
    <row r="56" spans="1:17" x14ac:dyDescent="0.25">
      <c r="A56" s="12" t="s">
        <v>1152</v>
      </c>
      <c r="B56" s="82"/>
      <c r="C56" s="92"/>
      <c r="D56" s="14"/>
      <c r="E56" s="14"/>
      <c r="F56" s="14"/>
      <c r="G56" s="14"/>
      <c r="H56" s="14"/>
      <c r="I56" s="627"/>
      <c r="J56" s="444">
        <v>48</v>
      </c>
      <c r="K56" s="237">
        <f t="shared" si="3"/>
        <v>0.34532374100719426</v>
      </c>
      <c r="L56" s="14">
        <v>586</v>
      </c>
      <c r="M56" s="14">
        <f t="shared" si="4"/>
        <v>202.35971223021585</v>
      </c>
      <c r="N56" s="106">
        <v>1</v>
      </c>
      <c r="O56" s="14">
        <f t="shared" ref="O56" si="31">ROUND(M56*N56,2)</f>
        <v>202.36</v>
      </c>
      <c r="P56" s="14">
        <f t="shared" si="23"/>
        <v>48.75</v>
      </c>
      <c r="Q56" s="627">
        <f t="shared" si="7"/>
        <v>251.11</v>
      </c>
    </row>
    <row r="57" spans="1:17" ht="33" x14ac:dyDescent="0.25">
      <c r="A57" s="12" t="s">
        <v>2025</v>
      </c>
      <c r="B57" s="82"/>
      <c r="C57" s="92"/>
      <c r="D57" s="14"/>
      <c r="E57" s="14"/>
      <c r="F57" s="14"/>
      <c r="G57" s="14"/>
      <c r="H57" s="14"/>
      <c r="I57" s="627"/>
      <c r="J57" s="444">
        <v>10</v>
      </c>
      <c r="K57" s="237">
        <f>J57/159</f>
        <v>6.2893081761006289E-2</v>
      </c>
      <c r="L57" s="14">
        <v>630</v>
      </c>
      <c r="M57" s="14">
        <f t="shared" si="4"/>
        <v>39.622641509433961</v>
      </c>
      <c r="N57" s="106">
        <v>1</v>
      </c>
      <c r="O57" s="14">
        <f t="shared" ref="O57:O61" si="32">ROUND(M57*N57,2)</f>
        <v>39.619999999999997</v>
      </c>
      <c r="P57" s="14">
        <f t="shared" si="23"/>
        <v>9.5399999999999991</v>
      </c>
      <c r="Q57" s="627">
        <f t="shared" si="7"/>
        <v>49.16</v>
      </c>
    </row>
    <row r="58" spans="1:17" x14ac:dyDescent="0.25">
      <c r="A58" s="12" t="s">
        <v>1152</v>
      </c>
      <c r="B58" s="82"/>
      <c r="C58" s="92"/>
      <c r="D58" s="14"/>
      <c r="E58" s="14"/>
      <c r="F58" s="14"/>
      <c r="G58" s="14"/>
      <c r="H58" s="14"/>
      <c r="I58" s="627"/>
      <c r="J58" s="444">
        <v>24</v>
      </c>
      <c r="K58" s="237">
        <f t="shared" si="3"/>
        <v>0.17266187050359713</v>
      </c>
      <c r="L58" s="14">
        <v>576</v>
      </c>
      <c r="M58" s="14">
        <f t="shared" si="4"/>
        <v>99.453237410071949</v>
      </c>
      <c r="N58" s="106">
        <v>1</v>
      </c>
      <c r="O58" s="14">
        <f t="shared" si="32"/>
        <v>99.45</v>
      </c>
      <c r="P58" s="14">
        <f t="shared" si="23"/>
        <v>23.96</v>
      </c>
      <c r="Q58" s="627">
        <f t="shared" si="7"/>
        <v>123.41</v>
      </c>
    </row>
    <row r="59" spans="1:17" x14ac:dyDescent="0.25">
      <c r="A59" s="12" t="s">
        <v>1152</v>
      </c>
      <c r="B59" s="82"/>
      <c r="C59" s="92"/>
      <c r="D59" s="14"/>
      <c r="E59" s="14"/>
      <c r="F59" s="14"/>
      <c r="G59" s="14"/>
      <c r="H59" s="14"/>
      <c r="I59" s="627"/>
      <c r="J59" s="444">
        <v>41</v>
      </c>
      <c r="K59" s="237">
        <f t="shared" si="3"/>
        <v>0.29496402877697842</v>
      </c>
      <c r="L59" s="14">
        <v>576</v>
      </c>
      <c r="M59" s="14">
        <f t="shared" si="4"/>
        <v>169.89928057553956</v>
      </c>
      <c r="N59" s="106">
        <v>1</v>
      </c>
      <c r="O59" s="14">
        <f t="shared" si="32"/>
        <v>169.9</v>
      </c>
      <c r="P59" s="14">
        <f t="shared" si="23"/>
        <v>40.93</v>
      </c>
      <c r="Q59" s="627">
        <f t="shared" si="7"/>
        <v>210.83</v>
      </c>
    </row>
    <row r="60" spans="1:17" x14ac:dyDescent="0.25">
      <c r="A60" s="12" t="s">
        <v>1152</v>
      </c>
      <c r="B60" s="82"/>
      <c r="C60" s="92"/>
      <c r="D60" s="14"/>
      <c r="E60" s="14"/>
      <c r="F60" s="14"/>
      <c r="G60" s="14"/>
      <c r="H60" s="14"/>
      <c r="I60" s="627"/>
      <c r="J60" s="444">
        <v>39</v>
      </c>
      <c r="K60" s="237">
        <f t="shared" si="3"/>
        <v>0.2805755395683453</v>
      </c>
      <c r="L60" s="14">
        <v>576</v>
      </c>
      <c r="M60" s="14">
        <f t="shared" si="4"/>
        <v>161.6115107913669</v>
      </c>
      <c r="N60" s="106">
        <v>1</v>
      </c>
      <c r="O60" s="14">
        <f t="shared" si="32"/>
        <v>161.61000000000001</v>
      </c>
      <c r="P60" s="14">
        <f t="shared" si="23"/>
        <v>38.93</v>
      </c>
      <c r="Q60" s="627">
        <f t="shared" si="7"/>
        <v>200.54000000000002</v>
      </c>
    </row>
    <row r="61" spans="1:17" x14ac:dyDescent="0.25">
      <c r="A61" s="12" t="s">
        <v>1152</v>
      </c>
      <c r="B61" s="82"/>
      <c r="C61" s="92"/>
      <c r="D61" s="14"/>
      <c r="E61" s="14"/>
      <c r="F61" s="14"/>
      <c r="G61" s="14"/>
      <c r="H61" s="14"/>
      <c r="I61" s="627"/>
      <c r="J61" s="444">
        <v>24</v>
      </c>
      <c r="K61" s="237">
        <f t="shared" si="3"/>
        <v>0.17266187050359713</v>
      </c>
      <c r="L61" s="14">
        <v>586</v>
      </c>
      <c r="M61" s="14">
        <f t="shared" si="4"/>
        <v>101.17985611510792</v>
      </c>
      <c r="N61" s="106">
        <v>1</v>
      </c>
      <c r="O61" s="14">
        <f t="shared" si="32"/>
        <v>101.18</v>
      </c>
      <c r="P61" s="14">
        <f t="shared" si="23"/>
        <v>24.37</v>
      </c>
      <c r="Q61" s="627">
        <f t="shared" si="7"/>
        <v>125.55000000000001</v>
      </c>
    </row>
    <row r="62" spans="1:17" ht="37.5" customHeight="1" x14ac:dyDescent="0.25">
      <c r="A62" s="363" t="s">
        <v>8</v>
      </c>
      <c r="B62" s="634">
        <f>SUM(B63)</f>
        <v>0</v>
      </c>
      <c r="C62" s="637">
        <f t="shared" ref="C62:I62" si="33">SUM(C63)</f>
        <v>0</v>
      </c>
      <c r="D62" s="637"/>
      <c r="E62" s="637"/>
      <c r="F62" s="637"/>
      <c r="G62" s="637">
        <f t="shared" si="33"/>
        <v>0</v>
      </c>
      <c r="H62" s="637">
        <f t="shared" si="33"/>
        <v>0</v>
      </c>
      <c r="I62" s="636">
        <f t="shared" si="33"/>
        <v>0</v>
      </c>
      <c r="J62" s="634">
        <f>SUM(J63)</f>
        <v>9</v>
      </c>
      <c r="K62" s="637">
        <f t="shared" ref="K62:Q62" si="34">SUM(K63)</f>
        <v>5.6603773584905662E-2</v>
      </c>
      <c r="L62" s="637"/>
      <c r="M62" s="637"/>
      <c r="N62" s="637"/>
      <c r="O62" s="637">
        <f t="shared" si="34"/>
        <v>26.04</v>
      </c>
      <c r="P62" s="637">
        <f t="shared" si="34"/>
        <v>6.27</v>
      </c>
      <c r="Q62" s="636">
        <f t="shared" si="34"/>
        <v>32.31</v>
      </c>
    </row>
    <row r="63" spans="1:17" x14ac:dyDescent="0.25">
      <c r="A63" s="12" t="s">
        <v>223</v>
      </c>
      <c r="B63" s="28"/>
      <c r="C63" s="27"/>
      <c r="D63" s="14"/>
      <c r="E63" s="14"/>
      <c r="F63" s="14"/>
      <c r="G63" s="14"/>
      <c r="H63" s="14"/>
      <c r="I63" s="15"/>
      <c r="J63" s="444">
        <v>9</v>
      </c>
      <c r="K63" s="237">
        <f t="shared" ref="K63" si="35">J63/159</f>
        <v>5.6603773584905662E-2</v>
      </c>
      <c r="L63" s="14">
        <v>460</v>
      </c>
      <c r="M63" s="14">
        <f t="shared" si="4"/>
        <v>26.037735849056606</v>
      </c>
      <c r="N63" s="106">
        <v>1</v>
      </c>
      <c r="O63" s="14">
        <f t="shared" ref="O63" si="36">ROUND(M63*N63,2)</f>
        <v>26.04</v>
      </c>
      <c r="P63" s="14">
        <f t="shared" si="23"/>
        <v>6.27</v>
      </c>
      <c r="Q63" s="627">
        <f t="shared" si="7"/>
        <v>32.31</v>
      </c>
    </row>
    <row r="64" spans="1:17" s="1" customFormat="1" ht="21.75" customHeight="1" x14ac:dyDescent="0.25">
      <c r="A64" s="359" t="s">
        <v>961</v>
      </c>
      <c r="B64" s="638"/>
      <c r="C64" s="639"/>
      <c r="D64" s="360"/>
      <c r="E64" s="360"/>
      <c r="F64" s="360"/>
      <c r="G64" s="360"/>
      <c r="H64" s="360"/>
      <c r="I64" s="635"/>
      <c r="J64" s="632"/>
      <c r="K64" s="639"/>
      <c r="L64" s="360"/>
      <c r="M64" s="360"/>
      <c r="N64" s="360"/>
      <c r="O64" s="360"/>
      <c r="P64" s="360"/>
      <c r="Q64" s="635"/>
    </row>
    <row r="65" spans="1:17" ht="37.5" customHeight="1" x14ac:dyDescent="0.25">
      <c r="A65" s="363" t="s">
        <v>11</v>
      </c>
      <c r="B65" s="634">
        <f>SUM(B66:B101)</f>
        <v>751</v>
      </c>
      <c r="C65" s="637">
        <f t="shared" ref="C65:Q65" si="37">SUM(C66:C101)</f>
        <v>4.6794533333333339</v>
      </c>
      <c r="D65" s="637"/>
      <c r="E65" s="637"/>
      <c r="F65" s="637"/>
      <c r="G65" s="637">
        <f t="shared" si="37"/>
        <v>1196.1499999999999</v>
      </c>
      <c r="H65" s="637">
        <f t="shared" si="37"/>
        <v>288.17</v>
      </c>
      <c r="I65" s="636">
        <f t="shared" si="37"/>
        <v>1484.3200000000004</v>
      </c>
      <c r="J65" s="634">
        <f t="shared" si="37"/>
        <v>2146.5</v>
      </c>
      <c r="K65" s="637">
        <f t="shared" si="37"/>
        <v>13.507570849056602</v>
      </c>
      <c r="L65" s="637"/>
      <c r="M65" s="637"/>
      <c r="N65" s="637"/>
      <c r="O65" s="637">
        <f t="shared" si="37"/>
        <v>17772.439999999999</v>
      </c>
      <c r="P65" s="637">
        <f t="shared" si="37"/>
        <v>4281.38</v>
      </c>
      <c r="Q65" s="636">
        <f t="shared" si="37"/>
        <v>22053.82</v>
      </c>
    </row>
    <row r="66" spans="1:17" x14ac:dyDescent="0.25">
      <c r="A66" s="12" t="s">
        <v>2016</v>
      </c>
      <c r="B66" s="82">
        <v>63</v>
      </c>
      <c r="C66" s="237">
        <f>B66/159</f>
        <v>0.39622641509433965</v>
      </c>
      <c r="D66" s="14">
        <v>1187</v>
      </c>
      <c r="E66" s="14">
        <f>C66*D66</f>
        <v>470.32075471698118</v>
      </c>
      <c r="F66" s="106">
        <v>0.2</v>
      </c>
      <c r="G66" s="14">
        <f>ROUND(E66*F66,2)</f>
        <v>94.06</v>
      </c>
      <c r="H66" s="14">
        <f>ROUND(G66*0.2409,2)</f>
        <v>22.66</v>
      </c>
      <c r="I66" s="627">
        <f>G66+H66</f>
        <v>116.72</v>
      </c>
      <c r="J66" s="444">
        <v>105</v>
      </c>
      <c r="K66" s="237">
        <f>J66/159</f>
        <v>0.660377358490566</v>
      </c>
      <c r="L66" s="14">
        <v>1187</v>
      </c>
      <c r="M66" s="14">
        <f>K66*L66</f>
        <v>783.86792452830184</v>
      </c>
      <c r="N66" s="106">
        <v>1</v>
      </c>
      <c r="O66" s="14">
        <f t="shared" ref="O66" si="38">ROUND(M66*N66,2)</f>
        <v>783.87</v>
      </c>
      <c r="P66" s="14">
        <f t="shared" ref="P66:P129" si="39">ROUND(O66*0.2409,2)</f>
        <v>188.83</v>
      </c>
      <c r="Q66" s="627">
        <f>O66+P66</f>
        <v>972.7</v>
      </c>
    </row>
    <row r="67" spans="1:17" x14ac:dyDescent="0.25">
      <c r="A67" s="12" t="s">
        <v>2016</v>
      </c>
      <c r="B67" s="82"/>
      <c r="C67" s="237"/>
      <c r="D67" s="14"/>
      <c r="E67" s="14"/>
      <c r="F67" s="106"/>
      <c r="G67" s="14"/>
      <c r="H67" s="14"/>
      <c r="I67" s="627"/>
      <c r="J67" s="444">
        <v>1</v>
      </c>
      <c r="K67" s="237">
        <f t="shared" ref="K67:K141" si="40">J67/159</f>
        <v>6.2893081761006293E-3</v>
      </c>
      <c r="L67" s="14">
        <v>1187</v>
      </c>
      <c r="M67" s="14">
        <f t="shared" ref="M67" si="41">K67*L67</f>
        <v>7.4654088050314469</v>
      </c>
      <c r="N67" s="106">
        <v>1</v>
      </c>
      <c r="O67" s="14">
        <f t="shared" ref="O67:O101" si="42">ROUND(M67*N67,2)</f>
        <v>7.47</v>
      </c>
      <c r="P67" s="14">
        <f t="shared" si="39"/>
        <v>1.8</v>
      </c>
      <c r="Q67" s="627">
        <f t="shared" ref="Q67" si="43">O67+P67</f>
        <v>9.27</v>
      </c>
    </row>
    <row r="68" spans="1:17" ht="18.75" customHeight="1" x14ac:dyDescent="0.25">
      <c r="A68" s="12" t="s">
        <v>2026</v>
      </c>
      <c r="B68" s="82">
        <v>2</v>
      </c>
      <c r="C68" s="237">
        <f t="shared" ref="C68:C140" si="44">B68/159</f>
        <v>1.2578616352201259E-2</v>
      </c>
      <c r="D68" s="14">
        <v>1187</v>
      </c>
      <c r="E68" s="14">
        <f>C68*D68</f>
        <v>14.930817610062894</v>
      </c>
      <c r="F68" s="106">
        <v>0.2</v>
      </c>
      <c r="G68" s="14">
        <f>ROUND(E68*F68,2)</f>
        <v>2.99</v>
      </c>
      <c r="H68" s="14">
        <f>ROUND(G68*0.2409,2)</f>
        <v>0.72</v>
      </c>
      <c r="I68" s="627">
        <f t="shared" ref="I68:I136" si="45">G68+H68</f>
        <v>3.71</v>
      </c>
      <c r="J68" s="444"/>
      <c r="K68" s="237"/>
      <c r="L68" s="14"/>
      <c r="M68" s="14"/>
      <c r="N68" s="106"/>
      <c r="O68" s="14"/>
      <c r="P68" s="14"/>
      <c r="Q68" s="627"/>
    </row>
    <row r="69" spans="1:17" x14ac:dyDescent="0.25">
      <c r="A69" s="12" t="s">
        <v>2016</v>
      </c>
      <c r="B69" s="82">
        <v>16</v>
      </c>
      <c r="C69" s="237">
        <f t="shared" si="44"/>
        <v>0.10062893081761007</v>
      </c>
      <c r="D69" s="14">
        <v>1187</v>
      </c>
      <c r="E69" s="14">
        <f t="shared" ref="E69:E136" si="46">C69*D69</f>
        <v>119.44654088050315</v>
      </c>
      <c r="F69" s="106">
        <v>0.2</v>
      </c>
      <c r="G69" s="14">
        <f t="shared" ref="G69:G100" si="47">ROUND(E69*F69,2)</f>
        <v>23.89</v>
      </c>
      <c r="H69" s="14">
        <f t="shared" ref="H69:H100" si="48">ROUND(G69*0.2409,2)</f>
        <v>5.76</v>
      </c>
      <c r="I69" s="627">
        <f t="shared" si="45"/>
        <v>29.65</v>
      </c>
      <c r="J69" s="444">
        <v>152</v>
      </c>
      <c r="K69" s="237">
        <f t="shared" si="40"/>
        <v>0.95597484276729561</v>
      </c>
      <c r="L69" s="14">
        <v>1187</v>
      </c>
      <c r="M69" s="14">
        <f>K69*L69</f>
        <v>1134.74213836478</v>
      </c>
      <c r="N69" s="106">
        <v>1</v>
      </c>
      <c r="O69" s="14">
        <f t="shared" si="42"/>
        <v>1134.74</v>
      </c>
      <c r="P69" s="14">
        <f t="shared" si="39"/>
        <v>273.36</v>
      </c>
      <c r="Q69" s="627">
        <f>O69+P69</f>
        <v>1408.1</v>
      </c>
    </row>
    <row r="70" spans="1:17" x14ac:dyDescent="0.25">
      <c r="A70" s="12" t="s">
        <v>2016</v>
      </c>
      <c r="B70" s="82">
        <v>40</v>
      </c>
      <c r="C70" s="237">
        <f t="shared" si="44"/>
        <v>0.25157232704402516</v>
      </c>
      <c r="D70" s="14">
        <v>1187</v>
      </c>
      <c r="E70" s="14">
        <f t="shared" si="46"/>
        <v>298.61635220125788</v>
      </c>
      <c r="F70" s="106">
        <v>0.2</v>
      </c>
      <c r="G70" s="14">
        <f t="shared" si="47"/>
        <v>59.72</v>
      </c>
      <c r="H70" s="14">
        <f t="shared" si="48"/>
        <v>14.39</v>
      </c>
      <c r="I70" s="627">
        <f t="shared" si="45"/>
        <v>74.11</v>
      </c>
      <c r="J70" s="444">
        <v>48</v>
      </c>
      <c r="K70" s="237">
        <f t="shared" si="40"/>
        <v>0.30188679245283018</v>
      </c>
      <c r="L70" s="14">
        <v>1187</v>
      </c>
      <c r="M70" s="14">
        <f t="shared" ref="M70:M73" si="49">K70*L70</f>
        <v>358.33962264150944</v>
      </c>
      <c r="N70" s="106">
        <v>1</v>
      </c>
      <c r="O70" s="14">
        <f t="shared" si="42"/>
        <v>358.34</v>
      </c>
      <c r="P70" s="14">
        <f t="shared" si="39"/>
        <v>86.32</v>
      </c>
      <c r="Q70" s="627">
        <f t="shared" ref="Q70:Q73" si="50">O70+P70</f>
        <v>444.65999999999997</v>
      </c>
    </row>
    <row r="71" spans="1:17" ht="18.75" customHeight="1" x14ac:dyDescent="0.25">
      <c r="A71" s="12" t="s">
        <v>2016</v>
      </c>
      <c r="B71" s="82"/>
      <c r="C71" s="237"/>
      <c r="D71" s="14"/>
      <c r="E71" s="14"/>
      <c r="F71" s="106"/>
      <c r="G71" s="14"/>
      <c r="H71" s="14"/>
      <c r="I71" s="627"/>
      <c r="J71" s="444">
        <v>55</v>
      </c>
      <c r="K71" s="237">
        <f t="shared" si="40"/>
        <v>0.34591194968553457</v>
      </c>
      <c r="L71" s="14">
        <v>1187</v>
      </c>
      <c r="M71" s="14">
        <f t="shared" si="49"/>
        <v>410.59748427672952</v>
      </c>
      <c r="N71" s="106">
        <v>1</v>
      </c>
      <c r="O71" s="14">
        <f t="shared" si="42"/>
        <v>410.6</v>
      </c>
      <c r="P71" s="14">
        <f t="shared" si="39"/>
        <v>98.91</v>
      </c>
      <c r="Q71" s="627">
        <f t="shared" si="50"/>
        <v>509.51</v>
      </c>
    </row>
    <row r="72" spans="1:17" ht="18.75" customHeight="1" x14ac:dyDescent="0.25">
      <c r="A72" s="12" t="s">
        <v>2016</v>
      </c>
      <c r="B72" s="82">
        <v>3</v>
      </c>
      <c r="C72" s="237">
        <f>B72/159</f>
        <v>1.8867924528301886E-2</v>
      </c>
      <c r="D72" s="14">
        <v>1187</v>
      </c>
      <c r="E72" s="14">
        <f>C72*D72</f>
        <v>22.39622641509434</v>
      </c>
      <c r="F72" s="106">
        <v>0.2</v>
      </c>
      <c r="G72" s="14">
        <f t="shared" si="47"/>
        <v>4.4800000000000004</v>
      </c>
      <c r="H72" s="14">
        <f t="shared" si="48"/>
        <v>1.08</v>
      </c>
      <c r="I72" s="627">
        <f>G72+H72</f>
        <v>5.5600000000000005</v>
      </c>
      <c r="J72" s="444">
        <v>3.5</v>
      </c>
      <c r="K72" s="237">
        <f>J72/159</f>
        <v>2.20125786163522E-2</v>
      </c>
      <c r="L72" s="14">
        <v>1187</v>
      </c>
      <c r="M72" s="14">
        <f>K72*L72</f>
        <v>26.128930817610062</v>
      </c>
      <c r="N72" s="106">
        <v>1</v>
      </c>
      <c r="O72" s="14">
        <f t="shared" si="42"/>
        <v>26.13</v>
      </c>
      <c r="P72" s="14">
        <f t="shared" si="39"/>
        <v>6.29</v>
      </c>
      <c r="Q72" s="627">
        <f>O72+P72</f>
        <v>32.42</v>
      </c>
    </row>
    <row r="73" spans="1:17" ht="18.75" customHeight="1" x14ac:dyDescent="0.25">
      <c r="A73" s="12" t="s">
        <v>2016</v>
      </c>
      <c r="B73" s="82"/>
      <c r="C73" s="237">
        <f t="shared" si="44"/>
        <v>0</v>
      </c>
      <c r="D73" s="14"/>
      <c r="E73" s="14">
        <f t="shared" si="46"/>
        <v>0</v>
      </c>
      <c r="F73" s="106">
        <v>0.2</v>
      </c>
      <c r="G73" s="14">
        <f t="shared" si="47"/>
        <v>0</v>
      </c>
      <c r="H73" s="14">
        <f t="shared" si="48"/>
        <v>0</v>
      </c>
      <c r="I73" s="627">
        <f t="shared" si="45"/>
        <v>0</v>
      </c>
      <c r="J73" s="444">
        <v>16</v>
      </c>
      <c r="K73" s="237">
        <f t="shared" si="40"/>
        <v>0.10062893081761007</v>
      </c>
      <c r="L73" s="14">
        <v>1187</v>
      </c>
      <c r="M73" s="14">
        <f t="shared" si="49"/>
        <v>119.44654088050315</v>
      </c>
      <c r="N73" s="106">
        <v>1</v>
      </c>
      <c r="O73" s="14">
        <f t="shared" si="42"/>
        <v>119.45</v>
      </c>
      <c r="P73" s="14">
        <f t="shared" si="39"/>
        <v>28.78</v>
      </c>
      <c r="Q73" s="627">
        <f t="shared" si="50"/>
        <v>148.23000000000002</v>
      </c>
    </row>
    <row r="74" spans="1:17" x14ac:dyDescent="0.25">
      <c r="A74" s="12" t="s">
        <v>2027</v>
      </c>
      <c r="B74" s="82">
        <v>32</v>
      </c>
      <c r="C74" s="237">
        <f>B74/159</f>
        <v>0.20125786163522014</v>
      </c>
      <c r="D74" s="14">
        <v>1280</v>
      </c>
      <c r="E74" s="14">
        <f>C74*D74</f>
        <v>257.61006289308176</v>
      </c>
      <c r="F74" s="106">
        <v>0.2</v>
      </c>
      <c r="G74" s="14">
        <f t="shared" si="47"/>
        <v>51.52</v>
      </c>
      <c r="H74" s="14">
        <f t="shared" si="48"/>
        <v>12.41</v>
      </c>
      <c r="I74" s="627">
        <f>G74+H74</f>
        <v>63.930000000000007</v>
      </c>
      <c r="J74" s="444">
        <v>32</v>
      </c>
      <c r="K74" s="237">
        <f>J74/159</f>
        <v>0.20125786163522014</v>
      </c>
      <c r="L74" s="14">
        <v>1280</v>
      </c>
      <c r="M74" s="14">
        <f>K74*L74</f>
        <v>257.61006289308176</v>
      </c>
      <c r="N74" s="106">
        <v>1</v>
      </c>
      <c r="O74" s="14">
        <f t="shared" si="42"/>
        <v>257.61</v>
      </c>
      <c r="P74" s="14">
        <f t="shared" si="39"/>
        <v>62.06</v>
      </c>
      <c r="Q74" s="627">
        <f>O74+P74</f>
        <v>319.67</v>
      </c>
    </row>
    <row r="75" spans="1:17" x14ac:dyDescent="0.25">
      <c r="A75" s="12" t="s">
        <v>2027</v>
      </c>
      <c r="B75" s="82"/>
      <c r="C75" s="237"/>
      <c r="D75" s="14"/>
      <c r="E75" s="14"/>
      <c r="F75" s="106"/>
      <c r="G75" s="14"/>
      <c r="H75" s="14"/>
      <c r="I75" s="627"/>
      <c r="J75" s="444">
        <v>33</v>
      </c>
      <c r="K75" s="237">
        <f t="shared" si="40"/>
        <v>0.20754716981132076</v>
      </c>
      <c r="L75" s="14">
        <v>1280</v>
      </c>
      <c r="M75" s="14">
        <f t="shared" ref="M75" si="51">K75*L75</f>
        <v>265.66037735849056</v>
      </c>
      <c r="N75" s="106">
        <v>1</v>
      </c>
      <c r="O75" s="14">
        <f t="shared" si="42"/>
        <v>265.66000000000003</v>
      </c>
      <c r="P75" s="14">
        <f t="shared" si="39"/>
        <v>64</v>
      </c>
      <c r="Q75" s="627">
        <f t="shared" ref="Q75" si="52">O75+P75</f>
        <v>329.66</v>
      </c>
    </row>
    <row r="76" spans="1:17" x14ac:dyDescent="0.25">
      <c r="A76" s="12" t="s">
        <v>2027</v>
      </c>
      <c r="B76" s="82"/>
      <c r="C76" s="237"/>
      <c r="D76" s="14"/>
      <c r="E76" s="14"/>
      <c r="F76" s="106"/>
      <c r="G76" s="14"/>
      <c r="H76" s="14"/>
      <c r="I76" s="627"/>
      <c r="J76" s="444">
        <v>41</v>
      </c>
      <c r="K76" s="237">
        <f>J76/159</f>
        <v>0.25786163522012578</v>
      </c>
      <c r="L76" s="14">
        <v>1280</v>
      </c>
      <c r="M76" s="14">
        <f>K76*L76</f>
        <v>330.06289308176099</v>
      </c>
      <c r="N76" s="106">
        <v>1</v>
      </c>
      <c r="O76" s="14">
        <f t="shared" si="42"/>
        <v>330.06</v>
      </c>
      <c r="P76" s="14">
        <f t="shared" si="39"/>
        <v>79.510000000000005</v>
      </c>
      <c r="Q76" s="627">
        <f>O76+P76</f>
        <v>409.57</v>
      </c>
    </row>
    <row r="77" spans="1:17" s="372" customFormat="1" ht="19.5" customHeight="1" x14ac:dyDescent="0.25">
      <c r="A77" s="367" t="s">
        <v>2028</v>
      </c>
      <c r="B77" s="368">
        <v>24</v>
      </c>
      <c r="C77" s="369">
        <v>0.15090999999999999</v>
      </c>
      <c r="D77" s="370">
        <v>1187</v>
      </c>
      <c r="E77" s="14">
        <f t="shared" ref="E77:E88" si="53">C77*D77</f>
        <v>179.13016999999999</v>
      </c>
      <c r="F77" s="106">
        <v>0.2</v>
      </c>
      <c r="G77" s="14">
        <f t="shared" si="47"/>
        <v>35.83</v>
      </c>
      <c r="H77" s="14">
        <f t="shared" si="48"/>
        <v>8.6300000000000008</v>
      </c>
      <c r="I77" s="15">
        <f t="shared" ref="I77:I88" si="54">G77+H77</f>
        <v>44.46</v>
      </c>
      <c r="J77" s="646">
        <v>24</v>
      </c>
      <c r="K77" s="642">
        <v>0.15093999999999999</v>
      </c>
      <c r="L77" s="371">
        <v>1187</v>
      </c>
      <c r="M77" s="105">
        <f t="shared" ref="M77:M88" si="55">K77*L77</f>
        <v>179.16577999999998</v>
      </c>
      <c r="N77" s="103">
        <v>1</v>
      </c>
      <c r="O77" s="14">
        <f t="shared" si="42"/>
        <v>179.17</v>
      </c>
      <c r="P77" s="14">
        <f t="shared" si="39"/>
        <v>43.16</v>
      </c>
      <c r="Q77" s="627">
        <f t="shared" ref="Q77:Q88" si="56">O77+P77</f>
        <v>222.32999999999998</v>
      </c>
    </row>
    <row r="78" spans="1:17" s="372" customFormat="1" ht="19.5" customHeight="1" x14ac:dyDescent="0.25">
      <c r="A78" s="367" t="s">
        <v>2028</v>
      </c>
      <c r="B78" s="368">
        <v>68</v>
      </c>
      <c r="C78" s="369">
        <v>0.42768</v>
      </c>
      <c r="D78" s="370">
        <v>1187</v>
      </c>
      <c r="E78" s="14">
        <f t="shared" si="53"/>
        <v>507.65616</v>
      </c>
      <c r="F78" s="106">
        <v>0.2</v>
      </c>
      <c r="G78" s="14">
        <f t="shared" si="47"/>
        <v>101.53</v>
      </c>
      <c r="H78" s="14">
        <f t="shared" si="48"/>
        <v>24.46</v>
      </c>
      <c r="I78" s="15">
        <f t="shared" si="54"/>
        <v>125.99000000000001</v>
      </c>
      <c r="J78" s="646">
        <v>82</v>
      </c>
      <c r="K78" s="642">
        <v>0.51573000000000002</v>
      </c>
      <c r="L78" s="371">
        <v>1187</v>
      </c>
      <c r="M78" s="105">
        <f t="shared" si="55"/>
        <v>612.17151000000001</v>
      </c>
      <c r="N78" s="103">
        <v>1</v>
      </c>
      <c r="O78" s="14">
        <f t="shared" si="42"/>
        <v>612.16999999999996</v>
      </c>
      <c r="P78" s="14">
        <f t="shared" si="39"/>
        <v>147.47</v>
      </c>
      <c r="Q78" s="627">
        <f t="shared" si="56"/>
        <v>759.64</v>
      </c>
    </row>
    <row r="79" spans="1:17" s="372" customFormat="1" ht="19.5" customHeight="1" x14ac:dyDescent="0.25">
      <c r="A79" s="367" t="s">
        <v>2028</v>
      </c>
      <c r="B79" s="368">
        <v>17</v>
      </c>
      <c r="C79" s="369">
        <v>0.10752</v>
      </c>
      <c r="D79" s="370">
        <v>1187</v>
      </c>
      <c r="E79" s="105">
        <f t="shared" si="53"/>
        <v>127.62624000000001</v>
      </c>
      <c r="F79" s="103">
        <v>0.2</v>
      </c>
      <c r="G79" s="14">
        <f t="shared" si="47"/>
        <v>25.53</v>
      </c>
      <c r="H79" s="14">
        <f t="shared" si="48"/>
        <v>6.15</v>
      </c>
      <c r="I79" s="373">
        <f t="shared" si="54"/>
        <v>31.68</v>
      </c>
      <c r="J79" s="646">
        <v>124</v>
      </c>
      <c r="K79" s="642">
        <v>0.77986999999999995</v>
      </c>
      <c r="L79" s="371">
        <v>1187</v>
      </c>
      <c r="M79" s="105">
        <f t="shared" si="55"/>
        <v>925.70568999999989</v>
      </c>
      <c r="N79" s="103">
        <v>1</v>
      </c>
      <c r="O79" s="14">
        <f t="shared" si="42"/>
        <v>925.71</v>
      </c>
      <c r="P79" s="14">
        <f t="shared" si="39"/>
        <v>223</v>
      </c>
      <c r="Q79" s="627">
        <f t="shared" si="56"/>
        <v>1148.71</v>
      </c>
    </row>
    <row r="80" spans="1:17" s="372" customFormat="1" ht="19.5" customHeight="1" x14ac:dyDescent="0.25">
      <c r="A80" s="367" t="s">
        <v>2028</v>
      </c>
      <c r="B80" s="368">
        <v>15</v>
      </c>
      <c r="C80" s="369">
        <v>9.4339999999999993E-2</v>
      </c>
      <c r="D80" s="370">
        <v>1187</v>
      </c>
      <c r="E80" s="105">
        <f t="shared" si="53"/>
        <v>111.98157999999999</v>
      </c>
      <c r="F80" s="106">
        <v>0.2</v>
      </c>
      <c r="G80" s="14">
        <f t="shared" si="47"/>
        <v>22.4</v>
      </c>
      <c r="H80" s="14">
        <f t="shared" si="48"/>
        <v>5.4</v>
      </c>
      <c r="I80" s="15">
        <f t="shared" si="54"/>
        <v>27.799999999999997</v>
      </c>
      <c r="J80" s="646">
        <v>84</v>
      </c>
      <c r="K80" s="642">
        <v>0.52829999999999999</v>
      </c>
      <c r="L80" s="371">
        <v>1187</v>
      </c>
      <c r="M80" s="105">
        <f t="shared" si="55"/>
        <v>627.09209999999996</v>
      </c>
      <c r="N80" s="106">
        <v>1</v>
      </c>
      <c r="O80" s="14">
        <f t="shared" si="42"/>
        <v>627.09</v>
      </c>
      <c r="P80" s="14">
        <f t="shared" si="39"/>
        <v>151.07</v>
      </c>
      <c r="Q80" s="627">
        <f t="shared" si="56"/>
        <v>778.16000000000008</v>
      </c>
    </row>
    <row r="81" spans="1:17" s="372" customFormat="1" ht="19.5" customHeight="1" x14ac:dyDescent="0.25">
      <c r="A81" s="367" t="s">
        <v>2028</v>
      </c>
      <c r="B81" s="368">
        <v>34</v>
      </c>
      <c r="C81" s="369">
        <v>0.21379999999999999</v>
      </c>
      <c r="D81" s="370">
        <v>1187</v>
      </c>
      <c r="E81" s="105">
        <f t="shared" si="53"/>
        <v>253.78059999999999</v>
      </c>
      <c r="F81" s="106">
        <v>0.2</v>
      </c>
      <c r="G81" s="14">
        <f t="shared" si="47"/>
        <v>50.76</v>
      </c>
      <c r="H81" s="14">
        <f t="shared" si="48"/>
        <v>12.23</v>
      </c>
      <c r="I81" s="15">
        <f t="shared" si="54"/>
        <v>62.989999999999995</v>
      </c>
      <c r="J81" s="646">
        <v>109</v>
      </c>
      <c r="K81" s="642">
        <v>0.68553500000000001</v>
      </c>
      <c r="L81" s="371">
        <v>1187</v>
      </c>
      <c r="M81" s="105">
        <f t="shared" si="55"/>
        <v>813.73004500000002</v>
      </c>
      <c r="N81" s="106">
        <v>1</v>
      </c>
      <c r="O81" s="14">
        <f t="shared" si="42"/>
        <v>813.73</v>
      </c>
      <c r="P81" s="14">
        <f t="shared" si="39"/>
        <v>196.03</v>
      </c>
      <c r="Q81" s="627">
        <f t="shared" si="56"/>
        <v>1009.76</v>
      </c>
    </row>
    <row r="82" spans="1:17" s="372" customFormat="1" ht="22.5" customHeight="1" x14ac:dyDescent="0.25">
      <c r="A82" s="374" t="s">
        <v>2029</v>
      </c>
      <c r="B82" s="368">
        <v>49</v>
      </c>
      <c r="C82" s="369">
        <v>0.26390999999999998</v>
      </c>
      <c r="D82" s="370">
        <v>1483</v>
      </c>
      <c r="E82" s="105">
        <f t="shared" si="53"/>
        <v>391.37852999999996</v>
      </c>
      <c r="F82" s="106">
        <v>0.2</v>
      </c>
      <c r="G82" s="14">
        <f t="shared" si="47"/>
        <v>78.28</v>
      </c>
      <c r="H82" s="14">
        <f t="shared" si="48"/>
        <v>18.86</v>
      </c>
      <c r="I82" s="15">
        <f t="shared" si="54"/>
        <v>97.14</v>
      </c>
      <c r="J82" s="646">
        <v>132</v>
      </c>
      <c r="K82" s="642">
        <v>0.83018999999999998</v>
      </c>
      <c r="L82" s="371">
        <v>1483</v>
      </c>
      <c r="M82" s="105">
        <f t="shared" si="55"/>
        <v>1231.1717699999999</v>
      </c>
      <c r="N82" s="106">
        <v>1</v>
      </c>
      <c r="O82" s="14">
        <f t="shared" si="42"/>
        <v>1231.17</v>
      </c>
      <c r="P82" s="14">
        <f t="shared" si="39"/>
        <v>296.58999999999997</v>
      </c>
      <c r="Q82" s="627">
        <f t="shared" si="56"/>
        <v>1527.76</v>
      </c>
    </row>
    <row r="83" spans="1:17" s="372" customFormat="1" ht="19.5" customHeight="1" x14ac:dyDescent="0.25">
      <c r="A83" s="374" t="s">
        <v>2029</v>
      </c>
      <c r="B83" s="368"/>
      <c r="C83" s="369"/>
      <c r="D83" s="370"/>
      <c r="E83" s="105"/>
      <c r="F83" s="106"/>
      <c r="G83" s="14"/>
      <c r="H83" s="14"/>
      <c r="I83" s="15"/>
      <c r="J83" s="646">
        <v>116</v>
      </c>
      <c r="K83" s="642">
        <v>0.72955999999999999</v>
      </c>
      <c r="L83" s="371">
        <v>1483</v>
      </c>
      <c r="M83" s="105">
        <f t="shared" si="55"/>
        <v>1081.9374800000001</v>
      </c>
      <c r="N83" s="106">
        <v>1</v>
      </c>
      <c r="O83" s="14">
        <f t="shared" si="42"/>
        <v>1081.94</v>
      </c>
      <c r="P83" s="14">
        <f t="shared" si="39"/>
        <v>260.64</v>
      </c>
      <c r="Q83" s="627">
        <f t="shared" si="56"/>
        <v>1342.58</v>
      </c>
    </row>
    <row r="84" spans="1:17" s="372" customFormat="1" ht="19.5" customHeight="1" x14ac:dyDescent="0.25">
      <c r="A84" s="374" t="s">
        <v>2029</v>
      </c>
      <c r="B84" s="368">
        <v>58</v>
      </c>
      <c r="C84" s="369">
        <v>0.36475999999999997</v>
      </c>
      <c r="D84" s="370">
        <v>1483</v>
      </c>
      <c r="E84" s="105">
        <f t="shared" si="53"/>
        <v>540.93907999999999</v>
      </c>
      <c r="F84" s="103">
        <v>0.2</v>
      </c>
      <c r="G84" s="14">
        <f t="shared" si="47"/>
        <v>108.19</v>
      </c>
      <c r="H84" s="14">
        <f t="shared" si="48"/>
        <v>26.06</v>
      </c>
      <c r="I84" s="15">
        <f t="shared" si="54"/>
        <v>134.25</v>
      </c>
      <c r="J84" s="646">
        <v>75</v>
      </c>
      <c r="K84" s="642">
        <v>0.47170000000000001</v>
      </c>
      <c r="L84" s="371">
        <v>1483</v>
      </c>
      <c r="M84" s="105">
        <f t="shared" si="55"/>
        <v>699.53110000000004</v>
      </c>
      <c r="N84" s="106">
        <v>1</v>
      </c>
      <c r="O84" s="14">
        <f t="shared" si="42"/>
        <v>699.53</v>
      </c>
      <c r="P84" s="14">
        <f t="shared" si="39"/>
        <v>168.52</v>
      </c>
      <c r="Q84" s="627">
        <f t="shared" si="56"/>
        <v>868.05</v>
      </c>
    </row>
    <row r="85" spans="1:17" s="372" customFormat="1" ht="19.5" customHeight="1" x14ac:dyDescent="0.25">
      <c r="A85" s="374" t="s">
        <v>2029</v>
      </c>
      <c r="B85" s="368">
        <v>41</v>
      </c>
      <c r="C85" s="369">
        <v>0.25784000000000001</v>
      </c>
      <c r="D85" s="370">
        <v>1483</v>
      </c>
      <c r="E85" s="14">
        <f t="shared" si="53"/>
        <v>382.37672000000003</v>
      </c>
      <c r="F85" s="106">
        <v>0.2</v>
      </c>
      <c r="G85" s="14">
        <f t="shared" si="47"/>
        <v>76.48</v>
      </c>
      <c r="H85" s="14">
        <f t="shared" si="48"/>
        <v>18.420000000000002</v>
      </c>
      <c r="I85" s="15">
        <f t="shared" si="54"/>
        <v>94.9</v>
      </c>
      <c r="J85" s="646">
        <v>83</v>
      </c>
      <c r="K85" s="642">
        <v>0.52200999999999997</v>
      </c>
      <c r="L85" s="371">
        <v>1483</v>
      </c>
      <c r="M85" s="105">
        <f t="shared" si="55"/>
        <v>774.14082999999994</v>
      </c>
      <c r="N85" s="106">
        <v>1</v>
      </c>
      <c r="O85" s="14">
        <f t="shared" si="42"/>
        <v>774.14</v>
      </c>
      <c r="P85" s="14">
        <f t="shared" si="39"/>
        <v>186.49</v>
      </c>
      <c r="Q85" s="627">
        <f t="shared" si="56"/>
        <v>960.63</v>
      </c>
    </row>
    <row r="86" spans="1:17" s="372" customFormat="1" ht="19.5" customHeight="1" x14ac:dyDescent="0.25">
      <c r="A86" s="367" t="s">
        <v>2030</v>
      </c>
      <c r="B86" s="368">
        <v>57</v>
      </c>
      <c r="C86" s="369">
        <v>0.35846</v>
      </c>
      <c r="D86" s="370">
        <v>1280</v>
      </c>
      <c r="E86" s="14">
        <f t="shared" si="53"/>
        <v>458.8288</v>
      </c>
      <c r="F86" s="106">
        <v>0.2</v>
      </c>
      <c r="G86" s="14">
        <f t="shared" si="47"/>
        <v>91.77</v>
      </c>
      <c r="H86" s="14">
        <f t="shared" si="48"/>
        <v>22.11</v>
      </c>
      <c r="I86" s="15">
        <f t="shared" si="54"/>
        <v>113.88</v>
      </c>
      <c r="J86" s="646">
        <v>114</v>
      </c>
      <c r="K86" s="642">
        <v>0.71698499999999998</v>
      </c>
      <c r="L86" s="371">
        <v>1280</v>
      </c>
      <c r="M86" s="14">
        <f t="shared" si="55"/>
        <v>917.74080000000004</v>
      </c>
      <c r="N86" s="106">
        <v>1</v>
      </c>
      <c r="O86" s="14">
        <f t="shared" si="42"/>
        <v>917.74</v>
      </c>
      <c r="P86" s="14">
        <f t="shared" si="39"/>
        <v>221.08</v>
      </c>
      <c r="Q86" s="627">
        <f t="shared" si="56"/>
        <v>1138.82</v>
      </c>
    </row>
    <row r="87" spans="1:17" s="372" customFormat="1" ht="19.5" customHeight="1" x14ac:dyDescent="0.25">
      <c r="A87" s="367" t="s">
        <v>2016</v>
      </c>
      <c r="B87" s="368">
        <v>17</v>
      </c>
      <c r="C87" s="369">
        <v>0.1069</v>
      </c>
      <c r="D87" s="370">
        <v>1187</v>
      </c>
      <c r="E87" s="14">
        <f t="shared" si="53"/>
        <v>126.8903</v>
      </c>
      <c r="F87" s="106">
        <v>0.2</v>
      </c>
      <c r="G87" s="14">
        <f t="shared" si="47"/>
        <v>25.38</v>
      </c>
      <c r="H87" s="14">
        <f t="shared" si="48"/>
        <v>6.11</v>
      </c>
      <c r="I87" s="15">
        <f t="shared" si="54"/>
        <v>31.49</v>
      </c>
      <c r="J87" s="646">
        <v>5</v>
      </c>
      <c r="K87" s="642">
        <v>3.9015000000000001E-2</v>
      </c>
      <c r="L87" s="371">
        <v>1187</v>
      </c>
      <c r="M87" s="105">
        <f t="shared" si="55"/>
        <v>46.310805000000002</v>
      </c>
      <c r="N87" s="106">
        <v>1</v>
      </c>
      <c r="O87" s="14">
        <f t="shared" si="42"/>
        <v>46.31</v>
      </c>
      <c r="P87" s="14">
        <f t="shared" si="39"/>
        <v>11.16</v>
      </c>
      <c r="Q87" s="627">
        <f t="shared" si="56"/>
        <v>57.47</v>
      </c>
    </row>
    <row r="88" spans="1:17" ht="18.75" customHeight="1" x14ac:dyDescent="0.25">
      <c r="A88" s="12" t="s">
        <v>1147</v>
      </c>
      <c r="B88" s="28">
        <v>23</v>
      </c>
      <c r="C88" s="236">
        <f t="shared" si="44"/>
        <v>0.14465408805031446</v>
      </c>
      <c r="D88" s="14">
        <v>1280</v>
      </c>
      <c r="E88" s="14">
        <f t="shared" si="53"/>
        <v>185.1572327044025</v>
      </c>
      <c r="F88" s="106">
        <v>0.2</v>
      </c>
      <c r="G88" s="14">
        <f t="shared" si="47"/>
        <v>37.03</v>
      </c>
      <c r="H88" s="14">
        <f t="shared" si="48"/>
        <v>8.92</v>
      </c>
      <c r="I88" s="15">
        <f t="shared" si="54"/>
        <v>45.95</v>
      </c>
      <c r="J88" s="444">
        <v>16</v>
      </c>
      <c r="K88" s="237">
        <f t="shared" si="40"/>
        <v>0.10062893081761007</v>
      </c>
      <c r="L88" s="14">
        <v>1280</v>
      </c>
      <c r="M88" s="14">
        <f t="shared" si="55"/>
        <v>128.80503144654088</v>
      </c>
      <c r="N88" s="106">
        <v>1</v>
      </c>
      <c r="O88" s="14">
        <f t="shared" si="42"/>
        <v>128.81</v>
      </c>
      <c r="P88" s="14">
        <f t="shared" si="39"/>
        <v>31.03</v>
      </c>
      <c r="Q88" s="627">
        <f t="shared" si="56"/>
        <v>159.84</v>
      </c>
    </row>
    <row r="89" spans="1:17" ht="18.75" customHeight="1" x14ac:dyDescent="0.25">
      <c r="A89" s="12" t="s">
        <v>1147</v>
      </c>
      <c r="B89" s="28">
        <v>57</v>
      </c>
      <c r="C89" s="236">
        <f>B89/159</f>
        <v>0.35849056603773582</v>
      </c>
      <c r="D89" s="14">
        <v>1280</v>
      </c>
      <c r="E89" s="14">
        <f>C89*D89</f>
        <v>458.86792452830184</v>
      </c>
      <c r="F89" s="106">
        <v>0.2</v>
      </c>
      <c r="G89" s="14">
        <f t="shared" si="47"/>
        <v>91.77</v>
      </c>
      <c r="H89" s="14">
        <f t="shared" si="48"/>
        <v>22.11</v>
      </c>
      <c r="I89" s="15">
        <f>G89+H89</f>
        <v>113.88</v>
      </c>
      <c r="J89" s="444">
        <v>55</v>
      </c>
      <c r="K89" s="237">
        <f>J89/159</f>
        <v>0.34591194968553457</v>
      </c>
      <c r="L89" s="14">
        <v>1280</v>
      </c>
      <c r="M89" s="14">
        <f>K89*L89</f>
        <v>442.76729559748424</v>
      </c>
      <c r="N89" s="106">
        <v>1</v>
      </c>
      <c r="O89" s="14">
        <f t="shared" si="42"/>
        <v>442.77</v>
      </c>
      <c r="P89" s="14">
        <f t="shared" si="39"/>
        <v>106.66</v>
      </c>
      <c r="Q89" s="627">
        <f>O89+P89</f>
        <v>549.42999999999995</v>
      </c>
    </row>
    <row r="90" spans="1:17" ht="18.75" customHeight="1" x14ac:dyDescent="0.25">
      <c r="A90" s="12" t="s">
        <v>1147</v>
      </c>
      <c r="B90" s="28"/>
      <c r="C90" s="236"/>
      <c r="D90" s="14"/>
      <c r="E90" s="14"/>
      <c r="F90" s="106"/>
      <c r="G90" s="14"/>
      <c r="H90" s="14"/>
      <c r="I90" s="15"/>
      <c r="J90" s="444">
        <v>81</v>
      </c>
      <c r="K90" s="237">
        <f>J90/159</f>
        <v>0.50943396226415094</v>
      </c>
      <c r="L90" s="14">
        <v>1280</v>
      </c>
      <c r="M90" s="14">
        <f>K90*L90</f>
        <v>652.07547169811323</v>
      </c>
      <c r="N90" s="106">
        <v>1</v>
      </c>
      <c r="O90" s="14">
        <f t="shared" si="42"/>
        <v>652.08000000000004</v>
      </c>
      <c r="P90" s="14">
        <f t="shared" si="39"/>
        <v>157.09</v>
      </c>
      <c r="Q90" s="627">
        <f>O90+P90</f>
        <v>809.17000000000007</v>
      </c>
    </row>
    <row r="91" spans="1:17" ht="18.75" customHeight="1" x14ac:dyDescent="0.25">
      <c r="A91" s="12" t="s">
        <v>1147</v>
      </c>
      <c r="B91" s="28">
        <v>16</v>
      </c>
      <c r="C91" s="236">
        <f t="shared" si="44"/>
        <v>0.10062893081761007</v>
      </c>
      <c r="D91" s="14">
        <v>1280</v>
      </c>
      <c r="E91" s="14">
        <f t="shared" ref="E91" si="57">C91*D91</f>
        <v>128.80503144654088</v>
      </c>
      <c r="F91" s="106">
        <v>0.2</v>
      </c>
      <c r="G91" s="14">
        <f t="shared" si="47"/>
        <v>25.76</v>
      </c>
      <c r="H91" s="14">
        <f t="shared" si="48"/>
        <v>6.21</v>
      </c>
      <c r="I91" s="15">
        <f t="shared" ref="I91" si="58">G91+H91</f>
        <v>31.970000000000002</v>
      </c>
      <c r="J91" s="444">
        <v>56</v>
      </c>
      <c r="K91" s="237">
        <f t="shared" si="40"/>
        <v>0.3522012578616352</v>
      </c>
      <c r="L91" s="14">
        <v>1280</v>
      </c>
      <c r="M91" s="14">
        <f t="shared" ref="M91" si="59">K91*L91</f>
        <v>450.81761006289304</v>
      </c>
      <c r="N91" s="106">
        <v>1</v>
      </c>
      <c r="O91" s="14">
        <f t="shared" si="42"/>
        <v>450.82</v>
      </c>
      <c r="P91" s="14">
        <f t="shared" si="39"/>
        <v>108.6</v>
      </c>
      <c r="Q91" s="627">
        <f t="shared" ref="Q91" si="60">O91+P91</f>
        <v>559.41999999999996</v>
      </c>
    </row>
    <row r="92" spans="1:17" x14ac:dyDescent="0.25">
      <c r="A92" s="12" t="s">
        <v>2031</v>
      </c>
      <c r="B92" s="28"/>
      <c r="C92" s="236"/>
      <c r="D92" s="14"/>
      <c r="E92" s="14"/>
      <c r="F92" s="106"/>
      <c r="G92" s="14"/>
      <c r="H92" s="14"/>
      <c r="I92" s="15"/>
      <c r="J92" s="444">
        <v>24</v>
      </c>
      <c r="K92" s="237">
        <f>J92/159</f>
        <v>0.15094339622641509</v>
      </c>
      <c r="L92" s="14">
        <v>1482</v>
      </c>
      <c r="M92" s="14">
        <f>K92*L92</f>
        <v>223.69811320754715</v>
      </c>
      <c r="N92" s="106">
        <v>1</v>
      </c>
      <c r="O92" s="14">
        <f t="shared" si="42"/>
        <v>223.7</v>
      </c>
      <c r="P92" s="14">
        <f t="shared" si="39"/>
        <v>53.89</v>
      </c>
      <c r="Q92" s="627">
        <f>O92+P92</f>
        <v>277.58999999999997</v>
      </c>
    </row>
    <row r="93" spans="1:17" x14ac:dyDescent="0.25">
      <c r="A93" s="12" t="s">
        <v>2031</v>
      </c>
      <c r="B93" s="28"/>
      <c r="C93" s="236"/>
      <c r="D93" s="14"/>
      <c r="E93" s="14"/>
      <c r="F93" s="106"/>
      <c r="G93" s="14"/>
      <c r="H93" s="14"/>
      <c r="I93" s="15"/>
      <c r="J93" s="444">
        <v>102</v>
      </c>
      <c r="K93" s="237">
        <f t="shared" ref="K93:K95" si="61">J93/159</f>
        <v>0.64150943396226412</v>
      </c>
      <c r="L93" s="14">
        <v>1630.2</v>
      </c>
      <c r="M93" s="14">
        <f t="shared" ref="M93:M94" si="62">K93*L93</f>
        <v>1045.788679245283</v>
      </c>
      <c r="N93" s="106">
        <v>1</v>
      </c>
      <c r="O93" s="14">
        <f t="shared" si="42"/>
        <v>1045.79</v>
      </c>
      <c r="P93" s="14">
        <f t="shared" si="39"/>
        <v>251.93</v>
      </c>
      <c r="Q93" s="627">
        <f t="shared" ref="Q93:Q94" si="63">O93+P93</f>
        <v>1297.72</v>
      </c>
    </row>
    <row r="94" spans="1:17" ht="18.75" customHeight="1" x14ac:dyDescent="0.25">
      <c r="A94" s="12" t="s">
        <v>2031</v>
      </c>
      <c r="B94" s="28"/>
      <c r="C94" s="236"/>
      <c r="D94" s="14"/>
      <c r="E94" s="14"/>
      <c r="F94" s="106"/>
      <c r="G94" s="14"/>
      <c r="H94" s="14"/>
      <c r="I94" s="15"/>
      <c r="J94" s="444">
        <v>24</v>
      </c>
      <c r="K94" s="237">
        <f t="shared" si="61"/>
        <v>0.15094339622641509</v>
      </c>
      <c r="L94" s="14">
        <v>1630.2</v>
      </c>
      <c r="M94" s="14">
        <f t="shared" si="62"/>
        <v>246.06792452830189</v>
      </c>
      <c r="N94" s="106">
        <v>1</v>
      </c>
      <c r="O94" s="14">
        <f t="shared" si="42"/>
        <v>246.07</v>
      </c>
      <c r="P94" s="14">
        <f t="shared" si="39"/>
        <v>59.28</v>
      </c>
      <c r="Q94" s="627">
        <f t="shared" si="63"/>
        <v>305.35000000000002</v>
      </c>
    </row>
    <row r="95" spans="1:17" x14ac:dyDescent="0.25">
      <c r="A95" s="12" t="s">
        <v>2031</v>
      </c>
      <c r="B95" s="28"/>
      <c r="C95" s="236"/>
      <c r="D95" s="14"/>
      <c r="E95" s="14"/>
      <c r="F95" s="106"/>
      <c r="G95" s="14"/>
      <c r="H95" s="14"/>
      <c r="I95" s="15"/>
      <c r="J95" s="444">
        <v>59</v>
      </c>
      <c r="K95" s="237">
        <f t="shared" si="61"/>
        <v>0.37106918238993708</v>
      </c>
      <c r="L95" s="14">
        <v>1630.2</v>
      </c>
      <c r="M95" s="14">
        <f>K95*L95</f>
        <v>604.91698113207542</v>
      </c>
      <c r="N95" s="106">
        <v>1</v>
      </c>
      <c r="O95" s="14">
        <f t="shared" si="42"/>
        <v>604.91999999999996</v>
      </c>
      <c r="P95" s="14">
        <f t="shared" si="39"/>
        <v>145.72999999999999</v>
      </c>
      <c r="Q95" s="627">
        <f>O95+P95</f>
        <v>750.65</v>
      </c>
    </row>
    <row r="96" spans="1:17" ht="18.75" customHeight="1" x14ac:dyDescent="0.25">
      <c r="A96" s="12" t="s">
        <v>2032</v>
      </c>
      <c r="B96" s="28">
        <v>24</v>
      </c>
      <c r="C96" s="236">
        <f>B96/159</f>
        <v>0.15094339622641509</v>
      </c>
      <c r="D96" s="14">
        <v>1187</v>
      </c>
      <c r="E96" s="14">
        <f>C96*D96</f>
        <v>179.16981132075472</v>
      </c>
      <c r="F96" s="106">
        <v>0.2</v>
      </c>
      <c r="G96" s="14">
        <f t="shared" si="47"/>
        <v>35.83</v>
      </c>
      <c r="H96" s="14">
        <f t="shared" si="48"/>
        <v>8.6300000000000008</v>
      </c>
      <c r="I96" s="15">
        <f>G96+H96</f>
        <v>44.46</v>
      </c>
      <c r="J96" s="444"/>
      <c r="K96" s="237"/>
      <c r="L96" s="14"/>
      <c r="M96" s="14"/>
      <c r="N96" s="106"/>
      <c r="O96" s="14"/>
      <c r="P96" s="14"/>
      <c r="Q96" s="627"/>
    </row>
    <row r="97" spans="1:17" ht="18.75" customHeight="1" x14ac:dyDescent="0.25">
      <c r="A97" s="12" t="s">
        <v>2030</v>
      </c>
      <c r="B97" s="28">
        <v>39</v>
      </c>
      <c r="C97" s="236">
        <f t="shared" si="44"/>
        <v>0.24528301886792453</v>
      </c>
      <c r="D97" s="14">
        <v>1280</v>
      </c>
      <c r="E97" s="14">
        <f t="shared" ref="E97" si="64">C97*D97</f>
        <v>313.96226415094338</v>
      </c>
      <c r="F97" s="106">
        <v>0.2</v>
      </c>
      <c r="G97" s="14">
        <f t="shared" si="47"/>
        <v>62.79</v>
      </c>
      <c r="H97" s="14">
        <f t="shared" si="48"/>
        <v>15.13</v>
      </c>
      <c r="I97" s="15">
        <f t="shared" ref="I97" si="65">G97+H97</f>
        <v>77.92</v>
      </c>
      <c r="J97" s="444">
        <v>48</v>
      </c>
      <c r="K97" s="237">
        <f t="shared" si="40"/>
        <v>0.30188679245283018</v>
      </c>
      <c r="L97" s="14">
        <v>1280</v>
      </c>
      <c r="M97" s="14">
        <f t="shared" ref="M97" si="66">K97*L97</f>
        <v>386.41509433962261</v>
      </c>
      <c r="N97" s="106">
        <v>1</v>
      </c>
      <c r="O97" s="14">
        <f t="shared" si="42"/>
        <v>386.42</v>
      </c>
      <c r="P97" s="14">
        <f t="shared" si="39"/>
        <v>93.09</v>
      </c>
      <c r="Q97" s="627">
        <f t="shared" ref="Q97" si="67">O97+P97</f>
        <v>479.51</v>
      </c>
    </row>
    <row r="98" spans="1:17" ht="18.75" customHeight="1" x14ac:dyDescent="0.25">
      <c r="A98" s="12" t="s">
        <v>2030</v>
      </c>
      <c r="B98" s="82"/>
      <c r="C98" s="237"/>
      <c r="D98" s="14"/>
      <c r="E98" s="14"/>
      <c r="F98" s="106"/>
      <c r="G98" s="14"/>
      <c r="H98" s="14"/>
      <c r="I98" s="15"/>
      <c r="J98" s="444">
        <v>31</v>
      </c>
      <c r="K98" s="237">
        <f>J98/159</f>
        <v>0.19496855345911951</v>
      </c>
      <c r="L98" s="14">
        <v>1280</v>
      </c>
      <c r="M98" s="14">
        <f>K98*L98</f>
        <v>249.55974842767296</v>
      </c>
      <c r="N98" s="106">
        <v>1</v>
      </c>
      <c r="O98" s="14">
        <f t="shared" si="42"/>
        <v>249.56</v>
      </c>
      <c r="P98" s="14">
        <f t="shared" si="39"/>
        <v>60.12</v>
      </c>
      <c r="Q98" s="627">
        <f>O98+P98</f>
        <v>309.68</v>
      </c>
    </row>
    <row r="99" spans="1:17" ht="18.75" customHeight="1" x14ac:dyDescent="0.25">
      <c r="A99" s="12" t="s">
        <v>2030</v>
      </c>
      <c r="B99" s="82">
        <v>25</v>
      </c>
      <c r="C99" s="237">
        <f>B99/159</f>
        <v>0.15723270440251572</v>
      </c>
      <c r="D99" s="14">
        <v>1280</v>
      </c>
      <c r="E99" s="14">
        <f>C99*D99</f>
        <v>201.25786163522011</v>
      </c>
      <c r="F99" s="106">
        <v>0.2</v>
      </c>
      <c r="G99" s="14">
        <f t="shared" si="47"/>
        <v>40.25</v>
      </c>
      <c r="H99" s="14">
        <f t="shared" si="48"/>
        <v>9.6999999999999993</v>
      </c>
      <c r="I99" s="15">
        <f>G99+H99</f>
        <v>49.95</v>
      </c>
      <c r="J99" s="444">
        <v>91</v>
      </c>
      <c r="K99" s="237">
        <f>J99/159</f>
        <v>0.57232704402515722</v>
      </c>
      <c r="L99" s="14">
        <v>1280</v>
      </c>
      <c r="M99" s="14">
        <f>K99*L99</f>
        <v>732.57861635220127</v>
      </c>
      <c r="N99" s="106">
        <v>1</v>
      </c>
      <c r="O99" s="14">
        <f t="shared" si="42"/>
        <v>732.58</v>
      </c>
      <c r="P99" s="14">
        <f t="shared" si="39"/>
        <v>176.48</v>
      </c>
      <c r="Q99" s="627">
        <f>O99+P99</f>
        <v>909.06000000000006</v>
      </c>
    </row>
    <row r="100" spans="1:17" ht="18.75" customHeight="1" x14ac:dyDescent="0.25">
      <c r="A100" s="12" t="s">
        <v>2030</v>
      </c>
      <c r="B100" s="82">
        <v>31</v>
      </c>
      <c r="C100" s="237">
        <f t="shared" si="44"/>
        <v>0.19496855345911951</v>
      </c>
      <c r="D100" s="14">
        <v>1280</v>
      </c>
      <c r="E100" s="14">
        <f t="shared" ref="E100" si="68">C100*D100</f>
        <v>249.55974842767296</v>
      </c>
      <c r="F100" s="106">
        <v>0.2</v>
      </c>
      <c r="G100" s="14">
        <f t="shared" si="47"/>
        <v>49.91</v>
      </c>
      <c r="H100" s="14">
        <f t="shared" si="48"/>
        <v>12.02</v>
      </c>
      <c r="I100" s="627">
        <f t="shared" ref="I100" si="69">G100+H100</f>
        <v>61.929999999999993</v>
      </c>
      <c r="J100" s="444">
        <v>86</v>
      </c>
      <c r="K100" s="237">
        <f t="shared" si="40"/>
        <v>0.54088050314465408</v>
      </c>
      <c r="L100" s="14">
        <v>1280</v>
      </c>
      <c r="M100" s="14">
        <f t="shared" ref="M100" si="70">K100*L100</f>
        <v>692.32704402515719</v>
      </c>
      <c r="N100" s="106">
        <v>1</v>
      </c>
      <c r="O100" s="14">
        <f t="shared" si="42"/>
        <v>692.33</v>
      </c>
      <c r="P100" s="14">
        <f t="shared" si="39"/>
        <v>166.78</v>
      </c>
      <c r="Q100" s="627">
        <f t="shared" ref="Q100" si="71">O100+P100</f>
        <v>859.11</v>
      </c>
    </row>
    <row r="101" spans="1:17" ht="18.75" customHeight="1" x14ac:dyDescent="0.25">
      <c r="A101" s="12" t="s">
        <v>2030</v>
      </c>
      <c r="B101" s="82"/>
      <c r="C101" s="237"/>
      <c r="D101" s="14"/>
      <c r="E101" s="14"/>
      <c r="F101" s="106"/>
      <c r="G101" s="14"/>
      <c r="H101" s="14"/>
      <c r="I101" s="627"/>
      <c r="J101" s="444">
        <v>39</v>
      </c>
      <c r="K101" s="237">
        <f>J101/159</f>
        <v>0.24528301886792453</v>
      </c>
      <c r="L101" s="14">
        <v>1280</v>
      </c>
      <c r="M101" s="14">
        <f>K101*L101</f>
        <v>313.96226415094338</v>
      </c>
      <c r="N101" s="106">
        <v>1</v>
      </c>
      <c r="O101" s="14">
        <f t="shared" si="42"/>
        <v>313.95999999999998</v>
      </c>
      <c r="P101" s="14">
        <f t="shared" si="39"/>
        <v>75.63</v>
      </c>
      <c r="Q101" s="627">
        <f>O101+P101</f>
        <v>389.59</v>
      </c>
    </row>
    <row r="102" spans="1:17" ht="49.5" customHeight="1" x14ac:dyDescent="0.25">
      <c r="A102" s="363" t="s">
        <v>9</v>
      </c>
      <c r="B102" s="634">
        <f>SUM(B103:B126)</f>
        <v>696</v>
      </c>
      <c r="C102" s="637">
        <f t="shared" ref="C102:Q102" si="72">SUM(C103:C126)</f>
        <v>4.6746338364779874</v>
      </c>
      <c r="D102" s="637"/>
      <c r="E102" s="637"/>
      <c r="F102" s="637"/>
      <c r="G102" s="637">
        <f t="shared" si="72"/>
        <v>875.09</v>
      </c>
      <c r="H102" s="637">
        <f t="shared" si="72"/>
        <v>210.82</v>
      </c>
      <c r="I102" s="636">
        <f t="shared" si="72"/>
        <v>1085.9100000000001</v>
      </c>
      <c r="J102" s="634">
        <f t="shared" si="72"/>
        <v>2588</v>
      </c>
      <c r="K102" s="637">
        <f t="shared" si="72"/>
        <v>16.092971823899372</v>
      </c>
      <c r="L102" s="637"/>
      <c r="M102" s="637"/>
      <c r="N102" s="637"/>
      <c r="O102" s="637">
        <f t="shared" si="72"/>
        <v>12269.29</v>
      </c>
      <c r="P102" s="637">
        <f t="shared" si="72"/>
        <v>2955.6799999999994</v>
      </c>
      <c r="Q102" s="636">
        <f t="shared" si="72"/>
        <v>15224.969999999998</v>
      </c>
    </row>
    <row r="103" spans="1:17" x14ac:dyDescent="0.25">
      <c r="A103" s="12" t="s">
        <v>2033</v>
      </c>
      <c r="B103" s="82">
        <v>33</v>
      </c>
      <c r="C103" s="237">
        <f t="shared" si="44"/>
        <v>0.20754716981132076</v>
      </c>
      <c r="D103" s="14">
        <v>700</v>
      </c>
      <c r="E103" s="14">
        <f t="shared" si="46"/>
        <v>145.28301886792454</v>
      </c>
      <c r="F103" s="106">
        <v>0.2</v>
      </c>
      <c r="G103" s="14">
        <f t="shared" ref="G103" si="73">ROUND(E103*F103,2)</f>
        <v>29.06</v>
      </c>
      <c r="H103" s="14">
        <f t="shared" ref="H103:H140" si="74">ROUND(G103*0.2409,2)</f>
        <v>7</v>
      </c>
      <c r="I103" s="627">
        <f t="shared" si="45"/>
        <v>36.06</v>
      </c>
      <c r="J103" s="444">
        <v>96</v>
      </c>
      <c r="K103" s="237">
        <f t="shared" si="40"/>
        <v>0.60377358490566035</v>
      </c>
      <c r="L103" s="14">
        <v>700</v>
      </c>
      <c r="M103" s="14">
        <f t="shared" ref="M103:M126" si="75">K103*L103</f>
        <v>422.64150943396226</v>
      </c>
      <c r="N103" s="106">
        <v>1</v>
      </c>
      <c r="O103" s="14">
        <f t="shared" ref="O103" si="76">ROUND(M103*N103,2)</f>
        <v>422.64</v>
      </c>
      <c r="P103" s="14">
        <f t="shared" si="39"/>
        <v>101.81</v>
      </c>
      <c r="Q103" s="627">
        <f t="shared" ref="Q103:Q123" si="77">O103+P103</f>
        <v>524.45000000000005</v>
      </c>
    </row>
    <row r="104" spans="1:17" x14ac:dyDescent="0.25">
      <c r="A104" s="12" t="s">
        <v>2033</v>
      </c>
      <c r="B104" s="82">
        <v>9</v>
      </c>
      <c r="C104" s="237">
        <f t="shared" si="44"/>
        <v>5.6603773584905662E-2</v>
      </c>
      <c r="D104" s="14">
        <v>790</v>
      </c>
      <c r="E104" s="14">
        <f t="shared" si="46"/>
        <v>44.716981132075475</v>
      </c>
      <c r="F104" s="106">
        <v>0.2</v>
      </c>
      <c r="G104" s="14">
        <f t="shared" ref="G104:G126" si="78">ROUND(E104*F104,2)</f>
        <v>8.94</v>
      </c>
      <c r="H104" s="14">
        <f t="shared" si="74"/>
        <v>2.15</v>
      </c>
      <c r="I104" s="627">
        <f t="shared" si="45"/>
        <v>11.09</v>
      </c>
      <c r="J104" s="444">
        <v>109</v>
      </c>
      <c r="K104" s="237">
        <f t="shared" si="40"/>
        <v>0.68553459119496851</v>
      </c>
      <c r="L104" s="14">
        <v>790</v>
      </c>
      <c r="M104" s="14">
        <f t="shared" si="75"/>
        <v>541.57232704402509</v>
      </c>
      <c r="N104" s="106">
        <v>1</v>
      </c>
      <c r="O104" s="14">
        <f t="shared" ref="O104:O126" si="79">ROUND(M104*N104,2)</f>
        <v>541.57000000000005</v>
      </c>
      <c r="P104" s="14">
        <f t="shared" si="39"/>
        <v>130.46</v>
      </c>
      <c r="Q104" s="627">
        <f t="shared" si="77"/>
        <v>672.03000000000009</v>
      </c>
    </row>
    <row r="105" spans="1:17" x14ac:dyDescent="0.25">
      <c r="A105" s="12" t="s">
        <v>2033</v>
      </c>
      <c r="B105" s="82">
        <v>48</v>
      </c>
      <c r="C105" s="237">
        <f t="shared" si="44"/>
        <v>0.30188679245283018</v>
      </c>
      <c r="D105" s="14">
        <v>790</v>
      </c>
      <c r="E105" s="14">
        <f t="shared" si="46"/>
        <v>238.49056603773585</v>
      </c>
      <c r="F105" s="106">
        <v>0.2</v>
      </c>
      <c r="G105" s="14">
        <f t="shared" si="78"/>
        <v>47.7</v>
      </c>
      <c r="H105" s="14">
        <f t="shared" si="74"/>
        <v>11.49</v>
      </c>
      <c r="I105" s="627">
        <f t="shared" si="45"/>
        <v>59.190000000000005</v>
      </c>
      <c r="J105" s="444">
        <v>24</v>
      </c>
      <c r="K105" s="237">
        <f t="shared" si="40"/>
        <v>0.15094339622641509</v>
      </c>
      <c r="L105" s="14">
        <v>790</v>
      </c>
      <c r="M105" s="14">
        <f t="shared" si="75"/>
        <v>119.24528301886792</v>
      </c>
      <c r="N105" s="106">
        <v>1</v>
      </c>
      <c r="O105" s="14">
        <f t="shared" si="79"/>
        <v>119.25</v>
      </c>
      <c r="P105" s="14">
        <f t="shared" si="39"/>
        <v>28.73</v>
      </c>
      <c r="Q105" s="627">
        <f t="shared" si="77"/>
        <v>147.97999999999999</v>
      </c>
    </row>
    <row r="106" spans="1:17" x14ac:dyDescent="0.25">
      <c r="A106" s="12" t="s">
        <v>2034</v>
      </c>
      <c r="B106" s="82"/>
      <c r="C106" s="237"/>
      <c r="D106" s="14"/>
      <c r="E106" s="14"/>
      <c r="F106" s="106"/>
      <c r="G106" s="14"/>
      <c r="H106" s="14"/>
      <c r="I106" s="627"/>
      <c r="J106" s="444">
        <v>111</v>
      </c>
      <c r="K106" s="237">
        <v>0.79857</v>
      </c>
      <c r="L106" s="14">
        <v>790</v>
      </c>
      <c r="M106" s="14">
        <f t="shared" si="75"/>
        <v>630.87030000000004</v>
      </c>
      <c r="N106" s="106">
        <v>1</v>
      </c>
      <c r="O106" s="14">
        <f t="shared" si="79"/>
        <v>630.87</v>
      </c>
      <c r="P106" s="14">
        <f t="shared" si="39"/>
        <v>151.97999999999999</v>
      </c>
      <c r="Q106" s="627">
        <f t="shared" si="77"/>
        <v>782.85</v>
      </c>
    </row>
    <row r="107" spans="1:17" x14ac:dyDescent="0.25">
      <c r="A107" s="12" t="s">
        <v>2034</v>
      </c>
      <c r="B107" s="82"/>
      <c r="C107" s="237"/>
      <c r="D107" s="14"/>
      <c r="E107" s="14"/>
      <c r="F107" s="106"/>
      <c r="G107" s="14"/>
      <c r="H107" s="14"/>
      <c r="I107" s="627"/>
      <c r="J107" s="444">
        <v>105</v>
      </c>
      <c r="K107" s="237">
        <v>0.75539999999999996</v>
      </c>
      <c r="L107" s="14">
        <v>790</v>
      </c>
      <c r="M107" s="14">
        <f t="shared" si="75"/>
        <v>596.76599999999996</v>
      </c>
      <c r="N107" s="106">
        <v>1</v>
      </c>
      <c r="O107" s="14">
        <f t="shared" si="79"/>
        <v>596.77</v>
      </c>
      <c r="P107" s="14">
        <f t="shared" si="39"/>
        <v>143.76</v>
      </c>
      <c r="Q107" s="627">
        <f t="shared" si="77"/>
        <v>740.53</v>
      </c>
    </row>
    <row r="108" spans="1:17" x14ac:dyDescent="0.25">
      <c r="A108" s="12" t="s">
        <v>2034</v>
      </c>
      <c r="B108" s="82"/>
      <c r="C108" s="237"/>
      <c r="D108" s="14"/>
      <c r="E108" s="14"/>
      <c r="F108" s="106"/>
      <c r="G108" s="14"/>
      <c r="H108" s="14"/>
      <c r="I108" s="627"/>
      <c r="J108" s="444">
        <v>96</v>
      </c>
      <c r="K108" s="237">
        <v>0.69064999999999999</v>
      </c>
      <c r="L108" s="14">
        <v>800</v>
      </c>
      <c r="M108" s="14">
        <f t="shared" si="75"/>
        <v>552.52</v>
      </c>
      <c r="N108" s="106">
        <v>1</v>
      </c>
      <c r="O108" s="14">
        <f t="shared" si="79"/>
        <v>552.52</v>
      </c>
      <c r="P108" s="14">
        <f t="shared" si="39"/>
        <v>133.1</v>
      </c>
      <c r="Q108" s="627">
        <f t="shared" si="77"/>
        <v>685.62</v>
      </c>
    </row>
    <row r="109" spans="1:17" x14ac:dyDescent="0.25">
      <c r="A109" s="12" t="s">
        <v>2034</v>
      </c>
      <c r="B109" s="82"/>
      <c r="C109" s="237"/>
      <c r="D109" s="14"/>
      <c r="E109" s="14"/>
      <c r="F109" s="106"/>
      <c r="G109" s="14"/>
      <c r="H109" s="14"/>
      <c r="I109" s="627"/>
      <c r="J109" s="444">
        <v>96</v>
      </c>
      <c r="K109" s="237">
        <v>0.69064999999999999</v>
      </c>
      <c r="L109" s="14">
        <v>790</v>
      </c>
      <c r="M109" s="14">
        <f t="shared" si="75"/>
        <v>545.61350000000004</v>
      </c>
      <c r="N109" s="106">
        <v>1</v>
      </c>
      <c r="O109" s="14">
        <f t="shared" si="79"/>
        <v>545.61</v>
      </c>
      <c r="P109" s="14">
        <f t="shared" si="39"/>
        <v>131.44</v>
      </c>
      <c r="Q109" s="627">
        <f t="shared" si="77"/>
        <v>677.05</v>
      </c>
    </row>
    <row r="110" spans="1:17" x14ac:dyDescent="0.25">
      <c r="A110" s="12" t="s">
        <v>2034</v>
      </c>
      <c r="B110" s="82"/>
      <c r="C110" s="237"/>
      <c r="D110" s="14"/>
      <c r="E110" s="14"/>
      <c r="F110" s="106"/>
      <c r="G110" s="14"/>
      <c r="H110" s="14"/>
      <c r="I110" s="627"/>
      <c r="J110" s="444">
        <v>120</v>
      </c>
      <c r="K110" s="237">
        <v>0.86331000000000002</v>
      </c>
      <c r="L110" s="14">
        <v>800</v>
      </c>
      <c r="M110" s="14">
        <f t="shared" si="75"/>
        <v>690.64800000000002</v>
      </c>
      <c r="N110" s="106">
        <v>1</v>
      </c>
      <c r="O110" s="14">
        <f t="shared" si="79"/>
        <v>690.65</v>
      </c>
      <c r="P110" s="14">
        <f t="shared" si="39"/>
        <v>166.38</v>
      </c>
      <c r="Q110" s="627">
        <f t="shared" si="77"/>
        <v>857.03</v>
      </c>
    </row>
    <row r="111" spans="1:17" x14ac:dyDescent="0.25">
      <c r="A111" s="12" t="s">
        <v>344</v>
      </c>
      <c r="B111" s="82">
        <v>40</v>
      </c>
      <c r="C111" s="237">
        <f t="shared" si="44"/>
        <v>0.25157232704402516</v>
      </c>
      <c r="D111" s="14">
        <v>880</v>
      </c>
      <c r="E111" s="14">
        <f t="shared" si="46"/>
        <v>221.38364779874215</v>
      </c>
      <c r="F111" s="106">
        <v>0.2</v>
      </c>
      <c r="G111" s="14">
        <f t="shared" si="78"/>
        <v>44.28</v>
      </c>
      <c r="H111" s="14">
        <f t="shared" si="74"/>
        <v>10.67</v>
      </c>
      <c r="I111" s="627">
        <f t="shared" si="45"/>
        <v>54.95</v>
      </c>
      <c r="J111" s="444">
        <v>119</v>
      </c>
      <c r="K111" s="237">
        <f t="shared" si="40"/>
        <v>0.74842767295597479</v>
      </c>
      <c r="L111" s="14">
        <v>880</v>
      </c>
      <c r="M111" s="14">
        <f t="shared" si="75"/>
        <v>658.61635220125777</v>
      </c>
      <c r="N111" s="106">
        <v>1</v>
      </c>
      <c r="O111" s="14">
        <f t="shared" si="79"/>
        <v>658.62</v>
      </c>
      <c r="P111" s="14">
        <f t="shared" si="39"/>
        <v>158.66</v>
      </c>
      <c r="Q111" s="627">
        <f t="shared" si="77"/>
        <v>817.28</v>
      </c>
    </row>
    <row r="112" spans="1:17" x14ac:dyDescent="0.25">
      <c r="A112" s="12" t="s">
        <v>2017</v>
      </c>
      <c r="B112" s="82">
        <v>4</v>
      </c>
      <c r="C112" s="237">
        <f t="shared" si="44"/>
        <v>2.5157232704402517E-2</v>
      </c>
      <c r="D112" s="14">
        <v>790</v>
      </c>
      <c r="E112" s="14">
        <f t="shared" si="46"/>
        <v>19.874213836477988</v>
      </c>
      <c r="F112" s="106">
        <v>0.2</v>
      </c>
      <c r="G112" s="14">
        <f t="shared" si="78"/>
        <v>3.97</v>
      </c>
      <c r="H112" s="14">
        <f t="shared" si="74"/>
        <v>0.96</v>
      </c>
      <c r="I112" s="627">
        <f t="shared" si="45"/>
        <v>4.93</v>
      </c>
      <c r="J112" s="444">
        <v>9</v>
      </c>
      <c r="K112" s="237">
        <f t="shared" si="40"/>
        <v>5.6603773584905662E-2</v>
      </c>
      <c r="L112" s="14">
        <v>790</v>
      </c>
      <c r="M112" s="14">
        <f t="shared" si="75"/>
        <v>44.716981132075475</v>
      </c>
      <c r="N112" s="106">
        <v>1</v>
      </c>
      <c r="O112" s="14">
        <f t="shared" si="79"/>
        <v>44.72</v>
      </c>
      <c r="P112" s="14">
        <f t="shared" si="39"/>
        <v>10.77</v>
      </c>
      <c r="Q112" s="627">
        <f t="shared" si="77"/>
        <v>55.489999999999995</v>
      </c>
    </row>
    <row r="113" spans="1:17" x14ac:dyDescent="0.25">
      <c r="A113" s="12" t="s">
        <v>2017</v>
      </c>
      <c r="B113" s="82">
        <v>48</v>
      </c>
      <c r="C113" s="237">
        <f t="shared" si="44"/>
        <v>0.30188679245283018</v>
      </c>
      <c r="D113" s="14">
        <v>800</v>
      </c>
      <c r="E113" s="14">
        <f t="shared" si="46"/>
        <v>241.50943396226415</v>
      </c>
      <c r="F113" s="106">
        <v>0.2</v>
      </c>
      <c r="G113" s="14">
        <f t="shared" si="78"/>
        <v>48.3</v>
      </c>
      <c r="H113" s="14">
        <f t="shared" si="74"/>
        <v>11.64</v>
      </c>
      <c r="I113" s="627">
        <f t="shared" si="45"/>
        <v>59.94</v>
      </c>
      <c r="J113" s="444">
        <v>144</v>
      </c>
      <c r="K113" s="237">
        <f t="shared" si="40"/>
        <v>0.90566037735849059</v>
      </c>
      <c r="L113" s="14">
        <v>800</v>
      </c>
      <c r="M113" s="14">
        <f t="shared" si="75"/>
        <v>724.52830188679252</v>
      </c>
      <c r="N113" s="106">
        <v>1</v>
      </c>
      <c r="O113" s="14">
        <f t="shared" si="79"/>
        <v>724.53</v>
      </c>
      <c r="P113" s="14">
        <f t="shared" si="39"/>
        <v>174.54</v>
      </c>
      <c r="Q113" s="627">
        <f t="shared" si="77"/>
        <v>899.06999999999994</v>
      </c>
    </row>
    <row r="114" spans="1:17" x14ac:dyDescent="0.25">
      <c r="A114" s="12" t="s">
        <v>2017</v>
      </c>
      <c r="B114" s="82">
        <v>48</v>
      </c>
      <c r="C114" s="237">
        <f t="shared" si="44"/>
        <v>0.30188679245283018</v>
      </c>
      <c r="D114" s="14">
        <v>790</v>
      </c>
      <c r="E114" s="14">
        <f t="shared" si="46"/>
        <v>238.49056603773585</v>
      </c>
      <c r="F114" s="106">
        <v>0.2</v>
      </c>
      <c r="G114" s="14">
        <f t="shared" si="78"/>
        <v>47.7</v>
      </c>
      <c r="H114" s="14">
        <f t="shared" si="74"/>
        <v>11.49</v>
      </c>
      <c r="I114" s="627">
        <f t="shared" si="45"/>
        <v>59.190000000000005</v>
      </c>
      <c r="J114" s="444">
        <v>131</v>
      </c>
      <c r="K114" s="237">
        <f t="shared" si="40"/>
        <v>0.82389937106918243</v>
      </c>
      <c r="L114" s="14">
        <v>790</v>
      </c>
      <c r="M114" s="14">
        <f t="shared" si="75"/>
        <v>650.88050314465409</v>
      </c>
      <c r="N114" s="106">
        <v>1</v>
      </c>
      <c r="O114" s="14">
        <f t="shared" si="79"/>
        <v>650.88</v>
      </c>
      <c r="P114" s="14">
        <f t="shared" si="39"/>
        <v>156.80000000000001</v>
      </c>
      <c r="Q114" s="627">
        <f t="shared" si="77"/>
        <v>807.68000000000006</v>
      </c>
    </row>
    <row r="115" spans="1:17" x14ac:dyDescent="0.25">
      <c r="A115" s="12" t="s">
        <v>2017</v>
      </c>
      <c r="B115" s="82">
        <v>48</v>
      </c>
      <c r="C115" s="237">
        <f t="shared" si="44"/>
        <v>0.30188679245283018</v>
      </c>
      <c r="D115" s="14">
        <v>700</v>
      </c>
      <c r="E115" s="14">
        <f t="shared" si="46"/>
        <v>211.32075471698113</v>
      </c>
      <c r="F115" s="106">
        <v>0.2</v>
      </c>
      <c r="G115" s="14">
        <f t="shared" si="78"/>
        <v>42.26</v>
      </c>
      <c r="H115" s="14">
        <f t="shared" si="74"/>
        <v>10.18</v>
      </c>
      <c r="I115" s="627">
        <f t="shared" si="45"/>
        <v>52.44</v>
      </c>
      <c r="J115" s="444">
        <v>144</v>
      </c>
      <c r="K115" s="237">
        <f t="shared" si="40"/>
        <v>0.90566037735849059</v>
      </c>
      <c r="L115" s="14">
        <v>700</v>
      </c>
      <c r="M115" s="14">
        <f t="shared" si="75"/>
        <v>633.96226415094338</v>
      </c>
      <c r="N115" s="106">
        <v>1</v>
      </c>
      <c r="O115" s="14">
        <f t="shared" si="79"/>
        <v>633.96</v>
      </c>
      <c r="P115" s="14">
        <f t="shared" si="39"/>
        <v>152.72</v>
      </c>
      <c r="Q115" s="627">
        <f t="shared" si="77"/>
        <v>786.68000000000006</v>
      </c>
    </row>
    <row r="116" spans="1:17" x14ac:dyDescent="0.25">
      <c r="A116" s="12" t="s">
        <v>2017</v>
      </c>
      <c r="B116" s="82">
        <v>57</v>
      </c>
      <c r="C116" s="237">
        <f t="shared" si="44"/>
        <v>0.35849056603773582</v>
      </c>
      <c r="D116" s="14">
        <v>790</v>
      </c>
      <c r="E116" s="14">
        <f t="shared" si="46"/>
        <v>283.20754716981128</v>
      </c>
      <c r="F116" s="106">
        <v>0.2</v>
      </c>
      <c r="G116" s="14">
        <f t="shared" si="78"/>
        <v>56.64</v>
      </c>
      <c r="H116" s="14">
        <f t="shared" si="74"/>
        <v>13.64</v>
      </c>
      <c r="I116" s="627">
        <f t="shared" si="45"/>
        <v>70.28</v>
      </c>
      <c r="J116" s="444">
        <v>144</v>
      </c>
      <c r="K116" s="237">
        <f t="shared" si="40"/>
        <v>0.90566037735849059</v>
      </c>
      <c r="L116" s="14">
        <v>790</v>
      </c>
      <c r="M116" s="14">
        <f t="shared" si="75"/>
        <v>715.47169811320759</v>
      </c>
      <c r="N116" s="106">
        <v>1</v>
      </c>
      <c r="O116" s="14">
        <f t="shared" si="79"/>
        <v>715.47</v>
      </c>
      <c r="P116" s="14">
        <f t="shared" si="39"/>
        <v>172.36</v>
      </c>
      <c r="Q116" s="627">
        <f t="shared" si="77"/>
        <v>887.83</v>
      </c>
    </row>
    <row r="117" spans="1:17" x14ac:dyDescent="0.25">
      <c r="A117" s="12" t="s">
        <v>2017</v>
      </c>
      <c r="B117" s="82">
        <v>72</v>
      </c>
      <c r="C117" s="237">
        <f t="shared" si="44"/>
        <v>0.45283018867924529</v>
      </c>
      <c r="D117" s="14">
        <v>790</v>
      </c>
      <c r="E117" s="14">
        <f t="shared" si="46"/>
        <v>357.7358490566038</v>
      </c>
      <c r="F117" s="106">
        <v>0.2</v>
      </c>
      <c r="G117" s="14">
        <f t="shared" si="78"/>
        <v>71.55</v>
      </c>
      <c r="H117" s="14">
        <f t="shared" si="74"/>
        <v>17.239999999999998</v>
      </c>
      <c r="I117" s="627">
        <f t="shared" si="45"/>
        <v>88.789999999999992</v>
      </c>
      <c r="J117" s="444">
        <v>124</v>
      </c>
      <c r="K117" s="237">
        <f t="shared" si="40"/>
        <v>0.77987421383647804</v>
      </c>
      <c r="L117" s="14">
        <v>790</v>
      </c>
      <c r="M117" s="14">
        <f t="shared" si="75"/>
        <v>616.10062893081761</v>
      </c>
      <c r="N117" s="106">
        <v>1</v>
      </c>
      <c r="O117" s="14">
        <f t="shared" si="79"/>
        <v>616.1</v>
      </c>
      <c r="P117" s="14">
        <f t="shared" si="39"/>
        <v>148.41999999999999</v>
      </c>
      <c r="Q117" s="627">
        <f t="shared" si="77"/>
        <v>764.52</v>
      </c>
    </row>
    <row r="118" spans="1:17" x14ac:dyDescent="0.25">
      <c r="A118" s="12" t="s">
        <v>2017</v>
      </c>
      <c r="B118" s="28">
        <v>39</v>
      </c>
      <c r="C118" s="236">
        <f t="shared" si="44"/>
        <v>0.24528301886792453</v>
      </c>
      <c r="D118" s="14">
        <v>700</v>
      </c>
      <c r="E118" s="14">
        <f t="shared" si="46"/>
        <v>171.69811320754718</v>
      </c>
      <c r="F118" s="106">
        <v>0.2</v>
      </c>
      <c r="G118" s="14">
        <f t="shared" si="78"/>
        <v>34.340000000000003</v>
      </c>
      <c r="H118" s="14">
        <f t="shared" si="74"/>
        <v>8.27</v>
      </c>
      <c r="I118" s="15">
        <f t="shared" si="45"/>
        <v>42.61</v>
      </c>
      <c r="J118" s="444">
        <v>153</v>
      </c>
      <c r="K118" s="237">
        <f t="shared" si="40"/>
        <v>0.96226415094339623</v>
      </c>
      <c r="L118" s="14">
        <v>700</v>
      </c>
      <c r="M118" s="14">
        <f>K118*L118</f>
        <v>673.58490566037733</v>
      </c>
      <c r="N118" s="106">
        <v>1</v>
      </c>
      <c r="O118" s="14">
        <f t="shared" si="79"/>
        <v>673.58</v>
      </c>
      <c r="P118" s="14">
        <f t="shared" si="39"/>
        <v>162.27000000000001</v>
      </c>
      <c r="Q118" s="627">
        <f t="shared" si="77"/>
        <v>835.85</v>
      </c>
    </row>
    <row r="119" spans="1:17" x14ac:dyDescent="0.25">
      <c r="A119" s="12" t="s">
        <v>2017</v>
      </c>
      <c r="B119" s="28">
        <v>48</v>
      </c>
      <c r="C119" s="236">
        <f t="shared" si="44"/>
        <v>0.30188679245283018</v>
      </c>
      <c r="D119" s="14">
        <v>700</v>
      </c>
      <c r="E119" s="14">
        <f t="shared" si="46"/>
        <v>211.32075471698113</v>
      </c>
      <c r="F119" s="106">
        <v>0.2</v>
      </c>
      <c r="G119" s="14">
        <f t="shared" si="78"/>
        <v>42.26</v>
      </c>
      <c r="H119" s="14">
        <f t="shared" si="74"/>
        <v>10.18</v>
      </c>
      <c r="I119" s="15">
        <f t="shared" si="45"/>
        <v>52.44</v>
      </c>
      <c r="J119" s="444">
        <v>144</v>
      </c>
      <c r="K119" s="237">
        <f t="shared" si="40"/>
        <v>0.90566037735849059</v>
      </c>
      <c r="L119" s="14">
        <v>700</v>
      </c>
      <c r="M119" s="14">
        <f t="shared" si="75"/>
        <v>633.96226415094338</v>
      </c>
      <c r="N119" s="106">
        <v>1</v>
      </c>
      <c r="O119" s="14">
        <f t="shared" si="79"/>
        <v>633.96</v>
      </c>
      <c r="P119" s="14">
        <f t="shared" si="39"/>
        <v>152.72</v>
      </c>
      <c r="Q119" s="627">
        <f t="shared" si="77"/>
        <v>786.68000000000006</v>
      </c>
    </row>
    <row r="120" spans="1:17" x14ac:dyDescent="0.25">
      <c r="A120" s="12" t="s">
        <v>2017</v>
      </c>
      <c r="B120" s="28">
        <v>26</v>
      </c>
      <c r="C120" s="236">
        <f t="shared" si="44"/>
        <v>0.16352201257861634</v>
      </c>
      <c r="D120" s="14">
        <v>800</v>
      </c>
      <c r="E120" s="14">
        <f t="shared" si="46"/>
        <v>130.81761006289307</v>
      </c>
      <c r="F120" s="106">
        <v>0.2</v>
      </c>
      <c r="G120" s="14">
        <f t="shared" si="78"/>
        <v>26.16</v>
      </c>
      <c r="H120" s="14">
        <f t="shared" si="74"/>
        <v>6.3</v>
      </c>
      <c r="I120" s="15">
        <f t="shared" si="45"/>
        <v>32.46</v>
      </c>
      <c r="J120" s="444">
        <v>120</v>
      </c>
      <c r="K120" s="237">
        <f t="shared" si="40"/>
        <v>0.75471698113207553</v>
      </c>
      <c r="L120" s="14">
        <v>800</v>
      </c>
      <c r="M120" s="14">
        <f t="shared" si="75"/>
        <v>603.77358490566041</v>
      </c>
      <c r="N120" s="106">
        <v>1</v>
      </c>
      <c r="O120" s="14">
        <f t="shared" si="79"/>
        <v>603.77</v>
      </c>
      <c r="P120" s="14">
        <f t="shared" si="39"/>
        <v>145.44999999999999</v>
      </c>
      <c r="Q120" s="627">
        <f t="shared" si="77"/>
        <v>749.22</v>
      </c>
    </row>
    <row r="121" spans="1:17" x14ac:dyDescent="0.25">
      <c r="A121" s="12" t="s">
        <v>2017</v>
      </c>
      <c r="B121" s="28">
        <v>72</v>
      </c>
      <c r="C121" s="236">
        <f t="shared" si="44"/>
        <v>0.45283018867924529</v>
      </c>
      <c r="D121" s="14">
        <v>790</v>
      </c>
      <c r="E121" s="14">
        <f t="shared" si="46"/>
        <v>357.7358490566038</v>
      </c>
      <c r="F121" s="106">
        <v>0.2</v>
      </c>
      <c r="G121" s="14">
        <f t="shared" si="78"/>
        <v>71.55</v>
      </c>
      <c r="H121" s="14">
        <f t="shared" si="74"/>
        <v>17.239999999999998</v>
      </c>
      <c r="I121" s="15">
        <f t="shared" si="45"/>
        <v>88.789999999999992</v>
      </c>
      <c r="J121" s="444">
        <v>11</v>
      </c>
      <c r="K121" s="237">
        <f t="shared" si="40"/>
        <v>6.9182389937106917E-2</v>
      </c>
      <c r="L121" s="14">
        <v>790</v>
      </c>
      <c r="M121" s="14">
        <f t="shared" si="75"/>
        <v>54.654088050314463</v>
      </c>
      <c r="N121" s="106">
        <v>1</v>
      </c>
      <c r="O121" s="14">
        <f t="shared" si="79"/>
        <v>54.65</v>
      </c>
      <c r="P121" s="14">
        <f t="shared" si="39"/>
        <v>13.17</v>
      </c>
      <c r="Q121" s="627">
        <f>O121+P121</f>
        <v>67.819999999999993</v>
      </c>
    </row>
    <row r="122" spans="1:17" x14ac:dyDescent="0.25">
      <c r="A122" s="12" t="s">
        <v>2017</v>
      </c>
      <c r="B122" s="82"/>
      <c r="C122" s="237"/>
      <c r="D122" s="14"/>
      <c r="E122" s="14"/>
      <c r="F122" s="106"/>
      <c r="G122" s="14"/>
      <c r="H122" s="14"/>
      <c r="I122" s="627"/>
      <c r="J122" s="444">
        <v>135</v>
      </c>
      <c r="K122" s="237">
        <f t="shared" si="40"/>
        <v>0.84905660377358494</v>
      </c>
      <c r="L122" s="14">
        <v>800</v>
      </c>
      <c r="M122" s="14">
        <f t="shared" si="75"/>
        <v>679.24528301886789</v>
      </c>
      <c r="N122" s="106">
        <v>1</v>
      </c>
      <c r="O122" s="14">
        <f t="shared" si="79"/>
        <v>679.25</v>
      </c>
      <c r="P122" s="14">
        <f t="shared" si="39"/>
        <v>163.63</v>
      </c>
      <c r="Q122" s="627">
        <f>O122+P122</f>
        <v>842.88</v>
      </c>
    </row>
    <row r="123" spans="1:17" x14ac:dyDescent="0.25">
      <c r="A123" s="12" t="s">
        <v>2017</v>
      </c>
      <c r="B123" s="82">
        <v>24</v>
      </c>
      <c r="C123" s="237">
        <f t="shared" si="44"/>
        <v>0.15094339622641509</v>
      </c>
      <c r="D123" s="14">
        <v>800</v>
      </c>
      <c r="E123" s="14">
        <f t="shared" si="46"/>
        <v>120.75471698113208</v>
      </c>
      <c r="F123" s="106">
        <v>0.2</v>
      </c>
      <c r="G123" s="14">
        <f t="shared" si="78"/>
        <v>24.15</v>
      </c>
      <c r="H123" s="14">
        <f t="shared" si="74"/>
        <v>5.82</v>
      </c>
      <c r="I123" s="627">
        <f t="shared" si="45"/>
        <v>29.97</v>
      </c>
      <c r="J123" s="444">
        <v>96</v>
      </c>
      <c r="K123" s="237">
        <f t="shared" si="40"/>
        <v>0.60377358490566035</v>
      </c>
      <c r="L123" s="14">
        <v>800</v>
      </c>
      <c r="M123" s="14">
        <f t="shared" si="75"/>
        <v>483.01886792452831</v>
      </c>
      <c r="N123" s="106">
        <v>1</v>
      </c>
      <c r="O123" s="14">
        <f t="shared" si="79"/>
        <v>483.02</v>
      </c>
      <c r="P123" s="14">
        <f t="shared" si="39"/>
        <v>116.36</v>
      </c>
      <c r="Q123" s="627">
        <f t="shared" si="77"/>
        <v>599.38</v>
      </c>
    </row>
    <row r="124" spans="1:17" x14ac:dyDescent="0.25">
      <c r="A124" s="12" t="s">
        <v>2035</v>
      </c>
      <c r="B124" s="82"/>
      <c r="C124" s="237"/>
      <c r="D124" s="14"/>
      <c r="E124" s="14"/>
      <c r="F124" s="106"/>
      <c r="G124" s="14"/>
      <c r="H124" s="14"/>
      <c r="I124" s="627"/>
      <c r="J124" s="444">
        <v>119</v>
      </c>
      <c r="K124" s="237">
        <v>0.25</v>
      </c>
      <c r="L124" s="14">
        <v>700</v>
      </c>
      <c r="M124" s="14">
        <f t="shared" si="75"/>
        <v>175</v>
      </c>
      <c r="N124" s="106">
        <v>1</v>
      </c>
      <c r="O124" s="14">
        <f t="shared" si="79"/>
        <v>175</v>
      </c>
      <c r="P124" s="14">
        <f t="shared" si="39"/>
        <v>42.16</v>
      </c>
      <c r="Q124" s="627">
        <f>O124+P124</f>
        <v>217.16</v>
      </c>
    </row>
    <row r="125" spans="1:17" x14ac:dyDescent="0.25">
      <c r="A125" s="12" t="s">
        <v>2036</v>
      </c>
      <c r="B125" s="82">
        <v>40</v>
      </c>
      <c r="C125" s="237">
        <v>0.29709999999999998</v>
      </c>
      <c r="D125" s="14">
        <v>1405</v>
      </c>
      <c r="E125" s="14">
        <f t="shared" si="46"/>
        <v>417.42549999999994</v>
      </c>
      <c r="F125" s="106">
        <v>0.3</v>
      </c>
      <c r="G125" s="14">
        <f t="shared" si="78"/>
        <v>125.23</v>
      </c>
      <c r="H125" s="14">
        <f t="shared" si="74"/>
        <v>30.17</v>
      </c>
      <c r="I125" s="627">
        <f t="shared" si="45"/>
        <v>155.4</v>
      </c>
      <c r="J125" s="444">
        <v>119</v>
      </c>
      <c r="K125" s="237">
        <v>0.88470000000000004</v>
      </c>
      <c r="L125" s="14">
        <v>1405</v>
      </c>
      <c r="M125" s="14">
        <f t="shared" si="75"/>
        <v>1243.0035</v>
      </c>
      <c r="N125" s="106">
        <v>0.3</v>
      </c>
      <c r="O125" s="14">
        <f t="shared" si="79"/>
        <v>372.9</v>
      </c>
      <c r="P125" s="14">
        <f t="shared" si="39"/>
        <v>89.83</v>
      </c>
      <c r="Q125" s="627">
        <f>O125+P125</f>
        <v>462.72999999999996</v>
      </c>
    </row>
    <row r="126" spans="1:17" x14ac:dyDescent="0.25">
      <c r="A126" s="12" t="s">
        <v>2037</v>
      </c>
      <c r="B126" s="82">
        <v>40</v>
      </c>
      <c r="C126" s="237">
        <v>0.50331999999999999</v>
      </c>
      <c r="D126" s="14">
        <v>1000</v>
      </c>
      <c r="E126" s="14">
        <f t="shared" si="46"/>
        <v>503.32</v>
      </c>
      <c r="F126" s="106">
        <v>0.3</v>
      </c>
      <c r="G126" s="14">
        <f t="shared" si="78"/>
        <v>151</v>
      </c>
      <c r="H126" s="14">
        <f t="shared" si="74"/>
        <v>36.380000000000003</v>
      </c>
      <c r="I126" s="627">
        <f t="shared" si="45"/>
        <v>187.38</v>
      </c>
      <c r="J126" s="444">
        <v>119</v>
      </c>
      <c r="K126" s="237">
        <v>0.44900000000000001</v>
      </c>
      <c r="L126" s="14">
        <v>1000</v>
      </c>
      <c r="M126" s="14">
        <f t="shared" si="75"/>
        <v>449</v>
      </c>
      <c r="N126" s="106">
        <v>1</v>
      </c>
      <c r="O126" s="14">
        <f t="shared" si="79"/>
        <v>449</v>
      </c>
      <c r="P126" s="14">
        <f t="shared" si="39"/>
        <v>108.16</v>
      </c>
      <c r="Q126" s="627">
        <f t="shared" ref="Q126" si="80">O126+P126</f>
        <v>557.16</v>
      </c>
    </row>
    <row r="127" spans="1:17" ht="57" customHeight="1" x14ac:dyDescent="0.25">
      <c r="A127" s="363" t="s">
        <v>10</v>
      </c>
      <c r="B127" s="634">
        <f>SUM(B128:B134)</f>
        <v>284</v>
      </c>
      <c r="C127" s="637">
        <f t="shared" ref="C127:I127" si="81">SUM(C128:C134)</f>
        <v>1.7861635220125787</v>
      </c>
      <c r="D127" s="637"/>
      <c r="E127" s="637"/>
      <c r="F127" s="637"/>
      <c r="G127" s="637">
        <f t="shared" si="81"/>
        <v>209.34</v>
      </c>
      <c r="H127" s="637">
        <f t="shared" si="81"/>
        <v>50.42</v>
      </c>
      <c r="I127" s="636">
        <f t="shared" si="81"/>
        <v>259.76</v>
      </c>
      <c r="J127" s="634">
        <f>SUM(J128:J134)</f>
        <v>761</v>
      </c>
      <c r="K127" s="637">
        <f t="shared" ref="K127:Q127" si="82">SUM(K128:K134)</f>
        <v>4.7861635220125791</v>
      </c>
      <c r="L127" s="637"/>
      <c r="M127" s="637"/>
      <c r="N127" s="637"/>
      <c r="O127" s="637">
        <f>SUM(O128:O134)</f>
        <v>2804.69</v>
      </c>
      <c r="P127" s="637">
        <f t="shared" si="82"/>
        <v>675.65000000000009</v>
      </c>
      <c r="Q127" s="636">
        <f t="shared" si="82"/>
        <v>3480.34</v>
      </c>
    </row>
    <row r="128" spans="1:17" x14ac:dyDescent="0.25">
      <c r="A128" s="12" t="s">
        <v>1152</v>
      </c>
      <c r="B128" s="82">
        <v>11</v>
      </c>
      <c r="C128" s="237">
        <f t="shared" si="44"/>
        <v>6.9182389937106917E-2</v>
      </c>
      <c r="D128" s="14">
        <v>586</v>
      </c>
      <c r="E128" s="14">
        <f t="shared" si="46"/>
        <v>40.540880503144656</v>
      </c>
      <c r="F128" s="106">
        <v>0.2</v>
      </c>
      <c r="G128" s="14">
        <f t="shared" ref="G128" si="83">ROUND(E128*F128,2)</f>
        <v>8.11</v>
      </c>
      <c r="H128" s="14">
        <f t="shared" si="74"/>
        <v>1.95</v>
      </c>
      <c r="I128" s="627">
        <f t="shared" si="45"/>
        <v>10.059999999999999</v>
      </c>
      <c r="J128" s="444">
        <v>116</v>
      </c>
      <c r="K128" s="237">
        <f t="shared" si="40"/>
        <v>0.72955974842767291</v>
      </c>
      <c r="L128" s="14">
        <v>586</v>
      </c>
      <c r="M128" s="14">
        <f t="shared" ref="M128:M134" si="84">K128*L128</f>
        <v>427.52201257861634</v>
      </c>
      <c r="N128" s="106">
        <v>1</v>
      </c>
      <c r="O128" s="14">
        <f t="shared" ref="O128" si="85">ROUND(M128*N128,2)</f>
        <v>427.52</v>
      </c>
      <c r="P128" s="14">
        <f t="shared" si="39"/>
        <v>102.99</v>
      </c>
      <c r="Q128" s="627">
        <f t="shared" ref="Q128:Q134" si="86">O128+P128</f>
        <v>530.51</v>
      </c>
    </row>
    <row r="129" spans="1:17" ht="25.15" customHeight="1" x14ac:dyDescent="0.25">
      <c r="A129" s="12" t="s">
        <v>1152</v>
      </c>
      <c r="B129" s="82">
        <v>52</v>
      </c>
      <c r="C129" s="237">
        <f t="shared" si="44"/>
        <v>0.32704402515723269</v>
      </c>
      <c r="D129" s="14">
        <v>586</v>
      </c>
      <c r="E129" s="14">
        <f t="shared" si="46"/>
        <v>191.64779874213835</v>
      </c>
      <c r="F129" s="106">
        <v>0.2</v>
      </c>
      <c r="G129" s="14">
        <f t="shared" ref="G129:G134" si="87">ROUND(E129*F129,2)</f>
        <v>38.33</v>
      </c>
      <c r="H129" s="14">
        <f t="shared" si="74"/>
        <v>9.23</v>
      </c>
      <c r="I129" s="627">
        <f t="shared" si="45"/>
        <v>47.56</v>
      </c>
      <c r="J129" s="444">
        <v>117</v>
      </c>
      <c r="K129" s="237">
        <f t="shared" si="40"/>
        <v>0.73584905660377353</v>
      </c>
      <c r="L129" s="14">
        <v>586</v>
      </c>
      <c r="M129" s="14">
        <f t="shared" si="84"/>
        <v>431.20754716981128</v>
      </c>
      <c r="N129" s="106">
        <v>1</v>
      </c>
      <c r="O129" s="14">
        <f t="shared" ref="O129:O134" si="88">ROUND(M129*N129,2)</f>
        <v>431.21</v>
      </c>
      <c r="P129" s="14">
        <f t="shared" si="39"/>
        <v>103.88</v>
      </c>
      <c r="Q129" s="627">
        <f t="shared" si="86"/>
        <v>535.08999999999992</v>
      </c>
    </row>
    <row r="130" spans="1:17" x14ac:dyDescent="0.25">
      <c r="A130" s="12" t="s">
        <v>1152</v>
      </c>
      <c r="B130" s="82">
        <v>96</v>
      </c>
      <c r="C130" s="237">
        <f t="shared" si="44"/>
        <v>0.60377358490566035</v>
      </c>
      <c r="D130" s="14">
        <v>586</v>
      </c>
      <c r="E130" s="14">
        <f t="shared" si="46"/>
        <v>353.81132075471697</v>
      </c>
      <c r="F130" s="106">
        <v>0.2</v>
      </c>
      <c r="G130" s="14">
        <f t="shared" si="87"/>
        <v>70.760000000000005</v>
      </c>
      <c r="H130" s="14">
        <f t="shared" si="74"/>
        <v>17.05</v>
      </c>
      <c r="I130" s="627">
        <f t="shared" si="45"/>
        <v>87.81</v>
      </c>
      <c r="J130" s="444">
        <v>120</v>
      </c>
      <c r="K130" s="237">
        <f t="shared" si="40"/>
        <v>0.75471698113207553</v>
      </c>
      <c r="L130" s="14">
        <v>586</v>
      </c>
      <c r="M130" s="14">
        <f t="shared" si="84"/>
        <v>442.26415094339626</v>
      </c>
      <c r="N130" s="106">
        <v>1</v>
      </c>
      <c r="O130" s="14">
        <f t="shared" si="88"/>
        <v>442.26</v>
      </c>
      <c r="P130" s="14">
        <f t="shared" ref="P130:P141" si="89">ROUND(O130*0.2409,2)</f>
        <v>106.54</v>
      </c>
      <c r="Q130" s="627">
        <f t="shared" si="86"/>
        <v>548.79999999999995</v>
      </c>
    </row>
    <row r="131" spans="1:17" x14ac:dyDescent="0.25">
      <c r="A131" s="12" t="s">
        <v>1152</v>
      </c>
      <c r="B131" s="82">
        <v>48</v>
      </c>
      <c r="C131" s="237">
        <f t="shared" si="44"/>
        <v>0.30188679245283018</v>
      </c>
      <c r="D131" s="14">
        <v>586</v>
      </c>
      <c r="E131" s="14">
        <f t="shared" si="46"/>
        <v>176.90566037735849</v>
      </c>
      <c r="F131" s="106">
        <v>0.2</v>
      </c>
      <c r="G131" s="14">
        <f t="shared" si="87"/>
        <v>35.380000000000003</v>
      </c>
      <c r="H131" s="14">
        <f t="shared" si="74"/>
        <v>8.52</v>
      </c>
      <c r="I131" s="627">
        <f t="shared" si="45"/>
        <v>43.900000000000006</v>
      </c>
      <c r="J131" s="444">
        <v>135</v>
      </c>
      <c r="K131" s="237">
        <f t="shared" si="40"/>
        <v>0.84905660377358494</v>
      </c>
      <c r="L131" s="14">
        <v>586</v>
      </c>
      <c r="M131" s="14">
        <f t="shared" si="84"/>
        <v>497.54716981132077</v>
      </c>
      <c r="N131" s="106">
        <v>1</v>
      </c>
      <c r="O131" s="14">
        <f t="shared" si="88"/>
        <v>497.55</v>
      </c>
      <c r="P131" s="14">
        <f t="shared" si="89"/>
        <v>119.86</v>
      </c>
      <c r="Q131" s="627">
        <f t="shared" si="86"/>
        <v>617.41</v>
      </c>
    </row>
    <row r="132" spans="1:17" x14ac:dyDescent="0.25">
      <c r="A132" s="12" t="s">
        <v>1152</v>
      </c>
      <c r="B132" s="82">
        <v>69</v>
      </c>
      <c r="C132" s="237">
        <f t="shared" si="44"/>
        <v>0.43396226415094341</v>
      </c>
      <c r="D132" s="14">
        <v>586</v>
      </c>
      <c r="E132" s="14">
        <f t="shared" si="46"/>
        <v>254.30188679245285</v>
      </c>
      <c r="F132" s="106">
        <v>0.2</v>
      </c>
      <c r="G132" s="14">
        <f t="shared" si="87"/>
        <v>50.86</v>
      </c>
      <c r="H132" s="14">
        <f t="shared" si="74"/>
        <v>12.25</v>
      </c>
      <c r="I132" s="627">
        <f t="shared" si="45"/>
        <v>63.11</v>
      </c>
      <c r="J132" s="444">
        <v>33</v>
      </c>
      <c r="K132" s="237">
        <f t="shared" si="40"/>
        <v>0.20754716981132076</v>
      </c>
      <c r="L132" s="14">
        <v>586</v>
      </c>
      <c r="M132" s="14">
        <f t="shared" si="84"/>
        <v>121.62264150943396</v>
      </c>
      <c r="N132" s="106">
        <v>1</v>
      </c>
      <c r="O132" s="14">
        <f t="shared" si="88"/>
        <v>121.62</v>
      </c>
      <c r="P132" s="14">
        <f t="shared" si="89"/>
        <v>29.3</v>
      </c>
      <c r="Q132" s="627">
        <f t="shared" si="86"/>
        <v>150.92000000000002</v>
      </c>
    </row>
    <row r="133" spans="1:17" x14ac:dyDescent="0.25">
      <c r="A133" s="12" t="s">
        <v>1152</v>
      </c>
      <c r="B133" s="82"/>
      <c r="C133" s="237"/>
      <c r="D133" s="14"/>
      <c r="E133" s="14"/>
      <c r="F133" s="106"/>
      <c r="G133" s="14"/>
      <c r="H133" s="14"/>
      <c r="I133" s="627"/>
      <c r="J133" s="444">
        <v>144</v>
      </c>
      <c r="K133" s="237">
        <f t="shared" si="40"/>
        <v>0.90566037735849059</v>
      </c>
      <c r="L133" s="14">
        <v>586</v>
      </c>
      <c r="M133" s="14">
        <f t="shared" si="84"/>
        <v>530.71698113207549</v>
      </c>
      <c r="N133" s="106">
        <v>1</v>
      </c>
      <c r="O133" s="14">
        <f t="shared" si="88"/>
        <v>530.72</v>
      </c>
      <c r="P133" s="14">
        <f t="shared" si="89"/>
        <v>127.85</v>
      </c>
      <c r="Q133" s="627">
        <f t="shared" si="86"/>
        <v>658.57</v>
      </c>
    </row>
    <row r="134" spans="1:17" x14ac:dyDescent="0.25">
      <c r="A134" s="12" t="s">
        <v>1152</v>
      </c>
      <c r="B134" s="82">
        <v>8</v>
      </c>
      <c r="C134" s="237">
        <f t="shared" si="44"/>
        <v>5.0314465408805034E-2</v>
      </c>
      <c r="D134" s="14">
        <v>586</v>
      </c>
      <c r="E134" s="14">
        <f t="shared" si="46"/>
        <v>29.484276729559749</v>
      </c>
      <c r="F134" s="106">
        <v>0.2</v>
      </c>
      <c r="G134" s="14">
        <f t="shared" si="87"/>
        <v>5.9</v>
      </c>
      <c r="H134" s="14">
        <f t="shared" si="74"/>
        <v>1.42</v>
      </c>
      <c r="I134" s="627">
        <f t="shared" si="45"/>
        <v>7.32</v>
      </c>
      <c r="J134" s="444">
        <v>96</v>
      </c>
      <c r="K134" s="237">
        <f t="shared" si="40"/>
        <v>0.60377358490566035</v>
      </c>
      <c r="L134" s="14">
        <v>586</v>
      </c>
      <c r="M134" s="14">
        <f t="shared" si="84"/>
        <v>353.81132075471697</v>
      </c>
      <c r="N134" s="106">
        <v>1</v>
      </c>
      <c r="O134" s="14">
        <f t="shared" si="88"/>
        <v>353.81</v>
      </c>
      <c r="P134" s="14">
        <f t="shared" si="89"/>
        <v>85.23</v>
      </c>
      <c r="Q134" s="627">
        <f t="shared" si="86"/>
        <v>439.04</v>
      </c>
    </row>
    <row r="135" spans="1:17" ht="36" customHeight="1" x14ac:dyDescent="0.25">
      <c r="A135" s="363" t="s">
        <v>8</v>
      </c>
      <c r="B135" s="634">
        <f>SUM(B136:B141)</f>
        <v>235</v>
      </c>
      <c r="C135" s="637">
        <f t="shared" ref="C135:I135" si="90">SUM(C136:C141)</f>
        <v>1.4779874213836477</v>
      </c>
      <c r="D135" s="637"/>
      <c r="E135" s="637"/>
      <c r="F135" s="637"/>
      <c r="G135" s="637">
        <f t="shared" si="90"/>
        <v>145.68</v>
      </c>
      <c r="H135" s="637">
        <f t="shared" si="90"/>
        <v>35.090000000000003</v>
      </c>
      <c r="I135" s="636">
        <f t="shared" si="90"/>
        <v>180.76999999999998</v>
      </c>
      <c r="J135" s="634">
        <f>SUM(J136:J141)</f>
        <v>761</v>
      </c>
      <c r="K135" s="637">
        <f t="shared" ref="K135:Q135" si="91">SUM(K136:K141)</f>
        <v>4.7861635220125782</v>
      </c>
      <c r="L135" s="637"/>
      <c r="M135" s="637"/>
      <c r="N135" s="637"/>
      <c r="O135" s="637">
        <f t="shared" si="91"/>
        <v>2399.9499999999998</v>
      </c>
      <c r="P135" s="637">
        <f t="shared" si="91"/>
        <v>578.15</v>
      </c>
      <c r="Q135" s="636">
        <f t="shared" si="91"/>
        <v>2978.1000000000004</v>
      </c>
    </row>
    <row r="136" spans="1:17" x14ac:dyDescent="0.25">
      <c r="A136" s="12" t="s">
        <v>1154</v>
      </c>
      <c r="B136" s="82">
        <v>72</v>
      </c>
      <c r="C136" s="237">
        <f t="shared" si="44"/>
        <v>0.45283018867924529</v>
      </c>
      <c r="D136" s="14">
        <v>480</v>
      </c>
      <c r="E136" s="14">
        <f t="shared" si="46"/>
        <v>217.35849056603774</v>
      </c>
      <c r="F136" s="106">
        <v>0.2</v>
      </c>
      <c r="G136" s="14">
        <f t="shared" ref="G136" si="92">ROUND(E136*F136,2)</f>
        <v>43.47</v>
      </c>
      <c r="H136" s="14">
        <f t="shared" si="74"/>
        <v>10.47</v>
      </c>
      <c r="I136" s="627">
        <f t="shared" si="45"/>
        <v>53.94</v>
      </c>
      <c r="J136" s="444">
        <v>168</v>
      </c>
      <c r="K136" s="237">
        <f t="shared" si="40"/>
        <v>1.0566037735849056</v>
      </c>
      <c r="L136" s="14">
        <v>480</v>
      </c>
      <c r="M136" s="14">
        <f t="shared" ref="M136:M141" si="93">L136*K136</f>
        <v>507.16981132075472</v>
      </c>
      <c r="N136" s="106">
        <v>1</v>
      </c>
      <c r="O136" s="14">
        <f t="shared" ref="O136" si="94">ROUND(M136*N136,2)</f>
        <v>507.17</v>
      </c>
      <c r="P136" s="14">
        <f t="shared" si="89"/>
        <v>122.18</v>
      </c>
      <c r="Q136" s="627">
        <f t="shared" ref="Q136:Q141" si="95">O136+P136</f>
        <v>629.35</v>
      </c>
    </row>
    <row r="137" spans="1:17" x14ac:dyDescent="0.25">
      <c r="A137" s="12" t="s">
        <v>1154</v>
      </c>
      <c r="B137" s="82"/>
      <c r="C137" s="237"/>
      <c r="D137" s="14"/>
      <c r="E137" s="14"/>
      <c r="F137" s="106"/>
      <c r="G137" s="14"/>
      <c r="H137" s="14"/>
      <c r="I137" s="627"/>
      <c r="J137" s="444">
        <v>39</v>
      </c>
      <c r="K137" s="237">
        <f t="shared" si="40"/>
        <v>0.24528301886792453</v>
      </c>
      <c r="L137" s="14">
        <v>480</v>
      </c>
      <c r="M137" s="14">
        <f t="shared" si="93"/>
        <v>117.73584905660377</v>
      </c>
      <c r="N137" s="106">
        <v>1</v>
      </c>
      <c r="O137" s="14">
        <f t="shared" ref="O137:O141" si="96">ROUND(M137*N137,2)</f>
        <v>117.74</v>
      </c>
      <c r="P137" s="14">
        <f t="shared" si="89"/>
        <v>28.36</v>
      </c>
      <c r="Q137" s="627">
        <f t="shared" si="95"/>
        <v>146.1</v>
      </c>
    </row>
    <row r="138" spans="1:17" x14ac:dyDescent="0.25">
      <c r="A138" s="12" t="s">
        <v>1154</v>
      </c>
      <c r="B138" s="82">
        <v>63</v>
      </c>
      <c r="C138" s="237">
        <f t="shared" si="44"/>
        <v>0.39622641509433965</v>
      </c>
      <c r="D138" s="14">
        <v>480</v>
      </c>
      <c r="E138" s="14">
        <f t="shared" ref="E138:E140" si="97">C138*D138</f>
        <v>190.18867924528303</v>
      </c>
      <c r="F138" s="106">
        <v>0.2</v>
      </c>
      <c r="G138" s="14">
        <f t="shared" ref="G138:G140" si="98">ROUND(E138*F138,2)</f>
        <v>38.04</v>
      </c>
      <c r="H138" s="14">
        <f t="shared" si="74"/>
        <v>9.16</v>
      </c>
      <c r="I138" s="627">
        <f t="shared" ref="I138:I140" si="99">G138+H138</f>
        <v>47.2</v>
      </c>
      <c r="J138" s="444">
        <v>153</v>
      </c>
      <c r="K138" s="237">
        <f t="shared" si="40"/>
        <v>0.96226415094339623</v>
      </c>
      <c r="L138" s="14">
        <v>480</v>
      </c>
      <c r="M138" s="14">
        <f t="shared" si="93"/>
        <v>461.88679245283021</v>
      </c>
      <c r="N138" s="106">
        <v>1</v>
      </c>
      <c r="O138" s="14">
        <f t="shared" si="96"/>
        <v>461.89</v>
      </c>
      <c r="P138" s="14">
        <f t="shared" si="89"/>
        <v>111.27</v>
      </c>
      <c r="Q138" s="627">
        <f t="shared" si="95"/>
        <v>573.16</v>
      </c>
    </row>
    <row r="139" spans="1:17" x14ac:dyDescent="0.25">
      <c r="A139" s="12" t="s">
        <v>1154</v>
      </c>
      <c r="B139" s="82">
        <v>57</v>
      </c>
      <c r="C139" s="237">
        <f t="shared" si="44"/>
        <v>0.35849056603773582</v>
      </c>
      <c r="D139" s="14">
        <v>480</v>
      </c>
      <c r="E139" s="14">
        <f t="shared" si="97"/>
        <v>172.0754716981132</v>
      </c>
      <c r="F139" s="106">
        <v>0.2</v>
      </c>
      <c r="G139" s="14">
        <f t="shared" si="98"/>
        <v>34.42</v>
      </c>
      <c r="H139" s="14">
        <f t="shared" si="74"/>
        <v>8.2899999999999991</v>
      </c>
      <c r="I139" s="627">
        <f t="shared" si="99"/>
        <v>42.71</v>
      </c>
      <c r="J139" s="444">
        <v>168</v>
      </c>
      <c r="K139" s="237">
        <f t="shared" si="40"/>
        <v>1.0566037735849056</v>
      </c>
      <c r="L139" s="14">
        <v>480</v>
      </c>
      <c r="M139" s="14">
        <f t="shared" si="93"/>
        <v>507.16981132075472</v>
      </c>
      <c r="N139" s="106">
        <v>1</v>
      </c>
      <c r="O139" s="14">
        <f t="shared" si="96"/>
        <v>507.17</v>
      </c>
      <c r="P139" s="14">
        <f t="shared" si="89"/>
        <v>122.18</v>
      </c>
      <c r="Q139" s="627">
        <f t="shared" si="95"/>
        <v>629.35</v>
      </c>
    </row>
    <row r="140" spans="1:17" ht="33" x14ac:dyDescent="0.25">
      <c r="A140" s="12" t="s">
        <v>2038</v>
      </c>
      <c r="B140" s="82">
        <v>43</v>
      </c>
      <c r="C140" s="237">
        <f t="shared" si="44"/>
        <v>0.27044025157232704</v>
      </c>
      <c r="D140" s="14">
        <v>550</v>
      </c>
      <c r="E140" s="14">
        <f t="shared" si="97"/>
        <v>148.74213836477986</v>
      </c>
      <c r="F140" s="106">
        <v>0.2</v>
      </c>
      <c r="G140" s="14">
        <f t="shared" si="98"/>
        <v>29.75</v>
      </c>
      <c r="H140" s="14">
        <f t="shared" si="74"/>
        <v>7.17</v>
      </c>
      <c r="I140" s="627">
        <f t="shared" si="99"/>
        <v>36.92</v>
      </c>
      <c r="J140" s="444">
        <v>116</v>
      </c>
      <c r="K140" s="237">
        <f t="shared" si="40"/>
        <v>0.72955974842767291</v>
      </c>
      <c r="L140" s="14">
        <v>550</v>
      </c>
      <c r="M140" s="14">
        <f t="shared" si="93"/>
        <v>401.25786163522008</v>
      </c>
      <c r="N140" s="106">
        <v>1</v>
      </c>
      <c r="O140" s="14">
        <f t="shared" si="96"/>
        <v>401.26</v>
      </c>
      <c r="P140" s="14">
        <f t="shared" si="89"/>
        <v>96.66</v>
      </c>
      <c r="Q140" s="627">
        <f t="shared" si="95"/>
        <v>497.91999999999996</v>
      </c>
    </row>
    <row r="141" spans="1:17" ht="33" x14ac:dyDescent="0.25">
      <c r="A141" s="12" t="s">
        <v>2038</v>
      </c>
      <c r="B141" s="82"/>
      <c r="C141" s="237"/>
      <c r="D141" s="14"/>
      <c r="E141" s="14"/>
      <c r="F141" s="106"/>
      <c r="G141" s="14"/>
      <c r="H141" s="14"/>
      <c r="I141" s="627"/>
      <c r="J141" s="444">
        <v>117</v>
      </c>
      <c r="K141" s="237">
        <f t="shared" si="40"/>
        <v>0.73584905660377353</v>
      </c>
      <c r="L141" s="14">
        <v>550</v>
      </c>
      <c r="M141" s="14">
        <f t="shared" si="93"/>
        <v>404.71698113207543</v>
      </c>
      <c r="N141" s="106">
        <v>1</v>
      </c>
      <c r="O141" s="14">
        <f t="shared" si="96"/>
        <v>404.72</v>
      </c>
      <c r="P141" s="14">
        <f t="shared" si="89"/>
        <v>97.5</v>
      </c>
      <c r="Q141" s="627">
        <f t="shared" si="95"/>
        <v>502.22</v>
      </c>
    </row>
    <row r="142" spans="1:17" s="1" customFormat="1" ht="21.75" customHeight="1" x14ac:dyDescent="0.25">
      <c r="A142" s="359" t="s">
        <v>962</v>
      </c>
      <c r="B142" s="638"/>
      <c r="C142" s="639"/>
      <c r="D142" s="360"/>
      <c r="E142" s="360"/>
      <c r="F142" s="360"/>
      <c r="G142" s="360"/>
      <c r="H142" s="360"/>
      <c r="I142" s="635"/>
      <c r="J142" s="632"/>
      <c r="K142" s="639"/>
      <c r="L142" s="360"/>
      <c r="M142" s="360"/>
      <c r="N142" s="360"/>
      <c r="O142" s="360"/>
      <c r="P142" s="360"/>
      <c r="Q142" s="635"/>
    </row>
    <row r="143" spans="1:17" ht="44.25" customHeight="1" x14ac:dyDescent="0.25">
      <c r="A143" s="363" t="s">
        <v>11</v>
      </c>
      <c r="B143" s="634">
        <f>SUM(B144:B146)</f>
        <v>17.5</v>
      </c>
      <c r="C143" s="637">
        <f t="shared" ref="C143:Q143" si="100">SUM(C144:C146)</f>
        <v>0.12590000000000001</v>
      </c>
      <c r="D143" s="637"/>
      <c r="E143" s="637"/>
      <c r="F143" s="637"/>
      <c r="G143" s="637">
        <f t="shared" si="100"/>
        <v>74.72</v>
      </c>
      <c r="H143" s="637">
        <f t="shared" si="100"/>
        <v>18</v>
      </c>
      <c r="I143" s="636">
        <f t="shared" si="100"/>
        <v>92.72</v>
      </c>
      <c r="J143" s="634">
        <f t="shared" si="100"/>
        <v>177</v>
      </c>
      <c r="K143" s="637">
        <f t="shared" si="100"/>
        <v>1.2733812949640289</v>
      </c>
      <c r="L143" s="637"/>
      <c r="M143" s="637"/>
      <c r="N143" s="637"/>
      <c r="O143" s="637">
        <f t="shared" si="100"/>
        <v>1602.9299999999998</v>
      </c>
      <c r="P143" s="637">
        <f t="shared" si="100"/>
        <v>386.14</v>
      </c>
      <c r="Q143" s="636">
        <f t="shared" si="100"/>
        <v>1989.07</v>
      </c>
    </row>
    <row r="144" spans="1:17" x14ac:dyDescent="0.25">
      <c r="A144" s="12" t="s">
        <v>2015</v>
      </c>
      <c r="B144" s="536"/>
      <c r="C144" s="472"/>
      <c r="D144" s="105"/>
      <c r="E144" s="105"/>
      <c r="F144" s="105"/>
      <c r="G144" s="105"/>
      <c r="H144" s="105"/>
      <c r="I144" s="641"/>
      <c r="J144" s="647">
        <v>97</v>
      </c>
      <c r="K144" s="651">
        <f>J144/139</f>
        <v>0.69784172661870503</v>
      </c>
      <c r="L144" s="105">
        <v>1318</v>
      </c>
      <c r="M144" s="14">
        <f>K144*L144</f>
        <v>919.75539568345323</v>
      </c>
      <c r="N144" s="106">
        <v>1</v>
      </c>
      <c r="O144" s="14">
        <f t="shared" ref="O144" si="101">ROUND(M144*N144,2)</f>
        <v>919.76</v>
      </c>
      <c r="P144" s="14">
        <f t="shared" ref="P144:P165" si="102">ROUND(O144*0.2409,2)</f>
        <v>221.57</v>
      </c>
      <c r="Q144" s="627">
        <f>O144+P144</f>
        <v>1141.33</v>
      </c>
    </row>
    <row r="145" spans="1:17" s="372" customFormat="1" ht="19.5" customHeight="1" x14ac:dyDescent="0.25">
      <c r="A145" s="367" t="s">
        <v>2039</v>
      </c>
      <c r="B145" s="640"/>
      <c r="C145" s="642"/>
      <c r="D145" s="370"/>
      <c r="E145" s="105"/>
      <c r="F145" s="103"/>
      <c r="G145" s="105"/>
      <c r="H145" s="105"/>
      <c r="I145" s="641"/>
      <c r="J145" s="646">
        <v>28</v>
      </c>
      <c r="K145" s="642">
        <f>J145/139</f>
        <v>0.20143884892086331</v>
      </c>
      <c r="L145" s="371">
        <v>1187</v>
      </c>
      <c r="M145" s="14">
        <f>K145*L145</f>
        <v>239.10791366906474</v>
      </c>
      <c r="N145" s="106">
        <v>1</v>
      </c>
      <c r="O145" s="14">
        <f t="shared" ref="O145:O146" si="103">ROUND(M145*N145,2)</f>
        <v>239.11</v>
      </c>
      <c r="P145" s="14">
        <f t="shared" si="102"/>
        <v>57.6</v>
      </c>
      <c r="Q145" s="627">
        <f>O145+P145</f>
        <v>296.71000000000004</v>
      </c>
    </row>
    <row r="146" spans="1:17" s="372" customFormat="1" ht="19.5" customHeight="1" x14ac:dyDescent="0.25">
      <c r="A146" s="367" t="s">
        <v>2039</v>
      </c>
      <c r="B146" s="652">
        <v>17.5</v>
      </c>
      <c r="C146" s="642">
        <v>0.12590000000000001</v>
      </c>
      <c r="D146" s="370">
        <v>1187</v>
      </c>
      <c r="E146" s="105">
        <f>C146*D146</f>
        <v>149.44330000000002</v>
      </c>
      <c r="F146" s="103">
        <v>0.5</v>
      </c>
      <c r="G146" s="105">
        <f t="shared" ref="G146" si="104">ROUND(E146*F146,2)</f>
        <v>74.72</v>
      </c>
      <c r="H146" s="105">
        <f t="shared" ref="H146" si="105">ROUND(G146*0.2409,2)</f>
        <v>18</v>
      </c>
      <c r="I146" s="641">
        <f>G146+H146</f>
        <v>92.72</v>
      </c>
      <c r="J146" s="646">
        <v>52</v>
      </c>
      <c r="K146" s="642">
        <f>J146/139</f>
        <v>0.37410071942446044</v>
      </c>
      <c r="L146" s="371">
        <v>1187</v>
      </c>
      <c r="M146" s="14">
        <f>K146*L146</f>
        <v>444.05755395683451</v>
      </c>
      <c r="N146" s="106">
        <v>1</v>
      </c>
      <c r="O146" s="14">
        <f t="shared" si="103"/>
        <v>444.06</v>
      </c>
      <c r="P146" s="14">
        <f t="shared" si="102"/>
        <v>106.97</v>
      </c>
      <c r="Q146" s="627">
        <f>O146+P146</f>
        <v>551.03</v>
      </c>
    </row>
    <row r="147" spans="1:17" ht="49.5" customHeight="1" x14ac:dyDescent="0.25">
      <c r="A147" s="363" t="s">
        <v>9</v>
      </c>
      <c r="B147" s="634">
        <f>SUM(B148:B158)</f>
        <v>0</v>
      </c>
      <c r="C147" s="637">
        <f t="shared" ref="C147:Q147" si="106">SUM(C148:C158)</f>
        <v>0</v>
      </c>
      <c r="D147" s="637"/>
      <c r="E147" s="637"/>
      <c r="F147" s="637"/>
      <c r="G147" s="637">
        <f t="shared" si="106"/>
        <v>0</v>
      </c>
      <c r="H147" s="637">
        <f t="shared" si="106"/>
        <v>0</v>
      </c>
      <c r="I147" s="636">
        <f t="shared" si="106"/>
        <v>0</v>
      </c>
      <c r="J147" s="634">
        <f t="shared" si="106"/>
        <v>1155</v>
      </c>
      <c r="K147" s="637">
        <f t="shared" si="106"/>
        <v>8.2997858992805753</v>
      </c>
      <c r="L147" s="637"/>
      <c r="M147" s="637"/>
      <c r="N147" s="637"/>
      <c r="O147" s="637">
        <f t="shared" si="106"/>
        <v>6633.4399999999987</v>
      </c>
      <c r="P147" s="637">
        <f t="shared" si="106"/>
        <v>1598.0099999999998</v>
      </c>
      <c r="Q147" s="636">
        <f t="shared" si="106"/>
        <v>8231.4499999999989</v>
      </c>
    </row>
    <row r="148" spans="1:17" ht="21.75" customHeight="1" x14ac:dyDescent="0.25">
      <c r="A148" s="375" t="s">
        <v>2040</v>
      </c>
      <c r="B148" s="82"/>
      <c r="C148" s="92"/>
      <c r="D148" s="14"/>
      <c r="E148" s="14"/>
      <c r="F148" s="14"/>
      <c r="G148" s="14"/>
      <c r="H148" s="14"/>
      <c r="I148" s="627"/>
      <c r="J148" s="444">
        <v>117</v>
      </c>
      <c r="K148" s="237">
        <v>0.83216000000000001</v>
      </c>
      <c r="L148" s="14">
        <v>880</v>
      </c>
      <c r="M148" s="14">
        <f t="shared" ref="M148:M158" si="107">K148*L148</f>
        <v>732.30079999999998</v>
      </c>
      <c r="N148" s="106">
        <v>1</v>
      </c>
      <c r="O148" s="14">
        <f t="shared" ref="O148" si="108">ROUND(M148*N148,2)</f>
        <v>732.3</v>
      </c>
      <c r="P148" s="14">
        <f t="shared" si="102"/>
        <v>176.41</v>
      </c>
      <c r="Q148" s="627">
        <f t="shared" ref="Q148:Q158" si="109">O148+P148</f>
        <v>908.70999999999992</v>
      </c>
    </row>
    <row r="149" spans="1:17" ht="21.75" customHeight="1" x14ac:dyDescent="0.25">
      <c r="A149" s="375" t="s">
        <v>2040</v>
      </c>
      <c r="B149" s="82"/>
      <c r="C149" s="92"/>
      <c r="D149" s="14"/>
      <c r="E149" s="14"/>
      <c r="F149" s="14"/>
      <c r="G149" s="14"/>
      <c r="H149" s="14"/>
      <c r="I149" s="627"/>
      <c r="J149" s="444">
        <v>96</v>
      </c>
      <c r="K149" s="237">
        <f t="shared" ref="K149:K158" si="110">J149/139</f>
        <v>0.69064748201438853</v>
      </c>
      <c r="L149" s="14">
        <v>790</v>
      </c>
      <c r="M149" s="14">
        <f t="shared" si="107"/>
        <v>545.61151079136698</v>
      </c>
      <c r="N149" s="106">
        <v>1</v>
      </c>
      <c r="O149" s="14">
        <f t="shared" ref="O149:O158" si="111">ROUND(M149*N149,2)</f>
        <v>545.61</v>
      </c>
      <c r="P149" s="14">
        <f t="shared" si="102"/>
        <v>131.44</v>
      </c>
      <c r="Q149" s="649">
        <f t="shared" si="109"/>
        <v>677.05</v>
      </c>
    </row>
    <row r="150" spans="1:17" ht="21.75" customHeight="1" x14ac:dyDescent="0.25">
      <c r="A150" s="375" t="s">
        <v>2040</v>
      </c>
      <c r="B150" s="82"/>
      <c r="C150" s="92"/>
      <c r="D150" s="14"/>
      <c r="E150" s="14"/>
      <c r="F150" s="14"/>
      <c r="G150" s="14"/>
      <c r="H150" s="14"/>
      <c r="I150" s="627"/>
      <c r="J150" s="444">
        <v>120</v>
      </c>
      <c r="K150" s="237">
        <f t="shared" si="110"/>
        <v>0.86330935251798557</v>
      </c>
      <c r="L150" s="14">
        <v>800</v>
      </c>
      <c r="M150" s="14">
        <f t="shared" si="107"/>
        <v>690.64748201438852</v>
      </c>
      <c r="N150" s="106">
        <v>1</v>
      </c>
      <c r="O150" s="14">
        <f t="shared" si="111"/>
        <v>690.65</v>
      </c>
      <c r="P150" s="14">
        <f t="shared" si="102"/>
        <v>166.38</v>
      </c>
      <c r="Q150" s="649">
        <f t="shared" si="109"/>
        <v>857.03</v>
      </c>
    </row>
    <row r="151" spans="1:17" ht="21.75" customHeight="1" x14ac:dyDescent="0.25">
      <c r="A151" s="375" t="s">
        <v>2040</v>
      </c>
      <c r="B151" s="82"/>
      <c r="C151" s="92"/>
      <c r="D151" s="14"/>
      <c r="E151" s="14"/>
      <c r="F151" s="14"/>
      <c r="G151" s="14"/>
      <c r="H151" s="14"/>
      <c r="I151" s="627"/>
      <c r="J151" s="444">
        <v>120</v>
      </c>
      <c r="K151" s="237">
        <f t="shared" si="110"/>
        <v>0.86330935251798557</v>
      </c>
      <c r="L151" s="14">
        <v>790</v>
      </c>
      <c r="M151" s="14">
        <f t="shared" si="107"/>
        <v>682.01438848920861</v>
      </c>
      <c r="N151" s="106">
        <v>1</v>
      </c>
      <c r="O151" s="14">
        <f t="shared" si="111"/>
        <v>682.01</v>
      </c>
      <c r="P151" s="14">
        <f t="shared" si="102"/>
        <v>164.3</v>
      </c>
      <c r="Q151" s="627">
        <f t="shared" si="109"/>
        <v>846.31</v>
      </c>
    </row>
    <row r="152" spans="1:17" ht="21.75" customHeight="1" x14ac:dyDescent="0.25">
      <c r="A152" s="375" t="s">
        <v>2040</v>
      </c>
      <c r="B152" s="82"/>
      <c r="C152" s="92"/>
      <c r="D152" s="14"/>
      <c r="E152" s="14"/>
      <c r="F152" s="14"/>
      <c r="G152" s="14"/>
      <c r="H152" s="14"/>
      <c r="I152" s="627"/>
      <c r="J152" s="444">
        <v>135</v>
      </c>
      <c r="K152" s="237">
        <f t="shared" si="110"/>
        <v>0.97122302158273377</v>
      </c>
      <c r="L152" s="14">
        <v>800</v>
      </c>
      <c r="M152" s="14">
        <f t="shared" si="107"/>
        <v>776.97841726618697</v>
      </c>
      <c r="N152" s="106">
        <v>1</v>
      </c>
      <c r="O152" s="14">
        <f t="shared" si="111"/>
        <v>776.98</v>
      </c>
      <c r="P152" s="14">
        <f t="shared" si="102"/>
        <v>187.17</v>
      </c>
      <c r="Q152" s="627">
        <f t="shared" si="109"/>
        <v>964.15</v>
      </c>
    </row>
    <row r="153" spans="1:17" ht="21.75" customHeight="1" x14ac:dyDescent="0.25">
      <c r="A153" s="375" t="s">
        <v>2040</v>
      </c>
      <c r="B153" s="28"/>
      <c r="C153" s="27"/>
      <c r="D153" s="14"/>
      <c r="E153" s="14"/>
      <c r="F153" s="14"/>
      <c r="G153" s="14"/>
      <c r="H153" s="14"/>
      <c r="I153" s="15"/>
      <c r="J153" s="444">
        <v>120</v>
      </c>
      <c r="K153" s="237">
        <f t="shared" si="110"/>
        <v>0.86330935251798557</v>
      </c>
      <c r="L153" s="14">
        <v>790</v>
      </c>
      <c r="M153" s="14">
        <f t="shared" si="107"/>
        <v>682.01438848920861</v>
      </c>
      <c r="N153" s="106">
        <v>1</v>
      </c>
      <c r="O153" s="14">
        <f t="shared" si="111"/>
        <v>682.01</v>
      </c>
      <c r="P153" s="14">
        <f t="shared" si="102"/>
        <v>164.3</v>
      </c>
      <c r="Q153" s="649">
        <f t="shared" si="109"/>
        <v>846.31</v>
      </c>
    </row>
    <row r="154" spans="1:17" ht="21.75" customHeight="1" x14ac:dyDescent="0.25">
      <c r="A154" s="375" t="s">
        <v>2040</v>
      </c>
      <c r="B154" s="28"/>
      <c r="C154" s="27"/>
      <c r="D154" s="14"/>
      <c r="E154" s="14"/>
      <c r="F154" s="14"/>
      <c r="G154" s="14"/>
      <c r="H154" s="14"/>
      <c r="I154" s="15"/>
      <c r="J154" s="444">
        <v>72</v>
      </c>
      <c r="K154" s="237">
        <f t="shared" si="110"/>
        <v>0.51798561151079137</v>
      </c>
      <c r="L154" s="14">
        <v>790</v>
      </c>
      <c r="M154" s="14">
        <f t="shared" si="107"/>
        <v>409.20863309352518</v>
      </c>
      <c r="N154" s="106">
        <v>1</v>
      </c>
      <c r="O154" s="14">
        <f t="shared" si="111"/>
        <v>409.21</v>
      </c>
      <c r="P154" s="14">
        <f t="shared" si="102"/>
        <v>98.58</v>
      </c>
      <c r="Q154" s="649">
        <f t="shared" si="109"/>
        <v>507.78999999999996</v>
      </c>
    </row>
    <row r="155" spans="1:17" ht="21.75" customHeight="1" x14ac:dyDescent="0.25">
      <c r="A155" s="375" t="s">
        <v>2040</v>
      </c>
      <c r="B155" s="28"/>
      <c r="C155" s="27"/>
      <c r="D155" s="14"/>
      <c r="E155" s="14"/>
      <c r="F155" s="14"/>
      <c r="G155" s="14"/>
      <c r="H155" s="14"/>
      <c r="I155" s="15"/>
      <c r="J155" s="444">
        <v>120</v>
      </c>
      <c r="K155" s="237">
        <f t="shared" si="110"/>
        <v>0.86330935251798557</v>
      </c>
      <c r="L155" s="14">
        <v>790</v>
      </c>
      <c r="M155" s="14">
        <f t="shared" si="107"/>
        <v>682.01438848920861</v>
      </c>
      <c r="N155" s="106">
        <v>1</v>
      </c>
      <c r="O155" s="14">
        <f t="shared" si="111"/>
        <v>682.01</v>
      </c>
      <c r="P155" s="14">
        <f t="shared" si="102"/>
        <v>164.3</v>
      </c>
      <c r="Q155" s="649">
        <f t="shared" si="109"/>
        <v>846.31</v>
      </c>
    </row>
    <row r="156" spans="1:17" ht="21.75" customHeight="1" x14ac:dyDescent="0.25">
      <c r="A156" s="375" t="s">
        <v>2040</v>
      </c>
      <c r="B156" s="28"/>
      <c r="C156" s="27"/>
      <c r="D156" s="14"/>
      <c r="E156" s="14"/>
      <c r="F156" s="14"/>
      <c r="G156" s="14"/>
      <c r="H156" s="14"/>
      <c r="I156" s="15"/>
      <c r="J156" s="444">
        <v>120</v>
      </c>
      <c r="K156" s="237">
        <f t="shared" si="110"/>
        <v>0.86330935251798557</v>
      </c>
      <c r="L156" s="14">
        <v>800</v>
      </c>
      <c r="M156" s="14">
        <f t="shared" si="107"/>
        <v>690.64748201438852</v>
      </c>
      <c r="N156" s="106">
        <v>1</v>
      </c>
      <c r="O156" s="14">
        <f t="shared" si="111"/>
        <v>690.65</v>
      </c>
      <c r="P156" s="14">
        <f t="shared" si="102"/>
        <v>166.38</v>
      </c>
      <c r="Q156" s="649">
        <f t="shared" si="109"/>
        <v>857.03</v>
      </c>
    </row>
    <row r="157" spans="1:17" ht="21.75" customHeight="1" x14ac:dyDescent="0.25">
      <c r="A157" s="375" t="s">
        <v>2040</v>
      </c>
      <c r="B157" s="82"/>
      <c r="C157" s="92"/>
      <c r="D157" s="14"/>
      <c r="E157" s="14"/>
      <c r="F157" s="14"/>
      <c r="G157" s="14"/>
      <c r="H157" s="14"/>
      <c r="I157" s="627"/>
      <c r="J157" s="444">
        <v>96</v>
      </c>
      <c r="K157" s="237">
        <f t="shared" si="110"/>
        <v>0.69064748201438853</v>
      </c>
      <c r="L157" s="14">
        <v>790</v>
      </c>
      <c r="M157" s="14">
        <f t="shared" si="107"/>
        <v>545.61151079136698</v>
      </c>
      <c r="N157" s="106">
        <v>1</v>
      </c>
      <c r="O157" s="14">
        <f t="shared" si="111"/>
        <v>545.61</v>
      </c>
      <c r="P157" s="14">
        <f t="shared" si="102"/>
        <v>131.44</v>
      </c>
      <c r="Q157" s="649">
        <f t="shared" si="109"/>
        <v>677.05</v>
      </c>
    </row>
    <row r="158" spans="1:17" ht="21.75" customHeight="1" x14ac:dyDescent="0.25">
      <c r="A158" s="377" t="s">
        <v>2041</v>
      </c>
      <c r="B158" s="82"/>
      <c r="C158" s="92"/>
      <c r="D158" s="14"/>
      <c r="E158" s="14"/>
      <c r="F158" s="14"/>
      <c r="G158" s="14"/>
      <c r="H158" s="14"/>
      <c r="I158" s="627"/>
      <c r="J158" s="444">
        <v>39</v>
      </c>
      <c r="K158" s="237">
        <f t="shared" si="110"/>
        <v>0.2805755395683453</v>
      </c>
      <c r="L158" s="14">
        <v>700</v>
      </c>
      <c r="M158" s="14">
        <f t="shared" si="107"/>
        <v>196.40287769784172</v>
      </c>
      <c r="N158" s="106">
        <v>1</v>
      </c>
      <c r="O158" s="14">
        <f t="shared" si="111"/>
        <v>196.4</v>
      </c>
      <c r="P158" s="14">
        <f t="shared" si="102"/>
        <v>47.31</v>
      </c>
      <c r="Q158" s="649">
        <f t="shared" si="109"/>
        <v>243.71</v>
      </c>
    </row>
    <row r="159" spans="1:17" ht="57" customHeight="1" x14ac:dyDescent="0.25">
      <c r="A159" s="363" t="s">
        <v>10</v>
      </c>
      <c r="B159" s="634">
        <f>SUM(B160:B165)</f>
        <v>0</v>
      </c>
      <c r="C159" s="637">
        <f t="shared" ref="C159:Q159" si="112">SUM(C160:C165)</f>
        <v>0</v>
      </c>
      <c r="D159" s="637"/>
      <c r="E159" s="637"/>
      <c r="F159" s="637"/>
      <c r="G159" s="637">
        <f t="shared" si="112"/>
        <v>0</v>
      </c>
      <c r="H159" s="637">
        <f t="shared" si="112"/>
        <v>0</v>
      </c>
      <c r="I159" s="636">
        <f t="shared" si="112"/>
        <v>0</v>
      </c>
      <c r="J159" s="634">
        <f t="shared" si="112"/>
        <v>696</v>
      </c>
      <c r="K159" s="637">
        <f t="shared" si="112"/>
        <v>5.0071942446043165</v>
      </c>
      <c r="L159" s="637"/>
      <c r="M159" s="637"/>
      <c r="N159" s="637"/>
      <c r="O159" s="637">
        <f t="shared" si="112"/>
        <v>2901.2</v>
      </c>
      <c r="P159" s="637">
        <f t="shared" si="112"/>
        <v>698.91</v>
      </c>
      <c r="Q159" s="636">
        <f t="shared" si="112"/>
        <v>3600.1099999999997</v>
      </c>
    </row>
    <row r="160" spans="1:17" x14ac:dyDescent="0.25">
      <c r="A160" s="377" t="s">
        <v>2042</v>
      </c>
      <c r="B160" s="265"/>
      <c r="C160" s="292"/>
      <c r="D160" s="14"/>
      <c r="E160" s="33"/>
      <c r="F160" s="34"/>
      <c r="G160" s="33"/>
      <c r="H160" s="33"/>
      <c r="I160" s="644"/>
      <c r="J160" s="896">
        <v>82</v>
      </c>
      <c r="K160" s="894">
        <f t="shared" ref="K160:K165" si="113">J160/139</f>
        <v>0.58992805755395683</v>
      </c>
      <c r="L160" s="56">
        <v>586</v>
      </c>
      <c r="M160" s="56">
        <f t="shared" ref="M160:M165" si="114">K160*L160</f>
        <v>345.69784172661872</v>
      </c>
      <c r="N160" s="106">
        <v>1</v>
      </c>
      <c r="O160" s="14">
        <f t="shared" ref="O160" si="115">ROUND(M160*N160,2)</f>
        <v>345.7</v>
      </c>
      <c r="P160" s="14">
        <f t="shared" si="102"/>
        <v>83.28</v>
      </c>
      <c r="Q160" s="649">
        <f t="shared" ref="Q160:Q165" si="116">O160+P160</f>
        <v>428.98</v>
      </c>
    </row>
    <row r="161" spans="1:17" x14ac:dyDescent="0.25">
      <c r="A161" s="377" t="s">
        <v>2042</v>
      </c>
      <c r="B161" s="643"/>
      <c r="C161" s="292"/>
      <c r="D161" s="14"/>
      <c r="E161" s="33"/>
      <c r="F161" s="34"/>
      <c r="G161" s="33"/>
      <c r="H161" s="33"/>
      <c r="I161" s="645"/>
      <c r="J161" s="897">
        <v>155</v>
      </c>
      <c r="K161" s="895">
        <f t="shared" si="113"/>
        <v>1.1151079136690647</v>
      </c>
      <c r="L161" s="898">
        <v>586</v>
      </c>
      <c r="M161" s="69">
        <f t="shared" si="114"/>
        <v>653.45323741007189</v>
      </c>
      <c r="N161" s="376">
        <v>1</v>
      </c>
      <c r="O161" s="14">
        <f t="shared" ref="O161:O165" si="117">ROUND(M161*N161,2)</f>
        <v>653.45000000000005</v>
      </c>
      <c r="P161" s="14">
        <f t="shared" si="102"/>
        <v>157.41999999999999</v>
      </c>
      <c r="Q161" s="262">
        <f t="shared" si="116"/>
        <v>810.87</v>
      </c>
    </row>
    <row r="162" spans="1:17" x14ac:dyDescent="0.25">
      <c r="A162" s="377" t="s">
        <v>2042</v>
      </c>
      <c r="B162" s="643"/>
      <c r="C162" s="292"/>
      <c r="D162" s="14"/>
      <c r="E162" s="33"/>
      <c r="F162" s="34"/>
      <c r="G162" s="33"/>
      <c r="H162" s="33"/>
      <c r="I162" s="645"/>
      <c r="J162" s="897">
        <v>120</v>
      </c>
      <c r="K162" s="895">
        <f t="shared" si="113"/>
        <v>0.86330935251798557</v>
      </c>
      <c r="L162" s="898">
        <v>576</v>
      </c>
      <c r="M162" s="69">
        <f t="shared" si="114"/>
        <v>497.26618705035969</v>
      </c>
      <c r="N162" s="376">
        <v>1</v>
      </c>
      <c r="O162" s="14">
        <f t="shared" si="117"/>
        <v>497.27</v>
      </c>
      <c r="P162" s="14">
        <f t="shared" si="102"/>
        <v>119.79</v>
      </c>
      <c r="Q162" s="262">
        <f t="shared" si="116"/>
        <v>617.05999999999995</v>
      </c>
    </row>
    <row r="163" spans="1:17" x14ac:dyDescent="0.25">
      <c r="A163" s="377" t="s">
        <v>2042</v>
      </c>
      <c r="B163" s="379"/>
      <c r="C163" s="380"/>
      <c r="D163" s="14"/>
      <c r="E163" s="381"/>
      <c r="F163" s="382"/>
      <c r="G163" s="381"/>
      <c r="H163" s="381"/>
      <c r="I163" s="383"/>
      <c r="J163" s="897">
        <v>130</v>
      </c>
      <c r="K163" s="895">
        <f t="shared" si="113"/>
        <v>0.93525179856115104</v>
      </c>
      <c r="L163" s="898">
        <v>576</v>
      </c>
      <c r="M163" s="69">
        <f t="shared" si="114"/>
        <v>538.70503597122297</v>
      </c>
      <c r="N163" s="376">
        <v>1</v>
      </c>
      <c r="O163" s="14">
        <f t="shared" si="117"/>
        <v>538.71</v>
      </c>
      <c r="P163" s="14">
        <f t="shared" si="102"/>
        <v>129.78</v>
      </c>
      <c r="Q163" s="262">
        <f t="shared" si="116"/>
        <v>668.49</v>
      </c>
    </row>
    <row r="164" spans="1:17" x14ac:dyDescent="0.25">
      <c r="A164" s="377" t="s">
        <v>2042</v>
      </c>
      <c r="B164" s="379"/>
      <c r="C164" s="380"/>
      <c r="D164" s="14"/>
      <c r="E164" s="381"/>
      <c r="F164" s="382"/>
      <c r="G164" s="381"/>
      <c r="H164" s="381"/>
      <c r="I164" s="383"/>
      <c r="J164" s="897">
        <v>45</v>
      </c>
      <c r="K164" s="895">
        <f t="shared" si="113"/>
        <v>0.32374100719424459</v>
      </c>
      <c r="L164" s="898">
        <v>576</v>
      </c>
      <c r="M164" s="69">
        <f t="shared" si="114"/>
        <v>186.47482014388487</v>
      </c>
      <c r="N164" s="376">
        <v>1</v>
      </c>
      <c r="O164" s="14">
        <f t="shared" si="117"/>
        <v>186.47</v>
      </c>
      <c r="P164" s="14">
        <f t="shared" si="102"/>
        <v>44.92</v>
      </c>
      <c r="Q164" s="262">
        <f t="shared" si="116"/>
        <v>231.39</v>
      </c>
    </row>
    <row r="165" spans="1:17" x14ac:dyDescent="0.25">
      <c r="A165" s="377" t="s">
        <v>2042</v>
      </c>
      <c r="B165" s="899"/>
      <c r="C165" s="292"/>
      <c r="D165" s="14"/>
      <c r="E165" s="33"/>
      <c r="F165" s="34"/>
      <c r="G165" s="33"/>
      <c r="H165" s="33"/>
      <c r="I165" s="35"/>
      <c r="J165" s="54">
        <v>164</v>
      </c>
      <c r="K165" s="894">
        <f t="shared" si="113"/>
        <v>1.1798561151079137</v>
      </c>
      <c r="L165" s="56">
        <v>576</v>
      </c>
      <c r="M165" s="56">
        <f t="shared" si="114"/>
        <v>679.59712230215825</v>
      </c>
      <c r="N165" s="106">
        <v>1</v>
      </c>
      <c r="O165" s="14">
        <f t="shared" si="117"/>
        <v>679.6</v>
      </c>
      <c r="P165" s="14">
        <f t="shared" si="102"/>
        <v>163.72</v>
      </c>
      <c r="Q165" s="14">
        <f t="shared" si="116"/>
        <v>843.32</v>
      </c>
    </row>
    <row r="167" spans="1:17" x14ac:dyDescent="0.25">
      <c r="A167" s="2" t="s">
        <v>963</v>
      </c>
    </row>
    <row r="168" spans="1:17" ht="18" customHeight="1" x14ac:dyDescent="0.25"/>
    <row r="169" spans="1:17" x14ac:dyDescent="0.25">
      <c r="A169" s="352" t="s">
        <v>964</v>
      </c>
    </row>
    <row r="170" spans="1:17" x14ac:dyDescent="0.25">
      <c r="A170" s="352" t="s">
        <v>965</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47" orientation="landscape" r:id="rId1"/>
  <rowBreaks count="1" manualBreakCount="1">
    <brk id="89"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2:AF298"/>
  <sheetViews>
    <sheetView zoomScale="70" zoomScaleNormal="70" zoomScaleSheetLayoutView="80" workbookViewId="0">
      <selection activeCell="A107" sqref="A107"/>
    </sheetView>
  </sheetViews>
  <sheetFormatPr defaultColWidth="9.140625" defaultRowHeight="16.5" x14ac:dyDescent="0.25"/>
  <cols>
    <col min="1" max="1" width="42.7109375" style="455" customWidth="1"/>
    <col min="2" max="2" width="17.7109375" style="456" customWidth="1"/>
    <col min="3" max="3" width="19.85546875" style="456" customWidth="1"/>
    <col min="4" max="4" width="13.85546875" style="456" customWidth="1"/>
    <col min="5" max="5" width="16.85546875" style="456" customWidth="1"/>
    <col min="6" max="7" width="12.140625" style="456" customWidth="1"/>
    <col min="8" max="8" width="12.42578125" style="456" customWidth="1"/>
    <col min="9" max="9" width="13" style="456" customWidth="1"/>
    <col min="10" max="10" width="17.7109375" style="456" customWidth="1"/>
    <col min="11" max="11" width="19" style="456" customWidth="1"/>
    <col min="12" max="12" width="12.7109375" style="456" customWidth="1"/>
    <col min="13" max="13" width="14.85546875" style="456" customWidth="1"/>
    <col min="14" max="14" width="11.140625" style="456" customWidth="1"/>
    <col min="15" max="15" width="11.42578125" style="456" customWidth="1"/>
    <col min="16" max="16" width="11.7109375" style="456" customWidth="1"/>
    <col min="17" max="17" width="13.28515625" style="456" customWidth="1"/>
    <col min="18" max="18" width="9.140625" style="59"/>
    <col min="19" max="19" width="12.28515625" style="59" bestFit="1" customWidth="1"/>
    <col min="20" max="32" width="9.140625" style="59"/>
    <col min="33" max="16384" width="9.140625" style="2"/>
  </cols>
  <sheetData>
    <row r="2" spans="1:32" s="1" customFormat="1" ht="48.75" customHeight="1" x14ac:dyDescent="0.25">
      <c r="A2" s="1774" t="s">
        <v>2448</v>
      </c>
      <c r="B2" s="1774"/>
      <c r="C2" s="1774"/>
      <c r="D2" s="1774"/>
      <c r="E2" s="1774"/>
      <c r="F2" s="1774"/>
      <c r="G2" s="1774"/>
      <c r="H2" s="1774"/>
      <c r="I2" s="1774"/>
      <c r="J2" s="1774"/>
      <c r="K2" s="1774"/>
      <c r="L2" s="1774"/>
      <c r="M2" s="1774"/>
      <c r="N2" s="1774"/>
      <c r="O2" s="1774"/>
      <c r="P2" s="1774"/>
      <c r="Q2" s="1774"/>
      <c r="R2" s="146"/>
      <c r="S2" s="146"/>
      <c r="T2" s="146"/>
      <c r="U2" s="146"/>
      <c r="V2" s="146"/>
      <c r="W2" s="146"/>
      <c r="X2" s="146"/>
      <c r="Y2" s="146"/>
      <c r="Z2" s="146"/>
      <c r="AA2" s="146"/>
      <c r="AB2" s="146"/>
      <c r="AC2" s="146"/>
      <c r="AD2" s="146"/>
      <c r="AE2" s="146"/>
      <c r="AF2" s="146"/>
    </row>
    <row r="4" spans="1:32" ht="33.6" customHeight="1" x14ac:dyDescent="0.25">
      <c r="A4" s="1852" t="s">
        <v>1509</v>
      </c>
      <c r="B4" s="1852"/>
    </row>
    <row r="5" spans="1:32" ht="17.25" thickBot="1" x14ac:dyDescent="0.3"/>
    <row r="6" spans="1:32" ht="24" customHeight="1" x14ac:dyDescent="0.25">
      <c r="A6" s="1848"/>
      <c r="B6" s="1825" t="s">
        <v>23</v>
      </c>
      <c r="C6" s="1850"/>
      <c r="D6" s="1850"/>
      <c r="E6" s="1850"/>
      <c r="F6" s="1850"/>
      <c r="G6" s="1850"/>
      <c r="H6" s="1850"/>
      <c r="I6" s="1850"/>
      <c r="J6" s="1825" t="s">
        <v>25</v>
      </c>
      <c r="K6" s="1850"/>
      <c r="L6" s="1850"/>
      <c r="M6" s="1850"/>
      <c r="N6" s="1850"/>
      <c r="O6" s="1850"/>
      <c r="P6" s="1850"/>
      <c r="Q6" s="1851"/>
    </row>
    <row r="7" spans="1:32" ht="220.9" customHeight="1" x14ac:dyDescent="0.25">
      <c r="A7" s="1849"/>
      <c r="B7" s="900" t="s">
        <v>22</v>
      </c>
      <c r="C7" s="901" t="s">
        <v>16</v>
      </c>
      <c r="D7" s="664" t="s">
        <v>17</v>
      </c>
      <c r="E7" s="664" t="s">
        <v>14</v>
      </c>
      <c r="F7" s="664" t="s">
        <v>4</v>
      </c>
      <c r="G7" s="664" t="s">
        <v>5</v>
      </c>
      <c r="H7" s="664" t="s">
        <v>6</v>
      </c>
      <c r="I7" s="902" t="s">
        <v>7</v>
      </c>
      <c r="J7" s="900" t="s">
        <v>22</v>
      </c>
      <c r="K7" s="901" t="s">
        <v>16</v>
      </c>
      <c r="L7" s="664" t="s">
        <v>17</v>
      </c>
      <c r="M7" s="664" t="s">
        <v>14</v>
      </c>
      <c r="N7" s="664" t="s">
        <v>4</v>
      </c>
      <c r="O7" s="664" t="s">
        <v>5</v>
      </c>
      <c r="P7" s="664" t="s">
        <v>6</v>
      </c>
      <c r="Q7" s="903" t="s">
        <v>7</v>
      </c>
    </row>
    <row r="8" spans="1:32" ht="13.5" customHeight="1" x14ac:dyDescent="0.25">
      <c r="A8" s="904"/>
      <c r="B8" s="900">
        <v>1</v>
      </c>
      <c r="C8" s="901" t="s">
        <v>24</v>
      </c>
      <c r="D8" s="666">
        <v>3</v>
      </c>
      <c r="E8" s="666" t="s">
        <v>18</v>
      </c>
      <c r="F8" s="666">
        <v>5</v>
      </c>
      <c r="G8" s="666" t="s">
        <v>19</v>
      </c>
      <c r="H8" s="666" t="s">
        <v>20</v>
      </c>
      <c r="I8" s="904" t="s">
        <v>21</v>
      </c>
      <c r="J8" s="900">
        <v>1</v>
      </c>
      <c r="K8" s="901" t="s">
        <v>24</v>
      </c>
      <c r="L8" s="666">
        <v>3</v>
      </c>
      <c r="M8" s="666" t="s">
        <v>18</v>
      </c>
      <c r="N8" s="666">
        <v>5</v>
      </c>
      <c r="O8" s="666" t="s">
        <v>19</v>
      </c>
      <c r="P8" s="666" t="s">
        <v>20</v>
      </c>
      <c r="Q8" s="905" t="s">
        <v>21</v>
      </c>
    </row>
    <row r="9" spans="1:32" s="1" customFormat="1" ht="26.25" customHeight="1" thickBot="1" x14ac:dyDescent="0.3">
      <c r="A9" s="457" t="s">
        <v>0</v>
      </c>
      <c r="B9" s="458">
        <f>B10+B40+B261+B166+B199+B212+B215+B242+B245+B258+B255</f>
        <v>6366</v>
      </c>
      <c r="C9" s="459">
        <f>C10+C40+C261+C166+C199+C212+C215+C242+C245+C258+C255</f>
        <v>39.910000000000004</v>
      </c>
      <c r="D9" s="459"/>
      <c r="E9" s="459"/>
      <c r="F9" s="459"/>
      <c r="G9" s="459">
        <f>G10+G40+G261+G166+G199+G212+G215+G242+G245+G258+G255</f>
        <v>7892.3300000000008</v>
      </c>
      <c r="H9" s="459">
        <f>H10+H40+H261+H166+H199+H212+H215+H242+H245+H258+H255</f>
        <v>1874.3799999999997</v>
      </c>
      <c r="I9" s="460">
        <f>I10+I40+I261+I166+I199+I212+I215+I242+I245+I258+I255</f>
        <v>9766.7099999999991</v>
      </c>
      <c r="J9" s="458">
        <v>19503.5</v>
      </c>
      <c r="K9" s="459">
        <f>K10+K40+K261+K166+K199+K212+K215+K242+K245+K258+K255</f>
        <v>122.98000000000002</v>
      </c>
      <c r="L9" s="459"/>
      <c r="M9" s="459"/>
      <c r="N9" s="459"/>
      <c r="O9" s="459">
        <f>O10+O40+O261+O166+O199+O212+O215+O242+O245+O258+O255</f>
        <v>85629.61</v>
      </c>
      <c r="P9" s="459">
        <f>P10+P40+P261+P166+P199+P212+P215+P242+P245+P258+P255</f>
        <v>20357.759999999998</v>
      </c>
      <c r="Q9" s="461">
        <f>Q10+Q40+Q261+Q166+Q199+Q212+Q215+Q242+Q245+Q258+Q255</f>
        <v>105987.36999999998</v>
      </c>
      <c r="R9" s="146"/>
      <c r="S9" s="146"/>
      <c r="T9" s="146"/>
      <c r="U9" s="146"/>
      <c r="V9" s="146"/>
      <c r="W9" s="146"/>
      <c r="X9" s="146"/>
      <c r="Y9" s="146"/>
      <c r="Z9" s="146"/>
      <c r="AA9" s="146"/>
      <c r="AB9" s="146"/>
      <c r="AC9" s="146"/>
      <c r="AD9" s="146"/>
      <c r="AE9" s="146"/>
      <c r="AF9" s="146"/>
    </row>
    <row r="10" spans="1:32" s="1" customFormat="1" ht="21.75" customHeight="1" x14ac:dyDescent="0.25">
      <c r="A10" s="462" t="s">
        <v>1510</v>
      </c>
      <c r="B10" s="463">
        <f>B11+B13+B25+B38</f>
        <v>1077.5</v>
      </c>
      <c r="C10" s="464">
        <f>C11+C13+C25+C38</f>
        <v>6.75</v>
      </c>
      <c r="D10" s="464"/>
      <c r="E10" s="464"/>
      <c r="F10" s="464"/>
      <c r="G10" s="464">
        <f t="shared" ref="G10:Q10" si="0">G11+G13+G25+G38</f>
        <v>2282.13</v>
      </c>
      <c r="H10" s="464">
        <f t="shared" si="0"/>
        <v>538.44999999999993</v>
      </c>
      <c r="I10" s="465">
        <f t="shared" si="0"/>
        <v>2820.58</v>
      </c>
      <c r="J10" s="463">
        <v>2876.75</v>
      </c>
      <c r="K10" s="464">
        <f t="shared" si="0"/>
        <v>18.09</v>
      </c>
      <c r="L10" s="464"/>
      <c r="M10" s="464"/>
      <c r="N10" s="464"/>
      <c r="O10" s="464">
        <f t="shared" si="0"/>
        <v>12200.11</v>
      </c>
      <c r="P10" s="464">
        <f t="shared" si="0"/>
        <v>2880.17</v>
      </c>
      <c r="Q10" s="466">
        <f t="shared" si="0"/>
        <v>15080.28</v>
      </c>
      <c r="R10" s="146"/>
      <c r="S10" s="907"/>
      <c r="T10" s="146"/>
      <c r="U10" s="146"/>
      <c r="V10" s="146"/>
      <c r="W10" s="146"/>
      <c r="X10" s="146"/>
      <c r="Y10" s="146"/>
      <c r="Z10" s="146"/>
      <c r="AA10" s="146"/>
      <c r="AB10" s="146"/>
      <c r="AC10" s="146"/>
      <c r="AD10" s="146"/>
      <c r="AE10" s="146"/>
      <c r="AF10" s="146"/>
    </row>
    <row r="11" spans="1:32" ht="44.25" customHeight="1" x14ac:dyDescent="0.25">
      <c r="A11" s="492" t="s">
        <v>11</v>
      </c>
      <c r="B11" s="467">
        <f>B12</f>
        <v>53</v>
      </c>
      <c r="C11" s="104">
        <f t="shared" ref="C11:Q11" si="1">C12</f>
        <v>0.33</v>
      </c>
      <c r="D11" s="104"/>
      <c r="E11" s="104"/>
      <c r="F11" s="104"/>
      <c r="G11" s="104">
        <f t="shared" si="1"/>
        <v>195.86</v>
      </c>
      <c r="H11" s="104">
        <f t="shared" si="1"/>
        <v>41.74</v>
      </c>
      <c r="I11" s="468">
        <f t="shared" si="1"/>
        <v>237.6</v>
      </c>
      <c r="J11" s="467">
        <v>157.25</v>
      </c>
      <c r="K11" s="104">
        <f t="shared" si="1"/>
        <v>0.99</v>
      </c>
      <c r="L11" s="104"/>
      <c r="M11" s="104"/>
      <c r="N11" s="104"/>
      <c r="O11" s="104">
        <f t="shared" si="1"/>
        <v>1175.1300000000001</v>
      </c>
      <c r="P11" s="104">
        <f t="shared" si="1"/>
        <v>250.42</v>
      </c>
      <c r="Q11" s="469">
        <f t="shared" si="1"/>
        <v>1425.55</v>
      </c>
    </row>
    <row r="12" spans="1:32" ht="16.5" customHeight="1" x14ac:dyDescent="0.25">
      <c r="A12" s="470" t="s">
        <v>1511</v>
      </c>
      <c r="B12" s="471">
        <v>53</v>
      </c>
      <c r="C12" s="472">
        <f>ROUND(B12/159,2)</f>
        <v>0.33</v>
      </c>
      <c r="D12" s="105">
        <v>1187</v>
      </c>
      <c r="E12" s="105">
        <f>ROUND(C12*D12,2)</f>
        <v>391.71</v>
      </c>
      <c r="F12" s="473">
        <v>0.5</v>
      </c>
      <c r="G12" s="105">
        <f>ROUND(E12*F12,2)</f>
        <v>195.86</v>
      </c>
      <c r="H12" s="105">
        <f>ROUND(G12*0.2131,2)</f>
        <v>41.74</v>
      </c>
      <c r="I12" s="474">
        <f>ROUND(G12+H12,2)</f>
        <v>237.6</v>
      </c>
      <c r="J12" s="471">
        <v>157.25</v>
      </c>
      <c r="K12" s="472">
        <f>ROUND(J12/159,2)</f>
        <v>0.99</v>
      </c>
      <c r="L12" s="105">
        <v>1187</v>
      </c>
      <c r="M12" s="105">
        <f>ROUND(K12*L12,2)</f>
        <v>1175.1300000000001</v>
      </c>
      <c r="N12" s="473">
        <v>1</v>
      </c>
      <c r="O12" s="105">
        <f>ROUND(M12*N12,2)</f>
        <v>1175.1300000000001</v>
      </c>
      <c r="P12" s="105">
        <f>ROUND(O12*0.2131,2)</f>
        <v>250.42</v>
      </c>
      <c r="Q12" s="373">
        <f>ROUND(O12+P12,2)</f>
        <v>1425.55</v>
      </c>
    </row>
    <row r="13" spans="1:32" s="1" customFormat="1" ht="53.25" customHeight="1" x14ac:dyDescent="0.25">
      <c r="A13" s="492" t="s">
        <v>9</v>
      </c>
      <c r="B13" s="467">
        <f>SUM(B14:B24)</f>
        <v>498</v>
      </c>
      <c r="C13" s="475">
        <f>SUM(C14:C24)</f>
        <v>3.1100000000000003</v>
      </c>
      <c r="D13" s="475"/>
      <c r="E13" s="475"/>
      <c r="F13" s="475"/>
      <c r="G13" s="475">
        <f t="shared" ref="G13:Q13" si="2">SUM(G14:G24)</f>
        <v>1181.6500000000001</v>
      </c>
      <c r="H13" s="475">
        <f t="shared" si="2"/>
        <v>281.45999999999998</v>
      </c>
      <c r="I13" s="476">
        <f t="shared" si="2"/>
        <v>1463.1100000000001</v>
      </c>
      <c r="J13" s="477">
        <v>1249</v>
      </c>
      <c r="K13" s="475">
        <f t="shared" si="2"/>
        <v>7.8500000000000005</v>
      </c>
      <c r="L13" s="475"/>
      <c r="M13" s="475"/>
      <c r="N13" s="475"/>
      <c r="O13" s="475">
        <f t="shared" si="2"/>
        <v>5978.82</v>
      </c>
      <c r="P13" s="475">
        <f t="shared" si="2"/>
        <v>1424.86</v>
      </c>
      <c r="Q13" s="478">
        <f t="shared" si="2"/>
        <v>7403.68</v>
      </c>
      <c r="R13" s="146"/>
      <c r="S13" s="146"/>
      <c r="T13" s="146"/>
      <c r="U13" s="146"/>
      <c r="V13" s="146"/>
      <c r="W13" s="146"/>
      <c r="X13" s="146"/>
      <c r="Y13" s="146"/>
      <c r="Z13" s="146"/>
      <c r="AA13" s="146"/>
      <c r="AB13" s="146"/>
      <c r="AC13" s="146"/>
      <c r="AD13" s="146"/>
      <c r="AE13" s="146"/>
      <c r="AF13" s="146"/>
    </row>
    <row r="14" spans="1:32" ht="16.5" customHeight="1" x14ac:dyDescent="0.25">
      <c r="A14" s="470" t="s">
        <v>344</v>
      </c>
      <c r="B14" s="479">
        <v>38</v>
      </c>
      <c r="C14" s="480">
        <f>ROUND(B14/159,2)</f>
        <v>0.24</v>
      </c>
      <c r="D14" s="481">
        <v>785</v>
      </c>
      <c r="E14" s="481">
        <f>ROUND(C14*D14,2)</f>
        <v>188.4</v>
      </c>
      <c r="F14" s="482">
        <v>0.5</v>
      </c>
      <c r="G14" s="481">
        <f t="shared" ref="G14:G24" si="3">ROUND(E14*F14,2)</f>
        <v>94.2</v>
      </c>
      <c r="H14" s="481">
        <f>ROUND(G14*0.2409,2)</f>
        <v>22.69</v>
      </c>
      <c r="I14" s="483">
        <f t="shared" ref="I14:I24" si="4">ROUND(G14+H14,2)</f>
        <v>116.89</v>
      </c>
      <c r="J14" s="484">
        <v>115</v>
      </c>
      <c r="K14" s="480">
        <f>ROUND(J14/159,2)</f>
        <v>0.72</v>
      </c>
      <c r="L14" s="481">
        <v>785</v>
      </c>
      <c r="M14" s="481">
        <f t="shared" ref="M14" si="5">ROUND(K14*L14,2)</f>
        <v>565.20000000000005</v>
      </c>
      <c r="N14" s="482">
        <v>1</v>
      </c>
      <c r="O14" s="481">
        <f t="shared" ref="O14:O24" si="6">ROUND(M14*N14,2)</f>
        <v>565.20000000000005</v>
      </c>
      <c r="P14" s="481">
        <f>ROUND(O14*0.2409,2)</f>
        <v>136.16</v>
      </c>
      <c r="Q14" s="485">
        <f t="shared" ref="Q14:Q24" si="7">ROUND(O14+P14,2)</f>
        <v>701.36</v>
      </c>
    </row>
    <row r="15" spans="1:32" ht="16.5" customHeight="1" x14ac:dyDescent="0.25">
      <c r="A15" s="470" t="s">
        <v>1512</v>
      </c>
      <c r="B15" s="479">
        <v>32</v>
      </c>
      <c r="C15" s="480">
        <f t="shared" ref="C15:C24" si="8">ROUND(B15/159,2)</f>
        <v>0.2</v>
      </c>
      <c r="D15" s="481">
        <v>4.79</v>
      </c>
      <c r="E15" s="481">
        <f>D15*B15</f>
        <v>153.28</v>
      </c>
      <c r="F15" s="482">
        <v>0.5</v>
      </c>
      <c r="G15" s="481">
        <f t="shared" si="3"/>
        <v>76.64</v>
      </c>
      <c r="H15" s="481">
        <f>ROUND(G15*0.2409,2)</f>
        <v>18.46</v>
      </c>
      <c r="I15" s="483">
        <f t="shared" si="4"/>
        <v>95.1</v>
      </c>
      <c r="J15" s="484">
        <v>132</v>
      </c>
      <c r="K15" s="480">
        <f t="shared" ref="K15:K24" si="9">ROUND(J15/159,2)</f>
        <v>0.83</v>
      </c>
      <c r="L15" s="481">
        <v>4.79</v>
      </c>
      <c r="M15" s="481">
        <f>L15*J15</f>
        <v>632.28</v>
      </c>
      <c r="N15" s="482">
        <v>1</v>
      </c>
      <c r="O15" s="481">
        <f t="shared" si="6"/>
        <v>632.28</v>
      </c>
      <c r="P15" s="481">
        <f>ROUND(O15*0.2409,2)</f>
        <v>152.32</v>
      </c>
      <c r="Q15" s="485">
        <f t="shared" si="7"/>
        <v>784.6</v>
      </c>
    </row>
    <row r="16" spans="1:32" ht="16.5" customHeight="1" x14ac:dyDescent="0.25">
      <c r="A16" s="470" t="s">
        <v>1513</v>
      </c>
      <c r="B16" s="479">
        <v>56</v>
      </c>
      <c r="C16" s="480">
        <f t="shared" si="8"/>
        <v>0.35</v>
      </c>
      <c r="D16" s="481">
        <v>4.79</v>
      </c>
      <c r="E16" s="481">
        <f t="shared" ref="E16:E24" si="10">D16*B16</f>
        <v>268.24</v>
      </c>
      <c r="F16" s="482">
        <v>0.5</v>
      </c>
      <c r="G16" s="481">
        <f t="shared" si="3"/>
        <v>134.12</v>
      </c>
      <c r="H16" s="481">
        <f>ROUND(G16*0.2409,2)</f>
        <v>32.31</v>
      </c>
      <c r="I16" s="483">
        <f t="shared" si="4"/>
        <v>166.43</v>
      </c>
      <c r="J16" s="484">
        <v>108</v>
      </c>
      <c r="K16" s="480">
        <f t="shared" si="9"/>
        <v>0.68</v>
      </c>
      <c r="L16" s="481">
        <v>4.79</v>
      </c>
      <c r="M16" s="481">
        <f t="shared" ref="M16:M24" si="11">L16*J16</f>
        <v>517.32000000000005</v>
      </c>
      <c r="N16" s="482">
        <v>1</v>
      </c>
      <c r="O16" s="481">
        <f t="shared" si="6"/>
        <v>517.32000000000005</v>
      </c>
      <c r="P16" s="481">
        <f>ROUND(O16*0.2409,2)</f>
        <v>124.62</v>
      </c>
      <c r="Q16" s="485">
        <f t="shared" si="7"/>
        <v>641.94000000000005</v>
      </c>
    </row>
    <row r="17" spans="1:32" ht="16.5" customHeight="1" x14ac:dyDescent="0.25">
      <c r="A17" s="470" t="s">
        <v>1514</v>
      </c>
      <c r="B17" s="479">
        <v>56</v>
      </c>
      <c r="C17" s="480">
        <f t="shared" si="8"/>
        <v>0.35</v>
      </c>
      <c r="D17" s="481">
        <v>4.79</v>
      </c>
      <c r="E17" s="481">
        <f t="shared" si="10"/>
        <v>268.24</v>
      </c>
      <c r="F17" s="482">
        <v>0.5</v>
      </c>
      <c r="G17" s="481">
        <f t="shared" si="3"/>
        <v>134.12</v>
      </c>
      <c r="H17" s="481">
        <f>ROUND(G17*0.2409,2)</f>
        <v>32.31</v>
      </c>
      <c r="I17" s="483">
        <f t="shared" si="4"/>
        <v>166.43</v>
      </c>
      <c r="J17" s="484">
        <v>108</v>
      </c>
      <c r="K17" s="480">
        <f t="shared" si="9"/>
        <v>0.68</v>
      </c>
      <c r="L17" s="481">
        <v>4.79</v>
      </c>
      <c r="M17" s="481">
        <f t="shared" si="11"/>
        <v>517.32000000000005</v>
      </c>
      <c r="N17" s="482">
        <v>1</v>
      </c>
      <c r="O17" s="481">
        <f t="shared" si="6"/>
        <v>517.32000000000005</v>
      </c>
      <c r="P17" s="481">
        <f>ROUND(O17*0.2409,2)</f>
        <v>124.62</v>
      </c>
      <c r="Q17" s="485">
        <f t="shared" si="7"/>
        <v>641.94000000000005</v>
      </c>
    </row>
    <row r="18" spans="1:32" ht="16.5" customHeight="1" x14ac:dyDescent="0.25">
      <c r="A18" s="470" t="s">
        <v>1515</v>
      </c>
      <c r="B18" s="479">
        <v>48</v>
      </c>
      <c r="C18" s="480">
        <f t="shared" si="8"/>
        <v>0.3</v>
      </c>
      <c r="D18" s="481">
        <v>4.79</v>
      </c>
      <c r="E18" s="481">
        <f t="shared" si="10"/>
        <v>229.92000000000002</v>
      </c>
      <c r="F18" s="482">
        <v>0.5</v>
      </c>
      <c r="G18" s="481">
        <f t="shared" si="3"/>
        <v>114.96</v>
      </c>
      <c r="H18" s="481">
        <f>ROUND(G18*0.2131,2)</f>
        <v>24.5</v>
      </c>
      <c r="I18" s="483">
        <f t="shared" si="4"/>
        <v>139.46</v>
      </c>
      <c r="J18" s="484">
        <v>116</v>
      </c>
      <c r="K18" s="480">
        <f t="shared" si="9"/>
        <v>0.73</v>
      </c>
      <c r="L18" s="481">
        <v>4.79</v>
      </c>
      <c r="M18" s="481">
        <f t="shared" si="11"/>
        <v>555.64</v>
      </c>
      <c r="N18" s="482">
        <v>1</v>
      </c>
      <c r="O18" s="481">
        <f t="shared" si="6"/>
        <v>555.64</v>
      </c>
      <c r="P18" s="481">
        <f>ROUND(O18*0.2131,2)</f>
        <v>118.41</v>
      </c>
      <c r="Q18" s="485">
        <f t="shared" si="7"/>
        <v>674.05</v>
      </c>
    </row>
    <row r="19" spans="1:32" ht="16.5" customHeight="1" x14ac:dyDescent="0.25">
      <c r="A19" s="470" t="s">
        <v>1516</v>
      </c>
      <c r="B19" s="479">
        <v>32</v>
      </c>
      <c r="C19" s="480">
        <f t="shared" si="8"/>
        <v>0.2</v>
      </c>
      <c r="D19" s="481">
        <v>4.79</v>
      </c>
      <c r="E19" s="481">
        <f t="shared" si="10"/>
        <v>153.28</v>
      </c>
      <c r="F19" s="482">
        <v>0.5</v>
      </c>
      <c r="G19" s="481">
        <f t="shared" si="3"/>
        <v>76.64</v>
      </c>
      <c r="H19" s="481">
        <f t="shared" ref="H19:H24" si="12">ROUND(G19*0.2409,2)</f>
        <v>18.46</v>
      </c>
      <c r="I19" s="483">
        <f t="shared" si="4"/>
        <v>95.1</v>
      </c>
      <c r="J19" s="484">
        <v>132</v>
      </c>
      <c r="K19" s="480">
        <f t="shared" si="9"/>
        <v>0.83</v>
      </c>
      <c r="L19" s="481">
        <v>4.79</v>
      </c>
      <c r="M19" s="481">
        <f t="shared" si="11"/>
        <v>632.28</v>
      </c>
      <c r="N19" s="482">
        <v>1</v>
      </c>
      <c r="O19" s="481">
        <f t="shared" si="6"/>
        <v>632.28</v>
      </c>
      <c r="P19" s="481">
        <f t="shared" ref="P19:P24" si="13">ROUND(O19*0.2409,2)</f>
        <v>152.32</v>
      </c>
      <c r="Q19" s="485">
        <f t="shared" si="7"/>
        <v>784.6</v>
      </c>
    </row>
    <row r="20" spans="1:32" ht="16.5" customHeight="1" x14ac:dyDescent="0.25">
      <c r="A20" s="470" t="s">
        <v>1516</v>
      </c>
      <c r="B20" s="479">
        <v>56</v>
      </c>
      <c r="C20" s="480">
        <f t="shared" si="8"/>
        <v>0.35</v>
      </c>
      <c r="D20" s="481">
        <v>4.79</v>
      </c>
      <c r="E20" s="481">
        <f t="shared" si="10"/>
        <v>268.24</v>
      </c>
      <c r="F20" s="482">
        <v>0.5</v>
      </c>
      <c r="G20" s="481">
        <f t="shared" si="3"/>
        <v>134.12</v>
      </c>
      <c r="H20" s="481">
        <f t="shared" si="12"/>
        <v>32.31</v>
      </c>
      <c r="I20" s="483">
        <f t="shared" si="4"/>
        <v>166.43</v>
      </c>
      <c r="J20" s="484">
        <v>120</v>
      </c>
      <c r="K20" s="480">
        <f t="shared" si="9"/>
        <v>0.75</v>
      </c>
      <c r="L20" s="481">
        <v>4.79</v>
      </c>
      <c r="M20" s="481">
        <f t="shared" si="11"/>
        <v>574.79999999999995</v>
      </c>
      <c r="N20" s="482">
        <v>1</v>
      </c>
      <c r="O20" s="481">
        <f t="shared" si="6"/>
        <v>574.79999999999995</v>
      </c>
      <c r="P20" s="481">
        <f t="shared" si="13"/>
        <v>138.47</v>
      </c>
      <c r="Q20" s="485">
        <f t="shared" si="7"/>
        <v>713.27</v>
      </c>
    </row>
    <row r="21" spans="1:32" ht="16.5" customHeight="1" x14ac:dyDescent="0.25">
      <c r="A21" s="486" t="s">
        <v>1517</v>
      </c>
      <c r="B21" s="479">
        <v>50</v>
      </c>
      <c r="C21" s="480">
        <f t="shared" si="8"/>
        <v>0.31</v>
      </c>
      <c r="D21" s="481">
        <v>4.22</v>
      </c>
      <c r="E21" s="481">
        <f t="shared" si="10"/>
        <v>211</v>
      </c>
      <c r="F21" s="482">
        <v>0.5</v>
      </c>
      <c r="G21" s="481">
        <f t="shared" si="3"/>
        <v>105.5</v>
      </c>
      <c r="H21" s="481">
        <f t="shared" si="12"/>
        <v>25.41</v>
      </c>
      <c r="I21" s="483">
        <f t="shared" si="4"/>
        <v>130.91</v>
      </c>
      <c r="J21" s="484">
        <v>32</v>
      </c>
      <c r="K21" s="480">
        <f t="shared" si="9"/>
        <v>0.2</v>
      </c>
      <c r="L21" s="481">
        <v>4.22</v>
      </c>
      <c r="M21" s="481">
        <f t="shared" si="11"/>
        <v>135.04</v>
      </c>
      <c r="N21" s="482">
        <v>1</v>
      </c>
      <c r="O21" s="481">
        <f t="shared" si="6"/>
        <v>135.04</v>
      </c>
      <c r="P21" s="481">
        <f t="shared" si="13"/>
        <v>32.53</v>
      </c>
      <c r="Q21" s="485">
        <f t="shared" si="7"/>
        <v>167.57</v>
      </c>
    </row>
    <row r="22" spans="1:32" ht="16.5" customHeight="1" x14ac:dyDescent="0.25">
      <c r="A22" s="486" t="s">
        <v>1518</v>
      </c>
      <c r="B22" s="479">
        <v>56</v>
      </c>
      <c r="C22" s="480">
        <f t="shared" si="8"/>
        <v>0.35</v>
      </c>
      <c r="D22" s="481">
        <v>4.79</v>
      </c>
      <c r="E22" s="481">
        <f t="shared" si="10"/>
        <v>268.24</v>
      </c>
      <c r="F22" s="482">
        <v>0.5</v>
      </c>
      <c r="G22" s="481">
        <f t="shared" si="3"/>
        <v>134.12</v>
      </c>
      <c r="H22" s="481">
        <f t="shared" si="12"/>
        <v>32.31</v>
      </c>
      <c r="I22" s="483">
        <f t="shared" si="4"/>
        <v>166.43</v>
      </c>
      <c r="J22" s="484">
        <v>132</v>
      </c>
      <c r="K22" s="480">
        <f t="shared" si="9"/>
        <v>0.83</v>
      </c>
      <c r="L22" s="481">
        <v>4.79</v>
      </c>
      <c r="M22" s="481">
        <f t="shared" si="11"/>
        <v>632.28</v>
      </c>
      <c r="N22" s="482">
        <v>1</v>
      </c>
      <c r="O22" s="481">
        <f t="shared" si="6"/>
        <v>632.28</v>
      </c>
      <c r="P22" s="481">
        <f t="shared" si="13"/>
        <v>152.32</v>
      </c>
      <c r="Q22" s="485">
        <f t="shared" si="7"/>
        <v>784.6</v>
      </c>
    </row>
    <row r="23" spans="1:32" s="1" customFormat="1" ht="16.5" customHeight="1" x14ac:dyDescent="0.25">
      <c r="A23" s="486" t="s">
        <v>1519</v>
      </c>
      <c r="B23" s="479">
        <v>34</v>
      </c>
      <c r="C23" s="480">
        <f t="shared" si="8"/>
        <v>0.21</v>
      </c>
      <c r="D23" s="481">
        <v>4.79</v>
      </c>
      <c r="E23" s="481">
        <f t="shared" si="10"/>
        <v>162.86000000000001</v>
      </c>
      <c r="F23" s="482">
        <v>0.5</v>
      </c>
      <c r="G23" s="481">
        <f t="shared" si="3"/>
        <v>81.430000000000007</v>
      </c>
      <c r="H23" s="481">
        <f t="shared" si="12"/>
        <v>19.62</v>
      </c>
      <c r="I23" s="483">
        <f t="shared" si="4"/>
        <v>101.05</v>
      </c>
      <c r="J23" s="484">
        <v>130</v>
      </c>
      <c r="K23" s="480">
        <f t="shared" si="9"/>
        <v>0.82</v>
      </c>
      <c r="L23" s="481">
        <v>4.79</v>
      </c>
      <c r="M23" s="481">
        <f t="shared" si="11"/>
        <v>622.70000000000005</v>
      </c>
      <c r="N23" s="482">
        <v>1</v>
      </c>
      <c r="O23" s="481">
        <f t="shared" si="6"/>
        <v>622.70000000000005</v>
      </c>
      <c r="P23" s="481">
        <f t="shared" si="13"/>
        <v>150.01</v>
      </c>
      <c r="Q23" s="485">
        <f t="shared" si="7"/>
        <v>772.71</v>
      </c>
      <c r="R23" s="146"/>
      <c r="S23" s="146"/>
      <c r="T23" s="146"/>
      <c r="U23" s="146"/>
      <c r="V23" s="146"/>
      <c r="W23" s="146"/>
      <c r="X23" s="146"/>
      <c r="Y23" s="146"/>
      <c r="Z23" s="146"/>
      <c r="AA23" s="146"/>
      <c r="AB23" s="146"/>
      <c r="AC23" s="146"/>
      <c r="AD23" s="146"/>
      <c r="AE23" s="146"/>
      <c r="AF23" s="146"/>
    </row>
    <row r="24" spans="1:32" ht="16.5" customHeight="1" x14ac:dyDescent="0.25">
      <c r="A24" s="486" t="s">
        <v>1520</v>
      </c>
      <c r="B24" s="479">
        <v>40</v>
      </c>
      <c r="C24" s="480">
        <f t="shared" si="8"/>
        <v>0.25</v>
      </c>
      <c r="D24" s="481">
        <v>4.79</v>
      </c>
      <c r="E24" s="481">
        <f t="shared" si="10"/>
        <v>191.6</v>
      </c>
      <c r="F24" s="482">
        <v>0.5</v>
      </c>
      <c r="G24" s="481">
        <f t="shared" si="3"/>
        <v>95.8</v>
      </c>
      <c r="H24" s="481">
        <f t="shared" si="12"/>
        <v>23.08</v>
      </c>
      <c r="I24" s="483">
        <f t="shared" si="4"/>
        <v>118.88</v>
      </c>
      <c r="J24" s="484">
        <v>124</v>
      </c>
      <c r="K24" s="480">
        <f t="shared" si="9"/>
        <v>0.78</v>
      </c>
      <c r="L24" s="481">
        <v>4.79</v>
      </c>
      <c r="M24" s="481">
        <f t="shared" si="11"/>
        <v>593.96</v>
      </c>
      <c r="N24" s="482">
        <v>1</v>
      </c>
      <c r="O24" s="481">
        <f t="shared" si="6"/>
        <v>593.96</v>
      </c>
      <c r="P24" s="481">
        <f t="shared" si="13"/>
        <v>143.08000000000001</v>
      </c>
      <c r="Q24" s="485">
        <f t="shared" si="7"/>
        <v>737.04</v>
      </c>
    </row>
    <row r="25" spans="1:32" s="1" customFormat="1" ht="55.5" customHeight="1" x14ac:dyDescent="0.25">
      <c r="A25" s="492" t="s">
        <v>10</v>
      </c>
      <c r="B25" s="487">
        <f>SUM(B26:B37)</f>
        <v>488.5</v>
      </c>
      <c r="C25" s="488">
        <f>SUM(C26:C37)</f>
        <v>3.07</v>
      </c>
      <c r="D25" s="488"/>
      <c r="E25" s="488"/>
      <c r="F25" s="488"/>
      <c r="G25" s="488">
        <f t="shared" ref="G25:Q25" si="14">SUM(G26:G37)</f>
        <v>849.42000000000007</v>
      </c>
      <c r="H25" s="488">
        <f t="shared" si="14"/>
        <v>201.95</v>
      </c>
      <c r="I25" s="489">
        <f t="shared" si="14"/>
        <v>1051.3699999999999</v>
      </c>
      <c r="J25" s="490">
        <v>1355.5</v>
      </c>
      <c r="K25" s="488">
        <f t="shared" si="14"/>
        <v>8.5300000000000011</v>
      </c>
      <c r="L25" s="488"/>
      <c r="M25" s="488"/>
      <c r="N25" s="488"/>
      <c r="O25" s="488">
        <f t="shared" si="14"/>
        <v>4714.96</v>
      </c>
      <c r="P25" s="488">
        <f t="shared" si="14"/>
        <v>1125.0999999999999</v>
      </c>
      <c r="Q25" s="491">
        <f t="shared" si="14"/>
        <v>5840.06</v>
      </c>
      <c r="R25" s="146"/>
      <c r="S25" s="146"/>
      <c r="T25" s="146"/>
      <c r="U25" s="146"/>
      <c r="V25" s="146"/>
      <c r="W25" s="146"/>
      <c r="X25" s="146"/>
      <c r="Y25" s="146"/>
      <c r="Z25" s="146"/>
      <c r="AA25" s="146"/>
      <c r="AB25" s="146"/>
      <c r="AC25" s="146"/>
      <c r="AD25" s="146"/>
      <c r="AE25" s="146"/>
      <c r="AF25" s="146"/>
    </row>
    <row r="26" spans="1:32" ht="16.5" customHeight="1" x14ac:dyDescent="0.25">
      <c r="A26" s="470" t="s">
        <v>1521</v>
      </c>
      <c r="B26" s="479">
        <v>32</v>
      </c>
      <c r="C26" s="480">
        <f>ROUND(B26/159,2)</f>
        <v>0.2</v>
      </c>
      <c r="D26" s="481">
        <v>3.52</v>
      </c>
      <c r="E26" s="481">
        <f>ROUND(B26*D26,2)</f>
        <v>112.64</v>
      </c>
      <c r="F26" s="482">
        <v>0.5</v>
      </c>
      <c r="G26" s="481">
        <f t="shared" ref="G26:G37" si="15">ROUND(E26*F26,2)</f>
        <v>56.32</v>
      </c>
      <c r="H26" s="481">
        <f t="shared" ref="H26:H34" si="16">ROUND(G26*0.2409,2)</f>
        <v>13.57</v>
      </c>
      <c r="I26" s="483">
        <f t="shared" ref="I26:I37" si="17">ROUND(G26+H26,2)</f>
        <v>69.89</v>
      </c>
      <c r="J26" s="484">
        <v>132</v>
      </c>
      <c r="K26" s="480">
        <f>ROUND(J26/159,2)</f>
        <v>0.83</v>
      </c>
      <c r="L26" s="481">
        <v>3.52</v>
      </c>
      <c r="M26" s="481">
        <f>ROUND(J26*L26,2)</f>
        <v>464.64</v>
      </c>
      <c r="N26" s="482">
        <v>1</v>
      </c>
      <c r="O26" s="481">
        <f t="shared" ref="O26:O37" si="18">ROUND(M26*N26,2)</f>
        <v>464.64</v>
      </c>
      <c r="P26" s="481">
        <f t="shared" ref="P26:P35" si="19">ROUND(O26*0.2409,2)</f>
        <v>111.93</v>
      </c>
      <c r="Q26" s="485">
        <f t="shared" ref="Q26:Q37" si="20">ROUND(O26+P26,2)</f>
        <v>576.57000000000005</v>
      </c>
    </row>
    <row r="27" spans="1:32" ht="16.5" customHeight="1" x14ac:dyDescent="0.25">
      <c r="A27" s="470" t="s">
        <v>1522</v>
      </c>
      <c r="B27" s="479">
        <v>48</v>
      </c>
      <c r="C27" s="480">
        <f t="shared" ref="C27:C37" si="21">ROUND(B27/159,2)</f>
        <v>0.3</v>
      </c>
      <c r="D27" s="481">
        <v>3.52</v>
      </c>
      <c r="E27" s="481">
        <f t="shared" ref="E27:E37" si="22">ROUND(B27*D27,2)</f>
        <v>168.96</v>
      </c>
      <c r="F27" s="482">
        <v>0.5</v>
      </c>
      <c r="G27" s="481">
        <f t="shared" si="15"/>
        <v>84.48</v>
      </c>
      <c r="H27" s="481">
        <f t="shared" si="16"/>
        <v>20.350000000000001</v>
      </c>
      <c r="I27" s="483">
        <f t="shared" si="17"/>
        <v>104.83</v>
      </c>
      <c r="J27" s="484">
        <v>116</v>
      </c>
      <c r="K27" s="480">
        <f t="shared" ref="K27:K37" si="23">ROUND(J27/159,2)</f>
        <v>0.73</v>
      </c>
      <c r="L27" s="481">
        <v>3.52</v>
      </c>
      <c r="M27" s="481">
        <f t="shared" ref="M27:M37" si="24">ROUND(J27*L27,2)</f>
        <v>408.32</v>
      </c>
      <c r="N27" s="482">
        <v>1</v>
      </c>
      <c r="O27" s="481">
        <f t="shared" si="18"/>
        <v>408.32</v>
      </c>
      <c r="P27" s="481">
        <f t="shared" si="19"/>
        <v>98.36</v>
      </c>
      <c r="Q27" s="485">
        <f t="shared" si="20"/>
        <v>506.68</v>
      </c>
    </row>
    <row r="28" spans="1:32" ht="16.5" customHeight="1" x14ac:dyDescent="0.25">
      <c r="A28" s="470" t="s">
        <v>1523</v>
      </c>
      <c r="B28" s="479">
        <v>55</v>
      </c>
      <c r="C28" s="480">
        <f t="shared" si="21"/>
        <v>0.35</v>
      </c>
      <c r="D28" s="481">
        <v>3.52</v>
      </c>
      <c r="E28" s="481">
        <f t="shared" si="22"/>
        <v>193.6</v>
      </c>
      <c r="F28" s="482">
        <v>0.5</v>
      </c>
      <c r="G28" s="481">
        <f t="shared" si="15"/>
        <v>96.8</v>
      </c>
      <c r="H28" s="481">
        <f t="shared" si="16"/>
        <v>23.32</v>
      </c>
      <c r="I28" s="483">
        <f t="shared" si="17"/>
        <v>120.12</v>
      </c>
      <c r="J28" s="484">
        <v>109</v>
      </c>
      <c r="K28" s="480">
        <f t="shared" si="23"/>
        <v>0.69</v>
      </c>
      <c r="L28" s="481">
        <v>3.52</v>
      </c>
      <c r="M28" s="481">
        <f t="shared" si="24"/>
        <v>383.68</v>
      </c>
      <c r="N28" s="482">
        <v>1</v>
      </c>
      <c r="O28" s="481">
        <f t="shared" si="18"/>
        <v>383.68</v>
      </c>
      <c r="P28" s="481">
        <f t="shared" si="19"/>
        <v>92.43</v>
      </c>
      <c r="Q28" s="485">
        <f t="shared" si="20"/>
        <v>476.11</v>
      </c>
    </row>
    <row r="29" spans="1:32" ht="16.5" customHeight="1" x14ac:dyDescent="0.25">
      <c r="A29" s="470" t="s">
        <v>1524</v>
      </c>
      <c r="B29" s="479">
        <v>47</v>
      </c>
      <c r="C29" s="480">
        <f t="shared" si="21"/>
        <v>0.3</v>
      </c>
      <c r="D29" s="481">
        <v>3.52</v>
      </c>
      <c r="E29" s="481">
        <f t="shared" si="22"/>
        <v>165.44</v>
      </c>
      <c r="F29" s="482">
        <v>0.5</v>
      </c>
      <c r="G29" s="481">
        <f t="shared" si="15"/>
        <v>82.72</v>
      </c>
      <c r="H29" s="481">
        <f t="shared" si="16"/>
        <v>19.93</v>
      </c>
      <c r="I29" s="483">
        <f t="shared" si="17"/>
        <v>102.65</v>
      </c>
      <c r="J29" s="484">
        <v>117</v>
      </c>
      <c r="K29" s="480">
        <f t="shared" si="23"/>
        <v>0.74</v>
      </c>
      <c r="L29" s="481">
        <v>3.52</v>
      </c>
      <c r="M29" s="481">
        <f t="shared" si="24"/>
        <v>411.84</v>
      </c>
      <c r="N29" s="482">
        <v>1</v>
      </c>
      <c r="O29" s="481">
        <f t="shared" si="18"/>
        <v>411.84</v>
      </c>
      <c r="P29" s="481">
        <f t="shared" si="19"/>
        <v>99.21</v>
      </c>
      <c r="Q29" s="485">
        <f t="shared" si="20"/>
        <v>511.05</v>
      </c>
    </row>
    <row r="30" spans="1:32" ht="16.5" customHeight="1" x14ac:dyDescent="0.25">
      <c r="A30" s="470" t="s">
        <v>1525</v>
      </c>
      <c r="B30" s="479">
        <v>31</v>
      </c>
      <c r="C30" s="480">
        <f t="shared" si="21"/>
        <v>0.19</v>
      </c>
      <c r="D30" s="481">
        <v>3.52</v>
      </c>
      <c r="E30" s="481">
        <f t="shared" si="22"/>
        <v>109.12</v>
      </c>
      <c r="F30" s="482">
        <v>0.5</v>
      </c>
      <c r="G30" s="481">
        <f t="shared" si="15"/>
        <v>54.56</v>
      </c>
      <c r="H30" s="481">
        <f t="shared" si="16"/>
        <v>13.14</v>
      </c>
      <c r="I30" s="483">
        <f t="shared" si="17"/>
        <v>67.7</v>
      </c>
      <c r="J30" s="484">
        <v>133</v>
      </c>
      <c r="K30" s="480">
        <f t="shared" si="23"/>
        <v>0.84</v>
      </c>
      <c r="L30" s="481">
        <v>3.52</v>
      </c>
      <c r="M30" s="481">
        <f t="shared" si="24"/>
        <v>468.16</v>
      </c>
      <c r="N30" s="482">
        <v>1</v>
      </c>
      <c r="O30" s="481">
        <f t="shared" si="18"/>
        <v>468.16</v>
      </c>
      <c r="P30" s="481">
        <f t="shared" si="19"/>
        <v>112.78</v>
      </c>
      <c r="Q30" s="485">
        <f t="shared" si="20"/>
        <v>580.94000000000005</v>
      </c>
    </row>
    <row r="31" spans="1:32" ht="16.5" customHeight="1" x14ac:dyDescent="0.25">
      <c r="A31" s="470" t="s">
        <v>1525</v>
      </c>
      <c r="B31" s="479">
        <v>48</v>
      </c>
      <c r="C31" s="480">
        <f t="shared" si="21"/>
        <v>0.3</v>
      </c>
      <c r="D31" s="481">
        <v>3.52</v>
      </c>
      <c r="E31" s="481">
        <f t="shared" si="22"/>
        <v>168.96</v>
      </c>
      <c r="F31" s="482">
        <v>0.5</v>
      </c>
      <c r="G31" s="481">
        <f t="shared" si="15"/>
        <v>84.48</v>
      </c>
      <c r="H31" s="481">
        <f t="shared" si="16"/>
        <v>20.350000000000001</v>
      </c>
      <c r="I31" s="483">
        <f t="shared" si="17"/>
        <v>104.83</v>
      </c>
      <c r="J31" s="484">
        <v>116</v>
      </c>
      <c r="K31" s="480">
        <f t="shared" si="23"/>
        <v>0.73</v>
      </c>
      <c r="L31" s="481">
        <v>3.52</v>
      </c>
      <c r="M31" s="481">
        <f t="shared" si="24"/>
        <v>408.32</v>
      </c>
      <c r="N31" s="482">
        <v>1</v>
      </c>
      <c r="O31" s="481">
        <f t="shared" si="18"/>
        <v>408.32</v>
      </c>
      <c r="P31" s="481">
        <f t="shared" si="19"/>
        <v>98.36</v>
      </c>
      <c r="Q31" s="485">
        <f t="shared" si="20"/>
        <v>506.68</v>
      </c>
    </row>
    <row r="32" spans="1:32" ht="16.5" customHeight="1" x14ac:dyDescent="0.25">
      <c r="A32" s="470" t="s">
        <v>1526</v>
      </c>
      <c r="B32" s="479"/>
      <c r="C32" s="480"/>
      <c r="D32" s="481"/>
      <c r="E32" s="481"/>
      <c r="F32" s="482"/>
      <c r="G32" s="481"/>
      <c r="H32" s="481"/>
      <c r="I32" s="483"/>
      <c r="J32" s="484">
        <v>116</v>
      </c>
      <c r="K32" s="480">
        <f t="shared" si="23"/>
        <v>0.73</v>
      </c>
      <c r="L32" s="481">
        <v>3.52</v>
      </c>
      <c r="M32" s="481">
        <f t="shared" si="24"/>
        <v>408.32</v>
      </c>
      <c r="N32" s="482">
        <v>1</v>
      </c>
      <c r="O32" s="481">
        <f t="shared" si="18"/>
        <v>408.32</v>
      </c>
      <c r="P32" s="481">
        <f t="shared" si="19"/>
        <v>98.36</v>
      </c>
      <c r="Q32" s="485">
        <f t="shared" si="20"/>
        <v>506.68</v>
      </c>
    </row>
    <row r="33" spans="1:32" ht="16.5" customHeight="1" x14ac:dyDescent="0.25">
      <c r="A33" s="470" t="s">
        <v>1527</v>
      </c>
      <c r="B33" s="479">
        <v>44</v>
      </c>
      <c r="C33" s="480">
        <f t="shared" si="21"/>
        <v>0.28000000000000003</v>
      </c>
      <c r="D33" s="481">
        <v>3.05</v>
      </c>
      <c r="E33" s="481">
        <f t="shared" si="22"/>
        <v>134.19999999999999</v>
      </c>
      <c r="F33" s="482">
        <v>0.5</v>
      </c>
      <c r="G33" s="481">
        <f t="shared" si="15"/>
        <v>67.099999999999994</v>
      </c>
      <c r="H33" s="481">
        <f t="shared" si="16"/>
        <v>16.16</v>
      </c>
      <c r="I33" s="483">
        <f t="shared" si="17"/>
        <v>83.26</v>
      </c>
      <c r="J33" s="484">
        <v>120</v>
      </c>
      <c r="K33" s="480">
        <f t="shared" si="23"/>
        <v>0.75</v>
      </c>
      <c r="L33" s="481">
        <v>3.05</v>
      </c>
      <c r="M33" s="481">
        <f t="shared" si="24"/>
        <v>366</v>
      </c>
      <c r="N33" s="482">
        <v>1</v>
      </c>
      <c r="O33" s="481">
        <f t="shared" si="18"/>
        <v>366</v>
      </c>
      <c r="P33" s="481">
        <f t="shared" si="19"/>
        <v>88.17</v>
      </c>
      <c r="Q33" s="485">
        <f t="shared" si="20"/>
        <v>454.17</v>
      </c>
    </row>
    <row r="34" spans="1:32" ht="16.5" customHeight="1" x14ac:dyDescent="0.25">
      <c r="A34" s="470" t="s">
        <v>1528</v>
      </c>
      <c r="B34" s="479">
        <f>48+48</f>
        <v>96</v>
      </c>
      <c r="C34" s="480">
        <f t="shared" si="21"/>
        <v>0.6</v>
      </c>
      <c r="D34" s="481">
        <v>3.52</v>
      </c>
      <c r="E34" s="481">
        <f t="shared" si="22"/>
        <v>337.92</v>
      </c>
      <c r="F34" s="482">
        <v>0.5</v>
      </c>
      <c r="G34" s="481">
        <f t="shared" si="15"/>
        <v>168.96</v>
      </c>
      <c r="H34" s="481">
        <f t="shared" si="16"/>
        <v>40.700000000000003</v>
      </c>
      <c r="I34" s="483">
        <f t="shared" si="17"/>
        <v>209.66</v>
      </c>
      <c r="J34" s="484">
        <v>116</v>
      </c>
      <c r="K34" s="480">
        <f t="shared" si="23"/>
        <v>0.73</v>
      </c>
      <c r="L34" s="481">
        <v>3.52</v>
      </c>
      <c r="M34" s="481">
        <f t="shared" si="24"/>
        <v>408.32</v>
      </c>
      <c r="N34" s="482">
        <v>1</v>
      </c>
      <c r="O34" s="481">
        <f t="shared" si="18"/>
        <v>408.32</v>
      </c>
      <c r="P34" s="481">
        <f t="shared" si="19"/>
        <v>98.36</v>
      </c>
      <c r="Q34" s="485">
        <f t="shared" si="20"/>
        <v>506.68</v>
      </c>
    </row>
    <row r="35" spans="1:32" ht="16.5" customHeight="1" x14ac:dyDescent="0.25">
      <c r="A35" s="470" t="s">
        <v>1529</v>
      </c>
      <c r="B35" s="479"/>
      <c r="C35" s="480"/>
      <c r="D35" s="481"/>
      <c r="E35" s="481"/>
      <c r="F35" s="482"/>
      <c r="G35" s="481"/>
      <c r="H35" s="481"/>
      <c r="I35" s="483"/>
      <c r="J35" s="484">
        <v>40</v>
      </c>
      <c r="K35" s="480">
        <f t="shared" si="23"/>
        <v>0.25</v>
      </c>
      <c r="L35" s="481">
        <v>3.52</v>
      </c>
      <c r="M35" s="481">
        <f t="shared" si="24"/>
        <v>140.80000000000001</v>
      </c>
      <c r="N35" s="482">
        <v>1</v>
      </c>
      <c r="O35" s="481">
        <f t="shared" si="18"/>
        <v>140.80000000000001</v>
      </c>
      <c r="P35" s="481">
        <f t="shared" si="19"/>
        <v>33.92</v>
      </c>
      <c r="Q35" s="485">
        <f t="shared" si="20"/>
        <v>174.72</v>
      </c>
    </row>
    <row r="36" spans="1:32" ht="16.5" customHeight="1" x14ac:dyDescent="0.25">
      <c r="A36" s="470" t="s">
        <v>1530</v>
      </c>
      <c r="B36" s="479">
        <v>54.5</v>
      </c>
      <c r="C36" s="480">
        <f t="shared" si="21"/>
        <v>0.34</v>
      </c>
      <c r="D36" s="481">
        <v>3.52</v>
      </c>
      <c r="E36" s="481">
        <f t="shared" si="22"/>
        <v>191.84</v>
      </c>
      <c r="F36" s="482">
        <v>0.5</v>
      </c>
      <c r="G36" s="481">
        <f t="shared" si="15"/>
        <v>95.92</v>
      </c>
      <c r="H36" s="481">
        <f>ROUND(G36*0.2131,2)</f>
        <v>20.440000000000001</v>
      </c>
      <c r="I36" s="483">
        <f t="shared" si="17"/>
        <v>116.36</v>
      </c>
      <c r="J36" s="484">
        <v>109.5</v>
      </c>
      <c r="K36" s="480">
        <f t="shared" si="23"/>
        <v>0.69</v>
      </c>
      <c r="L36" s="481">
        <v>3.52</v>
      </c>
      <c r="M36" s="481">
        <f t="shared" si="24"/>
        <v>385.44</v>
      </c>
      <c r="N36" s="482">
        <v>1</v>
      </c>
      <c r="O36" s="481">
        <f t="shared" si="18"/>
        <v>385.44</v>
      </c>
      <c r="P36" s="481">
        <f>ROUND(O36*0.2131,2)</f>
        <v>82.14</v>
      </c>
      <c r="Q36" s="485">
        <f t="shared" si="20"/>
        <v>467.58</v>
      </c>
    </row>
    <row r="37" spans="1:32" ht="16.5" customHeight="1" x14ac:dyDescent="0.25">
      <c r="A37" s="470" t="s">
        <v>1531</v>
      </c>
      <c r="B37" s="479">
        <v>33</v>
      </c>
      <c r="C37" s="480">
        <f t="shared" si="21"/>
        <v>0.21</v>
      </c>
      <c r="D37" s="481">
        <v>3.52</v>
      </c>
      <c r="E37" s="481">
        <f t="shared" si="22"/>
        <v>116.16</v>
      </c>
      <c r="F37" s="482">
        <v>0.5</v>
      </c>
      <c r="G37" s="481">
        <f t="shared" si="15"/>
        <v>58.08</v>
      </c>
      <c r="H37" s="481">
        <f>ROUND(G37*0.2409,2)</f>
        <v>13.99</v>
      </c>
      <c r="I37" s="483">
        <f t="shared" si="17"/>
        <v>72.069999999999993</v>
      </c>
      <c r="J37" s="484">
        <v>131</v>
      </c>
      <c r="K37" s="480">
        <f t="shared" si="23"/>
        <v>0.82</v>
      </c>
      <c r="L37" s="481">
        <v>3.52</v>
      </c>
      <c r="M37" s="481">
        <f t="shared" si="24"/>
        <v>461.12</v>
      </c>
      <c r="N37" s="482">
        <v>1</v>
      </c>
      <c r="O37" s="481">
        <f t="shared" si="18"/>
        <v>461.12</v>
      </c>
      <c r="P37" s="481">
        <f>ROUND(O37*0.2409,2)</f>
        <v>111.08</v>
      </c>
      <c r="Q37" s="485">
        <f t="shared" si="20"/>
        <v>572.20000000000005</v>
      </c>
    </row>
    <row r="38" spans="1:32" s="1" customFormat="1" ht="48" customHeight="1" x14ac:dyDescent="0.25">
      <c r="A38" s="492" t="s">
        <v>8</v>
      </c>
      <c r="B38" s="490">
        <f>SUM(B39)</f>
        <v>38</v>
      </c>
      <c r="C38" s="488">
        <f>SUM(C39)</f>
        <v>0.24</v>
      </c>
      <c r="D38" s="488"/>
      <c r="E38" s="488"/>
      <c r="F38" s="488"/>
      <c r="G38" s="488">
        <f t="shared" ref="G38:Q38" si="25">SUM(G39)</f>
        <v>55.2</v>
      </c>
      <c r="H38" s="488">
        <f t="shared" si="25"/>
        <v>13.3</v>
      </c>
      <c r="I38" s="489">
        <f t="shared" si="25"/>
        <v>68.5</v>
      </c>
      <c r="J38" s="490">
        <v>115</v>
      </c>
      <c r="K38" s="488">
        <f t="shared" si="25"/>
        <v>0.72</v>
      </c>
      <c r="L38" s="488"/>
      <c r="M38" s="488"/>
      <c r="N38" s="488"/>
      <c r="O38" s="488">
        <f t="shared" si="25"/>
        <v>331.2</v>
      </c>
      <c r="P38" s="488">
        <f t="shared" si="25"/>
        <v>79.790000000000006</v>
      </c>
      <c r="Q38" s="491">
        <f t="shared" si="25"/>
        <v>410.99</v>
      </c>
      <c r="R38" s="146"/>
      <c r="S38" s="146"/>
      <c r="T38" s="146"/>
      <c r="U38" s="146"/>
      <c r="V38" s="146"/>
      <c r="W38" s="146"/>
      <c r="X38" s="146"/>
      <c r="Y38" s="146"/>
      <c r="Z38" s="146"/>
      <c r="AA38" s="146"/>
      <c r="AB38" s="146"/>
      <c r="AC38" s="146"/>
      <c r="AD38" s="146"/>
      <c r="AE38" s="146"/>
      <c r="AF38" s="146"/>
    </row>
    <row r="39" spans="1:32" ht="16.5" customHeight="1" thickBot="1" x14ac:dyDescent="0.3">
      <c r="A39" s="493" t="s">
        <v>223</v>
      </c>
      <c r="B39" s="494">
        <v>38</v>
      </c>
      <c r="C39" s="495">
        <f t="shared" ref="C39" si="26">ROUND(B39/159,2)</f>
        <v>0.24</v>
      </c>
      <c r="D39" s="496">
        <v>460</v>
      </c>
      <c r="E39" s="496">
        <f>ROUND(C39*D39,2)</f>
        <v>110.4</v>
      </c>
      <c r="F39" s="497">
        <v>0.5</v>
      </c>
      <c r="G39" s="496">
        <f>ROUND(E39*F39,2)</f>
        <v>55.2</v>
      </c>
      <c r="H39" s="496">
        <f>ROUND(G39*0.2409,2)</f>
        <v>13.3</v>
      </c>
      <c r="I39" s="498">
        <f>ROUND(G39+H39,2)</f>
        <v>68.5</v>
      </c>
      <c r="J39" s="499">
        <v>115</v>
      </c>
      <c r="K39" s="495">
        <f t="shared" ref="K39" si="27">ROUND(J39/159,2)</f>
        <v>0.72</v>
      </c>
      <c r="L39" s="496">
        <v>460</v>
      </c>
      <c r="M39" s="496">
        <f>ROUND(K39*L39,2)</f>
        <v>331.2</v>
      </c>
      <c r="N39" s="497">
        <v>1</v>
      </c>
      <c r="O39" s="496">
        <f>ROUND(M39*N39,2)</f>
        <v>331.2</v>
      </c>
      <c r="P39" s="496">
        <f>ROUND(O39*0.2409,2)</f>
        <v>79.790000000000006</v>
      </c>
      <c r="Q39" s="500">
        <f>ROUND(O39+P39,2)</f>
        <v>410.99</v>
      </c>
    </row>
    <row r="40" spans="1:32" s="505" customFormat="1" ht="63.75" customHeight="1" x14ac:dyDescent="0.25">
      <c r="A40" s="462" t="s">
        <v>1532</v>
      </c>
      <c r="B40" s="501">
        <f>B41+B111+B147+B162</f>
        <v>3261</v>
      </c>
      <c r="C40" s="502">
        <f t="shared" ref="C40:Q40" si="28">C41+C111+C147+C162</f>
        <v>20.45</v>
      </c>
      <c r="D40" s="502"/>
      <c r="E40" s="502"/>
      <c r="F40" s="502"/>
      <c r="G40" s="502">
        <f t="shared" si="28"/>
        <v>3817.1999999999994</v>
      </c>
      <c r="H40" s="502">
        <f t="shared" si="28"/>
        <v>907.82000000000016</v>
      </c>
      <c r="I40" s="503">
        <f t="shared" si="28"/>
        <v>4725.0200000000004</v>
      </c>
      <c r="J40" s="501">
        <v>8973.5</v>
      </c>
      <c r="K40" s="502">
        <f t="shared" si="28"/>
        <v>56.37</v>
      </c>
      <c r="L40" s="502"/>
      <c r="M40" s="502"/>
      <c r="N40" s="502"/>
      <c r="O40" s="502">
        <f t="shared" si="28"/>
        <v>51188.500000000007</v>
      </c>
      <c r="P40" s="502">
        <f t="shared" si="28"/>
        <v>12159.23</v>
      </c>
      <c r="Q40" s="504">
        <f t="shared" si="28"/>
        <v>63347.729999999996</v>
      </c>
      <c r="R40" s="59"/>
      <c r="S40" s="59"/>
      <c r="T40" s="59"/>
      <c r="U40" s="59"/>
      <c r="V40" s="59"/>
      <c r="W40" s="59"/>
      <c r="X40" s="59"/>
      <c r="Y40" s="59"/>
      <c r="Z40" s="59"/>
      <c r="AA40" s="59"/>
      <c r="AB40" s="59"/>
      <c r="AC40" s="59"/>
      <c r="AD40" s="59"/>
      <c r="AE40" s="59"/>
      <c r="AF40" s="59"/>
    </row>
    <row r="41" spans="1:32" ht="49.5" x14ac:dyDescent="0.25">
      <c r="A41" s="492" t="s">
        <v>11</v>
      </c>
      <c r="B41" s="467">
        <f>SUM(B42:B110)</f>
        <v>1457.5</v>
      </c>
      <c r="C41" s="104">
        <f>SUM(C42:C110)</f>
        <v>9.15</v>
      </c>
      <c r="D41" s="104"/>
      <c r="E41" s="104"/>
      <c r="F41" s="104"/>
      <c r="G41" s="104">
        <f t="shared" ref="G41:Q41" si="29">SUM(G42:G110)</f>
        <v>2302.4099999999994</v>
      </c>
      <c r="H41" s="104">
        <f t="shared" si="29"/>
        <v>543.7600000000001</v>
      </c>
      <c r="I41" s="468">
        <f t="shared" si="29"/>
        <v>2846.1700000000005</v>
      </c>
      <c r="J41" s="467">
        <v>3900.5</v>
      </c>
      <c r="K41" s="104">
        <f t="shared" si="29"/>
        <v>24.459999999999997</v>
      </c>
      <c r="L41" s="104"/>
      <c r="M41" s="104"/>
      <c r="N41" s="104"/>
      <c r="O41" s="104">
        <f t="shared" si="29"/>
        <v>30038.180000000004</v>
      </c>
      <c r="P41" s="104">
        <f t="shared" si="29"/>
        <v>7087.9</v>
      </c>
      <c r="Q41" s="469">
        <f t="shared" si="29"/>
        <v>37126.079999999994</v>
      </c>
    </row>
    <row r="42" spans="1:32" ht="16.5" customHeight="1" x14ac:dyDescent="0.25">
      <c r="A42" s="470" t="s">
        <v>1511</v>
      </c>
      <c r="B42" s="484">
        <f>4+42.5</f>
        <v>46.5</v>
      </c>
      <c r="C42" s="472">
        <f>ROUND(B42/159,2)</f>
        <v>0.28999999999999998</v>
      </c>
      <c r="D42" s="105">
        <v>1187</v>
      </c>
      <c r="E42" s="105">
        <f t="shared" ref="E42:E101" si="30">ROUND(C42*D42,2)</f>
        <v>344.23</v>
      </c>
      <c r="F42" s="473">
        <v>0.2</v>
      </c>
      <c r="G42" s="105">
        <f t="shared" ref="G42:G108" si="31">ROUND(E42*F42,2)</f>
        <v>68.849999999999994</v>
      </c>
      <c r="H42" s="105">
        <f>ROUND(G42*0.2409,2)</f>
        <v>16.59</v>
      </c>
      <c r="I42" s="474">
        <f t="shared" ref="I42:I109" si="32">ROUND(G42+H42,2)</f>
        <v>85.44</v>
      </c>
      <c r="J42" s="484">
        <v>59.5</v>
      </c>
      <c r="K42" s="472">
        <f>ROUND(J42/159,2)</f>
        <v>0.37</v>
      </c>
      <c r="L42" s="105">
        <v>1187</v>
      </c>
      <c r="M42" s="105">
        <f t="shared" ref="M42:M71" si="33">ROUND(K42*L42,2)</f>
        <v>439.19</v>
      </c>
      <c r="N42" s="473">
        <v>1</v>
      </c>
      <c r="O42" s="105">
        <f t="shared" ref="O42:O71" si="34">ROUND(M42*N42,2)</f>
        <v>439.19</v>
      </c>
      <c r="P42" s="105">
        <f>ROUND(O42*0.2409,2)</f>
        <v>105.8</v>
      </c>
      <c r="Q42" s="373">
        <f t="shared" ref="Q42:Q109" si="35">ROUND(O42+P42,2)</f>
        <v>544.99</v>
      </c>
    </row>
    <row r="43" spans="1:32" ht="16.5" customHeight="1" x14ac:dyDescent="0.25">
      <c r="A43" s="470" t="s">
        <v>1533</v>
      </c>
      <c r="B43" s="484">
        <f>0+48</f>
        <v>48</v>
      </c>
      <c r="C43" s="472">
        <f t="shared" ref="C43:C109" si="36">ROUND(B43/159,2)</f>
        <v>0.3</v>
      </c>
      <c r="D43" s="105">
        <v>1187</v>
      </c>
      <c r="E43" s="105">
        <f t="shared" si="30"/>
        <v>356.1</v>
      </c>
      <c r="F43" s="473">
        <v>0.2</v>
      </c>
      <c r="G43" s="105">
        <f t="shared" si="31"/>
        <v>71.22</v>
      </c>
      <c r="H43" s="105">
        <f>ROUND(G43*0.2409,2)</f>
        <v>17.16</v>
      </c>
      <c r="I43" s="474">
        <f t="shared" si="32"/>
        <v>88.38</v>
      </c>
      <c r="J43" s="484">
        <v>124</v>
      </c>
      <c r="K43" s="472">
        <f t="shared" ref="K43:K109" si="37">ROUND(J43/159,2)</f>
        <v>0.78</v>
      </c>
      <c r="L43" s="105">
        <v>1187</v>
      </c>
      <c r="M43" s="105">
        <f t="shared" si="33"/>
        <v>925.86</v>
      </c>
      <c r="N43" s="473">
        <v>1</v>
      </c>
      <c r="O43" s="105">
        <f t="shared" si="34"/>
        <v>925.86</v>
      </c>
      <c r="P43" s="105">
        <f>ROUND(O43*0.2409,2)</f>
        <v>223.04</v>
      </c>
      <c r="Q43" s="373">
        <f t="shared" si="35"/>
        <v>1148.9000000000001</v>
      </c>
    </row>
    <row r="44" spans="1:32" ht="16.5" customHeight="1" x14ac:dyDescent="0.25">
      <c r="A44" s="470" t="s">
        <v>1534</v>
      </c>
      <c r="B44" s="484">
        <v>15.5</v>
      </c>
      <c r="C44" s="472">
        <f t="shared" si="36"/>
        <v>0.1</v>
      </c>
      <c r="D44" s="105">
        <v>1187</v>
      </c>
      <c r="E44" s="105">
        <f t="shared" si="30"/>
        <v>118.7</v>
      </c>
      <c r="F44" s="473">
        <v>0.2</v>
      </c>
      <c r="G44" s="105">
        <f t="shared" si="31"/>
        <v>23.74</v>
      </c>
      <c r="H44" s="105">
        <f>ROUND(G44*0.2409,2)</f>
        <v>5.72</v>
      </c>
      <c r="I44" s="474">
        <f t="shared" si="32"/>
        <v>29.46</v>
      </c>
      <c r="J44" s="484">
        <v>68.5</v>
      </c>
      <c r="K44" s="472">
        <f t="shared" si="37"/>
        <v>0.43</v>
      </c>
      <c r="L44" s="105">
        <v>1187</v>
      </c>
      <c r="M44" s="105">
        <f t="shared" si="33"/>
        <v>510.41</v>
      </c>
      <c r="N44" s="473">
        <v>1</v>
      </c>
      <c r="O44" s="105">
        <f t="shared" si="34"/>
        <v>510.41</v>
      </c>
      <c r="P44" s="105">
        <f>ROUND(O44*0.2409,2)</f>
        <v>122.96</v>
      </c>
      <c r="Q44" s="373">
        <f t="shared" si="35"/>
        <v>633.37</v>
      </c>
    </row>
    <row r="45" spans="1:32" ht="16.5" customHeight="1" x14ac:dyDescent="0.25">
      <c r="A45" s="470" t="s">
        <v>1535</v>
      </c>
      <c r="B45" s="484">
        <v>16</v>
      </c>
      <c r="C45" s="472">
        <f t="shared" si="36"/>
        <v>0.1</v>
      </c>
      <c r="D45" s="105">
        <v>1187</v>
      </c>
      <c r="E45" s="105">
        <f t="shared" si="30"/>
        <v>118.7</v>
      </c>
      <c r="F45" s="473">
        <v>0.2</v>
      </c>
      <c r="G45" s="105">
        <f t="shared" si="31"/>
        <v>23.74</v>
      </c>
      <c r="H45" s="105">
        <f>ROUND(G45*0.2409,2)</f>
        <v>5.72</v>
      </c>
      <c r="I45" s="474">
        <f t="shared" si="32"/>
        <v>29.46</v>
      </c>
      <c r="J45" s="484">
        <v>16</v>
      </c>
      <c r="K45" s="472">
        <f t="shared" si="37"/>
        <v>0.1</v>
      </c>
      <c r="L45" s="105">
        <v>1187</v>
      </c>
      <c r="M45" s="105">
        <f t="shared" si="33"/>
        <v>118.7</v>
      </c>
      <c r="N45" s="473">
        <v>1</v>
      </c>
      <c r="O45" s="105">
        <f t="shared" si="34"/>
        <v>118.7</v>
      </c>
      <c r="P45" s="105">
        <f>ROUND(O45*0.2409,2)</f>
        <v>28.59</v>
      </c>
      <c r="Q45" s="373">
        <f t="shared" si="35"/>
        <v>147.29</v>
      </c>
    </row>
    <row r="46" spans="1:32" ht="16.5" customHeight="1" x14ac:dyDescent="0.25">
      <c r="A46" s="470" t="s">
        <v>1536</v>
      </c>
      <c r="B46" s="484">
        <v>15.5</v>
      </c>
      <c r="C46" s="472">
        <f t="shared" si="36"/>
        <v>0.1</v>
      </c>
      <c r="D46" s="105">
        <v>1187</v>
      </c>
      <c r="E46" s="105">
        <f t="shared" si="30"/>
        <v>118.7</v>
      </c>
      <c r="F46" s="473">
        <v>0.2</v>
      </c>
      <c r="G46" s="105">
        <f t="shared" si="31"/>
        <v>23.74</v>
      </c>
      <c r="H46" s="105">
        <f>ROUND(G46*0.2131,2)</f>
        <v>5.0599999999999996</v>
      </c>
      <c r="I46" s="474">
        <f t="shared" si="32"/>
        <v>28.8</v>
      </c>
      <c r="J46" s="484">
        <v>54.5</v>
      </c>
      <c r="K46" s="472">
        <f t="shared" si="37"/>
        <v>0.34</v>
      </c>
      <c r="L46" s="105">
        <v>1187</v>
      </c>
      <c r="M46" s="105">
        <f t="shared" si="33"/>
        <v>403.58</v>
      </c>
      <c r="N46" s="473">
        <v>1</v>
      </c>
      <c r="O46" s="105">
        <f t="shared" si="34"/>
        <v>403.58</v>
      </c>
      <c r="P46" s="105">
        <f>ROUND(O46*0.2131,2)</f>
        <v>86</v>
      </c>
      <c r="Q46" s="373">
        <f t="shared" si="35"/>
        <v>489.58</v>
      </c>
    </row>
    <row r="47" spans="1:32" ht="16.5" customHeight="1" x14ac:dyDescent="0.25">
      <c r="A47" s="470" t="s">
        <v>1537</v>
      </c>
      <c r="B47" s="484">
        <f>31.5+26</f>
        <v>57.5</v>
      </c>
      <c r="C47" s="472">
        <f t="shared" si="36"/>
        <v>0.36</v>
      </c>
      <c r="D47" s="105">
        <v>1187</v>
      </c>
      <c r="E47" s="105">
        <f t="shared" si="30"/>
        <v>427.32</v>
      </c>
      <c r="F47" s="473">
        <v>0.2</v>
      </c>
      <c r="G47" s="105">
        <f t="shared" si="31"/>
        <v>85.46</v>
      </c>
      <c r="H47" s="105">
        <f t="shared" ref="H47:H49" si="38">ROUND(G47*0.2409,2)</f>
        <v>20.59</v>
      </c>
      <c r="I47" s="474">
        <f t="shared" si="32"/>
        <v>106.05</v>
      </c>
      <c r="J47" s="484">
        <v>55.5</v>
      </c>
      <c r="K47" s="472">
        <f t="shared" si="37"/>
        <v>0.35</v>
      </c>
      <c r="L47" s="105">
        <v>1187</v>
      </c>
      <c r="M47" s="105">
        <f t="shared" si="33"/>
        <v>415.45</v>
      </c>
      <c r="N47" s="473">
        <v>1</v>
      </c>
      <c r="O47" s="105">
        <f t="shared" si="34"/>
        <v>415.45</v>
      </c>
      <c r="P47" s="105">
        <f t="shared" ref="P47:P49" si="39">ROUND(O47*0.2409,2)</f>
        <v>100.08</v>
      </c>
      <c r="Q47" s="373">
        <f t="shared" si="35"/>
        <v>515.53</v>
      </c>
    </row>
    <row r="48" spans="1:32" ht="16.5" customHeight="1" x14ac:dyDescent="0.25">
      <c r="A48" s="470" t="s">
        <v>1538</v>
      </c>
      <c r="B48" s="484">
        <v>15.5</v>
      </c>
      <c r="C48" s="472">
        <f t="shared" si="36"/>
        <v>0.1</v>
      </c>
      <c r="D48" s="105">
        <v>1187</v>
      </c>
      <c r="E48" s="105">
        <f t="shared" si="30"/>
        <v>118.7</v>
      </c>
      <c r="F48" s="473">
        <v>0.2</v>
      </c>
      <c r="G48" s="105">
        <f t="shared" si="31"/>
        <v>23.74</v>
      </c>
      <c r="H48" s="105">
        <f t="shared" si="38"/>
        <v>5.72</v>
      </c>
      <c r="I48" s="474">
        <f t="shared" si="32"/>
        <v>29.46</v>
      </c>
      <c r="J48" s="484">
        <v>51.5</v>
      </c>
      <c r="K48" s="472">
        <f t="shared" si="37"/>
        <v>0.32</v>
      </c>
      <c r="L48" s="105">
        <v>1187</v>
      </c>
      <c r="M48" s="105">
        <f t="shared" si="33"/>
        <v>379.84</v>
      </c>
      <c r="N48" s="473">
        <v>1</v>
      </c>
      <c r="O48" s="105">
        <f t="shared" si="34"/>
        <v>379.84</v>
      </c>
      <c r="P48" s="105">
        <f t="shared" si="39"/>
        <v>91.5</v>
      </c>
      <c r="Q48" s="373">
        <f t="shared" si="35"/>
        <v>471.34</v>
      </c>
    </row>
    <row r="49" spans="1:17" ht="16.5" customHeight="1" x14ac:dyDescent="0.25">
      <c r="A49" s="470" t="s">
        <v>1539</v>
      </c>
      <c r="B49" s="484">
        <v>8</v>
      </c>
      <c r="C49" s="472">
        <f t="shared" si="36"/>
        <v>0.05</v>
      </c>
      <c r="D49" s="105">
        <v>1187</v>
      </c>
      <c r="E49" s="105">
        <f t="shared" si="30"/>
        <v>59.35</v>
      </c>
      <c r="F49" s="473">
        <v>0.2</v>
      </c>
      <c r="G49" s="105">
        <f t="shared" si="31"/>
        <v>11.87</v>
      </c>
      <c r="H49" s="105">
        <f t="shared" si="38"/>
        <v>2.86</v>
      </c>
      <c r="I49" s="474">
        <f t="shared" si="32"/>
        <v>14.73</v>
      </c>
      <c r="J49" s="484">
        <v>39.5</v>
      </c>
      <c r="K49" s="472">
        <f t="shared" si="37"/>
        <v>0.25</v>
      </c>
      <c r="L49" s="105">
        <v>1187</v>
      </c>
      <c r="M49" s="105">
        <f t="shared" si="33"/>
        <v>296.75</v>
      </c>
      <c r="N49" s="473">
        <v>1</v>
      </c>
      <c r="O49" s="105">
        <f t="shared" si="34"/>
        <v>296.75</v>
      </c>
      <c r="P49" s="105">
        <f t="shared" si="39"/>
        <v>71.489999999999995</v>
      </c>
      <c r="Q49" s="373">
        <f t="shared" si="35"/>
        <v>368.24</v>
      </c>
    </row>
    <row r="50" spans="1:17" ht="16.5" customHeight="1" x14ac:dyDescent="0.25">
      <c r="A50" s="470" t="s">
        <v>1540</v>
      </c>
      <c r="B50" s="484">
        <v>23.5</v>
      </c>
      <c r="C50" s="472">
        <f t="shared" si="36"/>
        <v>0.15</v>
      </c>
      <c r="D50" s="105">
        <v>1187</v>
      </c>
      <c r="E50" s="105">
        <f t="shared" si="30"/>
        <v>178.05</v>
      </c>
      <c r="F50" s="473">
        <v>0.2</v>
      </c>
      <c r="G50" s="105">
        <f t="shared" si="31"/>
        <v>35.61</v>
      </c>
      <c r="H50" s="105">
        <f>ROUND(G50*0.2131,2)</f>
        <v>7.59</v>
      </c>
      <c r="I50" s="474">
        <f t="shared" si="32"/>
        <v>43.2</v>
      </c>
      <c r="J50" s="484">
        <v>24</v>
      </c>
      <c r="K50" s="472">
        <f t="shared" si="37"/>
        <v>0.15</v>
      </c>
      <c r="L50" s="105">
        <v>1187</v>
      </c>
      <c r="M50" s="105">
        <f t="shared" si="33"/>
        <v>178.05</v>
      </c>
      <c r="N50" s="473">
        <v>1</v>
      </c>
      <c r="O50" s="105">
        <f t="shared" si="34"/>
        <v>178.05</v>
      </c>
      <c r="P50" s="105">
        <f>ROUND(O50*0.2131,2)</f>
        <v>37.94</v>
      </c>
      <c r="Q50" s="373">
        <f t="shared" si="35"/>
        <v>215.99</v>
      </c>
    </row>
    <row r="51" spans="1:17" ht="16.5" customHeight="1" x14ac:dyDescent="0.25">
      <c r="A51" s="470" t="s">
        <v>1541</v>
      </c>
      <c r="B51" s="484"/>
      <c r="C51" s="472"/>
      <c r="D51" s="105"/>
      <c r="E51" s="105"/>
      <c r="F51" s="473"/>
      <c r="G51" s="105"/>
      <c r="H51" s="105"/>
      <c r="I51" s="474"/>
      <c r="J51" s="484">
        <v>33.5</v>
      </c>
      <c r="K51" s="472">
        <f t="shared" si="37"/>
        <v>0.21</v>
      </c>
      <c r="L51" s="105">
        <v>1187</v>
      </c>
      <c r="M51" s="105">
        <f t="shared" si="33"/>
        <v>249.27</v>
      </c>
      <c r="N51" s="473">
        <v>1</v>
      </c>
      <c r="O51" s="105">
        <f t="shared" si="34"/>
        <v>249.27</v>
      </c>
      <c r="P51" s="105">
        <f t="shared" ref="P51:P59" si="40">ROUND(O51*0.2409,2)</f>
        <v>60.05</v>
      </c>
      <c r="Q51" s="373">
        <f t="shared" si="35"/>
        <v>309.32</v>
      </c>
    </row>
    <row r="52" spans="1:17" ht="16.5" customHeight="1" x14ac:dyDescent="0.25">
      <c r="A52" s="470" t="s">
        <v>1542</v>
      </c>
      <c r="B52" s="484">
        <v>13</v>
      </c>
      <c r="C52" s="472">
        <f t="shared" si="36"/>
        <v>0.08</v>
      </c>
      <c r="D52" s="105">
        <f>1187</f>
        <v>1187</v>
      </c>
      <c r="E52" s="105">
        <f t="shared" si="30"/>
        <v>94.96</v>
      </c>
      <c r="F52" s="473">
        <v>0.2</v>
      </c>
      <c r="G52" s="105">
        <f t="shared" si="31"/>
        <v>18.989999999999998</v>
      </c>
      <c r="H52" s="105">
        <f t="shared" ref="H52:H59" si="41">ROUND(G52*0.2409,2)</f>
        <v>4.57</v>
      </c>
      <c r="I52" s="474">
        <f t="shared" si="32"/>
        <v>23.56</v>
      </c>
      <c r="J52" s="484">
        <v>24</v>
      </c>
      <c r="K52" s="472">
        <f t="shared" si="37"/>
        <v>0.15</v>
      </c>
      <c r="L52" s="105">
        <v>1187</v>
      </c>
      <c r="M52" s="105">
        <f t="shared" si="33"/>
        <v>178.05</v>
      </c>
      <c r="N52" s="473">
        <v>1</v>
      </c>
      <c r="O52" s="105">
        <f t="shared" si="34"/>
        <v>178.05</v>
      </c>
      <c r="P52" s="105">
        <f t="shared" si="40"/>
        <v>42.89</v>
      </c>
      <c r="Q52" s="373">
        <f t="shared" si="35"/>
        <v>220.94</v>
      </c>
    </row>
    <row r="53" spans="1:17" ht="16.5" customHeight="1" x14ac:dyDescent="0.25">
      <c r="A53" s="470" t="s">
        <v>1543</v>
      </c>
      <c r="B53" s="484">
        <v>11</v>
      </c>
      <c r="C53" s="472">
        <f t="shared" si="36"/>
        <v>7.0000000000000007E-2</v>
      </c>
      <c r="D53" s="105">
        <v>1482</v>
      </c>
      <c r="E53" s="105">
        <f t="shared" si="30"/>
        <v>103.74</v>
      </c>
      <c r="F53" s="473">
        <v>0.2</v>
      </c>
      <c r="G53" s="105">
        <f t="shared" si="31"/>
        <v>20.75</v>
      </c>
      <c r="H53" s="105">
        <f t="shared" si="41"/>
        <v>5</v>
      </c>
      <c r="I53" s="474">
        <f t="shared" si="32"/>
        <v>25.75</v>
      </c>
      <c r="J53" s="484"/>
      <c r="K53" s="472"/>
      <c r="L53" s="105"/>
      <c r="M53" s="105"/>
      <c r="N53" s="473"/>
      <c r="O53" s="105"/>
      <c r="P53" s="105"/>
      <c r="Q53" s="373"/>
    </row>
    <row r="54" spans="1:17" ht="16.5" customHeight="1" x14ac:dyDescent="0.25">
      <c r="A54" s="470" t="s">
        <v>1544</v>
      </c>
      <c r="B54" s="484"/>
      <c r="C54" s="472"/>
      <c r="D54" s="105"/>
      <c r="E54" s="105"/>
      <c r="F54" s="473"/>
      <c r="G54" s="105"/>
      <c r="H54" s="105"/>
      <c r="I54" s="474"/>
      <c r="J54" s="484">
        <v>72</v>
      </c>
      <c r="K54" s="472">
        <f t="shared" si="37"/>
        <v>0.45</v>
      </c>
      <c r="L54" s="105">
        <v>1187</v>
      </c>
      <c r="M54" s="105">
        <f t="shared" si="33"/>
        <v>534.15</v>
      </c>
      <c r="N54" s="473">
        <v>1</v>
      </c>
      <c r="O54" s="105">
        <f t="shared" si="34"/>
        <v>534.15</v>
      </c>
      <c r="P54" s="105">
        <f t="shared" si="40"/>
        <v>128.68</v>
      </c>
      <c r="Q54" s="373">
        <f t="shared" si="35"/>
        <v>662.83</v>
      </c>
    </row>
    <row r="55" spans="1:17" ht="16.5" customHeight="1" x14ac:dyDescent="0.25">
      <c r="A55" s="470" t="s">
        <v>1545</v>
      </c>
      <c r="B55" s="484">
        <v>24</v>
      </c>
      <c r="C55" s="472">
        <f t="shared" si="36"/>
        <v>0.15</v>
      </c>
      <c r="D55" s="105">
        <v>1187</v>
      </c>
      <c r="E55" s="105">
        <f t="shared" si="30"/>
        <v>178.05</v>
      </c>
      <c r="F55" s="473">
        <v>0.2</v>
      </c>
      <c r="G55" s="105">
        <f t="shared" si="31"/>
        <v>35.61</v>
      </c>
      <c r="H55" s="105">
        <f t="shared" si="41"/>
        <v>8.58</v>
      </c>
      <c r="I55" s="474">
        <f t="shared" si="32"/>
        <v>44.19</v>
      </c>
      <c r="J55" s="484">
        <v>24</v>
      </c>
      <c r="K55" s="472">
        <f t="shared" si="37"/>
        <v>0.15</v>
      </c>
      <c r="L55" s="105">
        <v>1187</v>
      </c>
      <c r="M55" s="105">
        <f t="shared" si="33"/>
        <v>178.05</v>
      </c>
      <c r="N55" s="473">
        <v>1</v>
      </c>
      <c r="O55" s="105">
        <f t="shared" si="34"/>
        <v>178.05</v>
      </c>
      <c r="P55" s="105">
        <f t="shared" si="40"/>
        <v>42.89</v>
      </c>
      <c r="Q55" s="373">
        <f t="shared" si="35"/>
        <v>220.94</v>
      </c>
    </row>
    <row r="56" spans="1:17" ht="16.5" customHeight="1" x14ac:dyDescent="0.25">
      <c r="A56" s="470" t="s">
        <v>1546</v>
      </c>
      <c r="B56" s="484"/>
      <c r="C56" s="472"/>
      <c r="D56" s="105"/>
      <c r="E56" s="105"/>
      <c r="F56" s="473"/>
      <c r="G56" s="105"/>
      <c r="H56" s="105"/>
      <c r="I56" s="474"/>
      <c r="J56" s="484">
        <v>48</v>
      </c>
      <c r="K56" s="472">
        <f t="shared" si="37"/>
        <v>0.3</v>
      </c>
      <c r="L56" s="105">
        <v>1187</v>
      </c>
      <c r="M56" s="105">
        <f t="shared" si="33"/>
        <v>356.1</v>
      </c>
      <c r="N56" s="473">
        <v>1</v>
      </c>
      <c r="O56" s="105">
        <f t="shared" si="34"/>
        <v>356.1</v>
      </c>
      <c r="P56" s="105">
        <f t="shared" si="40"/>
        <v>85.78</v>
      </c>
      <c r="Q56" s="373">
        <f t="shared" si="35"/>
        <v>441.88</v>
      </c>
    </row>
    <row r="57" spans="1:17" ht="16.5" customHeight="1" x14ac:dyDescent="0.25">
      <c r="A57" s="470" t="s">
        <v>1547</v>
      </c>
      <c r="B57" s="484">
        <v>24</v>
      </c>
      <c r="C57" s="472">
        <f t="shared" si="36"/>
        <v>0.15</v>
      </c>
      <c r="D57" s="105">
        <v>1187</v>
      </c>
      <c r="E57" s="105">
        <f t="shared" si="30"/>
        <v>178.05</v>
      </c>
      <c r="F57" s="473">
        <v>0.2</v>
      </c>
      <c r="G57" s="105">
        <f t="shared" si="31"/>
        <v>35.61</v>
      </c>
      <c r="H57" s="105">
        <f t="shared" si="41"/>
        <v>8.58</v>
      </c>
      <c r="I57" s="474">
        <f t="shared" si="32"/>
        <v>44.19</v>
      </c>
      <c r="J57" s="484">
        <v>24</v>
      </c>
      <c r="K57" s="472">
        <f t="shared" si="37"/>
        <v>0.15</v>
      </c>
      <c r="L57" s="105">
        <v>1187</v>
      </c>
      <c r="M57" s="105">
        <f t="shared" si="33"/>
        <v>178.05</v>
      </c>
      <c r="N57" s="473">
        <v>1</v>
      </c>
      <c r="O57" s="105">
        <f t="shared" si="34"/>
        <v>178.05</v>
      </c>
      <c r="P57" s="105">
        <f t="shared" si="40"/>
        <v>42.89</v>
      </c>
      <c r="Q57" s="373">
        <f t="shared" si="35"/>
        <v>220.94</v>
      </c>
    </row>
    <row r="58" spans="1:17" ht="16.5" customHeight="1" x14ac:dyDescent="0.25">
      <c r="A58" s="470" t="s">
        <v>1548</v>
      </c>
      <c r="B58" s="484"/>
      <c r="C58" s="472"/>
      <c r="D58" s="105"/>
      <c r="E58" s="105"/>
      <c r="F58" s="473"/>
      <c r="G58" s="105"/>
      <c r="H58" s="105"/>
      <c r="I58" s="474"/>
      <c r="J58" s="484">
        <v>24</v>
      </c>
      <c r="K58" s="472">
        <f t="shared" si="37"/>
        <v>0.15</v>
      </c>
      <c r="L58" s="105">
        <v>1187</v>
      </c>
      <c r="M58" s="105">
        <f t="shared" si="33"/>
        <v>178.05</v>
      </c>
      <c r="N58" s="473">
        <v>1</v>
      </c>
      <c r="O58" s="105">
        <f t="shared" si="34"/>
        <v>178.05</v>
      </c>
      <c r="P58" s="105">
        <f t="shared" si="40"/>
        <v>42.89</v>
      </c>
      <c r="Q58" s="373">
        <f t="shared" si="35"/>
        <v>220.94</v>
      </c>
    </row>
    <row r="59" spans="1:17" ht="16.5" customHeight="1" x14ac:dyDescent="0.25">
      <c r="A59" s="470" t="s">
        <v>1549</v>
      </c>
      <c r="B59" s="484">
        <v>16</v>
      </c>
      <c r="C59" s="472">
        <f t="shared" si="36"/>
        <v>0.1</v>
      </c>
      <c r="D59" s="105">
        <v>1187</v>
      </c>
      <c r="E59" s="105">
        <f t="shared" si="30"/>
        <v>118.7</v>
      </c>
      <c r="F59" s="473">
        <v>0.2</v>
      </c>
      <c r="G59" s="105">
        <f t="shared" si="31"/>
        <v>23.74</v>
      </c>
      <c r="H59" s="105">
        <f t="shared" si="41"/>
        <v>5.72</v>
      </c>
      <c r="I59" s="474">
        <f t="shared" si="32"/>
        <v>29.46</v>
      </c>
      <c r="J59" s="484">
        <v>8</v>
      </c>
      <c r="K59" s="472">
        <f t="shared" si="37"/>
        <v>0.05</v>
      </c>
      <c r="L59" s="105">
        <v>1187</v>
      </c>
      <c r="M59" s="105">
        <f t="shared" si="33"/>
        <v>59.35</v>
      </c>
      <c r="N59" s="473">
        <v>1</v>
      </c>
      <c r="O59" s="105">
        <f t="shared" si="34"/>
        <v>59.35</v>
      </c>
      <c r="P59" s="105">
        <f t="shared" si="40"/>
        <v>14.3</v>
      </c>
      <c r="Q59" s="373">
        <f t="shared" si="35"/>
        <v>73.650000000000006</v>
      </c>
    </row>
    <row r="60" spans="1:17" ht="16.5" customHeight="1" x14ac:dyDescent="0.25">
      <c r="A60" s="470" t="s">
        <v>1550</v>
      </c>
      <c r="B60" s="484">
        <v>8</v>
      </c>
      <c r="C60" s="472">
        <f t="shared" si="36"/>
        <v>0.05</v>
      </c>
      <c r="D60" s="105">
        <v>1187</v>
      </c>
      <c r="E60" s="105">
        <f t="shared" si="30"/>
        <v>59.35</v>
      </c>
      <c r="F60" s="473">
        <v>0.2</v>
      </c>
      <c r="G60" s="105">
        <f t="shared" si="31"/>
        <v>11.87</v>
      </c>
      <c r="H60" s="506">
        <f>ROUND(G60*0.2131,2)</f>
        <v>2.5299999999999998</v>
      </c>
      <c r="I60" s="474">
        <f t="shared" si="32"/>
        <v>14.4</v>
      </c>
      <c r="J60" s="484">
        <v>96</v>
      </c>
      <c r="K60" s="472">
        <f t="shared" si="37"/>
        <v>0.6</v>
      </c>
      <c r="L60" s="105">
        <v>1187</v>
      </c>
      <c r="M60" s="105">
        <f t="shared" si="33"/>
        <v>712.2</v>
      </c>
      <c r="N60" s="473">
        <v>1</v>
      </c>
      <c r="O60" s="105">
        <f t="shared" si="34"/>
        <v>712.2</v>
      </c>
      <c r="P60" s="506">
        <f>ROUND(O60*0.2131,2)</f>
        <v>151.77000000000001</v>
      </c>
      <c r="Q60" s="373">
        <f t="shared" si="35"/>
        <v>863.97</v>
      </c>
    </row>
    <row r="61" spans="1:17" ht="16.5" customHeight="1" x14ac:dyDescent="0.25">
      <c r="A61" s="470" t="s">
        <v>1551</v>
      </c>
      <c r="B61" s="484">
        <v>24</v>
      </c>
      <c r="C61" s="472">
        <f t="shared" si="36"/>
        <v>0.15</v>
      </c>
      <c r="D61" s="105">
        <v>1187</v>
      </c>
      <c r="E61" s="105">
        <f t="shared" si="30"/>
        <v>178.05</v>
      </c>
      <c r="F61" s="473">
        <v>0.2</v>
      </c>
      <c r="G61" s="105">
        <f t="shared" si="31"/>
        <v>35.61</v>
      </c>
      <c r="H61" s="105">
        <f t="shared" ref="H61:H72" si="42">ROUND(G61*0.2409,2)</f>
        <v>8.58</v>
      </c>
      <c r="I61" s="474">
        <f t="shared" si="32"/>
        <v>44.19</v>
      </c>
      <c r="J61" s="484">
        <v>40</v>
      </c>
      <c r="K61" s="472">
        <f t="shared" si="37"/>
        <v>0.25</v>
      </c>
      <c r="L61" s="105">
        <v>1187</v>
      </c>
      <c r="M61" s="105">
        <f t="shared" si="33"/>
        <v>296.75</v>
      </c>
      <c r="N61" s="473">
        <v>1</v>
      </c>
      <c r="O61" s="105">
        <f t="shared" si="34"/>
        <v>296.75</v>
      </c>
      <c r="P61" s="105">
        <f t="shared" ref="P61:P72" si="43">ROUND(O61*0.2409,2)</f>
        <v>71.489999999999995</v>
      </c>
      <c r="Q61" s="373">
        <f t="shared" si="35"/>
        <v>368.24</v>
      </c>
    </row>
    <row r="62" spans="1:17" ht="16.5" customHeight="1" x14ac:dyDescent="0.25">
      <c r="A62" s="470" t="s">
        <v>1552</v>
      </c>
      <c r="B62" s="484">
        <v>24</v>
      </c>
      <c r="C62" s="472">
        <f t="shared" si="36"/>
        <v>0.15</v>
      </c>
      <c r="D62" s="105">
        <v>1630</v>
      </c>
      <c r="E62" s="105">
        <f t="shared" si="30"/>
        <v>244.5</v>
      </c>
      <c r="F62" s="473">
        <v>0.2</v>
      </c>
      <c r="G62" s="105">
        <f t="shared" si="31"/>
        <v>48.9</v>
      </c>
      <c r="H62" s="105">
        <f t="shared" si="42"/>
        <v>11.78</v>
      </c>
      <c r="I62" s="474">
        <f t="shared" si="32"/>
        <v>60.68</v>
      </c>
      <c r="J62" s="484">
        <v>48</v>
      </c>
      <c r="K62" s="472">
        <f t="shared" si="37"/>
        <v>0.3</v>
      </c>
      <c r="L62" s="105">
        <v>1630</v>
      </c>
      <c r="M62" s="105">
        <f t="shared" si="33"/>
        <v>489</v>
      </c>
      <c r="N62" s="473">
        <v>1</v>
      </c>
      <c r="O62" s="105">
        <f t="shared" si="34"/>
        <v>489</v>
      </c>
      <c r="P62" s="105">
        <f t="shared" si="43"/>
        <v>117.8</v>
      </c>
      <c r="Q62" s="373">
        <f t="shared" si="35"/>
        <v>606.79999999999995</v>
      </c>
    </row>
    <row r="63" spans="1:17" ht="16.5" customHeight="1" x14ac:dyDescent="0.25">
      <c r="A63" s="470" t="s">
        <v>1553</v>
      </c>
      <c r="B63" s="484">
        <v>24</v>
      </c>
      <c r="C63" s="472">
        <f t="shared" si="36"/>
        <v>0.15</v>
      </c>
      <c r="D63" s="105">
        <v>1187</v>
      </c>
      <c r="E63" s="105">
        <f t="shared" si="30"/>
        <v>178.05</v>
      </c>
      <c r="F63" s="473">
        <v>0.2</v>
      </c>
      <c r="G63" s="105">
        <f t="shared" si="31"/>
        <v>35.61</v>
      </c>
      <c r="H63" s="105">
        <f t="shared" si="42"/>
        <v>8.58</v>
      </c>
      <c r="I63" s="474">
        <f t="shared" si="32"/>
        <v>44.19</v>
      </c>
      <c r="J63" s="484"/>
      <c r="K63" s="472"/>
      <c r="L63" s="105"/>
      <c r="M63" s="105"/>
      <c r="N63" s="473"/>
      <c r="O63" s="105"/>
      <c r="P63" s="105"/>
      <c r="Q63" s="373"/>
    </row>
    <row r="64" spans="1:17" ht="16.5" customHeight="1" x14ac:dyDescent="0.25">
      <c r="A64" s="470" t="s">
        <v>1554</v>
      </c>
      <c r="B64" s="484">
        <v>24</v>
      </c>
      <c r="C64" s="472">
        <f t="shared" si="36"/>
        <v>0.15</v>
      </c>
      <c r="D64" s="105">
        <v>1187</v>
      </c>
      <c r="E64" s="105">
        <f t="shared" si="30"/>
        <v>178.05</v>
      </c>
      <c r="F64" s="473">
        <v>0.2</v>
      </c>
      <c r="G64" s="105">
        <f t="shared" si="31"/>
        <v>35.61</v>
      </c>
      <c r="H64" s="105">
        <f t="shared" si="42"/>
        <v>8.58</v>
      </c>
      <c r="I64" s="474">
        <f t="shared" si="32"/>
        <v>44.19</v>
      </c>
      <c r="J64" s="484">
        <v>60</v>
      </c>
      <c r="K64" s="472">
        <f t="shared" si="37"/>
        <v>0.38</v>
      </c>
      <c r="L64" s="105">
        <v>1187</v>
      </c>
      <c r="M64" s="105">
        <f t="shared" si="33"/>
        <v>451.06</v>
      </c>
      <c r="N64" s="473">
        <v>1</v>
      </c>
      <c r="O64" s="105">
        <f t="shared" si="34"/>
        <v>451.06</v>
      </c>
      <c r="P64" s="105">
        <f t="shared" si="43"/>
        <v>108.66</v>
      </c>
      <c r="Q64" s="373">
        <f t="shared" si="35"/>
        <v>559.72</v>
      </c>
    </row>
    <row r="65" spans="1:17" ht="16.5" customHeight="1" x14ac:dyDescent="0.25">
      <c r="A65" s="470" t="s">
        <v>1555</v>
      </c>
      <c r="B65" s="484"/>
      <c r="C65" s="472"/>
      <c r="D65" s="105"/>
      <c r="E65" s="105"/>
      <c r="F65" s="473"/>
      <c r="G65" s="105"/>
      <c r="H65" s="105"/>
      <c r="I65" s="474"/>
      <c r="J65" s="484">
        <v>48</v>
      </c>
      <c r="K65" s="472">
        <f t="shared" si="37"/>
        <v>0.3</v>
      </c>
      <c r="L65" s="105">
        <v>1187</v>
      </c>
      <c r="M65" s="105">
        <f t="shared" si="33"/>
        <v>356.1</v>
      </c>
      <c r="N65" s="473">
        <v>1</v>
      </c>
      <c r="O65" s="105">
        <f t="shared" si="34"/>
        <v>356.1</v>
      </c>
      <c r="P65" s="105">
        <f t="shared" si="43"/>
        <v>85.78</v>
      </c>
      <c r="Q65" s="373">
        <f t="shared" si="35"/>
        <v>441.88</v>
      </c>
    </row>
    <row r="66" spans="1:17" ht="16.5" customHeight="1" x14ac:dyDescent="0.25">
      <c r="A66" s="470" t="s">
        <v>1556</v>
      </c>
      <c r="B66" s="484">
        <v>64</v>
      </c>
      <c r="C66" s="472">
        <f t="shared" si="36"/>
        <v>0.4</v>
      </c>
      <c r="D66" s="105">
        <v>1187</v>
      </c>
      <c r="E66" s="105">
        <f t="shared" si="30"/>
        <v>474.8</v>
      </c>
      <c r="F66" s="473">
        <v>0.2</v>
      </c>
      <c r="G66" s="105">
        <f t="shared" si="31"/>
        <v>94.96</v>
      </c>
      <c r="H66" s="105">
        <f t="shared" si="42"/>
        <v>22.88</v>
      </c>
      <c r="I66" s="474">
        <f t="shared" si="32"/>
        <v>117.84</v>
      </c>
      <c r="J66" s="484">
        <v>160</v>
      </c>
      <c r="K66" s="472">
        <f t="shared" si="37"/>
        <v>1.01</v>
      </c>
      <c r="L66" s="105">
        <v>1187</v>
      </c>
      <c r="M66" s="105">
        <f t="shared" si="33"/>
        <v>1198.8699999999999</v>
      </c>
      <c r="N66" s="473">
        <v>1</v>
      </c>
      <c r="O66" s="105">
        <f t="shared" si="34"/>
        <v>1198.8699999999999</v>
      </c>
      <c r="P66" s="105">
        <f t="shared" si="43"/>
        <v>288.81</v>
      </c>
      <c r="Q66" s="373">
        <f t="shared" si="35"/>
        <v>1487.68</v>
      </c>
    </row>
    <row r="67" spans="1:17" ht="16.5" customHeight="1" x14ac:dyDescent="0.25">
      <c r="A67" s="470" t="s">
        <v>1557</v>
      </c>
      <c r="B67" s="484">
        <v>56</v>
      </c>
      <c r="C67" s="472">
        <f t="shared" si="36"/>
        <v>0.35</v>
      </c>
      <c r="D67" s="105">
        <v>1187</v>
      </c>
      <c r="E67" s="105">
        <f t="shared" si="30"/>
        <v>415.45</v>
      </c>
      <c r="F67" s="473">
        <v>0.2</v>
      </c>
      <c r="G67" s="105">
        <f t="shared" si="31"/>
        <v>83.09</v>
      </c>
      <c r="H67" s="105">
        <f t="shared" si="42"/>
        <v>20.02</v>
      </c>
      <c r="I67" s="474">
        <f t="shared" si="32"/>
        <v>103.11</v>
      </c>
      <c r="J67" s="484">
        <v>64</v>
      </c>
      <c r="K67" s="472">
        <f t="shared" si="37"/>
        <v>0.4</v>
      </c>
      <c r="L67" s="105">
        <v>1187</v>
      </c>
      <c r="M67" s="105">
        <f t="shared" si="33"/>
        <v>474.8</v>
      </c>
      <c r="N67" s="473">
        <v>1</v>
      </c>
      <c r="O67" s="105">
        <f t="shared" si="34"/>
        <v>474.8</v>
      </c>
      <c r="P67" s="105">
        <f t="shared" si="43"/>
        <v>114.38</v>
      </c>
      <c r="Q67" s="373">
        <f t="shared" si="35"/>
        <v>589.17999999999995</v>
      </c>
    </row>
    <row r="68" spans="1:17" ht="16.5" customHeight="1" x14ac:dyDescent="0.25">
      <c r="A68" s="470" t="s">
        <v>1558</v>
      </c>
      <c r="B68" s="484">
        <v>48</v>
      </c>
      <c r="C68" s="472">
        <f t="shared" si="36"/>
        <v>0.3</v>
      </c>
      <c r="D68" s="105">
        <v>1187</v>
      </c>
      <c r="E68" s="105">
        <f t="shared" si="30"/>
        <v>356.1</v>
      </c>
      <c r="F68" s="473">
        <v>0.2</v>
      </c>
      <c r="G68" s="105">
        <f t="shared" si="31"/>
        <v>71.22</v>
      </c>
      <c r="H68" s="105">
        <f t="shared" si="42"/>
        <v>17.16</v>
      </c>
      <c r="I68" s="474">
        <f t="shared" si="32"/>
        <v>88.38</v>
      </c>
      <c r="J68" s="484">
        <v>96</v>
      </c>
      <c r="K68" s="472">
        <f t="shared" si="37"/>
        <v>0.6</v>
      </c>
      <c r="L68" s="105">
        <v>1187</v>
      </c>
      <c r="M68" s="105">
        <f t="shared" si="33"/>
        <v>712.2</v>
      </c>
      <c r="N68" s="473">
        <v>1</v>
      </c>
      <c r="O68" s="105">
        <f t="shared" si="34"/>
        <v>712.2</v>
      </c>
      <c r="P68" s="105">
        <f t="shared" si="43"/>
        <v>171.57</v>
      </c>
      <c r="Q68" s="373">
        <f t="shared" si="35"/>
        <v>883.77</v>
      </c>
    </row>
    <row r="69" spans="1:17" ht="16.5" customHeight="1" x14ac:dyDescent="0.25">
      <c r="A69" s="470" t="s">
        <v>1559</v>
      </c>
      <c r="B69" s="484"/>
      <c r="C69" s="472"/>
      <c r="D69" s="105"/>
      <c r="E69" s="105"/>
      <c r="F69" s="473"/>
      <c r="G69" s="105"/>
      <c r="H69" s="105"/>
      <c r="I69" s="474"/>
      <c r="J69" s="484">
        <v>48</v>
      </c>
      <c r="K69" s="472">
        <f t="shared" si="37"/>
        <v>0.3</v>
      </c>
      <c r="L69" s="105">
        <v>1187</v>
      </c>
      <c r="M69" s="105">
        <f t="shared" si="33"/>
        <v>356.1</v>
      </c>
      <c r="N69" s="473">
        <v>1</v>
      </c>
      <c r="O69" s="105">
        <f t="shared" si="34"/>
        <v>356.1</v>
      </c>
      <c r="P69" s="105">
        <f t="shared" si="43"/>
        <v>85.78</v>
      </c>
      <c r="Q69" s="373">
        <f t="shared" si="35"/>
        <v>441.88</v>
      </c>
    </row>
    <row r="70" spans="1:17" ht="16.5" customHeight="1" x14ac:dyDescent="0.25">
      <c r="A70" s="470" t="s">
        <v>1560</v>
      </c>
      <c r="B70" s="484"/>
      <c r="C70" s="472"/>
      <c r="D70" s="105"/>
      <c r="E70" s="105"/>
      <c r="F70" s="473"/>
      <c r="G70" s="105"/>
      <c r="H70" s="105"/>
      <c r="I70" s="474"/>
      <c r="J70" s="484">
        <v>48</v>
      </c>
      <c r="K70" s="472">
        <f t="shared" si="37"/>
        <v>0.3</v>
      </c>
      <c r="L70" s="105">
        <v>1187</v>
      </c>
      <c r="M70" s="105">
        <f t="shared" si="33"/>
        <v>356.1</v>
      </c>
      <c r="N70" s="473">
        <v>1</v>
      </c>
      <c r="O70" s="105">
        <f t="shared" si="34"/>
        <v>356.1</v>
      </c>
      <c r="P70" s="105">
        <f t="shared" si="43"/>
        <v>85.78</v>
      </c>
      <c r="Q70" s="373">
        <f t="shared" si="35"/>
        <v>441.88</v>
      </c>
    </row>
    <row r="71" spans="1:17" ht="16.5" customHeight="1" x14ac:dyDescent="0.25">
      <c r="A71" s="470" t="s">
        <v>1561</v>
      </c>
      <c r="B71" s="484">
        <v>40</v>
      </c>
      <c r="C71" s="472">
        <f t="shared" si="36"/>
        <v>0.25</v>
      </c>
      <c r="D71" s="105">
        <v>1187</v>
      </c>
      <c r="E71" s="105">
        <f t="shared" si="30"/>
        <v>296.75</v>
      </c>
      <c r="F71" s="473">
        <v>0.2</v>
      </c>
      <c r="G71" s="105">
        <f t="shared" si="31"/>
        <v>59.35</v>
      </c>
      <c r="H71" s="105">
        <f t="shared" si="42"/>
        <v>14.3</v>
      </c>
      <c r="I71" s="474">
        <f t="shared" si="32"/>
        <v>73.650000000000006</v>
      </c>
      <c r="J71" s="484">
        <v>56</v>
      </c>
      <c r="K71" s="472">
        <f t="shared" si="37"/>
        <v>0.35</v>
      </c>
      <c r="L71" s="105">
        <v>1187</v>
      </c>
      <c r="M71" s="105">
        <f t="shared" si="33"/>
        <v>415.45</v>
      </c>
      <c r="N71" s="473">
        <v>1</v>
      </c>
      <c r="O71" s="105">
        <f t="shared" si="34"/>
        <v>415.45</v>
      </c>
      <c r="P71" s="105">
        <f t="shared" si="43"/>
        <v>100.08</v>
      </c>
      <c r="Q71" s="373">
        <f t="shared" si="35"/>
        <v>515.53</v>
      </c>
    </row>
    <row r="72" spans="1:17" ht="16.5" customHeight="1" x14ac:dyDescent="0.25">
      <c r="A72" s="470" t="s">
        <v>1562</v>
      </c>
      <c r="B72" s="484">
        <v>32</v>
      </c>
      <c r="C72" s="472">
        <f t="shared" si="36"/>
        <v>0.2</v>
      </c>
      <c r="D72" s="105">
        <v>1187</v>
      </c>
      <c r="E72" s="105">
        <f>ROUND(C72*D72,2)</f>
        <v>237.4</v>
      </c>
      <c r="F72" s="473">
        <v>0.2</v>
      </c>
      <c r="G72" s="105">
        <f>ROUND(E72*F72,2)</f>
        <v>47.48</v>
      </c>
      <c r="H72" s="105">
        <f t="shared" si="42"/>
        <v>11.44</v>
      </c>
      <c r="I72" s="474">
        <f t="shared" si="32"/>
        <v>58.92</v>
      </c>
      <c r="J72" s="484">
        <v>120</v>
      </c>
      <c r="K72" s="472">
        <f t="shared" si="37"/>
        <v>0.75</v>
      </c>
      <c r="L72" s="105">
        <v>1187</v>
      </c>
      <c r="M72" s="105">
        <f>ROUND(K72*L72,2)</f>
        <v>890.25</v>
      </c>
      <c r="N72" s="473">
        <v>1</v>
      </c>
      <c r="O72" s="105">
        <f>ROUND(M72*N72,2)</f>
        <v>890.25</v>
      </c>
      <c r="P72" s="105">
        <f t="shared" si="43"/>
        <v>214.46</v>
      </c>
      <c r="Q72" s="373">
        <f t="shared" si="35"/>
        <v>1104.71</v>
      </c>
    </row>
    <row r="73" spans="1:17" ht="16.5" customHeight="1" x14ac:dyDescent="0.25">
      <c r="A73" s="470" t="s">
        <v>1563</v>
      </c>
      <c r="B73" s="484">
        <v>48</v>
      </c>
      <c r="C73" s="472">
        <f t="shared" si="36"/>
        <v>0.3</v>
      </c>
      <c r="D73" s="105">
        <v>1187</v>
      </c>
      <c r="E73" s="105">
        <f t="shared" si="30"/>
        <v>356.1</v>
      </c>
      <c r="F73" s="473">
        <v>0.2</v>
      </c>
      <c r="G73" s="105">
        <f t="shared" si="31"/>
        <v>71.22</v>
      </c>
      <c r="H73" s="105">
        <f>ROUND(G73*0.2131,2)</f>
        <v>15.18</v>
      </c>
      <c r="I73" s="474">
        <f t="shared" si="32"/>
        <v>86.4</v>
      </c>
      <c r="J73" s="484">
        <v>120</v>
      </c>
      <c r="K73" s="472">
        <f t="shared" si="37"/>
        <v>0.75</v>
      </c>
      <c r="L73" s="105">
        <v>1187</v>
      </c>
      <c r="M73" s="105">
        <f t="shared" ref="M73:M110" si="44">ROUND(K73*L73,2)</f>
        <v>890.25</v>
      </c>
      <c r="N73" s="473">
        <v>1</v>
      </c>
      <c r="O73" s="105">
        <f t="shared" ref="O73:O110" si="45">ROUND(M73*N73,2)</f>
        <v>890.25</v>
      </c>
      <c r="P73" s="105">
        <f>ROUND(O73*0.2131,2)</f>
        <v>189.71</v>
      </c>
      <c r="Q73" s="373">
        <f t="shared" si="35"/>
        <v>1079.96</v>
      </c>
    </row>
    <row r="74" spans="1:17" ht="16.5" customHeight="1" x14ac:dyDescent="0.25">
      <c r="A74" s="470" t="s">
        <v>1564</v>
      </c>
      <c r="B74" s="484">
        <v>24</v>
      </c>
      <c r="C74" s="472">
        <f t="shared" si="36"/>
        <v>0.15</v>
      </c>
      <c r="D74" s="105">
        <v>1187</v>
      </c>
      <c r="E74" s="105">
        <f t="shared" si="30"/>
        <v>178.05</v>
      </c>
      <c r="F74" s="473">
        <v>0.2</v>
      </c>
      <c r="G74" s="105">
        <f t="shared" si="31"/>
        <v>35.61</v>
      </c>
      <c r="H74" s="105">
        <f>ROUND(G74*0.2409,2)</f>
        <v>8.58</v>
      </c>
      <c r="I74" s="474">
        <f t="shared" si="32"/>
        <v>44.19</v>
      </c>
      <c r="J74" s="484">
        <v>88</v>
      </c>
      <c r="K74" s="472">
        <f t="shared" si="37"/>
        <v>0.55000000000000004</v>
      </c>
      <c r="L74" s="105">
        <v>1187</v>
      </c>
      <c r="M74" s="105">
        <f t="shared" si="44"/>
        <v>652.85</v>
      </c>
      <c r="N74" s="473">
        <v>1</v>
      </c>
      <c r="O74" s="105">
        <f t="shared" si="45"/>
        <v>652.85</v>
      </c>
      <c r="P74" s="105">
        <f>ROUND(O74*0.2409,2)</f>
        <v>157.27000000000001</v>
      </c>
      <c r="Q74" s="373">
        <f t="shared" si="35"/>
        <v>810.12</v>
      </c>
    </row>
    <row r="75" spans="1:17" ht="16.5" customHeight="1" x14ac:dyDescent="0.25">
      <c r="A75" s="470" t="s">
        <v>1565</v>
      </c>
      <c r="B75" s="484">
        <v>48</v>
      </c>
      <c r="C75" s="472">
        <f t="shared" si="36"/>
        <v>0.3</v>
      </c>
      <c r="D75" s="105">
        <v>1187</v>
      </c>
      <c r="E75" s="105">
        <f t="shared" si="30"/>
        <v>356.1</v>
      </c>
      <c r="F75" s="473">
        <v>0.2</v>
      </c>
      <c r="G75" s="105">
        <f t="shared" si="31"/>
        <v>71.22</v>
      </c>
      <c r="H75" s="105">
        <f>ROUND(G75*0.2409,2)</f>
        <v>17.16</v>
      </c>
      <c r="I75" s="474">
        <f t="shared" si="32"/>
        <v>88.38</v>
      </c>
      <c r="J75" s="484">
        <v>120</v>
      </c>
      <c r="K75" s="472">
        <f t="shared" si="37"/>
        <v>0.75</v>
      </c>
      <c r="L75" s="105">
        <v>1187</v>
      </c>
      <c r="M75" s="105">
        <f t="shared" si="44"/>
        <v>890.25</v>
      </c>
      <c r="N75" s="473">
        <v>1</v>
      </c>
      <c r="O75" s="105">
        <f t="shared" si="45"/>
        <v>890.25</v>
      </c>
      <c r="P75" s="105">
        <f>ROUND(O75*0.2409,2)</f>
        <v>214.46</v>
      </c>
      <c r="Q75" s="373">
        <f t="shared" si="35"/>
        <v>1104.71</v>
      </c>
    </row>
    <row r="76" spans="1:17" ht="16.5" customHeight="1" x14ac:dyDescent="0.25">
      <c r="A76" s="470" t="s">
        <v>1566</v>
      </c>
      <c r="B76" s="484">
        <v>16</v>
      </c>
      <c r="C76" s="472">
        <f t="shared" si="36"/>
        <v>0.1</v>
      </c>
      <c r="D76" s="105">
        <v>1187</v>
      </c>
      <c r="E76" s="105">
        <f t="shared" si="30"/>
        <v>118.7</v>
      </c>
      <c r="F76" s="473">
        <v>0.2</v>
      </c>
      <c r="G76" s="105">
        <f t="shared" si="31"/>
        <v>23.74</v>
      </c>
      <c r="H76" s="105">
        <f>ROUND(G76*0.2409,2)</f>
        <v>5.72</v>
      </c>
      <c r="I76" s="474">
        <f t="shared" si="32"/>
        <v>29.46</v>
      </c>
      <c r="J76" s="484">
        <v>32</v>
      </c>
      <c r="K76" s="472">
        <f t="shared" si="37"/>
        <v>0.2</v>
      </c>
      <c r="L76" s="105">
        <v>1187</v>
      </c>
      <c r="M76" s="105">
        <f t="shared" si="44"/>
        <v>237.4</v>
      </c>
      <c r="N76" s="473">
        <v>1</v>
      </c>
      <c r="O76" s="105">
        <f t="shared" si="45"/>
        <v>237.4</v>
      </c>
      <c r="P76" s="105">
        <f>ROUND(O76*0.2409,2)</f>
        <v>57.19</v>
      </c>
      <c r="Q76" s="373">
        <f t="shared" si="35"/>
        <v>294.58999999999997</v>
      </c>
    </row>
    <row r="77" spans="1:17" ht="16.5" customHeight="1" x14ac:dyDescent="0.25">
      <c r="A77" s="470" t="s">
        <v>1567</v>
      </c>
      <c r="B77" s="484">
        <v>24</v>
      </c>
      <c r="C77" s="472">
        <f t="shared" si="36"/>
        <v>0.15</v>
      </c>
      <c r="D77" s="105">
        <v>1045</v>
      </c>
      <c r="E77" s="105">
        <f t="shared" si="30"/>
        <v>156.75</v>
      </c>
      <c r="F77" s="473">
        <v>0.2</v>
      </c>
      <c r="G77" s="105">
        <f t="shared" si="31"/>
        <v>31.35</v>
      </c>
      <c r="H77" s="105">
        <f>ROUND(G77*0.2409,2)</f>
        <v>7.55</v>
      </c>
      <c r="I77" s="474">
        <f t="shared" si="32"/>
        <v>38.9</v>
      </c>
      <c r="J77" s="484">
        <v>48</v>
      </c>
      <c r="K77" s="472">
        <f t="shared" si="37"/>
        <v>0.3</v>
      </c>
      <c r="L77" s="105">
        <v>1045</v>
      </c>
      <c r="M77" s="105">
        <f t="shared" si="44"/>
        <v>313.5</v>
      </c>
      <c r="N77" s="473">
        <v>1</v>
      </c>
      <c r="O77" s="105">
        <f t="shared" si="45"/>
        <v>313.5</v>
      </c>
      <c r="P77" s="105">
        <f>ROUND(O77*0.2409,2)</f>
        <v>75.52</v>
      </c>
      <c r="Q77" s="373">
        <f t="shared" si="35"/>
        <v>389.02</v>
      </c>
    </row>
    <row r="78" spans="1:17" ht="16.5" customHeight="1" x14ac:dyDescent="0.25">
      <c r="A78" s="470" t="s">
        <v>1568</v>
      </c>
      <c r="B78" s="484"/>
      <c r="C78" s="472"/>
      <c r="D78" s="105"/>
      <c r="E78" s="105"/>
      <c r="F78" s="473"/>
      <c r="G78" s="105"/>
      <c r="H78" s="105"/>
      <c r="I78" s="474"/>
      <c r="J78" s="484">
        <v>72</v>
      </c>
      <c r="K78" s="472">
        <f t="shared" si="37"/>
        <v>0.45</v>
      </c>
      <c r="L78" s="105">
        <v>1187</v>
      </c>
      <c r="M78" s="105">
        <f t="shared" si="44"/>
        <v>534.15</v>
      </c>
      <c r="N78" s="473">
        <v>1</v>
      </c>
      <c r="O78" s="105">
        <f t="shared" si="45"/>
        <v>534.15</v>
      </c>
      <c r="P78" s="105">
        <f>ROUND(O78*0.2409,2)</f>
        <v>128.68</v>
      </c>
      <c r="Q78" s="373">
        <f t="shared" si="35"/>
        <v>662.83</v>
      </c>
    </row>
    <row r="79" spans="1:17" ht="16.5" customHeight="1" x14ac:dyDescent="0.25">
      <c r="A79" s="470" t="s">
        <v>1569</v>
      </c>
      <c r="B79" s="484">
        <v>60</v>
      </c>
      <c r="C79" s="472">
        <f t="shared" si="36"/>
        <v>0.38</v>
      </c>
      <c r="D79" s="105">
        <v>1187</v>
      </c>
      <c r="E79" s="105">
        <f t="shared" si="30"/>
        <v>451.06</v>
      </c>
      <c r="F79" s="473">
        <v>0.2</v>
      </c>
      <c r="G79" s="105">
        <f t="shared" si="31"/>
        <v>90.21</v>
      </c>
      <c r="H79" s="105">
        <f>ROUND(G79*0.2131,2)</f>
        <v>19.22</v>
      </c>
      <c r="I79" s="474">
        <f t="shared" si="32"/>
        <v>109.43</v>
      </c>
      <c r="J79" s="484">
        <v>97</v>
      </c>
      <c r="K79" s="472">
        <f t="shared" si="37"/>
        <v>0.61</v>
      </c>
      <c r="L79" s="105">
        <v>1187</v>
      </c>
      <c r="M79" s="105">
        <f t="shared" si="44"/>
        <v>724.07</v>
      </c>
      <c r="N79" s="473">
        <v>1</v>
      </c>
      <c r="O79" s="105">
        <f t="shared" si="45"/>
        <v>724.07</v>
      </c>
      <c r="P79" s="105">
        <f>ROUND(O79*0.2131,2)</f>
        <v>154.30000000000001</v>
      </c>
      <c r="Q79" s="373">
        <f t="shared" si="35"/>
        <v>878.37</v>
      </c>
    </row>
    <row r="80" spans="1:17" ht="16.5" customHeight="1" x14ac:dyDescent="0.25">
      <c r="A80" s="470" t="s">
        <v>1570</v>
      </c>
      <c r="B80" s="484">
        <v>24</v>
      </c>
      <c r="C80" s="472">
        <f t="shared" si="36"/>
        <v>0.15</v>
      </c>
      <c r="D80" s="105">
        <v>1187</v>
      </c>
      <c r="E80" s="105">
        <f t="shared" si="30"/>
        <v>178.05</v>
      </c>
      <c r="F80" s="473">
        <v>0.2</v>
      </c>
      <c r="G80" s="105">
        <f t="shared" si="31"/>
        <v>35.61</v>
      </c>
      <c r="H80" s="105">
        <f>ROUND(G80*0.2409,2)</f>
        <v>8.58</v>
      </c>
      <c r="I80" s="474">
        <f t="shared" si="32"/>
        <v>44.19</v>
      </c>
      <c r="J80" s="484">
        <v>128</v>
      </c>
      <c r="K80" s="472">
        <f t="shared" si="37"/>
        <v>0.81</v>
      </c>
      <c r="L80" s="105">
        <v>1187</v>
      </c>
      <c r="M80" s="105">
        <f t="shared" si="44"/>
        <v>961.47</v>
      </c>
      <c r="N80" s="473">
        <v>1</v>
      </c>
      <c r="O80" s="105">
        <f t="shared" si="45"/>
        <v>961.47</v>
      </c>
      <c r="P80" s="105">
        <f>ROUND(O80*0.2409,2)</f>
        <v>231.62</v>
      </c>
      <c r="Q80" s="373">
        <f t="shared" si="35"/>
        <v>1193.0899999999999</v>
      </c>
    </row>
    <row r="81" spans="1:17" ht="16.5" customHeight="1" x14ac:dyDescent="0.25">
      <c r="A81" s="470" t="s">
        <v>1571</v>
      </c>
      <c r="B81" s="484">
        <v>24</v>
      </c>
      <c r="C81" s="472">
        <f t="shared" si="36"/>
        <v>0.15</v>
      </c>
      <c r="D81" s="105">
        <v>1187</v>
      </c>
      <c r="E81" s="105">
        <f t="shared" si="30"/>
        <v>178.05</v>
      </c>
      <c r="F81" s="473">
        <v>0.2</v>
      </c>
      <c r="G81" s="105">
        <f t="shared" si="31"/>
        <v>35.61</v>
      </c>
      <c r="H81" s="105">
        <f>ROUND(G81*0.2131,2)</f>
        <v>7.59</v>
      </c>
      <c r="I81" s="474">
        <f t="shared" si="32"/>
        <v>43.2</v>
      </c>
      <c r="J81" s="484"/>
      <c r="K81" s="472"/>
      <c r="L81" s="105"/>
      <c r="M81" s="105"/>
      <c r="N81" s="473"/>
      <c r="O81" s="105"/>
      <c r="P81" s="105"/>
      <c r="Q81" s="373"/>
    </row>
    <row r="82" spans="1:17" ht="16.5" customHeight="1" x14ac:dyDescent="0.25">
      <c r="A82" s="470" t="s">
        <v>1572</v>
      </c>
      <c r="B82" s="484"/>
      <c r="C82" s="472"/>
      <c r="D82" s="105"/>
      <c r="E82" s="105"/>
      <c r="F82" s="473"/>
      <c r="G82" s="105"/>
      <c r="H82" s="105"/>
      <c r="I82" s="474"/>
      <c r="J82" s="484">
        <v>24</v>
      </c>
      <c r="K82" s="472">
        <f t="shared" si="37"/>
        <v>0.15</v>
      </c>
      <c r="L82" s="105">
        <v>1187</v>
      </c>
      <c r="M82" s="105">
        <f t="shared" si="44"/>
        <v>178.05</v>
      </c>
      <c r="N82" s="473">
        <v>1</v>
      </c>
      <c r="O82" s="105">
        <f t="shared" si="45"/>
        <v>178.05</v>
      </c>
      <c r="P82" s="105">
        <f>ROUND(O82*0.2131,2)</f>
        <v>37.94</v>
      </c>
      <c r="Q82" s="373">
        <f t="shared" si="35"/>
        <v>215.99</v>
      </c>
    </row>
    <row r="83" spans="1:17" ht="16.5" customHeight="1" x14ac:dyDescent="0.25">
      <c r="A83" s="470" t="s">
        <v>1573</v>
      </c>
      <c r="B83" s="484">
        <v>24</v>
      </c>
      <c r="C83" s="472">
        <f t="shared" si="36"/>
        <v>0.15</v>
      </c>
      <c r="D83" s="105">
        <v>1187</v>
      </c>
      <c r="E83" s="105">
        <f t="shared" si="30"/>
        <v>178.05</v>
      </c>
      <c r="F83" s="473">
        <v>0.2</v>
      </c>
      <c r="G83" s="105">
        <f t="shared" si="31"/>
        <v>35.61</v>
      </c>
      <c r="H83" s="105">
        <f>ROUND(G83*0.2409,2)</f>
        <v>8.58</v>
      </c>
      <c r="I83" s="474">
        <f t="shared" si="32"/>
        <v>44.19</v>
      </c>
      <c r="J83" s="484"/>
      <c r="K83" s="472"/>
      <c r="L83" s="105"/>
      <c r="M83" s="105"/>
      <c r="N83" s="473"/>
      <c r="O83" s="105"/>
      <c r="P83" s="105"/>
      <c r="Q83" s="373"/>
    </row>
    <row r="84" spans="1:17" ht="16.5" customHeight="1" x14ac:dyDescent="0.25">
      <c r="A84" s="470" t="s">
        <v>1574</v>
      </c>
      <c r="B84" s="484"/>
      <c r="C84" s="472"/>
      <c r="D84" s="105"/>
      <c r="E84" s="105"/>
      <c r="F84" s="473"/>
      <c r="G84" s="105"/>
      <c r="H84" s="105"/>
      <c r="I84" s="474"/>
      <c r="J84" s="484">
        <v>24</v>
      </c>
      <c r="K84" s="472">
        <f t="shared" si="37"/>
        <v>0.15</v>
      </c>
      <c r="L84" s="105">
        <v>1187</v>
      </c>
      <c r="M84" s="105">
        <f t="shared" si="44"/>
        <v>178.05</v>
      </c>
      <c r="N84" s="473">
        <v>1</v>
      </c>
      <c r="O84" s="105">
        <f t="shared" si="45"/>
        <v>178.05</v>
      </c>
      <c r="P84" s="105">
        <f>ROUND(O84*0.2409,2)</f>
        <v>42.89</v>
      </c>
      <c r="Q84" s="373">
        <f t="shared" si="35"/>
        <v>220.94</v>
      </c>
    </row>
    <row r="85" spans="1:17" ht="16.5" customHeight="1" x14ac:dyDescent="0.25">
      <c r="A85" s="470" t="s">
        <v>1575</v>
      </c>
      <c r="B85" s="484">
        <v>12</v>
      </c>
      <c r="C85" s="472">
        <f t="shared" si="36"/>
        <v>0.08</v>
      </c>
      <c r="D85" s="105">
        <v>1482</v>
      </c>
      <c r="E85" s="105">
        <f t="shared" si="30"/>
        <v>118.56</v>
      </c>
      <c r="F85" s="473">
        <v>0.2</v>
      </c>
      <c r="G85" s="105">
        <f t="shared" si="31"/>
        <v>23.71</v>
      </c>
      <c r="H85" s="105">
        <f>ROUND(G85*0.2409,2)</f>
        <v>5.71</v>
      </c>
      <c r="I85" s="474">
        <f t="shared" si="32"/>
        <v>29.42</v>
      </c>
      <c r="J85" s="484">
        <v>24</v>
      </c>
      <c r="K85" s="472">
        <f t="shared" si="37"/>
        <v>0.15</v>
      </c>
      <c r="L85" s="105">
        <v>1482</v>
      </c>
      <c r="M85" s="105">
        <f t="shared" si="44"/>
        <v>222.3</v>
      </c>
      <c r="N85" s="473">
        <v>1</v>
      </c>
      <c r="O85" s="105">
        <f t="shared" si="45"/>
        <v>222.3</v>
      </c>
      <c r="P85" s="105">
        <f>ROUND(O85*0.2409,2)</f>
        <v>53.55</v>
      </c>
      <c r="Q85" s="373">
        <f t="shared" si="35"/>
        <v>275.85000000000002</v>
      </c>
    </row>
    <row r="86" spans="1:17" ht="16.5" customHeight="1" x14ac:dyDescent="0.25">
      <c r="A86" s="470" t="s">
        <v>1576</v>
      </c>
      <c r="B86" s="484">
        <v>48</v>
      </c>
      <c r="C86" s="472">
        <f t="shared" si="36"/>
        <v>0.3</v>
      </c>
      <c r="D86" s="105">
        <v>1187</v>
      </c>
      <c r="E86" s="105">
        <f t="shared" si="30"/>
        <v>356.1</v>
      </c>
      <c r="F86" s="473">
        <v>0.2</v>
      </c>
      <c r="G86" s="105">
        <f t="shared" si="31"/>
        <v>71.22</v>
      </c>
      <c r="H86" s="105">
        <f>ROUND(G86*0.2409,2)</f>
        <v>17.16</v>
      </c>
      <c r="I86" s="474">
        <f t="shared" si="32"/>
        <v>88.38</v>
      </c>
      <c r="J86" s="484">
        <v>111</v>
      </c>
      <c r="K86" s="472">
        <f t="shared" si="37"/>
        <v>0.7</v>
      </c>
      <c r="L86" s="105">
        <v>1187</v>
      </c>
      <c r="M86" s="105">
        <f t="shared" si="44"/>
        <v>830.9</v>
      </c>
      <c r="N86" s="473">
        <v>1</v>
      </c>
      <c r="O86" s="105">
        <f t="shared" si="45"/>
        <v>830.9</v>
      </c>
      <c r="P86" s="105">
        <f>ROUND(O86*0.2409,2)</f>
        <v>200.16</v>
      </c>
      <c r="Q86" s="373">
        <f t="shared" si="35"/>
        <v>1031.06</v>
      </c>
    </row>
    <row r="87" spans="1:17" ht="16.5" customHeight="1" x14ac:dyDescent="0.25">
      <c r="A87" s="470" t="s">
        <v>1577</v>
      </c>
      <c r="B87" s="484"/>
      <c r="C87" s="472"/>
      <c r="D87" s="105"/>
      <c r="E87" s="105"/>
      <c r="F87" s="473"/>
      <c r="G87" s="105"/>
      <c r="H87" s="105"/>
      <c r="I87" s="474"/>
      <c r="J87" s="484">
        <v>48</v>
      </c>
      <c r="K87" s="472">
        <f t="shared" si="37"/>
        <v>0.3</v>
      </c>
      <c r="L87" s="105">
        <v>1187</v>
      </c>
      <c r="M87" s="105">
        <f t="shared" si="44"/>
        <v>356.1</v>
      </c>
      <c r="N87" s="473">
        <v>1</v>
      </c>
      <c r="O87" s="105">
        <f t="shared" si="45"/>
        <v>356.1</v>
      </c>
      <c r="P87" s="105">
        <f>ROUND(O87*0.2409,2)</f>
        <v>85.78</v>
      </c>
      <c r="Q87" s="373">
        <f t="shared" si="35"/>
        <v>441.88</v>
      </c>
    </row>
    <row r="88" spans="1:17" ht="16.5" customHeight="1" x14ac:dyDescent="0.25">
      <c r="A88" s="470" t="s">
        <v>1578</v>
      </c>
      <c r="B88" s="484">
        <v>23.5</v>
      </c>
      <c r="C88" s="472">
        <f t="shared" si="36"/>
        <v>0.15</v>
      </c>
      <c r="D88" s="105">
        <v>1187</v>
      </c>
      <c r="E88" s="105">
        <f t="shared" si="30"/>
        <v>178.05</v>
      </c>
      <c r="F88" s="473">
        <v>0.2</v>
      </c>
      <c r="G88" s="105">
        <f t="shared" si="31"/>
        <v>35.61</v>
      </c>
      <c r="H88" s="105">
        <f>ROUND(G88*0.2131,2)</f>
        <v>7.59</v>
      </c>
      <c r="I88" s="474">
        <f t="shared" si="32"/>
        <v>43.2</v>
      </c>
      <c r="J88" s="484">
        <v>79</v>
      </c>
      <c r="K88" s="472">
        <f t="shared" si="37"/>
        <v>0.5</v>
      </c>
      <c r="L88" s="105">
        <v>1187</v>
      </c>
      <c r="M88" s="105">
        <f t="shared" si="44"/>
        <v>593.5</v>
      </c>
      <c r="N88" s="473">
        <v>1</v>
      </c>
      <c r="O88" s="105">
        <f t="shared" si="45"/>
        <v>593.5</v>
      </c>
      <c r="P88" s="105">
        <f>ROUND(O88*0.2131,2)</f>
        <v>126.47</v>
      </c>
      <c r="Q88" s="373">
        <f t="shared" si="35"/>
        <v>719.97</v>
      </c>
    </row>
    <row r="89" spans="1:17" ht="16.5" customHeight="1" x14ac:dyDescent="0.25">
      <c r="A89" s="470" t="s">
        <v>1579</v>
      </c>
      <c r="B89" s="484">
        <v>15.5</v>
      </c>
      <c r="C89" s="472">
        <f t="shared" si="36"/>
        <v>0.1</v>
      </c>
      <c r="D89" s="105">
        <v>1187</v>
      </c>
      <c r="E89" s="105">
        <f t="shared" si="30"/>
        <v>118.7</v>
      </c>
      <c r="F89" s="473">
        <v>0.2</v>
      </c>
      <c r="G89" s="105">
        <f t="shared" si="31"/>
        <v>23.74</v>
      </c>
      <c r="H89" s="105">
        <f>ROUND(G89*0.2409,2)</f>
        <v>5.72</v>
      </c>
      <c r="I89" s="474">
        <f t="shared" si="32"/>
        <v>29.46</v>
      </c>
      <c r="J89" s="484">
        <v>110</v>
      </c>
      <c r="K89" s="472">
        <f t="shared" si="37"/>
        <v>0.69</v>
      </c>
      <c r="L89" s="105">
        <v>1187</v>
      </c>
      <c r="M89" s="105">
        <f t="shared" si="44"/>
        <v>819.03</v>
      </c>
      <c r="N89" s="473">
        <v>1</v>
      </c>
      <c r="O89" s="105">
        <f t="shared" si="45"/>
        <v>819.03</v>
      </c>
      <c r="P89" s="105">
        <f>ROUND(O89*0.2409,2)</f>
        <v>197.3</v>
      </c>
      <c r="Q89" s="373">
        <f t="shared" si="35"/>
        <v>1016.33</v>
      </c>
    </row>
    <row r="90" spans="1:17" ht="16.5" customHeight="1" x14ac:dyDescent="0.25">
      <c r="A90" s="470" t="s">
        <v>1580</v>
      </c>
      <c r="B90" s="484">
        <v>48</v>
      </c>
      <c r="C90" s="472">
        <f t="shared" si="36"/>
        <v>0.3</v>
      </c>
      <c r="D90" s="105">
        <v>1187</v>
      </c>
      <c r="E90" s="105">
        <f t="shared" si="30"/>
        <v>356.1</v>
      </c>
      <c r="F90" s="473">
        <v>0.2</v>
      </c>
      <c r="G90" s="105">
        <f t="shared" si="31"/>
        <v>71.22</v>
      </c>
      <c r="H90" s="105">
        <f>ROUND(G90*0.2409,2)</f>
        <v>17.16</v>
      </c>
      <c r="I90" s="474">
        <f t="shared" si="32"/>
        <v>88.38</v>
      </c>
      <c r="J90" s="484">
        <v>55</v>
      </c>
      <c r="K90" s="472">
        <f t="shared" si="37"/>
        <v>0.35</v>
      </c>
      <c r="L90" s="105">
        <v>1187</v>
      </c>
      <c r="M90" s="105">
        <f t="shared" si="44"/>
        <v>415.45</v>
      </c>
      <c r="N90" s="473">
        <v>1</v>
      </c>
      <c r="O90" s="105">
        <f t="shared" si="45"/>
        <v>415.45</v>
      </c>
      <c r="P90" s="105">
        <f>ROUND(O90*0.2409,2)</f>
        <v>100.08</v>
      </c>
      <c r="Q90" s="373">
        <f t="shared" si="35"/>
        <v>515.53</v>
      </c>
    </row>
    <row r="91" spans="1:17" ht="16.5" customHeight="1" x14ac:dyDescent="0.25">
      <c r="A91" s="470" t="s">
        <v>1581</v>
      </c>
      <c r="B91" s="484">
        <v>36</v>
      </c>
      <c r="C91" s="472">
        <f t="shared" si="36"/>
        <v>0.23</v>
      </c>
      <c r="D91" s="105">
        <v>1187</v>
      </c>
      <c r="E91" s="105">
        <f t="shared" si="30"/>
        <v>273.01</v>
      </c>
      <c r="F91" s="473">
        <v>0.2</v>
      </c>
      <c r="G91" s="105">
        <f t="shared" si="31"/>
        <v>54.6</v>
      </c>
      <c r="H91" s="105">
        <f>ROUND(G91*0.2131,2)</f>
        <v>11.64</v>
      </c>
      <c r="I91" s="474">
        <f t="shared" si="32"/>
        <v>66.239999999999995</v>
      </c>
      <c r="J91" s="484">
        <v>124</v>
      </c>
      <c r="K91" s="472">
        <f t="shared" si="37"/>
        <v>0.78</v>
      </c>
      <c r="L91" s="105">
        <v>1187</v>
      </c>
      <c r="M91" s="105">
        <f t="shared" si="44"/>
        <v>925.86</v>
      </c>
      <c r="N91" s="473">
        <v>1</v>
      </c>
      <c r="O91" s="105">
        <f t="shared" si="45"/>
        <v>925.86</v>
      </c>
      <c r="P91" s="105">
        <f>ROUND(O91*0.2131,2)</f>
        <v>197.3</v>
      </c>
      <c r="Q91" s="373">
        <f t="shared" si="35"/>
        <v>1123.1600000000001</v>
      </c>
    </row>
    <row r="92" spans="1:17" ht="16.5" customHeight="1" x14ac:dyDescent="0.25">
      <c r="A92" s="470" t="s">
        <v>1582</v>
      </c>
      <c r="B92" s="484"/>
      <c r="C92" s="472"/>
      <c r="D92" s="105"/>
      <c r="E92" s="105"/>
      <c r="F92" s="473"/>
      <c r="G92" s="105"/>
      <c r="H92" s="105"/>
      <c r="I92" s="474"/>
      <c r="J92" s="484">
        <v>39</v>
      </c>
      <c r="K92" s="472">
        <f t="shared" si="37"/>
        <v>0.25</v>
      </c>
      <c r="L92" s="105">
        <v>1187</v>
      </c>
      <c r="M92" s="105">
        <f t="shared" si="44"/>
        <v>296.75</v>
      </c>
      <c r="N92" s="473">
        <v>1</v>
      </c>
      <c r="O92" s="105">
        <f t="shared" si="45"/>
        <v>296.75</v>
      </c>
      <c r="P92" s="105">
        <f>ROUND(O92*0.2409,2)</f>
        <v>71.489999999999995</v>
      </c>
      <c r="Q92" s="373">
        <f t="shared" si="35"/>
        <v>368.24</v>
      </c>
    </row>
    <row r="93" spans="1:17" ht="16.5" customHeight="1" x14ac:dyDescent="0.25">
      <c r="A93" s="470" t="s">
        <v>1583</v>
      </c>
      <c r="B93" s="484"/>
      <c r="C93" s="472"/>
      <c r="D93" s="105"/>
      <c r="E93" s="105"/>
      <c r="F93" s="473"/>
      <c r="G93" s="105"/>
      <c r="H93" s="105"/>
      <c r="I93" s="474"/>
      <c r="J93" s="484">
        <v>24</v>
      </c>
      <c r="K93" s="472">
        <f t="shared" si="37"/>
        <v>0.15</v>
      </c>
      <c r="L93" s="105">
        <v>1187</v>
      </c>
      <c r="M93" s="105">
        <f t="shared" si="44"/>
        <v>178.05</v>
      </c>
      <c r="N93" s="473">
        <v>1</v>
      </c>
      <c r="O93" s="105">
        <f t="shared" si="45"/>
        <v>178.05</v>
      </c>
      <c r="P93" s="105">
        <f>ROUND(O93*0.2409,2)</f>
        <v>42.89</v>
      </c>
      <c r="Q93" s="373">
        <f t="shared" si="35"/>
        <v>220.94</v>
      </c>
    </row>
    <row r="94" spans="1:17" ht="16.5" customHeight="1" x14ac:dyDescent="0.25">
      <c r="A94" s="470" t="s">
        <v>1584</v>
      </c>
      <c r="B94" s="484">
        <v>39</v>
      </c>
      <c r="C94" s="472">
        <f t="shared" si="36"/>
        <v>0.25</v>
      </c>
      <c r="D94" s="105">
        <v>1187</v>
      </c>
      <c r="E94" s="105">
        <f t="shared" si="30"/>
        <v>296.75</v>
      </c>
      <c r="F94" s="473">
        <v>0.2</v>
      </c>
      <c r="G94" s="105">
        <f t="shared" si="31"/>
        <v>59.35</v>
      </c>
      <c r="H94" s="105">
        <f>ROUND(G94*0.2409,2)</f>
        <v>14.3</v>
      </c>
      <c r="I94" s="474">
        <f t="shared" si="32"/>
        <v>73.650000000000006</v>
      </c>
      <c r="J94" s="484">
        <v>48</v>
      </c>
      <c r="K94" s="472">
        <f t="shared" si="37"/>
        <v>0.3</v>
      </c>
      <c r="L94" s="105">
        <v>1187</v>
      </c>
      <c r="M94" s="105">
        <f t="shared" si="44"/>
        <v>356.1</v>
      </c>
      <c r="N94" s="473">
        <v>1</v>
      </c>
      <c r="O94" s="105">
        <f t="shared" si="45"/>
        <v>356.1</v>
      </c>
      <c r="P94" s="105">
        <f>ROUND(O94*0.2409,2)</f>
        <v>85.78</v>
      </c>
      <c r="Q94" s="373">
        <f t="shared" si="35"/>
        <v>441.88</v>
      </c>
    </row>
    <row r="95" spans="1:17" ht="16.5" customHeight="1" x14ac:dyDescent="0.25">
      <c r="A95" s="470" t="s">
        <v>1585</v>
      </c>
      <c r="B95" s="484">
        <v>24</v>
      </c>
      <c r="C95" s="472">
        <f t="shared" si="36"/>
        <v>0.15</v>
      </c>
      <c r="D95" s="105">
        <v>1187</v>
      </c>
      <c r="E95" s="105">
        <f t="shared" si="30"/>
        <v>178.05</v>
      </c>
      <c r="F95" s="473">
        <v>0.2</v>
      </c>
      <c r="G95" s="105">
        <f t="shared" si="31"/>
        <v>35.61</v>
      </c>
      <c r="H95" s="105">
        <f>ROUND(G95*0.2409,2)</f>
        <v>8.58</v>
      </c>
      <c r="I95" s="474">
        <f t="shared" si="32"/>
        <v>44.19</v>
      </c>
      <c r="J95" s="484">
        <v>88</v>
      </c>
      <c r="K95" s="472">
        <f t="shared" si="37"/>
        <v>0.55000000000000004</v>
      </c>
      <c r="L95" s="105">
        <v>1187</v>
      </c>
      <c r="M95" s="105">
        <f t="shared" si="44"/>
        <v>652.85</v>
      </c>
      <c r="N95" s="473">
        <v>1</v>
      </c>
      <c r="O95" s="105">
        <f t="shared" si="45"/>
        <v>652.85</v>
      </c>
      <c r="P95" s="105">
        <f>ROUND(O95*0.2409,2)</f>
        <v>157.27000000000001</v>
      </c>
      <c r="Q95" s="373">
        <f t="shared" si="35"/>
        <v>810.12</v>
      </c>
    </row>
    <row r="96" spans="1:17" ht="16.5" customHeight="1" x14ac:dyDescent="0.25">
      <c r="A96" s="470" t="s">
        <v>1586</v>
      </c>
      <c r="B96" s="484"/>
      <c r="C96" s="472"/>
      <c r="D96" s="105"/>
      <c r="E96" s="105"/>
      <c r="F96" s="473"/>
      <c r="G96" s="105"/>
      <c r="H96" s="105"/>
      <c r="I96" s="474"/>
      <c r="J96" s="484">
        <v>86</v>
      </c>
      <c r="K96" s="472">
        <f t="shared" si="37"/>
        <v>0.54</v>
      </c>
      <c r="L96" s="105">
        <v>1187</v>
      </c>
      <c r="M96" s="105">
        <f t="shared" si="44"/>
        <v>640.98</v>
      </c>
      <c r="N96" s="473">
        <v>1</v>
      </c>
      <c r="O96" s="105">
        <f t="shared" si="45"/>
        <v>640.98</v>
      </c>
      <c r="P96" s="105">
        <f>ROUND(O96*0.2409,2)</f>
        <v>154.41</v>
      </c>
      <c r="Q96" s="373">
        <f t="shared" si="35"/>
        <v>795.39</v>
      </c>
    </row>
    <row r="97" spans="1:17" ht="16.5" customHeight="1" x14ac:dyDescent="0.25">
      <c r="A97" s="470" t="s">
        <v>1587</v>
      </c>
      <c r="B97" s="484">
        <v>24</v>
      </c>
      <c r="C97" s="472">
        <f t="shared" si="36"/>
        <v>0.15</v>
      </c>
      <c r="D97" s="105">
        <v>1187</v>
      </c>
      <c r="E97" s="105">
        <f t="shared" si="30"/>
        <v>178.05</v>
      </c>
      <c r="F97" s="473">
        <v>0.2</v>
      </c>
      <c r="G97" s="105">
        <f t="shared" si="31"/>
        <v>35.61</v>
      </c>
      <c r="H97" s="105">
        <f>ROUND(G97*0.2131,2)</f>
        <v>7.59</v>
      </c>
      <c r="I97" s="474">
        <f t="shared" si="32"/>
        <v>43.2</v>
      </c>
      <c r="J97" s="484">
        <v>72</v>
      </c>
      <c r="K97" s="472">
        <f t="shared" si="37"/>
        <v>0.45</v>
      </c>
      <c r="L97" s="105">
        <v>1187</v>
      </c>
      <c r="M97" s="105">
        <f t="shared" si="44"/>
        <v>534.15</v>
      </c>
      <c r="N97" s="473">
        <v>1</v>
      </c>
      <c r="O97" s="105">
        <f t="shared" si="45"/>
        <v>534.15</v>
      </c>
      <c r="P97" s="105">
        <f>ROUND(O97*0.2131,2)</f>
        <v>113.83</v>
      </c>
      <c r="Q97" s="373">
        <f t="shared" si="35"/>
        <v>647.98</v>
      </c>
    </row>
    <row r="98" spans="1:17" ht="16.5" customHeight="1" x14ac:dyDescent="0.25">
      <c r="A98" s="470" t="s">
        <v>1588</v>
      </c>
      <c r="B98" s="484"/>
      <c r="C98" s="472"/>
      <c r="D98" s="105"/>
      <c r="E98" s="105"/>
      <c r="F98" s="473"/>
      <c r="G98" s="105"/>
      <c r="H98" s="105"/>
      <c r="I98" s="474"/>
      <c r="J98" s="484">
        <v>134</v>
      </c>
      <c r="K98" s="472">
        <f t="shared" si="37"/>
        <v>0.84</v>
      </c>
      <c r="L98" s="105">
        <v>1187</v>
      </c>
      <c r="M98" s="105">
        <f t="shared" si="44"/>
        <v>997.08</v>
      </c>
      <c r="N98" s="473">
        <v>1</v>
      </c>
      <c r="O98" s="105">
        <f t="shared" si="45"/>
        <v>997.08</v>
      </c>
      <c r="P98" s="105">
        <f>ROUND(O98*0.2409,2)</f>
        <v>240.2</v>
      </c>
      <c r="Q98" s="373">
        <f t="shared" si="35"/>
        <v>1237.28</v>
      </c>
    </row>
    <row r="99" spans="1:17" ht="16.5" customHeight="1" x14ac:dyDescent="0.25">
      <c r="A99" s="470" t="s">
        <v>1589</v>
      </c>
      <c r="B99" s="484">
        <v>24</v>
      </c>
      <c r="C99" s="472">
        <f t="shared" si="36"/>
        <v>0.15</v>
      </c>
      <c r="D99" s="105">
        <v>1630</v>
      </c>
      <c r="E99" s="105">
        <f t="shared" si="30"/>
        <v>244.5</v>
      </c>
      <c r="F99" s="473">
        <v>0.2</v>
      </c>
      <c r="G99" s="105">
        <f t="shared" si="31"/>
        <v>48.9</v>
      </c>
      <c r="H99" s="105">
        <f>ROUND(G99*0.2409,2)</f>
        <v>11.78</v>
      </c>
      <c r="I99" s="474">
        <f t="shared" si="32"/>
        <v>60.68</v>
      </c>
      <c r="J99" s="484">
        <v>24</v>
      </c>
      <c r="K99" s="472">
        <f t="shared" si="37"/>
        <v>0.15</v>
      </c>
      <c r="L99" s="105">
        <v>1630</v>
      </c>
      <c r="M99" s="105">
        <f t="shared" si="44"/>
        <v>244.5</v>
      </c>
      <c r="N99" s="473">
        <v>1</v>
      </c>
      <c r="O99" s="105">
        <f t="shared" si="45"/>
        <v>244.5</v>
      </c>
      <c r="P99" s="105">
        <f>ROUND(O99*0.2409,2)</f>
        <v>58.9</v>
      </c>
      <c r="Q99" s="373">
        <f t="shared" si="35"/>
        <v>303.39999999999998</v>
      </c>
    </row>
    <row r="100" spans="1:17" ht="16.5" customHeight="1" x14ac:dyDescent="0.25">
      <c r="A100" s="470" t="s">
        <v>1590</v>
      </c>
      <c r="B100" s="484">
        <v>40</v>
      </c>
      <c r="C100" s="472">
        <f t="shared" si="36"/>
        <v>0.25</v>
      </c>
      <c r="D100" s="105">
        <v>18.34</v>
      </c>
      <c r="E100" s="105">
        <f>ROUND(B100*D100,2)</f>
        <v>733.6</v>
      </c>
      <c r="F100" s="473">
        <v>0.2</v>
      </c>
      <c r="G100" s="105">
        <f>ROUND(E100*F100,2)</f>
        <v>146.72</v>
      </c>
      <c r="H100" s="105">
        <f>ROUND(G100*0.2409,2)</f>
        <v>35.340000000000003</v>
      </c>
      <c r="I100" s="474">
        <f t="shared" si="32"/>
        <v>182.06</v>
      </c>
      <c r="J100" s="484">
        <v>56</v>
      </c>
      <c r="K100" s="472">
        <f>ROUND(J100/159,2)</f>
        <v>0.35</v>
      </c>
      <c r="L100" s="105">
        <v>18.34</v>
      </c>
      <c r="M100" s="105">
        <f>ROUND(J100*L100,2)</f>
        <v>1027.04</v>
      </c>
      <c r="N100" s="473">
        <v>1</v>
      </c>
      <c r="O100" s="105">
        <f t="shared" si="45"/>
        <v>1027.04</v>
      </c>
      <c r="P100" s="105">
        <f>ROUND(O100*0.2409,2)</f>
        <v>247.41</v>
      </c>
      <c r="Q100" s="373">
        <f t="shared" si="35"/>
        <v>1274.45</v>
      </c>
    </row>
    <row r="101" spans="1:17" ht="16.5" customHeight="1" x14ac:dyDescent="0.25">
      <c r="A101" s="470" t="s">
        <v>1591</v>
      </c>
      <c r="B101" s="484">
        <v>32</v>
      </c>
      <c r="C101" s="472">
        <f t="shared" si="36"/>
        <v>0.2</v>
      </c>
      <c r="D101" s="105">
        <v>1187</v>
      </c>
      <c r="E101" s="105">
        <f t="shared" si="30"/>
        <v>237.4</v>
      </c>
      <c r="F101" s="473">
        <v>0.2</v>
      </c>
      <c r="G101" s="105">
        <f t="shared" si="31"/>
        <v>47.48</v>
      </c>
      <c r="H101" s="105">
        <f>ROUND(G101*0.2409,2)</f>
        <v>11.44</v>
      </c>
      <c r="I101" s="474">
        <f t="shared" si="32"/>
        <v>58.92</v>
      </c>
      <c r="J101" s="484">
        <v>72</v>
      </c>
      <c r="K101" s="472">
        <f t="shared" si="37"/>
        <v>0.45</v>
      </c>
      <c r="L101" s="105">
        <v>1187</v>
      </c>
      <c r="M101" s="105">
        <f t="shared" si="44"/>
        <v>534.15</v>
      </c>
      <c r="N101" s="473">
        <v>1</v>
      </c>
      <c r="O101" s="105">
        <f t="shared" si="45"/>
        <v>534.15</v>
      </c>
      <c r="P101" s="105">
        <f>ROUND(O101*0.2409,2)</f>
        <v>128.68</v>
      </c>
      <c r="Q101" s="373">
        <f t="shared" si="35"/>
        <v>662.83</v>
      </c>
    </row>
    <row r="102" spans="1:17" ht="16.5" customHeight="1" x14ac:dyDescent="0.25">
      <c r="A102" s="470" t="s">
        <v>1592</v>
      </c>
      <c r="B102" s="484"/>
      <c r="C102" s="472"/>
      <c r="D102" s="105"/>
      <c r="E102" s="105"/>
      <c r="F102" s="473"/>
      <c r="G102" s="105"/>
      <c r="H102" s="105"/>
      <c r="I102" s="474"/>
      <c r="J102" s="484">
        <v>24</v>
      </c>
      <c r="K102" s="472">
        <f t="shared" si="37"/>
        <v>0.15</v>
      </c>
      <c r="L102" s="105">
        <v>8.0399999999999991</v>
      </c>
      <c r="M102" s="105">
        <f>ROUND(J102*L102,2)</f>
        <v>192.96</v>
      </c>
      <c r="N102" s="473">
        <v>1</v>
      </c>
      <c r="O102" s="105">
        <f t="shared" si="45"/>
        <v>192.96</v>
      </c>
      <c r="P102" s="105">
        <f>ROUND(O102*0.2131,2)</f>
        <v>41.12</v>
      </c>
      <c r="Q102" s="373">
        <f t="shared" si="35"/>
        <v>234.08</v>
      </c>
    </row>
    <row r="103" spans="1:17" ht="16.5" customHeight="1" x14ac:dyDescent="0.25">
      <c r="A103" s="470" t="s">
        <v>1593</v>
      </c>
      <c r="B103" s="484">
        <v>13.5</v>
      </c>
      <c r="C103" s="472">
        <f t="shared" si="36"/>
        <v>0.08</v>
      </c>
      <c r="D103" s="105">
        <v>8.0399999999999991</v>
      </c>
      <c r="E103" s="105">
        <f t="shared" ref="E103:E108" si="46">ROUND(B103*D103,2)</f>
        <v>108.54</v>
      </c>
      <c r="F103" s="473">
        <v>0.2</v>
      </c>
      <c r="G103" s="105">
        <f t="shared" si="31"/>
        <v>21.71</v>
      </c>
      <c r="H103" s="105">
        <f t="shared" ref="H103:H109" si="47">ROUND(G103*0.2409,2)</f>
        <v>5.23</v>
      </c>
      <c r="I103" s="474">
        <f t="shared" si="32"/>
        <v>26.94</v>
      </c>
      <c r="J103" s="484">
        <v>47</v>
      </c>
      <c r="K103" s="472">
        <f t="shared" si="37"/>
        <v>0.3</v>
      </c>
      <c r="L103" s="105">
        <v>8.0399999999999991</v>
      </c>
      <c r="M103" s="105">
        <f t="shared" ref="M103:M106" si="48">ROUND(J103*L103,2)</f>
        <v>377.88</v>
      </c>
      <c r="N103" s="473">
        <v>1</v>
      </c>
      <c r="O103" s="105">
        <f t="shared" si="45"/>
        <v>377.88</v>
      </c>
      <c r="P103" s="105">
        <f t="shared" ref="P103:P110" si="49">ROUND(O103*0.2409,2)</f>
        <v>91.03</v>
      </c>
      <c r="Q103" s="373">
        <f t="shared" si="35"/>
        <v>468.91</v>
      </c>
    </row>
    <row r="104" spans="1:17" ht="16.5" customHeight="1" x14ac:dyDescent="0.25">
      <c r="A104" s="470" t="s">
        <v>1594</v>
      </c>
      <c r="B104" s="484"/>
      <c r="C104" s="472"/>
      <c r="D104" s="105"/>
      <c r="E104" s="105"/>
      <c r="F104" s="473"/>
      <c r="G104" s="105"/>
      <c r="H104" s="105"/>
      <c r="I104" s="474"/>
      <c r="J104" s="484">
        <v>96</v>
      </c>
      <c r="K104" s="472">
        <f t="shared" si="37"/>
        <v>0.6</v>
      </c>
      <c r="L104" s="105">
        <v>8.0399999999999991</v>
      </c>
      <c r="M104" s="105">
        <f t="shared" si="48"/>
        <v>771.84</v>
      </c>
      <c r="N104" s="473">
        <v>1</v>
      </c>
      <c r="O104" s="105">
        <f t="shared" si="45"/>
        <v>771.84</v>
      </c>
      <c r="P104" s="105">
        <f t="shared" si="49"/>
        <v>185.94</v>
      </c>
      <c r="Q104" s="373">
        <f t="shared" si="35"/>
        <v>957.78</v>
      </c>
    </row>
    <row r="105" spans="1:17" ht="16.5" customHeight="1" x14ac:dyDescent="0.25">
      <c r="A105" s="470" t="s">
        <v>1595</v>
      </c>
      <c r="B105" s="484">
        <v>24</v>
      </c>
      <c r="C105" s="472">
        <f t="shared" si="36"/>
        <v>0.15</v>
      </c>
      <c r="D105" s="105">
        <v>8.0399999999999991</v>
      </c>
      <c r="E105" s="105">
        <f t="shared" si="46"/>
        <v>192.96</v>
      </c>
      <c r="F105" s="473">
        <v>0.2</v>
      </c>
      <c r="G105" s="105">
        <f t="shared" si="31"/>
        <v>38.590000000000003</v>
      </c>
      <c r="H105" s="105">
        <f t="shared" si="47"/>
        <v>9.3000000000000007</v>
      </c>
      <c r="I105" s="474">
        <f t="shared" si="32"/>
        <v>47.89</v>
      </c>
      <c r="J105" s="484">
        <v>24</v>
      </c>
      <c r="K105" s="472">
        <f t="shared" si="37"/>
        <v>0.15</v>
      </c>
      <c r="L105" s="105">
        <v>8.0399999999999991</v>
      </c>
      <c r="M105" s="105">
        <f t="shared" si="48"/>
        <v>192.96</v>
      </c>
      <c r="N105" s="473">
        <v>1</v>
      </c>
      <c r="O105" s="105">
        <f t="shared" si="45"/>
        <v>192.96</v>
      </c>
      <c r="P105" s="105">
        <f t="shared" si="49"/>
        <v>46.48</v>
      </c>
      <c r="Q105" s="373">
        <f t="shared" si="35"/>
        <v>239.44</v>
      </c>
    </row>
    <row r="106" spans="1:17" ht="16.5" customHeight="1" x14ac:dyDescent="0.25">
      <c r="A106" s="470" t="s">
        <v>1596</v>
      </c>
      <c r="B106" s="484">
        <v>32</v>
      </c>
      <c r="C106" s="472">
        <f t="shared" si="36"/>
        <v>0.2</v>
      </c>
      <c r="D106" s="105">
        <v>8.0399999999999991</v>
      </c>
      <c r="E106" s="105">
        <f t="shared" si="46"/>
        <v>257.27999999999997</v>
      </c>
      <c r="F106" s="473">
        <v>0.2</v>
      </c>
      <c r="G106" s="105">
        <f t="shared" si="31"/>
        <v>51.46</v>
      </c>
      <c r="H106" s="105">
        <f t="shared" si="47"/>
        <v>12.4</v>
      </c>
      <c r="I106" s="474">
        <f t="shared" si="32"/>
        <v>63.86</v>
      </c>
      <c r="J106" s="484">
        <v>13</v>
      </c>
      <c r="K106" s="472">
        <f t="shared" si="37"/>
        <v>0.08</v>
      </c>
      <c r="L106" s="105">
        <v>8.0399999999999991</v>
      </c>
      <c r="M106" s="105">
        <f t="shared" si="48"/>
        <v>104.52</v>
      </c>
      <c r="N106" s="473">
        <v>1</v>
      </c>
      <c r="O106" s="105">
        <f t="shared" si="45"/>
        <v>104.52</v>
      </c>
      <c r="P106" s="105">
        <f t="shared" si="49"/>
        <v>25.18</v>
      </c>
      <c r="Q106" s="373">
        <f t="shared" si="35"/>
        <v>129.69999999999999</v>
      </c>
    </row>
    <row r="107" spans="1:17" ht="16.5" customHeight="1" x14ac:dyDescent="0.25">
      <c r="A107" s="470" t="s">
        <v>1597</v>
      </c>
      <c r="B107" s="484"/>
      <c r="C107" s="472"/>
      <c r="D107" s="105"/>
      <c r="E107" s="105"/>
      <c r="F107" s="473"/>
      <c r="G107" s="105"/>
      <c r="H107" s="105"/>
      <c r="I107" s="474"/>
      <c r="J107" s="484">
        <v>11</v>
      </c>
      <c r="K107" s="472">
        <f t="shared" si="37"/>
        <v>7.0000000000000007E-2</v>
      </c>
      <c r="L107" s="105">
        <v>1630</v>
      </c>
      <c r="M107" s="105">
        <f>ROUND(K107*L107,2)</f>
        <v>114.1</v>
      </c>
      <c r="N107" s="473">
        <v>1</v>
      </c>
      <c r="O107" s="105">
        <f t="shared" si="45"/>
        <v>114.1</v>
      </c>
      <c r="P107" s="105">
        <f t="shared" si="49"/>
        <v>27.49</v>
      </c>
      <c r="Q107" s="373">
        <f t="shared" si="35"/>
        <v>141.59</v>
      </c>
    </row>
    <row r="108" spans="1:17" ht="16.5" customHeight="1" x14ac:dyDescent="0.25">
      <c r="A108" s="470" t="s">
        <v>1598</v>
      </c>
      <c r="B108" s="484">
        <v>16</v>
      </c>
      <c r="C108" s="472">
        <f t="shared" si="36"/>
        <v>0.1</v>
      </c>
      <c r="D108" s="105">
        <v>8.0399999999999991</v>
      </c>
      <c r="E108" s="105">
        <f t="shared" si="46"/>
        <v>128.63999999999999</v>
      </c>
      <c r="F108" s="473">
        <v>0.2</v>
      </c>
      <c r="G108" s="105">
        <f t="shared" si="31"/>
        <v>25.73</v>
      </c>
      <c r="H108" s="105">
        <f t="shared" si="47"/>
        <v>6.2</v>
      </c>
      <c r="I108" s="474">
        <f t="shared" si="32"/>
        <v>31.93</v>
      </c>
      <c r="J108" s="484">
        <v>64</v>
      </c>
      <c r="K108" s="472">
        <f t="shared" si="37"/>
        <v>0.4</v>
      </c>
      <c r="L108" s="105">
        <v>8.0399999999999991</v>
      </c>
      <c r="M108" s="105">
        <f>ROUND(J108*L108,2)</f>
        <v>514.55999999999995</v>
      </c>
      <c r="N108" s="473">
        <v>1</v>
      </c>
      <c r="O108" s="105">
        <f t="shared" si="45"/>
        <v>514.55999999999995</v>
      </c>
      <c r="P108" s="105">
        <f t="shared" si="49"/>
        <v>123.96</v>
      </c>
      <c r="Q108" s="373">
        <f t="shared" si="35"/>
        <v>638.52</v>
      </c>
    </row>
    <row r="109" spans="1:17" ht="16.5" customHeight="1" x14ac:dyDescent="0.25">
      <c r="A109" s="470" t="s">
        <v>1599</v>
      </c>
      <c r="B109" s="484">
        <v>36</v>
      </c>
      <c r="C109" s="472">
        <f t="shared" si="36"/>
        <v>0.23</v>
      </c>
      <c r="D109" s="105">
        <v>1187</v>
      </c>
      <c r="E109" s="105">
        <f t="shared" ref="E109" si="50">ROUND(C109*D109,2)</f>
        <v>273.01</v>
      </c>
      <c r="F109" s="473">
        <v>0.2</v>
      </c>
      <c r="G109" s="105">
        <f t="shared" ref="G109" si="51">ROUND(E109*F109,2)</f>
        <v>54.6</v>
      </c>
      <c r="H109" s="105">
        <f t="shared" si="47"/>
        <v>13.15</v>
      </c>
      <c r="I109" s="474">
        <f t="shared" si="32"/>
        <v>67.75</v>
      </c>
      <c r="J109" s="484">
        <v>8</v>
      </c>
      <c r="K109" s="472">
        <f t="shared" si="37"/>
        <v>0.05</v>
      </c>
      <c r="L109" s="105">
        <v>1187</v>
      </c>
      <c r="M109" s="105">
        <f t="shared" si="44"/>
        <v>59.35</v>
      </c>
      <c r="N109" s="473">
        <v>1</v>
      </c>
      <c r="O109" s="105">
        <f t="shared" si="45"/>
        <v>59.35</v>
      </c>
      <c r="P109" s="105">
        <f t="shared" si="49"/>
        <v>14.3</v>
      </c>
      <c r="Q109" s="373">
        <f t="shared" si="35"/>
        <v>73.650000000000006</v>
      </c>
    </row>
    <row r="110" spans="1:17" ht="16.5" customHeight="1" x14ac:dyDescent="0.25">
      <c r="A110" s="470" t="s">
        <v>1600</v>
      </c>
      <c r="B110" s="484"/>
      <c r="C110" s="472"/>
      <c r="D110" s="105"/>
      <c r="E110" s="105"/>
      <c r="F110" s="473"/>
      <c r="G110" s="105"/>
      <c r="H110" s="105"/>
      <c r="I110" s="474"/>
      <c r="J110" s="484">
        <v>32</v>
      </c>
      <c r="K110" s="472">
        <f t="shared" ref="K110" si="52">ROUND(J110/159,2)</f>
        <v>0.2</v>
      </c>
      <c r="L110" s="105">
        <v>1187</v>
      </c>
      <c r="M110" s="105">
        <f t="shared" si="44"/>
        <v>237.4</v>
      </c>
      <c r="N110" s="473">
        <v>1</v>
      </c>
      <c r="O110" s="105">
        <f t="shared" si="45"/>
        <v>237.4</v>
      </c>
      <c r="P110" s="105">
        <f t="shared" si="49"/>
        <v>57.19</v>
      </c>
      <c r="Q110" s="373">
        <f t="shared" ref="Q110" si="53">ROUND(O110+P110,2)</f>
        <v>294.58999999999997</v>
      </c>
    </row>
    <row r="111" spans="1:17" ht="66" x14ac:dyDescent="0.25">
      <c r="A111" s="492" t="s">
        <v>9</v>
      </c>
      <c r="B111" s="467">
        <f>SUM(B112:B146)</f>
        <v>1210</v>
      </c>
      <c r="C111" s="104">
        <f t="shared" ref="C111:Q111" si="54">SUM(C112:C146)</f>
        <v>7.58</v>
      </c>
      <c r="D111" s="104"/>
      <c r="E111" s="104"/>
      <c r="F111" s="104"/>
      <c r="G111" s="104">
        <f t="shared" si="54"/>
        <v>1128.2300000000002</v>
      </c>
      <c r="H111" s="104">
        <f t="shared" si="54"/>
        <v>270.94000000000005</v>
      </c>
      <c r="I111" s="468">
        <f t="shared" si="54"/>
        <v>1399.1699999999998</v>
      </c>
      <c r="J111" s="467">
        <v>3359</v>
      </c>
      <c r="K111" s="104">
        <f t="shared" si="54"/>
        <v>21.12</v>
      </c>
      <c r="L111" s="104"/>
      <c r="M111" s="104"/>
      <c r="N111" s="104"/>
      <c r="O111" s="104">
        <f t="shared" si="54"/>
        <v>15603.439999999999</v>
      </c>
      <c r="P111" s="104">
        <f t="shared" si="54"/>
        <v>3735.09</v>
      </c>
      <c r="Q111" s="469">
        <f t="shared" si="54"/>
        <v>19338.53</v>
      </c>
    </row>
    <row r="112" spans="1:17" ht="16.5" customHeight="1" x14ac:dyDescent="0.25">
      <c r="A112" s="470" t="s">
        <v>344</v>
      </c>
      <c r="B112" s="484">
        <v>40</v>
      </c>
      <c r="C112" s="472">
        <f>ROUND(B112/159,2)</f>
        <v>0.25</v>
      </c>
      <c r="D112" s="105">
        <v>785</v>
      </c>
      <c r="E112" s="105">
        <f t="shared" ref="E112:E143" si="55">ROUND(C112*D112,2)</f>
        <v>196.25</v>
      </c>
      <c r="F112" s="473">
        <v>0.2</v>
      </c>
      <c r="G112" s="105">
        <f t="shared" ref="G112:G144" si="56">ROUND(E112*F112,2)</f>
        <v>39.25</v>
      </c>
      <c r="H112" s="105">
        <f t="shared" ref="H112:H129" si="57">ROUND(G112*0.2409,2)</f>
        <v>9.4600000000000009</v>
      </c>
      <c r="I112" s="474">
        <f t="shared" ref="I112:I144" si="58">ROUND(G112+H112,2)</f>
        <v>48.71</v>
      </c>
      <c r="J112" s="484">
        <v>119</v>
      </c>
      <c r="K112" s="472">
        <f>ROUND(J112/159,2)</f>
        <v>0.75</v>
      </c>
      <c r="L112" s="105">
        <v>785</v>
      </c>
      <c r="M112" s="105">
        <f t="shared" ref="M112" si="59">ROUND(K112*L112,2)</f>
        <v>588.75</v>
      </c>
      <c r="N112" s="473">
        <v>1</v>
      </c>
      <c r="O112" s="105">
        <f t="shared" ref="O112:O146" si="60">ROUND(M112*N112,2)</f>
        <v>588.75</v>
      </c>
      <c r="P112" s="105">
        <f t="shared" ref="P112:P129" si="61">ROUND(O112*0.2409,2)</f>
        <v>141.83000000000001</v>
      </c>
      <c r="Q112" s="373">
        <f t="shared" ref="Q112:Q146" si="62">ROUND(O112+P112,2)</f>
        <v>730.58</v>
      </c>
    </row>
    <row r="113" spans="1:17" ht="16.5" customHeight="1" x14ac:dyDescent="0.25">
      <c r="A113" s="470" t="s">
        <v>1512</v>
      </c>
      <c r="B113" s="484">
        <v>24</v>
      </c>
      <c r="C113" s="472">
        <f t="shared" ref="C113:C144" si="63">ROUND(B113/159,2)</f>
        <v>0.15</v>
      </c>
      <c r="D113" s="105">
        <v>4.62</v>
      </c>
      <c r="E113" s="105">
        <f>ROUND(B113*D113,2)</f>
        <v>110.88</v>
      </c>
      <c r="F113" s="473">
        <v>0.2</v>
      </c>
      <c r="G113" s="105">
        <f t="shared" si="56"/>
        <v>22.18</v>
      </c>
      <c r="H113" s="105">
        <f t="shared" si="57"/>
        <v>5.34</v>
      </c>
      <c r="I113" s="474">
        <f t="shared" si="58"/>
        <v>27.52</v>
      </c>
      <c r="J113" s="484">
        <v>146</v>
      </c>
      <c r="K113" s="472">
        <f t="shared" ref="K113:K146" si="64">ROUND(J113/159,2)</f>
        <v>0.92</v>
      </c>
      <c r="L113" s="105">
        <v>4.62</v>
      </c>
      <c r="M113" s="105">
        <f>ROUND(J113*L113,2)</f>
        <v>674.52</v>
      </c>
      <c r="N113" s="473">
        <v>1</v>
      </c>
      <c r="O113" s="105">
        <f t="shared" si="60"/>
        <v>674.52</v>
      </c>
      <c r="P113" s="105">
        <f t="shared" si="61"/>
        <v>162.49</v>
      </c>
      <c r="Q113" s="373">
        <f t="shared" si="62"/>
        <v>837.01</v>
      </c>
    </row>
    <row r="114" spans="1:17" ht="16.5" customHeight="1" x14ac:dyDescent="0.25">
      <c r="A114" s="470" t="s">
        <v>1513</v>
      </c>
      <c r="B114" s="484">
        <v>48</v>
      </c>
      <c r="C114" s="472">
        <f t="shared" si="63"/>
        <v>0.3</v>
      </c>
      <c r="D114" s="105">
        <v>4.62</v>
      </c>
      <c r="E114" s="105">
        <f t="shared" ref="E114:E133" si="65">ROUND(B114*D114,2)</f>
        <v>221.76</v>
      </c>
      <c r="F114" s="473">
        <v>0.2</v>
      </c>
      <c r="G114" s="105">
        <f t="shared" si="56"/>
        <v>44.35</v>
      </c>
      <c r="H114" s="105">
        <f t="shared" si="57"/>
        <v>10.68</v>
      </c>
      <c r="I114" s="474">
        <f t="shared" si="58"/>
        <v>55.03</v>
      </c>
      <c r="J114" s="484">
        <v>122</v>
      </c>
      <c r="K114" s="472">
        <f t="shared" si="64"/>
        <v>0.77</v>
      </c>
      <c r="L114" s="105">
        <v>4.62</v>
      </c>
      <c r="M114" s="105">
        <f t="shared" ref="M114:M133" si="66">ROUND(J114*L114,2)</f>
        <v>563.64</v>
      </c>
      <c r="N114" s="473">
        <v>1</v>
      </c>
      <c r="O114" s="105">
        <f t="shared" si="60"/>
        <v>563.64</v>
      </c>
      <c r="P114" s="105">
        <f t="shared" si="61"/>
        <v>135.78</v>
      </c>
      <c r="Q114" s="373">
        <f t="shared" si="62"/>
        <v>699.42</v>
      </c>
    </row>
    <row r="115" spans="1:17" ht="16.5" customHeight="1" x14ac:dyDescent="0.25">
      <c r="A115" s="470" t="s">
        <v>1514</v>
      </c>
      <c r="B115" s="484">
        <v>48</v>
      </c>
      <c r="C115" s="472">
        <f t="shared" si="63"/>
        <v>0.3</v>
      </c>
      <c r="D115" s="105">
        <v>4.62</v>
      </c>
      <c r="E115" s="105">
        <f t="shared" si="65"/>
        <v>221.76</v>
      </c>
      <c r="F115" s="473">
        <v>0.2</v>
      </c>
      <c r="G115" s="105">
        <f t="shared" si="56"/>
        <v>44.35</v>
      </c>
      <c r="H115" s="105">
        <f t="shared" si="57"/>
        <v>10.68</v>
      </c>
      <c r="I115" s="474">
        <f t="shared" si="58"/>
        <v>55.03</v>
      </c>
      <c r="J115" s="484">
        <v>72</v>
      </c>
      <c r="K115" s="472">
        <f t="shared" si="64"/>
        <v>0.45</v>
      </c>
      <c r="L115" s="105">
        <v>4.62</v>
      </c>
      <c r="M115" s="105">
        <f t="shared" si="66"/>
        <v>332.64</v>
      </c>
      <c r="N115" s="473">
        <v>1</v>
      </c>
      <c r="O115" s="105">
        <f t="shared" si="60"/>
        <v>332.64</v>
      </c>
      <c r="P115" s="105">
        <f t="shared" si="61"/>
        <v>80.13</v>
      </c>
      <c r="Q115" s="373">
        <f t="shared" si="62"/>
        <v>412.77</v>
      </c>
    </row>
    <row r="116" spans="1:17" ht="16.5" customHeight="1" x14ac:dyDescent="0.25">
      <c r="A116" s="470" t="s">
        <v>1515</v>
      </c>
      <c r="B116" s="484">
        <v>50</v>
      </c>
      <c r="C116" s="472">
        <f t="shared" si="63"/>
        <v>0.31</v>
      </c>
      <c r="D116" s="105">
        <v>4.62</v>
      </c>
      <c r="E116" s="105">
        <f t="shared" si="65"/>
        <v>231</v>
      </c>
      <c r="F116" s="473">
        <v>0.2</v>
      </c>
      <c r="G116" s="105">
        <f t="shared" si="56"/>
        <v>46.2</v>
      </c>
      <c r="H116" s="105">
        <f t="shared" si="57"/>
        <v>11.13</v>
      </c>
      <c r="I116" s="474">
        <f t="shared" si="58"/>
        <v>57.33</v>
      </c>
      <c r="J116" s="484">
        <v>120</v>
      </c>
      <c r="K116" s="472">
        <f t="shared" si="64"/>
        <v>0.75</v>
      </c>
      <c r="L116" s="105">
        <v>4.62</v>
      </c>
      <c r="M116" s="105">
        <f t="shared" si="66"/>
        <v>554.4</v>
      </c>
      <c r="N116" s="473">
        <v>1</v>
      </c>
      <c r="O116" s="105">
        <f t="shared" si="60"/>
        <v>554.4</v>
      </c>
      <c r="P116" s="105">
        <f t="shared" si="61"/>
        <v>133.55000000000001</v>
      </c>
      <c r="Q116" s="373">
        <f t="shared" si="62"/>
        <v>687.95</v>
      </c>
    </row>
    <row r="117" spans="1:17" ht="16.5" customHeight="1" x14ac:dyDescent="0.25">
      <c r="A117" s="470" t="s">
        <v>1516</v>
      </c>
      <c r="B117" s="484">
        <v>48</v>
      </c>
      <c r="C117" s="472">
        <f t="shared" si="63"/>
        <v>0.3</v>
      </c>
      <c r="D117" s="105">
        <v>4.62</v>
      </c>
      <c r="E117" s="105">
        <f t="shared" si="65"/>
        <v>221.76</v>
      </c>
      <c r="F117" s="473">
        <v>0.2</v>
      </c>
      <c r="G117" s="105">
        <f t="shared" si="56"/>
        <v>44.35</v>
      </c>
      <c r="H117" s="105">
        <f t="shared" si="57"/>
        <v>10.68</v>
      </c>
      <c r="I117" s="474">
        <f t="shared" si="58"/>
        <v>55.03</v>
      </c>
      <c r="J117" s="484">
        <v>122</v>
      </c>
      <c r="K117" s="472">
        <f t="shared" si="64"/>
        <v>0.77</v>
      </c>
      <c r="L117" s="105">
        <v>4.62</v>
      </c>
      <c r="M117" s="105">
        <f t="shared" si="66"/>
        <v>563.64</v>
      </c>
      <c r="N117" s="473">
        <v>1</v>
      </c>
      <c r="O117" s="105">
        <f t="shared" si="60"/>
        <v>563.64</v>
      </c>
      <c r="P117" s="105">
        <f t="shared" si="61"/>
        <v>135.78</v>
      </c>
      <c r="Q117" s="373">
        <f t="shared" si="62"/>
        <v>699.42</v>
      </c>
    </row>
    <row r="118" spans="1:17" ht="16.5" customHeight="1" x14ac:dyDescent="0.25">
      <c r="A118" s="470" t="s">
        <v>1601</v>
      </c>
      <c r="B118" s="484">
        <v>48</v>
      </c>
      <c r="C118" s="472">
        <f t="shared" si="63"/>
        <v>0.3</v>
      </c>
      <c r="D118" s="105">
        <v>4.62</v>
      </c>
      <c r="E118" s="105">
        <f t="shared" si="65"/>
        <v>221.76</v>
      </c>
      <c r="F118" s="473">
        <v>0.2</v>
      </c>
      <c r="G118" s="105">
        <f t="shared" si="56"/>
        <v>44.35</v>
      </c>
      <c r="H118" s="105">
        <f t="shared" si="57"/>
        <v>10.68</v>
      </c>
      <c r="I118" s="474">
        <f t="shared" si="58"/>
        <v>55.03</v>
      </c>
      <c r="J118" s="484">
        <v>122</v>
      </c>
      <c r="K118" s="472">
        <f t="shared" si="64"/>
        <v>0.77</v>
      </c>
      <c r="L118" s="105">
        <v>4.62</v>
      </c>
      <c r="M118" s="105">
        <f t="shared" si="66"/>
        <v>563.64</v>
      </c>
      <c r="N118" s="473">
        <v>1</v>
      </c>
      <c r="O118" s="105">
        <f t="shared" si="60"/>
        <v>563.64</v>
      </c>
      <c r="P118" s="105">
        <f t="shared" si="61"/>
        <v>135.78</v>
      </c>
      <c r="Q118" s="373">
        <f t="shared" si="62"/>
        <v>699.42</v>
      </c>
    </row>
    <row r="119" spans="1:17" ht="16.5" customHeight="1" x14ac:dyDescent="0.25">
      <c r="A119" s="470" t="s">
        <v>1517</v>
      </c>
      <c r="B119" s="484">
        <v>48</v>
      </c>
      <c r="C119" s="472">
        <f t="shared" si="63"/>
        <v>0.3</v>
      </c>
      <c r="D119" s="105">
        <v>4.62</v>
      </c>
      <c r="E119" s="105">
        <f t="shared" si="65"/>
        <v>221.76</v>
      </c>
      <c r="F119" s="473">
        <v>0.2</v>
      </c>
      <c r="G119" s="105">
        <f t="shared" si="56"/>
        <v>44.35</v>
      </c>
      <c r="H119" s="105">
        <f t="shared" si="57"/>
        <v>10.68</v>
      </c>
      <c r="I119" s="474">
        <f t="shared" si="58"/>
        <v>55.03</v>
      </c>
      <c r="J119" s="484">
        <v>90</v>
      </c>
      <c r="K119" s="472">
        <f t="shared" si="64"/>
        <v>0.56999999999999995</v>
      </c>
      <c r="L119" s="105">
        <v>4.62</v>
      </c>
      <c r="M119" s="105">
        <f t="shared" si="66"/>
        <v>415.8</v>
      </c>
      <c r="N119" s="473">
        <v>1</v>
      </c>
      <c r="O119" s="105">
        <f t="shared" si="60"/>
        <v>415.8</v>
      </c>
      <c r="P119" s="105">
        <f t="shared" si="61"/>
        <v>100.17</v>
      </c>
      <c r="Q119" s="373">
        <f t="shared" si="62"/>
        <v>515.97</v>
      </c>
    </row>
    <row r="120" spans="1:17" ht="16.5" customHeight="1" x14ac:dyDescent="0.25">
      <c r="A120" s="470" t="s">
        <v>1518</v>
      </c>
      <c r="B120" s="484">
        <v>48</v>
      </c>
      <c r="C120" s="472">
        <f t="shared" si="63"/>
        <v>0.3</v>
      </c>
      <c r="D120" s="105">
        <v>4.62</v>
      </c>
      <c r="E120" s="105">
        <f t="shared" si="65"/>
        <v>221.76</v>
      </c>
      <c r="F120" s="473">
        <v>0.2</v>
      </c>
      <c r="G120" s="105">
        <f t="shared" si="56"/>
        <v>44.35</v>
      </c>
      <c r="H120" s="105">
        <f t="shared" si="57"/>
        <v>10.68</v>
      </c>
      <c r="I120" s="474">
        <f t="shared" si="58"/>
        <v>55.03</v>
      </c>
      <c r="J120" s="484">
        <v>122</v>
      </c>
      <c r="K120" s="472">
        <f t="shared" si="64"/>
        <v>0.77</v>
      </c>
      <c r="L120" s="105">
        <v>4.62</v>
      </c>
      <c r="M120" s="105">
        <f t="shared" si="66"/>
        <v>563.64</v>
      </c>
      <c r="N120" s="473">
        <v>1</v>
      </c>
      <c r="O120" s="105">
        <f t="shared" si="60"/>
        <v>563.64</v>
      </c>
      <c r="P120" s="105">
        <f t="shared" si="61"/>
        <v>135.78</v>
      </c>
      <c r="Q120" s="373">
        <f t="shared" si="62"/>
        <v>699.42</v>
      </c>
    </row>
    <row r="121" spans="1:17" ht="16.5" customHeight="1" x14ac:dyDescent="0.25">
      <c r="A121" s="470" t="s">
        <v>1519</v>
      </c>
      <c r="B121" s="484">
        <v>8</v>
      </c>
      <c r="C121" s="472">
        <f t="shared" si="63"/>
        <v>0.05</v>
      </c>
      <c r="D121" s="105">
        <v>4.62</v>
      </c>
      <c r="E121" s="105">
        <f t="shared" si="65"/>
        <v>36.96</v>
      </c>
      <c r="F121" s="473">
        <v>0.2</v>
      </c>
      <c r="G121" s="105">
        <f t="shared" si="56"/>
        <v>7.39</v>
      </c>
      <c r="H121" s="105">
        <f t="shared" si="57"/>
        <v>1.78</v>
      </c>
      <c r="I121" s="474">
        <f t="shared" si="58"/>
        <v>9.17</v>
      </c>
      <c r="J121" s="484">
        <v>60</v>
      </c>
      <c r="K121" s="472">
        <f t="shared" si="64"/>
        <v>0.38</v>
      </c>
      <c r="L121" s="105">
        <v>4.62</v>
      </c>
      <c r="M121" s="105">
        <f t="shared" si="66"/>
        <v>277.2</v>
      </c>
      <c r="N121" s="473">
        <v>1</v>
      </c>
      <c r="O121" s="105">
        <f t="shared" si="60"/>
        <v>277.2</v>
      </c>
      <c r="P121" s="105">
        <f t="shared" si="61"/>
        <v>66.78</v>
      </c>
      <c r="Q121" s="373">
        <f t="shared" si="62"/>
        <v>343.98</v>
      </c>
    </row>
    <row r="122" spans="1:17" ht="16.5" customHeight="1" x14ac:dyDescent="0.25">
      <c r="A122" s="470" t="s">
        <v>1520</v>
      </c>
      <c r="B122" s="484">
        <v>48</v>
      </c>
      <c r="C122" s="472">
        <f t="shared" si="63"/>
        <v>0.3</v>
      </c>
      <c r="D122" s="105">
        <v>4.62</v>
      </c>
      <c r="E122" s="105">
        <f t="shared" si="65"/>
        <v>221.76</v>
      </c>
      <c r="F122" s="473">
        <v>0.2</v>
      </c>
      <c r="G122" s="105">
        <f t="shared" si="56"/>
        <v>44.35</v>
      </c>
      <c r="H122" s="105">
        <f t="shared" si="57"/>
        <v>10.68</v>
      </c>
      <c r="I122" s="474">
        <f t="shared" si="58"/>
        <v>55.03</v>
      </c>
      <c r="J122" s="484">
        <v>122</v>
      </c>
      <c r="K122" s="472">
        <f t="shared" si="64"/>
        <v>0.77</v>
      </c>
      <c r="L122" s="105">
        <v>4.62</v>
      </c>
      <c r="M122" s="105">
        <f t="shared" si="66"/>
        <v>563.64</v>
      </c>
      <c r="N122" s="473">
        <v>1</v>
      </c>
      <c r="O122" s="105">
        <f t="shared" si="60"/>
        <v>563.64</v>
      </c>
      <c r="P122" s="105">
        <f t="shared" si="61"/>
        <v>135.78</v>
      </c>
      <c r="Q122" s="373">
        <f t="shared" si="62"/>
        <v>699.42</v>
      </c>
    </row>
    <row r="123" spans="1:17" ht="16.5" customHeight="1" x14ac:dyDescent="0.25">
      <c r="A123" s="470" t="s">
        <v>1602</v>
      </c>
      <c r="B123" s="484">
        <v>50</v>
      </c>
      <c r="C123" s="472">
        <f t="shared" si="63"/>
        <v>0.31</v>
      </c>
      <c r="D123" s="105">
        <v>4.08</v>
      </c>
      <c r="E123" s="105">
        <f t="shared" si="65"/>
        <v>204</v>
      </c>
      <c r="F123" s="473">
        <v>0.2</v>
      </c>
      <c r="G123" s="105">
        <f t="shared" si="56"/>
        <v>40.799999999999997</v>
      </c>
      <c r="H123" s="105">
        <f t="shared" si="57"/>
        <v>9.83</v>
      </c>
      <c r="I123" s="474">
        <f t="shared" si="58"/>
        <v>50.63</v>
      </c>
      <c r="J123" s="484">
        <v>136</v>
      </c>
      <c r="K123" s="472">
        <f t="shared" si="64"/>
        <v>0.86</v>
      </c>
      <c r="L123" s="105">
        <v>4.08</v>
      </c>
      <c r="M123" s="105">
        <f t="shared" si="66"/>
        <v>554.88</v>
      </c>
      <c r="N123" s="473">
        <v>1</v>
      </c>
      <c r="O123" s="105">
        <f t="shared" si="60"/>
        <v>554.88</v>
      </c>
      <c r="P123" s="105">
        <f t="shared" si="61"/>
        <v>133.66999999999999</v>
      </c>
      <c r="Q123" s="373">
        <f t="shared" si="62"/>
        <v>688.55</v>
      </c>
    </row>
    <row r="124" spans="1:17" ht="16.5" customHeight="1" x14ac:dyDescent="0.25">
      <c r="A124" s="470" t="s">
        <v>1603</v>
      </c>
      <c r="B124" s="484">
        <v>40</v>
      </c>
      <c r="C124" s="472">
        <f t="shared" si="63"/>
        <v>0.25</v>
      </c>
      <c r="D124" s="105">
        <v>4.08</v>
      </c>
      <c r="E124" s="105">
        <f t="shared" si="65"/>
        <v>163.19999999999999</v>
      </c>
      <c r="F124" s="473">
        <v>0.2</v>
      </c>
      <c r="G124" s="105">
        <f t="shared" si="56"/>
        <v>32.64</v>
      </c>
      <c r="H124" s="105">
        <f t="shared" si="57"/>
        <v>7.86</v>
      </c>
      <c r="I124" s="474">
        <f t="shared" si="58"/>
        <v>40.5</v>
      </c>
      <c r="J124" s="484">
        <v>130</v>
      </c>
      <c r="K124" s="472">
        <f t="shared" si="64"/>
        <v>0.82</v>
      </c>
      <c r="L124" s="105">
        <v>4.08</v>
      </c>
      <c r="M124" s="105">
        <f t="shared" si="66"/>
        <v>530.4</v>
      </c>
      <c r="N124" s="473">
        <v>1</v>
      </c>
      <c r="O124" s="105">
        <f t="shared" si="60"/>
        <v>530.4</v>
      </c>
      <c r="P124" s="105">
        <f t="shared" si="61"/>
        <v>127.77</v>
      </c>
      <c r="Q124" s="373">
        <f t="shared" si="62"/>
        <v>658.17</v>
      </c>
    </row>
    <row r="125" spans="1:17" ht="16.5" customHeight="1" x14ac:dyDescent="0.25">
      <c r="A125" s="470" t="s">
        <v>1604</v>
      </c>
      <c r="B125" s="484">
        <v>36</v>
      </c>
      <c r="C125" s="472">
        <f t="shared" si="63"/>
        <v>0.23</v>
      </c>
      <c r="D125" s="105">
        <v>4.08</v>
      </c>
      <c r="E125" s="105">
        <f t="shared" si="65"/>
        <v>146.88</v>
      </c>
      <c r="F125" s="473">
        <v>0.2</v>
      </c>
      <c r="G125" s="105">
        <f t="shared" si="56"/>
        <v>29.38</v>
      </c>
      <c r="H125" s="105">
        <f t="shared" si="57"/>
        <v>7.08</v>
      </c>
      <c r="I125" s="474">
        <f t="shared" si="58"/>
        <v>36.46</v>
      </c>
      <c r="J125" s="484">
        <v>134</v>
      </c>
      <c r="K125" s="472">
        <f t="shared" si="64"/>
        <v>0.84</v>
      </c>
      <c r="L125" s="105">
        <v>4.08</v>
      </c>
      <c r="M125" s="105">
        <f t="shared" si="66"/>
        <v>546.72</v>
      </c>
      <c r="N125" s="473">
        <v>1</v>
      </c>
      <c r="O125" s="105">
        <f t="shared" si="60"/>
        <v>546.72</v>
      </c>
      <c r="P125" s="105">
        <f t="shared" si="61"/>
        <v>131.69999999999999</v>
      </c>
      <c r="Q125" s="373">
        <f t="shared" si="62"/>
        <v>678.42</v>
      </c>
    </row>
    <row r="126" spans="1:17" ht="16.5" customHeight="1" x14ac:dyDescent="0.25">
      <c r="A126" s="470" t="s">
        <v>1605</v>
      </c>
      <c r="B126" s="484">
        <v>8</v>
      </c>
      <c r="C126" s="472">
        <f t="shared" si="63"/>
        <v>0.05</v>
      </c>
      <c r="D126" s="105">
        <v>4.08</v>
      </c>
      <c r="E126" s="105">
        <f t="shared" si="65"/>
        <v>32.64</v>
      </c>
      <c r="F126" s="473">
        <v>0.2</v>
      </c>
      <c r="G126" s="105">
        <f t="shared" si="56"/>
        <v>6.53</v>
      </c>
      <c r="H126" s="105">
        <f t="shared" si="57"/>
        <v>1.57</v>
      </c>
      <c r="I126" s="474">
        <f t="shared" si="58"/>
        <v>8.1</v>
      </c>
      <c r="J126" s="484"/>
      <c r="K126" s="472"/>
      <c r="L126" s="105"/>
      <c r="M126" s="105"/>
      <c r="N126" s="473"/>
      <c r="O126" s="105"/>
      <c r="P126" s="105"/>
      <c r="Q126" s="373"/>
    </row>
    <row r="127" spans="1:17" ht="16.5" customHeight="1" x14ac:dyDescent="0.25">
      <c r="A127" s="470" t="s">
        <v>1606</v>
      </c>
      <c r="B127" s="484">
        <v>40</v>
      </c>
      <c r="C127" s="472">
        <f t="shared" si="63"/>
        <v>0.25</v>
      </c>
      <c r="D127" s="105">
        <v>4.08</v>
      </c>
      <c r="E127" s="105">
        <f t="shared" si="65"/>
        <v>163.19999999999999</v>
      </c>
      <c r="F127" s="473">
        <v>0.2</v>
      </c>
      <c r="G127" s="105">
        <f t="shared" si="56"/>
        <v>32.64</v>
      </c>
      <c r="H127" s="105">
        <f t="shared" si="57"/>
        <v>7.86</v>
      </c>
      <c r="I127" s="474">
        <f t="shared" si="58"/>
        <v>40.5</v>
      </c>
      <c r="J127" s="484">
        <v>130</v>
      </c>
      <c r="K127" s="472">
        <f t="shared" si="64"/>
        <v>0.82</v>
      </c>
      <c r="L127" s="105">
        <v>4.08</v>
      </c>
      <c r="M127" s="105">
        <f t="shared" si="66"/>
        <v>530.4</v>
      </c>
      <c r="N127" s="473">
        <v>1</v>
      </c>
      <c r="O127" s="105">
        <f t="shared" si="60"/>
        <v>530.4</v>
      </c>
      <c r="P127" s="105">
        <f t="shared" si="61"/>
        <v>127.77</v>
      </c>
      <c r="Q127" s="373">
        <f t="shared" si="62"/>
        <v>658.17</v>
      </c>
    </row>
    <row r="128" spans="1:17" ht="16.5" customHeight="1" x14ac:dyDescent="0.25">
      <c r="A128" s="470" t="s">
        <v>1607</v>
      </c>
      <c r="B128" s="484">
        <v>48</v>
      </c>
      <c r="C128" s="472">
        <f t="shared" si="63"/>
        <v>0.3</v>
      </c>
      <c r="D128" s="105">
        <v>4.62</v>
      </c>
      <c r="E128" s="105">
        <f t="shared" si="65"/>
        <v>221.76</v>
      </c>
      <c r="F128" s="473">
        <v>0.2</v>
      </c>
      <c r="G128" s="105">
        <f t="shared" si="56"/>
        <v>44.35</v>
      </c>
      <c r="H128" s="105">
        <f t="shared" si="57"/>
        <v>10.68</v>
      </c>
      <c r="I128" s="474">
        <f t="shared" si="58"/>
        <v>55.03</v>
      </c>
      <c r="J128" s="484">
        <v>122</v>
      </c>
      <c r="K128" s="472">
        <f t="shared" si="64"/>
        <v>0.77</v>
      </c>
      <c r="L128" s="105">
        <v>4.62</v>
      </c>
      <c r="M128" s="105">
        <f t="shared" si="66"/>
        <v>563.64</v>
      </c>
      <c r="N128" s="473">
        <v>1</v>
      </c>
      <c r="O128" s="105">
        <f t="shared" si="60"/>
        <v>563.64</v>
      </c>
      <c r="P128" s="105">
        <f t="shared" si="61"/>
        <v>135.78</v>
      </c>
      <c r="Q128" s="373">
        <f t="shared" si="62"/>
        <v>699.42</v>
      </c>
    </row>
    <row r="129" spans="1:17" ht="16.5" customHeight="1" x14ac:dyDescent="0.25">
      <c r="A129" s="470" t="s">
        <v>1608</v>
      </c>
      <c r="B129" s="484">
        <v>16</v>
      </c>
      <c r="C129" s="472">
        <f t="shared" si="63"/>
        <v>0.1</v>
      </c>
      <c r="D129" s="105">
        <v>4.62</v>
      </c>
      <c r="E129" s="105">
        <f t="shared" si="65"/>
        <v>73.92</v>
      </c>
      <c r="F129" s="473">
        <v>0.2</v>
      </c>
      <c r="G129" s="105">
        <f t="shared" si="56"/>
        <v>14.78</v>
      </c>
      <c r="H129" s="105">
        <f t="shared" si="57"/>
        <v>3.56</v>
      </c>
      <c r="I129" s="474">
        <f t="shared" si="58"/>
        <v>18.34</v>
      </c>
      <c r="J129" s="484">
        <v>80</v>
      </c>
      <c r="K129" s="472">
        <f t="shared" si="64"/>
        <v>0.5</v>
      </c>
      <c r="L129" s="105">
        <v>4.62</v>
      </c>
      <c r="M129" s="105">
        <f t="shared" si="66"/>
        <v>369.6</v>
      </c>
      <c r="N129" s="473">
        <v>1</v>
      </c>
      <c r="O129" s="105">
        <f t="shared" si="60"/>
        <v>369.6</v>
      </c>
      <c r="P129" s="105">
        <f t="shared" si="61"/>
        <v>89.04</v>
      </c>
      <c r="Q129" s="373">
        <f t="shared" si="62"/>
        <v>458.64</v>
      </c>
    </row>
    <row r="130" spans="1:17" ht="16.5" customHeight="1" x14ac:dyDescent="0.25">
      <c r="A130" s="470" t="s">
        <v>1609</v>
      </c>
      <c r="B130" s="484">
        <v>32</v>
      </c>
      <c r="C130" s="472">
        <f t="shared" si="63"/>
        <v>0.2</v>
      </c>
      <c r="D130" s="105">
        <v>4.62</v>
      </c>
      <c r="E130" s="105">
        <f t="shared" si="65"/>
        <v>147.84</v>
      </c>
      <c r="F130" s="473">
        <v>0.2</v>
      </c>
      <c r="G130" s="105">
        <f t="shared" si="56"/>
        <v>29.57</v>
      </c>
      <c r="H130" s="105">
        <f>ROUND(G130*0.2252,2)</f>
        <v>6.66</v>
      </c>
      <c r="I130" s="474">
        <f t="shared" si="58"/>
        <v>36.229999999999997</v>
      </c>
      <c r="J130" s="484">
        <v>72</v>
      </c>
      <c r="K130" s="472">
        <f t="shared" si="64"/>
        <v>0.45</v>
      </c>
      <c r="L130" s="105">
        <v>4.62</v>
      </c>
      <c r="M130" s="105">
        <f t="shared" si="66"/>
        <v>332.64</v>
      </c>
      <c r="N130" s="473">
        <v>1</v>
      </c>
      <c r="O130" s="105">
        <f t="shared" si="60"/>
        <v>332.64</v>
      </c>
      <c r="P130" s="105">
        <f>ROUND(O130*0.2252,2)</f>
        <v>74.91</v>
      </c>
      <c r="Q130" s="373">
        <f t="shared" si="62"/>
        <v>407.55</v>
      </c>
    </row>
    <row r="131" spans="1:17" ht="16.5" customHeight="1" x14ac:dyDescent="0.25">
      <c r="A131" s="470" t="s">
        <v>1610</v>
      </c>
      <c r="B131" s="484">
        <v>48</v>
      </c>
      <c r="C131" s="472">
        <f t="shared" si="63"/>
        <v>0.3</v>
      </c>
      <c r="D131" s="105">
        <v>4.62</v>
      </c>
      <c r="E131" s="105">
        <f t="shared" si="65"/>
        <v>221.76</v>
      </c>
      <c r="F131" s="473">
        <v>0.2</v>
      </c>
      <c r="G131" s="105">
        <f t="shared" si="56"/>
        <v>44.35</v>
      </c>
      <c r="H131" s="105">
        <f>ROUND(G131*0.2409,2)</f>
        <v>10.68</v>
      </c>
      <c r="I131" s="474">
        <f t="shared" si="58"/>
        <v>55.03</v>
      </c>
      <c r="J131" s="484">
        <v>48</v>
      </c>
      <c r="K131" s="472">
        <f t="shared" si="64"/>
        <v>0.3</v>
      </c>
      <c r="L131" s="105">
        <v>4.62</v>
      </c>
      <c r="M131" s="105">
        <f t="shared" si="66"/>
        <v>221.76</v>
      </c>
      <c r="N131" s="473">
        <v>1</v>
      </c>
      <c r="O131" s="105">
        <f t="shared" si="60"/>
        <v>221.76</v>
      </c>
      <c r="P131" s="105">
        <f>ROUND(O131*0.2409,2)</f>
        <v>53.42</v>
      </c>
      <c r="Q131" s="373">
        <f t="shared" si="62"/>
        <v>275.18</v>
      </c>
    </row>
    <row r="132" spans="1:17" ht="16.5" customHeight="1" x14ac:dyDescent="0.25">
      <c r="A132" s="470" t="s">
        <v>1611</v>
      </c>
      <c r="B132" s="484">
        <v>24</v>
      </c>
      <c r="C132" s="472">
        <f t="shared" si="63"/>
        <v>0.15</v>
      </c>
      <c r="D132" s="105">
        <v>4.62</v>
      </c>
      <c r="E132" s="105">
        <f t="shared" si="65"/>
        <v>110.88</v>
      </c>
      <c r="F132" s="473">
        <v>0.2</v>
      </c>
      <c r="G132" s="105">
        <f t="shared" si="56"/>
        <v>22.18</v>
      </c>
      <c r="H132" s="105">
        <f>ROUND(G132*0.2409,2)</f>
        <v>5.34</v>
      </c>
      <c r="I132" s="474">
        <f t="shared" si="58"/>
        <v>27.52</v>
      </c>
      <c r="J132" s="484">
        <v>72</v>
      </c>
      <c r="K132" s="472">
        <f t="shared" si="64"/>
        <v>0.45</v>
      </c>
      <c r="L132" s="105">
        <v>4.62</v>
      </c>
      <c r="M132" s="105">
        <f t="shared" si="66"/>
        <v>332.64</v>
      </c>
      <c r="N132" s="473">
        <v>1</v>
      </c>
      <c r="O132" s="105">
        <f t="shared" si="60"/>
        <v>332.64</v>
      </c>
      <c r="P132" s="105">
        <f>ROUND(O132*0.2409,2)</f>
        <v>80.13</v>
      </c>
      <c r="Q132" s="373">
        <f t="shared" si="62"/>
        <v>412.77</v>
      </c>
    </row>
    <row r="133" spans="1:17" ht="16.5" customHeight="1" x14ac:dyDescent="0.25">
      <c r="A133" s="470" t="s">
        <v>1612</v>
      </c>
      <c r="B133" s="484">
        <v>24</v>
      </c>
      <c r="C133" s="472">
        <f t="shared" si="63"/>
        <v>0.15</v>
      </c>
      <c r="D133" s="105">
        <v>4.62</v>
      </c>
      <c r="E133" s="105">
        <f t="shared" si="65"/>
        <v>110.88</v>
      </c>
      <c r="F133" s="473">
        <v>0.2</v>
      </c>
      <c r="G133" s="105">
        <f t="shared" si="56"/>
        <v>22.18</v>
      </c>
      <c r="H133" s="105">
        <f>ROUND(G133*0.2252,2)</f>
        <v>4.99</v>
      </c>
      <c r="I133" s="474">
        <f t="shared" si="58"/>
        <v>27.17</v>
      </c>
      <c r="J133" s="484">
        <v>86</v>
      </c>
      <c r="K133" s="472">
        <f t="shared" si="64"/>
        <v>0.54</v>
      </c>
      <c r="L133" s="105">
        <v>4.62</v>
      </c>
      <c r="M133" s="105">
        <f t="shared" si="66"/>
        <v>397.32</v>
      </c>
      <c r="N133" s="473">
        <v>1</v>
      </c>
      <c r="O133" s="105">
        <f t="shared" si="60"/>
        <v>397.32</v>
      </c>
      <c r="P133" s="105">
        <f>ROUND(O133*0.2252,2)</f>
        <v>89.48</v>
      </c>
      <c r="Q133" s="373">
        <f t="shared" si="62"/>
        <v>486.8</v>
      </c>
    </row>
    <row r="134" spans="1:17" ht="16.5" customHeight="1" x14ac:dyDescent="0.25">
      <c r="A134" s="470" t="s">
        <v>1613</v>
      </c>
      <c r="B134" s="484">
        <v>26</v>
      </c>
      <c r="C134" s="472">
        <f t="shared" si="63"/>
        <v>0.16</v>
      </c>
      <c r="D134" s="105">
        <v>785</v>
      </c>
      <c r="E134" s="105">
        <f t="shared" si="55"/>
        <v>125.6</v>
      </c>
      <c r="F134" s="473">
        <v>0.2</v>
      </c>
      <c r="G134" s="105">
        <f t="shared" si="56"/>
        <v>25.12</v>
      </c>
      <c r="H134" s="105">
        <f t="shared" ref="H134:H139" si="67">ROUND(G134*0.2409,2)</f>
        <v>6.05</v>
      </c>
      <c r="I134" s="474">
        <f t="shared" si="58"/>
        <v>31.17</v>
      </c>
      <c r="J134" s="484">
        <v>59</v>
      </c>
      <c r="K134" s="472">
        <f t="shared" si="64"/>
        <v>0.37</v>
      </c>
      <c r="L134" s="105">
        <v>785</v>
      </c>
      <c r="M134" s="105">
        <f>ROUND(K134*L134,2)</f>
        <v>290.45</v>
      </c>
      <c r="N134" s="473">
        <v>1</v>
      </c>
      <c r="O134" s="105">
        <f t="shared" si="60"/>
        <v>290.45</v>
      </c>
      <c r="P134" s="105">
        <f t="shared" ref="P134:P139" si="68">ROUND(O134*0.2409,2)</f>
        <v>69.97</v>
      </c>
      <c r="Q134" s="373">
        <f t="shared" si="62"/>
        <v>360.42</v>
      </c>
    </row>
    <row r="135" spans="1:17" ht="16.5" customHeight="1" x14ac:dyDescent="0.25">
      <c r="A135" s="470" t="s">
        <v>1614</v>
      </c>
      <c r="B135" s="484">
        <v>17</v>
      </c>
      <c r="C135" s="472">
        <f t="shared" si="63"/>
        <v>0.11</v>
      </c>
      <c r="D135" s="105">
        <v>692</v>
      </c>
      <c r="E135" s="105">
        <f>ROUND(C135*D135,2)</f>
        <v>76.12</v>
      </c>
      <c r="F135" s="473">
        <v>0.2</v>
      </c>
      <c r="G135" s="105">
        <f t="shared" si="56"/>
        <v>15.22</v>
      </c>
      <c r="H135" s="105">
        <f t="shared" si="67"/>
        <v>3.67</v>
      </c>
      <c r="I135" s="474">
        <f t="shared" si="58"/>
        <v>18.89</v>
      </c>
      <c r="J135" s="484">
        <v>68</v>
      </c>
      <c r="K135" s="472">
        <f t="shared" si="64"/>
        <v>0.43</v>
      </c>
      <c r="L135" s="105">
        <v>692</v>
      </c>
      <c r="M135" s="105">
        <f>ROUND(K135*L135,2)</f>
        <v>297.56</v>
      </c>
      <c r="N135" s="473">
        <v>1</v>
      </c>
      <c r="O135" s="105">
        <f t="shared" si="60"/>
        <v>297.56</v>
      </c>
      <c r="P135" s="105">
        <f t="shared" si="68"/>
        <v>71.680000000000007</v>
      </c>
      <c r="Q135" s="373">
        <f t="shared" si="62"/>
        <v>369.24</v>
      </c>
    </row>
    <row r="136" spans="1:17" ht="16.5" customHeight="1" x14ac:dyDescent="0.25">
      <c r="A136" s="470" t="s">
        <v>1615</v>
      </c>
      <c r="B136" s="484">
        <v>48</v>
      </c>
      <c r="C136" s="472">
        <f t="shared" si="63"/>
        <v>0.3</v>
      </c>
      <c r="D136" s="105">
        <v>5.27</v>
      </c>
      <c r="E136" s="105">
        <f>ROUND(B136*D136,2)</f>
        <v>252.96</v>
      </c>
      <c r="F136" s="473">
        <v>0.2</v>
      </c>
      <c r="G136" s="105">
        <f t="shared" si="56"/>
        <v>50.59</v>
      </c>
      <c r="H136" s="105">
        <f t="shared" si="67"/>
        <v>12.19</v>
      </c>
      <c r="I136" s="474">
        <f t="shared" si="58"/>
        <v>62.78</v>
      </c>
      <c r="J136" s="484">
        <v>104</v>
      </c>
      <c r="K136" s="472">
        <f t="shared" si="64"/>
        <v>0.65</v>
      </c>
      <c r="L136" s="105">
        <v>5.27</v>
      </c>
      <c r="M136" s="105">
        <f>ROUND(J136*L136,2)</f>
        <v>548.08000000000004</v>
      </c>
      <c r="N136" s="473">
        <v>1</v>
      </c>
      <c r="O136" s="105">
        <f t="shared" si="60"/>
        <v>548.08000000000004</v>
      </c>
      <c r="P136" s="105">
        <f t="shared" si="68"/>
        <v>132.03</v>
      </c>
      <c r="Q136" s="373">
        <f t="shared" si="62"/>
        <v>680.11</v>
      </c>
    </row>
    <row r="137" spans="1:17" ht="16.5" customHeight="1" x14ac:dyDescent="0.25">
      <c r="A137" s="470" t="s">
        <v>1616</v>
      </c>
      <c r="B137" s="484">
        <v>24</v>
      </c>
      <c r="C137" s="472">
        <f t="shared" si="63"/>
        <v>0.15</v>
      </c>
      <c r="D137" s="105">
        <v>5.27</v>
      </c>
      <c r="E137" s="105">
        <f t="shared" ref="E137:E142" si="69">ROUND(B137*D137,2)</f>
        <v>126.48</v>
      </c>
      <c r="F137" s="473">
        <v>0.2</v>
      </c>
      <c r="G137" s="105">
        <f t="shared" si="56"/>
        <v>25.3</v>
      </c>
      <c r="H137" s="105">
        <f t="shared" si="67"/>
        <v>6.09</v>
      </c>
      <c r="I137" s="474">
        <f t="shared" si="58"/>
        <v>31.39</v>
      </c>
      <c r="J137" s="484">
        <v>112</v>
      </c>
      <c r="K137" s="472">
        <f t="shared" si="64"/>
        <v>0.7</v>
      </c>
      <c r="L137" s="105">
        <v>5.27</v>
      </c>
      <c r="M137" s="105">
        <f t="shared" ref="M137:M142" si="70">ROUND(J137*L137,2)</f>
        <v>590.24</v>
      </c>
      <c r="N137" s="473">
        <v>1</v>
      </c>
      <c r="O137" s="105">
        <f t="shared" si="60"/>
        <v>590.24</v>
      </c>
      <c r="P137" s="105">
        <f t="shared" si="68"/>
        <v>142.19</v>
      </c>
      <c r="Q137" s="373">
        <f t="shared" si="62"/>
        <v>732.43</v>
      </c>
    </row>
    <row r="138" spans="1:17" ht="16.5" customHeight="1" x14ac:dyDescent="0.25">
      <c r="A138" s="470" t="s">
        <v>1617</v>
      </c>
      <c r="B138" s="484">
        <v>48</v>
      </c>
      <c r="C138" s="472">
        <f t="shared" si="63"/>
        <v>0.3</v>
      </c>
      <c r="D138" s="105">
        <v>5.27</v>
      </c>
      <c r="E138" s="105">
        <f t="shared" si="69"/>
        <v>252.96</v>
      </c>
      <c r="F138" s="473">
        <v>0.2</v>
      </c>
      <c r="G138" s="105">
        <f t="shared" si="56"/>
        <v>50.59</v>
      </c>
      <c r="H138" s="105">
        <f t="shared" si="67"/>
        <v>12.19</v>
      </c>
      <c r="I138" s="474">
        <f t="shared" si="58"/>
        <v>62.78</v>
      </c>
      <c r="J138" s="484">
        <v>96</v>
      </c>
      <c r="K138" s="472">
        <f t="shared" si="64"/>
        <v>0.6</v>
      </c>
      <c r="L138" s="105">
        <v>5.27</v>
      </c>
      <c r="M138" s="105">
        <f t="shared" si="70"/>
        <v>505.92</v>
      </c>
      <c r="N138" s="473">
        <v>1</v>
      </c>
      <c r="O138" s="105">
        <f t="shared" si="60"/>
        <v>505.92</v>
      </c>
      <c r="P138" s="105">
        <f t="shared" si="68"/>
        <v>121.88</v>
      </c>
      <c r="Q138" s="373">
        <f t="shared" si="62"/>
        <v>627.79999999999995</v>
      </c>
    </row>
    <row r="139" spans="1:17" ht="16.5" customHeight="1" x14ac:dyDescent="0.25">
      <c r="A139" s="470" t="s">
        <v>1618</v>
      </c>
      <c r="B139" s="484">
        <v>48</v>
      </c>
      <c r="C139" s="472">
        <f t="shared" si="63"/>
        <v>0.3</v>
      </c>
      <c r="D139" s="105">
        <v>5.27</v>
      </c>
      <c r="E139" s="105">
        <f t="shared" si="69"/>
        <v>252.96</v>
      </c>
      <c r="F139" s="473">
        <v>0.2</v>
      </c>
      <c r="G139" s="105">
        <f t="shared" si="56"/>
        <v>50.59</v>
      </c>
      <c r="H139" s="105">
        <f t="shared" si="67"/>
        <v>12.19</v>
      </c>
      <c r="I139" s="474">
        <f t="shared" si="58"/>
        <v>62.78</v>
      </c>
      <c r="J139" s="484">
        <v>96</v>
      </c>
      <c r="K139" s="472">
        <f t="shared" si="64"/>
        <v>0.6</v>
      </c>
      <c r="L139" s="105">
        <v>5.27</v>
      </c>
      <c r="M139" s="105">
        <f t="shared" si="70"/>
        <v>505.92</v>
      </c>
      <c r="N139" s="473">
        <v>1</v>
      </c>
      <c r="O139" s="105">
        <f t="shared" si="60"/>
        <v>505.92</v>
      </c>
      <c r="P139" s="105">
        <f t="shared" si="68"/>
        <v>121.88</v>
      </c>
      <c r="Q139" s="373">
        <f t="shared" si="62"/>
        <v>627.79999999999995</v>
      </c>
    </row>
    <row r="140" spans="1:17" ht="16.5" customHeight="1" x14ac:dyDescent="0.25">
      <c r="A140" s="470" t="s">
        <v>1619</v>
      </c>
      <c r="B140" s="484"/>
      <c r="C140" s="472"/>
      <c r="D140" s="105"/>
      <c r="E140" s="105"/>
      <c r="F140" s="473"/>
      <c r="G140" s="105"/>
      <c r="H140" s="105"/>
      <c r="I140" s="474"/>
      <c r="J140" s="484">
        <v>84</v>
      </c>
      <c r="K140" s="472">
        <f t="shared" si="64"/>
        <v>0.53</v>
      </c>
      <c r="L140" s="105">
        <v>5.27</v>
      </c>
      <c r="M140" s="105">
        <f t="shared" si="70"/>
        <v>442.68</v>
      </c>
      <c r="N140" s="473">
        <v>1</v>
      </c>
      <c r="O140" s="105">
        <f t="shared" si="60"/>
        <v>442.68</v>
      </c>
      <c r="P140" s="105">
        <f>ROUND(O140*0.2131,2)</f>
        <v>94.34</v>
      </c>
      <c r="Q140" s="373">
        <f t="shared" si="62"/>
        <v>537.02</v>
      </c>
    </row>
    <row r="141" spans="1:17" ht="16.5" customHeight="1" x14ac:dyDescent="0.25">
      <c r="A141" s="470" t="s">
        <v>1620</v>
      </c>
      <c r="B141" s="484">
        <v>48</v>
      </c>
      <c r="C141" s="472">
        <f t="shared" si="63"/>
        <v>0.3</v>
      </c>
      <c r="D141" s="105">
        <v>5.27</v>
      </c>
      <c r="E141" s="105">
        <f t="shared" si="69"/>
        <v>252.96</v>
      </c>
      <c r="F141" s="473">
        <v>0.2</v>
      </c>
      <c r="G141" s="105">
        <f t="shared" si="56"/>
        <v>50.59</v>
      </c>
      <c r="H141" s="105">
        <f>ROUND(G141*0.2409,2)</f>
        <v>12.19</v>
      </c>
      <c r="I141" s="474">
        <f t="shared" si="58"/>
        <v>62.78</v>
      </c>
      <c r="J141" s="484">
        <v>84</v>
      </c>
      <c r="K141" s="472">
        <f t="shared" si="64"/>
        <v>0.53</v>
      </c>
      <c r="L141" s="105">
        <v>5.27</v>
      </c>
      <c r="M141" s="105">
        <f t="shared" si="70"/>
        <v>442.68</v>
      </c>
      <c r="N141" s="473">
        <v>1</v>
      </c>
      <c r="O141" s="105">
        <f t="shared" si="60"/>
        <v>442.68</v>
      </c>
      <c r="P141" s="105">
        <f>ROUND(O141*0.2409,2)</f>
        <v>106.64</v>
      </c>
      <c r="Q141" s="373">
        <f t="shared" si="62"/>
        <v>549.32000000000005</v>
      </c>
    </row>
    <row r="142" spans="1:17" ht="16.5" customHeight="1" x14ac:dyDescent="0.25">
      <c r="A142" s="470" t="s">
        <v>1621</v>
      </c>
      <c r="B142" s="484">
        <v>36</v>
      </c>
      <c r="C142" s="472">
        <f t="shared" si="63"/>
        <v>0.23</v>
      </c>
      <c r="D142" s="105">
        <v>5.27</v>
      </c>
      <c r="E142" s="105">
        <f t="shared" si="69"/>
        <v>189.72</v>
      </c>
      <c r="F142" s="473">
        <v>0.2</v>
      </c>
      <c r="G142" s="105">
        <f t="shared" si="56"/>
        <v>37.94</v>
      </c>
      <c r="H142" s="105">
        <f>ROUND(G142*0.2409,2)</f>
        <v>9.14</v>
      </c>
      <c r="I142" s="474">
        <f t="shared" si="58"/>
        <v>47.08</v>
      </c>
      <c r="J142" s="484">
        <v>24</v>
      </c>
      <c r="K142" s="472">
        <f t="shared" si="64"/>
        <v>0.15</v>
      </c>
      <c r="L142" s="105">
        <v>5.27</v>
      </c>
      <c r="M142" s="105">
        <f t="shared" si="70"/>
        <v>126.48</v>
      </c>
      <c r="N142" s="473">
        <v>1</v>
      </c>
      <c r="O142" s="105">
        <f t="shared" si="60"/>
        <v>126.48</v>
      </c>
      <c r="P142" s="105">
        <f>ROUND(O142*0.2409,2)</f>
        <v>30.47</v>
      </c>
      <c r="Q142" s="373">
        <f t="shared" si="62"/>
        <v>156.94999999999999</v>
      </c>
    </row>
    <row r="143" spans="1:17" ht="16.5" customHeight="1" x14ac:dyDescent="0.25">
      <c r="A143" s="486" t="s">
        <v>1622</v>
      </c>
      <c r="B143" s="507">
        <v>47</v>
      </c>
      <c r="C143" s="508">
        <f t="shared" si="63"/>
        <v>0.3</v>
      </c>
      <c r="D143" s="506">
        <v>692</v>
      </c>
      <c r="E143" s="506">
        <f t="shared" si="55"/>
        <v>207.6</v>
      </c>
      <c r="F143" s="509">
        <v>0.2</v>
      </c>
      <c r="G143" s="506">
        <f t="shared" si="56"/>
        <v>41.52</v>
      </c>
      <c r="H143" s="506">
        <f t="shared" ref="H143:H144" si="71">ROUND(G143*0.2409,2)</f>
        <v>10</v>
      </c>
      <c r="I143" s="510">
        <f t="shared" si="58"/>
        <v>51.52</v>
      </c>
      <c r="J143" s="484">
        <v>123</v>
      </c>
      <c r="K143" s="508">
        <f t="shared" si="64"/>
        <v>0.77</v>
      </c>
      <c r="L143" s="506">
        <v>692</v>
      </c>
      <c r="M143" s="506">
        <f>ROUND(K143*L143,2)</f>
        <v>532.84</v>
      </c>
      <c r="N143" s="473">
        <v>1</v>
      </c>
      <c r="O143" s="506">
        <f t="shared" si="60"/>
        <v>532.84</v>
      </c>
      <c r="P143" s="506">
        <f t="shared" ref="P143:P144" si="72">ROUND(O143*0.2409,2)</f>
        <v>128.36000000000001</v>
      </c>
      <c r="Q143" s="511">
        <f t="shared" si="62"/>
        <v>661.2</v>
      </c>
    </row>
    <row r="144" spans="1:17" ht="16.5" customHeight="1" x14ac:dyDescent="0.25">
      <c r="A144" s="486" t="s">
        <v>1623</v>
      </c>
      <c r="B144" s="507">
        <v>44</v>
      </c>
      <c r="C144" s="508">
        <f t="shared" si="63"/>
        <v>0.28000000000000003</v>
      </c>
      <c r="D144" s="506">
        <v>4.08</v>
      </c>
      <c r="E144" s="506">
        <f>ROUND(B144*D144,2)</f>
        <v>179.52</v>
      </c>
      <c r="F144" s="509">
        <v>0.2</v>
      </c>
      <c r="G144" s="506">
        <f t="shared" si="56"/>
        <v>35.9</v>
      </c>
      <c r="H144" s="506">
        <f t="shared" si="71"/>
        <v>8.65</v>
      </c>
      <c r="I144" s="510">
        <f t="shared" si="58"/>
        <v>44.55</v>
      </c>
      <c r="J144" s="484">
        <v>126</v>
      </c>
      <c r="K144" s="508">
        <f t="shared" si="64"/>
        <v>0.79</v>
      </c>
      <c r="L144" s="506">
        <v>4.08</v>
      </c>
      <c r="M144" s="506">
        <f>ROUND(J144*L144,2)</f>
        <v>514.08000000000004</v>
      </c>
      <c r="N144" s="473">
        <v>1</v>
      </c>
      <c r="O144" s="506">
        <f t="shared" si="60"/>
        <v>514.08000000000004</v>
      </c>
      <c r="P144" s="506">
        <f t="shared" si="72"/>
        <v>123.84</v>
      </c>
      <c r="Q144" s="511">
        <f t="shared" si="62"/>
        <v>637.91999999999996</v>
      </c>
    </row>
    <row r="145" spans="1:17" ht="16.5" customHeight="1" x14ac:dyDescent="0.25">
      <c r="A145" s="470" t="s">
        <v>1624</v>
      </c>
      <c r="B145" s="484"/>
      <c r="C145" s="472"/>
      <c r="D145" s="105"/>
      <c r="E145" s="506"/>
      <c r="F145" s="473"/>
      <c r="G145" s="105"/>
      <c r="H145" s="105"/>
      <c r="I145" s="474"/>
      <c r="J145" s="484">
        <v>48</v>
      </c>
      <c r="K145" s="472">
        <f t="shared" si="64"/>
        <v>0.3</v>
      </c>
      <c r="L145" s="105">
        <v>4.08</v>
      </c>
      <c r="M145" s="506">
        <f t="shared" ref="M145:M146" si="73">ROUND(J145*L145,2)</f>
        <v>195.84</v>
      </c>
      <c r="N145" s="473">
        <v>1</v>
      </c>
      <c r="O145" s="105">
        <f t="shared" si="60"/>
        <v>195.84</v>
      </c>
      <c r="P145" s="105">
        <f>ROUND(O145*0.2409,2)</f>
        <v>47.18</v>
      </c>
      <c r="Q145" s="373">
        <f t="shared" si="62"/>
        <v>243.02</v>
      </c>
    </row>
    <row r="146" spans="1:17" ht="16.5" customHeight="1" x14ac:dyDescent="0.25">
      <c r="A146" s="486" t="s">
        <v>1625</v>
      </c>
      <c r="B146" s="507"/>
      <c r="C146" s="508"/>
      <c r="D146" s="506"/>
      <c r="E146" s="506"/>
      <c r="F146" s="509"/>
      <c r="G146" s="506"/>
      <c r="H146" s="506"/>
      <c r="I146" s="510"/>
      <c r="J146" s="484">
        <v>108</v>
      </c>
      <c r="K146" s="508">
        <f t="shared" si="64"/>
        <v>0.68</v>
      </c>
      <c r="L146" s="506">
        <v>5.27</v>
      </c>
      <c r="M146" s="506">
        <f t="shared" si="73"/>
        <v>569.16</v>
      </c>
      <c r="N146" s="473">
        <v>1</v>
      </c>
      <c r="O146" s="506">
        <f t="shared" si="60"/>
        <v>569.16</v>
      </c>
      <c r="P146" s="506">
        <f>ROUND(O146*0.2409,2)</f>
        <v>137.11000000000001</v>
      </c>
      <c r="Q146" s="511">
        <f t="shared" si="62"/>
        <v>706.27</v>
      </c>
    </row>
    <row r="147" spans="1:17" ht="66" x14ac:dyDescent="0.25">
      <c r="A147" s="492" t="s">
        <v>10</v>
      </c>
      <c r="B147" s="467">
        <f>SUM(B148:B161)</f>
        <v>513.5</v>
      </c>
      <c r="C147" s="104">
        <f t="shared" ref="C147:Q147" si="74">SUM(C148:C161)</f>
        <v>3.2199999999999998</v>
      </c>
      <c r="D147" s="104"/>
      <c r="E147" s="104"/>
      <c r="F147" s="104"/>
      <c r="G147" s="104">
        <f t="shared" si="74"/>
        <v>340.56</v>
      </c>
      <c r="H147" s="104">
        <f t="shared" si="74"/>
        <v>82.04</v>
      </c>
      <c r="I147" s="468">
        <f t="shared" si="74"/>
        <v>422.59999999999997</v>
      </c>
      <c r="J147" s="467">
        <v>1430.5</v>
      </c>
      <c r="K147" s="104">
        <f t="shared" si="74"/>
        <v>8.9999999999999982</v>
      </c>
      <c r="L147" s="104"/>
      <c r="M147" s="104"/>
      <c r="N147" s="104"/>
      <c r="O147" s="104">
        <f t="shared" si="74"/>
        <v>4723.4800000000005</v>
      </c>
      <c r="P147" s="104">
        <f t="shared" si="74"/>
        <v>1137.8799999999999</v>
      </c>
      <c r="Q147" s="469">
        <f t="shared" si="74"/>
        <v>5861.36</v>
      </c>
    </row>
    <row r="148" spans="1:17" ht="16.5" customHeight="1" x14ac:dyDescent="0.25">
      <c r="A148" s="470" t="s">
        <v>1521</v>
      </c>
      <c r="B148" s="484">
        <v>50</v>
      </c>
      <c r="C148" s="472">
        <f>ROUND(B148/159,2)</f>
        <v>0.31</v>
      </c>
      <c r="D148" s="105">
        <v>3.39</v>
      </c>
      <c r="E148" s="105">
        <f>ROUND(B148*D148,2)</f>
        <v>169.5</v>
      </c>
      <c r="F148" s="473">
        <v>0.2</v>
      </c>
      <c r="G148" s="105">
        <f t="shared" ref="G148:G158" si="75">ROUND(E148*F148,2)</f>
        <v>33.9</v>
      </c>
      <c r="H148" s="105">
        <f t="shared" ref="H148:H158" si="76">ROUND(G148*0.2409,2)</f>
        <v>8.17</v>
      </c>
      <c r="I148" s="474">
        <f t="shared" ref="I148:I158" si="77">ROUND(G148+H148,2)</f>
        <v>42.07</v>
      </c>
      <c r="J148" s="484">
        <v>120</v>
      </c>
      <c r="K148" s="472">
        <f>ROUND(J148/159,2)</f>
        <v>0.75</v>
      </c>
      <c r="L148" s="105">
        <v>3.39</v>
      </c>
      <c r="M148" s="105">
        <f>ROUND(J148*L148,2)</f>
        <v>406.8</v>
      </c>
      <c r="N148" s="473">
        <v>1</v>
      </c>
      <c r="O148" s="105">
        <f t="shared" ref="O148:O161" si="78">ROUND(M148*N148,2)</f>
        <v>406.8</v>
      </c>
      <c r="P148" s="105">
        <f t="shared" ref="P148:P161" si="79">ROUND(O148*0.2409,2)</f>
        <v>98</v>
      </c>
      <c r="Q148" s="373">
        <f t="shared" ref="Q148:Q161" si="80">ROUND(O148+P148,2)</f>
        <v>504.8</v>
      </c>
    </row>
    <row r="149" spans="1:17" ht="16.5" customHeight="1" x14ac:dyDescent="0.25">
      <c r="A149" s="470" t="s">
        <v>1522</v>
      </c>
      <c r="B149" s="484">
        <v>48</v>
      </c>
      <c r="C149" s="472">
        <f t="shared" ref="C149:C158" si="81">ROUND(B149/159,2)</f>
        <v>0.3</v>
      </c>
      <c r="D149" s="105">
        <v>3.39</v>
      </c>
      <c r="E149" s="105">
        <f t="shared" ref="E149:E157" si="82">ROUND(B149*D149,2)</f>
        <v>162.72</v>
      </c>
      <c r="F149" s="473">
        <v>0.2</v>
      </c>
      <c r="G149" s="105">
        <f t="shared" si="75"/>
        <v>32.54</v>
      </c>
      <c r="H149" s="105">
        <f t="shared" si="76"/>
        <v>7.84</v>
      </c>
      <c r="I149" s="474">
        <f t="shared" si="77"/>
        <v>40.380000000000003</v>
      </c>
      <c r="J149" s="484">
        <v>122</v>
      </c>
      <c r="K149" s="472">
        <f t="shared" ref="K149:K161" si="83">ROUND(J149/159,2)</f>
        <v>0.77</v>
      </c>
      <c r="L149" s="105">
        <v>3.39</v>
      </c>
      <c r="M149" s="105">
        <f t="shared" ref="M149:M157" si="84">ROUND(J149*L149,2)</f>
        <v>413.58</v>
      </c>
      <c r="N149" s="473">
        <v>1</v>
      </c>
      <c r="O149" s="105">
        <f t="shared" si="78"/>
        <v>413.58</v>
      </c>
      <c r="P149" s="105">
        <f t="shared" si="79"/>
        <v>99.63</v>
      </c>
      <c r="Q149" s="373">
        <f t="shared" si="80"/>
        <v>513.21</v>
      </c>
    </row>
    <row r="150" spans="1:17" ht="16.5" customHeight="1" x14ac:dyDescent="0.25">
      <c r="A150" s="470" t="s">
        <v>1523</v>
      </c>
      <c r="B150" s="484">
        <v>41</v>
      </c>
      <c r="C150" s="472">
        <f t="shared" si="81"/>
        <v>0.26</v>
      </c>
      <c r="D150" s="105">
        <v>3.39</v>
      </c>
      <c r="E150" s="105">
        <f t="shared" si="82"/>
        <v>138.99</v>
      </c>
      <c r="F150" s="473">
        <v>0.2</v>
      </c>
      <c r="G150" s="105">
        <f t="shared" si="75"/>
        <v>27.8</v>
      </c>
      <c r="H150" s="105">
        <f t="shared" si="76"/>
        <v>6.7</v>
      </c>
      <c r="I150" s="474">
        <f t="shared" si="77"/>
        <v>34.5</v>
      </c>
      <c r="J150" s="484">
        <v>129</v>
      </c>
      <c r="K150" s="472">
        <f t="shared" si="83"/>
        <v>0.81</v>
      </c>
      <c r="L150" s="105">
        <v>3.39</v>
      </c>
      <c r="M150" s="105">
        <f t="shared" si="84"/>
        <v>437.31</v>
      </c>
      <c r="N150" s="473">
        <v>1</v>
      </c>
      <c r="O150" s="105">
        <f t="shared" si="78"/>
        <v>437.31</v>
      </c>
      <c r="P150" s="105">
        <f t="shared" si="79"/>
        <v>105.35</v>
      </c>
      <c r="Q150" s="373">
        <f t="shared" si="80"/>
        <v>542.66</v>
      </c>
    </row>
    <row r="151" spans="1:17" ht="16.5" customHeight="1" x14ac:dyDescent="0.25">
      <c r="A151" s="470" t="s">
        <v>1524</v>
      </c>
      <c r="B151" s="484">
        <v>33</v>
      </c>
      <c r="C151" s="472">
        <f t="shared" si="81"/>
        <v>0.21</v>
      </c>
      <c r="D151" s="105">
        <v>3.39</v>
      </c>
      <c r="E151" s="105">
        <f t="shared" si="82"/>
        <v>111.87</v>
      </c>
      <c r="F151" s="473">
        <v>0.2</v>
      </c>
      <c r="G151" s="105">
        <f t="shared" si="75"/>
        <v>22.37</v>
      </c>
      <c r="H151" s="105">
        <f t="shared" si="76"/>
        <v>5.39</v>
      </c>
      <c r="I151" s="474">
        <f t="shared" si="77"/>
        <v>27.76</v>
      </c>
      <c r="J151" s="484">
        <v>137</v>
      </c>
      <c r="K151" s="472">
        <f t="shared" si="83"/>
        <v>0.86</v>
      </c>
      <c r="L151" s="105">
        <v>3.39</v>
      </c>
      <c r="M151" s="105">
        <f t="shared" si="84"/>
        <v>464.43</v>
      </c>
      <c r="N151" s="473">
        <v>1</v>
      </c>
      <c r="O151" s="105">
        <f t="shared" si="78"/>
        <v>464.43</v>
      </c>
      <c r="P151" s="105">
        <f t="shared" si="79"/>
        <v>111.88</v>
      </c>
      <c r="Q151" s="373">
        <f t="shared" si="80"/>
        <v>576.30999999999995</v>
      </c>
    </row>
    <row r="152" spans="1:17" ht="16.5" customHeight="1" x14ac:dyDescent="0.25">
      <c r="A152" s="470" t="s">
        <v>1525</v>
      </c>
      <c r="B152" s="484">
        <v>48</v>
      </c>
      <c r="C152" s="472">
        <f t="shared" si="81"/>
        <v>0.3</v>
      </c>
      <c r="D152" s="105">
        <v>3.39</v>
      </c>
      <c r="E152" s="105">
        <f t="shared" si="82"/>
        <v>162.72</v>
      </c>
      <c r="F152" s="473">
        <v>0.2</v>
      </c>
      <c r="G152" s="105">
        <f t="shared" si="75"/>
        <v>32.54</v>
      </c>
      <c r="H152" s="105">
        <f t="shared" si="76"/>
        <v>7.84</v>
      </c>
      <c r="I152" s="474">
        <f t="shared" si="77"/>
        <v>40.380000000000003</v>
      </c>
      <c r="J152" s="484">
        <v>48</v>
      </c>
      <c r="K152" s="472">
        <f t="shared" si="83"/>
        <v>0.3</v>
      </c>
      <c r="L152" s="105">
        <v>3.39</v>
      </c>
      <c r="M152" s="105">
        <f t="shared" si="84"/>
        <v>162.72</v>
      </c>
      <c r="N152" s="473">
        <v>1</v>
      </c>
      <c r="O152" s="105">
        <f t="shared" si="78"/>
        <v>162.72</v>
      </c>
      <c r="P152" s="105">
        <f t="shared" si="79"/>
        <v>39.200000000000003</v>
      </c>
      <c r="Q152" s="373">
        <f t="shared" si="80"/>
        <v>201.92</v>
      </c>
    </row>
    <row r="153" spans="1:17" ht="16.5" customHeight="1" x14ac:dyDescent="0.25">
      <c r="A153" s="470" t="s">
        <v>1526</v>
      </c>
      <c r="B153" s="484">
        <v>48</v>
      </c>
      <c r="C153" s="472">
        <f t="shared" si="81"/>
        <v>0.3</v>
      </c>
      <c r="D153" s="105">
        <v>3.39</v>
      </c>
      <c r="E153" s="105">
        <f t="shared" si="82"/>
        <v>162.72</v>
      </c>
      <c r="F153" s="473">
        <v>0.2</v>
      </c>
      <c r="G153" s="105">
        <f t="shared" si="75"/>
        <v>32.54</v>
      </c>
      <c r="H153" s="105">
        <f t="shared" si="76"/>
        <v>7.84</v>
      </c>
      <c r="I153" s="474">
        <f t="shared" si="77"/>
        <v>40.380000000000003</v>
      </c>
      <c r="J153" s="484">
        <v>82</v>
      </c>
      <c r="K153" s="472">
        <f t="shared" si="83"/>
        <v>0.52</v>
      </c>
      <c r="L153" s="105">
        <v>3.39</v>
      </c>
      <c r="M153" s="105">
        <f t="shared" si="84"/>
        <v>277.98</v>
      </c>
      <c r="N153" s="473">
        <v>1</v>
      </c>
      <c r="O153" s="105">
        <f t="shared" si="78"/>
        <v>277.98</v>
      </c>
      <c r="P153" s="105">
        <f t="shared" si="79"/>
        <v>66.97</v>
      </c>
      <c r="Q153" s="373">
        <f t="shared" si="80"/>
        <v>344.95</v>
      </c>
    </row>
    <row r="154" spans="1:17" ht="16.5" customHeight="1" x14ac:dyDescent="0.25">
      <c r="A154" s="470" t="s">
        <v>1528</v>
      </c>
      <c r="B154" s="484">
        <v>48</v>
      </c>
      <c r="C154" s="472">
        <f t="shared" si="81"/>
        <v>0.3</v>
      </c>
      <c r="D154" s="105">
        <v>3.39</v>
      </c>
      <c r="E154" s="105">
        <f t="shared" si="82"/>
        <v>162.72</v>
      </c>
      <c r="F154" s="473">
        <v>0.2</v>
      </c>
      <c r="G154" s="105">
        <f t="shared" si="75"/>
        <v>32.54</v>
      </c>
      <c r="H154" s="105">
        <f t="shared" si="76"/>
        <v>7.84</v>
      </c>
      <c r="I154" s="474">
        <f t="shared" si="77"/>
        <v>40.380000000000003</v>
      </c>
      <c r="J154" s="484">
        <v>122</v>
      </c>
      <c r="K154" s="472">
        <f t="shared" si="83"/>
        <v>0.77</v>
      </c>
      <c r="L154" s="105">
        <v>3.39</v>
      </c>
      <c r="M154" s="105">
        <f t="shared" si="84"/>
        <v>413.58</v>
      </c>
      <c r="N154" s="473">
        <v>1</v>
      </c>
      <c r="O154" s="105">
        <f t="shared" si="78"/>
        <v>413.58</v>
      </c>
      <c r="P154" s="105">
        <f t="shared" si="79"/>
        <v>99.63</v>
      </c>
      <c r="Q154" s="373">
        <f t="shared" si="80"/>
        <v>513.21</v>
      </c>
    </row>
    <row r="155" spans="1:17" ht="16.5" customHeight="1" x14ac:dyDescent="0.25">
      <c r="A155" s="470" t="s">
        <v>1529</v>
      </c>
      <c r="B155" s="484">
        <v>46</v>
      </c>
      <c r="C155" s="472">
        <f t="shared" si="81"/>
        <v>0.28999999999999998</v>
      </c>
      <c r="D155" s="105">
        <v>3.39</v>
      </c>
      <c r="E155" s="105">
        <f t="shared" si="82"/>
        <v>155.94</v>
      </c>
      <c r="F155" s="473">
        <v>0.2</v>
      </c>
      <c r="G155" s="105">
        <f t="shared" si="75"/>
        <v>31.19</v>
      </c>
      <c r="H155" s="105">
        <f t="shared" si="76"/>
        <v>7.51</v>
      </c>
      <c r="I155" s="474">
        <f t="shared" si="77"/>
        <v>38.700000000000003</v>
      </c>
      <c r="J155" s="484">
        <v>124</v>
      </c>
      <c r="K155" s="472">
        <f t="shared" si="83"/>
        <v>0.78</v>
      </c>
      <c r="L155" s="105">
        <v>3.39</v>
      </c>
      <c r="M155" s="105">
        <f t="shared" si="84"/>
        <v>420.36</v>
      </c>
      <c r="N155" s="473">
        <v>1</v>
      </c>
      <c r="O155" s="105">
        <f t="shared" si="78"/>
        <v>420.36</v>
      </c>
      <c r="P155" s="105">
        <f t="shared" si="79"/>
        <v>101.26</v>
      </c>
      <c r="Q155" s="373">
        <f t="shared" si="80"/>
        <v>521.62</v>
      </c>
    </row>
    <row r="156" spans="1:17" ht="16.5" customHeight="1" x14ac:dyDescent="0.25">
      <c r="A156" s="470" t="s">
        <v>1626</v>
      </c>
      <c r="B156" s="484">
        <v>48</v>
      </c>
      <c r="C156" s="472">
        <f t="shared" si="81"/>
        <v>0.3</v>
      </c>
      <c r="D156" s="105">
        <v>2.95</v>
      </c>
      <c r="E156" s="105">
        <f t="shared" si="82"/>
        <v>141.6</v>
      </c>
      <c r="F156" s="473">
        <v>0.2</v>
      </c>
      <c r="G156" s="105">
        <f t="shared" si="75"/>
        <v>28.32</v>
      </c>
      <c r="H156" s="105">
        <f t="shared" si="76"/>
        <v>6.82</v>
      </c>
      <c r="I156" s="474">
        <f t="shared" si="77"/>
        <v>35.14</v>
      </c>
      <c r="J156" s="484">
        <v>119.5</v>
      </c>
      <c r="K156" s="472">
        <f t="shared" si="83"/>
        <v>0.75</v>
      </c>
      <c r="L156" s="105">
        <v>2.95</v>
      </c>
      <c r="M156" s="105">
        <f t="shared" si="84"/>
        <v>352.53</v>
      </c>
      <c r="N156" s="473">
        <v>1</v>
      </c>
      <c r="O156" s="105">
        <f t="shared" si="78"/>
        <v>352.53</v>
      </c>
      <c r="P156" s="105">
        <f t="shared" si="79"/>
        <v>84.92</v>
      </c>
      <c r="Q156" s="373">
        <f t="shared" si="80"/>
        <v>437.45</v>
      </c>
    </row>
    <row r="157" spans="1:17" ht="16.5" customHeight="1" x14ac:dyDescent="0.25">
      <c r="A157" s="470" t="s">
        <v>1627</v>
      </c>
      <c r="B157" s="484">
        <v>42.5</v>
      </c>
      <c r="C157" s="472">
        <f t="shared" si="81"/>
        <v>0.27</v>
      </c>
      <c r="D157" s="105">
        <v>3.39</v>
      </c>
      <c r="E157" s="105">
        <f t="shared" si="82"/>
        <v>144.08000000000001</v>
      </c>
      <c r="F157" s="473">
        <v>0.2</v>
      </c>
      <c r="G157" s="105">
        <f t="shared" si="75"/>
        <v>28.82</v>
      </c>
      <c r="H157" s="105">
        <f t="shared" si="76"/>
        <v>6.94</v>
      </c>
      <c r="I157" s="474">
        <f t="shared" si="77"/>
        <v>35.76</v>
      </c>
      <c r="J157" s="484">
        <v>116.5</v>
      </c>
      <c r="K157" s="472">
        <f t="shared" si="83"/>
        <v>0.73</v>
      </c>
      <c r="L157" s="105">
        <v>3.39</v>
      </c>
      <c r="M157" s="105">
        <f t="shared" si="84"/>
        <v>394.94</v>
      </c>
      <c r="N157" s="473">
        <v>1</v>
      </c>
      <c r="O157" s="105">
        <f t="shared" si="78"/>
        <v>394.94</v>
      </c>
      <c r="P157" s="105">
        <f t="shared" si="79"/>
        <v>95.14</v>
      </c>
      <c r="Q157" s="373">
        <f t="shared" si="80"/>
        <v>490.08</v>
      </c>
    </row>
    <row r="158" spans="1:17" ht="16.5" customHeight="1" x14ac:dyDescent="0.25">
      <c r="A158" s="470" t="s">
        <v>1628</v>
      </c>
      <c r="B158" s="484">
        <v>61</v>
      </c>
      <c r="C158" s="472">
        <f t="shared" si="81"/>
        <v>0.38</v>
      </c>
      <c r="D158" s="105">
        <v>500</v>
      </c>
      <c r="E158" s="105">
        <f>ROUND(C158*D158,2)</f>
        <v>190</v>
      </c>
      <c r="F158" s="473">
        <v>0.2</v>
      </c>
      <c r="G158" s="105">
        <f t="shared" si="75"/>
        <v>38</v>
      </c>
      <c r="H158" s="105">
        <f t="shared" si="76"/>
        <v>9.15</v>
      </c>
      <c r="I158" s="474">
        <f t="shared" si="77"/>
        <v>47.15</v>
      </c>
      <c r="J158" s="484">
        <v>109</v>
      </c>
      <c r="K158" s="472">
        <f t="shared" si="83"/>
        <v>0.69</v>
      </c>
      <c r="L158" s="105">
        <v>500</v>
      </c>
      <c r="M158" s="105">
        <f>ROUND(K158*L158,2)</f>
        <v>345</v>
      </c>
      <c r="N158" s="473">
        <v>1</v>
      </c>
      <c r="O158" s="105">
        <f t="shared" si="78"/>
        <v>345</v>
      </c>
      <c r="P158" s="105">
        <f t="shared" si="79"/>
        <v>83.11</v>
      </c>
      <c r="Q158" s="373">
        <f t="shared" si="80"/>
        <v>428.11</v>
      </c>
    </row>
    <row r="159" spans="1:17" ht="16.5" customHeight="1" x14ac:dyDescent="0.25">
      <c r="A159" s="470" t="s">
        <v>1629</v>
      </c>
      <c r="B159" s="484"/>
      <c r="C159" s="472"/>
      <c r="D159" s="105"/>
      <c r="E159" s="105"/>
      <c r="F159" s="473"/>
      <c r="G159" s="105"/>
      <c r="H159" s="105"/>
      <c r="I159" s="474"/>
      <c r="J159" s="484">
        <v>111</v>
      </c>
      <c r="K159" s="472">
        <f t="shared" si="83"/>
        <v>0.7</v>
      </c>
      <c r="L159" s="105">
        <v>2.95</v>
      </c>
      <c r="M159" s="105">
        <f t="shared" ref="M159:M161" si="85">ROUND(J159*L159,2)</f>
        <v>327.45</v>
      </c>
      <c r="N159" s="473">
        <v>1</v>
      </c>
      <c r="O159" s="105">
        <f t="shared" si="78"/>
        <v>327.45</v>
      </c>
      <c r="P159" s="105">
        <f t="shared" si="79"/>
        <v>78.88</v>
      </c>
      <c r="Q159" s="373">
        <f t="shared" si="80"/>
        <v>406.33</v>
      </c>
    </row>
    <row r="160" spans="1:17" ht="16.5" customHeight="1" x14ac:dyDescent="0.25">
      <c r="A160" s="470" t="s">
        <v>1630</v>
      </c>
      <c r="B160" s="484"/>
      <c r="C160" s="472"/>
      <c r="D160" s="105"/>
      <c r="E160" s="105"/>
      <c r="F160" s="473"/>
      <c r="G160" s="105"/>
      <c r="H160" s="105"/>
      <c r="I160" s="474"/>
      <c r="J160" s="484">
        <v>42.5</v>
      </c>
      <c r="K160" s="472">
        <f t="shared" si="83"/>
        <v>0.27</v>
      </c>
      <c r="L160" s="105">
        <v>3.39</v>
      </c>
      <c r="M160" s="105">
        <f t="shared" si="85"/>
        <v>144.08000000000001</v>
      </c>
      <c r="N160" s="473">
        <v>1</v>
      </c>
      <c r="O160" s="105">
        <f t="shared" si="78"/>
        <v>144.08000000000001</v>
      </c>
      <c r="P160" s="105">
        <f t="shared" si="79"/>
        <v>34.71</v>
      </c>
      <c r="Q160" s="373">
        <f t="shared" si="80"/>
        <v>178.79</v>
      </c>
    </row>
    <row r="161" spans="1:17" ht="16.5" customHeight="1" x14ac:dyDescent="0.25">
      <c r="A161" s="470" t="s">
        <v>1631</v>
      </c>
      <c r="B161" s="484"/>
      <c r="C161" s="472"/>
      <c r="D161" s="105"/>
      <c r="E161" s="105"/>
      <c r="F161" s="473"/>
      <c r="G161" s="105"/>
      <c r="H161" s="105"/>
      <c r="I161" s="474"/>
      <c r="J161" s="484">
        <v>48</v>
      </c>
      <c r="K161" s="472">
        <f t="shared" si="83"/>
        <v>0.3</v>
      </c>
      <c r="L161" s="105">
        <v>3.39</v>
      </c>
      <c r="M161" s="105">
        <f t="shared" si="85"/>
        <v>162.72</v>
      </c>
      <c r="N161" s="473">
        <v>1</v>
      </c>
      <c r="O161" s="105">
        <f t="shared" si="78"/>
        <v>162.72</v>
      </c>
      <c r="P161" s="105">
        <f t="shared" si="79"/>
        <v>39.200000000000003</v>
      </c>
      <c r="Q161" s="373">
        <f t="shared" si="80"/>
        <v>201.92</v>
      </c>
    </row>
    <row r="162" spans="1:17" ht="33" x14ac:dyDescent="0.25">
      <c r="A162" s="492" t="s">
        <v>8</v>
      </c>
      <c r="B162" s="512">
        <f>SUM(B163:B165)</f>
        <v>80</v>
      </c>
      <c r="C162" s="513">
        <f t="shared" ref="C162:Q162" si="86">SUM(C163:C165)</f>
        <v>0.5</v>
      </c>
      <c r="D162" s="513"/>
      <c r="E162" s="513"/>
      <c r="F162" s="513"/>
      <c r="G162" s="513">
        <f t="shared" si="86"/>
        <v>46</v>
      </c>
      <c r="H162" s="513">
        <f t="shared" si="86"/>
        <v>11.08</v>
      </c>
      <c r="I162" s="514">
        <f t="shared" si="86"/>
        <v>57.08</v>
      </c>
      <c r="J162" s="512">
        <v>283.5</v>
      </c>
      <c r="K162" s="513">
        <f t="shared" si="86"/>
        <v>1.79</v>
      </c>
      <c r="L162" s="513">
        <f t="shared" si="86"/>
        <v>1380</v>
      </c>
      <c r="M162" s="513">
        <f t="shared" si="86"/>
        <v>823.4</v>
      </c>
      <c r="N162" s="513"/>
      <c r="O162" s="513">
        <f t="shared" si="86"/>
        <v>823.4</v>
      </c>
      <c r="P162" s="513">
        <f t="shared" si="86"/>
        <v>198.36</v>
      </c>
      <c r="Q162" s="515">
        <f t="shared" si="86"/>
        <v>1021.76</v>
      </c>
    </row>
    <row r="163" spans="1:17" x14ac:dyDescent="0.25">
      <c r="A163" s="470" t="s">
        <v>1632</v>
      </c>
      <c r="B163" s="484"/>
      <c r="C163" s="472"/>
      <c r="D163" s="105"/>
      <c r="E163" s="105"/>
      <c r="F163" s="473"/>
      <c r="G163" s="105"/>
      <c r="H163" s="105"/>
      <c r="I163" s="474"/>
      <c r="J163" s="484">
        <v>119</v>
      </c>
      <c r="K163" s="472">
        <f>ROUND(J163/159,2)</f>
        <v>0.75</v>
      </c>
      <c r="L163" s="105">
        <v>460</v>
      </c>
      <c r="M163" s="105">
        <f t="shared" ref="M163:M165" si="87">ROUND(K163*L163,2)</f>
        <v>345</v>
      </c>
      <c r="N163" s="473">
        <v>1</v>
      </c>
      <c r="O163" s="105">
        <f t="shared" ref="O163:O165" si="88">ROUND(M163*N163,2)</f>
        <v>345</v>
      </c>
      <c r="P163" s="105">
        <f t="shared" ref="P163:P165" si="89">ROUND(O163*0.2409,2)</f>
        <v>83.11</v>
      </c>
      <c r="Q163" s="373">
        <f t="shared" ref="Q163:Q165" si="90">ROUND(O163+P163,2)</f>
        <v>428.11</v>
      </c>
    </row>
    <row r="164" spans="1:17" x14ac:dyDescent="0.25">
      <c r="A164" s="470" t="s">
        <v>1633</v>
      </c>
      <c r="B164" s="484">
        <v>40</v>
      </c>
      <c r="C164" s="472">
        <f t="shared" ref="C164:C165" si="91">ROUND(B164/159,2)</f>
        <v>0.25</v>
      </c>
      <c r="D164" s="105">
        <v>460</v>
      </c>
      <c r="E164" s="105">
        <f t="shared" ref="E164:E165" si="92">ROUND(C164*D164,2)</f>
        <v>115</v>
      </c>
      <c r="F164" s="473">
        <v>0.2</v>
      </c>
      <c r="G164" s="105">
        <f t="shared" ref="G164:G165" si="93">ROUND(E164*F164,2)</f>
        <v>23</v>
      </c>
      <c r="H164" s="105">
        <f t="shared" ref="H164:H165" si="94">ROUND(G164*0.2409,2)</f>
        <v>5.54</v>
      </c>
      <c r="I164" s="474">
        <f t="shared" ref="I164:I165" si="95">ROUND(G164+H164,2)</f>
        <v>28.54</v>
      </c>
      <c r="J164" s="484">
        <v>45.5</v>
      </c>
      <c r="K164" s="472">
        <f t="shared" ref="K164:K165" si="96">ROUND(J164/159,2)</f>
        <v>0.28999999999999998</v>
      </c>
      <c r="L164" s="105">
        <v>460</v>
      </c>
      <c r="M164" s="105">
        <f t="shared" si="87"/>
        <v>133.4</v>
      </c>
      <c r="N164" s="473">
        <v>1</v>
      </c>
      <c r="O164" s="105">
        <f t="shared" si="88"/>
        <v>133.4</v>
      </c>
      <c r="P164" s="105">
        <f t="shared" si="89"/>
        <v>32.14</v>
      </c>
      <c r="Q164" s="373">
        <f t="shared" si="90"/>
        <v>165.54</v>
      </c>
    </row>
    <row r="165" spans="1:17" ht="17.25" thickBot="1" x14ac:dyDescent="0.3">
      <c r="A165" s="493" t="s">
        <v>1634</v>
      </c>
      <c r="B165" s="516">
        <v>40</v>
      </c>
      <c r="C165" s="517">
        <f t="shared" si="91"/>
        <v>0.25</v>
      </c>
      <c r="D165" s="449">
        <v>460</v>
      </c>
      <c r="E165" s="449">
        <f t="shared" si="92"/>
        <v>115</v>
      </c>
      <c r="F165" s="518">
        <v>0.2</v>
      </c>
      <c r="G165" s="449">
        <f t="shared" si="93"/>
        <v>23</v>
      </c>
      <c r="H165" s="449">
        <f t="shared" si="94"/>
        <v>5.54</v>
      </c>
      <c r="I165" s="450">
        <f t="shared" si="95"/>
        <v>28.54</v>
      </c>
      <c r="J165" s="484">
        <v>119</v>
      </c>
      <c r="K165" s="517">
        <f t="shared" si="96"/>
        <v>0.75</v>
      </c>
      <c r="L165" s="449">
        <v>460</v>
      </c>
      <c r="M165" s="449">
        <f t="shared" si="87"/>
        <v>345</v>
      </c>
      <c r="N165" s="518">
        <v>1</v>
      </c>
      <c r="O165" s="449">
        <f t="shared" si="88"/>
        <v>345</v>
      </c>
      <c r="P165" s="449">
        <f t="shared" si="89"/>
        <v>83.11</v>
      </c>
      <c r="Q165" s="519">
        <f t="shared" si="90"/>
        <v>428.11</v>
      </c>
    </row>
    <row r="166" spans="1:17" x14ac:dyDescent="0.25">
      <c r="A166" s="462" t="s">
        <v>917</v>
      </c>
      <c r="B166" s="463">
        <f>B167+B172+B183+B192</f>
        <v>950.5</v>
      </c>
      <c r="C166" s="464">
        <f t="shared" ref="C166:Q166" si="97">C167+C172+C183+C192</f>
        <v>5.9499999999999993</v>
      </c>
      <c r="D166" s="464"/>
      <c r="E166" s="464"/>
      <c r="F166" s="464"/>
      <c r="G166" s="464">
        <f t="shared" si="97"/>
        <v>829.36000000000013</v>
      </c>
      <c r="H166" s="464">
        <f t="shared" si="97"/>
        <v>197.95000000000002</v>
      </c>
      <c r="I166" s="465">
        <f t="shared" si="97"/>
        <v>1027.31</v>
      </c>
      <c r="J166" s="463">
        <f t="shared" si="97"/>
        <v>2493.5</v>
      </c>
      <c r="K166" s="464">
        <f t="shared" si="97"/>
        <v>15.71</v>
      </c>
      <c r="L166" s="464"/>
      <c r="M166" s="464"/>
      <c r="N166" s="464"/>
      <c r="O166" s="464">
        <f t="shared" si="97"/>
        <v>9421.56</v>
      </c>
      <c r="P166" s="464">
        <f t="shared" si="97"/>
        <v>2246.2700000000004</v>
      </c>
      <c r="Q166" s="466">
        <f t="shared" si="97"/>
        <v>11667.83</v>
      </c>
    </row>
    <row r="167" spans="1:17" ht="49.5" x14ac:dyDescent="0.25">
      <c r="A167" s="492" t="s">
        <v>11</v>
      </c>
      <c r="B167" s="512">
        <f>SUM(B168:B171)</f>
        <v>68</v>
      </c>
      <c r="C167" s="513">
        <f t="shared" ref="C167:Q167" si="98">SUM(C168:C171)</f>
        <v>0.43000000000000005</v>
      </c>
      <c r="D167" s="513"/>
      <c r="E167" s="513"/>
      <c r="F167" s="513"/>
      <c r="G167" s="513">
        <f t="shared" si="98"/>
        <v>166.19</v>
      </c>
      <c r="H167" s="513">
        <f t="shared" si="98"/>
        <v>40.04</v>
      </c>
      <c r="I167" s="514">
        <f t="shared" si="98"/>
        <v>206.23000000000002</v>
      </c>
      <c r="J167" s="512">
        <f t="shared" si="98"/>
        <v>120</v>
      </c>
      <c r="K167" s="513">
        <f t="shared" si="98"/>
        <v>0.76</v>
      </c>
      <c r="L167" s="513"/>
      <c r="M167" s="513"/>
      <c r="N167" s="513"/>
      <c r="O167" s="513">
        <f t="shared" si="98"/>
        <v>916.87</v>
      </c>
      <c r="P167" s="513">
        <f t="shared" si="98"/>
        <v>220.87</v>
      </c>
      <c r="Q167" s="515">
        <f t="shared" si="98"/>
        <v>1137.74</v>
      </c>
    </row>
    <row r="168" spans="1:17" x14ac:dyDescent="0.25">
      <c r="A168" s="470" t="s">
        <v>1635</v>
      </c>
      <c r="B168" s="507">
        <v>40</v>
      </c>
      <c r="C168" s="508">
        <f>ROUND(B168/159,2)</f>
        <v>0.25</v>
      </c>
      <c r="D168" s="506">
        <v>1187</v>
      </c>
      <c r="E168" s="506">
        <f t="shared" ref="E168:E171" si="99">ROUND(C168*D168,2)</f>
        <v>296.75</v>
      </c>
      <c r="F168" s="509">
        <v>0.2</v>
      </c>
      <c r="G168" s="506">
        <f t="shared" ref="G168:G171" si="100">ROUND(E168*F168,2)</f>
        <v>59.35</v>
      </c>
      <c r="H168" s="506">
        <f>ROUND(G168*0.2409,2)</f>
        <v>14.3</v>
      </c>
      <c r="I168" s="510">
        <f t="shared" ref="I168:I171" si="101">ROUND(G168+H168,2)</f>
        <v>73.650000000000006</v>
      </c>
      <c r="J168" s="484">
        <v>63</v>
      </c>
      <c r="K168" s="508">
        <f>ROUND(J168/159,2)</f>
        <v>0.4</v>
      </c>
      <c r="L168" s="506">
        <v>1187</v>
      </c>
      <c r="M168" s="506">
        <f t="shared" ref="M168:M171" si="102">ROUND(K168*L168,2)</f>
        <v>474.8</v>
      </c>
      <c r="N168" s="509">
        <v>1</v>
      </c>
      <c r="O168" s="506">
        <f t="shared" ref="O168:O171" si="103">ROUND(M168*N168,2)</f>
        <v>474.8</v>
      </c>
      <c r="P168" s="506">
        <f>ROUND(O168*0.2409,2)</f>
        <v>114.38</v>
      </c>
      <c r="Q168" s="511">
        <f t="shared" ref="Q168:Q171" si="104">ROUND(O168+P168,2)</f>
        <v>589.17999999999995</v>
      </c>
    </row>
    <row r="169" spans="1:17" x14ac:dyDescent="0.25">
      <c r="A169" s="470" t="s">
        <v>1636</v>
      </c>
      <c r="B169" s="507"/>
      <c r="C169" s="508"/>
      <c r="D169" s="506"/>
      <c r="E169" s="506"/>
      <c r="F169" s="509"/>
      <c r="G169" s="506"/>
      <c r="H169" s="506"/>
      <c r="I169" s="510"/>
      <c r="J169" s="484">
        <v>8</v>
      </c>
      <c r="K169" s="508">
        <f>ROUND(J169/159,2)</f>
        <v>0.05</v>
      </c>
      <c r="L169" s="506">
        <v>1482</v>
      </c>
      <c r="M169" s="506">
        <f t="shared" si="102"/>
        <v>74.099999999999994</v>
      </c>
      <c r="N169" s="509">
        <v>1</v>
      </c>
      <c r="O169" s="506">
        <f t="shared" si="103"/>
        <v>74.099999999999994</v>
      </c>
      <c r="P169" s="506">
        <f>ROUND(O169*0.2409,2)</f>
        <v>17.850000000000001</v>
      </c>
      <c r="Q169" s="511">
        <f t="shared" si="104"/>
        <v>91.95</v>
      </c>
    </row>
    <row r="170" spans="1:17" x14ac:dyDescent="0.25">
      <c r="A170" s="470" t="s">
        <v>1511</v>
      </c>
      <c r="B170" s="507">
        <v>4</v>
      </c>
      <c r="C170" s="508">
        <f>ROUND(B170/159,2)</f>
        <v>0.03</v>
      </c>
      <c r="D170" s="506">
        <v>1187</v>
      </c>
      <c r="E170" s="506">
        <f t="shared" si="99"/>
        <v>35.61</v>
      </c>
      <c r="F170" s="509">
        <v>0.5</v>
      </c>
      <c r="G170" s="506">
        <f t="shared" si="100"/>
        <v>17.809999999999999</v>
      </c>
      <c r="H170" s="506">
        <f>ROUND(G170*0.2409,2)</f>
        <v>4.29</v>
      </c>
      <c r="I170" s="510">
        <f t="shared" si="101"/>
        <v>22.1</v>
      </c>
      <c r="J170" s="484"/>
      <c r="K170" s="508"/>
      <c r="L170" s="506"/>
      <c r="M170" s="506"/>
      <c r="N170" s="509"/>
      <c r="O170" s="506"/>
      <c r="P170" s="506"/>
      <c r="Q170" s="511"/>
    </row>
    <row r="171" spans="1:17" x14ac:dyDescent="0.25">
      <c r="A171" s="470" t="s">
        <v>1637</v>
      </c>
      <c r="B171" s="507">
        <v>24</v>
      </c>
      <c r="C171" s="508">
        <f>ROUND(B171/159,2)</f>
        <v>0.15</v>
      </c>
      <c r="D171" s="506">
        <v>1187</v>
      </c>
      <c r="E171" s="506">
        <f t="shared" si="99"/>
        <v>178.05</v>
      </c>
      <c r="F171" s="509">
        <v>0.5</v>
      </c>
      <c r="G171" s="506">
        <f t="shared" si="100"/>
        <v>89.03</v>
      </c>
      <c r="H171" s="506">
        <f>ROUND(G171*0.2409,2)</f>
        <v>21.45</v>
      </c>
      <c r="I171" s="510">
        <f t="shared" si="101"/>
        <v>110.48</v>
      </c>
      <c r="J171" s="484">
        <v>49</v>
      </c>
      <c r="K171" s="508">
        <f>ROUND(J171/159,2)</f>
        <v>0.31</v>
      </c>
      <c r="L171" s="506">
        <v>1187</v>
      </c>
      <c r="M171" s="506">
        <f t="shared" si="102"/>
        <v>367.97</v>
      </c>
      <c r="N171" s="509">
        <v>1</v>
      </c>
      <c r="O171" s="506">
        <f t="shared" si="103"/>
        <v>367.97</v>
      </c>
      <c r="P171" s="506">
        <f>ROUND(O171*0.2409,2)</f>
        <v>88.64</v>
      </c>
      <c r="Q171" s="511">
        <f t="shared" si="104"/>
        <v>456.61</v>
      </c>
    </row>
    <row r="172" spans="1:17" ht="66" x14ac:dyDescent="0.25">
      <c r="A172" s="492" t="s">
        <v>9</v>
      </c>
      <c r="B172" s="512">
        <f>SUM(B173:B182)</f>
        <v>424</v>
      </c>
      <c r="C172" s="513">
        <f t="shared" ref="C172:Q172" si="105">SUM(C173:C182)</f>
        <v>2.65</v>
      </c>
      <c r="D172" s="513"/>
      <c r="E172" s="513"/>
      <c r="F172" s="513"/>
      <c r="G172" s="513">
        <f t="shared" si="105"/>
        <v>386.73</v>
      </c>
      <c r="H172" s="513">
        <f t="shared" si="105"/>
        <v>93.160000000000011</v>
      </c>
      <c r="I172" s="514">
        <f t="shared" si="105"/>
        <v>479.88999999999993</v>
      </c>
      <c r="J172" s="512">
        <v>1187</v>
      </c>
      <c r="K172" s="513">
        <f t="shared" si="105"/>
        <v>7.48</v>
      </c>
      <c r="L172" s="513"/>
      <c r="M172" s="513"/>
      <c r="N172" s="513"/>
      <c r="O172" s="513">
        <f t="shared" si="105"/>
        <v>5406.27</v>
      </c>
      <c r="P172" s="513">
        <f t="shared" si="105"/>
        <v>1302.3700000000001</v>
      </c>
      <c r="Q172" s="515">
        <f t="shared" si="105"/>
        <v>6708.64</v>
      </c>
    </row>
    <row r="173" spans="1:17" ht="16.5" customHeight="1" x14ac:dyDescent="0.25">
      <c r="A173" s="470" t="s">
        <v>344</v>
      </c>
      <c r="B173" s="507">
        <v>40</v>
      </c>
      <c r="C173" s="508">
        <f>ROUND(B173/159,2)</f>
        <v>0.25</v>
      </c>
      <c r="D173" s="506">
        <v>785</v>
      </c>
      <c r="E173" s="506">
        <f t="shared" ref="E173" si="106">ROUND(C173*D173,2)</f>
        <v>196.25</v>
      </c>
      <c r="F173" s="509">
        <v>0.2</v>
      </c>
      <c r="G173" s="506">
        <f t="shared" ref="G173:G182" si="107">ROUND(E173*F173,2)</f>
        <v>39.25</v>
      </c>
      <c r="H173" s="506">
        <f t="shared" ref="H173:H182" si="108">ROUND(G173*0.2409,2)</f>
        <v>9.4600000000000009</v>
      </c>
      <c r="I173" s="510">
        <f t="shared" ref="I173:I182" si="109">ROUND(G173+H173,2)</f>
        <v>48.71</v>
      </c>
      <c r="J173" s="484">
        <v>119</v>
      </c>
      <c r="K173" s="508">
        <f>ROUND(J173/159,2)</f>
        <v>0.75</v>
      </c>
      <c r="L173" s="506">
        <v>785</v>
      </c>
      <c r="M173" s="506">
        <f t="shared" ref="M173" si="110">ROUND(K173*L173,2)</f>
        <v>588.75</v>
      </c>
      <c r="N173" s="509">
        <v>1</v>
      </c>
      <c r="O173" s="506">
        <f t="shared" ref="O173:O182" si="111">ROUND(M173*N173,2)</f>
        <v>588.75</v>
      </c>
      <c r="P173" s="506">
        <f t="shared" ref="P173:P182" si="112">ROUND(O173*0.2409,2)</f>
        <v>141.83000000000001</v>
      </c>
      <c r="Q173" s="511">
        <f t="shared" ref="Q173:Q182" si="113">ROUND(O173+P173,2)</f>
        <v>730.58</v>
      </c>
    </row>
    <row r="174" spans="1:17" ht="16.5" customHeight="1" x14ac:dyDescent="0.25">
      <c r="A174" s="470" t="s">
        <v>1638</v>
      </c>
      <c r="B174" s="484">
        <v>34</v>
      </c>
      <c r="C174" s="472">
        <f t="shared" ref="C174:C182" si="114">ROUND(B174/159,2)</f>
        <v>0.21</v>
      </c>
      <c r="D174" s="105">
        <v>4.62</v>
      </c>
      <c r="E174" s="105">
        <f>ROUND(B174*D174,2)</f>
        <v>157.08000000000001</v>
      </c>
      <c r="F174" s="473">
        <v>0.2</v>
      </c>
      <c r="G174" s="105">
        <f t="shared" si="107"/>
        <v>31.42</v>
      </c>
      <c r="H174" s="105">
        <f t="shared" si="108"/>
        <v>7.57</v>
      </c>
      <c r="I174" s="474">
        <f t="shared" si="109"/>
        <v>38.99</v>
      </c>
      <c r="J174" s="484">
        <v>136</v>
      </c>
      <c r="K174" s="472">
        <f t="shared" ref="K174:K182" si="115">ROUND(J174/159,2)</f>
        <v>0.86</v>
      </c>
      <c r="L174" s="105">
        <v>4.62</v>
      </c>
      <c r="M174" s="105">
        <f>ROUND(J174*L174,2)</f>
        <v>628.32000000000005</v>
      </c>
      <c r="N174" s="473">
        <v>1</v>
      </c>
      <c r="O174" s="105">
        <f t="shared" si="111"/>
        <v>628.32000000000005</v>
      </c>
      <c r="P174" s="105">
        <f t="shared" si="112"/>
        <v>151.36000000000001</v>
      </c>
      <c r="Q174" s="373">
        <f t="shared" si="113"/>
        <v>779.68</v>
      </c>
    </row>
    <row r="175" spans="1:17" ht="16.5" customHeight="1" x14ac:dyDescent="0.25">
      <c r="A175" s="470" t="s">
        <v>1639</v>
      </c>
      <c r="B175" s="507">
        <v>37</v>
      </c>
      <c r="C175" s="472">
        <f t="shared" si="114"/>
        <v>0.23</v>
      </c>
      <c r="D175" s="105">
        <v>4.62</v>
      </c>
      <c r="E175" s="105">
        <f t="shared" ref="E175:E182" si="116">ROUND(B175*D175,2)</f>
        <v>170.94</v>
      </c>
      <c r="F175" s="473">
        <v>0.2</v>
      </c>
      <c r="G175" s="105">
        <f t="shared" si="107"/>
        <v>34.19</v>
      </c>
      <c r="H175" s="105">
        <f t="shared" si="108"/>
        <v>8.24</v>
      </c>
      <c r="I175" s="474">
        <f t="shared" si="109"/>
        <v>42.43</v>
      </c>
      <c r="J175" s="484">
        <v>133</v>
      </c>
      <c r="K175" s="472">
        <f t="shared" si="115"/>
        <v>0.84</v>
      </c>
      <c r="L175" s="105">
        <v>4.62</v>
      </c>
      <c r="M175" s="105">
        <f t="shared" ref="M175:M182" si="117">ROUND(J175*L175,2)</f>
        <v>614.46</v>
      </c>
      <c r="N175" s="509">
        <v>1</v>
      </c>
      <c r="O175" s="105">
        <f t="shared" si="111"/>
        <v>614.46</v>
      </c>
      <c r="P175" s="105">
        <f t="shared" si="112"/>
        <v>148.02000000000001</v>
      </c>
      <c r="Q175" s="373">
        <f t="shared" si="113"/>
        <v>762.48</v>
      </c>
    </row>
    <row r="176" spans="1:17" ht="16.5" customHeight="1" x14ac:dyDescent="0.25">
      <c r="A176" s="470" t="s">
        <v>1640</v>
      </c>
      <c r="B176" s="507">
        <v>45</v>
      </c>
      <c r="C176" s="472">
        <f t="shared" si="114"/>
        <v>0.28000000000000003</v>
      </c>
      <c r="D176" s="105">
        <v>4.62</v>
      </c>
      <c r="E176" s="105">
        <f t="shared" si="116"/>
        <v>207.9</v>
      </c>
      <c r="F176" s="473">
        <v>0.2</v>
      </c>
      <c r="G176" s="105">
        <f t="shared" si="107"/>
        <v>41.58</v>
      </c>
      <c r="H176" s="105">
        <f t="shared" si="108"/>
        <v>10.02</v>
      </c>
      <c r="I176" s="474">
        <f t="shared" si="109"/>
        <v>51.6</v>
      </c>
      <c r="J176" s="484">
        <v>125</v>
      </c>
      <c r="K176" s="472">
        <f t="shared" si="115"/>
        <v>0.79</v>
      </c>
      <c r="L176" s="105">
        <v>4.62</v>
      </c>
      <c r="M176" s="105">
        <f t="shared" si="117"/>
        <v>577.5</v>
      </c>
      <c r="N176" s="473">
        <v>1</v>
      </c>
      <c r="O176" s="105">
        <f t="shared" si="111"/>
        <v>577.5</v>
      </c>
      <c r="P176" s="105">
        <f t="shared" si="112"/>
        <v>139.12</v>
      </c>
      <c r="Q176" s="373">
        <f t="shared" si="113"/>
        <v>716.62</v>
      </c>
    </row>
    <row r="177" spans="1:17" ht="16.5" customHeight="1" x14ac:dyDescent="0.25">
      <c r="A177" s="470" t="s">
        <v>1641</v>
      </c>
      <c r="B177" s="507">
        <v>48</v>
      </c>
      <c r="C177" s="472">
        <f t="shared" si="114"/>
        <v>0.3</v>
      </c>
      <c r="D177" s="105">
        <v>4.62</v>
      </c>
      <c r="E177" s="105">
        <f t="shared" si="116"/>
        <v>221.76</v>
      </c>
      <c r="F177" s="473">
        <v>0.2</v>
      </c>
      <c r="G177" s="105">
        <f t="shared" si="107"/>
        <v>44.35</v>
      </c>
      <c r="H177" s="105">
        <f t="shared" si="108"/>
        <v>10.68</v>
      </c>
      <c r="I177" s="474">
        <f t="shared" si="109"/>
        <v>55.03</v>
      </c>
      <c r="J177" s="484">
        <v>122</v>
      </c>
      <c r="K177" s="472">
        <f t="shared" si="115"/>
        <v>0.77</v>
      </c>
      <c r="L177" s="105">
        <v>4.62</v>
      </c>
      <c r="M177" s="105">
        <f t="shared" si="117"/>
        <v>563.64</v>
      </c>
      <c r="N177" s="509">
        <v>1</v>
      </c>
      <c r="O177" s="105">
        <f t="shared" si="111"/>
        <v>563.64</v>
      </c>
      <c r="P177" s="105">
        <f t="shared" si="112"/>
        <v>135.78</v>
      </c>
      <c r="Q177" s="373">
        <f t="shared" si="113"/>
        <v>699.42</v>
      </c>
    </row>
    <row r="178" spans="1:17" ht="16.5" customHeight="1" x14ac:dyDescent="0.25">
      <c r="A178" s="470" t="s">
        <v>1642</v>
      </c>
      <c r="B178" s="507">
        <v>37</v>
      </c>
      <c r="C178" s="472">
        <f t="shared" si="114"/>
        <v>0.23</v>
      </c>
      <c r="D178" s="105">
        <v>4.08</v>
      </c>
      <c r="E178" s="105">
        <f t="shared" si="116"/>
        <v>150.96</v>
      </c>
      <c r="F178" s="473">
        <v>0.2</v>
      </c>
      <c r="G178" s="105">
        <f t="shared" si="107"/>
        <v>30.19</v>
      </c>
      <c r="H178" s="105">
        <f t="shared" si="108"/>
        <v>7.27</v>
      </c>
      <c r="I178" s="474">
        <f t="shared" si="109"/>
        <v>37.46</v>
      </c>
      <c r="J178" s="484">
        <v>133</v>
      </c>
      <c r="K178" s="472">
        <f t="shared" si="115"/>
        <v>0.84</v>
      </c>
      <c r="L178" s="105">
        <v>4.08</v>
      </c>
      <c r="M178" s="105">
        <f t="shared" si="117"/>
        <v>542.64</v>
      </c>
      <c r="N178" s="473">
        <v>1</v>
      </c>
      <c r="O178" s="105">
        <f t="shared" si="111"/>
        <v>542.64</v>
      </c>
      <c r="P178" s="105">
        <f t="shared" si="112"/>
        <v>130.72</v>
      </c>
      <c r="Q178" s="373">
        <f t="shared" si="113"/>
        <v>673.36</v>
      </c>
    </row>
    <row r="179" spans="1:17" ht="16.5" customHeight="1" x14ac:dyDescent="0.25">
      <c r="A179" s="470" t="s">
        <v>1643</v>
      </c>
      <c r="B179" s="507">
        <v>55</v>
      </c>
      <c r="C179" s="472">
        <f t="shared" si="114"/>
        <v>0.35</v>
      </c>
      <c r="D179" s="105">
        <v>4.62</v>
      </c>
      <c r="E179" s="105">
        <f t="shared" si="116"/>
        <v>254.1</v>
      </c>
      <c r="F179" s="473">
        <v>0.2</v>
      </c>
      <c r="G179" s="105">
        <f t="shared" si="107"/>
        <v>50.82</v>
      </c>
      <c r="H179" s="105">
        <f t="shared" si="108"/>
        <v>12.24</v>
      </c>
      <c r="I179" s="474">
        <f t="shared" si="109"/>
        <v>63.06</v>
      </c>
      <c r="J179" s="484">
        <v>115</v>
      </c>
      <c r="K179" s="472">
        <f t="shared" si="115"/>
        <v>0.72</v>
      </c>
      <c r="L179" s="105">
        <v>4.62</v>
      </c>
      <c r="M179" s="105">
        <f t="shared" si="117"/>
        <v>531.29999999999995</v>
      </c>
      <c r="N179" s="509">
        <v>1</v>
      </c>
      <c r="O179" s="105">
        <f t="shared" si="111"/>
        <v>531.29999999999995</v>
      </c>
      <c r="P179" s="105">
        <f t="shared" si="112"/>
        <v>127.99</v>
      </c>
      <c r="Q179" s="373">
        <f t="shared" si="113"/>
        <v>659.29</v>
      </c>
    </row>
    <row r="180" spans="1:17" ht="16.5" customHeight="1" x14ac:dyDescent="0.25">
      <c r="A180" s="470" t="s">
        <v>1644</v>
      </c>
      <c r="B180" s="507">
        <v>44</v>
      </c>
      <c r="C180" s="472">
        <f t="shared" si="114"/>
        <v>0.28000000000000003</v>
      </c>
      <c r="D180" s="105">
        <v>4.62</v>
      </c>
      <c r="E180" s="105">
        <f t="shared" si="116"/>
        <v>203.28</v>
      </c>
      <c r="F180" s="473">
        <v>0.2</v>
      </c>
      <c r="G180" s="105">
        <f t="shared" si="107"/>
        <v>40.659999999999997</v>
      </c>
      <c r="H180" s="105">
        <f t="shared" si="108"/>
        <v>9.7899999999999991</v>
      </c>
      <c r="I180" s="474">
        <f t="shared" si="109"/>
        <v>50.45</v>
      </c>
      <c r="J180" s="484">
        <v>104</v>
      </c>
      <c r="K180" s="472">
        <f t="shared" si="115"/>
        <v>0.65</v>
      </c>
      <c r="L180" s="105">
        <v>4.62</v>
      </c>
      <c r="M180" s="105">
        <f t="shared" si="117"/>
        <v>480.48</v>
      </c>
      <c r="N180" s="473">
        <v>1</v>
      </c>
      <c r="O180" s="105">
        <f t="shared" si="111"/>
        <v>480.48</v>
      </c>
      <c r="P180" s="105">
        <f t="shared" si="112"/>
        <v>115.75</v>
      </c>
      <c r="Q180" s="373">
        <f t="shared" si="113"/>
        <v>596.23</v>
      </c>
    </row>
    <row r="181" spans="1:17" ht="16.5" customHeight="1" x14ac:dyDescent="0.25">
      <c r="A181" s="470" t="s">
        <v>1645</v>
      </c>
      <c r="B181" s="507">
        <v>31</v>
      </c>
      <c r="C181" s="472">
        <f t="shared" si="114"/>
        <v>0.19</v>
      </c>
      <c r="D181" s="105">
        <v>4.08</v>
      </c>
      <c r="E181" s="105">
        <f t="shared" si="116"/>
        <v>126.48</v>
      </c>
      <c r="F181" s="473">
        <v>0.2</v>
      </c>
      <c r="G181" s="105">
        <f t="shared" si="107"/>
        <v>25.3</v>
      </c>
      <c r="H181" s="105">
        <f t="shared" si="108"/>
        <v>6.09</v>
      </c>
      <c r="I181" s="474">
        <f t="shared" si="109"/>
        <v>31.39</v>
      </c>
      <c r="J181" s="484">
        <v>83</v>
      </c>
      <c r="K181" s="472">
        <f t="shared" si="115"/>
        <v>0.52</v>
      </c>
      <c r="L181" s="105">
        <v>4.08</v>
      </c>
      <c r="M181" s="105">
        <f t="shared" si="117"/>
        <v>338.64</v>
      </c>
      <c r="N181" s="509">
        <v>1</v>
      </c>
      <c r="O181" s="105">
        <f t="shared" si="111"/>
        <v>338.64</v>
      </c>
      <c r="P181" s="105">
        <f t="shared" si="112"/>
        <v>81.58</v>
      </c>
      <c r="Q181" s="373">
        <f t="shared" si="113"/>
        <v>420.22</v>
      </c>
    </row>
    <row r="182" spans="1:17" ht="16.5" customHeight="1" x14ac:dyDescent="0.25">
      <c r="A182" s="470" t="s">
        <v>1646</v>
      </c>
      <c r="B182" s="507">
        <v>53</v>
      </c>
      <c r="C182" s="508">
        <f t="shared" si="114"/>
        <v>0.33</v>
      </c>
      <c r="D182" s="105">
        <v>4.62</v>
      </c>
      <c r="E182" s="105">
        <f t="shared" si="116"/>
        <v>244.86</v>
      </c>
      <c r="F182" s="473">
        <v>0.2</v>
      </c>
      <c r="G182" s="105">
        <f t="shared" si="107"/>
        <v>48.97</v>
      </c>
      <c r="H182" s="105">
        <f t="shared" si="108"/>
        <v>11.8</v>
      </c>
      <c r="I182" s="474">
        <f t="shared" si="109"/>
        <v>60.77</v>
      </c>
      <c r="J182" s="484">
        <v>117</v>
      </c>
      <c r="K182" s="508">
        <f t="shared" si="115"/>
        <v>0.74</v>
      </c>
      <c r="L182" s="105">
        <v>4.62</v>
      </c>
      <c r="M182" s="105">
        <f t="shared" si="117"/>
        <v>540.54</v>
      </c>
      <c r="N182" s="473">
        <v>1</v>
      </c>
      <c r="O182" s="105">
        <f t="shared" si="111"/>
        <v>540.54</v>
      </c>
      <c r="P182" s="105">
        <f t="shared" si="112"/>
        <v>130.22</v>
      </c>
      <c r="Q182" s="373">
        <f t="shared" si="113"/>
        <v>670.76</v>
      </c>
    </row>
    <row r="183" spans="1:17" ht="66" x14ac:dyDescent="0.25">
      <c r="A183" s="492" t="s">
        <v>10</v>
      </c>
      <c r="B183" s="467">
        <f>SUM(B184:B191)</f>
        <v>216</v>
      </c>
      <c r="C183" s="104">
        <f t="shared" ref="C183:Q183" si="118">SUM(C184:C191)</f>
        <v>1.35</v>
      </c>
      <c r="D183" s="104"/>
      <c r="E183" s="104"/>
      <c r="F183" s="104"/>
      <c r="G183" s="104">
        <f t="shared" si="118"/>
        <v>136.6</v>
      </c>
      <c r="H183" s="104">
        <f t="shared" si="118"/>
        <v>32.900000000000006</v>
      </c>
      <c r="I183" s="468">
        <f t="shared" si="118"/>
        <v>169.5</v>
      </c>
      <c r="J183" s="467">
        <v>518</v>
      </c>
      <c r="K183" s="104">
        <f t="shared" si="118"/>
        <v>3.26</v>
      </c>
      <c r="L183" s="104"/>
      <c r="M183" s="104"/>
      <c r="N183" s="104"/>
      <c r="O183" s="104">
        <f t="shared" si="118"/>
        <v>1631.94</v>
      </c>
      <c r="P183" s="104">
        <f t="shared" si="118"/>
        <v>392.24000000000007</v>
      </c>
      <c r="Q183" s="469">
        <f t="shared" si="118"/>
        <v>2024.1799999999996</v>
      </c>
    </row>
    <row r="184" spans="1:17" ht="16.5" customHeight="1" x14ac:dyDescent="0.25">
      <c r="A184" s="470" t="s">
        <v>1647</v>
      </c>
      <c r="B184" s="484">
        <v>32</v>
      </c>
      <c r="C184" s="472">
        <f>ROUND(B184/159,2)</f>
        <v>0.2</v>
      </c>
      <c r="D184" s="105">
        <v>3.39</v>
      </c>
      <c r="E184" s="105">
        <f>ROUND(B184*D184,2)</f>
        <v>108.48</v>
      </c>
      <c r="F184" s="473">
        <v>0.2</v>
      </c>
      <c r="G184" s="105">
        <f t="shared" ref="G184:G188" si="119">ROUND(E184*F184,2)</f>
        <v>21.7</v>
      </c>
      <c r="H184" s="105">
        <f t="shared" ref="H184:H188" si="120">ROUND(G184*0.2409,2)</f>
        <v>5.23</v>
      </c>
      <c r="I184" s="474">
        <f t="shared" ref="I184:I188" si="121">ROUND(G184+H184,2)</f>
        <v>26.93</v>
      </c>
      <c r="J184" s="484">
        <v>138</v>
      </c>
      <c r="K184" s="472">
        <f>ROUND(J184/159,2)</f>
        <v>0.87</v>
      </c>
      <c r="L184" s="105">
        <v>3.39</v>
      </c>
      <c r="M184" s="105">
        <f>ROUND(J184*L184,2)</f>
        <v>467.82</v>
      </c>
      <c r="N184" s="473">
        <v>1</v>
      </c>
      <c r="O184" s="105">
        <f t="shared" ref="O184:O191" si="122">ROUND(M184*N184,2)</f>
        <v>467.82</v>
      </c>
      <c r="P184" s="105">
        <f t="shared" ref="P184:P189" si="123">ROUND(O184*0.2409,2)</f>
        <v>112.7</v>
      </c>
      <c r="Q184" s="373">
        <f t="shared" ref="Q184:Q191" si="124">ROUND(O184+P184,2)</f>
        <v>580.52</v>
      </c>
    </row>
    <row r="185" spans="1:17" ht="16.5" customHeight="1" x14ac:dyDescent="0.25">
      <c r="A185" s="470" t="s">
        <v>1648</v>
      </c>
      <c r="B185" s="484">
        <v>72</v>
      </c>
      <c r="C185" s="472">
        <f t="shared" ref="C185:C188" si="125">ROUND(B185/159,2)</f>
        <v>0.45</v>
      </c>
      <c r="D185" s="105">
        <v>3.39</v>
      </c>
      <c r="E185" s="105">
        <f t="shared" ref="E185:E188" si="126">ROUND(B185*D185,2)</f>
        <v>244.08</v>
      </c>
      <c r="F185" s="473">
        <v>0.2</v>
      </c>
      <c r="G185" s="105">
        <f t="shared" si="119"/>
        <v>48.82</v>
      </c>
      <c r="H185" s="105">
        <f t="shared" si="120"/>
        <v>11.76</v>
      </c>
      <c r="I185" s="474">
        <f t="shared" si="121"/>
        <v>60.58</v>
      </c>
      <c r="J185" s="484">
        <v>98</v>
      </c>
      <c r="K185" s="472">
        <f t="shared" ref="K185:K191" si="127">ROUND(J185/159,2)</f>
        <v>0.62</v>
      </c>
      <c r="L185" s="105">
        <v>3.39</v>
      </c>
      <c r="M185" s="105">
        <f t="shared" ref="M185:M191" si="128">ROUND(J185*L185,2)</f>
        <v>332.22</v>
      </c>
      <c r="N185" s="473">
        <v>1</v>
      </c>
      <c r="O185" s="105">
        <f t="shared" si="122"/>
        <v>332.22</v>
      </c>
      <c r="P185" s="105">
        <f t="shared" si="123"/>
        <v>80.03</v>
      </c>
      <c r="Q185" s="373">
        <f t="shared" si="124"/>
        <v>412.25</v>
      </c>
    </row>
    <row r="186" spans="1:17" ht="16.5" customHeight="1" x14ac:dyDescent="0.25">
      <c r="A186" s="470" t="s">
        <v>1649</v>
      </c>
      <c r="B186" s="484">
        <v>48</v>
      </c>
      <c r="C186" s="472">
        <f t="shared" si="125"/>
        <v>0.3</v>
      </c>
      <c r="D186" s="105">
        <v>2.95</v>
      </c>
      <c r="E186" s="105">
        <f t="shared" si="126"/>
        <v>141.6</v>
      </c>
      <c r="F186" s="473">
        <v>0.2</v>
      </c>
      <c r="G186" s="105">
        <f t="shared" si="119"/>
        <v>28.32</v>
      </c>
      <c r="H186" s="105">
        <f t="shared" si="120"/>
        <v>6.82</v>
      </c>
      <c r="I186" s="474">
        <f t="shared" si="121"/>
        <v>35.14</v>
      </c>
      <c r="J186" s="484">
        <v>122</v>
      </c>
      <c r="K186" s="472">
        <f t="shared" si="127"/>
        <v>0.77</v>
      </c>
      <c r="L186" s="105">
        <v>2.95</v>
      </c>
      <c r="M186" s="105">
        <f t="shared" si="128"/>
        <v>359.9</v>
      </c>
      <c r="N186" s="473">
        <v>1</v>
      </c>
      <c r="O186" s="105">
        <f t="shared" si="122"/>
        <v>359.9</v>
      </c>
      <c r="P186" s="105">
        <f t="shared" si="123"/>
        <v>86.7</v>
      </c>
      <c r="Q186" s="373">
        <f t="shared" si="124"/>
        <v>446.6</v>
      </c>
    </row>
    <row r="187" spans="1:17" ht="16.5" customHeight="1" x14ac:dyDescent="0.25">
      <c r="A187" s="470" t="s">
        <v>1650</v>
      </c>
      <c r="B187" s="484">
        <v>48</v>
      </c>
      <c r="C187" s="472">
        <f t="shared" si="125"/>
        <v>0.3</v>
      </c>
      <c r="D187" s="105">
        <v>2.95</v>
      </c>
      <c r="E187" s="105">
        <f t="shared" si="126"/>
        <v>141.6</v>
      </c>
      <c r="F187" s="473">
        <v>0.2</v>
      </c>
      <c r="G187" s="105">
        <f t="shared" si="119"/>
        <v>28.32</v>
      </c>
      <c r="H187" s="105">
        <f t="shared" si="120"/>
        <v>6.82</v>
      </c>
      <c r="I187" s="474">
        <f t="shared" si="121"/>
        <v>35.14</v>
      </c>
      <c r="J187" s="484">
        <v>80</v>
      </c>
      <c r="K187" s="472">
        <f t="shared" si="127"/>
        <v>0.5</v>
      </c>
      <c r="L187" s="105">
        <v>2.95</v>
      </c>
      <c r="M187" s="105">
        <f t="shared" si="128"/>
        <v>236</v>
      </c>
      <c r="N187" s="473">
        <v>1</v>
      </c>
      <c r="O187" s="105">
        <f t="shared" si="122"/>
        <v>236</v>
      </c>
      <c r="P187" s="105">
        <f t="shared" si="123"/>
        <v>56.85</v>
      </c>
      <c r="Q187" s="373">
        <f t="shared" si="124"/>
        <v>292.85000000000002</v>
      </c>
    </row>
    <row r="188" spans="1:17" ht="16.5" customHeight="1" x14ac:dyDescent="0.25">
      <c r="A188" s="470" t="s">
        <v>1651</v>
      </c>
      <c r="B188" s="484">
        <v>16</v>
      </c>
      <c r="C188" s="472">
        <f t="shared" si="125"/>
        <v>0.1</v>
      </c>
      <c r="D188" s="105">
        <v>2.95</v>
      </c>
      <c r="E188" s="105">
        <f t="shared" si="126"/>
        <v>47.2</v>
      </c>
      <c r="F188" s="473">
        <v>0.2</v>
      </c>
      <c r="G188" s="105">
        <f t="shared" si="119"/>
        <v>9.44</v>
      </c>
      <c r="H188" s="105">
        <f t="shared" si="120"/>
        <v>2.27</v>
      </c>
      <c r="I188" s="474">
        <f t="shared" si="121"/>
        <v>11.71</v>
      </c>
      <c r="J188" s="484">
        <v>32</v>
      </c>
      <c r="K188" s="472">
        <f t="shared" si="127"/>
        <v>0.2</v>
      </c>
      <c r="L188" s="105">
        <v>2.95</v>
      </c>
      <c r="M188" s="105">
        <f t="shared" si="128"/>
        <v>94.4</v>
      </c>
      <c r="N188" s="473">
        <v>1</v>
      </c>
      <c r="O188" s="105">
        <f t="shared" si="122"/>
        <v>94.4</v>
      </c>
      <c r="P188" s="105">
        <f t="shared" si="123"/>
        <v>22.74</v>
      </c>
      <c r="Q188" s="373">
        <f t="shared" si="124"/>
        <v>117.14</v>
      </c>
    </row>
    <row r="189" spans="1:17" ht="16.5" customHeight="1" x14ac:dyDescent="0.25">
      <c r="A189" s="470" t="s">
        <v>1652</v>
      </c>
      <c r="B189" s="484"/>
      <c r="C189" s="472"/>
      <c r="D189" s="105"/>
      <c r="E189" s="105"/>
      <c r="F189" s="473"/>
      <c r="G189" s="105"/>
      <c r="H189" s="105"/>
      <c r="I189" s="474"/>
      <c r="J189" s="484">
        <v>13</v>
      </c>
      <c r="K189" s="472">
        <f t="shared" si="127"/>
        <v>0.08</v>
      </c>
      <c r="L189" s="105">
        <v>2.95</v>
      </c>
      <c r="M189" s="105">
        <f t="shared" si="128"/>
        <v>38.35</v>
      </c>
      <c r="N189" s="473">
        <v>1</v>
      </c>
      <c r="O189" s="105">
        <f t="shared" si="122"/>
        <v>38.35</v>
      </c>
      <c r="P189" s="105">
        <f t="shared" si="123"/>
        <v>9.24</v>
      </c>
      <c r="Q189" s="373">
        <f t="shared" si="124"/>
        <v>47.59</v>
      </c>
    </row>
    <row r="190" spans="1:17" ht="16.5" customHeight="1" x14ac:dyDescent="0.25">
      <c r="A190" s="470" t="s">
        <v>1653</v>
      </c>
      <c r="B190" s="484"/>
      <c r="C190" s="472"/>
      <c r="D190" s="105"/>
      <c r="E190" s="105"/>
      <c r="F190" s="473"/>
      <c r="G190" s="105"/>
      <c r="H190" s="105"/>
      <c r="I190" s="474"/>
      <c r="J190" s="484">
        <v>11</v>
      </c>
      <c r="K190" s="472">
        <f t="shared" si="127"/>
        <v>7.0000000000000007E-2</v>
      </c>
      <c r="L190" s="105">
        <v>2.95</v>
      </c>
      <c r="M190" s="105">
        <f t="shared" si="128"/>
        <v>32.450000000000003</v>
      </c>
      <c r="N190" s="473">
        <v>1</v>
      </c>
      <c r="O190" s="105">
        <f t="shared" si="122"/>
        <v>32.450000000000003</v>
      </c>
      <c r="P190" s="105">
        <f>ROUND(O190*0.2131,2)</f>
        <v>6.92</v>
      </c>
      <c r="Q190" s="373">
        <f t="shared" si="124"/>
        <v>39.369999999999997</v>
      </c>
    </row>
    <row r="191" spans="1:17" ht="16.5" customHeight="1" x14ac:dyDescent="0.25">
      <c r="A191" s="470" t="s">
        <v>1654</v>
      </c>
      <c r="B191" s="484"/>
      <c r="C191" s="472"/>
      <c r="D191" s="105"/>
      <c r="E191" s="105"/>
      <c r="F191" s="473"/>
      <c r="G191" s="105"/>
      <c r="H191" s="105"/>
      <c r="I191" s="474"/>
      <c r="J191" s="484">
        <v>24</v>
      </c>
      <c r="K191" s="472">
        <f t="shared" si="127"/>
        <v>0.15</v>
      </c>
      <c r="L191" s="105">
        <v>2.95</v>
      </c>
      <c r="M191" s="105">
        <f t="shared" si="128"/>
        <v>70.8</v>
      </c>
      <c r="N191" s="473">
        <v>1</v>
      </c>
      <c r="O191" s="105">
        <f t="shared" si="122"/>
        <v>70.8</v>
      </c>
      <c r="P191" s="105">
        <f t="shared" ref="P191" si="129">ROUND(O191*0.2409,2)</f>
        <v>17.059999999999999</v>
      </c>
      <c r="Q191" s="373">
        <f t="shared" si="124"/>
        <v>87.86</v>
      </c>
    </row>
    <row r="192" spans="1:17" ht="33" x14ac:dyDescent="0.25">
      <c r="A192" s="492" t="s">
        <v>8</v>
      </c>
      <c r="B192" s="467">
        <f>SUM(B193:B198)</f>
        <v>242.5</v>
      </c>
      <c r="C192" s="104">
        <f t="shared" ref="C192:Q192" si="130">SUM(C193:C198)</f>
        <v>1.52</v>
      </c>
      <c r="D192" s="104"/>
      <c r="E192" s="104"/>
      <c r="F192" s="104"/>
      <c r="G192" s="104">
        <f t="shared" si="130"/>
        <v>139.84</v>
      </c>
      <c r="H192" s="104">
        <f t="shared" si="130"/>
        <v>31.85</v>
      </c>
      <c r="I192" s="468">
        <f t="shared" si="130"/>
        <v>171.69</v>
      </c>
      <c r="J192" s="467">
        <v>668.5</v>
      </c>
      <c r="K192" s="104">
        <f t="shared" si="130"/>
        <v>4.21</v>
      </c>
      <c r="L192" s="104"/>
      <c r="M192" s="104"/>
      <c r="N192" s="104"/>
      <c r="O192" s="104">
        <f t="shared" si="130"/>
        <v>1466.48</v>
      </c>
      <c r="P192" s="104">
        <f t="shared" si="130"/>
        <v>330.78999999999996</v>
      </c>
      <c r="Q192" s="469">
        <f t="shared" si="130"/>
        <v>1797.2700000000002</v>
      </c>
    </row>
    <row r="193" spans="1:17" ht="16.5" customHeight="1" x14ac:dyDescent="0.25">
      <c r="A193" s="470" t="s">
        <v>1655</v>
      </c>
      <c r="B193" s="484">
        <v>37.5</v>
      </c>
      <c r="C193" s="472">
        <f t="shared" ref="C193:C198" si="131">ROUND(B193/159,2)</f>
        <v>0.24</v>
      </c>
      <c r="D193" s="105">
        <v>460</v>
      </c>
      <c r="E193" s="105">
        <f t="shared" ref="E193:E198" si="132">ROUND(C193*D193,2)</f>
        <v>110.4</v>
      </c>
      <c r="F193" s="473">
        <v>0.2</v>
      </c>
      <c r="G193" s="105">
        <f t="shared" ref="G193:G198" si="133">ROUND(E193*F193,2)</f>
        <v>22.08</v>
      </c>
      <c r="H193" s="105">
        <f t="shared" ref="H193:H194" si="134">ROUND(G193*0.2409,2)</f>
        <v>5.32</v>
      </c>
      <c r="I193" s="474">
        <f t="shared" ref="I193:I198" si="135">ROUND(G193+H193,2)</f>
        <v>27.4</v>
      </c>
      <c r="J193" s="484">
        <v>81.5</v>
      </c>
      <c r="K193" s="472">
        <f t="shared" ref="K193:K198" si="136">ROUND(J193/159,2)</f>
        <v>0.51</v>
      </c>
      <c r="L193" s="105">
        <v>460</v>
      </c>
      <c r="M193" s="105">
        <f t="shared" ref="M193:M198" si="137">ROUND(K193*L193,2)</f>
        <v>234.6</v>
      </c>
      <c r="N193" s="473">
        <v>1</v>
      </c>
      <c r="O193" s="105">
        <f t="shared" ref="O193:O198" si="138">ROUND(M193*N193,2)</f>
        <v>234.6</v>
      </c>
      <c r="P193" s="105">
        <f t="shared" ref="P193:P194" si="139">ROUND(O193*0.2409,2)</f>
        <v>56.52</v>
      </c>
      <c r="Q193" s="373">
        <f t="shared" ref="Q193:Q198" si="140">ROUND(O193+P193,2)</f>
        <v>291.12</v>
      </c>
    </row>
    <row r="194" spans="1:17" ht="16.5" customHeight="1" x14ac:dyDescent="0.25">
      <c r="A194" s="470" t="s">
        <v>1656</v>
      </c>
      <c r="B194" s="484">
        <v>47</v>
      </c>
      <c r="C194" s="472">
        <f t="shared" si="131"/>
        <v>0.3</v>
      </c>
      <c r="D194" s="105">
        <v>460</v>
      </c>
      <c r="E194" s="105">
        <f t="shared" si="132"/>
        <v>138</v>
      </c>
      <c r="F194" s="473">
        <v>0.2</v>
      </c>
      <c r="G194" s="105">
        <f t="shared" si="133"/>
        <v>27.6</v>
      </c>
      <c r="H194" s="105">
        <f t="shared" si="134"/>
        <v>6.65</v>
      </c>
      <c r="I194" s="474">
        <f t="shared" si="135"/>
        <v>34.25</v>
      </c>
      <c r="J194" s="484">
        <v>112</v>
      </c>
      <c r="K194" s="472">
        <f t="shared" si="136"/>
        <v>0.7</v>
      </c>
      <c r="L194" s="105">
        <v>460</v>
      </c>
      <c r="M194" s="105">
        <f t="shared" si="137"/>
        <v>322</v>
      </c>
      <c r="N194" s="473">
        <v>1</v>
      </c>
      <c r="O194" s="105">
        <f t="shared" si="138"/>
        <v>322</v>
      </c>
      <c r="P194" s="105">
        <f t="shared" si="139"/>
        <v>77.569999999999993</v>
      </c>
      <c r="Q194" s="373">
        <f t="shared" si="140"/>
        <v>399.57</v>
      </c>
    </row>
    <row r="195" spans="1:17" ht="16.5" customHeight="1" x14ac:dyDescent="0.25">
      <c r="A195" s="470" t="s">
        <v>1657</v>
      </c>
      <c r="B195" s="484">
        <v>37</v>
      </c>
      <c r="C195" s="472">
        <f t="shared" si="131"/>
        <v>0.23</v>
      </c>
      <c r="D195" s="105">
        <v>460</v>
      </c>
      <c r="E195" s="105">
        <f t="shared" si="132"/>
        <v>105.8</v>
      </c>
      <c r="F195" s="473">
        <v>0.2</v>
      </c>
      <c r="G195" s="105">
        <f t="shared" si="133"/>
        <v>21.16</v>
      </c>
      <c r="H195" s="105">
        <f>ROUND(G195*0.2131,2)</f>
        <v>4.51</v>
      </c>
      <c r="I195" s="474">
        <f t="shared" si="135"/>
        <v>25.67</v>
      </c>
      <c r="J195" s="484">
        <v>122</v>
      </c>
      <c r="K195" s="472">
        <f t="shared" si="136"/>
        <v>0.77</v>
      </c>
      <c r="L195" s="105">
        <v>460</v>
      </c>
      <c r="M195" s="105">
        <f t="shared" si="137"/>
        <v>354.2</v>
      </c>
      <c r="N195" s="473">
        <v>1</v>
      </c>
      <c r="O195" s="105">
        <f t="shared" si="138"/>
        <v>354.2</v>
      </c>
      <c r="P195" s="105">
        <f>ROUND(O195*0.2131,2)</f>
        <v>75.48</v>
      </c>
      <c r="Q195" s="373">
        <f t="shared" si="140"/>
        <v>429.68</v>
      </c>
    </row>
    <row r="196" spans="1:17" ht="16.5" customHeight="1" x14ac:dyDescent="0.25">
      <c r="A196" s="470" t="s">
        <v>1658</v>
      </c>
      <c r="B196" s="484">
        <v>37</v>
      </c>
      <c r="C196" s="472">
        <f t="shared" si="131"/>
        <v>0.23</v>
      </c>
      <c r="D196" s="105">
        <v>460</v>
      </c>
      <c r="E196" s="105">
        <f t="shared" si="132"/>
        <v>105.8</v>
      </c>
      <c r="F196" s="473">
        <v>0.2</v>
      </c>
      <c r="G196" s="105">
        <f t="shared" si="133"/>
        <v>21.16</v>
      </c>
      <c r="H196" s="105">
        <f>ROUND(G196*0.2131,2)</f>
        <v>4.51</v>
      </c>
      <c r="I196" s="474">
        <f t="shared" si="135"/>
        <v>25.67</v>
      </c>
      <c r="J196" s="484">
        <v>122</v>
      </c>
      <c r="K196" s="472">
        <f t="shared" si="136"/>
        <v>0.77</v>
      </c>
      <c r="L196" s="105">
        <v>460</v>
      </c>
      <c r="M196" s="105">
        <f t="shared" si="137"/>
        <v>354.2</v>
      </c>
      <c r="N196" s="473">
        <v>1</v>
      </c>
      <c r="O196" s="105">
        <f t="shared" si="138"/>
        <v>354.2</v>
      </c>
      <c r="P196" s="105">
        <f>ROUND(O196*0.2131,2)</f>
        <v>75.48</v>
      </c>
      <c r="Q196" s="373">
        <f t="shared" si="140"/>
        <v>429.68</v>
      </c>
    </row>
    <row r="197" spans="1:17" ht="16.5" customHeight="1" x14ac:dyDescent="0.25">
      <c r="A197" s="470" t="s">
        <v>1659</v>
      </c>
      <c r="B197" s="484">
        <v>42</v>
      </c>
      <c r="C197" s="472">
        <f t="shared" si="131"/>
        <v>0.26</v>
      </c>
      <c r="D197" s="105">
        <v>460</v>
      </c>
      <c r="E197" s="105">
        <f t="shared" si="132"/>
        <v>119.6</v>
      </c>
      <c r="F197" s="473">
        <v>0.2</v>
      </c>
      <c r="G197" s="105">
        <f t="shared" si="133"/>
        <v>23.92</v>
      </c>
      <c r="H197" s="105">
        <f>ROUND(G197*0.2409,2)</f>
        <v>5.76</v>
      </c>
      <c r="I197" s="474">
        <f t="shared" si="135"/>
        <v>29.68</v>
      </c>
      <c r="J197" s="484">
        <v>115.5</v>
      </c>
      <c r="K197" s="472">
        <f t="shared" si="136"/>
        <v>0.73</v>
      </c>
      <c r="L197" s="105">
        <v>460</v>
      </c>
      <c r="M197" s="105">
        <f t="shared" si="137"/>
        <v>335.8</v>
      </c>
      <c r="N197" s="473">
        <v>0.3</v>
      </c>
      <c r="O197" s="105">
        <f t="shared" si="138"/>
        <v>100.74</v>
      </c>
      <c r="P197" s="105">
        <f>ROUND(O197*0.2409,2)</f>
        <v>24.27</v>
      </c>
      <c r="Q197" s="373">
        <f t="shared" si="140"/>
        <v>125.01</v>
      </c>
    </row>
    <row r="198" spans="1:17" ht="16.5" customHeight="1" thickBot="1" x14ac:dyDescent="0.3">
      <c r="A198" s="493" t="s">
        <v>1660</v>
      </c>
      <c r="B198" s="516">
        <v>42</v>
      </c>
      <c r="C198" s="517">
        <f t="shared" si="131"/>
        <v>0.26</v>
      </c>
      <c r="D198" s="449">
        <v>460</v>
      </c>
      <c r="E198" s="449">
        <f t="shared" si="132"/>
        <v>119.6</v>
      </c>
      <c r="F198" s="518">
        <v>0.2</v>
      </c>
      <c r="G198" s="449">
        <f t="shared" si="133"/>
        <v>23.92</v>
      </c>
      <c r="H198" s="449">
        <f>ROUND(G198*0.2131,2)</f>
        <v>5.0999999999999996</v>
      </c>
      <c r="I198" s="450">
        <f t="shared" si="135"/>
        <v>29.02</v>
      </c>
      <c r="J198" s="516">
        <v>115.5</v>
      </c>
      <c r="K198" s="517">
        <f t="shared" si="136"/>
        <v>0.73</v>
      </c>
      <c r="L198" s="449">
        <v>460</v>
      </c>
      <c r="M198" s="449">
        <f t="shared" si="137"/>
        <v>335.8</v>
      </c>
      <c r="N198" s="518">
        <v>0.3</v>
      </c>
      <c r="O198" s="449">
        <f t="shared" si="138"/>
        <v>100.74</v>
      </c>
      <c r="P198" s="449">
        <f>ROUND(O198*0.2131,2)</f>
        <v>21.47</v>
      </c>
      <c r="Q198" s="519">
        <f t="shared" si="140"/>
        <v>122.21</v>
      </c>
    </row>
    <row r="199" spans="1:17" ht="25.9" customHeight="1" x14ac:dyDescent="0.25">
      <c r="A199" s="462" t="s">
        <v>918</v>
      </c>
      <c r="B199" s="463">
        <f>B200+B202</f>
        <v>72</v>
      </c>
      <c r="C199" s="464">
        <f>C200+C202</f>
        <v>0.46</v>
      </c>
      <c r="D199" s="464"/>
      <c r="E199" s="464"/>
      <c r="F199" s="464"/>
      <c r="G199" s="464">
        <f>G200+G202</f>
        <v>57.47</v>
      </c>
      <c r="H199" s="464">
        <f>H200+H202</f>
        <v>13.84</v>
      </c>
      <c r="I199" s="464">
        <f>I200+I202</f>
        <v>71.31</v>
      </c>
      <c r="J199" s="463">
        <f>J200+J202</f>
        <v>259</v>
      </c>
      <c r="K199" s="464">
        <f>K200+K202</f>
        <v>1.65</v>
      </c>
      <c r="L199" s="464"/>
      <c r="M199" s="464"/>
      <c r="N199" s="464"/>
      <c r="O199" s="464">
        <f t="shared" ref="O199:Q199" si="141">O200+O202</f>
        <v>640.66999999999996</v>
      </c>
      <c r="P199" s="464">
        <f t="shared" si="141"/>
        <v>154.33999999999997</v>
      </c>
      <c r="Q199" s="464">
        <f t="shared" si="141"/>
        <v>795.01</v>
      </c>
    </row>
    <row r="200" spans="1:17" ht="66" x14ac:dyDescent="0.25">
      <c r="A200" s="492" t="s">
        <v>9</v>
      </c>
      <c r="B200" s="523">
        <f>B201</f>
        <v>32</v>
      </c>
      <c r="C200" s="520">
        <f t="shared" ref="C200" si="142">C201</f>
        <v>0.2</v>
      </c>
      <c r="D200" s="520"/>
      <c r="E200" s="520"/>
      <c r="F200" s="520"/>
      <c r="G200" s="520">
        <f t="shared" ref="G200:I200" si="143">G201</f>
        <v>31.4</v>
      </c>
      <c r="H200" s="520">
        <f t="shared" si="143"/>
        <v>7.56</v>
      </c>
      <c r="I200" s="521">
        <f t="shared" si="143"/>
        <v>38.96</v>
      </c>
      <c r="J200" s="524">
        <v>119</v>
      </c>
      <c r="K200" s="520">
        <f t="shared" ref="K200" si="144">K201</f>
        <v>0.75</v>
      </c>
      <c r="L200" s="520"/>
      <c r="M200" s="520"/>
      <c r="N200" s="520"/>
      <c r="O200" s="520">
        <f t="shared" ref="O200:Q200" si="145">O201</f>
        <v>176.63</v>
      </c>
      <c r="P200" s="520">
        <f t="shared" si="145"/>
        <v>42.55</v>
      </c>
      <c r="Q200" s="522">
        <f t="shared" si="145"/>
        <v>219.18</v>
      </c>
    </row>
    <row r="201" spans="1:17" x14ac:dyDescent="0.25">
      <c r="A201" s="470" t="s">
        <v>344</v>
      </c>
      <c r="B201" s="507">
        <v>32</v>
      </c>
      <c r="C201" s="508">
        <f>ROUND(B201/159,2)</f>
        <v>0.2</v>
      </c>
      <c r="D201" s="506">
        <v>785</v>
      </c>
      <c r="E201" s="506">
        <f>ROUND(C201*D201,2)</f>
        <v>157</v>
      </c>
      <c r="F201" s="509">
        <v>0.2</v>
      </c>
      <c r="G201" s="506">
        <f>ROUND(E201*F201,2)</f>
        <v>31.4</v>
      </c>
      <c r="H201" s="506">
        <f>ROUND(G201*0.2409,2)</f>
        <v>7.56</v>
      </c>
      <c r="I201" s="510">
        <f t="shared" ref="I201" si="146">ROUND(G201+H201,2)</f>
        <v>38.96</v>
      </c>
      <c r="J201" s="484">
        <v>119</v>
      </c>
      <c r="K201" s="508">
        <f>ROUND(J201/159,2)</f>
        <v>0.75</v>
      </c>
      <c r="L201" s="506">
        <v>785</v>
      </c>
      <c r="M201" s="506">
        <f>ROUND(K201*L201,2)</f>
        <v>588.75</v>
      </c>
      <c r="N201" s="509">
        <v>0.3</v>
      </c>
      <c r="O201" s="506">
        <f>ROUND(M201*N201,2)</f>
        <v>176.63</v>
      </c>
      <c r="P201" s="506">
        <f>ROUND(O201*0.2409,2)</f>
        <v>42.55</v>
      </c>
      <c r="Q201" s="511">
        <f t="shared" ref="Q201" si="147">ROUND(O201+P201,2)</f>
        <v>219.18</v>
      </c>
    </row>
    <row r="202" spans="1:17" ht="66" x14ac:dyDescent="0.25">
      <c r="A202" s="492" t="s">
        <v>10</v>
      </c>
      <c r="B202" s="467">
        <f>SUM(B203:B211)</f>
        <v>40</v>
      </c>
      <c r="C202" s="104">
        <f t="shared" ref="C202:Q202" si="148">SUM(C203:C211)</f>
        <v>0.26</v>
      </c>
      <c r="D202" s="104"/>
      <c r="E202" s="104"/>
      <c r="F202" s="104"/>
      <c r="G202" s="104">
        <f t="shared" si="148"/>
        <v>26.07</v>
      </c>
      <c r="H202" s="104">
        <f t="shared" si="148"/>
        <v>6.28</v>
      </c>
      <c r="I202" s="468">
        <f t="shared" si="148"/>
        <v>32.35</v>
      </c>
      <c r="J202" s="467">
        <v>140</v>
      </c>
      <c r="K202" s="104">
        <f t="shared" si="148"/>
        <v>0.89999999999999991</v>
      </c>
      <c r="L202" s="104"/>
      <c r="M202" s="104"/>
      <c r="N202" s="104"/>
      <c r="O202" s="104">
        <f t="shared" si="148"/>
        <v>464.03999999999996</v>
      </c>
      <c r="P202" s="104">
        <f t="shared" si="148"/>
        <v>111.78999999999999</v>
      </c>
      <c r="Q202" s="469">
        <f t="shared" si="148"/>
        <v>575.82999999999993</v>
      </c>
    </row>
    <row r="203" spans="1:17" ht="16.5" customHeight="1" x14ac:dyDescent="0.25">
      <c r="A203" s="470" t="s">
        <v>1647</v>
      </c>
      <c r="B203" s="484"/>
      <c r="C203" s="472"/>
      <c r="D203" s="105"/>
      <c r="E203" s="105"/>
      <c r="F203" s="473"/>
      <c r="G203" s="105"/>
      <c r="H203" s="105"/>
      <c r="I203" s="474"/>
      <c r="J203" s="484">
        <v>12</v>
      </c>
      <c r="K203" s="472">
        <f>ROUND(J203/159,2)</f>
        <v>0.08</v>
      </c>
      <c r="L203" s="105">
        <v>3.39</v>
      </c>
      <c r="M203" s="105">
        <f>ROUND(J203*L203,2)</f>
        <v>40.68</v>
      </c>
      <c r="N203" s="473">
        <v>1</v>
      </c>
      <c r="O203" s="105">
        <f t="shared" ref="O203:O211" si="149">ROUND(M203*N203,2)</f>
        <v>40.68</v>
      </c>
      <c r="P203" s="105">
        <f t="shared" ref="P203:P211" si="150">ROUND(O203*0.2409,2)</f>
        <v>9.8000000000000007</v>
      </c>
      <c r="Q203" s="373">
        <f t="shared" ref="Q203:Q211" si="151">ROUND(O203+P203,2)</f>
        <v>50.48</v>
      </c>
    </row>
    <row r="204" spans="1:17" ht="16.5" customHeight="1" x14ac:dyDescent="0.25">
      <c r="A204" s="470" t="s">
        <v>1648</v>
      </c>
      <c r="B204" s="484"/>
      <c r="C204" s="472"/>
      <c r="D204" s="105"/>
      <c r="E204" s="105"/>
      <c r="F204" s="473"/>
      <c r="G204" s="105"/>
      <c r="H204" s="105"/>
      <c r="I204" s="474"/>
      <c r="J204" s="484">
        <v>12</v>
      </c>
      <c r="K204" s="472">
        <f t="shared" ref="K204" si="152">ROUND(J204/159,2)</f>
        <v>0.08</v>
      </c>
      <c r="L204" s="105">
        <v>3.39</v>
      </c>
      <c r="M204" s="105">
        <f t="shared" ref="M204" si="153">ROUND(J204*L204,2)</f>
        <v>40.68</v>
      </c>
      <c r="N204" s="473">
        <v>1</v>
      </c>
      <c r="O204" s="105">
        <f t="shared" si="149"/>
        <v>40.68</v>
      </c>
      <c r="P204" s="105">
        <f t="shared" si="150"/>
        <v>9.8000000000000007</v>
      </c>
      <c r="Q204" s="373">
        <f t="shared" si="151"/>
        <v>50.48</v>
      </c>
    </row>
    <row r="205" spans="1:17" ht="16.5" customHeight="1" x14ac:dyDescent="0.25">
      <c r="A205" s="470" t="s">
        <v>1661</v>
      </c>
      <c r="B205" s="484">
        <v>12</v>
      </c>
      <c r="C205" s="472">
        <f>ROUND(B205/159,2)</f>
        <v>0.08</v>
      </c>
      <c r="D205" s="105">
        <v>3.39</v>
      </c>
      <c r="E205" s="105">
        <f>ROUND(B205*D205,2)</f>
        <v>40.68</v>
      </c>
      <c r="F205" s="473">
        <v>0.2</v>
      </c>
      <c r="G205" s="105">
        <f t="shared" ref="G205:G210" si="154">ROUND(E205*F205,2)</f>
        <v>8.14</v>
      </c>
      <c r="H205" s="105">
        <f t="shared" ref="H205:H210" si="155">ROUND(G205*0.2409,2)</f>
        <v>1.96</v>
      </c>
      <c r="I205" s="474">
        <f t="shared" ref="I205:I210" si="156">ROUND(G205+H205,2)</f>
        <v>10.1</v>
      </c>
      <c r="J205" s="484">
        <v>24</v>
      </c>
      <c r="K205" s="472">
        <f>ROUND(J205/159,2)</f>
        <v>0.15</v>
      </c>
      <c r="L205" s="105">
        <v>3.39</v>
      </c>
      <c r="M205" s="105">
        <f>ROUND(J205*L205,2)</f>
        <v>81.36</v>
      </c>
      <c r="N205" s="473">
        <v>1</v>
      </c>
      <c r="O205" s="105">
        <f t="shared" si="149"/>
        <v>81.36</v>
      </c>
      <c r="P205" s="105">
        <f t="shared" si="150"/>
        <v>19.600000000000001</v>
      </c>
      <c r="Q205" s="373">
        <f t="shared" si="151"/>
        <v>100.96</v>
      </c>
    </row>
    <row r="206" spans="1:17" ht="16.5" customHeight="1" x14ac:dyDescent="0.25">
      <c r="A206" s="470" t="s">
        <v>1662</v>
      </c>
      <c r="B206" s="484">
        <v>16</v>
      </c>
      <c r="C206" s="472">
        <f t="shared" ref="C206" si="157">ROUND(B206/159,2)</f>
        <v>0.1</v>
      </c>
      <c r="D206" s="105">
        <v>3.39</v>
      </c>
      <c r="E206" s="105">
        <f t="shared" ref="E206" si="158">ROUND(B206*D206,2)</f>
        <v>54.24</v>
      </c>
      <c r="F206" s="473">
        <v>0.2</v>
      </c>
      <c r="G206" s="105">
        <f t="shared" si="154"/>
        <v>10.85</v>
      </c>
      <c r="H206" s="105">
        <f t="shared" si="155"/>
        <v>2.61</v>
      </c>
      <c r="I206" s="474">
        <f t="shared" si="156"/>
        <v>13.46</v>
      </c>
      <c r="J206" s="484">
        <v>8</v>
      </c>
      <c r="K206" s="472">
        <f t="shared" ref="K206" si="159">ROUND(J206/159,2)</f>
        <v>0.05</v>
      </c>
      <c r="L206" s="105">
        <v>3.39</v>
      </c>
      <c r="M206" s="105">
        <f t="shared" ref="M206" si="160">ROUND(J206*L206,2)</f>
        <v>27.12</v>
      </c>
      <c r="N206" s="473">
        <v>1</v>
      </c>
      <c r="O206" s="105">
        <f t="shared" si="149"/>
        <v>27.12</v>
      </c>
      <c r="P206" s="105">
        <f t="shared" si="150"/>
        <v>6.53</v>
      </c>
      <c r="Q206" s="373">
        <f t="shared" si="151"/>
        <v>33.65</v>
      </c>
    </row>
    <row r="207" spans="1:17" ht="16.5" customHeight="1" x14ac:dyDescent="0.25">
      <c r="A207" s="470" t="s">
        <v>1663</v>
      </c>
      <c r="B207" s="484"/>
      <c r="C207" s="472"/>
      <c r="D207" s="105"/>
      <c r="E207" s="105"/>
      <c r="F207" s="473"/>
      <c r="G207" s="105"/>
      <c r="H207" s="105"/>
      <c r="I207" s="474"/>
      <c r="J207" s="484">
        <v>12</v>
      </c>
      <c r="K207" s="472">
        <f>ROUND(J207/159,2)</f>
        <v>0.08</v>
      </c>
      <c r="L207" s="105">
        <v>3.39</v>
      </c>
      <c r="M207" s="105">
        <f>ROUND(J207*L207,2)</f>
        <v>40.68</v>
      </c>
      <c r="N207" s="473">
        <v>1</v>
      </c>
      <c r="O207" s="105">
        <f t="shared" si="149"/>
        <v>40.68</v>
      </c>
      <c r="P207" s="105">
        <f t="shared" si="150"/>
        <v>9.8000000000000007</v>
      </c>
      <c r="Q207" s="373">
        <f t="shared" si="151"/>
        <v>50.48</v>
      </c>
    </row>
    <row r="208" spans="1:17" ht="16.5" customHeight="1" x14ac:dyDescent="0.25">
      <c r="A208" s="470" t="s">
        <v>1664</v>
      </c>
      <c r="B208" s="484"/>
      <c r="C208" s="472"/>
      <c r="D208" s="105"/>
      <c r="E208" s="105"/>
      <c r="F208" s="473"/>
      <c r="G208" s="105"/>
      <c r="H208" s="105"/>
      <c r="I208" s="474"/>
      <c r="J208" s="484">
        <v>24</v>
      </c>
      <c r="K208" s="472">
        <f t="shared" ref="K208" si="161">ROUND(J208/159,2)</f>
        <v>0.15</v>
      </c>
      <c r="L208" s="105">
        <v>3.39</v>
      </c>
      <c r="M208" s="105">
        <f t="shared" ref="M208" si="162">ROUND(J208*L208,2)</f>
        <v>81.36</v>
      </c>
      <c r="N208" s="473">
        <v>1</v>
      </c>
      <c r="O208" s="105">
        <f t="shared" si="149"/>
        <v>81.36</v>
      </c>
      <c r="P208" s="105">
        <f t="shared" si="150"/>
        <v>19.600000000000001</v>
      </c>
      <c r="Q208" s="373">
        <f t="shared" si="151"/>
        <v>100.96</v>
      </c>
    </row>
    <row r="209" spans="1:17" ht="16.5" customHeight="1" x14ac:dyDescent="0.25">
      <c r="A209" s="470" t="s">
        <v>1663</v>
      </c>
      <c r="B209" s="484"/>
      <c r="C209" s="472"/>
      <c r="D209" s="105"/>
      <c r="E209" s="105"/>
      <c r="F209" s="473"/>
      <c r="G209" s="105"/>
      <c r="H209" s="105"/>
      <c r="I209" s="474"/>
      <c r="J209" s="484">
        <v>24</v>
      </c>
      <c r="K209" s="472">
        <f>ROUND(J209/159,2)</f>
        <v>0.15</v>
      </c>
      <c r="L209" s="105">
        <v>3.39</v>
      </c>
      <c r="M209" s="105">
        <f>ROUND(J209*L209,2)</f>
        <v>81.36</v>
      </c>
      <c r="N209" s="473">
        <v>1</v>
      </c>
      <c r="O209" s="105">
        <f t="shared" si="149"/>
        <v>81.36</v>
      </c>
      <c r="P209" s="105">
        <f t="shared" si="150"/>
        <v>19.600000000000001</v>
      </c>
      <c r="Q209" s="373">
        <f t="shared" si="151"/>
        <v>100.96</v>
      </c>
    </row>
    <row r="210" spans="1:17" ht="16.5" customHeight="1" x14ac:dyDescent="0.25">
      <c r="A210" s="470" t="s">
        <v>1665</v>
      </c>
      <c r="B210" s="484">
        <v>12</v>
      </c>
      <c r="C210" s="472">
        <f t="shared" ref="C210" si="163">ROUND(B210/159,2)</f>
        <v>0.08</v>
      </c>
      <c r="D210" s="105">
        <v>2.95</v>
      </c>
      <c r="E210" s="105">
        <f t="shared" ref="E210" si="164">ROUND(B210*D210,2)</f>
        <v>35.4</v>
      </c>
      <c r="F210" s="473">
        <v>0.2</v>
      </c>
      <c r="G210" s="105">
        <f t="shared" si="154"/>
        <v>7.08</v>
      </c>
      <c r="H210" s="105">
        <f t="shared" si="155"/>
        <v>1.71</v>
      </c>
      <c r="I210" s="474">
        <f t="shared" si="156"/>
        <v>8.7899999999999991</v>
      </c>
      <c r="J210" s="484">
        <v>12</v>
      </c>
      <c r="K210" s="472">
        <f t="shared" ref="K210:K211" si="165">ROUND(J210/159,2)</f>
        <v>0.08</v>
      </c>
      <c r="L210" s="105">
        <v>2.95</v>
      </c>
      <c r="M210" s="105">
        <f t="shared" ref="M210:M211" si="166">ROUND(J210*L210,2)</f>
        <v>35.4</v>
      </c>
      <c r="N210" s="473">
        <v>1</v>
      </c>
      <c r="O210" s="105">
        <f t="shared" si="149"/>
        <v>35.4</v>
      </c>
      <c r="P210" s="105">
        <f t="shared" si="150"/>
        <v>8.5299999999999994</v>
      </c>
      <c r="Q210" s="373">
        <f t="shared" si="151"/>
        <v>43.93</v>
      </c>
    </row>
    <row r="211" spans="1:17" ht="16.5" customHeight="1" thickBot="1" x14ac:dyDescent="0.3">
      <c r="A211" s="470" t="s">
        <v>1666</v>
      </c>
      <c r="B211" s="484"/>
      <c r="C211" s="472"/>
      <c r="D211" s="105"/>
      <c r="E211" s="105"/>
      <c r="F211" s="473"/>
      <c r="G211" s="105"/>
      <c r="H211" s="105"/>
      <c r="I211" s="474"/>
      <c r="J211" s="484">
        <v>12</v>
      </c>
      <c r="K211" s="472">
        <f t="shared" si="165"/>
        <v>0.08</v>
      </c>
      <c r="L211" s="105">
        <v>2.95</v>
      </c>
      <c r="M211" s="105">
        <f t="shared" si="166"/>
        <v>35.4</v>
      </c>
      <c r="N211" s="473">
        <v>1</v>
      </c>
      <c r="O211" s="105">
        <f t="shared" si="149"/>
        <v>35.4</v>
      </c>
      <c r="P211" s="105">
        <f t="shared" si="150"/>
        <v>8.5299999999999994</v>
      </c>
      <c r="Q211" s="373">
        <f t="shared" si="151"/>
        <v>43.93</v>
      </c>
    </row>
    <row r="212" spans="1:17" x14ac:dyDescent="0.25">
      <c r="A212" s="462" t="s">
        <v>1667</v>
      </c>
      <c r="B212" s="463">
        <f>B213</f>
        <v>40</v>
      </c>
      <c r="C212" s="529">
        <f>C213</f>
        <v>0.25</v>
      </c>
      <c r="D212" s="529"/>
      <c r="E212" s="529"/>
      <c r="F212" s="529"/>
      <c r="G212" s="529">
        <f>G213</f>
        <v>39.25</v>
      </c>
      <c r="H212" s="529">
        <f>H213</f>
        <v>9.4600000000000009</v>
      </c>
      <c r="I212" s="529">
        <f>I213</f>
        <v>48.71</v>
      </c>
      <c r="J212" s="528">
        <f>J213</f>
        <v>119</v>
      </c>
      <c r="K212" s="529">
        <f>K213</f>
        <v>0.75</v>
      </c>
      <c r="L212" s="529"/>
      <c r="M212" s="529"/>
      <c r="N212" s="529"/>
      <c r="O212" s="529">
        <f t="shared" ref="O212:Q212" si="167">O213</f>
        <v>176.63</v>
      </c>
      <c r="P212" s="529">
        <f t="shared" si="167"/>
        <v>42.55</v>
      </c>
      <c r="Q212" s="530">
        <f t="shared" si="167"/>
        <v>219.18</v>
      </c>
    </row>
    <row r="213" spans="1:17" ht="66" x14ac:dyDescent="0.25">
      <c r="A213" s="492" t="s">
        <v>9</v>
      </c>
      <c r="B213" s="523">
        <f>B214</f>
        <v>40</v>
      </c>
      <c r="C213" s="520">
        <f t="shared" ref="C213:Q213" si="168">C214</f>
        <v>0.25</v>
      </c>
      <c r="D213" s="520">
        <f t="shared" si="168"/>
        <v>785</v>
      </c>
      <c r="E213" s="520">
        <f t="shared" si="168"/>
        <v>196.25</v>
      </c>
      <c r="F213" s="520"/>
      <c r="G213" s="520">
        <f t="shared" si="168"/>
        <v>39.25</v>
      </c>
      <c r="H213" s="520">
        <f t="shared" si="168"/>
        <v>9.4600000000000009</v>
      </c>
      <c r="I213" s="521">
        <f t="shared" si="168"/>
        <v>48.71</v>
      </c>
      <c r="J213" s="531">
        <v>119</v>
      </c>
      <c r="K213" s="520">
        <f t="shared" si="168"/>
        <v>0.75</v>
      </c>
      <c r="L213" s="520"/>
      <c r="M213" s="520"/>
      <c r="N213" s="520"/>
      <c r="O213" s="520">
        <f t="shared" si="168"/>
        <v>176.63</v>
      </c>
      <c r="P213" s="520">
        <f t="shared" si="168"/>
        <v>42.55</v>
      </c>
      <c r="Q213" s="522">
        <f t="shared" si="168"/>
        <v>219.18</v>
      </c>
    </row>
    <row r="214" spans="1:17" ht="17.25" thickBot="1" x14ac:dyDescent="0.3">
      <c r="A214" s="470" t="s">
        <v>344</v>
      </c>
      <c r="B214" s="507">
        <v>40</v>
      </c>
      <c r="C214" s="508">
        <f>ROUND(B214/159,2)</f>
        <v>0.25</v>
      </c>
      <c r="D214" s="506">
        <v>785</v>
      </c>
      <c r="E214" s="506">
        <f t="shared" ref="E214" si="169">ROUND(C214*D214,2)</f>
        <v>196.25</v>
      </c>
      <c r="F214" s="509">
        <v>0.2</v>
      </c>
      <c r="G214" s="506">
        <f>ROUND(E214*F214,2)</f>
        <v>39.25</v>
      </c>
      <c r="H214" s="506">
        <f>ROUND(G214*0.2409,2)</f>
        <v>9.4600000000000009</v>
      </c>
      <c r="I214" s="510">
        <f t="shared" ref="I214" si="170">ROUND(G214+H214,2)</f>
        <v>48.71</v>
      </c>
      <c r="J214" s="484">
        <v>119</v>
      </c>
      <c r="K214" s="508">
        <f>ROUND(J214/159,2)</f>
        <v>0.75</v>
      </c>
      <c r="L214" s="506">
        <v>785</v>
      </c>
      <c r="M214" s="506">
        <f t="shared" ref="M214" si="171">ROUND(K214*L214,2)</f>
        <v>588.75</v>
      </c>
      <c r="N214" s="509">
        <v>0.3</v>
      </c>
      <c r="O214" s="506">
        <f>ROUND(M214*N214,2)</f>
        <v>176.63</v>
      </c>
      <c r="P214" s="506">
        <f>ROUND(O214*0.2409,2)</f>
        <v>42.55</v>
      </c>
      <c r="Q214" s="511">
        <f t="shared" ref="Q214" si="172">ROUND(O214+P214,2)</f>
        <v>219.18</v>
      </c>
    </row>
    <row r="215" spans="1:17" x14ac:dyDescent="0.25">
      <c r="A215" s="462" t="s">
        <v>1668</v>
      </c>
      <c r="B215" s="463">
        <f>B216+B218+B226+B234</f>
        <v>726</v>
      </c>
      <c r="C215" s="464">
        <f t="shared" ref="C215:Q215" si="173">C216+C218+C226+C234</f>
        <v>4.5599999999999996</v>
      </c>
      <c r="D215" s="464"/>
      <c r="E215" s="464"/>
      <c r="F215" s="464"/>
      <c r="G215" s="464">
        <f t="shared" si="173"/>
        <v>601.80999999999995</v>
      </c>
      <c r="H215" s="464">
        <f t="shared" si="173"/>
        <v>144.07999999999998</v>
      </c>
      <c r="I215" s="465">
        <f t="shared" si="173"/>
        <v>745.89</v>
      </c>
      <c r="J215" s="463">
        <f t="shared" si="173"/>
        <v>1807</v>
      </c>
      <c r="K215" s="464">
        <f t="shared" si="173"/>
        <v>11.379999999999999</v>
      </c>
      <c r="L215" s="464"/>
      <c r="M215" s="464"/>
      <c r="N215" s="464"/>
      <c r="O215" s="464">
        <f t="shared" si="173"/>
        <v>7272.04</v>
      </c>
      <c r="P215" s="464">
        <f t="shared" si="173"/>
        <v>1743.2600000000002</v>
      </c>
      <c r="Q215" s="466">
        <f t="shared" si="173"/>
        <v>9015.3000000000011</v>
      </c>
    </row>
    <row r="216" spans="1:17" ht="49.5" x14ac:dyDescent="0.25">
      <c r="A216" s="492" t="s">
        <v>11</v>
      </c>
      <c r="B216" s="512">
        <f>B217</f>
        <v>38</v>
      </c>
      <c r="C216" s="513">
        <f t="shared" ref="C216:Q216" si="174">C217</f>
        <v>0.24</v>
      </c>
      <c r="D216" s="513"/>
      <c r="E216" s="513"/>
      <c r="F216" s="513"/>
      <c r="G216" s="513">
        <f t="shared" si="174"/>
        <v>86.4</v>
      </c>
      <c r="H216" s="513">
        <f t="shared" si="174"/>
        <v>20.81</v>
      </c>
      <c r="I216" s="514">
        <f t="shared" si="174"/>
        <v>107.21</v>
      </c>
      <c r="J216" s="512">
        <f t="shared" si="174"/>
        <v>121</v>
      </c>
      <c r="K216" s="513">
        <f t="shared" si="174"/>
        <v>0.76</v>
      </c>
      <c r="L216" s="513"/>
      <c r="M216" s="513"/>
      <c r="N216" s="513"/>
      <c r="O216" s="513">
        <f t="shared" si="174"/>
        <v>1368</v>
      </c>
      <c r="P216" s="513">
        <f t="shared" si="174"/>
        <v>329.55</v>
      </c>
      <c r="Q216" s="515">
        <f t="shared" si="174"/>
        <v>1697.55</v>
      </c>
    </row>
    <row r="217" spans="1:17" x14ac:dyDescent="0.25">
      <c r="A217" s="536" t="s">
        <v>1669</v>
      </c>
      <c r="B217" s="507">
        <v>38</v>
      </c>
      <c r="C217" s="508">
        <f>ROUND(B217/159,2)</f>
        <v>0.24</v>
      </c>
      <c r="D217" s="506">
        <v>1800</v>
      </c>
      <c r="E217" s="506">
        <f t="shared" ref="E217" si="175">ROUND(C217*D217,2)</f>
        <v>432</v>
      </c>
      <c r="F217" s="509">
        <v>0.2</v>
      </c>
      <c r="G217" s="506">
        <f t="shared" ref="G217" si="176">ROUND(E217*F217,2)</f>
        <v>86.4</v>
      </c>
      <c r="H217" s="506">
        <f t="shared" ref="H217" si="177">ROUND(G217*0.2409,2)</f>
        <v>20.81</v>
      </c>
      <c r="I217" s="510">
        <f t="shared" ref="I217" si="178">ROUND(G217+H217,2)</f>
        <v>107.21</v>
      </c>
      <c r="J217" s="484">
        <v>121</v>
      </c>
      <c r="K217" s="508">
        <f>ROUND(J217/159,2)</f>
        <v>0.76</v>
      </c>
      <c r="L217" s="506">
        <v>1800</v>
      </c>
      <c r="M217" s="506">
        <f t="shared" ref="M217" si="179">ROUND(K217*L217,2)</f>
        <v>1368</v>
      </c>
      <c r="N217" s="509">
        <v>1</v>
      </c>
      <c r="O217" s="506">
        <f t="shared" ref="O217" si="180">ROUND(M217*N217,2)</f>
        <v>1368</v>
      </c>
      <c r="P217" s="506">
        <f t="shared" ref="P217" si="181">ROUND(O217*0.2409,2)</f>
        <v>329.55</v>
      </c>
      <c r="Q217" s="511">
        <f t="shared" ref="Q217" si="182">ROUND(O217+P217,2)</f>
        <v>1697.55</v>
      </c>
    </row>
    <row r="218" spans="1:17" ht="66" x14ac:dyDescent="0.25">
      <c r="A218" s="492" t="s">
        <v>9</v>
      </c>
      <c r="B218" s="532">
        <f>SUM(B219:B225)</f>
        <v>308</v>
      </c>
      <c r="C218" s="533">
        <f t="shared" ref="C218:Q218" si="183">SUM(C219:C225)</f>
        <v>1.9300000000000002</v>
      </c>
      <c r="D218" s="533"/>
      <c r="E218" s="533"/>
      <c r="F218" s="533"/>
      <c r="G218" s="533">
        <f t="shared" si="183"/>
        <v>286.88</v>
      </c>
      <c r="H218" s="533">
        <f t="shared" si="183"/>
        <v>69.11</v>
      </c>
      <c r="I218" s="534">
        <f t="shared" si="183"/>
        <v>355.99</v>
      </c>
      <c r="J218" s="532">
        <v>806</v>
      </c>
      <c r="K218" s="533">
        <f t="shared" si="183"/>
        <v>5.08</v>
      </c>
      <c r="L218" s="533"/>
      <c r="M218" s="533"/>
      <c r="N218" s="533"/>
      <c r="O218" s="533">
        <f t="shared" si="183"/>
        <v>3748.95</v>
      </c>
      <c r="P218" s="533">
        <f t="shared" si="183"/>
        <v>903.12</v>
      </c>
      <c r="Q218" s="535">
        <f t="shared" si="183"/>
        <v>4652.0700000000006</v>
      </c>
    </row>
    <row r="219" spans="1:17" ht="16.5" customHeight="1" x14ac:dyDescent="0.25">
      <c r="A219" s="536" t="s">
        <v>344</v>
      </c>
      <c r="B219" s="507">
        <v>40</v>
      </c>
      <c r="C219" s="508">
        <f>ROUND(B219/159,2)</f>
        <v>0.25</v>
      </c>
      <c r="D219" s="506">
        <v>785</v>
      </c>
      <c r="E219" s="506">
        <f t="shared" ref="E219" si="184">ROUND(C219*D219,2)</f>
        <v>196.25</v>
      </c>
      <c r="F219" s="509">
        <v>0.2</v>
      </c>
      <c r="G219" s="506">
        <f t="shared" ref="G219:G225" si="185">ROUND(E219*F219,2)</f>
        <v>39.25</v>
      </c>
      <c r="H219" s="506">
        <f t="shared" ref="H219:H225" si="186">ROUND(G219*0.2409,2)</f>
        <v>9.4600000000000009</v>
      </c>
      <c r="I219" s="510">
        <f t="shared" ref="I219:I225" si="187">ROUND(G219+H219,2)</f>
        <v>48.71</v>
      </c>
      <c r="J219" s="484">
        <v>71</v>
      </c>
      <c r="K219" s="508">
        <f>ROUND(J219/159,2)</f>
        <v>0.45</v>
      </c>
      <c r="L219" s="506">
        <v>785</v>
      </c>
      <c r="M219" s="506">
        <f t="shared" ref="M219" si="188">ROUND(K219*L219,2)</f>
        <v>353.25</v>
      </c>
      <c r="N219" s="509">
        <v>1</v>
      </c>
      <c r="O219" s="506">
        <f t="shared" ref="O219:O225" si="189">ROUND(M219*N219,2)</f>
        <v>353.25</v>
      </c>
      <c r="P219" s="506">
        <f t="shared" ref="P219:P225" si="190">ROUND(O219*0.2409,2)</f>
        <v>85.1</v>
      </c>
      <c r="Q219" s="511">
        <f t="shared" ref="Q219:Q225" si="191">ROUND(O219+P219,2)</f>
        <v>438.35</v>
      </c>
    </row>
    <row r="220" spans="1:17" ht="16.5" customHeight="1" x14ac:dyDescent="0.25">
      <c r="A220" s="536" t="s">
        <v>1638</v>
      </c>
      <c r="B220" s="484">
        <v>40</v>
      </c>
      <c r="C220" s="472">
        <f t="shared" ref="C220:C225" si="192">ROUND(B220/159,2)</f>
        <v>0.25</v>
      </c>
      <c r="D220" s="105">
        <v>4.62</v>
      </c>
      <c r="E220" s="105">
        <f>ROUND(B220*D220,2)</f>
        <v>184.8</v>
      </c>
      <c r="F220" s="473">
        <v>0.2</v>
      </c>
      <c r="G220" s="105">
        <f t="shared" si="185"/>
        <v>36.96</v>
      </c>
      <c r="H220" s="105">
        <f t="shared" si="186"/>
        <v>8.9</v>
      </c>
      <c r="I220" s="474">
        <f t="shared" si="187"/>
        <v>45.86</v>
      </c>
      <c r="J220" s="484">
        <v>113</v>
      </c>
      <c r="K220" s="472">
        <f t="shared" ref="K220:K225" si="193">ROUND(J220/159,2)</f>
        <v>0.71</v>
      </c>
      <c r="L220" s="105">
        <v>4.62</v>
      </c>
      <c r="M220" s="105">
        <f>ROUND(J220*L220,2)</f>
        <v>522.05999999999995</v>
      </c>
      <c r="N220" s="473">
        <v>1</v>
      </c>
      <c r="O220" s="105">
        <f t="shared" si="189"/>
        <v>522.05999999999995</v>
      </c>
      <c r="P220" s="105">
        <f t="shared" si="190"/>
        <v>125.76</v>
      </c>
      <c r="Q220" s="373">
        <f t="shared" si="191"/>
        <v>647.82000000000005</v>
      </c>
    </row>
    <row r="221" spans="1:17" ht="16.5" customHeight="1" x14ac:dyDescent="0.25">
      <c r="A221" s="536" t="s">
        <v>1639</v>
      </c>
      <c r="B221" s="507">
        <v>48</v>
      </c>
      <c r="C221" s="472">
        <f t="shared" si="192"/>
        <v>0.3</v>
      </c>
      <c r="D221" s="105">
        <v>4.62</v>
      </c>
      <c r="E221" s="105">
        <f t="shared" ref="E221:E225" si="194">ROUND(B221*D221,2)</f>
        <v>221.76</v>
      </c>
      <c r="F221" s="473">
        <v>0.2</v>
      </c>
      <c r="G221" s="105">
        <f t="shared" si="185"/>
        <v>44.35</v>
      </c>
      <c r="H221" s="105">
        <f t="shared" si="186"/>
        <v>10.68</v>
      </c>
      <c r="I221" s="474">
        <f t="shared" si="187"/>
        <v>55.03</v>
      </c>
      <c r="J221" s="484">
        <v>122</v>
      </c>
      <c r="K221" s="472">
        <f t="shared" si="193"/>
        <v>0.77</v>
      </c>
      <c r="L221" s="105">
        <v>4.62</v>
      </c>
      <c r="M221" s="105">
        <f t="shared" ref="M221:M225" si="195">ROUND(J221*L221,2)</f>
        <v>563.64</v>
      </c>
      <c r="N221" s="509">
        <v>1</v>
      </c>
      <c r="O221" s="105">
        <f t="shared" si="189"/>
        <v>563.64</v>
      </c>
      <c r="P221" s="105">
        <f t="shared" si="190"/>
        <v>135.78</v>
      </c>
      <c r="Q221" s="373">
        <f t="shared" si="191"/>
        <v>699.42</v>
      </c>
    </row>
    <row r="222" spans="1:17" ht="16.5" customHeight="1" x14ac:dyDescent="0.25">
      <c r="A222" s="536" t="s">
        <v>1640</v>
      </c>
      <c r="B222" s="507">
        <v>57</v>
      </c>
      <c r="C222" s="472">
        <f t="shared" si="192"/>
        <v>0.36</v>
      </c>
      <c r="D222" s="105">
        <v>4.62</v>
      </c>
      <c r="E222" s="105">
        <f t="shared" si="194"/>
        <v>263.33999999999997</v>
      </c>
      <c r="F222" s="473">
        <v>0.2</v>
      </c>
      <c r="G222" s="105">
        <f t="shared" si="185"/>
        <v>52.67</v>
      </c>
      <c r="H222" s="105">
        <f t="shared" si="186"/>
        <v>12.69</v>
      </c>
      <c r="I222" s="474">
        <f t="shared" si="187"/>
        <v>65.36</v>
      </c>
      <c r="J222" s="484">
        <v>113</v>
      </c>
      <c r="K222" s="472">
        <f t="shared" si="193"/>
        <v>0.71</v>
      </c>
      <c r="L222" s="105">
        <v>4.62</v>
      </c>
      <c r="M222" s="105">
        <f t="shared" si="195"/>
        <v>522.05999999999995</v>
      </c>
      <c r="N222" s="473">
        <v>1</v>
      </c>
      <c r="O222" s="105">
        <f t="shared" si="189"/>
        <v>522.05999999999995</v>
      </c>
      <c r="P222" s="105">
        <f t="shared" si="190"/>
        <v>125.76</v>
      </c>
      <c r="Q222" s="373">
        <f t="shared" si="191"/>
        <v>647.82000000000005</v>
      </c>
    </row>
    <row r="223" spans="1:17" ht="16.5" customHeight="1" x14ac:dyDescent="0.25">
      <c r="A223" s="536" t="s">
        <v>1641</v>
      </c>
      <c r="B223" s="507">
        <v>33</v>
      </c>
      <c r="C223" s="472">
        <f t="shared" si="192"/>
        <v>0.21</v>
      </c>
      <c r="D223" s="105">
        <v>4.62</v>
      </c>
      <c r="E223" s="105">
        <f t="shared" si="194"/>
        <v>152.46</v>
      </c>
      <c r="F223" s="473">
        <v>0.2</v>
      </c>
      <c r="G223" s="105">
        <f t="shared" si="185"/>
        <v>30.49</v>
      </c>
      <c r="H223" s="105">
        <f t="shared" si="186"/>
        <v>7.35</v>
      </c>
      <c r="I223" s="474">
        <f t="shared" si="187"/>
        <v>37.840000000000003</v>
      </c>
      <c r="J223" s="484">
        <v>137</v>
      </c>
      <c r="K223" s="472">
        <f t="shared" si="193"/>
        <v>0.86</v>
      </c>
      <c r="L223" s="105">
        <v>4.62</v>
      </c>
      <c r="M223" s="105">
        <f t="shared" si="195"/>
        <v>632.94000000000005</v>
      </c>
      <c r="N223" s="509">
        <v>1</v>
      </c>
      <c r="O223" s="105">
        <f t="shared" si="189"/>
        <v>632.94000000000005</v>
      </c>
      <c r="P223" s="105">
        <f t="shared" si="190"/>
        <v>152.47999999999999</v>
      </c>
      <c r="Q223" s="373">
        <f t="shared" si="191"/>
        <v>785.42</v>
      </c>
    </row>
    <row r="224" spans="1:17" ht="16.5" customHeight="1" x14ac:dyDescent="0.25">
      <c r="A224" s="536" t="s">
        <v>1642</v>
      </c>
      <c r="B224" s="507">
        <v>48</v>
      </c>
      <c r="C224" s="472">
        <f t="shared" si="192"/>
        <v>0.3</v>
      </c>
      <c r="D224" s="105">
        <v>4.62</v>
      </c>
      <c r="E224" s="105">
        <f t="shared" si="194"/>
        <v>221.76</v>
      </c>
      <c r="F224" s="473">
        <v>0.2</v>
      </c>
      <c r="G224" s="105">
        <f t="shared" si="185"/>
        <v>44.35</v>
      </c>
      <c r="H224" s="105">
        <f t="shared" si="186"/>
        <v>10.68</v>
      </c>
      <c r="I224" s="474">
        <f t="shared" si="187"/>
        <v>55.03</v>
      </c>
      <c r="J224" s="484">
        <v>122</v>
      </c>
      <c r="K224" s="472">
        <f t="shared" si="193"/>
        <v>0.77</v>
      </c>
      <c r="L224" s="105">
        <v>4.62</v>
      </c>
      <c r="M224" s="105">
        <f t="shared" si="195"/>
        <v>563.64</v>
      </c>
      <c r="N224" s="473">
        <v>1</v>
      </c>
      <c r="O224" s="105">
        <f t="shared" si="189"/>
        <v>563.64</v>
      </c>
      <c r="P224" s="105">
        <f t="shared" si="190"/>
        <v>135.78</v>
      </c>
      <c r="Q224" s="373">
        <f t="shared" si="191"/>
        <v>699.42</v>
      </c>
    </row>
    <row r="225" spans="1:17" ht="16.5" customHeight="1" x14ac:dyDescent="0.25">
      <c r="A225" s="536" t="s">
        <v>1643</v>
      </c>
      <c r="B225" s="507">
        <v>42</v>
      </c>
      <c r="C225" s="472">
        <f t="shared" si="192"/>
        <v>0.26</v>
      </c>
      <c r="D225" s="105">
        <v>4.62</v>
      </c>
      <c r="E225" s="105">
        <f t="shared" si="194"/>
        <v>194.04</v>
      </c>
      <c r="F225" s="473">
        <v>0.2</v>
      </c>
      <c r="G225" s="105">
        <f t="shared" si="185"/>
        <v>38.81</v>
      </c>
      <c r="H225" s="105">
        <f t="shared" si="186"/>
        <v>9.35</v>
      </c>
      <c r="I225" s="474">
        <f t="shared" si="187"/>
        <v>48.16</v>
      </c>
      <c r="J225" s="484">
        <v>128</v>
      </c>
      <c r="K225" s="472">
        <f t="shared" si="193"/>
        <v>0.81</v>
      </c>
      <c r="L225" s="105">
        <v>4.62</v>
      </c>
      <c r="M225" s="105">
        <f t="shared" si="195"/>
        <v>591.36</v>
      </c>
      <c r="N225" s="509">
        <v>1</v>
      </c>
      <c r="O225" s="105">
        <f t="shared" si="189"/>
        <v>591.36</v>
      </c>
      <c r="P225" s="105">
        <f t="shared" si="190"/>
        <v>142.46</v>
      </c>
      <c r="Q225" s="373">
        <f t="shared" si="191"/>
        <v>733.82</v>
      </c>
    </row>
    <row r="226" spans="1:17" ht="66" x14ac:dyDescent="0.25">
      <c r="A226" s="492" t="s">
        <v>10</v>
      </c>
      <c r="B226" s="467">
        <f>SUM(B227:B233)</f>
        <v>119</v>
      </c>
      <c r="C226" s="104">
        <f t="shared" ref="C226:Q226" si="196">SUM(C227:C233)</f>
        <v>0.7599999999999999</v>
      </c>
      <c r="D226" s="104"/>
      <c r="E226" s="104"/>
      <c r="F226" s="104"/>
      <c r="G226" s="104">
        <f t="shared" si="196"/>
        <v>78.569999999999993</v>
      </c>
      <c r="H226" s="104">
        <f t="shared" si="196"/>
        <v>18.03</v>
      </c>
      <c r="I226" s="468">
        <f t="shared" si="196"/>
        <v>96.6</v>
      </c>
      <c r="J226" s="467">
        <v>247</v>
      </c>
      <c r="K226" s="104">
        <f t="shared" si="196"/>
        <v>1.5499999999999998</v>
      </c>
      <c r="L226" s="104"/>
      <c r="M226" s="104"/>
      <c r="N226" s="104"/>
      <c r="O226" s="104">
        <f t="shared" si="196"/>
        <v>789.81000000000006</v>
      </c>
      <c r="P226" s="104">
        <f t="shared" si="196"/>
        <v>181.69</v>
      </c>
      <c r="Q226" s="469">
        <f t="shared" si="196"/>
        <v>971.50000000000011</v>
      </c>
    </row>
    <row r="227" spans="1:17" ht="16.5" customHeight="1" x14ac:dyDescent="0.25">
      <c r="A227" s="536" t="s">
        <v>1647</v>
      </c>
      <c r="B227" s="484">
        <v>35</v>
      </c>
      <c r="C227" s="472">
        <f>ROUND(B227/159,2)</f>
        <v>0.22</v>
      </c>
      <c r="D227" s="105">
        <v>3.39</v>
      </c>
      <c r="E227" s="105">
        <f>ROUND(B227*D227,2)</f>
        <v>118.65</v>
      </c>
      <c r="F227" s="473">
        <v>0.2</v>
      </c>
      <c r="G227" s="105">
        <f t="shared" ref="G227:G232" si="197">ROUND(E227*F227,2)</f>
        <v>23.73</v>
      </c>
      <c r="H227" s="105">
        <f t="shared" ref="H227:H232" si="198">ROUND(G227*0.2409,2)</f>
        <v>5.72</v>
      </c>
      <c r="I227" s="474">
        <f t="shared" ref="I227:I232" si="199">ROUND(G227+H227,2)</f>
        <v>29.45</v>
      </c>
      <c r="J227" s="484"/>
      <c r="K227" s="472"/>
      <c r="L227" s="105"/>
      <c r="M227" s="105"/>
      <c r="N227" s="473"/>
      <c r="O227" s="105"/>
      <c r="P227" s="105"/>
      <c r="Q227" s="373"/>
    </row>
    <row r="228" spans="1:17" ht="16.5" customHeight="1" x14ac:dyDescent="0.25">
      <c r="A228" s="536" t="s">
        <v>1648</v>
      </c>
      <c r="B228" s="484">
        <v>48</v>
      </c>
      <c r="C228" s="472">
        <f t="shared" ref="C228:C232" si="200">ROUND(B228/159,2)</f>
        <v>0.3</v>
      </c>
      <c r="D228" s="105">
        <v>3.39</v>
      </c>
      <c r="E228" s="105">
        <f t="shared" ref="E228:E232" si="201">ROUND(B228*D228,2)</f>
        <v>162.72</v>
      </c>
      <c r="F228" s="473">
        <v>0.2</v>
      </c>
      <c r="G228" s="105">
        <f t="shared" si="197"/>
        <v>32.54</v>
      </c>
      <c r="H228" s="105">
        <f>ROUND(G228*0.2131,2)</f>
        <v>6.93</v>
      </c>
      <c r="I228" s="474">
        <f t="shared" si="199"/>
        <v>39.47</v>
      </c>
      <c r="J228" s="484">
        <v>91</v>
      </c>
      <c r="K228" s="472">
        <f t="shared" ref="K228:K233" si="202">ROUND(J228/159,2)</f>
        <v>0.56999999999999995</v>
      </c>
      <c r="L228" s="105">
        <v>3.39</v>
      </c>
      <c r="M228" s="105">
        <f t="shared" ref="M228:M233" si="203">ROUND(J228*L228,2)</f>
        <v>308.49</v>
      </c>
      <c r="N228" s="473">
        <v>1</v>
      </c>
      <c r="O228" s="105">
        <f t="shared" ref="O228:O233" si="204">ROUND(M228*N228,2)</f>
        <v>308.49</v>
      </c>
      <c r="P228" s="105">
        <f>ROUND(O228*0.2131,2)</f>
        <v>65.739999999999995</v>
      </c>
      <c r="Q228" s="373">
        <f t="shared" ref="Q228:Q233" si="205">ROUND(O228+P228,2)</f>
        <v>374.23</v>
      </c>
    </row>
    <row r="229" spans="1:17" ht="16.5" customHeight="1" x14ac:dyDescent="0.25">
      <c r="A229" s="536" t="s">
        <v>1649</v>
      </c>
      <c r="B229" s="484">
        <v>12</v>
      </c>
      <c r="C229" s="472">
        <f t="shared" si="200"/>
        <v>0.08</v>
      </c>
      <c r="D229" s="105">
        <v>2.95</v>
      </c>
      <c r="E229" s="105">
        <f t="shared" si="201"/>
        <v>35.4</v>
      </c>
      <c r="F229" s="473">
        <v>0.2</v>
      </c>
      <c r="G229" s="105">
        <f t="shared" si="197"/>
        <v>7.08</v>
      </c>
      <c r="H229" s="105">
        <f t="shared" si="198"/>
        <v>1.71</v>
      </c>
      <c r="I229" s="474">
        <f t="shared" si="199"/>
        <v>8.7899999999999991</v>
      </c>
      <c r="J229" s="484"/>
      <c r="K229" s="472"/>
      <c r="L229" s="105"/>
      <c r="M229" s="105"/>
      <c r="N229" s="473"/>
      <c r="O229" s="105"/>
      <c r="P229" s="105"/>
      <c r="Q229" s="373"/>
    </row>
    <row r="230" spans="1:17" ht="16.5" customHeight="1" x14ac:dyDescent="0.25">
      <c r="A230" s="536" t="s">
        <v>1650</v>
      </c>
      <c r="B230" s="484"/>
      <c r="C230" s="472"/>
      <c r="D230" s="105"/>
      <c r="E230" s="105"/>
      <c r="F230" s="473"/>
      <c r="G230" s="105"/>
      <c r="H230" s="105"/>
      <c r="I230" s="474"/>
      <c r="J230" s="484">
        <v>48</v>
      </c>
      <c r="K230" s="472">
        <f t="shared" si="202"/>
        <v>0.3</v>
      </c>
      <c r="L230" s="105">
        <v>2.95</v>
      </c>
      <c r="M230" s="105">
        <f t="shared" si="203"/>
        <v>141.6</v>
      </c>
      <c r="N230" s="473">
        <v>1</v>
      </c>
      <c r="O230" s="105">
        <f t="shared" si="204"/>
        <v>141.6</v>
      </c>
      <c r="P230" s="105">
        <f t="shared" ref="P230:P233" si="206">ROUND(O230*0.2409,2)</f>
        <v>34.11</v>
      </c>
      <c r="Q230" s="373">
        <f t="shared" si="205"/>
        <v>175.71</v>
      </c>
    </row>
    <row r="231" spans="1:17" ht="16.5" customHeight="1" x14ac:dyDescent="0.25">
      <c r="A231" s="536" t="s">
        <v>1651</v>
      </c>
      <c r="B231" s="484">
        <v>12</v>
      </c>
      <c r="C231" s="472">
        <f t="shared" si="200"/>
        <v>0.08</v>
      </c>
      <c r="D231" s="105">
        <v>2.95</v>
      </c>
      <c r="E231" s="105">
        <f t="shared" si="201"/>
        <v>35.4</v>
      </c>
      <c r="F231" s="473">
        <v>0.2</v>
      </c>
      <c r="G231" s="105">
        <f t="shared" si="197"/>
        <v>7.08</v>
      </c>
      <c r="H231" s="105">
        <f t="shared" si="198"/>
        <v>1.71</v>
      </c>
      <c r="I231" s="474">
        <f t="shared" si="199"/>
        <v>8.7899999999999991</v>
      </c>
      <c r="J231" s="484">
        <v>60</v>
      </c>
      <c r="K231" s="472">
        <f t="shared" si="202"/>
        <v>0.38</v>
      </c>
      <c r="L231" s="105">
        <v>2.95</v>
      </c>
      <c r="M231" s="105">
        <f t="shared" si="203"/>
        <v>177</v>
      </c>
      <c r="N231" s="473">
        <v>1</v>
      </c>
      <c r="O231" s="105">
        <f t="shared" si="204"/>
        <v>177</v>
      </c>
      <c r="P231" s="105">
        <f t="shared" si="206"/>
        <v>42.64</v>
      </c>
      <c r="Q231" s="373">
        <f t="shared" si="205"/>
        <v>219.64</v>
      </c>
    </row>
    <row r="232" spans="1:17" ht="16.5" customHeight="1" x14ac:dyDescent="0.25">
      <c r="A232" s="536" t="s">
        <v>1661</v>
      </c>
      <c r="B232" s="484">
        <v>12</v>
      </c>
      <c r="C232" s="472">
        <f t="shared" si="200"/>
        <v>0.08</v>
      </c>
      <c r="D232" s="105">
        <v>3.39</v>
      </c>
      <c r="E232" s="105">
        <f t="shared" si="201"/>
        <v>40.68</v>
      </c>
      <c r="F232" s="473">
        <v>0.2</v>
      </c>
      <c r="G232" s="105">
        <f t="shared" si="197"/>
        <v>8.14</v>
      </c>
      <c r="H232" s="105">
        <f t="shared" si="198"/>
        <v>1.96</v>
      </c>
      <c r="I232" s="474">
        <f t="shared" si="199"/>
        <v>10.1</v>
      </c>
      <c r="J232" s="484">
        <v>24</v>
      </c>
      <c r="K232" s="472">
        <f t="shared" si="202"/>
        <v>0.15</v>
      </c>
      <c r="L232" s="105">
        <v>3.39</v>
      </c>
      <c r="M232" s="105">
        <f t="shared" si="203"/>
        <v>81.36</v>
      </c>
      <c r="N232" s="473">
        <v>1</v>
      </c>
      <c r="O232" s="105">
        <f t="shared" si="204"/>
        <v>81.36</v>
      </c>
      <c r="P232" s="105">
        <f t="shared" si="206"/>
        <v>19.600000000000001</v>
      </c>
      <c r="Q232" s="373">
        <f t="shared" si="205"/>
        <v>100.96</v>
      </c>
    </row>
    <row r="233" spans="1:17" ht="16.5" customHeight="1" x14ac:dyDescent="0.25">
      <c r="A233" s="536" t="s">
        <v>1662</v>
      </c>
      <c r="B233" s="484"/>
      <c r="C233" s="472"/>
      <c r="D233" s="105"/>
      <c r="E233" s="105"/>
      <c r="F233" s="473"/>
      <c r="G233" s="105"/>
      <c r="H233" s="105"/>
      <c r="I233" s="474"/>
      <c r="J233" s="484">
        <v>24</v>
      </c>
      <c r="K233" s="472">
        <f t="shared" si="202"/>
        <v>0.15</v>
      </c>
      <c r="L233" s="105">
        <v>3.39</v>
      </c>
      <c r="M233" s="105">
        <f t="shared" si="203"/>
        <v>81.36</v>
      </c>
      <c r="N233" s="473">
        <v>1</v>
      </c>
      <c r="O233" s="105">
        <f t="shared" si="204"/>
        <v>81.36</v>
      </c>
      <c r="P233" s="105">
        <f t="shared" si="206"/>
        <v>19.600000000000001</v>
      </c>
      <c r="Q233" s="373">
        <f t="shared" si="205"/>
        <v>100.96</v>
      </c>
    </row>
    <row r="234" spans="1:17" ht="33" x14ac:dyDescent="0.25">
      <c r="A234" s="492" t="s">
        <v>8</v>
      </c>
      <c r="B234" s="467">
        <f>SUM(B235:B241)</f>
        <v>261</v>
      </c>
      <c r="C234" s="104">
        <f t="shared" ref="C234:Q234" si="207">SUM(C235:C241)</f>
        <v>1.6300000000000001</v>
      </c>
      <c r="D234" s="104"/>
      <c r="E234" s="104"/>
      <c r="F234" s="104"/>
      <c r="G234" s="104">
        <f t="shared" si="207"/>
        <v>149.96</v>
      </c>
      <c r="H234" s="104">
        <f t="shared" si="207"/>
        <v>36.129999999999995</v>
      </c>
      <c r="I234" s="468">
        <f t="shared" si="207"/>
        <v>186.09</v>
      </c>
      <c r="J234" s="467">
        <v>633</v>
      </c>
      <c r="K234" s="104">
        <f t="shared" si="207"/>
        <v>3.9899999999999993</v>
      </c>
      <c r="L234" s="104">
        <f t="shared" si="207"/>
        <v>3220</v>
      </c>
      <c r="M234" s="104">
        <f t="shared" si="207"/>
        <v>1835.3999999999999</v>
      </c>
      <c r="N234" s="104"/>
      <c r="O234" s="104">
        <f t="shared" si="207"/>
        <v>1365.28</v>
      </c>
      <c r="P234" s="104">
        <f t="shared" si="207"/>
        <v>328.9</v>
      </c>
      <c r="Q234" s="469">
        <f t="shared" si="207"/>
        <v>1694.1799999999998</v>
      </c>
    </row>
    <row r="235" spans="1:17" ht="16.5" customHeight="1" x14ac:dyDescent="0.25">
      <c r="A235" s="536" t="s">
        <v>1655</v>
      </c>
      <c r="B235" s="484">
        <v>37.5</v>
      </c>
      <c r="C235" s="472">
        <f t="shared" ref="C235:C241" si="208">ROUND(B235/159,2)</f>
        <v>0.24</v>
      </c>
      <c r="D235" s="105">
        <v>460</v>
      </c>
      <c r="E235" s="105">
        <f t="shared" ref="E235:E241" si="209">ROUND(C235*D235,2)</f>
        <v>110.4</v>
      </c>
      <c r="F235" s="473">
        <v>0.2</v>
      </c>
      <c r="G235" s="105">
        <f t="shared" ref="G235:G241" si="210">ROUND(E235*F235,2)</f>
        <v>22.08</v>
      </c>
      <c r="H235" s="105">
        <f t="shared" ref="H235:H241" si="211">ROUND(G235*0.2409,2)</f>
        <v>5.32</v>
      </c>
      <c r="I235" s="474">
        <f t="shared" ref="I235:I241" si="212">ROUND(G235+H235,2)</f>
        <v>27.4</v>
      </c>
      <c r="J235" s="484">
        <v>28.5</v>
      </c>
      <c r="K235" s="472">
        <f t="shared" ref="K235:K241" si="213">ROUND(J235/159,2)</f>
        <v>0.18</v>
      </c>
      <c r="L235" s="105">
        <v>460</v>
      </c>
      <c r="M235" s="105">
        <f t="shared" ref="M235:M241" si="214">ROUND(K235*L235,2)</f>
        <v>82.8</v>
      </c>
      <c r="N235" s="473">
        <v>1</v>
      </c>
      <c r="O235" s="105">
        <f t="shared" ref="O235:O241" si="215">ROUND(M235*N235,2)</f>
        <v>82.8</v>
      </c>
      <c r="P235" s="105">
        <f t="shared" ref="P235:P241" si="216">ROUND(O235*0.2409,2)</f>
        <v>19.95</v>
      </c>
      <c r="Q235" s="373">
        <f t="shared" ref="Q235:Q241" si="217">ROUND(O235+P235,2)</f>
        <v>102.75</v>
      </c>
    </row>
    <row r="236" spans="1:17" ht="16.5" customHeight="1" x14ac:dyDescent="0.25">
      <c r="A236" s="536" t="s">
        <v>1656</v>
      </c>
      <c r="B236" s="484">
        <v>46.5</v>
      </c>
      <c r="C236" s="472">
        <f t="shared" si="208"/>
        <v>0.28999999999999998</v>
      </c>
      <c r="D236" s="105">
        <v>460</v>
      </c>
      <c r="E236" s="105">
        <f t="shared" si="209"/>
        <v>133.4</v>
      </c>
      <c r="F236" s="473">
        <v>0.2</v>
      </c>
      <c r="G236" s="105">
        <f t="shared" si="210"/>
        <v>26.68</v>
      </c>
      <c r="H236" s="105">
        <f t="shared" si="211"/>
        <v>6.43</v>
      </c>
      <c r="I236" s="474">
        <f t="shared" si="212"/>
        <v>33.11</v>
      </c>
      <c r="J236" s="484">
        <v>112.5</v>
      </c>
      <c r="K236" s="472">
        <f t="shared" si="213"/>
        <v>0.71</v>
      </c>
      <c r="L236" s="105">
        <v>460</v>
      </c>
      <c r="M236" s="105">
        <f t="shared" si="214"/>
        <v>326.60000000000002</v>
      </c>
      <c r="N236" s="473">
        <v>1</v>
      </c>
      <c r="O236" s="105">
        <f t="shared" si="215"/>
        <v>326.60000000000002</v>
      </c>
      <c r="P236" s="105">
        <f t="shared" si="216"/>
        <v>78.680000000000007</v>
      </c>
      <c r="Q236" s="373">
        <f t="shared" si="217"/>
        <v>405.28</v>
      </c>
    </row>
    <row r="237" spans="1:17" ht="16.5" customHeight="1" x14ac:dyDescent="0.25">
      <c r="A237" s="536" t="s">
        <v>1657</v>
      </c>
      <c r="B237" s="484">
        <v>46.5</v>
      </c>
      <c r="C237" s="472">
        <f t="shared" si="208"/>
        <v>0.28999999999999998</v>
      </c>
      <c r="D237" s="105">
        <v>460</v>
      </c>
      <c r="E237" s="105">
        <f t="shared" si="209"/>
        <v>133.4</v>
      </c>
      <c r="F237" s="473">
        <v>0.2</v>
      </c>
      <c r="G237" s="105">
        <f t="shared" si="210"/>
        <v>26.68</v>
      </c>
      <c r="H237" s="105">
        <f t="shared" si="211"/>
        <v>6.43</v>
      </c>
      <c r="I237" s="474">
        <f t="shared" si="212"/>
        <v>33.11</v>
      </c>
      <c r="J237" s="484">
        <v>73.5</v>
      </c>
      <c r="K237" s="472">
        <f t="shared" si="213"/>
        <v>0.46</v>
      </c>
      <c r="L237" s="105">
        <v>460</v>
      </c>
      <c r="M237" s="105">
        <f t="shared" si="214"/>
        <v>211.6</v>
      </c>
      <c r="N237" s="473">
        <v>1</v>
      </c>
      <c r="O237" s="105">
        <f t="shared" si="215"/>
        <v>211.6</v>
      </c>
      <c r="P237" s="105">
        <f t="shared" si="216"/>
        <v>50.97</v>
      </c>
      <c r="Q237" s="373">
        <f t="shared" si="217"/>
        <v>262.57</v>
      </c>
    </row>
    <row r="238" spans="1:17" ht="16.5" customHeight="1" x14ac:dyDescent="0.25">
      <c r="A238" s="536" t="s">
        <v>1658</v>
      </c>
      <c r="B238" s="484">
        <v>46.5</v>
      </c>
      <c r="C238" s="472">
        <f t="shared" si="208"/>
        <v>0.28999999999999998</v>
      </c>
      <c r="D238" s="105">
        <v>460</v>
      </c>
      <c r="E238" s="105">
        <f t="shared" si="209"/>
        <v>133.4</v>
      </c>
      <c r="F238" s="473">
        <v>0.2</v>
      </c>
      <c r="G238" s="105">
        <f t="shared" si="210"/>
        <v>26.68</v>
      </c>
      <c r="H238" s="105">
        <f t="shared" si="211"/>
        <v>6.43</v>
      </c>
      <c r="I238" s="474">
        <f t="shared" si="212"/>
        <v>33.11</v>
      </c>
      <c r="J238" s="484">
        <v>112.5</v>
      </c>
      <c r="K238" s="472">
        <f t="shared" si="213"/>
        <v>0.71</v>
      </c>
      <c r="L238" s="105">
        <v>460</v>
      </c>
      <c r="M238" s="105">
        <f t="shared" si="214"/>
        <v>326.60000000000002</v>
      </c>
      <c r="N238" s="473">
        <v>1</v>
      </c>
      <c r="O238" s="105">
        <f t="shared" si="215"/>
        <v>326.60000000000002</v>
      </c>
      <c r="P238" s="105">
        <f t="shared" si="216"/>
        <v>78.680000000000007</v>
      </c>
      <c r="Q238" s="373">
        <f t="shared" si="217"/>
        <v>405.28</v>
      </c>
    </row>
    <row r="239" spans="1:17" ht="16.5" customHeight="1" x14ac:dyDescent="0.25">
      <c r="A239" s="536" t="s">
        <v>1670</v>
      </c>
      <c r="B239" s="484">
        <v>0</v>
      </c>
      <c r="C239" s="472">
        <f t="shared" si="208"/>
        <v>0</v>
      </c>
      <c r="D239" s="105">
        <v>460</v>
      </c>
      <c r="E239" s="105">
        <f t="shared" si="209"/>
        <v>0</v>
      </c>
      <c r="F239" s="473">
        <v>0.2</v>
      </c>
      <c r="G239" s="105">
        <f t="shared" si="210"/>
        <v>0</v>
      </c>
      <c r="H239" s="105">
        <f t="shared" si="211"/>
        <v>0</v>
      </c>
      <c r="I239" s="474">
        <f t="shared" si="212"/>
        <v>0</v>
      </c>
      <c r="J239" s="484">
        <v>75</v>
      </c>
      <c r="K239" s="472">
        <f t="shared" si="213"/>
        <v>0.47</v>
      </c>
      <c r="L239" s="105">
        <v>460</v>
      </c>
      <c r="M239" s="105">
        <f t="shared" si="214"/>
        <v>216.2</v>
      </c>
      <c r="N239" s="473">
        <v>1</v>
      </c>
      <c r="O239" s="105">
        <f t="shared" si="215"/>
        <v>216.2</v>
      </c>
      <c r="P239" s="105">
        <f t="shared" si="216"/>
        <v>52.08</v>
      </c>
      <c r="Q239" s="373">
        <f t="shared" si="217"/>
        <v>268.27999999999997</v>
      </c>
    </row>
    <row r="240" spans="1:17" ht="16.5" customHeight="1" x14ac:dyDescent="0.25">
      <c r="A240" s="536" t="s">
        <v>1659</v>
      </c>
      <c r="B240" s="484">
        <v>42</v>
      </c>
      <c r="C240" s="472">
        <f t="shared" si="208"/>
        <v>0.26</v>
      </c>
      <c r="D240" s="105">
        <v>460</v>
      </c>
      <c r="E240" s="105">
        <f t="shared" si="209"/>
        <v>119.6</v>
      </c>
      <c r="F240" s="473">
        <v>0.2</v>
      </c>
      <c r="G240" s="105">
        <f t="shared" si="210"/>
        <v>23.92</v>
      </c>
      <c r="H240" s="105">
        <f t="shared" si="211"/>
        <v>5.76</v>
      </c>
      <c r="I240" s="474">
        <f t="shared" si="212"/>
        <v>29.68</v>
      </c>
      <c r="J240" s="484">
        <v>115.5</v>
      </c>
      <c r="K240" s="472">
        <f t="shared" si="213"/>
        <v>0.73</v>
      </c>
      <c r="L240" s="105">
        <v>460</v>
      </c>
      <c r="M240" s="105">
        <f t="shared" si="214"/>
        <v>335.8</v>
      </c>
      <c r="N240" s="473">
        <v>0.3</v>
      </c>
      <c r="O240" s="105">
        <f t="shared" si="215"/>
        <v>100.74</v>
      </c>
      <c r="P240" s="105">
        <f t="shared" si="216"/>
        <v>24.27</v>
      </c>
      <c r="Q240" s="373">
        <f t="shared" si="217"/>
        <v>125.01</v>
      </c>
    </row>
    <row r="241" spans="1:17" ht="16.5" customHeight="1" thickBot="1" x14ac:dyDescent="0.3">
      <c r="A241" s="525" t="s">
        <v>1660</v>
      </c>
      <c r="B241" s="499">
        <v>42</v>
      </c>
      <c r="C241" s="526">
        <f t="shared" si="208"/>
        <v>0.26</v>
      </c>
      <c r="D241" s="452">
        <v>460</v>
      </c>
      <c r="E241" s="452">
        <f t="shared" si="209"/>
        <v>119.6</v>
      </c>
      <c r="F241" s="537">
        <v>0.2</v>
      </c>
      <c r="G241" s="452">
        <f t="shared" si="210"/>
        <v>23.92</v>
      </c>
      <c r="H241" s="452">
        <f t="shared" si="211"/>
        <v>5.76</v>
      </c>
      <c r="I241" s="453">
        <f t="shared" si="212"/>
        <v>29.68</v>
      </c>
      <c r="J241" s="499">
        <v>115.5</v>
      </c>
      <c r="K241" s="526">
        <f t="shared" si="213"/>
        <v>0.73</v>
      </c>
      <c r="L241" s="452">
        <v>460</v>
      </c>
      <c r="M241" s="452">
        <f t="shared" si="214"/>
        <v>335.8</v>
      </c>
      <c r="N241" s="537">
        <v>0.3</v>
      </c>
      <c r="O241" s="452">
        <f t="shared" si="215"/>
        <v>100.74</v>
      </c>
      <c r="P241" s="452">
        <f t="shared" si="216"/>
        <v>24.27</v>
      </c>
      <c r="Q241" s="527">
        <f t="shared" si="217"/>
        <v>125.01</v>
      </c>
    </row>
    <row r="242" spans="1:17" x14ac:dyDescent="0.25">
      <c r="A242" s="538" t="s">
        <v>1094</v>
      </c>
      <c r="B242" s="501">
        <f>B243</f>
        <v>40</v>
      </c>
      <c r="C242" s="502">
        <f>C243</f>
        <v>0.25</v>
      </c>
      <c r="D242" s="502"/>
      <c r="E242" s="502"/>
      <c r="F242" s="502"/>
      <c r="G242" s="502">
        <f t="shared" ref="G242:I242" si="218">G243</f>
        <v>39.25</v>
      </c>
      <c r="H242" s="502">
        <f t="shared" si="218"/>
        <v>8.36</v>
      </c>
      <c r="I242" s="502">
        <f t="shared" si="218"/>
        <v>47.61</v>
      </c>
      <c r="J242" s="539">
        <f>J243</f>
        <v>79</v>
      </c>
      <c r="K242" s="540">
        <f>K243</f>
        <v>0.5</v>
      </c>
      <c r="L242" s="540"/>
      <c r="M242" s="540"/>
      <c r="N242" s="540"/>
      <c r="O242" s="540">
        <f t="shared" ref="O242" si="219">O243</f>
        <v>117.75</v>
      </c>
      <c r="P242" s="540">
        <f t="shared" ref="P242" si="220">P243</f>
        <v>25.09</v>
      </c>
      <c r="Q242" s="541">
        <f t="shared" ref="Q242" si="221">Q243</f>
        <v>142.84</v>
      </c>
    </row>
    <row r="243" spans="1:17" ht="66" x14ac:dyDescent="0.25">
      <c r="A243" s="492" t="s">
        <v>9</v>
      </c>
      <c r="B243" s="512">
        <f>B244</f>
        <v>40</v>
      </c>
      <c r="C243" s="513">
        <f t="shared" ref="C243:Q243" si="222">C244</f>
        <v>0.25</v>
      </c>
      <c r="D243" s="513">
        <f t="shared" si="222"/>
        <v>785</v>
      </c>
      <c r="E243" s="513">
        <f t="shared" si="222"/>
        <v>196.25</v>
      </c>
      <c r="F243" s="513"/>
      <c r="G243" s="513">
        <f t="shared" si="222"/>
        <v>39.25</v>
      </c>
      <c r="H243" s="513">
        <f t="shared" si="222"/>
        <v>8.36</v>
      </c>
      <c r="I243" s="514">
        <f t="shared" si="222"/>
        <v>47.61</v>
      </c>
      <c r="J243" s="512">
        <v>79</v>
      </c>
      <c r="K243" s="513">
        <f t="shared" si="222"/>
        <v>0.5</v>
      </c>
      <c r="L243" s="513"/>
      <c r="M243" s="513"/>
      <c r="N243" s="513"/>
      <c r="O243" s="513">
        <f t="shared" si="222"/>
        <v>117.75</v>
      </c>
      <c r="P243" s="513">
        <f t="shared" si="222"/>
        <v>25.09</v>
      </c>
      <c r="Q243" s="515">
        <f t="shared" si="222"/>
        <v>142.84</v>
      </c>
    </row>
    <row r="244" spans="1:17" ht="17.25" thickBot="1" x14ac:dyDescent="0.3">
      <c r="A244" s="470" t="s">
        <v>344</v>
      </c>
      <c r="B244" s="507">
        <v>40</v>
      </c>
      <c r="C244" s="508">
        <f>ROUND(B244/159,2)</f>
        <v>0.25</v>
      </c>
      <c r="D244" s="506">
        <v>785</v>
      </c>
      <c r="E244" s="506">
        <f t="shared" ref="E244" si="223">ROUND(C244*D244,2)</f>
        <v>196.25</v>
      </c>
      <c r="F244" s="509">
        <v>0.2</v>
      </c>
      <c r="G244" s="506">
        <f t="shared" ref="G244" si="224">ROUND(E244*F244,2)</f>
        <v>39.25</v>
      </c>
      <c r="H244" s="506">
        <f>ROUND(G244*0.2131,2)</f>
        <v>8.36</v>
      </c>
      <c r="I244" s="510">
        <f t="shared" ref="I244" si="225">ROUND(G244+H244,2)</f>
        <v>47.61</v>
      </c>
      <c r="J244" s="484">
        <v>79</v>
      </c>
      <c r="K244" s="508">
        <f>ROUND(J244/159,2)</f>
        <v>0.5</v>
      </c>
      <c r="L244" s="506">
        <v>785</v>
      </c>
      <c r="M244" s="506">
        <f t="shared" ref="M244" si="226">ROUND(K244*L244,2)</f>
        <v>392.5</v>
      </c>
      <c r="N244" s="509">
        <v>0.3</v>
      </c>
      <c r="O244" s="506">
        <f t="shared" ref="O244" si="227">ROUND(M244*N244,2)</f>
        <v>117.75</v>
      </c>
      <c r="P244" s="506">
        <f>ROUND(O244*0.2131,2)</f>
        <v>25.09</v>
      </c>
      <c r="Q244" s="511">
        <f t="shared" ref="Q244" si="228">ROUND(O244+P244,2)</f>
        <v>142.84</v>
      </c>
    </row>
    <row r="245" spans="1:17" x14ac:dyDescent="0.25">
      <c r="A245" s="462" t="s">
        <v>1671</v>
      </c>
      <c r="B245" s="463">
        <f>B246+B248</f>
        <v>40</v>
      </c>
      <c r="C245" s="464">
        <f>C246+C248</f>
        <v>0.25</v>
      </c>
      <c r="D245" s="464"/>
      <c r="E245" s="464"/>
      <c r="F245" s="464"/>
      <c r="G245" s="464">
        <f t="shared" ref="G245:I245" si="229">G246+G248</f>
        <v>39.25</v>
      </c>
      <c r="H245" s="464">
        <f t="shared" si="229"/>
        <v>9.4600000000000009</v>
      </c>
      <c r="I245" s="464">
        <f t="shared" si="229"/>
        <v>48.71</v>
      </c>
      <c r="J245" s="463">
        <f>J246+J248</f>
        <v>140.5</v>
      </c>
      <c r="K245" s="464">
        <f>K246+K248</f>
        <v>0.87</v>
      </c>
      <c r="L245" s="464"/>
      <c r="M245" s="464"/>
      <c r="N245" s="464"/>
      <c r="O245" s="464">
        <f t="shared" ref="O245" si="230">O246+O248</f>
        <v>322.85000000000002</v>
      </c>
      <c r="P245" s="464">
        <f t="shared" ref="P245" si="231">P246+P248</f>
        <v>77.8</v>
      </c>
      <c r="Q245" s="466">
        <f t="shared" ref="Q245" si="232">Q246+Q248</f>
        <v>400.65</v>
      </c>
    </row>
    <row r="246" spans="1:17" ht="66" x14ac:dyDescent="0.25">
      <c r="A246" s="492" t="s">
        <v>9</v>
      </c>
      <c r="B246" s="523">
        <f>B247</f>
        <v>40</v>
      </c>
      <c r="C246" s="520">
        <f t="shared" ref="C246:E246" si="233">C247</f>
        <v>0.25</v>
      </c>
      <c r="D246" s="520">
        <f t="shared" si="233"/>
        <v>785</v>
      </c>
      <c r="E246" s="520">
        <f t="shared" si="233"/>
        <v>196.25</v>
      </c>
      <c r="F246" s="520"/>
      <c r="G246" s="520">
        <f t="shared" ref="G246:I246" si="234">G247</f>
        <v>39.25</v>
      </c>
      <c r="H246" s="520">
        <f t="shared" si="234"/>
        <v>9.4600000000000009</v>
      </c>
      <c r="I246" s="521">
        <f t="shared" si="234"/>
        <v>48.71</v>
      </c>
      <c r="J246" s="484">
        <v>80</v>
      </c>
      <c r="K246" s="520">
        <f t="shared" ref="K246" si="235">K247</f>
        <v>0.5</v>
      </c>
      <c r="L246" s="520"/>
      <c r="M246" s="520"/>
      <c r="N246" s="520"/>
      <c r="O246" s="520">
        <f t="shared" ref="O246:Q246" si="236">O247</f>
        <v>117.75</v>
      </c>
      <c r="P246" s="520">
        <f t="shared" si="236"/>
        <v>28.37</v>
      </c>
      <c r="Q246" s="522">
        <f t="shared" si="236"/>
        <v>146.12</v>
      </c>
    </row>
    <row r="247" spans="1:17" x14ac:dyDescent="0.25">
      <c r="A247" s="470" t="s">
        <v>344</v>
      </c>
      <c r="B247" s="507">
        <v>40</v>
      </c>
      <c r="C247" s="508">
        <f>ROUND(B247/159,2)</f>
        <v>0.25</v>
      </c>
      <c r="D247" s="506">
        <v>785</v>
      </c>
      <c r="E247" s="506">
        <f t="shared" ref="E247" si="237">ROUND(C247*D247,2)</f>
        <v>196.25</v>
      </c>
      <c r="F247" s="509">
        <v>0.2</v>
      </c>
      <c r="G247" s="506">
        <f t="shared" ref="G247" si="238">ROUND(E247*F247,2)</f>
        <v>39.25</v>
      </c>
      <c r="H247" s="506">
        <f t="shared" ref="H247" si="239">ROUND(G247*0.2409,2)</f>
        <v>9.4600000000000009</v>
      </c>
      <c r="I247" s="510">
        <f t="shared" ref="I247" si="240">ROUND(G247+H247,2)</f>
        <v>48.71</v>
      </c>
      <c r="J247" s="484">
        <v>80</v>
      </c>
      <c r="K247" s="508">
        <f>ROUND(J247/159,2)</f>
        <v>0.5</v>
      </c>
      <c r="L247" s="506">
        <v>785</v>
      </c>
      <c r="M247" s="506">
        <f t="shared" ref="M247" si="241">ROUND(K247*L247,2)</f>
        <v>392.5</v>
      </c>
      <c r="N247" s="509">
        <v>0.3</v>
      </c>
      <c r="O247" s="506">
        <f t="shared" ref="O247" si="242">ROUND(M247*N247,2)</f>
        <v>117.75</v>
      </c>
      <c r="P247" s="506">
        <f t="shared" ref="P247" si="243">ROUND(O247*0.2409,2)</f>
        <v>28.37</v>
      </c>
      <c r="Q247" s="511">
        <f t="shared" ref="Q247" si="244">ROUND(O247+P247,2)</f>
        <v>146.12</v>
      </c>
    </row>
    <row r="248" spans="1:17" ht="66" x14ac:dyDescent="0.25">
      <c r="A248" s="492" t="s">
        <v>10</v>
      </c>
      <c r="B248" s="467">
        <f>SUM(B249:B254)</f>
        <v>0</v>
      </c>
      <c r="C248" s="104">
        <f t="shared" ref="C248:Q248" si="245">SUM(C249:C254)</f>
        <v>0</v>
      </c>
      <c r="D248" s="104"/>
      <c r="E248" s="104"/>
      <c r="F248" s="104"/>
      <c r="G248" s="104">
        <f t="shared" si="245"/>
        <v>0</v>
      </c>
      <c r="H248" s="104">
        <f t="shared" si="245"/>
        <v>0</v>
      </c>
      <c r="I248" s="468">
        <f t="shared" si="245"/>
        <v>0</v>
      </c>
      <c r="J248" s="467">
        <v>60.5</v>
      </c>
      <c r="K248" s="104">
        <f t="shared" si="245"/>
        <v>0.37</v>
      </c>
      <c r="L248" s="104"/>
      <c r="M248" s="104"/>
      <c r="N248" s="104"/>
      <c r="O248" s="104">
        <f t="shared" si="245"/>
        <v>205.1</v>
      </c>
      <c r="P248" s="104">
        <f t="shared" si="245"/>
        <v>49.43</v>
      </c>
      <c r="Q248" s="469">
        <f t="shared" si="245"/>
        <v>254.53</v>
      </c>
    </row>
    <row r="249" spans="1:17" ht="16.5" customHeight="1" x14ac:dyDescent="0.25">
      <c r="A249" s="470" t="s">
        <v>1647</v>
      </c>
      <c r="B249" s="484"/>
      <c r="C249" s="472"/>
      <c r="D249" s="105"/>
      <c r="E249" s="105"/>
      <c r="F249" s="473"/>
      <c r="G249" s="105"/>
      <c r="H249" s="105"/>
      <c r="I249" s="474"/>
      <c r="J249" s="484">
        <v>10</v>
      </c>
      <c r="K249" s="472">
        <f>ROUND(J249/159,2)</f>
        <v>0.06</v>
      </c>
      <c r="L249" s="105">
        <v>3.39</v>
      </c>
      <c r="M249" s="105">
        <f>ROUND(J249*L249,2)</f>
        <v>33.9</v>
      </c>
      <c r="N249" s="473">
        <v>1</v>
      </c>
      <c r="O249" s="105">
        <f t="shared" ref="O249:O254" si="246">ROUND(M249*N249,2)</f>
        <v>33.9</v>
      </c>
      <c r="P249" s="105">
        <f t="shared" ref="P249:P254" si="247">ROUND(O249*0.2409,2)</f>
        <v>8.17</v>
      </c>
      <c r="Q249" s="373">
        <f t="shared" ref="Q249:Q254" si="248">ROUND(O249+P249,2)</f>
        <v>42.07</v>
      </c>
    </row>
    <row r="250" spans="1:17" ht="16.5" customHeight="1" x14ac:dyDescent="0.25">
      <c r="A250" s="470" t="s">
        <v>1648</v>
      </c>
      <c r="B250" s="484"/>
      <c r="C250" s="472"/>
      <c r="D250" s="105"/>
      <c r="E250" s="105"/>
      <c r="F250" s="473"/>
      <c r="G250" s="105"/>
      <c r="H250" s="105"/>
      <c r="I250" s="474"/>
      <c r="J250" s="484">
        <v>10</v>
      </c>
      <c r="K250" s="472">
        <f t="shared" ref="K250" si="249">ROUND(J250/159,2)</f>
        <v>0.06</v>
      </c>
      <c r="L250" s="105">
        <v>3.39</v>
      </c>
      <c r="M250" s="105">
        <f t="shared" ref="M250" si="250">ROUND(J250*L250,2)</f>
        <v>33.9</v>
      </c>
      <c r="N250" s="473">
        <v>1</v>
      </c>
      <c r="O250" s="105">
        <f t="shared" si="246"/>
        <v>33.9</v>
      </c>
      <c r="P250" s="105">
        <f t="shared" si="247"/>
        <v>8.17</v>
      </c>
      <c r="Q250" s="373">
        <f t="shared" si="248"/>
        <v>42.07</v>
      </c>
    </row>
    <row r="251" spans="1:17" ht="16.5" customHeight="1" x14ac:dyDescent="0.25">
      <c r="A251" s="470" t="s">
        <v>1661</v>
      </c>
      <c r="B251" s="484"/>
      <c r="C251" s="472"/>
      <c r="D251" s="105"/>
      <c r="E251" s="105"/>
      <c r="F251" s="473"/>
      <c r="G251" s="105"/>
      <c r="H251" s="105"/>
      <c r="I251" s="474"/>
      <c r="J251" s="484">
        <v>10</v>
      </c>
      <c r="K251" s="472">
        <f>ROUND(J251/159,2)</f>
        <v>0.06</v>
      </c>
      <c r="L251" s="105">
        <v>3.39</v>
      </c>
      <c r="M251" s="105">
        <f>ROUND(J251*L251,2)</f>
        <v>33.9</v>
      </c>
      <c r="N251" s="473">
        <v>1</v>
      </c>
      <c r="O251" s="105">
        <f t="shared" si="246"/>
        <v>33.9</v>
      </c>
      <c r="P251" s="105">
        <f t="shared" si="247"/>
        <v>8.17</v>
      </c>
      <c r="Q251" s="373">
        <f t="shared" si="248"/>
        <v>42.07</v>
      </c>
    </row>
    <row r="252" spans="1:17" ht="16.5" customHeight="1" x14ac:dyDescent="0.25">
      <c r="A252" s="470" t="s">
        <v>1662</v>
      </c>
      <c r="B252" s="484"/>
      <c r="C252" s="472"/>
      <c r="D252" s="105"/>
      <c r="E252" s="105"/>
      <c r="F252" s="473"/>
      <c r="G252" s="105"/>
      <c r="H252" s="105"/>
      <c r="I252" s="474"/>
      <c r="J252" s="484">
        <v>10</v>
      </c>
      <c r="K252" s="472">
        <f>ROUND(J252/159,2)</f>
        <v>0.06</v>
      </c>
      <c r="L252" s="105">
        <v>3.39</v>
      </c>
      <c r="M252" s="105">
        <f>ROUND(J252*L252,2)</f>
        <v>33.9</v>
      </c>
      <c r="N252" s="473">
        <v>1</v>
      </c>
      <c r="O252" s="105">
        <f t="shared" si="246"/>
        <v>33.9</v>
      </c>
      <c r="P252" s="105">
        <f t="shared" si="247"/>
        <v>8.17</v>
      </c>
      <c r="Q252" s="373">
        <f t="shared" si="248"/>
        <v>42.07</v>
      </c>
    </row>
    <row r="253" spans="1:17" ht="16.5" customHeight="1" x14ac:dyDescent="0.25">
      <c r="A253" s="470" t="s">
        <v>1663</v>
      </c>
      <c r="B253" s="484"/>
      <c r="C253" s="472"/>
      <c r="D253" s="105"/>
      <c r="E253" s="105"/>
      <c r="F253" s="473"/>
      <c r="G253" s="105"/>
      <c r="H253" s="105"/>
      <c r="I253" s="474"/>
      <c r="J253" s="484">
        <v>10.5</v>
      </c>
      <c r="K253" s="472">
        <f t="shared" ref="K253" si="251">ROUND(J253/159,2)</f>
        <v>7.0000000000000007E-2</v>
      </c>
      <c r="L253" s="105">
        <v>3.39</v>
      </c>
      <c r="M253" s="105">
        <f t="shared" ref="M253" si="252">ROUND(J253*L253,2)</f>
        <v>35.6</v>
      </c>
      <c r="N253" s="473">
        <v>1</v>
      </c>
      <c r="O253" s="105">
        <f t="shared" si="246"/>
        <v>35.6</v>
      </c>
      <c r="P253" s="105">
        <f t="shared" si="247"/>
        <v>8.58</v>
      </c>
      <c r="Q253" s="373">
        <f t="shared" si="248"/>
        <v>44.18</v>
      </c>
    </row>
    <row r="254" spans="1:17" ht="16.5" customHeight="1" thickBot="1" x14ac:dyDescent="0.3">
      <c r="A254" s="470" t="s">
        <v>1664</v>
      </c>
      <c r="B254" s="484"/>
      <c r="C254" s="472"/>
      <c r="D254" s="105"/>
      <c r="E254" s="105"/>
      <c r="F254" s="473"/>
      <c r="G254" s="105"/>
      <c r="H254" s="105"/>
      <c r="I254" s="474"/>
      <c r="J254" s="484">
        <v>10</v>
      </c>
      <c r="K254" s="472">
        <f>ROUND(J254/159,2)</f>
        <v>0.06</v>
      </c>
      <c r="L254" s="105">
        <v>3.39</v>
      </c>
      <c r="M254" s="105">
        <f>ROUND(J254*L254,2)</f>
        <v>33.9</v>
      </c>
      <c r="N254" s="473">
        <v>1</v>
      </c>
      <c r="O254" s="105">
        <f t="shared" si="246"/>
        <v>33.9</v>
      </c>
      <c r="P254" s="105">
        <f t="shared" si="247"/>
        <v>8.17</v>
      </c>
      <c r="Q254" s="373">
        <f t="shared" si="248"/>
        <v>42.07</v>
      </c>
    </row>
    <row r="255" spans="1:17" ht="18" customHeight="1" x14ac:dyDescent="0.25">
      <c r="A255" s="462" t="s">
        <v>1672</v>
      </c>
      <c r="B255" s="528">
        <f>B256</f>
        <v>35</v>
      </c>
      <c r="C255" s="529">
        <f>C256</f>
        <v>0.22</v>
      </c>
      <c r="D255" s="529"/>
      <c r="E255" s="529"/>
      <c r="F255" s="529"/>
      <c r="G255" s="529">
        <f t="shared" ref="G255:I255" si="253">G256</f>
        <v>34.54</v>
      </c>
      <c r="H255" s="529">
        <f t="shared" si="253"/>
        <v>8.32</v>
      </c>
      <c r="I255" s="529">
        <f t="shared" si="253"/>
        <v>42.86</v>
      </c>
      <c r="J255" s="528">
        <f>J256</f>
        <v>104</v>
      </c>
      <c r="K255" s="529">
        <f>K256</f>
        <v>0.65</v>
      </c>
      <c r="L255" s="529"/>
      <c r="M255" s="529"/>
      <c r="N255" s="529"/>
      <c r="O255" s="529">
        <f t="shared" ref="O255" si="254">O256</f>
        <v>153.08000000000001</v>
      </c>
      <c r="P255" s="529">
        <f t="shared" ref="P255" si="255">P256</f>
        <v>32.619999999999997</v>
      </c>
      <c r="Q255" s="530">
        <f t="shared" ref="Q255" si="256">Q256</f>
        <v>185.7</v>
      </c>
    </row>
    <row r="256" spans="1:17" ht="66" x14ac:dyDescent="0.25">
      <c r="A256" s="492" t="s">
        <v>9</v>
      </c>
      <c r="B256" s="531">
        <f t="shared" ref="B256:C256" si="257">B257</f>
        <v>35</v>
      </c>
      <c r="C256" s="520">
        <f t="shared" si="257"/>
        <v>0.22</v>
      </c>
      <c r="D256" s="520"/>
      <c r="E256" s="520"/>
      <c r="F256" s="520"/>
      <c r="G256" s="520">
        <f t="shared" ref="G256:I256" si="258">G257</f>
        <v>34.54</v>
      </c>
      <c r="H256" s="520">
        <f t="shared" si="258"/>
        <v>8.32</v>
      </c>
      <c r="I256" s="521">
        <f t="shared" si="258"/>
        <v>42.86</v>
      </c>
      <c r="J256" s="484">
        <v>104</v>
      </c>
      <c r="K256" s="520">
        <f t="shared" ref="K256" si="259">K257</f>
        <v>0.65</v>
      </c>
      <c r="L256" s="520"/>
      <c r="M256" s="520"/>
      <c r="N256" s="520"/>
      <c r="O256" s="520">
        <f t="shared" ref="O256:Q256" si="260">O257</f>
        <v>153.08000000000001</v>
      </c>
      <c r="P256" s="520">
        <f t="shared" si="260"/>
        <v>32.619999999999997</v>
      </c>
      <c r="Q256" s="522">
        <f t="shared" si="260"/>
        <v>185.7</v>
      </c>
    </row>
    <row r="257" spans="1:17" ht="17.25" thickBot="1" x14ac:dyDescent="0.3">
      <c r="A257" s="470" t="s">
        <v>344</v>
      </c>
      <c r="B257" s="507">
        <v>35</v>
      </c>
      <c r="C257" s="508">
        <f>ROUND(B257/159,2)</f>
        <v>0.22</v>
      </c>
      <c r="D257" s="506">
        <v>785</v>
      </c>
      <c r="E257" s="506">
        <f>ROUND(C257*D257,2)</f>
        <v>172.7</v>
      </c>
      <c r="F257" s="509">
        <v>0.2</v>
      </c>
      <c r="G257" s="506">
        <f t="shared" ref="G257" si="261">ROUND(E257*F257,2)</f>
        <v>34.54</v>
      </c>
      <c r="H257" s="506">
        <f t="shared" ref="H257" si="262">ROUND(G257*0.2409,2)</f>
        <v>8.32</v>
      </c>
      <c r="I257" s="510">
        <f t="shared" ref="I257" si="263">ROUND(G257+H257,2)</f>
        <v>42.86</v>
      </c>
      <c r="J257" s="484">
        <v>104</v>
      </c>
      <c r="K257" s="508">
        <f>ROUND(J257/159,2)</f>
        <v>0.65</v>
      </c>
      <c r="L257" s="506">
        <v>785</v>
      </c>
      <c r="M257" s="506">
        <f t="shared" ref="M257" si="264">ROUND(K257*L257,2)</f>
        <v>510.25</v>
      </c>
      <c r="N257" s="509">
        <v>0.3</v>
      </c>
      <c r="O257" s="506">
        <f t="shared" ref="O257" si="265">ROUND(M257*N257,2)</f>
        <v>153.08000000000001</v>
      </c>
      <c r="P257" s="506">
        <f>ROUND(O257*0.2131,2)</f>
        <v>32.619999999999997</v>
      </c>
      <c r="Q257" s="511">
        <f t="shared" ref="Q257" si="266">ROUND(O257+P257,2)</f>
        <v>185.7</v>
      </c>
    </row>
    <row r="258" spans="1:17" ht="33" x14ac:dyDescent="0.25">
      <c r="A258" s="462" t="s">
        <v>1673</v>
      </c>
      <c r="B258" s="463">
        <f>B259</f>
        <v>38.5</v>
      </c>
      <c r="C258" s="464">
        <f>C259</f>
        <v>0.24</v>
      </c>
      <c r="D258" s="464"/>
      <c r="E258" s="464"/>
      <c r="F258" s="464"/>
      <c r="G258" s="464">
        <f t="shared" ref="G258:I258" si="267">G259</f>
        <v>37.68</v>
      </c>
      <c r="H258" s="464">
        <f t="shared" si="267"/>
        <v>9.08</v>
      </c>
      <c r="I258" s="464">
        <f t="shared" si="267"/>
        <v>46.76</v>
      </c>
      <c r="J258" s="463">
        <f>J259</f>
        <v>114.5</v>
      </c>
      <c r="K258" s="464">
        <f>K259</f>
        <v>0.72</v>
      </c>
      <c r="L258" s="464"/>
      <c r="M258" s="464"/>
      <c r="N258" s="464"/>
      <c r="O258" s="464">
        <f t="shared" ref="O258" si="268">O259</f>
        <v>169.56</v>
      </c>
      <c r="P258" s="464">
        <f t="shared" ref="P258" si="269">P259</f>
        <v>40.85</v>
      </c>
      <c r="Q258" s="466">
        <f t="shared" ref="Q258" si="270">Q259</f>
        <v>210.41</v>
      </c>
    </row>
    <row r="259" spans="1:17" ht="66" x14ac:dyDescent="0.25">
      <c r="A259" s="492" t="s">
        <v>9</v>
      </c>
      <c r="B259" s="512">
        <f>B260</f>
        <v>38.5</v>
      </c>
      <c r="C259" s="513">
        <f t="shared" ref="C259:Q259" si="271">C260</f>
        <v>0.24</v>
      </c>
      <c r="D259" s="513">
        <f t="shared" si="271"/>
        <v>785</v>
      </c>
      <c r="E259" s="513">
        <f t="shared" si="271"/>
        <v>188.4</v>
      </c>
      <c r="F259" s="513"/>
      <c r="G259" s="513">
        <f t="shared" si="271"/>
        <v>37.68</v>
      </c>
      <c r="H259" s="513">
        <f t="shared" si="271"/>
        <v>9.08</v>
      </c>
      <c r="I259" s="514">
        <f t="shared" si="271"/>
        <v>46.76</v>
      </c>
      <c r="J259" s="512">
        <v>114.5</v>
      </c>
      <c r="K259" s="513">
        <f t="shared" si="271"/>
        <v>0.72</v>
      </c>
      <c r="L259" s="513"/>
      <c r="M259" s="513"/>
      <c r="N259" s="513"/>
      <c r="O259" s="513">
        <f t="shared" si="271"/>
        <v>169.56</v>
      </c>
      <c r="P259" s="513">
        <f t="shared" si="271"/>
        <v>40.85</v>
      </c>
      <c r="Q259" s="515">
        <f t="shared" si="271"/>
        <v>210.41</v>
      </c>
    </row>
    <row r="260" spans="1:17" ht="17.25" thickBot="1" x14ac:dyDescent="0.3">
      <c r="A260" s="470" t="s">
        <v>344</v>
      </c>
      <c r="B260" s="507">
        <v>38.5</v>
      </c>
      <c r="C260" s="508">
        <f>ROUND(B260/159,2)</f>
        <v>0.24</v>
      </c>
      <c r="D260" s="506">
        <v>785</v>
      </c>
      <c r="E260" s="506">
        <f t="shared" ref="E260" si="272">ROUND(C260*D260,2)</f>
        <v>188.4</v>
      </c>
      <c r="F260" s="509">
        <v>0.2</v>
      </c>
      <c r="G260" s="506">
        <f t="shared" ref="G260" si="273">ROUND(E260*F260,2)</f>
        <v>37.68</v>
      </c>
      <c r="H260" s="506">
        <f t="shared" ref="H260" si="274">ROUND(G260*0.2409,2)</f>
        <v>9.08</v>
      </c>
      <c r="I260" s="510">
        <f t="shared" ref="I260" si="275">ROUND(G260+H260,2)</f>
        <v>46.76</v>
      </c>
      <c r="J260" s="484">
        <v>114.5</v>
      </c>
      <c r="K260" s="508">
        <f>ROUND(J260/159,2)</f>
        <v>0.72</v>
      </c>
      <c r="L260" s="506">
        <v>785</v>
      </c>
      <c r="M260" s="506">
        <f t="shared" ref="M260" si="276">ROUND(K260*L260,2)</f>
        <v>565.20000000000005</v>
      </c>
      <c r="N260" s="509">
        <v>0.3</v>
      </c>
      <c r="O260" s="506">
        <f t="shared" ref="O260" si="277">ROUND(M260*N260,2)</f>
        <v>169.56</v>
      </c>
      <c r="P260" s="506">
        <f t="shared" ref="P260" si="278">ROUND(O260*0.2409,2)</f>
        <v>40.85</v>
      </c>
      <c r="Q260" s="511">
        <f t="shared" ref="Q260" si="279">ROUND(O260+P260,2)</f>
        <v>210.41</v>
      </c>
    </row>
    <row r="261" spans="1:17" x14ac:dyDescent="0.25">
      <c r="A261" s="462" t="s">
        <v>1674</v>
      </c>
      <c r="B261" s="463">
        <f>B262+B264+B270</f>
        <v>85.5</v>
      </c>
      <c r="C261" s="464">
        <f>C262+C264+C270</f>
        <v>0.53</v>
      </c>
      <c r="D261" s="464"/>
      <c r="E261" s="464"/>
      <c r="F261" s="464"/>
      <c r="G261" s="464">
        <f>G262+G264+G270</f>
        <v>114.39</v>
      </c>
      <c r="H261" s="464">
        <f>H262+H264+H270</f>
        <v>27.560000000000002</v>
      </c>
      <c r="I261" s="465">
        <f>I262+I264+I270</f>
        <v>141.94999999999999</v>
      </c>
      <c r="J261" s="463">
        <f>J262+J264+J270</f>
        <v>2706.75</v>
      </c>
      <c r="K261" s="464">
        <f>K262+K264+K270</f>
        <v>16.29</v>
      </c>
      <c r="L261" s="464"/>
      <c r="M261" s="464"/>
      <c r="N261" s="464"/>
      <c r="O261" s="464">
        <f>O262+O264+O270</f>
        <v>3966.8599999999997</v>
      </c>
      <c r="P261" s="464">
        <f>P262+P264+P270</f>
        <v>955.5799999999997</v>
      </c>
      <c r="Q261" s="466">
        <f>Q262+Q264+Q270</f>
        <v>4922.4399999999996</v>
      </c>
    </row>
    <row r="262" spans="1:17" ht="49.5" x14ac:dyDescent="0.25">
      <c r="A262" s="492" t="s">
        <v>11</v>
      </c>
      <c r="B262" s="512">
        <f>SUM(B263:B263)</f>
        <v>5.5</v>
      </c>
      <c r="C262" s="513">
        <f>SUM(C263:C263)</f>
        <v>0.03</v>
      </c>
      <c r="D262" s="513"/>
      <c r="E262" s="513"/>
      <c r="F262" s="513"/>
      <c r="G262" s="513">
        <f>SUM(G263:G263)</f>
        <v>8.89</v>
      </c>
      <c r="H262" s="513">
        <f>SUM(H263:H263)</f>
        <v>2.14</v>
      </c>
      <c r="I262" s="514">
        <f>SUM(I263:I263)</f>
        <v>11.03</v>
      </c>
      <c r="J262" s="512">
        <v>126.5</v>
      </c>
      <c r="K262" s="513">
        <f>SUM(K263:K263)</f>
        <v>0.03</v>
      </c>
      <c r="L262" s="513"/>
      <c r="M262" s="513"/>
      <c r="N262" s="513"/>
      <c r="O262" s="513">
        <f t="shared" ref="O262:Q262" si="280">SUM(O263:O263)</f>
        <v>13.34</v>
      </c>
      <c r="P262" s="513">
        <f t="shared" si="280"/>
        <v>3.21</v>
      </c>
      <c r="Q262" s="515">
        <f t="shared" si="280"/>
        <v>16.55</v>
      </c>
    </row>
    <row r="263" spans="1:17" x14ac:dyDescent="0.25">
      <c r="A263" s="470" t="s">
        <v>1675</v>
      </c>
      <c r="B263" s="507">
        <v>5.5</v>
      </c>
      <c r="C263" s="508">
        <f>ROUND(B263/159,2)</f>
        <v>0.03</v>
      </c>
      <c r="D263" s="506">
        <v>1482</v>
      </c>
      <c r="E263" s="506">
        <f t="shared" ref="E263" si="281">ROUND(C263*D263,2)</f>
        <v>44.46</v>
      </c>
      <c r="F263" s="509">
        <v>0.2</v>
      </c>
      <c r="G263" s="506">
        <f t="shared" ref="G263" si="282">ROUND(E263*F263,2)</f>
        <v>8.89</v>
      </c>
      <c r="H263" s="506">
        <f t="shared" ref="H263" si="283">ROUND(G263*0.2409,2)</f>
        <v>2.14</v>
      </c>
      <c r="I263" s="510">
        <f t="shared" ref="I263" si="284">ROUND(G263+H263,2)</f>
        <v>11.03</v>
      </c>
      <c r="J263" s="484">
        <v>5.5</v>
      </c>
      <c r="K263" s="508">
        <f>ROUND(J263/159,2)</f>
        <v>0.03</v>
      </c>
      <c r="L263" s="506">
        <v>1482</v>
      </c>
      <c r="M263" s="506">
        <f t="shared" ref="M263" si="285">ROUND(K263*L263,2)</f>
        <v>44.46</v>
      </c>
      <c r="N263" s="509">
        <v>0.3</v>
      </c>
      <c r="O263" s="506">
        <f t="shared" ref="O263" si="286">ROUND(M263*N263,2)</f>
        <v>13.34</v>
      </c>
      <c r="P263" s="506">
        <f t="shared" ref="P263" si="287">ROUND(O263*0.2409,2)</f>
        <v>3.21</v>
      </c>
      <c r="Q263" s="511">
        <f t="shared" ref="Q263" si="288">ROUND(O263+P263,2)</f>
        <v>16.55</v>
      </c>
    </row>
    <row r="264" spans="1:17" ht="66" x14ac:dyDescent="0.25">
      <c r="A264" s="492" t="s">
        <v>9</v>
      </c>
      <c r="B264" s="512">
        <f>SUM(B265:B269)</f>
        <v>40</v>
      </c>
      <c r="C264" s="513">
        <f t="shared" ref="C264:Q264" si="289">SUM(C265:C269)</f>
        <v>0.25</v>
      </c>
      <c r="D264" s="513"/>
      <c r="E264" s="513"/>
      <c r="F264" s="513"/>
      <c r="G264" s="513">
        <f t="shared" si="289"/>
        <v>75</v>
      </c>
      <c r="H264" s="513">
        <f t="shared" si="289"/>
        <v>18.07</v>
      </c>
      <c r="I264" s="514">
        <f t="shared" si="289"/>
        <v>93.07</v>
      </c>
      <c r="J264" s="512">
        <v>347.5</v>
      </c>
      <c r="K264" s="513">
        <f t="shared" si="289"/>
        <v>2.19</v>
      </c>
      <c r="L264" s="513"/>
      <c r="M264" s="513"/>
      <c r="N264" s="513"/>
      <c r="O264" s="513">
        <f t="shared" si="289"/>
        <v>1022.54</v>
      </c>
      <c r="P264" s="513">
        <f t="shared" si="289"/>
        <v>246.32999999999998</v>
      </c>
      <c r="Q264" s="515">
        <f t="shared" si="289"/>
        <v>1268.8699999999999</v>
      </c>
    </row>
    <row r="265" spans="1:17" x14ac:dyDescent="0.25">
      <c r="A265" s="470" t="s">
        <v>555</v>
      </c>
      <c r="B265" s="507">
        <v>40</v>
      </c>
      <c r="C265" s="508">
        <f>ROUND(B265/159,2)</f>
        <v>0.25</v>
      </c>
      <c r="D265" s="506">
        <v>1500</v>
      </c>
      <c r="E265" s="506">
        <f t="shared" ref="E265" si="290">ROUND(C265*D265,2)</f>
        <v>375</v>
      </c>
      <c r="F265" s="509">
        <v>0.2</v>
      </c>
      <c r="G265" s="506">
        <f t="shared" ref="G265" si="291">ROUND(E265*F265,2)</f>
        <v>75</v>
      </c>
      <c r="H265" s="506">
        <f t="shared" ref="H265" si="292">ROUND(G265*0.2409,2)</f>
        <v>18.07</v>
      </c>
      <c r="I265" s="510">
        <f t="shared" ref="I265" si="293">ROUND(G265+H265,2)</f>
        <v>93.07</v>
      </c>
      <c r="J265" s="484">
        <v>119</v>
      </c>
      <c r="K265" s="508">
        <f>ROUND(J265/159,2)</f>
        <v>0.75</v>
      </c>
      <c r="L265" s="506">
        <v>1500</v>
      </c>
      <c r="M265" s="506">
        <f t="shared" ref="M265" si="294">ROUND(K265*L265,2)</f>
        <v>1125</v>
      </c>
      <c r="N265" s="509">
        <v>0.3</v>
      </c>
      <c r="O265" s="506">
        <f t="shared" ref="O265:O269" si="295">ROUND(M265*N265,2)</f>
        <v>337.5</v>
      </c>
      <c r="P265" s="506">
        <f t="shared" ref="P265:P269" si="296">ROUND(O265*0.2409,2)</f>
        <v>81.3</v>
      </c>
      <c r="Q265" s="511">
        <f t="shared" ref="Q265:Q269" si="297">ROUND(O265+P265,2)</f>
        <v>418.8</v>
      </c>
    </row>
    <row r="266" spans="1:17" x14ac:dyDescent="0.25">
      <c r="A266" s="470" t="s">
        <v>1676</v>
      </c>
      <c r="B266" s="507"/>
      <c r="C266" s="508"/>
      <c r="D266" s="508"/>
      <c r="E266" s="506"/>
      <c r="F266" s="509"/>
      <c r="G266" s="506"/>
      <c r="H266" s="506"/>
      <c r="I266" s="510"/>
      <c r="J266" s="484">
        <v>56.5</v>
      </c>
      <c r="K266" s="508">
        <f>ROUND(J266/159,2)</f>
        <v>0.36</v>
      </c>
      <c r="L266" s="508">
        <v>4.79</v>
      </c>
      <c r="M266" s="506">
        <f>ROUND(J266*L266,2)</f>
        <v>270.64</v>
      </c>
      <c r="N266" s="509">
        <v>1</v>
      </c>
      <c r="O266" s="506">
        <f t="shared" si="295"/>
        <v>270.64</v>
      </c>
      <c r="P266" s="506">
        <f t="shared" si="296"/>
        <v>65.2</v>
      </c>
      <c r="Q266" s="511">
        <f t="shared" si="297"/>
        <v>335.84</v>
      </c>
    </row>
    <row r="267" spans="1:17" x14ac:dyDescent="0.25">
      <c r="A267" s="470" t="s">
        <v>1677</v>
      </c>
      <c r="B267" s="507"/>
      <c r="C267" s="508"/>
      <c r="D267" s="508"/>
      <c r="E267" s="506"/>
      <c r="F267" s="509"/>
      <c r="G267" s="506"/>
      <c r="H267" s="506"/>
      <c r="I267" s="510"/>
      <c r="J267" s="484">
        <v>49.5</v>
      </c>
      <c r="K267" s="508">
        <f>ROUND(J267/159,2)</f>
        <v>0.31</v>
      </c>
      <c r="L267" s="508">
        <v>4.22</v>
      </c>
      <c r="M267" s="506">
        <f t="shared" ref="M267:M268" si="298">ROUND(J267*L267,2)</f>
        <v>208.89</v>
      </c>
      <c r="N267" s="509">
        <v>1</v>
      </c>
      <c r="O267" s="506">
        <f t="shared" si="295"/>
        <v>208.89</v>
      </c>
      <c r="P267" s="506">
        <f t="shared" si="296"/>
        <v>50.32</v>
      </c>
      <c r="Q267" s="511">
        <f t="shared" si="297"/>
        <v>259.20999999999998</v>
      </c>
    </row>
    <row r="268" spans="1:17" x14ac:dyDescent="0.25">
      <c r="A268" s="470" t="s">
        <v>1678</v>
      </c>
      <c r="B268" s="507"/>
      <c r="C268" s="508"/>
      <c r="D268" s="508"/>
      <c r="E268" s="506"/>
      <c r="F268" s="509"/>
      <c r="G268" s="506"/>
      <c r="H268" s="506"/>
      <c r="I268" s="510"/>
      <c r="J268" s="484">
        <v>13</v>
      </c>
      <c r="K268" s="508">
        <f>ROUND(J268/159,2)</f>
        <v>0.08</v>
      </c>
      <c r="L268" s="508">
        <v>4.79</v>
      </c>
      <c r="M268" s="506">
        <f t="shared" si="298"/>
        <v>62.27</v>
      </c>
      <c r="N268" s="509">
        <v>1</v>
      </c>
      <c r="O268" s="506">
        <f t="shared" si="295"/>
        <v>62.27</v>
      </c>
      <c r="P268" s="506">
        <f t="shared" si="296"/>
        <v>15</v>
      </c>
      <c r="Q268" s="511">
        <f t="shared" si="297"/>
        <v>77.27</v>
      </c>
    </row>
    <row r="269" spans="1:17" x14ac:dyDescent="0.25">
      <c r="A269" s="470" t="s">
        <v>1679</v>
      </c>
      <c r="B269" s="507"/>
      <c r="C269" s="508"/>
      <c r="D269" s="506"/>
      <c r="E269" s="506"/>
      <c r="F269" s="509"/>
      <c r="G269" s="506"/>
      <c r="H269" s="506"/>
      <c r="I269" s="510"/>
      <c r="J269" s="484">
        <v>109.5</v>
      </c>
      <c r="K269" s="508">
        <f>ROUND(J269/159,2)</f>
        <v>0.69</v>
      </c>
      <c r="L269" s="506">
        <v>692</v>
      </c>
      <c r="M269" s="506">
        <f t="shared" ref="M269" si="299">ROUND(K269*L269,2)</f>
        <v>477.48</v>
      </c>
      <c r="N269" s="509">
        <v>0.3</v>
      </c>
      <c r="O269" s="506">
        <f t="shared" si="295"/>
        <v>143.24</v>
      </c>
      <c r="P269" s="506">
        <f t="shared" si="296"/>
        <v>34.51</v>
      </c>
      <c r="Q269" s="511">
        <f t="shared" si="297"/>
        <v>177.75</v>
      </c>
    </row>
    <row r="270" spans="1:17" ht="33" x14ac:dyDescent="0.25">
      <c r="A270" s="492" t="s">
        <v>8</v>
      </c>
      <c r="B270" s="512">
        <f>SUM(B271:B293)</f>
        <v>40</v>
      </c>
      <c r="C270" s="520">
        <f>SUM(C271:C293)</f>
        <v>0.25</v>
      </c>
      <c r="D270" s="520">
        <f t="shared" ref="D270:Q270" si="300">SUM(D271:D293)</f>
        <v>610</v>
      </c>
      <c r="E270" s="520">
        <f t="shared" si="300"/>
        <v>152.5</v>
      </c>
      <c r="F270" s="520">
        <f t="shared" si="300"/>
        <v>0.2</v>
      </c>
      <c r="G270" s="520">
        <f t="shared" si="300"/>
        <v>30.5</v>
      </c>
      <c r="H270" s="520">
        <f t="shared" si="300"/>
        <v>7.35</v>
      </c>
      <c r="I270" s="521">
        <f t="shared" si="300"/>
        <v>37.85</v>
      </c>
      <c r="J270" s="531">
        <f t="shared" si="300"/>
        <v>2232.75</v>
      </c>
      <c r="K270" s="520">
        <f t="shared" si="300"/>
        <v>14.07</v>
      </c>
      <c r="L270" s="520"/>
      <c r="M270" s="520"/>
      <c r="N270" s="520"/>
      <c r="O270" s="520">
        <f t="shared" si="300"/>
        <v>2930.9799999999996</v>
      </c>
      <c r="P270" s="520">
        <f t="shared" si="300"/>
        <v>706.03999999999974</v>
      </c>
      <c r="Q270" s="522">
        <f t="shared" si="300"/>
        <v>3637.0199999999995</v>
      </c>
    </row>
    <row r="271" spans="1:17" x14ac:dyDescent="0.25">
      <c r="A271" s="470" t="s">
        <v>1680</v>
      </c>
      <c r="B271" s="471">
        <v>40</v>
      </c>
      <c r="C271" s="472">
        <f t="shared" ref="C271" si="301">ROUND(B271/159,2)</f>
        <v>0.25</v>
      </c>
      <c r="D271" s="105">
        <v>610</v>
      </c>
      <c r="E271" s="105">
        <f t="shared" ref="E271" si="302">ROUND(C271*D271,2)</f>
        <v>152.5</v>
      </c>
      <c r="F271" s="473">
        <v>0.2</v>
      </c>
      <c r="G271" s="105">
        <f t="shared" ref="G271" si="303">ROUND(E271*F271,2)</f>
        <v>30.5</v>
      </c>
      <c r="H271" s="105">
        <f t="shared" ref="H271" si="304">ROUND(G271*0.2409,2)</f>
        <v>7.35</v>
      </c>
      <c r="I271" s="474">
        <f t="shared" ref="I271" si="305">ROUND(G271+H271,2)</f>
        <v>37.85</v>
      </c>
      <c r="J271" s="484">
        <v>119</v>
      </c>
      <c r="K271" s="472">
        <f t="shared" ref="K271:K293" si="306">ROUND(J271/159,2)</f>
        <v>0.75</v>
      </c>
      <c r="L271" s="105">
        <v>610</v>
      </c>
      <c r="M271" s="105">
        <f t="shared" ref="M271:M293" si="307">ROUND(K271*L271,2)</f>
        <v>457.5</v>
      </c>
      <c r="N271" s="473">
        <v>0.3</v>
      </c>
      <c r="O271" s="105">
        <f t="shared" ref="O271:O293" si="308">ROUND(M271*N271,2)</f>
        <v>137.25</v>
      </c>
      <c r="P271" s="105">
        <f t="shared" ref="P271:P293" si="309">ROUND(O271*0.2409,2)</f>
        <v>33.06</v>
      </c>
      <c r="Q271" s="373">
        <f t="shared" ref="Q271:Q293" si="310">ROUND(O271+P271,2)</f>
        <v>170.31</v>
      </c>
    </row>
    <row r="272" spans="1:17" ht="16.5" customHeight="1" x14ac:dyDescent="0.25">
      <c r="A272" s="470" t="s">
        <v>1681</v>
      </c>
      <c r="B272" s="542"/>
      <c r="C272" s="472"/>
      <c r="D272" s="105"/>
      <c r="E272" s="105"/>
      <c r="F272" s="473"/>
      <c r="G272" s="105"/>
      <c r="H272" s="105"/>
      <c r="I272" s="474"/>
      <c r="J272" s="484">
        <v>119.5</v>
      </c>
      <c r="K272" s="472">
        <f t="shared" si="306"/>
        <v>0.75</v>
      </c>
      <c r="L272" s="105">
        <v>460</v>
      </c>
      <c r="M272" s="105">
        <f t="shared" si="307"/>
        <v>345</v>
      </c>
      <c r="N272" s="473">
        <v>0.3</v>
      </c>
      <c r="O272" s="105">
        <f t="shared" si="308"/>
        <v>103.5</v>
      </c>
      <c r="P272" s="105">
        <f t="shared" si="309"/>
        <v>24.93</v>
      </c>
      <c r="Q272" s="373">
        <f t="shared" si="310"/>
        <v>128.43</v>
      </c>
    </row>
    <row r="273" spans="1:17" ht="16.5" customHeight="1" x14ac:dyDescent="0.25">
      <c r="A273" s="470" t="s">
        <v>1682</v>
      </c>
      <c r="B273" s="542"/>
      <c r="C273" s="472"/>
      <c r="D273" s="105"/>
      <c r="E273" s="105"/>
      <c r="F273" s="473"/>
      <c r="G273" s="105"/>
      <c r="H273" s="105"/>
      <c r="I273" s="474"/>
      <c r="J273" s="484">
        <v>119</v>
      </c>
      <c r="K273" s="472">
        <f t="shared" si="306"/>
        <v>0.75</v>
      </c>
      <c r="L273" s="105">
        <v>460</v>
      </c>
      <c r="M273" s="105">
        <f t="shared" si="307"/>
        <v>345</v>
      </c>
      <c r="N273" s="473">
        <v>0.3</v>
      </c>
      <c r="O273" s="105">
        <f t="shared" si="308"/>
        <v>103.5</v>
      </c>
      <c r="P273" s="105">
        <f t="shared" si="309"/>
        <v>24.93</v>
      </c>
      <c r="Q273" s="373">
        <f t="shared" si="310"/>
        <v>128.43</v>
      </c>
    </row>
    <row r="274" spans="1:17" ht="16.5" customHeight="1" x14ac:dyDescent="0.25">
      <c r="A274" s="493" t="s">
        <v>1683</v>
      </c>
      <c r="B274" s="542"/>
      <c r="C274" s="472"/>
      <c r="D274" s="105"/>
      <c r="E274" s="105"/>
      <c r="F274" s="473"/>
      <c r="G274" s="105"/>
      <c r="H274" s="105"/>
      <c r="I274" s="474"/>
      <c r="J274" s="484">
        <v>119</v>
      </c>
      <c r="K274" s="472">
        <f t="shared" si="306"/>
        <v>0.75</v>
      </c>
      <c r="L274" s="105">
        <v>1000</v>
      </c>
      <c r="M274" s="105">
        <f t="shared" si="307"/>
        <v>750</v>
      </c>
      <c r="N274" s="473">
        <v>0.3</v>
      </c>
      <c r="O274" s="105">
        <f t="shared" si="308"/>
        <v>225</v>
      </c>
      <c r="P274" s="105">
        <f t="shared" si="309"/>
        <v>54.2</v>
      </c>
      <c r="Q274" s="373">
        <f t="shared" si="310"/>
        <v>279.2</v>
      </c>
    </row>
    <row r="275" spans="1:17" ht="16.5" customHeight="1" x14ac:dyDescent="0.25">
      <c r="A275" s="493" t="s">
        <v>1403</v>
      </c>
      <c r="B275" s="542"/>
      <c r="C275" s="472"/>
      <c r="D275" s="105"/>
      <c r="E275" s="105"/>
      <c r="F275" s="473"/>
      <c r="G275" s="105"/>
      <c r="H275" s="105"/>
      <c r="I275" s="474"/>
      <c r="J275" s="484">
        <v>119</v>
      </c>
      <c r="K275" s="472">
        <f t="shared" si="306"/>
        <v>0.75</v>
      </c>
      <c r="L275" s="105">
        <v>1400</v>
      </c>
      <c r="M275" s="105">
        <f t="shared" si="307"/>
        <v>1050</v>
      </c>
      <c r="N275" s="473">
        <v>0.3</v>
      </c>
      <c r="O275" s="105">
        <f t="shared" si="308"/>
        <v>315</v>
      </c>
      <c r="P275" s="105">
        <f t="shared" si="309"/>
        <v>75.88</v>
      </c>
      <c r="Q275" s="373">
        <f t="shared" si="310"/>
        <v>390.88</v>
      </c>
    </row>
    <row r="276" spans="1:17" ht="16.5" customHeight="1" x14ac:dyDescent="0.25">
      <c r="A276" s="493" t="s">
        <v>1684</v>
      </c>
      <c r="B276" s="542"/>
      <c r="C276" s="472"/>
      <c r="D276" s="105"/>
      <c r="E276" s="105"/>
      <c r="F276" s="473"/>
      <c r="G276" s="105"/>
      <c r="H276" s="105"/>
      <c r="I276" s="474"/>
      <c r="J276" s="484">
        <v>119</v>
      </c>
      <c r="K276" s="472">
        <f t="shared" si="306"/>
        <v>0.75</v>
      </c>
      <c r="L276" s="105">
        <v>700</v>
      </c>
      <c r="M276" s="105">
        <f t="shared" si="307"/>
        <v>525</v>
      </c>
      <c r="N276" s="473">
        <v>0.3</v>
      </c>
      <c r="O276" s="105">
        <f t="shared" si="308"/>
        <v>157.5</v>
      </c>
      <c r="P276" s="105">
        <f t="shared" si="309"/>
        <v>37.94</v>
      </c>
      <c r="Q276" s="373">
        <f t="shared" si="310"/>
        <v>195.44</v>
      </c>
    </row>
    <row r="277" spans="1:17" x14ac:dyDescent="0.25">
      <c r="A277" s="493" t="s">
        <v>1685</v>
      </c>
      <c r="B277" s="542"/>
      <c r="C277" s="472"/>
      <c r="D277" s="105"/>
      <c r="E277" s="105"/>
      <c r="F277" s="473"/>
      <c r="G277" s="105"/>
      <c r="H277" s="105"/>
      <c r="I277" s="474"/>
      <c r="J277" s="484">
        <v>103</v>
      </c>
      <c r="K277" s="472">
        <f t="shared" si="306"/>
        <v>0.65</v>
      </c>
      <c r="L277" s="105">
        <v>850</v>
      </c>
      <c r="M277" s="105">
        <f t="shared" si="307"/>
        <v>552.5</v>
      </c>
      <c r="N277" s="473">
        <v>0.3</v>
      </c>
      <c r="O277" s="105">
        <f t="shared" si="308"/>
        <v>165.75</v>
      </c>
      <c r="P277" s="105">
        <f t="shared" si="309"/>
        <v>39.93</v>
      </c>
      <c r="Q277" s="373">
        <f t="shared" si="310"/>
        <v>205.68</v>
      </c>
    </row>
    <row r="278" spans="1:17" x14ac:dyDescent="0.25">
      <c r="A278" s="493" t="s">
        <v>1686</v>
      </c>
      <c r="B278" s="542"/>
      <c r="C278" s="472"/>
      <c r="D278" s="105"/>
      <c r="E278" s="105"/>
      <c r="F278" s="473"/>
      <c r="G278" s="105"/>
      <c r="H278" s="105"/>
      <c r="I278" s="474"/>
      <c r="J278" s="484">
        <v>119</v>
      </c>
      <c r="K278" s="472">
        <f t="shared" si="306"/>
        <v>0.75</v>
      </c>
      <c r="L278" s="105">
        <v>1300</v>
      </c>
      <c r="M278" s="105">
        <f t="shared" si="307"/>
        <v>975</v>
      </c>
      <c r="N278" s="473">
        <v>0.3</v>
      </c>
      <c r="O278" s="105">
        <f t="shared" si="308"/>
        <v>292.5</v>
      </c>
      <c r="P278" s="105">
        <f t="shared" si="309"/>
        <v>70.459999999999994</v>
      </c>
      <c r="Q278" s="373">
        <f t="shared" si="310"/>
        <v>362.96</v>
      </c>
    </row>
    <row r="279" spans="1:17" x14ac:dyDescent="0.25">
      <c r="A279" s="493" t="s">
        <v>1687</v>
      </c>
      <c r="B279" s="542"/>
      <c r="C279" s="472"/>
      <c r="D279" s="105"/>
      <c r="E279" s="105"/>
      <c r="F279" s="473"/>
      <c r="G279" s="105"/>
      <c r="H279" s="105"/>
      <c r="I279" s="474"/>
      <c r="J279" s="484">
        <v>119</v>
      </c>
      <c r="K279" s="472">
        <f t="shared" si="306"/>
        <v>0.75</v>
      </c>
      <c r="L279" s="105">
        <v>1300</v>
      </c>
      <c r="M279" s="105">
        <f t="shared" si="307"/>
        <v>975</v>
      </c>
      <c r="N279" s="473">
        <v>0.3</v>
      </c>
      <c r="O279" s="105">
        <f t="shared" si="308"/>
        <v>292.5</v>
      </c>
      <c r="P279" s="105">
        <f t="shared" si="309"/>
        <v>70.459999999999994</v>
      </c>
      <c r="Q279" s="373">
        <f t="shared" si="310"/>
        <v>362.96</v>
      </c>
    </row>
    <row r="280" spans="1:17" ht="16.5" customHeight="1" x14ac:dyDescent="0.25">
      <c r="A280" s="493" t="s">
        <v>1688</v>
      </c>
      <c r="B280" s="542"/>
      <c r="C280" s="472"/>
      <c r="D280" s="105"/>
      <c r="E280" s="105"/>
      <c r="F280" s="473"/>
      <c r="G280" s="105"/>
      <c r="H280" s="105"/>
      <c r="I280" s="474"/>
      <c r="J280" s="484">
        <v>144</v>
      </c>
      <c r="K280" s="472">
        <f t="shared" si="306"/>
        <v>0.91</v>
      </c>
      <c r="L280" s="105">
        <v>460</v>
      </c>
      <c r="M280" s="105">
        <f t="shared" si="307"/>
        <v>418.6</v>
      </c>
      <c r="N280" s="473">
        <v>0.3</v>
      </c>
      <c r="O280" s="105">
        <f t="shared" si="308"/>
        <v>125.58</v>
      </c>
      <c r="P280" s="105">
        <f t="shared" si="309"/>
        <v>30.25</v>
      </c>
      <c r="Q280" s="373">
        <f t="shared" si="310"/>
        <v>155.83000000000001</v>
      </c>
    </row>
    <row r="281" spans="1:17" ht="16.5" customHeight="1" x14ac:dyDescent="0.25">
      <c r="A281" s="493" t="s">
        <v>1689</v>
      </c>
      <c r="B281" s="542"/>
      <c r="C281" s="472"/>
      <c r="D281" s="105"/>
      <c r="E281" s="105"/>
      <c r="F281" s="473"/>
      <c r="G281" s="105"/>
      <c r="H281" s="105"/>
      <c r="I281" s="474"/>
      <c r="J281" s="484">
        <v>136</v>
      </c>
      <c r="K281" s="472">
        <f t="shared" si="306"/>
        <v>0.86</v>
      </c>
      <c r="L281" s="105">
        <v>460</v>
      </c>
      <c r="M281" s="105">
        <f t="shared" si="307"/>
        <v>395.6</v>
      </c>
      <c r="N281" s="473">
        <v>0.3</v>
      </c>
      <c r="O281" s="105">
        <f t="shared" si="308"/>
        <v>118.68</v>
      </c>
      <c r="P281" s="105">
        <f t="shared" si="309"/>
        <v>28.59</v>
      </c>
      <c r="Q281" s="373">
        <f t="shared" si="310"/>
        <v>147.27000000000001</v>
      </c>
    </row>
    <row r="282" spans="1:17" ht="16.5" customHeight="1" x14ac:dyDescent="0.25">
      <c r="A282" s="493" t="s">
        <v>1690</v>
      </c>
      <c r="B282" s="542"/>
      <c r="C282" s="472"/>
      <c r="D282" s="105"/>
      <c r="E282" s="105"/>
      <c r="F282" s="473"/>
      <c r="G282" s="105"/>
      <c r="H282" s="105"/>
      <c r="I282" s="474"/>
      <c r="J282" s="484">
        <v>120</v>
      </c>
      <c r="K282" s="472">
        <f t="shared" si="306"/>
        <v>0.75</v>
      </c>
      <c r="L282" s="105">
        <v>460</v>
      </c>
      <c r="M282" s="105">
        <f t="shared" si="307"/>
        <v>345</v>
      </c>
      <c r="N282" s="473">
        <v>0.3</v>
      </c>
      <c r="O282" s="105">
        <f t="shared" si="308"/>
        <v>103.5</v>
      </c>
      <c r="P282" s="105">
        <f t="shared" si="309"/>
        <v>24.93</v>
      </c>
      <c r="Q282" s="373">
        <f t="shared" si="310"/>
        <v>128.43</v>
      </c>
    </row>
    <row r="283" spans="1:17" ht="16.5" customHeight="1" x14ac:dyDescent="0.25">
      <c r="A283" s="493" t="s">
        <v>1691</v>
      </c>
      <c r="B283" s="542"/>
      <c r="C283" s="472"/>
      <c r="D283" s="105"/>
      <c r="E283" s="105"/>
      <c r="F283" s="473"/>
      <c r="G283" s="105"/>
      <c r="H283" s="105"/>
      <c r="I283" s="474"/>
      <c r="J283" s="484">
        <v>128</v>
      </c>
      <c r="K283" s="472">
        <f t="shared" si="306"/>
        <v>0.81</v>
      </c>
      <c r="L283" s="105">
        <v>460</v>
      </c>
      <c r="M283" s="105">
        <f t="shared" si="307"/>
        <v>372.6</v>
      </c>
      <c r="N283" s="473">
        <v>0.3</v>
      </c>
      <c r="O283" s="105">
        <f t="shared" si="308"/>
        <v>111.78</v>
      </c>
      <c r="P283" s="105">
        <f t="shared" si="309"/>
        <v>26.93</v>
      </c>
      <c r="Q283" s="373">
        <f t="shared" si="310"/>
        <v>138.71</v>
      </c>
    </row>
    <row r="284" spans="1:17" ht="16.5" customHeight="1" x14ac:dyDescent="0.25">
      <c r="A284" s="493" t="s">
        <v>1692</v>
      </c>
      <c r="B284" s="542"/>
      <c r="C284" s="472"/>
      <c r="D284" s="105"/>
      <c r="E284" s="105"/>
      <c r="F284" s="473"/>
      <c r="G284" s="105"/>
      <c r="H284" s="105"/>
      <c r="I284" s="474"/>
      <c r="J284" s="484">
        <v>119</v>
      </c>
      <c r="K284" s="472">
        <f t="shared" si="306"/>
        <v>0.75</v>
      </c>
      <c r="L284" s="105">
        <v>460</v>
      </c>
      <c r="M284" s="105">
        <f t="shared" si="307"/>
        <v>345</v>
      </c>
      <c r="N284" s="473">
        <v>0.3</v>
      </c>
      <c r="O284" s="105">
        <f t="shared" si="308"/>
        <v>103.5</v>
      </c>
      <c r="P284" s="105">
        <f t="shared" si="309"/>
        <v>24.93</v>
      </c>
      <c r="Q284" s="373">
        <f t="shared" si="310"/>
        <v>128.43</v>
      </c>
    </row>
    <row r="285" spans="1:17" ht="16.5" customHeight="1" x14ac:dyDescent="0.25">
      <c r="A285" s="493" t="s">
        <v>1693</v>
      </c>
      <c r="B285" s="542"/>
      <c r="C285" s="472"/>
      <c r="D285" s="105"/>
      <c r="E285" s="105"/>
      <c r="F285" s="473"/>
      <c r="G285" s="105"/>
      <c r="H285" s="105"/>
      <c r="I285" s="474"/>
      <c r="J285" s="484">
        <v>119</v>
      </c>
      <c r="K285" s="472">
        <f t="shared" si="306"/>
        <v>0.75</v>
      </c>
      <c r="L285" s="105">
        <v>460</v>
      </c>
      <c r="M285" s="105">
        <f t="shared" si="307"/>
        <v>345</v>
      </c>
      <c r="N285" s="473">
        <v>0.3</v>
      </c>
      <c r="O285" s="105">
        <f t="shared" si="308"/>
        <v>103.5</v>
      </c>
      <c r="P285" s="105">
        <f t="shared" si="309"/>
        <v>24.93</v>
      </c>
      <c r="Q285" s="373">
        <f t="shared" si="310"/>
        <v>128.43</v>
      </c>
    </row>
    <row r="286" spans="1:17" ht="16.5" customHeight="1" x14ac:dyDescent="0.25">
      <c r="A286" s="493" t="s">
        <v>1694</v>
      </c>
      <c r="B286" s="542"/>
      <c r="C286" s="472"/>
      <c r="D286" s="105"/>
      <c r="E286" s="105"/>
      <c r="F286" s="473"/>
      <c r="G286" s="105"/>
      <c r="H286" s="105"/>
      <c r="I286" s="474"/>
      <c r="J286" s="484">
        <v>119</v>
      </c>
      <c r="K286" s="472">
        <f t="shared" si="306"/>
        <v>0.75</v>
      </c>
      <c r="L286" s="105">
        <v>692</v>
      </c>
      <c r="M286" s="105">
        <f t="shared" si="307"/>
        <v>519</v>
      </c>
      <c r="N286" s="473">
        <v>0.3</v>
      </c>
      <c r="O286" s="105">
        <f t="shared" si="308"/>
        <v>155.69999999999999</v>
      </c>
      <c r="P286" s="105">
        <f t="shared" si="309"/>
        <v>37.51</v>
      </c>
      <c r="Q286" s="373">
        <f t="shared" si="310"/>
        <v>193.21</v>
      </c>
    </row>
    <row r="287" spans="1:17" ht="16.5" customHeight="1" x14ac:dyDescent="0.25">
      <c r="A287" s="493" t="s">
        <v>1695</v>
      </c>
      <c r="B287" s="542"/>
      <c r="C287" s="472"/>
      <c r="D287" s="105"/>
      <c r="E287" s="105"/>
      <c r="F287" s="473"/>
      <c r="G287" s="105"/>
      <c r="H287" s="105"/>
      <c r="I287" s="474"/>
      <c r="J287" s="484">
        <v>29</v>
      </c>
      <c r="K287" s="472">
        <f t="shared" si="306"/>
        <v>0.18</v>
      </c>
      <c r="L287" s="105">
        <v>2.71</v>
      </c>
      <c r="M287" s="105">
        <f>ROUND(J287*L287,2)</f>
        <v>78.59</v>
      </c>
      <c r="N287" s="473">
        <v>0.3</v>
      </c>
      <c r="O287" s="105">
        <f t="shared" si="308"/>
        <v>23.58</v>
      </c>
      <c r="P287" s="105">
        <f t="shared" si="309"/>
        <v>5.68</v>
      </c>
      <c r="Q287" s="373">
        <f t="shared" si="310"/>
        <v>29.26</v>
      </c>
    </row>
    <row r="288" spans="1:17" ht="16.5" customHeight="1" x14ac:dyDescent="0.25">
      <c r="A288" s="493" t="s">
        <v>1696</v>
      </c>
      <c r="B288" s="542"/>
      <c r="C288" s="472"/>
      <c r="D288" s="105"/>
      <c r="E288" s="105"/>
      <c r="F288" s="473"/>
      <c r="G288" s="105"/>
      <c r="H288" s="105"/>
      <c r="I288" s="474"/>
      <c r="J288" s="484">
        <v>30</v>
      </c>
      <c r="K288" s="472">
        <f t="shared" si="306"/>
        <v>0.19</v>
      </c>
      <c r="L288" s="105">
        <v>2.71</v>
      </c>
      <c r="M288" s="105">
        <f t="shared" ref="M288:M292" si="311">ROUND(J288*L288,2)</f>
        <v>81.3</v>
      </c>
      <c r="N288" s="473">
        <v>0.3</v>
      </c>
      <c r="O288" s="105">
        <f t="shared" si="308"/>
        <v>24.39</v>
      </c>
      <c r="P288" s="105">
        <f t="shared" si="309"/>
        <v>5.88</v>
      </c>
      <c r="Q288" s="373">
        <f t="shared" si="310"/>
        <v>30.27</v>
      </c>
    </row>
    <row r="289" spans="1:17" ht="16.5" customHeight="1" x14ac:dyDescent="0.25">
      <c r="A289" s="493" t="s">
        <v>1697</v>
      </c>
      <c r="B289" s="542"/>
      <c r="C289" s="472"/>
      <c r="D289" s="105"/>
      <c r="E289" s="105"/>
      <c r="F289" s="473"/>
      <c r="G289" s="105"/>
      <c r="H289" s="105"/>
      <c r="I289" s="474"/>
      <c r="J289" s="484">
        <v>38</v>
      </c>
      <c r="K289" s="472">
        <f t="shared" si="306"/>
        <v>0.24</v>
      </c>
      <c r="L289" s="105">
        <v>2.71</v>
      </c>
      <c r="M289" s="105">
        <f t="shared" si="311"/>
        <v>102.98</v>
      </c>
      <c r="N289" s="473">
        <v>0.3</v>
      </c>
      <c r="O289" s="105">
        <f t="shared" si="308"/>
        <v>30.89</v>
      </c>
      <c r="P289" s="105">
        <f t="shared" si="309"/>
        <v>7.44</v>
      </c>
      <c r="Q289" s="373">
        <f t="shared" si="310"/>
        <v>38.33</v>
      </c>
    </row>
    <row r="290" spans="1:17" ht="16.5" customHeight="1" x14ac:dyDescent="0.25">
      <c r="A290" s="493" t="s">
        <v>1698</v>
      </c>
      <c r="B290" s="542"/>
      <c r="C290" s="472"/>
      <c r="D290" s="105"/>
      <c r="E290" s="105"/>
      <c r="F290" s="473"/>
      <c r="G290" s="105"/>
      <c r="H290" s="105"/>
      <c r="I290" s="474"/>
      <c r="J290" s="484">
        <v>29</v>
      </c>
      <c r="K290" s="472">
        <f t="shared" si="306"/>
        <v>0.18</v>
      </c>
      <c r="L290" s="105">
        <v>2.71</v>
      </c>
      <c r="M290" s="105">
        <f t="shared" si="311"/>
        <v>78.59</v>
      </c>
      <c r="N290" s="473">
        <v>0.3</v>
      </c>
      <c r="O290" s="105">
        <f t="shared" si="308"/>
        <v>23.58</v>
      </c>
      <c r="P290" s="105">
        <f t="shared" si="309"/>
        <v>5.68</v>
      </c>
      <c r="Q290" s="373">
        <f t="shared" si="310"/>
        <v>29.26</v>
      </c>
    </row>
    <row r="291" spans="1:17" ht="16.5" customHeight="1" x14ac:dyDescent="0.25">
      <c r="A291" s="493" t="s">
        <v>1699</v>
      </c>
      <c r="B291" s="542"/>
      <c r="C291" s="472"/>
      <c r="D291" s="105"/>
      <c r="E291" s="105"/>
      <c r="F291" s="473"/>
      <c r="G291" s="105"/>
      <c r="H291" s="105"/>
      <c r="I291" s="474"/>
      <c r="J291" s="484">
        <v>39</v>
      </c>
      <c r="K291" s="472">
        <f t="shared" si="306"/>
        <v>0.25</v>
      </c>
      <c r="L291" s="105">
        <v>2.71</v>
      </c>
      <c r="M291" s="105">
        <f t="shared" si="311"/>
        <v>105.69</v>
      </c>
      <c r="N291" s="473">
        <v>0.3</v>
      </c>
      <c r="O291" s="105">
        <f t="shared" si="308"/>
        <v>31.71</v>
      </c>
      <c r="P291" s="105">
        <f t="shared" si="309"/>
        <v>7.64</v>
      </c>
      <c r="Q291" s="373">
        <f t="shared" si="310"/>
        <v>39.35</v>
      </c>
    </row>
    <row r="292" spans="1:17" ht="16.5" customHeight="1" x14ac:dyDescent="0.25">
      <c r="A292" s="493" t="s">
        <v>1700</v>
      </c>
      <c r="B292" s="542"/>
      <c r="C292" s="472"/>
      <c r="D292" s="105"/>
      <c r="E292" s="105"/>
      <c r="F292" s="473"/>
      <c r="G292" s="105"/>
      <c r="H292" s="105"/>
      <c r="I292" s="474"/>
      <c r="J292" s="484">
        <v>38</v>
      </c>
      <c r="K292" s="472">
        <f t="shared" si="306"/>
        <v>0.24</v>
      </c>
      <c r="L292" s="105">
        <v>2.71</v>
      </c>
      <c r="M292" s="105">
        <f t="shared" si="311"/>
        <v>102.98</v>
      </c>
      <c r="N292" s="473">
        <v>0.3</v>
      </c>
      <c r="O292" s="105">
        <f t="shared" si="308"/>
        <v>30.89</v>
      </c>
      <c r="P292" s="105">
        <f t="shared" si="309"/>
        <v>7.44</v>
      </c>
      <c r="Q292" s="373">
        <f t="shared" si="310"/>
        <v>38.33</v>
      </c>
    </row>
    <row r="293" spans="1:17" ht="16.5" customHeight="1" thickBot="1" x14ac:dyDescent="0.3">
      <c r="A293" s="906" t="s">
        <v>1701</v>
      </c>
      <c r="B293" s="543"/>
      <c r="C293" s="526"/>
      <c r="D293" s="452"/>
      <c r="E293" s="452"/>
      <c r="F293" s="537"/>
      <c r="G293" s="452"/>
      <c r="H293" s="452"/>
      <c r="I293" s="453"/>
      <c r="J293" s="499">
        <v>89.25</v>
      </c>
      <c r="K293" s="526">
        <f t="shared" si="306"/>
        <v>0.56000000000000005</v>
      </c>
      <c r="L293" s="452">
        <v>900</v>
      </c>
      <c r="M293" s="452">
        <f t="shared" si="307"/>
        <v>504</v>
      </c>
      <c r="N293" s="537">
        <v>0.3</v>
      </c>
      <c r="O293" s="452">
        <f t="shared" si="308"/>
        <v>151.19999999999999</v>
      </c>
      <c r="P293" s="452">
        <f t="shared" si="309"/>
        <v>36.42</v>
      </c>
      <c r="Q293" s="527">
        <f t="shared" si="310"/>
        <v>187.62</v>
      </c>
    </row>
    <row r="297" spans="1:17" x14ac:dyDescent="0.25">
      <c r="A297" s="2" t="s">
        <v>1891</v>
      </c>
    </row>
    <row r="298" spans="1:17" x14ac:dyDescent="0.25">
      <c r="A298" s="2" t="s">
        <v>1892</v>
      </c>
    </row>
  </sheetData>
  <mergeCells count="5">
    <mergeCell ref="A2:Q2"/>
    <mergeCell ref="A6:A7"/>
    <mergeCell ref="B6:I6"/>
    <mergeCell ref="J6:Q6"/>
    <mergeCell ref="A4:B4"/>
  </mergeCells>
  <pageMargins left="0.31496062992125984" right="0.31496062992125984" top="0.55118110236220474" bottom="0.35433070866141736" header="0.31496062992125984" footer="0.31496062992125984"/>
  <pageSetup paperSize="9" scale="5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2:S248"/>
  <sheetViews>
    <sheetView zoomScale="70" zoomScaleNormal="70" workbookViewId="0">
      <pane xSplit="1" ySplit="1" topLeftCell="B14" activePane="bottomRight" state="frozen"/>
      <selection pane="topRight" activeCell="B1" sqref="B1"/>
      <selection pane="bottomLeft" activeCell="A10" sqref="A10"/>
      <selection pane="bottomRight" activeCell="B6" sqref="B6:I6"/>
    </sheetView>
  </sheetViews>
  <sheetFormatPr defaultColWidth="9.140625" defaultRowHeight="16.5" x14ac:dyDescent="0.25"/>
  <cols>
    <col min="1" max="1" width="42.7109375" style="564" customWidth="1"/>
    <col min="2" max="2" width="17.7109375" style="564" customWidth="1"/>
    <col min="3" max="3" width="19.85546875" style="564" customWidth="1"/>
    <col min="4" max="4" width="13.85546875" style="564" customWidth="1"/>
    <col min="5" max="5" width="14.140625" style="564" customWidth="1"/>
    <col min="6" max="7" width="12.140625" style="564" customWidth="1"/>
    <col min="8" max="8" width="12.42578125" style="564" customWidth="1"/>
    <col min="9" max="9" width="13" style="564" customWidth="1"/>
    <col min="10" max="10" width="17.7109375" style="564" customWidth="1"/>
    <col min="11" max="11" width="19" style="564" customWidth="1"/>
    <col min="12" max="12" width="12.7109375" style="564" customWidth="1"/>
    <col min="13" max="13" width="14.85546875" style="564" customWidth="1"/>
    <col min="14" max="14" width="11.140625" style="564" customWidth="1"/>
    <col min="15" max="15" width="11.42578125" style="564" customWidth="1"/>
    <col min="16" max="16" width="11.5703125" style="564" customWidth="1"/>
    <col min="17" max="17" width="12.7109375" style="564" customWidth="1"/>
    <col min="18" max="16384" width="9.140625" style="564"/>
  </cols>
  <sheetData>
    <row r="2" spans="1:19" s="565" customFormat="1" ht="48.75" customHeight="1" x14ac:dyDescent="0.25">
      <c r="A2" s="1853" t="s">
        <v>2448</v>
      </c>
      <c r="B2" s="1853"/>
      <c r="C2" s="1853"/>
      <c r="D2" s="1853"/>
      <c r="E2" s="1853"/>
      <c r="F2" s="1853"/>
      <c r="G2" s="1853"/>
      <c r="H2" s="1853"/>
      <c r="I2" s="1853"/>
      <c r="J2" s="1853"/>
      <c r="K2" s="1853"/>
      <c r="L2" s="1853"/>
      <c r="M2" s="1853"/>
      <c r="N2" s="1853"/>
      <c r="O2" s="1853"/>
      <c r="P2" s="1853"/>
      <c r="Q2" s="1853"/>
    </row>
    <row r="4" spans="1:19" ht="23.25" customHeight="1" x14ac:dyDescent="0.25">
      <c r="A4" s="1110" t="s">
        <v>1746</v>
      </c>
      <c r="G4" s="566"/>
      <c r="I4" s="566"/>
      <c r="O4" s="566"/>
    </row>
    <row r="5" spans="1:19" ht="17.25" thickBot="1" x14ac:dyDescent="0.3">
      <c r="H5" s="566"/>
      <c r="J5" s="566"/>
      <c r="P5" s="566"/>
    </row>
    <row r="6" spans="1:19" ht="24" customHeight="1" x14ac:dyDescent="0.25">
      <c r="A6" s="1854"/>
      <c r="B6" s="1856" t="s">
        <v>23</v>
      </c>
      <c r="C6" s="1857"/>
      <c r="D6" s="1857"/>
      <c r="E6" s="1857"/>
      <c r="F6" s="1857"/>
      <c r="G6" s="1857"/>
      <c r="H6" s="1857"/>
      <c r="I6" s="1858"/>
      <c r="J6" s="1859" t="s">
        <v>25</v>
      </c>
      <c r="K6" s="1860"/>
      <c r="L6" s="1860"/>
      <c r="M6" s="1860"/>
      <c r="N6" s="1860"/>
      <c r="O6" s="1860"/>
      <c r="P6" s="1860"/>
      <c r="Q6" s="1861"/>
    </row>
    <row r="7" spans="1:19" ht="142.5" customHeight="1" x14ac:dyDescent="0.25">
      <c r="A7" s="1855"/>
      <c r="B7" s="567" t="s">
        <v>22</v>
      </c>
      <c r="C7" s="568" t="s">
        <v>16</v>
      </c>
      <c r="D7" s="1375" t="s">
        <v>17</v>
      </c>
      <c r="E7" s="1375" t="s">
        <v>14</v>
      </c>
      <c r="F7" s="1375" t="s">
        <v>4</v>
      </c>
      <c r="G7" s="1375" t="s">
        <v>5</v>
      </c>
      <c r="H7" s="1375" t="s">
        <v>6</v>
      </c>
      <c r="I7" s="1376" t="s">
        <v>7</v>
      </c>
      <c r="J7" s="567" t="s">
        <v>22</v>
      </c>
      <c r="K7" s="1375" t="s">
        <v>16</v>
      </c>
      <c r="L7" s="1375" t="s">
        <v>17</v>
      </c>
      <c r="M7" s="1375" t="s">
        <v>14</v>
      </c>
      <c r="N7" s="1375" t="s">
        <v>4</v>
      </c>
      <c r="O7" s="1375" t="s">
        <v>5</v>
      </c>
      <c r="P7" s="1375" t="s">
        <v>6</v>
      </c>
      <c r="Q7" s="1376" t="s">
        <v>7</v>
      </c>
    </row>
    <row r="8" spans="1:19" ht="13.5" customHeight="1" thickBot="1" x14ac:dyDescent="0.3">
      <c r="A8" s="569"/>
      <c r="B8" s="1388">
        <v>1</v>
      </c>
      <c r="C8" s="1389" t="s">
        <v>24</v>
      </c>
      <c r="D8" s="1390">
        <v>3</v>
      </c>
      <c r="E8" s="1390" t="s">
        <v>18</v>
      </c>
      <c r="F8" s="1390">
        <v>5</v>
      </c>
      <c r="G8" s="1390" t="s">
        <v>19</v>
      </c>
      <c r="H8" s="1390" t="s">
        <v>20</v>
      </c>
      <c r="I8" s="1391" t="s">
        <v>21</v>
      </c>
      <c r="J8" s="1425">
        <v>1</v>
      </c>
      <c r="K8" s="1426" t="s">
        <v>24</v>
      </c>
      <c r="L8" s="1426">
        <v>3</v>
      </c>
      <c r="M8" s="1426" t="s">
        <v>18</v>
      </c>
      <c r="N8" s="1426">
        <v>5</v>
      </c>
      <c r="O8" s="1426" t="s">
        <v>19</v>
      </c>
      <c r="P8" s="1426" t="s">
        <v>20</v>
      </c>
      <c r="Q8" s="1427" t="s">
        <v>21</v>
      </c>
    </row>
    <row r="9" spans="1:19" s="565" customFormat="1" ht="26.25" customHeight="1" x14ac:dyDescent="0.25">
      <c r="A9" s="573" t="s">
        <v>0</v>
      </c>
      <c r="B9" s="1392">
        <f>B10+B65+B97+B138+B153+B178+B198+B236</f>
        <v>3517</v>
      </c>
      <c r="C9" s="1393">
        <f>C10+C65+C97+C138+C153+C178+C198+C236</f>
        <v>21.349070740862633</v>
      </c>
      <c r="D9" s="1393"/>
      <c r="E9" s="1393"/>
      <c r="F9" s="1393"/>
      <c r="G9" s="1394">
        <f>G10+G65+G97+G138+G153+G178+G198+G236</f>
        <v>4366.53</v>
      </c>
      <c r="H9" s="1393">
        <f>H10+H65+H97+H138+H153+H178+H198+H236</f>
        <v>1051.8399999999999</v>
      </c>
      <c r="I9" s="1395">
        <f>I10+I65+I97+I138+I153+I178+I198+I236</f>
        <v>5418.3700000000008</v>
      </c>
      <c r="J9" s="1434">
        <f>J10+J65+J97+J138+J153+J178+J198+J236</f>
        <v>12441</v>
      </c>
      <c r="K9" s="1435">
        <f>K10+K65+K97+K138+K153+K178+K198+K236</f>
        <v>76.487770430898976</v>
      </c>
      <c r="L9" s="1435"/>
      <c r="M9" s="1435"/>
      <c r="N9" s="1435"/>
      <c r="O9" s="1436">
        <f>O10+O65+O97+O138+O153+O178+O198+O236</f>
        <v>55756.429999999993</v>
      </c>
      <c r="P9" s="1435">
        <f>P10+P65+P97+P138+P153+P178+P198+P236</f>
        <v>13431.759999999998</v>
      </c>
      <c r="Q9" s="1437">
        <f>Q10+Q65+Q97+Q138+Q153+Q178+Q198+Q236</f>
        <v>69188.190000000017</v>
      </c>
      <c r="S9" s="1377"/>
    </row>
    <row r="10" spans="1:19" s="565" customFormat="1" ht="30" customHeight="1" x14ac:dyDescent="0.25">
      <c r="A10" s="576" t="s">
        <v>1747</v>
      </c>
      <c r="B10" s="1396">
        <f>B11+B32+B40+B47</f>
        <v>1206</v>
      </c>
      <c r="C10" s="1397">
        <f t="shared" ref="C10:I10" si="0">C11+C32+C40+C47</f>
        <v>7.3233740368401232</v>
      </c>
      <c r="D10" s="1397"/>
      <c r="E10" s="1397"/>
      <c r="F10" s="1397"/>
      <c r="G10" s="1397">
        <f t="shared" si="0"/>
        <v>1404.9499999999998</v>
      </c>
      <c r="H10" s="1397">
        <f t="shared" si="0"/>
        <v>338.40999999999997</v>
      </c>
      <c r="I10" s="1398">
        <f t="shared" si="0"/>
        <v>1743.3599999999997</v>
      </c>
      <c r="J10" s="1396">
        <f>J11+J32+J40+J47</f>
        <v>4014</v>
      </c>
      <c r="K10" s="1397">
        <f t="shared" ref="K10" si="1">K11+K32+K40+K47</f>
        <v>24.498471497932023</v>
      </c>
      <c r="L10" s="1438"/>
      <c r="M10" s="1438"/>
      <c r="N10" s="1438"/>
      <c r="O10" s="1438">
        <f t="shared" ref="O10" si="2">O11+O32+O40+O47</f>
        <v>16428.84</v>
      </c>
      <c r="P10" s="1438">
        <f t="shared" ref="P10" si="3">P11+P32+P40+P47</f>
        <v>3957.7400000000007</v>
      </c>
      <c r="Q10" s="1439">
        <f t="shared" ref="Q10" si="4">Q11+Q32+Q40+Q47</f>
        <v>20386.580000000002</v>
      </c>
    </row>
    <row r="11" spans="1:19" ht="50.45" customHeight="1" x14ac:dyDescent="0.25">
      <c r="A11" s="985" t="s">
        <v>11</v>
      </c>
      <c r="B11" s="1034">
        <f>SUM(B12:B31)</f>
        <v>433</v>
      </c>
      <c r="C11" s="997">
        <f t="shared" ref="C11:I11" si="5">SUM(C12:C31)</f>
        <v>2.6308783429974474</v>
      </c>
      <c r="D11" s="1095"/>
      <c r="E11" s="1095"/>
      <c r="F11" s="1095"/>
      <c r="G11" s="1095">
        <f t="shared" si="5"/>
        <v>673.18999999999994</v>
      </c>
      <c r="H11" s="1095">
        <f t="shared" si="5"/>
        <v>162.16</v>
      </c>
      <c r="I11" s="1096">
        <f t="shared" si="5"/>
        <v>835.3499999999998</v>
      </c>
      <c r="J11" s="1327">
        <f>SUM(J12:J31)</f>
        <v>976</v>
      </c>
      <c r="K11" s="251">
        <f t="shared" ref="K11" si="6">SUM(K12:K31)</f>
        <v>5.9397070116568766</v>
      </c>
      <c r="L11" s="1280"/>
      <c r="M11" s="1280"/>
      <c r="N11" s="1280"/>
      <c r="O11" s="1280">
        <f t="shared" ref="O11" si="7">SUM(O12:O31)</f>
        <v>7649.6900000000005</v>
      </c>
      <c r="P11" s="1280">
        <f t="shared" ref="P11" si="8">SUM(P12:P31)</f>
        <v>1842.81</v>
      </c>
      <c r="Q11" s="1281">
        <f>SUM(Q12:Q31)</f>
        <v>9492.4999999999982</v>
      </c>
    </row>
    <row r="12" spans="1:19" ht="19.5" customHeight="1" x14ac:dyDescent="0.25">
      <c r="A12" s="1383" t="s">
        <v>1748</v>
      </c>
      <c r="B12" s="1399">
        <v>40</v>
      </c>
      <c r="C12" s="1400">
        <f>B12/159</f>
        <v>0.25157232704402516</v>
      </c>
      <c r="D12" s="1401">
        <v>1494</v>
      </c>
      <c r="E12" s="1401">
        <f>D12*C12</f>
        <v>375.84905660377359</v>
      </c>
      <c r="F12" s="1402">
        <v>0.2</v>
      </c>
      <c r="G12" s="1401">
        <f>ROUND(E12*F12,2)</f>
        <v>75.17</v>
      </c>
      <c r="H12" s="1401">
        <f>ROUND(G12*0.2409,2)</f>
        <v>18.11</v>
      </c>
      <c r="I12" s="1403">
        <f>G12+H12</f>
        <v>93.28</v>
      </c>
      <c r="J12" s="1399">
        <v>119</v>
      </c>
      <c r="K12" s="1400">
        <f>J12/159</f>
        <v>0.74842767295597479</v>
      </c>
      <c r="L12" s="1401">
        <v>1494</v>
      </c>
      <c r="M12" s="1401">
        <f>L12*K12</f>
        <v>1118.1509433962262</v>
      </c>
      <c r="N12" s="1402">
        <v>1</v>
      </c>
      <c r="O12" s="1401">
        <f>ROUND(M12*N12,2)</f>
        <v>1118.1500000000001</v>
      </c>
      <c r="P12" s="1401">
        <f>ROUND(O12*0.2409,2)</f>
        <v>269.36</v>
      </c>
      <c r="Q12" s="1403">
        <f>O12+P12</f>
        <v>1387.5100000000002</v>
      </c>
    </row>
    <row r="13" spans="1:19" ht="19.5" customHeight="1" x14ac:dyDescent="0.25">
      <c r="A13" s="1383" t="s">
        <v>1749</v>
      </c>
      <c r="B13" s="1399">
        <v>24</v>
      </c>
      <c r="C13" s="1400">
        <f>B13/159</f>
        <v>0.15094339622641509</v>
      </c>
      <c r="D13" s="1401">
        <v>1358</v>
      </c>
      <c r="E13" s="1401">
        <f>D13*C13</f>
        <v>204.98113207547169</v>
      </c>
      <c r="F13" s="1402">
        <v>0.2</v>
      </c>
      <c r="G13" s="1401">
        <f>ROUND(E13*F13,2)</f>
        <v>41</v>
      </c>
      <c r="H13" s="1401">
        <f>ROUND(G13*0.2409,2)</f>
        <v>9.8800000000000008</v>
      </c>
      <c r="I13" s="1403">
        <f>G13+H13</f>
        <v>50.88</v>
      </c>
      <c r="J13" s="1399">
        <v>40</v>
      </c>
      <c r="K13" s="1400">
        <f>J13/159</f>
        <v>0.25157232704402516</v>
      </c>
      <c r="L13" s="1401">
        <v>1358</v>
      </c>
      <c r="M13" s="1401">
        <f>L13*K13</f>
        <v>341.63522012578619</v>
      </c>
      <c r="N13" s="1402">
        <v>1</v>
      </c>
      <c r="O13" s="1401">
        <f>ROUND(M13*N13,2)</f>
        <v>341.64</v>
      </c>
      <c r="P13" s="1401">
        <f>ROUND(O13*0.2409,2)</f>
        <v>82.3</v>
      </c>
      <c r="Q13" s="1403">
        <f>O13+P13</f>
        <v>423.94</v>
      </c>
    </row>
    <row r="14" spans="1:19" ht="19.5" customHeight="1" x14ac:dyDescent="0.25">
      <c r="A14" s="1383" t="s">
        <v>1749</v>
      </c>
      <c r="B14" s="1399">
        <v>32</v>
      </c>
      <c r="C14" s="1400">
        <f>B14/159</f>
        <v>0.20125786163522014</v>
      </c>
      <c r="D14" s="1401">
        <v>1358</v>
      </c>
      <c r="E14" s="1401">
        <f>D14*C14</f>
        <v>273.30817610062894</v>
      </c>
      <c r="F14" s="1402">
        <v>0.2</v>
      </c>
      <c r="G14" s="1401">
        <f>ROUND(E14*F14,2)</f>
        <v>54.66</v>
      </c>
      <c r="H14" s="1401">
        <f>ROUND(G14*0.2409,2)</f>
        <v>13.17</v>
      </c>
      <c r="I14" s="1403">
        <f>G14+H14</f>
        <v>67.83</v>
      </c>
      <c r="J14" s="1399">
        <v>56</v>
      </c>
      <c r="K14" s="1400">
        <f>J14/159</f>
        <v>0.3522012578616352</v>
      </c>
      <c r="L14" s="1401">
        <v>1358</v>
      </c>
      <c r="M14" s="1401">
        <f>L14*K14</f>
        <v>478.28930817610058</v>
      </c>
      <c r="N14" s="1402">
        <v>1</v>
      </c>
      <c r="O14" s="1401">
        <f>ROUND(M14*N14,2)</f>
        <v>478.29</v>
      </c>
      <c r="P14" s="1401">
        <f>ROUND(O14*0.2409,2)</f>
        <v>115.22</v>
      </c>
      <c r="Q14" s="1403">
        <f>O14+P14</f>
        <v>593.51</v>
      </c>
    </row>
    <row r="15" spans="1:19" ht="19.5" customHeight="1" x14ac:dyDescent="0.25">
      <c r="A15" s="1383" t="s">
        <v>1749</v>
      </c>
      <c r="B15" s="1404">
        <v>24</v>
      </c>
      <c r="C15" s="1400">
        <f t="shared" ref="C15" si="9">B15/159</f>
        <v>0.15094339622641509</v>
      </c>
      <c r="D15" s="1401">
        <v>1358</v>
      </c>
      <c r="E15" s="1401">
        <f>D15*C15</f>
        <v>204.98113207547169</v>
      </c>
      <c r="F15" s="1402">
        <v>0.2</v>
      </c>
      <c r="G15" s="1401">
        <f t="shared" ref="G15:G30" si="10">ROUND(E15*F15,2)</f>
        <v>41</v>
      </c>
      <c r="H15" s="1401">
        <f t="shared" ref="H15:H30" si="11">ROUND(G15*0.2409,2)</f>
        <v>9.8800000000000008</v>
      </c>
      <c r="I15" s="1403">
        <f t="shared" ref="I15:I30" si="12">G15+H15</f>
        <v>50.88</v>
      </c>
      <c r="J15" s="1404">
        <v>64</v>
      </c>
      <c r="K15" s="1400">
        <f t="shared" ref="K15:K16" si="13">J15/159</f>
        <v>0.40251572327044027</v>
      </c>
      <c r="L15" s="1401">
        <v>1358</v>
      </c>
      <c r="M15" s="1401">
        <f>L15*K15</f>
        <v>546.61635220125788</v>
      </c>
      <c r="N15" s="1402">
        <v>1</v>
      </c>
      <c r="O15" s="1401">
        <f t="shared" ref="O15:O31" si="14">ROUND(M15*N15,2)</f>
        <v>546.62</v>
      </c>
      <c r="P15" s="1401">
        <f t="shared" ref="P15:P31" si="15">ROUND(O15*0.2409,2)</f>
        <v>131.68</v>
      </c>
      <c r="Q15" s="1403">
        <f t="shared" ref="Q15:Q31" si="16">O15+P15</f>
        <v>678.3</v>
      </c>
    </row>
    <row r="16" spans="1:19" ht="19.5" customHeight="1" x14ac:dyDescent="0.25">
      <c r="A16" s="1383" t="s">
        <v>1749</v>
      </c>
      <c r="B16" s="1404"/>
      <c r="C16" s="1400"/>
      <c r="D16" s="1401"/>
      <c r="E16" s="1401"/>
      <c r="F16" s="1402"/>
      <c r="G16" s="1401"/>
      <c r="H16" s="1401"/>
      <c r="I16" s="1403"/>
      <c r="J16" s="1404">
        <v>24</v>
      </c>
      <c r="K16" s="1400">
        <f t="shared" si="13"/>
        <v>0.15094339622641509</v>
      </c>
      <c r="L16" s="1401">
        <v>1358</v>
      </c>
      <c r="M16" s="1401">
        <f t="shared" ref="M16" si="17">L16*K16</f>
        <v>204.98113207547169</v>
      </c>
      <c r="N16" s="1402">
        <v>1</v>
      </c>
      <c r="O16" s="1401">
        <f t="shared" si="14"/>
        <v>204.98</v>
      </c>
      <c r="P16" s="1401">
        <f t="shared" si="15"/>
        <v>49.38</v>
      </c>
      <c r="Q16" s="1403">
        <f t="shared" si="16"/>
        <v>254.35999999999999</v>
      </c>
    </row>
    <row r="17" spans="1:17" ht="19.5" customHeight="1" x14ac:dyDescent="0.25">
      <c r="A17" s="1383" t="s">
        <v>1750</v>
      </c>
      <c r="B17" s="1404">
        <v>32</v>
      </c>
      <c r="C17" s="1400">
        <f>B17/166.83</f>
        <v>0.19181202421626806</v>
      </c>
      <c r="D17" s="1401">
        <v>7.37</v>
      </c>
      <c r="E17" s="1401">
        <f>B17*D17</f>
        <v>235.84</v>
      </c>
      <c r="F17" s="1402">
        <v>0.2</v>
      </c>
      <c r="G17" s="1401">
        <f t="shared" si="10"/>
        <v>47.17</v>
      </c>
      <c r="H17" s="1401">
        <f t="shared" si="11"/>
        <v>11.36</v>
      </c>
      <c r="I17" s="1403">
        <f t="shared" si="12"/>
        <v>58.53</v>
      </c>
      <c r="J17" s="1404">
        <v>57</v>
      </c>
      <c r="K17" s="1400">
        <f>J17/166.83</f>
        <v>0.34166516813522746</v>
      </c>
      <c r="L17" s="1401">
        <v>7.37</v>
      </c>
      <c r="M17" s="1401">
        <f>J17*L17</f>
        <v>420.09000000000003</v>
      </c>
      <c r="N17" s="1402">
        <v>1</v>
      </c>
      <c r="O17" s="1401">
        <f t="shared" si="14"/>
        <v>420.09</v>
      </c>
      <c r="P17" s="1401">
        <f t="shared" si="15"/>
        <v>101.2</v>
      </c>
      <c r="Q17" s="1403">
        <f t="shared" si="16"/>
        <v>521.29</v>
      </c>
    </row>
    <row r="18" spans="1:17" ht="19.5" customHeight="1" x14ac:dyDescent="0.25">
      <c r="A18" s="1383" t="s">
        <v>1750</v>
      </c>
      <c r="B18" s="1404">
        <v>16</v>
      </c>
      <c r="C18" s="1400">
        <f t="shared" ref="C18:C19" si="18">B18/166.83</f>
        <v>9.5906012108134028E-2</v>
      </c>
      <c r="D18" s="1401">
        <v>7.37</v>
      </c>
      <c r="E18" s="1401">
        <f t="shared" ref="E18:E30" si="19">B18*D18</f>
        <v>117.92</v>
      </c>
      <c r="F18" s="1402">
        <v>0.2</v>
      </c>
      <c r="G18" s="1401">
        <f t="shared" si="10"/>
        <v>23.58</v>
      </c>
      <c r="H18" s="1401">
        <f t="shared" si="11"/>
        <v>5.68</v>
      </c>
      <c r="I18" s="1403">
        <f t="shared" si="12"/>
        <v>29.259999999999998</v>
      </c>
      <c r="J18" s="1404">
        <v>32</v>
      </c>
      <c r="K18" s="1400">
        <f t="shared" ref="K18:K19" si="20">J18/166.83</f>
        <v>0.19181202421626806</v>
      </c>
      <c r="L18" s="1401">
        <v>7.37</v>
      </c>
      <c r="M18" s="1401">
        <f t="shared" ref="M18:M31" si="21">J18*L18</f>
        <v>235.84</v>
      </c>
      <c r="N18" s="1402">
        <v>1</v>
      </c>
      <c r="O18" s="1401">
        <f t="shared" si="14"/>
        <v>235.84</v>
      </c>
      <c r="P18" s="1401">
        <f t="shared" si="15"/>
        <v>56.81</v>
      </c>
      <c r="Q18" s="1403">
        <f t="shared" si="16"/>
        <v>292.64999999999998</v>
      </c>
    </row>
    <row r="19" spans="1:17" ht="19.5" customHeight="1" x14ac:dyDescent="0.25">
      <c r="A19" s="1383" t="s">
        <v>1750</v>
      </c>
      <c r="B19" s="1404">
        <v>16</v>
      </c>
      <c r="C19" s="1400">
        <f t="shared" si="18"/>
        <v>9.5906012108134028E-2</v>
      </c>
      <c r="D19" s="1401">
        <v>7.37</v>
      </c>
      <c r="E19" s="1401">
        <f t="shared" si="19"/>
        <v>117.92</v>
      </c>
      <c r="F19" s="1402">
        <v>0.2</v>
      </c>
      <c r="G19" s="1401">
        <f t="shared" si="10"/>
        <v>23.58</v>
      </c>
      <c r="H19" s="1401">
        <f t="shared" si="11"/>
        <v>5.68</v>
      </c>
      <c r="I19" s="1403">
        <f t="shared" si="12"/>
        <v>29.259999999999998</v>
      </c>
      <c r="J19" s="1404">
        <v>32</v>
      </c>
      <c r="K19" s="1400">
        <f t="shared" si="20"/>
        <v>0.19181202421626806</v>
      </c>
      <c r="L19" s="1401">
        <v>7.37</v>
      </c>
      <c r="M19" s="1401">
        <f t="shared" si="21"/>
        <v>235.84</v>
      </c>
      <c r="N19" s="1402">
        <v>1</v>
      </c>
      <c r="O19" s="1401">
        <f t="shared" si="14"/>
        <v>235.84</v>
      </c>
      <c r="P19" s="1401">
        <f t="shared" si="15"/>
        <v>56.81</v>
      </c>
      <c r="Q19" s="1403">
        <f t="shared" si="16"/>
        <v>292.64999999999998</v>
      </c>
    </row>
    <row r="20" spans="1:17" ht="19.5" customHeight="1" x14ac:dyDescent="0.25">
      <c r="A20" s="1383" t="s">
        <v>1750</v>
      </c>
      <c r="B20" s="1404"/>
      <c r="C20" s="1400"/>
      <c r="D20" s="1401"/>
      <c r="E20" s="1401"/>
      <c r="F20" s="1402"/>
      <c r="G20" s="1401"/>
      <c r="H20" s="1401"/>
      <c r="I20" s="1403"/>
      <c r="J20" s="1404">
        <v>24</v>
      </c>
      <c r="K20" s="1400">
        <f>J20/166.83</f>
        <v>0.14385901816220104</v>
      </c>
      <c r="L20" s="1401">
        <v>7.37</v>
      </c>
      <c r="M20" s="1401">
        <f t="shared" si="21"/>
        <v>176.88</v>
      </c>
      <c r="N20" s="1402">
        <v>1</v>
      </c>
      <c r="O20" s="1401">
        <f t="shared" si="14"/>
        <v>176.88</v>
      </c>
      <c r="P20" s="1401">
        <f t="shared" si="15"/>
        <v>42.61</v>
      </c>
      <c r="Q20" s="1403">
        <f t="shared" si="16"/>
        <v>219.49</v>
      </c>
    </row>
    <row r="21" spans="1:17" ht="19.5" customHeight="1" x14ac:dyDescent="0.25">
      <c r="A21" s="1383" t="s">
        <v>1750</v>
      </c>
      <c r="B21" s="1404">
        <v>40</v>
      </c>
      <c r="C21" s="1400">
        <f t="shared" ref="C21:C30" si="22">B21/166.83</f>
        <v>0.23976503027033505</v>
      </c>
      <c r="D21" s="1401">
        <v>7.37</v>
      </c>
      <c r="E21" s="1401">
        <f t="shared" si="19"/>
        <v>294.8</v>
      </c>
      <c r="F21" s="1402">
        <v>0.2</v>
      </c>
      <c r="G21" s="1401">
        <f t="shared" si="10"/>
        <v>58.96</v>
      </c>
      <c r="H21" s="1401">
        <f t="shared" si="11"/>
        <v>14.2</v>
      </c>
      <c r="I21" s="1403">
        <f t="shared" si="12"/>
        <v>73.16</v>
      </c>
      <c r="J21" s="1404">
        <v>16</v>
      </c>
      <c r="K21" s="1400">
        <f t="shared" ref="K21:K31" si="23">J21/166.83</f>
        <v>9.5906012108134028E-2</v>
      </c>
      <c r="L21" s="1401">
        <v>7.37</v>
      </c>
      <c r="M21" s="1401">
        <f t="shared" si="21"/>
        <v>117.92</v>
      </c>
      <c r="N21" s="1402">
        <v>1</v>
      </c>
      <c r="O21" s="1401">
        <f t="shared" si="14"/>
        <v>117.92</v>
      </c>
      <c r="P21" s="1401">
        <f t="shared" si="15"/>
        <v>28.41</v>
      </c>
      <c r="Q21" s="1403">
        <f t="shared" si="16"/>
        <v>146.33000000000001</v>
      </c>
    </row>
    <row r="22" spans="1:17" ht="19.5" customHeight="1" x14ac:dyDescent="0.25">
      <c r="A22" s="1383" t="s">
        <v>1750</v>
      </c>
      <c r="B22" s="1404"/>
      <c r="C22" s="1400"/>
      <c r="D22" s="1401"/>
      <c r="E22" s="1401"/>
      <c r="F22" s="1402"/>
      <c r="G22" s="1401"/>
      <c r="H22" s="1401"/>
      <c r="I22" s="1403"/>
      <c r="J22" s="1404">
        <v>64</v>
      </c>
      <c r="K22" s="1400">
        <f t="shared" si="23"/>
        <v>0.38362404843253611</v>
      </c>
      <c r="L22" s="1401">
        <v>7.37</v>
      </c>
      <c r="M22" s="1401">
        <f t="shared" si="21"/>
        <v>471.68</v>
      </c>
      <c r="N22" s="1402">
        <v>1</v>
      </c>
      <c r="O22" s="1401">
        <f t="shared" si="14"/>
        <v>471.68</v>
      </c>
      <c r="P22" s="1401">
        <f t="shared" si="15"/>
        <v>113.63</v>
      </c>
      <c r="Q22" s="1403">
        <f t="shared" si="16"/>
        <v>585.30999999999995</v>
      </c>
    </row>
    <row r="23" spans="1:17" ht="19.5" customHeight="1" x14ac:dyDescent="0.25">
      <c r="A23" s="1383" t="s">
        <v>1750</v>
      </c>
      <c r="B23" s="1404">
        <v>24</v>
      </c>
      <c r="C23" s="1400">
        <f t="shared" si="22"/>
        <v>0.14385901816220104</v>
      </c>
      <c r="D23" s="1401">
        <v>7.37</v>
      </c>
      <c r="E23" s="1401">
        <f t="shared" si="19"/>
        <v>176.88</v>
      </c>
      <c r="F23" s="1402">
        <v>0.2</v>
      </c>
      <c r="G23" s="1401">
        <f t="shared" si="10"/>
        <v>35.380000000000003</v>
      </c>
      <c r="H23" s="1401">
        <f t="shared" si="11"/>
        <v>8.52</v>
      </c>
      <c r="I23" s="1403">
        <f t="shared" si="12"/>
        <v>43.900000000000006</v>
      </c>
      <c r="J23" s="1404">
        <v>48</v>
      </c>
      <c r="K23" s="1400">
        <f t="shared" si="23"/>
        <v>0.28771803632440207</v>
      </c>
      <c r="L23" s="1401">
        <v>7.37</v>
      </c>
      <c r="M23" s="1401">
        <f t="shared" si="21"/>
        <v>353.76</v>
      </c>
      <c r="N23" s="1402">
        <v>1</v>
      </c>
      <c r="O23" s="1401">
        <f t="shared" si="14"/>
        <v>353.76</v>
      </c>
      <c r="P23" s="1401">
        <f t="shared" si="15"/>
        <v>85.22</v>
      </c>
      <c r="Q23" s="1403">
        <f t="shared" si="16"/>
        <v>438.98</v>
      </c>
    </row>
    <row r="24" spans="1:17" ht="19.5" customHeight="1" x14ac:dyDescent="0.25">
      <c r="A24" s="1383" t="s">
        <v>1750</v>
      </c>
      <c r="B24" s="1404">
        <v>24</v>
      </c>
      <c r="C24" s="1400">
        <f t="shared" si="22"/>
        <v>0.14385901816220104</v>
      </c>
      <c r="D24" s="1401">
        <v>7.37</v>
      </c>
      <c r="E24" s="1401">
        <f t="shared" si="19"/>
        <v>176.88</v>
      </c>
      <c r="F24" s="1402">
        <v>0.2</v>
      </c>
      <c r="G24" s="1401">
        <f t="shared" si="10"/>
        <v>35.380000000000003</v>
      </c>
      <c r="H24" s="1401">
        <f t="shared" si="11"/>
        <v>8.52</v>
      </c>
      <c r="I24" s="1403">
        <f t="shared" si="12"/>
        <v>43.900000000000006</v>
      </c>
      <c r="J24" s="1404">
        <v>48</v>
      </c>
      <c r="K24" s="1400">
        <f t="shared" si="23"/>
        <v>0.28771803632440207</v>
      </c>
      <c r="L24" s="1401">
        <v>7.37</v>
      </c>
      <c r="M24" s="1401">
        <f t="shared" si="21"/>
        <v>353.76</v>
      </c>
      <c r="N24" s="1402">
        <v>1</v>
      </c>
      <c r="O24" s="1401">
        <f t="shared" si="14"/>
        <v>353.76</v>
      </c>
      <c r="P24" s="1401">
        <f t="shared" si="15"/>
        <v>85.22</v>
      </c>
      <c r="Q24" s="1403">
        <f t="shared" si="16"/>
        <v>438.98</v>
      </c>
    </row>
    <row r="25" spans="1:17" ht="19.5" customHeight="1" x14ac:dyDescent="0.25">
      <c r="A25" s="1383" t="s">
        <v>1751</v>
      </c>
      <c r="B25" s="1404">
        <v>16</v>
      </c>
      <c r="C25" s="1400">
        <f t="shared" si="22"/>
        <v>9.5906012108134028E-2</v>
      </c>
      <c r="D25" s="1401">
        <v>7.37</v>
      </c>
      <c r="E25" s="1401">
        <f t="shared" si="19"/>
        <v>117.92</v>
      </c>
      <c r="F25" s="1402">
        <v>0.2</v>
      </c>
      <c r="G25" s="1401">
        <f t="shared" si="10"/>
        <v>23.58</v>
      </c>
      <c r="H25" s="1401">
        <f t="shared" si="11"/>
        <v>5.68</v>
      </c>
      <c r="I25" s="1403">
        <f t="shared" si="12"/>
        <v>29.259999999999998</v>
      </c>
      <c r="J25" s="1404">
        <v>104</v>
      </c>
      <c r="K25" s="1400">
        <f t="shared" si="23"/>
        <v>0.62338907870287119</v>
      </c>
      <c r="L25" s="1401">
        <v>7.37</v>
      </c>
      <c r="M25" s="1401">
        <f t="shared" si="21"/>
        <v>766.48</v>
      </c>
      <c r="N25" s="1402">
        <v>1</v>
      </c>
      <c r="O25" s="1401">
        <f t="shared" si="14"/>
        <v>766.48</v>
      </c>
      <c r="P25" s="1401">
        <f t="shared" si="15"/>
        <v>184.65</v>
      </c>
      <c r="Q25" s="1403">
        <f t="shared" si="16"/>
        <v>951.13</v>
      </c>
    </row>
    <row r="26" spans="1:17" ht="19.5" customHeight="1" x14ac:dyDescent="0.25">
      <c r="A26" s="1383" t="s">
        <v>1751</v>
      </c>
      <c r="B26" s="1404">
        <v>9</v>
      </c>
      <c r="C26" s="1400">
        <f t="shared" si="22"/>
        <v>5.3947131810825388E-2</v>
      </c>
      <c r="D26" s="1401">
        <v>7.37</v>
      </c>
      <c r="E26" s="1401">
        <f t="shared" si="19"/>
        <v>66.33</v>
      </c>
      <c r="F26" s="1402">
        <v>0.2</v>
      </c>
      <c r="G26" s="1401">
        <f t="shared" si="10"/>
        <v>13.27</v>
      </c>
      <c r="H26" s="1401">
        <f t="shared" si="11"/>
        <v>3.2</v>
      </c>
      <c r="I26" s="1403">
        <f t="shared" si="12"/>
        <v>16.47</v>
      </c>
      <c r="J26" s="1404">
        <v>40</v>
      </c>
      <c r="K26" s="1400">
        <f t="shared" si="23"/>
        <v>0.23976503027033505</v>
      </c>
      <c r="L26" s="1401">
        <v>7.37</v>
      </c>
      <c r="M26" s="1401">
        <f t="shared" si="21"/>
        <v>294.8</v>
      </c>
      <c r="N26" s="1402">
        <v>1</v>
      </c>
      <c r="O26" s="1401">
        <f t="shared" si="14"/>
        <v>294.8</v>
      </c>
      <c r="P26" s="1401">
        <f t="shared" si="15"/>
        <v>71.02</v>
      </c>
      <c r="Q26" s="1403">
        <f t="shared" si="16"/>
        <v>365.82</v>
      </c>
    </row>
    <row r="27" spans="1:17" ht="19.5" customHeight="1" x14ac:dyDescent="0.25">
      <c r="A27" s="1383" t="s">
        <v>1751</v>
      </c>
      <c r="B27" s="1404">
        <v>24</v>
      </c>
      <c r="C27" s="1400">
        <f t="shared" si="22"/>
        <v>0.14385901816220104</v>
      </c>
      <c r="D27" s="1401">
        <v>7.37</v>
      </c>
      <c r="E27" s="1401">
        <f t="shared" si="19"/>
        <v>176.88</v>
      </c>
      <c r="F27" s="1402">
        <v>0.2</v>
      </c>
      <c r="G27" s="1401">
        <f t="shared" si="10"/>
        <v>35.380000000000003</v>
      </c>
      <c r="H27" s="1401">
        <f t="shared" si="11"/>
        <v>8.52</v>
      </c>
      <c r="I27" s="1403">
        <f t="shared" si="12"/>
        <v>43.900000000000006</v>
      </c>
      <c r="J27" s="1404">
        <v>24</v>
      </c>
      <c r="K27" s="1400">
        <f t="shared" si="23"/>
        <v>0.14385901816220104</v>
      </c>
      <c r="L27" s="1401">
        <v>7.37</v>
      </c>
      <c r="M27" s="1401">
        <f t="shared" si="21"/>
        <v>176.88</v>
      </c>
      <c r="N27" s="1402">
        <v>1</v>
      </c>
      <c r="O27" s="1401">
        <f t="shared" si="14"/>
        <v>176.88</v>
      </c>
      <c r="P27" s="1401">
        <f t="shared" si="15"/>
        <v>42.61</v>
      </c>
      <c r="Q27" s="1403">
        <f t="shared" si="16"/>
        <v>219.49</v>
      </c>
    </row>
    <row r="28" spans="1:17" ht="19.5" customHeight="1" x14ac:dyDescent="0.25">
      <c r="A28" s="1383" t="s">
        <v>1751</v>
      </c>
      <c r="B28" s="1404">
        <v>16</v>
      </c>
      <c r="C28" s="1400">
        <f t="shared" si="22"/>
        <v>9.5906012108134028E-2</v>
      </c>
      <c r="D28" s="1401">
        <v>7.37</v>
      </c>
      <c r="E28" s="1401">
        <f t="shared" si="19"/>
        <v>117.92</v>
      </c>
      <c r="F28" s="1402">
        <v>0.2</v>
      </c>
      <c r="G28" s="1401">
        <f t="shared" si="10"/>
        <v>23.58</v>
      </c>
      <c r="H28" s="1401">
        <f t="shared" si="11"/>
        <v>5.68</v>
      </c>
      <c r="I28" s="1403">
        <f t="shared" si="12"/>
        <v>29.259999999999998</v>
      </c>
      <c r="J28" s="1404">
        <v>67</v>
      </c>
      <c r="K28" s="1400">
        <f t="shared" si="23"/>
        <v>0.40160642570281119</v>
      </c>
      <c r="L28" s="1401">
        <v>7.37</v>
      </c>
      <c r="M28" s="1401">
        <f t="shared" si="21"/>
        <v>493.79</v>
      </c>
      <c r="N28" s="1402">
        <v>1</v>
      </c>
      <c r="O28" s="1401">
        <f t="shared" si="14"/>
        <v>493.79</v>
      </c>
      <c r="P28" s="1401">
        <f t="shared" si="15"/>
        <v>118.95</v>
      </c>
      <c r="Q28" s="1403">
        <f t="shared" si="16"/>
        <v>612.74</v>
      </c>
    </row>
    <row r="29" spans="1:17" ht="19.5" customHeight="1" x14ac:dyDescent="0.25">
      <c r="A29" s="1383" t="s">
        <v>1751</v>
      </c>
      <c r="B29" s="1404">
        <v>56</v>
      </c>
      <c r="C29" s="1400">
        <f t="shared" si="22"/>
        <v>0.33567104237846906</v>
      </c>
      <c r="D29" s="1401">
        <v>7.37</v>
      </c>
      <c r="E29" s="1401">
        <f t="shared" si="19"/>
        <v>412.72</v>
      </c>
      <c r="F29" s="1402">
        <v>0.2</v>
      </c>
      <c r="G29" s="1401">
        <f t="shared" si="10"/>
        <v>82.54</v>
      </c>
      <c r="H29" s="1401">
        <f t="shared" si="11"/>
        <v>19.88</v>
      </c>
      <c r="I29" s="1403">
        <f t="shared" si="12"/>
        <v>102.42</v>
      </c>
      <c r="J29" s="1404">
        <v>72</v>
      </c>
      <c r="K29" s="1400">
        <f t="shared" si="23"/>
        <v>0.43157705448660311</v>
      </c>
      <c r="L29" s="1401">
        <v>7.37</v>
      </c>
      <c r="M29" s="1401">
        <f t="shared" si="21"/>
        <v>530.64</v>
      </c>
      <c r="N29" s="1402">
        <v>1</v>
      </c>
      <c r="O29" s="1401">
        <f t="shared" si="14"/>
        <v>530.64</v>
      </c>
      <c r="P29" s="1401">
        <f t="shared" si="15"/>
        <v>127.83</v>
      </c>
      <c r="Q29" s="1403">
        <f t="shared" si="16"/>
        <v>658.47</v>
      </c>
    </row>
    <row r="30" spans="1:17" ht="18.75" customHeight="1" x14ac:dyDescent="0.25">
      <c r="A30" s="1383" t="s">
        <v>1751</v>
      </c>
      <c r="B30" s="1404">
        <v>40</v>
      </c>
      <c r="C30" s="1400">
        <f t="shared" si="22"/>
        <v>0.23976503027033505</v>
      </c>
      <c r="D30" s="1401">
        <v>7.37</v>
      </c>
      <c r="E30" s="1401">
        <f t="shared" si="19"/>
        <v>294.8</v>
      </c>
      <c r="F30" s="1402">
        <v>0.2</v>
      </c>
      <c r="G30" s="1401">
        <f t="shared" si="10"/>
        <v>58.96</v>
      </c>
      <c r="H30" s="1401">
        <f t="shared" si="11"/>
        <v>14.2</v>
      </c>
      <c r="I30" s="1403">
        <f t="shared" si="12"/>
        <v>73.16</v>
      </c>
      <c r="J30" s="1404">
        <v>29</v>
      </c>
      <c r="K30" s="1400">
        <f t="shared" si="23"/>
        <v>0.17382964694599293</v>
      </c>
      <c r="L30" s="1401">
        <v>7.37</v>
      </c>
      <c r="M30" s="1401">
        <f t="shared" si="21"/>
        <v>213.73</v>
      </c>
      <c r="N30" s="1402">
        <v>1</v>
      </c>
      <c r="O30" s="1401">
        <f t="shared" si="14"/>
        <v>213.73</v>
      </c>
      <c r="P30" s="1401">
        <f t="shared" si="15"/>
        <v>51.49</v>
      </c>
      <c r="Q30" s="1403">
        <f t="shared" si="16"/>
        <v>265.21999999999997</v>
      </c>
    </row>
    <row r="31" spans="1:17" ht="19.5" customHeight="1" x14ac:dyDescent="0.25">
      <c r="A31" s="1383" t="s">
        <v>1751</v>
      </c>
      <c r="B31" s="1404"/>
      <c r="C31" s="1400"/>
      <c r="D31" s="1401"/>
      <c r="E31" s="1401"/>
      <c r="F31" s="1402"/>
      <c r="G31" s="1401"/>
      <c r="H31" s="1401"/>
      <c r="I31" s="1403"/>
      <c r="J31" s="1404">
        <v>16</v>
      </c>
      <c r="K31" s="1400">
        <f t="shared" si="23"/>
        <v>9.5906012108134028E-2</v>
      </c>
      <c r="L31" s="1401">
        <v>7.37</v>
      </c>
      <c r="M31" s="1401">
        <f t="shared" si="21"/>
        <v>117.92</v>
      </c>
      <c r="N31" s="1402">
        <v>1</v>
      </c>
      <c r="O31" s="1401">
        <f t="shared" si="14"/>
        <v>117.92</v>
      </c>
      <c r="P31" s="1401">
        <f t="shared" si="15"/>
        <v>28.41</v>
      </c>
      <c r="Q31" s="1403">
        <f t="shared" si="16"/>
        <v>146.33000000000001</v>
      </c>
    </row>
    <row r="32" spans="1:17" ht="71.45" customHeight="1" x14ac:dyDescent="0.25">
      <c r="A32" s="985" t="s">
        <v>9</v>
      </c>
      <c r="B32" s="1034">
        <f>SUM(B33:B39)</f>
        <v>241</v>
      </c>
      <c r="C32" s="997">
        <f t="shared" ref="C32:I32" si="24">SUM(C33:C39)</f>
        <v>1.4563916041524587</v>
      </c>
      <c r="D32" s="1095"/>
      <c r="E32" s="1095"/>
      <c r="F32" s="1095"/>
      <c r="G32" s="1095">
        <f t="shared" si="24"/>
        <v>249.79000000000002</v>
      </c>
      <c r="H32" s="1095">
        <f t="shared" si="24"/>
        <v>60.17</v>
      </c>
      <c r="I32" s="1096">
        <f t="shared" si="24"/>
        <v>309.95999999999998</v>
      </c>
      <c r="J32" s="1034">
        <f>SUM(J33:J39)</f>
        <v>638</v>
      </c>
      <c r="K32" s="997">
        <f t="shared" ref="K32" si="25">SUM(K33:K39)</f>
        <v>3.8593789407135723</v>
      </c>
      <c r="L32" s="1095"/>
      <c r="M32" s="1095"/>
      <c r="N32" s="1095"/>
      <c r="O32" s="1095">
        <f t="shared" ref="O32" si="26">SUM(O33:O39)</f>
        <v>3376.3399999999997</v>
      </c>
      <c r="P32" s="1095">
        <f t="shared" ref="P32" si="27">SUM(P33:P39)</f>
        <v>813.36</v>
      </c>
      <c r="Q32" s="1014">
        <f>SUM(Q33:Q39)</f>
        <v>4189.7000000000007</v>
      </c>
    </row>
    <row r="33" spans="1:17" ht="19.5" customHeight="1" x14ac:dyDescent="0.25">
      <c r="A33" s="1383" t="s">
        <v>1752</v>
      </c>
      <c r="B33" s="1404">
        <v>40</v>
      </c>
      <c r="C33" s="1405">
        <f>B33/159</f>
        <v>0.25157232704402516</v>
      </c>
      <c r="D33" s="1406">
        <v>1188</v>
      </c>
      <c r="E33" s="1401">
        <f t="shared" ref="E33" si="28">D33*C33</f>
        <v>298.8679245283019</v>
      </c>
      <c r="F33" s="1402">
        <v>0.2</v>
      </c>
      <c r="G33" s="1401">
        <f t="shared" ref="G33:G39" si="29">ROUND(E33*F33,2)</f>
        <v>59.77</v>
      </c>
      <c r="H33" s="1401">
        <f t="shared" ref="H33:H39" si="30">ROUND(G33*0.2409,2)</f>
        <v>14.4</v>
      </c>
      <c r="I33" s="1403">
        <f t="shared" ref="I33:I39" si="31">G33+H33</f>
        <v>74.17</v>
      </c>
      <c r="J33" s="1404">
        <v>119</v>
      </c>
      <c r="K33" s="1405">
        <f>J33/159</f>
        <v>0.74842767295597479</v>
      </c>
      <c r="L33" s="1406">
        <v>1188</v>
      </c>
      <c r="M33" s="1401">
        <f t="shared" ref="M33" si="32">L33*K33</f>
        <v>889.13207547169804</v>
      </c>
      <c r="N33" s="1402">
        <v>1</v>
      </c>
      <c r="O33" s="1401">
        <f t="shared" ref="O33:O39" si="33">ROUND(M33*N33,2)</f>
        <v>889.13</v>
      </c>
      <c r="P33" s="1401">
        <f t="shared" ref="P33:P39" si="34">ROUND(O33*0.2409,2)</f>
        <v>214.19</v>
      </c>
      <c r="Q33" s="1403">
        <f t="shared" ref="Q33:Q39" si="35">O33+P33</f>
        <v>1103.32</v>
      </c>
    </row>
    <row r="34" spans="1:17" ht="19.5" customHeight="1" x14ac:dyDescent="0.25">
      <c r="A34" s="1383" t="s">
        <v>525</v>
      </c>
      <c r="B34" s="1404"/>
      <c r="C34" s="1400"/>
      <c r="D34" s="1401"/>
      <c r="E34" s="1401"/>
      <c r="F34" s="1402"/>
      <c r="G34" s="1401"/>
      <c r="H34" s="1401"/>
      <c r="I34" s="1403"/>
      <c r="J34" s="1404">
        <v>72</v>
      </c>
      <c r="K34" s="1400">
        <f t="shared" ref="K34:K39" si="36">J34/166.83</f>
        <v>0.43157705448660311</v>
      </c>
      <c r="L34" s="1401">
        <v>4.87</v>
      </c>
      <c r="M34" s="1401">
        <f t="shared" ref="M34:M39" si="37">J34*L34</f>
        <v>350.64</v>
      </c>
      <c r="N34" s="1402">
        <v>1</v>
      </c>
      <c r="O34" s="1401">
        <f t="shared" si="33"/>
        <v>350.64</v>
      </c>
      <c r="P34" s="1401">
        <f t="shared" si="34"/>
        <v>84.47</v>
      </c>
      <c r="Q34" s="1403">
        <f t="shared" si="35"/>
        <v>435.11</v>
      </c>
    </row>
    <row r="35" spans="1:17" ht="19.5" customHeight="1" x14ac:dyDescent="0.25">
      <c r="A35" s="1383" t="s">
        <v>525</v>
      </c>
      <c r="B35" s="1404">
        <v>57</v>
      </c>
      <c r="C35" s="1400">
        <f t="shared" ref="C35:C39" si="38">B35/166.83</f>
        <v>0.34166516813522746</v>
      </c>
      <c r="D35" s="1401">
        <v>4.87</v>
      </c>
      <c r="E35" s="1401">
        <f t="shared" ref="E35:E39" si="39">B35*D35</f>
        <v>277.59000000000003</v>
      </c>
      <c r="F35" s="1402">
        <v>0.2</v>
      </c>
      <c r="G35" s="1401">
        <f t="shared" si="29"/>
        <v>55.52</v>
      </c>
      <c r="H35" s="1401">
        <f t="shared" si="30"/>
        <v>13.37</v>
      </c>
      <c r="I35" s="1403">
        <f t="shared" si="31"/>
        <v>68.89</v>
      </c>
      <c r="J35" s="1404">
        <v>135</v>
      </c>
      <c r="K35" s="1400">
        <f t="shared" si="36"/>
        <v>0.80920697716238077</v>
      </c>
      <c r="L35" s="1401">
        <v>4.87</v>
      </c>
      <c r="M35" s="1401">
        <f t="shared" si="37"/>
        <v>657.45</v>
      </c>
      <c r="N35" s="1402">
        <v>1</v>
      </c>
      <c r="O35" s="1401">
        <f t="shared" si="33"/>
        <v>657.45</v>
      </c>
      <c r="P35" s="1401">
        <f t="shared" si="34"/>
        <v>158.38</v>
      </c>
      <c r="Q35" s="1403">
        <f t="shared" si="35"/>
        <v>815.83</v>
      </c>
    </row>
    <row r="36" spans="1:17" ht="19.5" customHeight="1" x14ac:dyDescent="0.25">
      <c r="A36" s="1383" t="s">
        <v>525</v>
      </c>
      <c r="B36" s="1404">
        <v>48</v>
      </c>
      <c r="C36" s="1400">
        <f t="shared" si="38"/>
        <v>0.28771803632440207</v>
      </c>
      <c r="D36" s="1401">
        <v>4.63</v>
      </c>
      <c r="E36" s="1401">
        <f t="shared" si="39"/>
        <v>222.24</v>
      </c>
      <c r="F36" s="1402">
        <v>0.2</v>
      </c>
      <c r="G36" s="1401">
        <f t="shared" si="29"/>
        <v>44.45</v>
      </c>
      <c r="H36" s="1401">
        <f t="shared" si="30"/>
        <v>10.71</v>
      </c>
      <c r="I36" s="1403">
        <f t="shared" si="31"/>
        <v>55.160000000000004</v>
      </c>
      <c r="J36" s="1404">
        <v>48</v>
      </c>
      <c r="K36" s="1400">
        <f t="shared" si="36"/>
        <v>0.28771803632440207</v>
      </c>
      <c r="L36" s="1401">
        <v>4.63</v>
      </c>
      <c r="M36" s="1401">
        <f t="shared" si="37"/>
        <v>222.24</v>
      </c>
      <c r="N36" s="1402">
        <v>1</v>
      </c>
      <c r="O36" s="1401">
        <f t="shared" si="33"/>
        <v>222.24</v>
      </c>
      <c r="P36" s="1401">
        <f t="shared" si="34"/>
        <v>53.54</v>
      </c>
      <c r="Q36" s="1403">
        <f t="shared" si="35"/>
        <v>275.78000000000003</v>
      </c>
    </row>
    <row r="37" spans="1:17" ht="19.5" customHeight="1" x14ac:dyDescent="0.25">
      <c r="A37" s="1383" t="s">
        <v>525</v>
      </c>
      <c r="B37" s="1404">
        <v>24</v>
      </c>
      <c r="C37" s="1400">
        <f t="shared" si="38"/>
        <v>0.14385901816220104</v>
      </c>
      <c r="D37" s="1401">
        <v>4.87</v>
      </c>
      <c r="E37" s="1401">
        <f t="shared" si="39"/>
        <v>116.88</v>
      </c>
      <c r="F37" s="1402">
        <v>0.2</v>
      </c>
      <c r="G37" s="1401">
        <f t="shared" si="29"/>
        <v>23.38</v>
      </c>
      <c r="H37" s="1401">
        <f t="shared" si="30"/>
        <v>5.63</v>
      </c>
      <c r="I37" s="1403">
        <f t="shared" si="31"/>
        <v>29.009999999999998</v>
      </c>
      <c r="J37" s="1404">
        <v>72</v>
      </c>
      <c r="K37" s="1400">
        <f t="shared" si="36"/>
        <v>0.43157705448660311</v>
      </c>
      <c r="L37" s="1401">
        <v>4.87</v>
      </c>
      <c r="M37" s="1401">
        <f t="shared" si="37"/>
        <v>350.64</v>
      </c>
      <c r="N37" s="1402">
        <v>1</v>
      </c>
      <c r="O37" s="1401">
        <f t="shared" si="33"/>
        <v>350.64</v>
      </c>
      <c r="P37" s="1401">
        <f t="shared" si="34"/>
        <v>84.47</v>
      </c>
      <c r="Q37" s="1403">
        <f t="shared" si="35"/>
        <v>435.11</v>
      </c>
    </row>
    <row r="38" spans="1:17" ht="19.5" customHeight="1" x14ac:dyDescent="0.25">
      <c r="A38" s="1383" t="s">
        <v>525</v>
      </c>
      <c r="B38" s="1404"/>
      <c r="C38" s="1400"/>
      <c r="D38" s="1401"/>
      <c r="E38" s="1401"/>
      <c r="F38" s="1402"/>
      <c r="G38" s="1401"/>
      <c r="H38" s="1401"/>
      <c r="I38" s="1403"/>
      <c r="J38" s="1404">
        <v>72</v>
      </c>
      <c r="K38" s="1400">
        <f t="shared" si="36"/>
        <v>0.43157705448660311</v>
      </c>
      <c r="L38" s="1401">
        <v>4.87</v>
      </c>
      <c r="M38" s="1401">
        <f t="shared" si="37"/>
        <v>350.64</v>
      </c>
      <c r="N38" s="1402">
        <v>1</v>
      </c>
      <c r="O38" s="1401">
        <f t="shared" si="33"/>
        <v>350.64</v>
      </c>
      <c r="P38" s="1401">
        <f t="shared" si="34"/>
        <v>84.47</v>
      </c>
      <c r="Q38" s="1403">
        <f t="shared" si="35"/>
        <v>435.11</v>
      </c>
    </row>
    <row r="39" spans="1:17" ht="19.5" customHeight="1" x14ac:dyDescent="0.25">
      <c r="A39" s="1383" t="s">
        <v>525</v>
      </c>
      <c r="B39" s="1404">
        <v>72</v>
      </c>
      <c r="C39" s="1400">
        <f t="shared" si="38"/>
        <v>0.43157705448660311</v>
      </c>
      <c r="D39" s="1401">
        <v>4.63</v>
      </c>
      <c r="E39" s="1401">
        <f t="shared" si="39"/>
        <v>333.36</v>
      </c>
      <c r="F39" s="1402">
        <v>0.2</v>
      </c>
      <c r="G39" s="1401">
        <f t="shared" si="29"/>
        <v>66.67</v>
      </c>
      <c r="H39" s="1401">
        <f t="shared" si="30"/>
        <v>16.059999999999999</v>
      </c>
      <c r="I39" s="1403">
        <f t="shared" si="31"/>
        <v>82.73</v>
      </c>
      <c r="J39" s="1404">
        <v>120</v>
      </c>
      <c r="K39" s="1400">
        <f t="shared" si="36"/>
        <v>0.71929509081100518</v>
      </c>
      <c r="L39" s="1401">
        <v>4.63</v>
      </c>
      <c r="M39" s="1401">
        <f t="shared" si="37"/>
        <v>555.6</v>
      </c>
      <c r="N39" s="1402">
        <v>1</v>
      </c>
      <c r="O39" s="1401">
        <f t="shared" si="33"/>
        <v>555.6</v>
      </c>
      <c r="P39" s="1401">
        <f t="shared" si="34"/>
        <v>133.84</v>
      </c>
      <c r="Q39" s="1403">
        <f t="shared" si="35"/>
        <v>689.44</v>
      </c>
    </row>
    <row r="40" spans="1:17" ht="64.150000000000006" customHeight="1" x14ac:dyDescent="0.25">
      <c r="A40" s="985" t="s">
        <v>10</v>
      </c>
      <c r="B40" s="1034">
        <f>SUM(B41:B46)</f>
        <v>217</v>
      </c>
      <c r="C40" s="997">
        <f t="shared" ref="C40:I40" si="40">SUM(C41:C46)</f>
        <v>1.3125325859902577</v>
      </c>
      <c r="D40" s="1095"/>
      <c r="E40" s="1095"/>
      <c r="F40" s="1095"/>
      <c r="G40" s="1095">
        <f t="shared" si="40"/>
        <v>165.33999999999997</v>
      </c>
      <c r="H40" s="1095">
        <f t="shared" si="40"/>
        <v>39.820000000000007</v>
      </c>
      <c r="I40" s="1096">
        <f t="shared" si="40"/>
        <v>205.16000000000003</v>
      </c>
      <c r="J40" s="1327">
        <f>SUM(J41:J46)</f>
        <v>614</v>
      </c>
      <c r="K40" s="251">
        <f t="shared" ref="K40" si="41">SUM(K41:K46)</f>
        <v>3.7234898478736125</v>
      </c>
      <c r="L40" s="1280"/>
      <c r="M40" s="1280"/>
      <c r="N40" s="1280"/>
      <c r="O40" s="1280">
        <f t="shared" ref="O40" si="42">SUM(O41:O46)</f>
        <v>2353.37</v>
      </c>
      <c r="P40" s="1280">
        <f t="shared" ref="P40" si="43">SUM(P41:P46)</f>
        <v>566.93000000000006</v>
      </c>
      <c r="Q40" s="1281">
        <f>SUM(Q41:Q46)</f>
        <v>2920.2999999999997</v>
      </c>
    </row>
    <row r="41" spans="1:17" ht="20.45" customHeight="1" x14ac:dyDescent="0.25">
      <c r="A41" s="1383" t="s">
        <v>1753</v>
      </c>
      <c r="B41" s="1404">
        <v>40</v>
      </c>
      <c r="C41" s="1405">
        <f>B41/159</f>
        <v>0.25157232704402516</v>
      </c>
      <c r="D41" s="1406">
        <v>623</v>
      </c>
      <c r="E41" s="1401">
        <f t="shared" ref="E41" si="44">D41*C41</f>
        <v>156.72955974842768</v>
      </c>
      <c r="F41" s="1402">
        <v>0.2</v>
      </c>
      <c r="G41" s="1401">
        <f t="shared" ref="G41:G46" si="45">ROUND(E41*F41,2)</f>
        <v>31.35</v>
      </c>
      <c r="H41" s="1401">
        <f t="shared" ref="H41:H46" si="46">ROUND(G41*0.2409,2)</f>
        <v>7.55</v>
      </c>
      <c r="I41" s="1403">
        <f t="shared" ref="I41:I46" si="47">G41+H41</f>
        <v>38.9</v>
      </c>
      <c r="J41" s="1404">
        <v>146</v>
      </c>
      <c r="K41" s="1405">
        <f>J41/159</f>
        <v>0.91823899371069184</v>
      </c>
      <c r="L41" s="1406">
        <v>623</v>
      </c>
      <c r="M41" s="1401">
        <f t="shared" ref="M41" si="48">L41*K41</f>
        <v>572.06289308176099</v>
      </c>
      <c r="N41" s="1402">
        <v>1</v>
      </c>
      <c r="O41" s="1401">
        <f t="shared" ref="O41:O46" si="49">ROUND(M41*N41,2)</f>
        <v>572.05999999999995</v>
      </c>
      <c r="P41" s="1401">
        <f t="shared" ref="P41:P46" si="50">ROUND(O41*0.2409,2)</f>
        <v>137.81</v>
      </c>
      <c r="Q41" s="1403">
        <f t="shared" ref="Q41:Q46" si="51">O41+P41</f>
        <v>709.86999999999989</v>
      </c>
    </row>
    <row r="42" spans="1:17" ht="20.45" customHeight="1" x14ac:dyDescent="0.25">
      <c r="A42" s="1383" t="s">
        <v>1754</v>
      </c>
      <c r="B42" s="1404">
        <v>24</v>
      </c>
      <c r="C42" s="1400">
        <f t="shared" ref="C42:C46" si="52">B42/166.83</f>
        <v>0.14385901816220104</v>
      </c>
      <c r="D42" s="1401">
        <v>3.84</v>
      </c>
      <c r="E42" s="1401">
        <f t="shared" ref="E42:E46" si="53">B42*D42</f>
        <v>92.16</v>
      </c>
      <c r="F42" s="1402">
        <v>0.2</v>
      </c>
      <c r="G42" s="1401">
        <f t="shared" si="45"/>
        <v>18.43</v>
      </c>
      <c r="H42" s="1401">
        <f t="shared" si="46"/>
        <v>4.4400000000000004</v>
      </c>
      <c r="I42" s="1403">
        <f t="shared" si="47"/>
        <v>22.87</v>
      </c>
      <c r="J42" s="1404">
        <v>168</v>
      </c>
      <c r="K42" s="1400">
        <f t="shared" ref="K42:K46" si="54">J42/166.83</f>
        <v>1.0070131271354072</v>
      </c>
      <c r="L42" s="1401">
        <v>3.84</v>
      </c>
      <c r="M42" s="1401">
        <f t="shared" ref="M42:M46" si="55">J42*L42</f>
        <v>645.12</v>
      </c>
      <c r="N42" s="1402">
        <v>1</v>
      </c>
      <c r="O42" s="1401">
        <f t="shared" si="49"/>
        <v>645.12</v>
      </c>
      <c r="P42" s="1401">
        <f t="shared" si="50"/>
        <v>155.41</v>
      </c>
      <c r="Q42" s="1403">
        <f t="shared" si="51"/>
        <v>800.53</v>
      </c>
    </row>
    <row r="43" spans="1:17" ht="20.45" customHeight="1" x14ac:dyDescent="0.25">
      <c r="A43" s="1383" t="s">
        <v>1754</v>
      </c>
      <c r="B43" s="1404">
        <v>33</v>
      </c>
      <c r="C43" s="1400">
        <f t="shared" si="52"/>
        <v>0.19780614997302642</v>
      </c>
      <c r="D43" s="1401">
        <v>3.67</v>
      </c>
      <c r="E43" s="1401">
        <f t="shared" si="53"/>
        <v>121.11</v>
      </c>
      <c r="F43" s="1402">
        <v>0.2</v>
      </c>
      <c r="G43" s="1401">
        <f t="shared" si="45"/>
        <v>24.22</v>
      </c>
      <c r="H43" s="1401">
        <f t="shared" si="46"/>
        <v>5.83</v>
      </c>
      <c r="I43" s="1403">
        <f t="shared" si="47"/>
        <v>30.049999999999997</v>
      </c>
      <c r="J43" s="1404">
        <v>24</v>
      </c>
      <c r="K43" s="1400">
        <f t="shared" si="54"/>
        <v>0.14385901816220104</v>
      </c>
      <c r="L43" s="1401">
        <v>3.67</v>
      </c>
      <c r="M43" s="1401">
        <f t="shared" si="55"/>
        <v>88.08</v>
      </c>
      <c r="N43" s="1402">
        <v>1</v>
      </c>
      <c r="O43" s="1401">
        <f t="shared" si="49"/>
        <v>88.08</v>
      </c>
      <c r="P43" s="1401">
        <f t="shared" si="50"/>
        <v>21.22</v>
      </c>
      <c r="Q43" s="1403">
        <f t="shared" si="51"/>
        <v>109.3</v>
      </c>
    </row>
    <row r="44" spans="1:17" ht="20.45" customHeight="1" x14ac:dyDescent="0.25">
      <c r="A44" s="1383" t="s">
        <v>1754</v>
      </c>
      <c r="B44" s="1404">
        <v>48</v>
      </c>
      <c r="C44" s="1400">
        <f t="shared" si="52"/>
        <v>0.28771803632440207</v>
      </c>
      <c r="D44" s="1401">
        <v>3.84</v>
      </c>
      <c r="E44" s="1401">
        <f t="shared" si="53"/>
        <v>184.32</v>
      </c>
      <c r="F44" s="1402">
        <v>0.2</v>
      </c>
      <c r="G44" s="1401">
        <f t="shared" si="45"/>
        <v>36.86</v>
      </c>
      <c r="H44" s="1401">
        <f t="shared" si="46"/>
        <v>8.8800000000000008</v>
      </c>
      <c r="I44" s="1403">
        <f t="shared" si="47"/>
        <v>45.74</v>
      </c>
      <c r="J44" s="1404">
        <v>96</v>
      </c>
      <c r="K44" s="1400">
        <f t="shared" si="54"/>
        <v>0.57543607264880414</v>
      </c>
      <c r="L44" s="1401">
        <v>3.84</v>
      </c>
      <c r="M44" s="1401">
        <f t="shared" si="55"/>
        <v>368.64</v>
      </c>
      <c r="N44" s="1402">
        <v>1</v>
      </c>
      <c r="O44" s="1401">
        <f t="shared" si="49"/>
        <v>368.64</v>
      </c>
      <c r="P44" s="1401">
        <f t="shared" si="50"/>
        <v>88.81</v>
      </c>
      <c r="Q44" s="1403">
        <f t="shared" si="51"/>
        <v>457.45</v>
      </c>
    </row>
    <row r="45" spans="1:17" ht="20.45" customHeight="1" x14ac:dyDescent="0.25">
      <c r="A45" s="1383" t="s">
        <v>1754</v>
      </c>
      <c r="B45" s="1404">
        <v>24</v>
      </c>
      <c r="C45" s="1400">
        <f t="shared" si="52"/>
        <v>0.14385901816220104</v>
      </c>
      <c r="D45" s="1401">
        <v>3.67</v>
      </c>
      <c r="E45" s="1401">
        <f t="shared" si="53"/>
        <v>88.08</v>
      </c>
      <c r="F45" s="1402">
        <v>0.2</v>
      </c>
      <c r="G45" s="1401">
        <f t="shared" si="45"/>
        <v>17.62</v>
      </c>
      <c r="H45" s="1401">
        <f t="shared" si="46"/>
        <v>4.24</v>
      </c>
      <c r="I45" s="1403">
        <f t="shared" si="47"/>
        <v>21.86</v>
      </c>
      <c r="J45" s="1404">
        <v>69</v>
      </c>
      <c r="K45" s="1400">
        <f t="shared" si="54"/>
        <v>0.41359467721632798</v>
      </c>
      <c r="L45" s="1401">
        <v>3.67</v>
      </c>
      <c r="M45" s="1401">
        <f t="shared" si="55"/>
        <v>253.23</v>
      </c>
      <c r="N45" s="1402">
        <v>1</v>
      </c>
      <c r="O45" s="1401">
        <f t="shared" si="49"/>
        <v>253.23</v>
      </c>
      <c r="P45" s="1401">
        <f t="shared" si="50"/>
        <v>61</v>
      </c>
      <c r="Q45" s="1403">
        <f t="shared" si="51"/>
        <v>314.23</v>
      </c>
    </row>
    <row r="46" spans="1:17" ht="20.45" customHeight="1" x14ac:dyDescent="0.25">
      <c r="A46" s="1383" t="s">
        <v>1754</v>
      </c>
      <c r="B46" s="1404">
        <v>48</v>
      </c>
      <c r="C46" s="1400">
        <f t="shared" si="52"/>
        <v>0.28771803632440207</v>
      </c>
      <c r="D46" s="1401">
        <v>3.84</v>
      </c>
      <c r="E46" s="1401">
        <f t="shared" si="53"/>
        <v>184.32</v>
      </c>
      <c r="F46" s="1402">
        <v>0.2</v>
      </c>
      <c r="G46" s="1401">
        <f t="shared" si="45"/>
        <v>36.86</v>
      </c>
      <c r="H46" s="1401">
        <f t="shared" si="46"/>
        <v>8.8800000000000008</v>
      </c>
      <c r="I46" s="1403">
        <f t="shared" si="47"/>
        <v>45.74</v>
      </c>
      <c r="J46" s="1404">
        <v>111</v>
      </c>
      <c r="K46" s="1400">
        <f t="shared" si="54"/>
        <v>0.66534795900017973</v>
      </c>
      <c r="L46" s="1401">
        <v>3.84</v>
      </c>
      <c r="M46" s="1401">
        <f t="shared" si="55"/>
        <v>426.24</v>
      </c>
      <c r="N46" s="1402">
        <v>1</v>
      </c>
      <c r="O46" s="1401">
        <f t="shared" si="49"/>
        <v>426.24</v>
      </c>
      <c r="P46" s="1401">
        <f t="shared" si="50"/>
        <v>102.68</v>
      </c>
      <c r="Q46" s="1403">
        <f t="shared" si="51"/>
        <v>528.92000000000007</v>
      </c>
    </row>
    <row r="47" spans="1:17" ht="36" customHeight="1" x14ac:dyDescent="0.25">
      <c r="A47" s="985" t="s">
        <v>8</v>
      </c>
      <c r="B47" s="1034">
        <f>SUM(B48:B64)</f>
        <v>315</v>
      </c>
      <c r="C47" s="997">
        <f t="shared" ref="C47:I47" si="56">SUM(C48:C64)</f>
        <v>1.923571503699959</v>
      </c>
      <c r="D47" s="1095"/>
      <c r="E47" s="1095"/>
      <c r="F47" s="1095"/>
      <c r="G47" s="1095">
        <f t="shared" si="56"/>
        <v>316.63</v>
      </c>
      <c r="H47" s="1095">
        <f t="shared" si="56"/>
        <v>76.259999999999991</v>
      </c>
      <c r="I47" s="1096">
        <f t="shared" si="56"/>
        <v>392.89</v>
      </c>
      <c r="J47" s="1327">
        <f>SUM(J48:J64)</f>
        <v>1786</v>
      </c>
      <c r="K47" s="251">
        <f t="shared" ref="K47" si="57">SUM(K48:K64)</f>
        <v>10.975895697687962</v>
      </c>
      <c r="L47" s="1280"/>
      <c r="M47" s="1280"/>
      <c r="N47" s="1280"/>
      <c r="O47" s="1280">
        <f t="shared" ref="O47" si="58">SUM(O48:O64)</f>
        <v>3049.4399999999996</v>
      </c>
      <c r="P47" s="1280">
        <f t="shared" ref="P47" si="59">SUM(P48:P64)</f>
        <v>734.64000000000021</v>
      </c>
      <c r="Q47" s="1281">
        <f>SUM(Q48:Q64)</f>
        <v>3784.08</v>
      </c>
    </row>
    <row r="48" spans="1:17" ht="21.75" customHeight="1" x14ac:dyDescent="0.25">
      <c r="A48" s="1384" t="s">
        <v>1755</v>
      </c>
      <c r="B48" s="1399"/>
      <c r="C48" s="1405"/>
      <c r="D48" s="1407"/>
      <c r="E48" s="1407"/>
      <c r="F48" s="1407"/>
      <c r="G48" s="1407"/>
      <c r="H48" s="1407"/>
      <c r="I48" s="1408"/>
      <c r="J48" s="1404">
        <v>119</v>
      </c>
      <c r="K48" s="1405">
        <f t="shared" ref="K48:K56" si="60">J48/159</f>
        <v>0.74842767295597479</v>
      </c>
      <c r="L48" s="1406">
        <v>1736</v>
      </c>
      <c r="M48" s="1401">
        <f t="shared" ref="M48:M56" si="61">L48*K48</f>
        <v>1299.2704402515722</v>
      </c>
      <c r="N48" s="1402">
        <v>0.3</v>
      </c>
      <c r="O48" s="1401">
        <f t="shared" ref="O48:O64" si="62">ROUND(M48*N48,2)</f>
        <v>389.78</v>
      </c>
      <c r="P48" s="1401">
        <f t="shared" ref="P48:P64" si="63">ROUND(O48*0.2409,2)</f>
        <v>93.9</v>
      </c>
      <c r="Q48" s="1403">
        <f t="shared" ref="Q48:Q64" si="64">O48+P48</f>
        <v>483.67999999999995</v>
      </c>
    </row>
    <row r="49" spans="1:17" ht="21.75" customHeight="1" x14ac:dyDescent="0.25">
      <c r="A49" s="1384" t="s">
        <v>1756</v>
      </c>
      <c r="B49" s="1399"/>
      <c r="C49" s="1405"/>
      <c r="D49" s="1407"/>
      <c r="E49" s="1407"/>
      <c r="F49" s="1407"/>
      <c r="G49" s="1407"/>
      <c r="H49" s="1407"/>
      <c r="I49" s="1408"/>
      <c r="J49" s="1404">
        <v>119</v>
      </c>
      <c r="K49" s="1405">
        <f t="shared" si="60"/>
        <v>0.74842767295597479</v>
      </c>
      <c r="L49" s="1406">
        <v>1736</v>
      </c>
      <c r="M49" s="1401">
        <f t="shared" si="61"/>
        <v>1299.2704402515722</v>
      </c>
      <c r="N49" s="1402">
        <v>0.3</v>
      </c>
      <c r="O49" s="1401">
        <f t="shared" si="62"/>
        <v>389.78</v>
      </c>
      <c r="P49" s="1401">
        <f t="shared" si="63"/>
        <v>93.9</v>
      </c>
      <c r="Q49" s="1403">
        <f t="shared" si="64"/>
        <v>483.67999999999995</v>
      </c>
    </row>
    <row r="50" spans="1:17" ht="19.899999999999999" customHeight="1" x14ac:dyDescent="0.25">
      <c r="A50" s="1383" t="s">
        <v>1757</v>
      </c>
      <c r="B50" s="1404">
        <v>40</v>
      </c>
      <c r="C50" s="1405">
        <f t="shared" ref="C50:C54" si="65">B50/159</f>
        <v>0.25157232704402516</v>
      </c>
      <c r="D50" s="1406">
        <v>1127</v>
      </c>
      <c r="E50" s="1401">
        <f t="shared" ref="E50:E54" si="66">D50*C50</f>
        <v>283.52201257861634</v>
      </c>
      <c r="F50" s="1402">
        <v>0.2</v>
      </c>
      <c r="G50" s="1401">
        <f t="shared" ref="G50:G61" si="67">ROUND(E50*F50,2)</f>
        <v>56.7</v>
      </c>
      <c r="H50" s="1401">
        <f t="shared" ref="H50:H61" si="68">ROUND(G50*0.2409,2)</f>
        <v>13.66</v>
      </c>
      <c r="I50" s="1403">
        <f t="shared" ref="I50:I61" si="69">G50+H50</f>
        <v>70.36</v>
      </c>
      <c r="J50" s="1404">
        <v>119</v>
      </c>
      <c r="K50" s="1405">
        <f t="shared" si="60"/>
        <v>0.74842767295597479</v>
      </c>
      <c r="L50" s="1406">
        <v>1127</v>
      </c>
      <c r="M50" s="1401">
        <f t="shared" si="61"/>
        <v>843.47798742138355</v>
      </c>
      <c r="N50" s="1402">
        <v>0.3</v>
      </c>
      <c r="O50" s="1401">
        <f t="shared" si="62"/>
        <v>253.04</v>
      </c>
      <c r="P50" s="1401">
        <f t="shared" si="63"/>
        <v>60.96</v>
      </c>
      <c r="Q50" s="1403">
        <f t="shared" si="64"/>
        <v>314</v>
      </c>
    </row>
    <row r="51" spans="1:17" ht="18.75" customHeight="1" x14ac:dyDescent="0.25">
      <c r="A51" s="1383" t="s">
        <v>1758</v>
      </c>
      <c r="B51" s="1404">
        <v>40</v>
      </c>
      <c r="C51" s="1405">
        <f t="shared" si="65"/>
        <v>0.25157232704402516</v>
      </c>
      <c r="D51" s="1406">
        <v>870</v>
      </c>
      <c r="E51" s="1401">
        <f t="shared" si="66"/>
        <v>218.8679245283019</v>
      </c>
      <c r="F51" s="1402">
        <v>0.2</v>
      </c>
      <c r="G51" s="1401">
        <f t="shared" si="67"/>
        <v>43.77</v>
      </c>
      <c r="H51" s="1401">
        <f t="shared" si="68"/>
        <v>10.54</v>
      </c>
      <c r="I51" s="1403">
        <f t="shared" si="69"/>
        <v>54.31</v>
      </c>
      <c r="J51" s="1404">
        <v>40</v>
      </c>
      <c r="K51" s="1405">
        <f t="shared" si="60"/>
        <v>0.25157232704402516</v>
      </c>
      <c r="L51" s="1406">
        <v>870</v>
      </c>
      <c r="M51" s="1401">
        <f t="shared" si="61"/>
        <v>218.8679245283019</v>
      </c>
      <c r="N51" s="1402">
        <v>0.3</v>
      </c>
      <c r="O51" s="1401">
        <f t="shared" si="62"/>
        <v>65.66</v>
      </c>
      <c r="P51" s="1401">
        <f t="shared" si="63"/>
        <v>15.82</v>
      </c>
      <c r="Q51" s="1403">
        <f t="shared" si="64"/>
        <v>81.47999999999999</v>
      </c>
    </row>
    <row r="52" spans="1:17" ht="18.75" customHeight="1" x14ac:dyDescent="0.25">
      <c r="A52" s="1383" t="s">
        <v>1758</v>
      </c>
      <c r="B52" s="1404"/>
      <c r="C52" s="1405"/>
      <c r="D52" s="1406"/>
      <c r="E52" s="1401"/>
      <c r="F52" s="1402"/>
      <c r="G52" s="1401"/>
      <c r="H52" s="1401"/>
      <c r="I52" s="1403"/>
      <c r="J52" s="1404">
        <v>90</v>
      </c>
      <c r="K52" s="1405">
        <f t="shared" si="60"/>
        <v>0.56603773584905659</v>
      </c>
      <c r="L52" s="1406">
        <v>870</v>
      </c>
      <c r="M52" s="1401">
        <f t="shared" si="61"/>
        <v>492.45283018867923</v>
      </c>
      <c r="N52" s="1402">
        <v>0.3</v>
      </c>
      <c r="O52" s="1401">
        <f t="shared" si="62"/>
        <v>147.74</v>
      </c>
      <c r="P52" s="1401">
        <f t="shared" si="63"/>
        <v>35.590000000000003</v>
      </c>
      <c r="Q52" s="1403">
        <f t="shared" si="64"/>
        <v>183.33</v>
      </c>
    </row>
    <row r="53" spans="1:17" ht="18.75" customHeight="1" x14ac:dyDescent="0.25">
      <c r="A53" s="1383" t="s">
        <v>1758</v>
      </c>
      <c r="B53" s="1404"/>
      <c r="C53" s="1405"/>
      <c r="D53" s="1406"/>
      <c r="E53" s="1401"/>
      <c r="F53" s="1402"/>
      <c r="G53" s="1401"/>
      <c r="H53" s="1401"/>
      <c r="I53" s="1403"/>
      <c r="J53" s="1404">
        <v>119</v>
      </c>
      <c r="K53" s="1405">
        <f t="shared" si="60"/>
        <v>0.74842767295597479</v>
      </c>
      <c r="L53" s="1406">
        <v>870</v>
      </c>
      <c r="M53" s="1401">
        <f t="shared" si="61"/>
        <v>651.13207547169804</v>
      </c>
      <c r="N53" s="1402">
        <v>0.3</v>
      </c>
      <c r="O53" s="1401">
        <f t="shared" si="62"/>
        <v>195.34</v>
      </c>
      <c r="P53" s="1401">
        <f t="shared" si="63"/>
        <v>47.06</v>
      </c>
      <c r="Q53" s="1403">
        <f t="shared" si="64"/>
        <v>242.4</v>
      </c>
    </row>
    <row r="54" spans="1:17" ht="18.75" customHeight="1" x14ac:dyDescent="0.25">
      <c r="A54" s="1383" t="s">
        <v>1758</v>
      </c>
      <c r="B54" s="1404">
        <v>40</v>
      </c>
      <c r="C54" s="1405">
        <f t="shared" si="65"/>
        <v>0.25157232704402516</v>
      </c>
      <c r="D54" s="1406">
        <v>870</v>
      </c>
      <c r="E54" s="1401">
        <f t="shared" si="66"/>
        <v>218.8679245283019</v>
      </c>
      <c r="F54" s="1402">
        <v>0.2</v>
      </c>
      <c r="G54" s="1401">
        <f t="shared" si="67"/>
        <v>43.77</v>
      </c>
      <c r="H54" s="1401">
        <f t="shared" si="68"/>
        <v>10.54</v>
      </c>
      <c r="I54" s="1403">
        <f t="shared" si="69"/>
        <v>54.31</v>
      </c>
      <c r="J54" s="1404">
        <v>119</v>
      </c>
      <c r="K54" s="1405">
        <f t="shared" si="60"/>
        <v>0.74842767295597479</v>
      </c>
      <c r="L54" s="1406">
        <v>870</v>
      </c>
      <c r="M54" s="1401">
        <f t="shared" si="61"/>
        <v>651.13207547169804</v>
      </c>
      <c r="N54" s="1402">
        <v>0.3</v>
      </c>
      <c r="O54" s="1401">
        <f t="shared" si="62"/>
        <v>195.34</v>
      </c>
      <c r="P54" s="1401">
        <f t="shared" si="63"/>
        <v>47.06</v>
      </c>
      <c r="Q54" s="1403">
        <f t="shared" si="64"/>
        <v>242.4</v>
      </c>
    </row>
    <row r="55" spans="1:17" ht="18.75" customHeight="1" x14ac:dyDescent="0.25">
      <c r="A55" s="1383" t="s">
        <v>1758</v>
      </c>
      <c r="B55" s="1404"/>
      <c r="C55" s="1405"/>
      <c r="D55" s="1406"/>
      <c r="E55" s="1401"/>
      <c r="F55" s="1402"/>
      <c r="G55" s="1401"/>
      <c r="H55" s="1401"/>
      <c r="I55" s="1403"/>
      <c r="J55" s="1404">
        <v>72</v>
      </c>
      <c r="K55" s="1405">
        <f t="shared" si="60"/>
        <v>0.45283018867924529</v>
      </c>
      <c r="L55" s="1406">
        <v>870</v>
      </c>
      <c r="M55" s="1401">
        <f t="shared" si="61"/>
        <v>393.96226415094338</v>
      </c>
      <c r="N55" s="1402">
        <v>0.3</v>
      </c>
      <c r="O55" s="1401">
        <f t="shared" si="62"/>
        <v>118.19</v>
      </c>
      <c r="P55" s="1401">
        <f t="shared" si="63"/>
        <v>28.47</v>
      </c>
      <c r="Q55" s="1403">
        <f t="shared" si="64"/>
        <v>146.66</v>
      </c>
    </row>
    <row r="56" spans="1:17" ht="18.75" customHeight="1" x14ac:dyDescent="0.25">
      <c r="A56" s="1383" t="s">
        <v>1758</v>
      </c>
      <c r="B56" s="1404"/>
      <c r="C56" s="1405"/>
      <c r="D56" s="1406"/>
      <c r="E56" s="1401"/>
      <c r="F56" s="1402"/>
      <c r="G56" s="1401"/>
      <c r="H56" s="1401"/>
      <c r="I56" s="1403"/>
      <c r="J56" s="1404">
        <v>119</v>
      </c>
      <c r="K56" s="1405">
        <f t="shared" si="60"/>
        <v>0.74842767295597479</v>
      </c>
      <c r="L56" s="1406">
        <v>870</v>
      </c>
      <c r="M56" s="1401">
        <f t="shared" si="61"/>
        <v>651.13207547169804</v>
      </c>
      <c r="N56" s="1402">
        <v>0.3</v>
      </c>
      <c r="O56" s="1401">
        <f t="shared" si="62"/>
        <v>195.34</v>
      </c>
      <c r="P56" s="1401">
        <f t="shared" si="63"/>
        <v>47.06</v>
      </c>
      <c r="Q56" s="1403">
        <f t="shared" si="64"/>
        <v>242.4</v>
      </c>
    </row>
    <row r="57" spans="1:17" ht="18.75" customHeight="1" x14ac:dyDescent="0.25">
      <c r="A57" s="1383" t="s">
        <v>1759</v>
      </c>
      <c r="B57" s="1404">
        <v>48</v>
      </c>
      <c r="C57" s="1400">
        <f t="shared" ref="C57:C61" si="70">B57/166.83</f>
        <v>0.28771803632440207</v>
      </c>
      <c r="D57" s="1401">
        <v>4.42</v>
      </c>
      <c r="E57" s="1401">
        <f t="shared" ref="E57:E61" si="71">B57*D57</f>
        <v>212.16</v>
      </c>
      <c r="F57" s="1402">
        <v>0.2</v>
      </c>
      <c r="G57" s="1401">
        <f t="shared" si="67"/>
        <v>42.43</v>
      </c>
      <c r="H57" s="1401">
        <f t="shared" si="68"/>
        <v>10.220000000000001</v>
      </c>
      <c r="I57" s="1403">
        <f t="shared" si="69"/>
        <v>52.65</v>
      </c>
      <c r="J57" s="1404">
        <v>96</v>
      </c>
      <c r="K57" s="1400">
        <f t="shared" ref="K57:K64" si="72">J57/166.83</f>
        <v>0.57543607264880414</v>
      </c>
      <c r="L57" s="1401">
        <v>4.42</v>
      </c>
      <c r="M57" s="1401">
        <f t="shared" ref="M57:M64" si="73">J57*L57</f>
        <v>424.32</v>
      </c>
      <c r="N57" s="1402">
        <v>0.3</v>
      </c>
      <c r="O57" s="1401">
        <f t="shared" si="62"/>
        <v>127.3</v>
      </c>
      <c r="P57" s="1401">
        <f t="shared" si="63"/>
        <v>30.67</v>
      </c>
      <c r="Q57" s="1403">
        <f t="shared" si="64"/>
        <v>157.97</v>
      </c>
    </row>
    <row r="58" spans="1:17" ht="18.75" customHeight="1" x14ac:dyDescent="0.25">
      <c r="A58" s="1383" t="s">
        <v>1759</v>
      </c>
      <c r="B58" s="1404">
        <v>57</v>
      </c>
      <c r="C58" s="1400">
        <f t="shared" si="70"/>
        <v>0.34166516813522746</v>
      </c>
      <c r="D58" s="1401">
        <v>4.42</v>
      </c>
      <c r="E58" s="1401">
        <f t="shared" si="71"/>
        <v>251.94</v>
      </c>
      <c r="F58" s="1402">
        <v>0.2</v>
      </c>
      <c r="G58" s="1401">
        <f t="shared" si="67"/>
        <v>50.39</v>
      </c>
      <c r="H58" s="1401">
        <f t="shared" si="68"/>
        <v>12.14</v>
      </c>
      <c r="I58" s="1403">
        <f t="shared" si="69"/>
        <v>62.53</v>
      </c>
      <c r="J58" s="1404">
        <v>90</v>
      </c>
      <c r="K58" s="1400">
        <f t="shared" si="72"/>
        <v>0.53947131810825388</v>
      </c>
      <c r="L58" s="1401">
        <v>4.42</v>
      </c>
      <c r="M58" s="1401">
        <f t="shared" si="73"/>
        <v>397.8</v>
      </c>
      <c r="N58" s="1402">
        <v>0.3</v>
      </c>
      <c r="O58" s="1401">
        <f t="shared" si="62"/>
        <v>119.34</v>
      </c>
      <c r="P58" s="1401">
        <f t="shared" si="63"/>
        <v>28.75</v>
      </c>
      <c r="Q58" s="1403">
        <f t="shared" si="64"/>
        <v>148.09</v>
      </c>
    </row>
    <row r="59" spans="1:17" ht="18.75" customHeight="1" x14ac:dyDescent="0.25">
      <c r="A59" s="1383" t="s">
        <v>1759</v>
      </c>
      <c r="B59" s="1404">
        <v>24</v>
      </c>
      <c r="C59" s="1400">
        <f t="shared" si="70"/>
        <v>0.14385901816220104</v>
      </c>
      <c r="D59" s="1401">
        <v>4.42</v>
      </c>
      <c r="E59" s="1401">
        <f t="shared" si="71"/>
        <v>106.08</v>
      </c>
      <c r="F59" s="1402">
        <v>0.2</v>
      </c>
      <c r="G59" s="1401">
        <f t="shared" si="67"/>
        <v>21.22</v>
      </c>
      <c r="H59" s="1401">
        <f t="shared" si="68"/>
        <v>5.1100000000000003</v>
      </c>
      <c r="I59" s="1403">
        <f t="shared" si="69"/>
        <v>26.33</v>
      </c>
      <c r="J59" s="1404">
        <v>72</v>
      </c>
      <c r="K59" s="1400">
        <f t="shared" si="72"/>
        <v>0.43157705448660311</v>
      </c>
      <c r="L59" s="1401">
        <v>4.42</v>
      </c>
      <c r="M59" s="1401">
        <f t="shared" si="73"/>
        <v>318.24</v>
      </c>
      <c r="N59" s="1402">
        <v>0.3</v>
      </c>
      <c r="O59" s="1401">
        <f t="shared" si="62"/>
        <v>95.47</v>
      </c>
      <c r="P59" s="1401">
        <f t="shared" si="63"/>
        <v>23</v>
      </c>
      <c r="Q59" s="1403">
        <f t="shared" si="64"/>
        <v>118.47</v>
      </c>
    </row>
    <row r="60" spans="1:17" x14ac:dyDescent="0.25">
      <c r="A60" s="1383" t="s">
        <v>1759</v>
      </c>
      <c r="B60" s="1404">
        <v>42</v>
      </c>
      <c r="C60" s="1400">
        <f t="shared" si="70"/>
        <v>0.25175328178385181</v>
      </c>
      <c r="D60" s="1401">
        <v>4.42</v>
      </c>
      <c r="E60" s="1401">
        <f t="shared" si="71"/>
        <v>185.64</v>
      </c>
      <c r="F60" s="1402">
        <v>0.2</v>
      </c>
      <c r="G60" s="1401">
        <f t="shared" si="67"/>
        <v>37.130000000000003</v>
      </c>
      <c r="H60" s="1401">
        <f t="shared" si="68"/>
        <v>8.94</v>
      </c>
      <c r="I60" s="1403">
        <f t="shared" si="69"/>
        <v>46.07</v>
      </c>
      <c r="J60" s="1404">
        <v>165</v>
      </c>
      <c r="K60" s="1400">
        <f t="shared" si="72"/>
        <v>0.98903074986513206</v>
      </c>
      <c r="L60" s="1401">
        <v>4.42</v>
      </c>
      <c r="M60" s="1401">
        <f t="shared" si="73"/>
        <v>729.3</v>
      </c>
      <c r="N60" s="1402">
        <v>0.3</v>
      </c>
      <c r="O60" s="1401">
        <f t="shared" si="62"/>
        <v>218.79</v>
      </c>
      <c r="P60" s="1401">
        <f t="shared" si="63"/>
        <v>52.71</v>
      </c>
      <c r="Q60" s="1403">
        <f t="shared" si="64"/>
        <v>271.5</v>
      </c>
    </row>
    <row r="61" spans="1:17" x14ac:dyDescent="0.25">
      <c r="A61" s="1383" t="s">
        <v>1759</v>
      </c>
      <c r="B61" s="1404">
        <v>24</v>
      </c>
      <c r="C61" s="1400">
        <f t="shared" si="70"/>
        <v>0.14385901816220104</v>
      </c>
      <c r="D61" s="1401">
        <v>4.42</v>
      </c>
      <c r="E61" s="1401">
        <f t="shared" si="71"/>
        <v>106.08</v>
      </c>
      <c r="F61" s="1402">
        <v>0.2</v>
      </c>
      <c r="G61" s="1401">
        <f t="shared" si="67"/>
        <v>21.22</v>
      </c>
      <c r="H61" s="1401">
        <f t="shared" si="68"/>
        <v>5.1100000000000003</v>
      </c>
      <c r="I61" s="1403">
        <f t="shared" si="69"/>
        <v>26.33</v>
      </c>
      <c r="J61" s="1404">
        <v>77</v>
      </c>
      <c r="K61" s="1400">
        <f t="shared" si="72"/>
        <v>0.46154768327039497</v>
      </c>
      <c r="L61" s="1401">
        <v>4.42</v>
      </c>
      <c r="M61" s="1401">
        <f t="shared" si="73"/>
        <v>340.34</v>
      </c>
      <c r="N61" s="1402">
        <v>0.3</v>
      </c>
      <c r="O61" s="1401">
        <f t="shared" si="62"/>
        <v>102.1</v>
      </c>
      <c r="P61" s="1401">
        <f t="shared" si="63"/>
        <v>24.6</v>
      </c>
      <c r="Q61" s="1403">
        <f t="shared" si="64"/>
        <v>126.69999999999999</v>
      </c>
    </row>
    <row r="62" spans="1:17" x14ac:dyDescent="0.25">
      <c r="A62" s="1383" t="s">
        <v>1760</v>
      </c>
      <c r="B62" s="1404"/>
      <c r="C62" s="1400"/>
      <c r="D62" s="1401"/>
      <c r="E62" s="1401"/>
      <c r="F62" s="1402"/>
      <c r="G62" s="1401"/>
      <c r="H62" s="1401"/>
      <c r="I62" s="1403"/>
      <c r="J62" s="1404">
        <v>117</v>
      </c>
      <c r="K62" s="1400">
        <f t="shared" si="72"/>
        <v>0.70131271354072999</v>
      </c>
      <c r="L62" s="1401">
        <v>3.93</v>
      </c>
      <c r="M62" s="1401">
        <f t="shared" si="73"/>
        <v>459.81</v>
      </c>
      <c r="N62" s="1402">
        <v>0.3</v>
      </c>
      <c r="O62" s="1401">
        <f t="shared" si="62"/>
        <v>137.94</v>
      </c>
      <c r="P62" s="1401">
        <f t="shared" si="63"/>
        <v>33.229999999999997</v>
      </c>
      <c r="Q62" s="1403">
        <f t="shared" si="64"/>
        <v>171.17</v>
      </c>
    </row>
    <row r="63" spans="1:17" x14ac:dyDescent="0.25">
      <c r="A63" s="1383" t="s">
        <v>1760</v>
      </c>
      <c r="B63" s="1404"/>
      <c r="C63" s="1400"/>
      <c r="D63" s="1401"/>
      <c r="E63" s="1401"/>
      <c r="F63" s="1402"/>
      <c r="G63" s="1401"/>
      <c r="H63" s="1401"/>
      <c r="I63" s="1403"/>
      <c r="J63" s="1404">
        <v>124</v>
      </c>
      <c r="K63" s="1400">
        <f t="shared" si="72"/>
        <v>0.74327159383803865</v>
      </c>
      <c r="L63" s="1401">
        <v>3.93</v>
      </c>
      <c r="M63" s="1401">
        <f t="shared" si="73"/>
        <v>487.32</v>
      </c>
      <c r="N63" s="1402">
        <v>0.3</v>
      </c>
      <c r="O63" s="1401">
        <f t="shared" si="62"/>
        <v>146.19999999999999</v>
      </c>
      <c r="P63" s="1401">
        <f t="shared" si="63"/>
        <v>35.22</v>
      </c>
      <c r="Q63" s="1403">
        <f t="shared" si="64"/>
        <v>181.42</v>
      </c>
    </row>
    <row r="64" spans="1:17" x14ac:dyDescent="0.25">
      <c r="A64" s="1383" t="s">
        <v>1760</v>
      </c>
      <c r="B64" s="1404"/>
      <c r="C64" s="1400"/>
      <c r="D64" s="1401"/>
      <c r="E64" s="1401"/>
      <c r="F64" s="1402"/>
      <c r="G64" s="1401"/>
      <c r="H64" s="1401"/>
      <c r="I64" s="1403"/>
      <c r="J64" s="1404">
        <v>129</v>
      </c>
      <c r="K64" s="1400">
        <f t="shared" si="72"/>
        <v>0.77324222262183051</v>
      </c>
      <c r="L64" s="1401">
        <v>3.93</v>
      </c>
      <c r="M64" s="1401">
        <f t="shared" si="73"/>
        <v>506.97</v>
      </c>
      <c r="N64" s="1402">
        <v>0.3</v>
      </c>
      <c r="O64" s="1401">
        <f t="shared" si="62"/>
        <v>152.09</v>
      </c>
      <c r="P64" s="1401">
        <f t="shared" si="63"/>
        <v>36.64</v>
      </c>
      <c r="Q64" s="1403">
        <f t="shared" si="64"/>
        <v>188.73000000000002</v>
      </c>
    </row>
    <row r="65" spans="1:17" s="565" customFormat="1" ht="24" customHeight="1" x14ac:dyDescent="0.25">
      <c r="A65" s="1385" t="s">
        <v>1761</v>
      </c>
      <c r="B65" s="1396">
        <f>B66+B69+B83</f>
        <v>526</v>
      </c>
      <c r="C65" s="1397">
        <f t="shared" ref="C65:I65" si="74">C66+C69+C83</f>
        <v>3.1965971461175591</v>
      </c>
      <c r="D65" s="1397"/>
      <c r="E65" s="1397"/>
      <c r="F65" s="1397"/>
      <c r="G65" s="1397">
        <f t="shared" si="74"/>
        <v>541.22</v>
      </c>
      <c r="H65" s="1397">
        <f t="shared" si="74"/>
        <v>130.39000000000001</v>
      </c>
      <c r="I65" s="1398">
        <f t="shared" si="74"/>
        <v>671.61</v>
      </c>
      <c r="J65" s="1396">
        <f>J66+J69+J83</f>
        <v>1752.5</v>
      </c>
      <c r="K65" s="1397">
        <f t="shared" ref="K65" si="75">K66+K69+K83</f>
        <v>10.60226317831167</v>
      </c>
      <c r="L65" s="1397"/>
      <c r="M65" s="1397"/>
      <c r="N65" s="1397"/>
      <c r="O65" s="1397">
        <f t="shared" ref="O65" si="76">O66+O69+O83</f>
        <v>8480.0999999999985</v>
      </c>
      <c r="P65" s="1397">
        <f t="shared" ref="P65" si="77">P66+P69+P83</f>
        <v>2042.8399999999997</v>
      </c>
      <c r="Q65" s="1398">
        <f t="shared" ref="Q65" si="78">Q66+Q69+Q83</f>
        <v>10522.94</v>
      </c>
    </row>
    <row r="66" spans="1:17" ht="52.5" customHeight="1" x14ac:dyDescent="0.25">
      <c r="A66" s="985" t="s">
        <v>11</v>
      </c>
      <c r="B66" s="1034">
        <f>SUM(B67:B68)</f>
        <v>60</v>
      </c>
      <c r="C66" s="997">
        <f t="shared" ref="C66:I66" si="79">SUM(C67:C68)</f>
        <v>0.37735849056603776</v>
      </c>
      <c r="D66" s="1095"/>
      <c r="E66" s="1095"/>
      <c r="F66" s="1095"/>
      <c r="G66" s="1095">
        <f t="shared" si="79"/>
        <v>96.75</v>
      </c>
      <c r="H66" s="1095">
        <f t="shared" si="79"/>
        <v>23.310000000000002</v>
      </c>
      <c r="I66" s="1096">
        <f t="shared" si="79"/>
        <v>120.06</v>
      </c>
      <c r="J66" s="1327">
        <f>SUM(J67:J68)</f>
        <v>218.5</v>
      </c>
      <c r="K66" s="251">
        <f t="shared" ref="K66" si="80">SUM(K67:K68)</f>
        <v>1.3742138364779874</v>
      </c>
      <c r="L66" s="1280"/>
      <c r="M66" s="1280"/>
      <c r="N66" s="1280"/>
      <c r="O66" s="1280">
        <f t="shared" ref="O66" si="81">SUM(O67:O68)</f>
        <v>1780.8600000000001</v>
      </c>
      <c r="P66" s="1280">
        <f t="shared" ref="P66" si="82">SUM(P67:P68)</f>
        <v>429.01</v>
      </c>
      <c r="Q66" s="1281">
        <f t="shared" ref="Q66" si="83">SUM(Q67:Q68)</f>
        <v>2209.87</v>
      </c>
    </row>
    <row r="67" spans="1:17" ht="18.75" customHeight="1" x14ac:dyDescent="0.25">
      <c r="A67" s="1384" t="s">
        <v>1762</v>
      </c>
      <c r="B67" s="1404">
        <v>40</v>
      </c>
      <c r="C67" s="1405">
        <f>B67/159</f>
        <v>0.25157232704402516</v>
      </c>
      <c r="D67" s="1406">
        <v>1244</v>
      </c>
      <c r="E67" s="1401">
        <f t="shared" ref="E67:E68" si="84">D67*C67</f>
        <v>312.95597484276732</v>
      </c>
      <c r="F67" s="1402">
        <v>0.2</v>
      </c>
      <c r="G67" s="1401">
        <f t="shared" ref="G67:G68" si="85">ROUND(E67*F67,2)</f>
        <v>62.59</v>
      </c>
      <c r="H67" s="1401">
        <f t="shared" ref="H67:H68" si="86">ROUND(G67*0.2409,2)</f>
        <v>15.08</v>
      </c>
      <c r="I67" s="1403">
        <f t="shared" ref="I67:I68" si="87">G67+H67</f>
        <v>77.67</v>
      </c>
      <c r="J67" s="1404">
        <v>119</v>
      </c>
      <c r="K67" s="1405">
        <f>J67/159</f>
        <v>0.74842767295597479</v>
      </c>
      <c r="L67" s="1406">
        <v>1244</v>
      </c>
      <c r="M67" s="1401">
        <f t="shared" ref="M67:M68" si="88">L67*K67</f>
        <v>931.04402515723268</v>
      </c>
      <c r="N67" s="1402">
        <v>1</v>
      </c>
      <c r="O67" s="1401">
        <f t="shared" ref="O67:O68" si="89">ROUND(M67*N67,2)</f>
        <v>931.04</v>
      </c>
      <c r="P67" s="1401">
        <f t="shared" ref="P67:P68" si="90">ROUND(O67*0.2409,2)</f>
        <v>224.29</v>
      </c>
      <c r="Q67" s="1403">
        <f t="shared" ref="Q67:Q68" si="91">O67+P67</f>
        <v>1155.33</v>
      </c>
    </row>
    <row r="68" spans="1:17" ht="19.5" customHeight="1" x14ac:dyDescent="0.25">
      <c r="A68" s="1383" t="s">
        <v>559</v>
      </c>
      <c r="B68" s="1404">
        <v>20</v>
      </c>
      <c r="C68" s="1405">
        <f>B68/159</f>
        <v>0.12578616352201258</v>
      </c>
      <c r="D68" s="1406">
        <v>1358</v>
      </c>
      <c r="E68" s="1401">
        <f t="shared" si="84"/>
        <v>170.8176100628931</v>
      </c>
      <c r="F68" s="1402">
        <v>0.2</v>
      </c>
      <c r="G68" s="1401">
        <f t="shared" si="85"/>
        <v>34.159999999999997</v>
      </c>
      <c r="H68" s="1401">
        <f t="shared" si="86"/>
        <v>8.23</v>
      </c>
      <c r="I68" s="1403">
        <f t="shared" si="87"/>
        <v>42.39</v>
      </c>
      <c r="J68" s="1404">
        <v>99.5</v>
      </c>
      <c r="K68" s="1405">
        <f>J68/159</f>
        <v>0.62578616352201255</v>
      </c>
      <c r="L68" s="1406">
        <v>1358</v>
      </c>
      <c r="M68" s="1401">
        <f t="shared" si="88"/>
        <v>849.8176100628931</v>
      </c>
      <c r="N68" s="1402">
        <v>1</v>
      </c>
      <c r="O68" s="1401">
        <f t="shared" si="89"/>
        <v>849.82</v>
      </c>
      <c r="P68" s="1401">
        <f t="shared" si="90"/>
        <v>204.72</v>
      </c>
      <c r="Q68" s="1403">
        <f t="shared" si="91"/>
        <v>1054.54</v>
      </c>
    </row>
    <row r="69" spans="1:17" ht="71.25" customHeight="1" x14ac:dyDescent="0.25">
      <c r="A69" s="985" t="s">
        <v>9</v>
      </c>
      <c r="B69" s="1034">
        <f>SUM(B70:B82)</f>
        <v>265</v>
      </c>
      <c r="C69" s="997">
        <f t="shared" ref="C69:I69" si="92">SUM(C70:C82)</f>
        <v>1.6144193784430878</v>
      </c>
      <c r="D69" s="1095"/>
      <c r="E69" s="1095"/>
      <c r="F69" s="1095"/>
      <c r="G69" s="1095">
        <f t="shared" si="92"/>
        <v>291.75</v>
      </c>
      <c r="H69" s="1095">
        <f t="shared" si="92"/>
        <v>70.290000000000006</v>
      </c>
      <c r="I69" s="1096">
        <f t="shared" si="92"/>
        <v>362.04</v>
      </c>
      <c r="J69" s="1327">
        <f>SUM(J70:J82)</f>
        <v>607</v>
      </c>
      <c r="K69" s="251">
        <f t="shared" ref="K69" si="93">SUM(K70:K82)</f>
        <v>3.6714947653186667</v>
      </c>
      <c r="L69" s="1280"/>
      <c r="M69" s="1280"/>
      <c r="N69" s="1428"/>
      <c r="O69" s="1280">
        <f t="shared" ref="O69" si="94">SUM(O70:O82)</f>
        <v>3188.5199999999995</v>
      </c>
      <c r="P69" s="1280">
        <f t="shared" ref="P69" si="95">SUM(P70:P82)</f>
        <v>768.1099999999999</v>
      </c>
      <c r="Q69" s="1281">
        <f>SUM(Q70:Q82)</f>
        <v>3956.6300000000006</v>
      </c>
    </row>
    <row r="70" spans="1:17" ht="16.899999999999999" customHeight="1" x14ac:dyDescent="0.25">
      <c r="A70" s="1383" t="s">
        <v>1763</v>
      </c>
      <c r="B70" s="1404">
        <v>40</v>
      </c>
      <c r="C70" s="1405">
        <f>B70/159</f>
        <v>0.25157232704402516</v>
      </c>
      <c r="D70" s="1406">
        <v>1049</v>
      </c>
      <c r="E70" s="1401">
        <f t="shared" ref="E70" si="96">D70*C70</f>
        <v>263.89937106918239</v>
      </c>
      <c r="F70" s="1402">
        <v>0.2</v>
      </c>
      <c r="G70" s="1401">
        <f t="shared" ref="G70" si="97">ROUND(E70*F70,2)</f>
        <v>52.78</v>
      </c>
      <c r="H70" s="1401">
        <f t="shared" ref="H70:H81" si="98">ROUND(G70*0.2409,2)</f>
        <v>12.71</v>
      </c>
      <c r="I70" s="1403">
        <f t="shared" ref="I70:I81" si="99">G70+H70</f>
        <v>65.490000000000009</v>
      </c>
      <c r="J70" s="1404">
        <v>32</v>
      </c>
      <c r="K70" s="1405">
        <f>J70/159</f>
        <v>0.20125786163522014</v>
      </c>
      <c r="L70" s="1406">
        <v>1049</v>
      </c>
      <c r="M70" s="1401">
        <f t="shared" ref="M70:M71" si="100">L70*K70</f>
        <v>211.11949685534591</v>
      </c>
      <c r="N70" s="1402">
        <v>1</v>
      </c>
      <c r="O70" s="1401">
        <f t="shared" ref="O70:O82" si="101">ROUND(M70*N70,2)</f>
        <v>211.12</v>
      </c>
      <c r="P70" s="1401">
        <f t="shared" ref="P70:P82" si="102">ROUND(O70*0.2409,2)</f>
        <v>50.86</v>
      </c>
      <c r="Q70" s="1403">
        <f t="shared" ref="Q70:Q82" si="103">O70+P70</f>
        <v>261.98</v>
      </c>
    </row>
    <row r="71" spans="1:17" ht="16.899999999999999" customHeight="1" x14ac:dyDescent="0.25">
      <c r="A71" s="1383" t="s">
        <v>1764</v>
      </c>
      <c r="B71" s="1404">
        <v>40</v>
      </c>
      <c r="C71" s="1405">
        <f>B71/159</f>
        <v>0.25157232704402516</v>
      </c>
      <c r="D71" s="1406">
        <v>955</v>
      </c>
      <c r="E71" s="1401">
        <f>D71*C71</f>
        <v>240.25157232704402</v>
      </c>
      <c r="F71" s="1402">
        <v>0.2</v>
      </c>
      <c r="G71" s="1401">
        <f>ROUND(E71*F71,2)</f>
        <v>48.05</v>
      </c>
      <c r="H71" s="1401">
        <f t="shared" si="98"/>
        <v>11.58</v>
      </c>
      <c r="I71" s="1403">
        <f t="shared" si="99"/>
        <v>59.629999999999995</v>
      </c>
      <c r="J71" s="1404">
        <v>72</v>
      </c>
      <c r="K71" s="1405">
        <f>J71/159</f>
        <v>0.45283018867924529</v>
      </c>
      <c r="L71" s="1406">
        <v>955</v>
      </c>
      <c r="M71" s="1401">
        <f t="shared" si="100"/>
        <v>432.45283018867923</v>
      </c>
      <c r="N71" s="1402">
        <v>1</v>
      </c>
      <c r="O71" s="1401">
        <f t="shared" si="101"/>
        <v>432.45</v>
      </c>
      <c r="P71" s="1401">
        <f t="shared" si="102"/>
        <v>104.18</v>
      </c>
      <c r="Q71" s="1403">
        <f t="shared" si="103"/>
        <v>536.63</v>
      </c>
    </row>
    <row r="72" spans="1:17" ht="16.899999999999999" customHeight="1" x14ac:dyDescent="0.25">
      <c r="A72" s="1383" t="s">
        <v>1764</v>
      </c>
      <c r="B72" s="1404">
        <v>8</v>
      </c>
      <c r="C72" s="1405">
        <f>B72/159</f>
        <v>5.0314465408805034E-2</v>
      </c>
      <c r="D72" s="1406">
        <v>995</v>
      </c>
      <c r="E72" s="1401">
        <f>D72*C72</f>
        <v>50.062893081761011</v>
      </c>
      <c r="F72" s="1402">
        <v>0.2</v>
      </c>
      <c r="G72" s="1401">
        <f>ROUND(E72*F72,2)</f>
        <v>10.01</v>
      </c>
      <c r="H72" s="1401">
        <f t="shared" si="98"/>
        <v>2.41</v>
      </c>
      <c r="I72" s="1403">
        <f t="shared" si="99"/>
        <v>12.42</v>
      </c>
      <c r="J72" s="1404">
        <v>8</v>
      </c>
      <c r="K72" s="1405">
        <f>J72/159</f>
        <v>5.0314465408805034E-2</v>
      </c>
      <c r="L72" s="1406">
        <v>995</v>
      </c>
      <c r="M72" s="1401">
        <f>L72*K72</f>
        <v>50.062893081761011</v>
      </c>
      <c r="N72" s="1402">
        <v>1</v>
      </c>
      <c r="O72" s="1401">
        <f>ROUND(M72*N72,2)</f>
        <v>50.06</v>
      </c>
      <c r="P72" s="1401">
        <f t="shared" si="102"/>
        <v>12.06</v>
      </c>
      <c r="Q72" s="1403">
        <f t="shared" si="103"/>
        <v>62.120000000000005</v>
      </c>
    </row>
    <row r="73" spans="1:17" ht="16.899999999999999" customHeight="1" x14ac:dyDescent="0.25">
      <c r="A73" s="1383" t="s">
        <v>33</v>
      </c>
      <c r="B73" s="1404">
        <v>24</v>
      </c>
      <c r="C73" s="1400">
        <f t="shared" ref="C73:C81" si="104">B73/166.83</f>
        <v>0.14385901816220104</v>
      </c>
      <c r="D73" s="1401">
        <v>5.1100000000000003</v>
      </c>
      <c r="E73" s="1401">
        <f t="shared" ref="E73:E81" si="105">B73*D73</f>
        <v>122.64000000000001</v>
      </c>
      <c r="F73" s="1402">
        <v>0.2</v>
      </c>
      <c r="G73" s="1401">
        <f t="shared" ref="G73:G81" si="106">ROUND(E73*F73,2)</f>
        <v>24.53</v>
      </c>
      <c r="H73" s="1401">
        <f t="shared" si="98"/>
        <v>5.91</v>
      </c>
      <c r="I73" s="1403">
        <f t="shared" si="99"/>
        <v>30.44</v>
      </c>
      <c r="J73" s="1404">
        <v>24</v>
      </c>
      <c r="K73" s="1400">
        <f t="shared" ref="K73:K82" si="107">J73/166.83</f>
        <v>0.14385901816220104</v>
      </c>
      <c r="L73" s="1401">
        <v>5.1100000000000003</v>
      </c>
      <c r="M73" s="1401">
        <f t="shared" ref="M73:M82" si="108">J73*L73</f>
        <v>122.64000000000001</v>
      </c>
      <c r="N73" s="1402">
        <v>1</v>
      </c>
      <c r="O73" s="1401">
        <f t="shared" si="101"/>
        <v>122.64</v>
      </c>
      <c r="P73" s="1401">
        <f t="shared" si="102"/>
        <v>29.54</v>
      </c>
      <c r="Q73" s="1403">
        <f t="shared" si="103"/>
        <v>152.18</v>
      </c>
    </row>
    <row r="74" spans="1:17" ht="16.899999999999999" customHeight="1" x14ac:dyDescent="0.25">
      <c r="A74" s="1383" t="s">
        <v>33</v>
      </c>
      <c r="B74" s="1404">
        <v>48</v>
      </c>
      <c r="C74" s="1400">
        <f t="shared" si="104"/>
        <v>0.28771803632440207</v>
      </c>
      <c r="D74" s="1401">
        <v>5.1100000000000003</v>
      </c>
      <c r="E74" s="1401">
        <f t="shared" si="105"/>
        <v>245.28000000000003</v>
      </c>
      <c r="F74" s="1402">
        <v>0.2</v>
      </c>
      <c r="G74" s="1401">
        <f t="shared" si="106"/>
        <v>49.06</v>
      </c>
      <c r="H74" s="1401">
        <f t="shared" si="98"/>
        <v>11.82</v>
      </c>
      <c r="I74" s="1403">
        <f t="shared" si="99"/>
        <v>60.88</v>
      </c>
      <c r="J74" s="1404">
        <v>48</v>
      </c>
      <c r="K74" s="1400">
        <f t="shared" si="107"/>
        <v>0.28771803632440207</v>
      </c>
      <c r="L74" s="1401">
        <v>5.1100000000000003</v>
      </c>
      <c r="M74" s="1401">
        <f t="shared" si="108"/>
        <v>245.28000000000003</v>
      </c>
      <c r="N74" s="1402">
        <v>1</v>
      </c>
      <c r="O74" s="1401">
        <f t="shared" si="101"/>
        <v>245.28</v>
      </c>
      <c r="P74" s="1401">
        <f t="shared" si="102"/>
        <v>59.09</v>
      </c>
      <c r="Q74" s="1403">
        <f t="shared" si="103"/>
        <v>304.37</v>
      </c>
    </row>
    <row r="75" spans="1:17" ht="16.899999999999999" customHeight="1" x14ac:dyDescent="0.25">
      <c r="A75" s="1383" t="s">
        <v>33</v>
      </c>
      <c r="B75" s="1404">
        <v>24</v>
      </c>
      <c r="C75" s="1400">
        <f t="shared" si="104"/>
        <v>0.14385901816220104</v>
      </c>
      <c r="D75" s="1401">
        <v>5.1100000000000003</v>
      </c>
      <c r="E75" s="1401">
        <f t="shared" si="105"/>
        <v>122.64000000000001</v>
      </c>
      <c r="F75" s="1402">
        <v>0.2</v>
      </c>
      <c r="G75" s="1401">
        <f t="shared" si="106"/>
        <v>24.53</v>
      </c>
      <c r="H75" s="1401">
        <f t="shared" si="98"/>
        <v>5.91</v>
      </c>
      <c r="I75" s="1403">
        <f t="shared" si="99"/>
        <v>30.44</v>
      </c>
      <c r="J75" s="1404">
        <v>24</v>
      </c>
      <c r="K75" s="1400">
        <f t="shared" si="107"/>
        <v>0.14385901816220104</v>
      </c>
      <c r="L75" s="1401">
        <v>5.1100000000000003</v>
      </c>
      <c r="M75" s="1401">
        <f t="shared" si="108"/>
        <v>122.64000000000001</v>
      </c>
      <c r="N75" s="1402">
        <v>1</v>
      </c>
      <c r="O75" s="1401">
        <f t="shared" si="101"/>
        <v>122.64</v>
      </c>
      <c r="P75" s="1401">
        <f t="shared" si="102"/>
        <v>29.54</v>
      </c>
      <c r="Q75" s="1403">
        <f t="shared" si="103"/>
        <v>152.18</v>
      </c>
    </row>
    <row r="76" spans="1:17" ht="16.899999999999999" customHeight="1" x14ac:dyDescent="0.25">
      <c r="A76" s="1383" t="s">
        <v>33</v>
      </c>
      <c r="B76" s="1404"/>
      <c r="C76" s="1400"/>
      <c r="D76" s="1401"/>
      <c r="E76" s="1401"/>
      <c r="F76" s="1402"/>
      <c r="G76" s="1401"/>
      <c r="H76" s="1401"/>
      <c r="I76" s="1403"/>
      <c r="J76" s="1404">
        <v>72</v>
      </c>
      <c r="K76" s="1400">
        <f t="shared" si="107"/>
        <v>0.43157705448660311</v>
      </c>
      <c r="L76" s="1401">
        <v>5.1100000000000003</v>
      </c>
      <c r="M76" s="1401">
        <f t="shared" si="108"/>
        <v>367.92</v>
      </c>
      <c r="N76" s="1402">
        <v>1</v>
      </c>
      <c r="O76" s="1401">
        <f t="shared" si="101"/>
        <v>367.92</v>
      </c>
      <c r="P76" s="1401">
        <f t="shared" si="102"/>
        <v>88.63</v>
      </c>
      <c r="Q76" s="1403">
        <f t="shared" si="103"/>
        <v>456.55</v>
      </c>
    </row>
    <row r="77" spans="1:17" ht="16.899999999999999" customHeight="1" x14ac:dyDescent="0.25">
      <c r="A77" s="1383" t="s">
        <v>33</v>
      </c>
      <c r="B77" s="1404">
        <v>33</v>
      </c>
      <c r="C77" s="1400">
        <f t="shared" si="104"/>
        <v>0.19780614997302642</v>
      </c>
      <c r="D77" s="1401">
        <v>5.1100000000000003</v>
      </c>
      <c r="E77" s="1401">
        <f t="shared" si="105"/>
        <v>168.63000000000002</v>
      </c>
      <c r="F77" s="1402">
        <v>0.2</v>
      </c>
      <c r="G77" s="1401">
        <f t="shared" si="106"/>
        <v>33.729999999999997</v>
      </c>
      <c r="H77" s="1401">
        <f t="shared" si="98"/>
        <v>8.1300000000000008</v>
      </c>
      <c r="I77" s="1403">
        <f t="shared" si="99"/>
        <v>41.86</v>
      </c>
      <c r="J77" s="1404">
        <v>87</v>
      </c>
      <c r="K77" s="1400">
        <f t="shared" si="107"/>
        <v>0.5214889408379787</v>
      </c>
      <c r="L77" s="1401">
        <v>5.1100000000000003</v>
      </c>
      <c r="M77" s="1401">
        <f t="shared" si="108"/>
        <v>444.57000000000005</v>
      </c>
      <c r="N77" s="1402">
        <v>1</v>
      </c>
      <c r="O77" s="1401">
        <f t="shared" si="101"/>
        <v>444.57</v>
      </c>
      <c r="P77" s="1401">
        <f t="shared" si="102"/>
        <v>107.1</v>
      </c>
      <c r="Q77" s="1403">
        <f t="shared" si="103"/>
        <v>551.66999999999996</v>
      </c>
    </row>
    <row r="78" spans="1:17" ht="16.899999999999999" customHeight="1" x14ac:dyDescent="0.25">
      <c r="A78" s="1383" t="s">
        <v>33</v>
      </c>
      <c r="B78" s="1404"/>
      <c r="C78" s="1400"/>
      <c r="D78" s="1401"/>
      <c r="E78" s="1401"/>
      <c r="F78" s="1402"/>
      <c r="G78" s="1401"/>
      <c r="H78" s="1401"/>
      <c r="I78" s="1403"/>
      <c r="J78" s="1404">
        <v>48</v>
      </c>
      <c r="K78" s="1400">
        <f t="shared" si="107"/>
        <v>0.28771803632440207</v>
      </c>
      <c r="L78" s="1401">
        <v>4.87</v>
      </c>
      <c r="M78" s="1401">
        <f t="shared" si="108"/>
        <v>233.76</v>
      </c>
      <c r="N78" s="1402">
        <v>1</v>
      </c>
      <c r="O78" s="1401">
        <f t="shared" si="101"/>
        <v>233.76</v>
      </c>
      <c r="P78" s="1401">
        <f t="shared" si="102"/>
        <v>56.31</v>
      </c>
      <c r="Q78" s="1403">
        <f t="shared" si="103"/>
        <v>290.07</v>
      </c>
    </row>
    <row r="79" spans="1:17" ht="16.899999999999999" customHeight="1" x14ac:dyDescent="0.25">
      <c r="A79" s="1383" t="s">
        <v>33</v>
      </c>
      <c r="B79" s="1404"/>
      <c r="C79" s="1400"/>
      <c r="D79" s="1401"/>
      <c r="E79" s="1401"/>
      <c r="F79" s="1402"/>
      <c r="G79" s="1401"/>
      <c r="H79" s="1401"/>
      <c r="I79" s="1403"/>
      <c r="J79" s="1404">
        <v>48</v>
      </c>
      <c r="K79" s="1400">
        <f t="shared" si="107"/>
        <v>0.28771803632440207</v>
      </c>
      <c r="L79" s="1401">
        <v>4.87</v>
      </c>
      <c r="M79" s="1401">
        <f t="shared" si="108"/>
        <v>233.76</v>
      </c>
      <c r="N79" s="1402">
        <v>1</v>
      </c>
      <c r="O79" s="1401">
        <f t="shared" si="101"/>
        <v>233.76</v>
      </c>
      <c r="P79" s="1401">
        <f t="shared" si="102"/>
        <v>56.31</v>
      </c>
      <c r="Q79" s="1403">
        <f t="shared" si="103"/>
        <v>290.07</v>
      </c>
    </row>
    <row r="80" spans="1:17" ht="16.899999999999999" customHeight="1" x14ac:dyDescent="0.25">
      <c r="A80" s="1383" t="s">
        <v>33</v>
      </c>
      <c r="B80" s="1404">
        <v>24</v>
      </c>
      <c r="C80" s="1400">
        <f t="shared" si="104"/>
        <v>0.14385901816220104</v>
      </c>
      <c r="D80" s="1401">
        <v>5.1100000000000003</v>
      </c>
      <c r="E80" s="1401">
        <f t="shared" si="105"/>
        <v>122.64000000000001</v>
      </c>
      <c r="F80" s="1402">
        <v>0.2</v>
      </c>
      <c r="G80" s="1401">
        <f t="shared" si="106"/>
        <v>24.53</v>
      </c>
      <c r="H80" s="1401">
        <f t="shared" si="98"/>
        <v>5.91</v>
      </c>
      <c r="I80" s="1403">
        <f t="shared" si="99"/>
        <v>30.44</v>
      </c>
      <c r="J80" s="1404">
        <v>24</v>
      </c>
      <c r="K80" s="1400">
        <f t="shared" si="107"/>
        <v>0.14385901816220104</v>
      </c>
      <c r="L80" s="1401">
        <v>5.1100000000000003</v>
      </c>
      <c r="M80" s="1401">
        <f t="shared" si="108"/>
        <v>122.64000000000001</v>
      </c>
      <c r="N80" s="1402">
        <v>1</v>
      </c>
      <c r="O80" s="1401">
        <f t="shared" si="101"/>
        <v>122.64</v>
      </c>
      <c r="P80" s="1401">
        <f t="shared" si="102"/>
        <v>29.54</v>
      </c>
      <c r="Q80" s="1403">
        <f t="shared" si="103"/>
        <v>152.18</v>
      </c>
    </row>
    <row r="81" spans="1:17" ht="16.899999999999999" customHeight="1" x14ac:dyDescent="0.25">
      <c r="A81" s="1383" t="s">
        <v>33</v>
      </c>
      <c r="B81" s="1404">
        <v>24</v>
      </c>
      <c r="C81" s="1400">
        <f t="shared" si="104"/>
        <v>0.14385901816220104</v>
      </c>
      <c r="D81" s="1401">
        <v>5.1100000000000003</v>
      </c>
      <c r="E81" s="1401">
        <f t="shared" si="105"/>
        <v>122.64000000000001</v>
      </c>
      <c r="F81" s="1402">
        <v>0.2</v>
      </c>
      <c r="G81" s="1401">
        <f t="shared" si="106"/>
        <v>24.53</v>
      </c>
      <c r="H81" s="1401">
        <f t="shared" si="98"/>
        <v>5.91</v>
      </c>
      <c r="I81" s="1403">
        <f t="shared" si="99"/>
        <v>30.44</v>
      </c>
      <c r="J81" s="1404">
        <v>96</v>
      </c>
      <c r="K81" s="1400">
        <f t="shared" si="107"/>
        <v>0.57543607264880414</v>
      </c>
      <c r="L81" s="1401">
        <v>5.1100000000000003</v>
      </c>
      <c r="M81" s="1401">
        <f t="shared" si="108"/>
        <v>490.56000000000006</v>
      </c>
      <c r="N81" s="1402">
        <v>1</v>
      </c>
      <c r="O81" s="1401">
        <f t="shared" si="101"/>
        <v>490.56</v>
      </c>
      <c r="P81" s="1401">
        <f t="shared" si="102"/>
        <v>118.18</v>
      </c>
      <c r="Q81" s="1403">
        <f t="shared" si="103"/>
        <v>608.74</v>
      </c>
    </row>
    <row r="82" spans="1:17" ht="16.899999999999999" customHeight="1" x14ac:dyDescent="0.25">
      <c r="A82" s="1383" t="s">
        <v>33</v>
      </c>
      <c r="B82" s="1404"/>
      <c r="C82" s="1400"/>
      <c r="D82" s="1401"/>
      <c r="E82" s="1401"/>
      <c r="F82" s="1402"/>
      <c r="G82" s="1401"/>
      <c r="H82" s="1401"/>
      <c r="I82" s="1403"/>
      <c r="J82" s="1404">
        <v>24</v>
      </c>
      <c r="K82" s="1400">
        <f t="shared" si="107"/>
        <v>0.14385901816220104</v>
      </c>
      <c r="L82" s="1401">
        <v>4.63</v>
      </c>
      <c r="M82" s="1401">
        <f t="shared" si="108"/>
        <v>111.12</v>
      </c>
      <c r="N82" s="1402">
        <v>1</v>
      </c>
      <c r="O82" s="1401">
        <f t="shared" si="101"/>
        <v>111.12</v>
      </c>
      <c r="P82" s="1401">
        <f t="shared" si="102"/>
        <v>26.77</v>
      </c>
      <c r="Q82" s="1403">
        <f t="shared" si="103"/>
        <v>137.89000000000001</v>
      </c>
    </row>
    <row r="83" spans="1:17" ht="70.150000000000006" customHeight="1" x14ac:dyDescent="0.25">
      <c r="A83" s="985" t="s">
        <v>10</v>
      </c>
      <c r="B83" s="1034">
        <f>SUM(B84:B96)</f>
        <v>201</v>
      </c>
      <c r="C83" s="997">
        <f t="shared" ref="C83:I83" si="109">SUM(C84:C96)</f>
        <v>1.2048192771084336</v>
      </c>
      <c r="D83" s="1095"/>
      <c r="E83" s="1095"/>
      <c r="F83" s="1095"/>
      <c r="G83" s="1095">
        <f t="shared" si="109"/>
        <v>152.72000000000003</v>
      </c>
      <c r="H83" s="1095">
        <f t="shared" si="109"/>
        <v>36.79</v>
      </c>
      <c r="I83" s="1096">
        <f t="shared" si="109"/>
        <v>189.51000000000002</v>
      </c>
      <c r="J83" s="1327">
        <f>SUM(J84:J96)</f>
        <v>927</v>
      </c>
      <c r="K83" s="251">
        <f t="shared" ref="K83" si="110">SUM(K84:K96)</f>
        <v>5.5565545765150146</v>
      </c>
      <c r="L83" s="1280"/>
      <c r="M83" s="1280"/>
      <c r="N83" s="1280"/>
      <c r="O83" s="1280">
        <f t="shared" ref="O83" si="111">SUM(O84:O96)</f>
        <v>3510.7200000000003</v>
      </c>
      <c r="P83" s="1280">
        <f t="shared" ref="P83" si="112">SUM(P84:P96)</f>
        <v>845.71999999999991</v>
      </c>
      <c r="Q83" s="1281">
        <f>SUM(Q84:Q96)</f>
        <v>4356.4400000000005</v>
      </c>
    </row>
    <row r="84" spans="1:17" ht="18" customHeight="1" x14ac:dyDescent="0.25">
      <c r="A84" s="1383" t="s">
        <v>1765</v>
      </c>
      <c r="B84" s="1399"/>
      <c r="C84" s="1405"/>
      <c r="D84" s="1407"/>
      <c r="E84" s="1407"/>
      <c r="F84" s="1407"/>
      <c r="G84" s="1407"/>
      <c r="H84" s="1407"/>
      <c r="I84" s="1408"/>
      <c r="J84" s="1404">
        <v>120</v>
      </c>
      <c r="K84" s="1400">
        <f t="shared" ref="K84:K89" si="113">J84/166.83</f>
        <v>0.71929509081100518</v>
      </c>
      <c r="L84" s="1401">
        <v>3.84</v>
      </c>
      <c r="M84" s="1401">
        <f t="shared" ref="M84:M89" si="114">J84*L84</f>
        <v>460.79999999999995</v>
      </c>
      <c r="N84" s="1402">
        <v>1</v>
      </c>
      <c r="O84" s="1401">
        <f t="shared" ref="O84:O89" si="115">ROUND(M84*N84,2)</f>
        <v>460.8</v>
      </c>
      <c r="P84" s="1401">
        <f t="shared" ref="P84:P89" si="116">ROUND(O84*0.2409,2)</f>
        <v>111.01</v>
      </c>
      <c r="Q84" s="1403">
        <f t="shared" ref="Q84:Q89" si="117">O84+P84</f>
        <v>571.81000000000006</v>
      </c>
    </row>
    <row r="85" spans="1:17" ht="18" customHeight="1" x14ac:dyDescent="0.25">
      <c r="A85" s="1383" t="s">
        <v>1765</v>
      </c>
      <c r="B85" s="1404"/>
      <c r="C85" s="1405"/>
      <c r="D85" s="1406"/>
      <c r="E85" s="1406"/>
      <c r="F85" s="1406"/>
      <c r="G85" s="1406"/>
      <c r="H85" s="1406"/>
      <c r="I85" s="1409"/>
      <c r="J85" s="1404">
        <v>120</v>
      </c>
      <c r="K85" s="1400">
        <f t="shared" si="113"/>
        <v>0.71929509081100518</v>
      </c>
      <c r="L85" s="1401">
        <v>3.84</v>
      </c>
      <c r="M85" s="1401">
        <f t="shared" si="114"/>
        <v>460.79999999999995</v>
      </c>
      <c r="N85" s="1402">
        <v>1</v>
      </c>
      <c r="O85" s="1401">
        <f t="shared" si="115"/>
        <v>460.8</v>
      </c>
      <c r="P85" s="1401">
        <f t="shared" si="116"/>
        <v>111.01</v>
      </c>
      <c r="Q85" s="1403">
        <f t="shared" si="117"/>
        <v>571.81000000000006</v>
      </c>
    </row>
    <row r="86" spans="1:17" ht="18" customHeight="1" x14ac:dyDescent="0.25">
      <c r="A86" s="1383" t="s">
        <v>1765</v>
      </c>
      <c r="B86" s="1404"/>
      <c r="C86" s="1405"/>
      <c r="D86" s="1406"/>
      <c r="E86" s="1406"/>
      <c r="F86" s="1406"/>
      <c r="G86" s="1406"/>
      <c r="H86" s="1406"/>
      <c r="I86" s="1409"/>
      <c r="J86" s="1404">
        <v>168</v>
      </c>
      <c r="K86" s="1400">
        <f t="shared" si="113"/>
        <v>1.0070131271354072</v>
      </c>
      <c r="L86" s="1401">
        <v>3.67</v>
      </c>
      <c r="M86" s="1401">
        <f t="shared" si="114"/>
        <v>616.55999999999995</v>
      </c>
      <c r="N86" s="1402">
        <v>1</v>
      </c>
      <c r="O86" s="1401">
        <f t="shared" si="115"/>
        <v>616.55999999999995</v>
      </c>
      <c r="P86" s="1401">
        <f t="shared" si="116"/>
        <v>148.53</v>
      </c>
      <c r="Q86" s="1403">
        <f t="shared" si="117"/>
        <v>765.08999999999992</v>
      </c>
    </row>
    <row r="87" spans="1:17" ht="18" customHeight="1" x14ac:dyDescent="0.25">
      <c r="A87" s="1383" t="s">
        <v>1765</v>
      </c>
      <c r="B87" s="1404">
        <v>24</v>
      </c>
      <c r="C87" s="1400">
        <f t="shared" ref="C87" si="118">B87/166.83</f>
        <v>0.14385901816220104</v>
      </c>
      <c r="D87" s="1401">
        <v>3.84</v>
      </c>
      <c r="E87" s="1401">
        <f t="shared" ref="E87" si="119">B87*D87</f>
        <v>92.16</v>
      </c>
      <c r="F87" s="1402">
        <v>0.2</v>
      </c>
      <c r="G87" s="1401">
        <f t="shared" ref="G87" si="120">ROUND(E87*F87,2)</f>
        <v>18.43</v>
      </c>
      <c r="H87" s="1401">
        <f t="shared" ref="H87" si="121">ROUND(G87*0.2409,2)</f>
        <v>4.4400000000000004</v>
      </c>
      <c r="I87" s="1403">
        <f t="shared" ref="I87" si="122">G87+H87</f>
        <v>22.87</v>
      </c>
      <c r="J87" s="1404">
        <v>72</v>
      </c>
      <c r="K87" s="1400">
        <f t="shared" si="113"/>
        <v>0.43157705448660311</v>
      </c>
      <c r="L87" s="1401">
        <v>3.84</v>
      </c>
      <c r="M87" s="1401">
        <f t="shared" si="114"/>
        <v>276.48</v>
      </c>
      <c r="N87" s="1402">
        <v>1</v>
      </c>
      <c r="O87" s="1401">
        <f t="shared" si="115"/>
        <v>276.48</v>
      </c>
      <c r="P87" s="1401">
        <f t="shared" si="116"/>
        <v>66.599999999999994</v>
      </c>
      <c r="Q87" s="1403">
        <f t="shared" si="117"/>
        <v>343.08000000000004</v>
      </c>
    </row>
    <row r="88" spans="1:17" ht="18" customHeight="1" x14ac:dyDescent="0.25">
      <c r="A88" s="1383" t="s">
        <v>1765</v>
      </c>
      <c r="B88" s="1404"/>
      <c r="C88" s="1405"/>
      <c r="D88" s="1406"/>
      <c r="E88" s="1406"/>
      <c r="F88" s="1406"/>
      <c r="G88" s="1406"/>
      <c r="H88" s="1406"/>
      <c r="I88" s="1409"/>
      <c r="J88" s="1404">
        <v>24</v>
      </c>
      <c r="K88" s="1400">
        <f t="shared" si="113"/>
        <v>0.14385901816220104</v>
      </c>
      <c r="L88" s="1401">
        <v>3.84</v>
      </c>
      <c r="M88" s="1401">
        <f t="shared" si="114"/>
        <v>92.16</v>
      </c>
      <c r="N88" s="1402">
        <v>1</v>
      </c>
      <c r="O88" s="1401">
        <f t="shared" si="115"/>
        <v>92.16</v>
      </c>
      <c r="P88" s="1401">
        <f t="shared" si="116"/>
        <v>22.2</v>
      </c>
      <c r="Q88" s="1403">
        <f t="shared" si="117"/>
        <v>114.36</v>
      </c>
    </row>
    <row r="89" spans="1:17" ht="18" customHeight="1" x14ac:dyDescent="0.25">
      <c r="A89" s="1383" t="s">
        <v>1765</v>
      </c>
      <c r="B89" s="1404">
        <v>48</v>
      </c>
      <c r="C89" s="1400">
        <f t="shared" ref="C89:C90" si="123">B89/166.83</f>
        <v>0.28771803632440207</v>
      </c>
      <c r="D89" s="1401">
        <v>3.67</v>
      </c>
      <c r="E89" s="1401">
        <f t="shared" ref="E89:E90" si="124">B89*D89</f>
        <v>176.16</v>
      </c>
      <c r="F89" s="1402">
        <v>0.2</v>
      </c>
      <c r="G89" s="1401">
        <f t="shared" ref="G89:G90" si="125">ROUND(E89*F89,2)</f>
        <v>35.229999999999997</v>
      </c>
      <c r="H89" s="1401">
        <f t="shared" ref="H89:H90" si="126">ROUND(G89*0.2409,2)</f>
        <v>8.49</v>
      </c>
      <c r="I89" s="1403">
        <f t="shared" ref="I89:I90" si="127">G89+H89</f>
        <v>43.72</v>
      </c>
      <c r="J89" s="1404">
        <v>120</v>
      </c>
      <c r="K89" s="1400">
        <f t="shared" si="113"/>
        <v>0.71929509081100518</v>
      </c>
      <c r="L89" s="1401">
        <v>3.67</v>
      </c>
      <c r="M89" s="1401">
        <f t="shared" si="114"/>
        <v>440.4</v>
      </c>
      <c r="N89" s="1402">
        <v>1</v>
      </c>
      <c r="O89" s="1401">
        <f t="shared" si="115"/>
        <v>440.4</v>
      </c>
      <c r="P89" s="1401">
        <f t="shared" si="116"/>
        <v>106.09</v>
      </c>
      <c r="Q89" s="1403">
        <f t="shared" si="117"/>
        <v>546.49</v>
      </c>
    </row>
    <row r="90" spans="1:17" ht="18" customHeight="1" x14ac:dyDescent="0.25">
      <c r="A90" s="1383" t="s">
        <v>1765</v>
      </c>
      <c r="B90" s="1404">
        <v>24</v>
      </c>
      <c r="C90" s="1400">
        <f t="shared" si="123"/>
        <v>0.14385901816220104</v>
      </c>
      <c r="D90" s="1401">
        <v>3.84</v>
      </c>
      <c r="E90" s="1401">
        <f t="shared" si="124"/>
        <v>92.16</v>
      </c>
      <c r="F90" s="1402">
        <v>0.2</v>
      </c>
      <c r="G90" s="1401">
        <f t="shared" si="125"/>
        <v>18.43</v>
      </c>
      <c r="H90" s="1401">
        <f t="shared" si="126"/>
        <v>4.4400000000000004</v>
      </c>
      <c r="I90" s="1403">
        <f t="shared" si="127"/>
        <v>22.87</v>
      </c>
      <c r="J90" s="1399"/>
      <c r="K90" s="1405"/>
      <c r="L90" s="1407"/>
      <c r="M90" s="1407"/>
      <c r="N90" s="1407"/>
      <c r="O90" s="1407"/>
      <c r="P90" s="1407"/>
      <c r="Q90" s="1408"/>
    </row>
    <row r="91" spans="1:17" ht="18" customHeight="1" x14ac:dyDescent="0.25">
      <c r="A91" s="1383" t="s">
        <v>1765</v>
      </c>
      <c r="B91" s="1404"/>
      <c r="C91" s="1405"/>
      <c r="D91" s="1406"/>
      <c r="E91" s="1406"/>
      <c r="F91" s="1406"/>
      <c r="G91" s="1406"/>
      <c r="H91" s="1406"/>
      <c r="I91" s="1409"/>
      <c r="J91" s="1404">
        <v>48</v>
      </c>
      <c r="K91" s="1400">
        <f t="shared" ref="K91:K96" si="128">J91/166.83</f>
        <v>0.28771803632440207</v>
      </c>
      <c r="L91" s="1401">
        <v>3.84</v>
      </c>
      <c r="M91" s="1401">
        <f t="shared" ref="M91:M96" si="129">J91*L91</f>
        <v>184.32</v>
      </c>
      <c r="N91" s="1402">
        <v>1</v>
      </c>
      <c r="O91" s="1401">
        <f t="shared" ref="O91:O96" si="130">ROUND(M91*N91,2)</f>
        <v>184.32</v>
      </c>
      <c r="P91" s="1401">
        <f t="shared" ref="P91:P96" si="131">ROUND(O91*0.2409,2)</f>
        <v>44.4</v>
      </c>
      <c r="Q91" s="1403">
        <f t="shared" ref="Q91:Q96" si="132">O91+P91</f>
        <v>228.72</v>
      </c>
    </row>
    <row r="92" spans="1:17" ht="18" customHeight="1" x14ac:dyDescent="0.25">
      <c r="A92" s="1383" t="s">
        <v>1765</v>
      </c>
      <c r="B92" s="1404"/>
      <c r="C92" s="1405"/>
      <c r="D92" s="1406"/>
      <c r="E92" s="1406"/>
      <c r="F92" s="1406"/>
      <c r="G92" s="1406"/>
      <c r="H92" s="1406"/>
      <c r="I92" s="1409"/>
      <c r="J92" s="1404">
        <v>24</v>
      </c>
      <c r="K92" s="1400">
        <f t="shared" si="128"/>
        <v>0.14385901816220104</v>
      </c>
      <c r="L92" s="1401">
        <v>3.84</v>
      </c>
      <c r="M92" s="1401">
        <f t="shared" si="129"/>
        <v>92.16</v>
      </c>
      <c r="N92" s="1402">
        <v>1</v>
      </c>
      <c r="O92" s="1401">
        <f t="shared" si="130"/>
        <v>92.16</v>
      </c>
      <c r="P92" s="1401">
        <f t="shared" si="131"/>
        <v>22.2</v>
      </c>
      <c r="Q92" s="1403">
        <f t="shared" si="132"/>
        <v>114.36</v>
      </c>
    </row>
    <row r="93" spans="1:17" ht="18" customHeight="1" x14ac:dyDescent="0.25">
      <c r="A93" s="1383" t="s">
        <v>1765</v>
      </c>
      <c r="B93" s="1404">
        <v>24</v>
      </c>
      <c r="C93" s="1400">
        <f t="shared" ref="C93:C96" si="133">B93/166.83</f>
        <v>0.14385901816220104</v>
      </c>
      <c r="D93" s="1401">
        <v>3.84</v>
      </c>
      <c r="E93" s="1401">
        <f t="shared" ref="E93:E96" si="134">B93*D93</f>
        <v>92.16</v>
      </c>
      <c r="F93" s="1402">
        <v>0.2</v>
      </c>
      <c r="G93" s="1401">
        <f t="shared" ref="G93:G96" si="135">ROUND(E93*F93,2)</f>
        <v>18.43</v>
      </c>
      <c r="H93" s="1401">
        <f t="shared" ref="H93:H96" si="136">ROUND(G93*0.2409,2)</f>
        <v>4.4400000000000004</v>
      </c>
      <c r="I93" s="1403">
        <f t="shared" ref="I93:I96" si="137">G93+H93</f>
        <v>22.87</v>
      </c>
      <c r="J93" s="1404">
        <v>72</v>
      </c>
      <c r="K93" s="1400">
        <f t="shared" si="128"/>
        <v>0.43157705448660311</v>
      </c>
      <c r="L93" s="1401">
        <v>3.84</v>
      </c>
      <c r="M93" s="1401">
        <f t="shared" si="129"/>
        <v>276.48</v>
      </c>
      <c r="N93" s="1402">
        <v>1</v>
      </c>
      <c r="O93" s="1401">
        <f t="shared" si="130"/>
        <v>276.48</v>
      </c>
      <c r="P93" s="1401">
        <f t="shared" si="131"/>
        <v>66.599999999999994</v>
      </c>
      <c r="Q93" s="1403">
        <f t="shared" si="132"/>
        <v>343.08000000000004</v>
      </c>
    </row>
    <row r="94" spans="1:17" ht="18" customHeight="1" x14ac:dyDescent="0.25">
      <c r="A94" s="1383" t="s">
        <v>1765</v>
      </c>
      <c r="B94" s="1404">
        <v>24</v>
      </c>
      <c r="C94" s="1400">
        <f t="shared" si="133"/>
        <v>0.14385901816220104</v>
      </c>
      <c r="D94" s="1401">
        <v>3.84</v>
      </c>
      <c r="E94" s="1401">
        <f t="shared" si="134"/>
        <v>92.16</v>
      </c>
      <c r="F94" s="1402">
        <v>0.2</v>
      </c>
      <c r="G94" s="1401">
        <f t="shared" si="135"/>
        <v>18.43</v>
      </c>
      <c r="H94" s="1401">
        <f t="shared" si="136"/>
        <v>4.4400000000000004</v>
      </c>
      <c r="I94" s="1403">
        <f t="shared" si="137"/>
        <v>22.87</v>
      </c>
      <c r="J94" s="1404">
        <v>48</v>
      </c>
      <c r="K94" s="1400">
        <f t="shared" si="128"/>
        <v>0.28771803632440207</v>
      </c>
      <c r="L94" s="1401">
        <v>3.84</v>
      </c>
      <c r="M94" s="1401">
        <f t="shared" si="129"/>
        <v>184.32</v>
      </c>
      <c r="N94" s="1402">
        <v>1</v>
      </c>
      <c r="O94" s="1401">
        <f t="shared" si="130"/>
        <v>184.32</v>
      </c>
      <c r="P94" s="1401">
        <f t="shared" si="131"/>
        <v>44.4</v>
      </c>
      <c r="Q94" s="1403">
        <f t="shared" si="132"/>
        <v>228.72</v>
      </c>
    </row>
    <row r="95" spans="1:17" ht="18" customHeight="1" x14ac:dyDescent="0.25">
      <c r="A95" s="1383" t="s">
        <v>1765</v>
      </c>
      <c r="B95" s="1404">
        <v>33</v>
      </c>
      <c r="C95" s="1400">
        <f t="shared" si="133"/>
        <v>0.19780614997302642</v>
      </c>
      <c r="D95" s="1401">
        <v>3.84</v>
      </c>
      <c r="E95" s="1401">
        <f t="shared" si="134"/>
        <v>126.72</v>
      </c>
      <c r="F95" s="1402">
        <v>0.2</v>
      </c>
      <c r="G95" s="1401">
        <f t="shared" si="135"/>
        <v>25.34</v>
      </c>
      <c r="H95" s="1401">
        <f t="shared" si="136"/>
        <v>6.1</v>
      </c>
      <c r="I95" s="1403">
        <f t="shared" si="137"/>
        <v>31.439999999999998</v>
      </c>
      <c r="J95" s="1404">
        <v>63</v>
      </c>
      <c r="K95" s="1400">
        <f t="shared" si="128"/>
        <v>0.37762992267577772</v>
      </c>
      <c r="L95" s="1401">
        <v>3.84</v>
      </c>
      <c r="M95" s="1401">
        <f t="shared" si="129"/>
        <v>241.92</v>
      </c>
      <c r="N95" s="1402">
        <v>1</v>
      </c>
      <c r="O95" s="1401">
        <f t="shared" si="130"/>
        <v>241.92</v>
      </c>
      <c r="P95" s="1401">
        <f t="shared" si="131"/>
        <v>58.28</v>
      </c>
      <c r="Q95" s="1403">
        <f t="shared" si="132"/>
        <v>300.2</v>
      </c>
    </row>
    <row r="96" spans="1:17" ht="18" customHeight="1" x14ac:dyDescent="0.25">
      <c r="A96" s="1383" t="s">
        <v>1765</v>
      </c>
      <c r="B96" s="1404">
        <v>24</v>
      </c>
      <c r="C96" s="1400">
        <f t="shared" si="133"/>
        <v>0.14385901816220104</v>
      </c>
      <c r="D96" s="1401">
        <v>3.84</v>
      </c>
      <c r="E96" s="1401">
        <f t="shared" si="134"/>
        <v>92.16</v>
      </c>
      <c r="F96" s="1402">
        <v>0.2</v>
      </c>
      <c r="G96" s="1401">
        <f t="shared" si="135"/>
        <v>18.43</v>
      </c>
      <c r="H96" s="1401">
        <f t="shared" si="136"/>
        <v>4.4400000000000004</v>
      </c>
      <c r="I96" s="1403">
        <f t="shared" si="137"/>
        <v>22.87</v>
      </c>
      <c r="J96" s="1404">
        <v>48</v>
      </c>
      <c r="K96" s="1400">
        <f t="shared" si="128"/>
        <v>0.28771803632440207</v>
      </c>
      <c r="L96" s="1401">
        <v>3.84</v>
      </c>
      <c r="M96" s="1401">
        <f t="shared" si="129"/>
        <v>184.32</v>
      </c>
      <c r="N96" s="1402">
        <v>1</v>
      </c>
      <c r="O96" s="1401">
        <f t="shared" si="130"/>
        <v>184.32</v>
      </c>
      <c r="P96" s="1401">
        <f t="shared" si="131"/>
        <v>44.4</v>
      </c>
      <c r="Q96" s="1403">
        <f t="shared" si="132"/>
        <v>228.72</v>
      </c>
    </row>
    <row r="97" spans="1:17" ht="22.15" customHeight="1" x14ac:dyDescent="0.25">
      <c r="A97" s="1385" t="s">
        <v>1766</v>
      </c>
      <c r="B97" s="1396">
        <f>B98+B112+B132</f>
        <v>522</v>
      </c>
      <c r="C97" s="1397">
        <f t="shared" ref="C97:I97" si="138">C98+C112+C132</f>
        <v>3.1667169947036808</v>
      </c>
      <c r="D97" s="1397"/>
      <c r="E97" s="1397"/>
      <c r="F97" s="1397"/>
      <c r="G97" s="1397">
        <f t="shared" si="138"/>
        <v>944.94</v>
      </c>
      <c r="H97" s="1397">
        <f t="shared" si="138"/>
        <v>227.63000000000002</v>
      </c>
      <c r="I97" s="1398">
        <f t="shared" si="138"/>
        <v>1172.5700000000002</v>
      </c>
      <c r="J97" s="1396">
        <f>J98+J112+J132</f>
        <v>2617</v>
      </c>
      <c r="K97" s="1397">
        <f t="shared" ref="K97" si="139">K98+K112+K132</f>
        <v>15.836579774462539</v>
      </c>
      <c r="L97" s="1397"/>
      <c r="M97" s="1397"/>
      <c r="N97" s="1397"/>
      <c r="O97" s="1397">
        <f t="shared" ref="O97" si="140">O98+O112+O132</f>
        <v>15205.239999999998</v>
      </c>
      <c r="P97" s="1397">
        <f t="shared" ref="P97" si="141">P98+P112+P132</f>
        <v>3662.9299999999994</v>
      </c>
      <c r="Q97" s="1398">
        <f t="shared" ref="Q97" si="142">Q98+Q112+Q132</f>
        <v>18868.170000000002</v>
      </c>
    </row>
    <row r="98" spans="1:17" ht="50.45" customHeight="1" x14ac:dyDescent="0.25">
      <c r="A98" s="985" t="s">
        <v>11</v>
      </c>
      <c r="B98" s="1034">
        <f>SUM(B99:B111)</f>
        <v>305</v>
      </c>
      <c r="C98" s="997">
        <f t="shared" ref="C98:I98" si="143">SUM(C99:C111)</f>
        <v>1.8659917054871131</v>
      </c>
      <c r="D98" s="1095"/>
      <c r="E98" s="1095"/>
      <c r="F98" s="1095"/>
      <c r="G98" s="1095">
        <f t="shared" si="143"/>
        <v>666.98</v>
      </c>
      <c r="H98" s="1095">
        <f t="shared" si="143"/>
        <v>160.67000000000002</v>
      </c>
      <c r="I98" s="1096">
        <f t="shared" si="143"/>
        <v>827.6500000000002</v>
      </c>
      <c r="J98" s="1327">
        <f>SUM(J99:J111)</f>
        <v>813</v>
      </c>
      <c r="K98" s="251">
        <f t="shared" ref="K98" si="144">SUM(K99:K111)</f>
        <v>4.990411660723435</v>
      </c>
      <c r="L98" s="1280"/>
      <c r="M98" s="1280"/>
      <c r="N98" s="1280"/>
      <c r="O98" s="1280">
        <f t="shared" ref="O98" si="145">SUM(O99:O111)</f>
        <v>8931.739999999998</v>
      </c>
      <c r="P98" s="1280">
        <f t="shared" ref="P98" si="146">SUM(P99:P111)</f>
        <v>2151.6499999999996</v>
      </c>
      <c r="Q98" s="1281">
        <f>SUM(Q99:Q111)</f>
        <v>11083.390000000003</v>
      </c>
    </row>
    <row r="99" spans="1:17" x14ac:dyDescent="0.25">
      <c r="A99" s="1384" t="s">
        <v>1762</v>
      </c>
      <c r="B99" s="1404">
        <v>40</v>
      </c>
      <c r="C99" s="1405">
        <f t="shared" ref="C99:C104" si="147">B99/159</f>
        <v>0.25157232704402516</v>
      </c>
      <c r="D99" s="1406">
        <v>1868</v>
      </c>
      <c r="E99" s="1401">
        <f t="shared" ref="E99:E104" si="148">D99*C99</f>
        <v>469.93710691823901</v>
      </c>
      <c r="F99" s="1402">
        <v>0.2</v>
      </c>
      <c r="G99" s="1401">
        <f t="shared" ref="G99:G110" si="149">ROUND(E99*F99,2)</f>
        <v>93.99</v>
      </c>
      <c r="H99" s="1401">
        <f t="shared" ref="H99:H110" si="150">ROUND(G99*0.2409,2)</f>
        <v>22.64</v>
      </c>
      <c r="I99" s="1403">
        <f t="shared" ref="I99:I110" si="151">G99+H99</f>
        <v>116.63</v>
      </c>
      <c r="J99" s="1404">
        <v>111</v>
      </c>
      <c r="K99" s="1405">
        <f t="shared" ref="K99:K104" si="152">J99/159</f>
        <v>0.69811320754716977</v>
      </c>
      <c r="L99" s="1406">
        <v>1868</v>
      </c>
      <c r="M99" s="1401">
        <f t="shared" ref="M99:M104" si="153">L99*K99</f>
        <v>1304.0754716981132</v>
      </c>
      <c r="N99" s="1402">
        <v>1</v>
      </c>
      <c r="O99" s="1401">
        <f t="shared" ref="O99:O111" si="154">ROUND(M99*N99,2)</f>
        <v>1304.08</v>
      </c>
      <c r="P99" s="1401">
        <f t="shared" ref="P99:P111" si="155">ROUND(O99*0.2409,2)</f>
        <v>314.14999999999998</v>
      </c>
      <c r="Q99" s="1403">
        <f t="shared" ref="Q99:Q111" si="156">O99+P99</f>
        <v>1618.23</v>
      </c>
    </row>
    <row r="100" spans="1:17" ht="30" x14ac:dyDescent="0.25">
      <c r="A100" s="1383" t="s">
        <v>1767</v>
      </c>
      <c r="B100" s="1404"/>
      <c r="C100" s="1405"/>
      <c r="D100" s="1406"/>
      <c r="E100" s="1401"/>
      <c r="F100" s="1402"/>
      <c r="G100" s="1401"/>
      <c r="H100" s="1401"/>
      <c r="I100" s="1403"/>
      <c r="J100" s="1404">
        <v>32</v>
      </c>
      <c r="K100" s="1405">
        <f t="shared" si="152"/>
        <v>0.20125786163522014</v>
      </c>
      <c r="L100" s="1406">
        <v>1796</v>
      </c>
      <c r="M100" s="1401">
        <f t="shared" si="153"/>
        <v>361.45911949685535</v>
      </c>
      <c r="N100" s="1402">
        <v>1</v>
      </c>
      <c r="O100" s="1401">
        <f t="shared" si="154"/>
        <v>361.46</v>
      </c>
      <c r="P100" s="1401">
        <f t="shared" si="155"/>
        <v>87.08</v>
      </c>
      <c r="Q100" s="1403">
        <f t="shared" si="156"/>
        <v>448.53999999999996</v>
      </c>
    </row>
    <row r="101" spans="1:17" ht="30" x14ac:dyDescent="0.25">
      <c r="A101" s="1383" t="s">
        <v>1767</v>
      </c>
      <c r="B101" s="1404">
        <v>8</v>
      </c>
      <c r="C101" s="1405">
        <f t="shared" si="147"/>
        <v>5.0314465408805034E-2</v>
      </c>
      <c r="D101" s="1406">
        <v>1796</v>
      </c>
      <c r="E101" s="1401">
        <f t="shared" si="148"/>
        <v>90.364779874213838</v>
      </c>
      <c r="F101" s="1402">
        <v>0.2</v>
      </c>
      <c r="G101" s="1401">
        <f t="shared" si="149"/>
        <v>18.07</v>
      </c>
      <c r="H101" s="1401">
        <f t="shared" si="150"/>
        <v>4.3499999999999996</v>
      </c>
      <c r="I101" s="1403">
        <f t="shared" si="151"/>
        <v>22.42</v>
      </c>
      <c r="J101" s="1404">
        <v>56</v>
      </c>
      <c r="K101" s="1405">
        <f t="shared" si="152"/>
        <v>0.3522012578616352</v>
      </c>
      <c r="L101" s="1406">
        <v>1796</v>
      </c>
      <c r="M101" s="1401">
        <f t="shared" si="153"/>
        <v>632.55345911949678</v>
      </c>
      <c r="N101" s="1402">
        <v>1</v>
      </c>
      <c r="O101" s="1401">
        <f t="shared" si="154"/>
        <v>632.54999999999995</v>
      </c>
      <c r="P101" s="1401">
        <f t="shared" si="155"/>
        <v>152.38</v>
      </c>
      <c r="Q101" s="1403">
        <f t="shared" si="156"/>
        <v>784.93</v>
      </c>
    </row>
    <row r="102" spans="1:17" ht="30" x14ac:dyDescent="0.25">
      <c r="A102" s="1383" t="s">
        <v>1767</v>
      </c>
      <c r="B102" s="1404">
        <v>16</v>
      </c>
      <c r="C102" s="1405">
        <f t="shared" si="147"/>
        <v>0.10062893081761007</v>
      </c>
      <c r="D102" s="1406">
        <v>1796</v>
      </c>
      <c r="E102" s="1401">
        <f t="shared" si="148"/>
        <v>180.72955974842768</v>
      </c>
      <c r="F102" s="1402">
        <v>0.2</v>
      </c>
      <c r="G102" s="1401">
        <f t="shared" si="149"/>
        <v>36.15</v>
      </c>
      <c r="H102" s="1401">
        <f t="shared" si="150"/>
        <v>8.7100000000000009</v>
      </c>
      <c r="I102" s="1403">
        <f t="shared" si="151"/>
        <v>44.86</v>
      </c>
      <c r="J102" s="1404">
        <v>48</v>
      </c>
      <c r="K102" s="1405">
        <f t="shared" si="152"/>
        <v>0.30188679245283018</v>
      </c>
      <c r="L102" s="1406">
        <v>1796</v>
      </c>
      <c r="M102" s="1401">
        <f t="shared" si="153"/>
        <v>542.18867924528297</v>
      </c>
      <c r="N102" s="1402">
        <v>1</v>
      </c>
      <c r="O102" s="1401">
        <f t="shared" si="154"/>
        <v>542.19000000000005</v>
      </c>
      <c r="P102" s="1401">
        <f t="shared" si="155"/>
        <v>130.61000000000001</v>
      </c>
      <c r="Q102" s="1403">
        <f t="shared" si="156"/>
        <v>672.80000000000007</v>
      </c>
    </row>
    <row r="103" spans="1:17" ht="30" x14ac:dyDescent="0.25">
      <c r="A103" s="1383" t="s">
        <v>1767</v>
      </c>
      <c r="B103" s="1404">
        <v>24</v>
      </c>
      <c r="C103" s="1405">
        <f t="shared" si="147"/>
        <v>0.15094339622641509</v>
      </c>
      <c r="D103" s="1406">
        <v>1796</v>
      </c>
      <c r="E103" s="1401">
        <f t="shared" si="148"/>
        <v>271.09433962264148</v>
      </c>
      <c r="F103" s="1402">
        <v>0.2</v>
      </c>
      <c r="G103" s="1401">
        <f t="shared" si="149"/>
        <v>54.22</v>
      </c>
      <c r="H103" s="1401">
        <f t="shared" si="150"/>
        <v>13.06</v>
      </c>
      <c r="I103" s="1403">
        <f t="shared" si="151"/>
        <v>67.28</v>
      </c>
      <c r="J103" s="1404">
        <v>79</v>
      </c>
      <c r="K103" s="1405">
        <f t="shared" si="152"/>
        <v>0.49685534591194969</v>
      </c>
      <c r="L103" s="1406">
        <v>1796</v>
      </c>
      <c r="M103" s="1401">
        <f t="shared" si="153"/>
        <v>892.35220125786168</v>
      </c>
      <c r="N103" s="1402">
        <v>1</v>
      </c>
      <c r="O103" s="1401">
        <f t="shared" si="154"/>
        <v>892.35</v>
      </c>
      <c r="P103" s="1401">
        <f t="shared" si="155"/>
        <v>214.97</v>
      </c>
      <c r="Q103" s="1403">
        <f t="shared" si="156"/>
        <v>1107.32</v>
      </c>
    </row>
    <row r="104" spans="1:17" ht="30" x14ac:dyDescent="0.25">
      <c r="A104" s="1383" t="s">
        <v>1767</v>
      </c>
      <c r="B104" s="1404">
        <v>40</v>
      </c>
      <c r="C104" s="1405">
        <f t="shared" si="147"/>
        <v>0.25157232704402516</v>
      </c>
      <c r="D104" s="1406">
        <v>1796</v>
      </c>
      <c r="E104" s="1401">
        <f t="shared" si="148"/>
        <v>451.82389937106916</v>
      </c>
      <c r="F104" s="1402">
        <v>0.2</v>
      </c>
      <c r="G104" s="1401">
        <f t="shared" si="149"/>
        <v>90.36</v>
      </c>
      <c r="H104" s="1401">
        <f t="shared" si="150"/>
        <v>21.77</v>
      </c>
      <c r="I104" s="1403">
        <f t="shared" si="151"/>
        <v>112.13</v>
      </c>
      <c r="J104" s="1404">
        <v>71</v>
      </c>
      <c r="K104" s="1405">
        <f t="shared" si="152"/>
        <v>0.44654088050314467</v>
      </c>
      <c r="L104" s="1406">
        <v>1796</v>
      </c>
      <c r="M104" s="1401">
        <f t="shared" si="153"/>
        <v>801.98742138364787</v>
      </c>
      <c r="N104" s="1402">
        <v>1</v>
      </c>
      <c r="O104" s="1401">
        <f t="shared" si="154"/>
        <v>801.99</v>
      </c>
      <c r="P104" s="1401">
        <f t="shared" si="155"/>
        <v>193.2</v>
      </c>
      <c r="Q104" s="1403">
        <f t="shared" si="156"/>
        <v>995.19</v>
      </c>
    </row>
    <row r="105" spans="1:17" ht="30" x14ac:dyDescent="0.25">
      <c r="A105" s="1383" t="s">
        <v>1768</v>
      </c>
      <c r="B105" s="1404">
        <v>25</v>
      </c>
      <c r="C105" s="1400">
        <f t="shared" ref="C105:C110" si="157">B105/166.83</f>
        <v>0.1498531439189594</v>
      </c>
      <c r="D105" s="1401">
        <v>10.57</v>
      </c>
      <c r="E105" s="1401">
        <f t="shared" ref="E105:E110" si="158">B105*D105</f>
        <v>264.25</v>
      </c>
      <c r="F105" s="1402">
        <v>0.2</v>
      </c>
      <c r="G105" s="1401">
        <f t="shared" si="149"/>
        <v>52.85</v>
      </c>
      <c r="H105" s="1401">
        <f t="shared" si="150"/>
        <v>12.73</v>
      </c>
      <c r="I105" s="1403">
        <f t="shared" si="151"/>
        <v>65.58</v>
      </c>
      <c r="J105" s="1404">
        <v>153</v>
      </c>
      <c r="K105" s="1400">
        <f t="shared" ref="K105:K111" si="159">J105/166.83</f>
        <v>0.91710124078403155</v>
      </c>
      <c r="L105" s="1401">
        <v>10.57</v>
      </c>
      <c r="M105" s="1401">
        <f t="shared" ref="M105:M111" si="160">J105*L105</f>
        <v>1617.21</v>
      </c>
      <c r="N105" s="1402">
        <v>1</v>
      </c>
      <c r="O105" s="1401">
        <f t="shared" si="154"/>
        <v>1617.21</v>
      </c>
      <c r="P105" s="1401">
        <f t="shared" si="155"/>
        <v>389.59</v>
      </c>
      <c r="Q105" s="1403">
        <f t="shared" si="156"/>
        <v>2006.8</v>
      </c>
    </row>
    <row r="106" spans="1:17" ht="30" x14ac:dyDescent="0.25">
      <c r="A106" s="1383" t="s">
        <v>1768</v>
      </c>
      <c r="B106" s="1404">
        <v>64</v>
      </c>
      <c r="C106" s="1400">
        <f t="shared" si="157"/>
        <v>0.38362404843253611</v>
      </c>
      <c r="D106" s="1401">
        <v>10.57</v>
      </c>
      <c r="E106" s="1401">
        <f t="shared" si="158"/>
        <v>676.48</v>
      </c>
      <c r="F106" s="1402">
        <v>0.2</v>
      </c>
      <c r="G106" s="1401">
        <f t="shared" si="149"/>
        <v>135.30000000000001</v>
      </c>
      <c r="H106" s="1401">
        <f t="shared" si="150"/>
        <v>32.590000000000003</v>
      </c>
      <c r="I106" s="1403">
        <f t="shared" si="151"/>
        <v>167.89000000000001</v>
      </c>
      <c r="J106" s="1404">
        <v>32</v>
      </c>
      <c r="K106" s="1400">
        <f t="shared" si="159"/>
        <v>0.19181202421626806</v>
      </c>
      <c r="L106" s="1401">
        <v>10.57</v>
      </c>
      <c r="M106" s="1401">
        <f t="shared" si="160"/>
        <v>338.24</v>
      </c>
      <c r="N106" s="1402">
        <v>1</v>
      </c>
      <c r="O106" s="1401">
        <f t="shared" si="154"/>
        <v>338.24</v>
      </c>
      <c r="P106" s="1401">
        <f t="shared" si="155"/>
        <v>81.48</v>
      </c>
      <c r="Q106" s="1403">
        <f t="shared" si="156"/>
        <v>419.72</v>
      </c>
    </row>
    <row r="107" spans="1:17" ht="30" x14ac:dyDescent="0.25">
      <c r="A107" s="1383" t="s">
        <v>1768</v>
      </c>
      <c r="B107" s="1404">
        <v>32</v>
      </c>
      <c r="C107" s="1400">
        <f t="shared" si="157"/>
        <v>0.19181202421626806</v>
      </c>
      <c r="D107" s="1401">
        <v>10.57</v>
      </c>
      <c r="E107" s="1401">
        <f t="shared" si="158"/>
        <v>338.24</v>
      </c>
      <c r="F107" s="1402">
        <v>0.2</v>
      </c>
      <c r="G107" s="1401">
        <f t="shared" si="149"/>
        <v>67.650000000000006</v>
      </c>
      <c r="H107" s="1401">
        <f t="shared" si="150"/>
        <v>16.3</v>
      </c>
      <c r="I107" s="1403">
        <f t="shared" si="151"/>
        <v>83.95</v>
      </c>
      <c r="J107" s="1404">
        <v>64</v>
      </c>
      <c r="K107" s="1400">
        <f t="shared" si="159"/>
        <v>0.38362404843253611</v>
      </c>
      <c r="L107" s="1401">
        <v>10.57</v>
      </c>
      <c r="M107" s="1401">
        <f t="shared" si="160"/>
        <v>676.48</v>
      </c>
      <c r="N107" s="1402">
        <v>1</v>
      </c>
      <c r="O107" s="1401">
        <f t="shared" si="154"/>
        <v>676.48</v>
      </c>
      <c r="P107" s="1401">
        <f t="shared" si="155"/>
        <v>162.96</v>
      </c>
      <c r="Q107" s="1403">
        <f t="shared" si="156"/>
        <v>839.44</v>
      </c>
    </row>
    <row r="108" spans="1:17" ht="30" x14ac:dyDescent="0.25">
      <c r="A108" s="1383" t="s">
        <v>1768</v>
      </c>
      <c r="B108" s="1404">
        <v>32</v>
      </c>
      <c r="C108" s="1400">
        <f t="shared" si="157"/>
        <v>0.19181202421626806</v>
      </c>
      <c r="D108" s="1401">
        <v>10.57</v>
      </c>
      <c r="E108" s="1401">
        <f t="shared" si="158"/>
        <v>338.24</v>
      </c>
      <c r="F108" s="1402">
        <v>0.2</v>
      </c>
      <c r="G108" s="1401">
        <f t="shared" si="149"/>
        <v>67.650000000000006</v>
      </c>
      <c r="H108" s="1401">
        <f t="shared" si="150"/>
        <v>16.3</v>
      </c>
      <c r="I108" s="1403">
        <f t="shared" si="151"/>
        <v>83.95</v>
      </c>
      <c r="J108" s="1404">
        <v>32</v>
      </c>
      <c r="K108" s="1400">
        <f t="shared" si="159"/>
        <v>0.19181202421626806</v>
      </c>
      <c r="L108" s="1401">
        <v>10.57</v>
      </c>
      <c r="M108" s="1401">
        <f t="shared" si="160"/>
        <v>338.24</v>
      </c>
      <c r="N108" s="1402">
        <v>1</v>
      </c>
      <c r="O108" s="1401">
        <f t="shared" si="154"/>
        <v>338.24</v>
      </c>
      <c r="P108" s="1401">
        <f t="shared" si="155"/>
        <v>81.48</v>
      </c>
      <c r="Q108" s="1403">
        <f t="shared" si="156"/>
        <v>419.72</v>
      </c>
    </row>
    <row r="109" spans="1:17" ht="30" x14ac:dyDescent="0.25">
      <c r="A109" s="1383" t="s">
        <v>1768</v>
      </c>
      <c r="B109" s="1404"/>
      <c r="C109" s="1400"/>
      <c r="D109" s="1401"/>
      <c r="E109" s="1401"/>
      <c r="F109" s="1402"/>
      <c r="G109" s="1401"/>
      <c r="H109" s="1401"/>
      <c r="I109" s="1403"/>
      <c r="J109" s="1404">
        <v>72</v>
      </c>
      <c r="K109" s="1400">
        <f t="shared" si="159"/>
        <v>0.43157705448660311</v>
      </c>
      <c r="L109" s="1401">
        <v>10.57</v>
      </c>
      <c r="M109" s="1401">
        <f t="shared" si="160"/>
        <v>761.04</v>
      </c>
      <c r="N109" s="1402">
        <v>1</v>
      </c>
      <c r="O109" s="1401">
        <f t="shared" si="154"/>
        <v>761.04</v>
      </c>
      <c r="P109" s="1401">
        <f t="shared" si="155"/>
        <v>183.33</v>
      </c>
      <c r="Q109" s="1403">
        <f t="shared" si="156"/>
        <v>944.37</v>
      </c>
    </row>
    <row r="110" spans="1:17" ht="30" x14ac:dyDescent="0.25">
      <c r="A110" s="1383" t="s">
        <v>1768</v>
      </c>
      <c r="B110" s="1404">
        <v>24</v>
      </c>
      <c r="C110" s="1400">
        <f t="shared" si="157"/>
        <v>0.14385901816220104</v>
      </c>
      <c r="D110" s="1401">
        <v>10.57</v>
      </c>
      <c r="E110" s="1401">
        <f t="shared" si="158"/>
        <v>253.68</v>
      </c>
      <c r="F110" s="1402">
        <v>0.2</v>
      </c>
      <c r="G110" s="1401">
        <f t="shared" si="149"/>
        <v>50.74</v>
      </c>
      <c r="H110" s="1401">
        <f t="shared" si="150"/>
        <v>12.22</v>
      </c>
      <c r="I110" s="1403">
        <f t="shared" si="151"/>
        <v>62.96</v>
      </c>
      <c r="J110" s="1404">
        <v>24</v>
      </c>
      <c r="K110" s="1400">
        <f t="shared" si="159"/>
        <v>0.14385901816220104</v>
      </c>
      <c r="L110" s="1401">
        <v>10.57</v>
      </c>
      <c r="M110" s="1401">
        <f t="shared" si="160"/>
        <v>253.68</v>
      </c>
      <c r="N110" s="1402">
        <v>1</v>
      </c>
      <c r="O110" s="1401">
        <f t="shared" si="154"/>
        <v>253.68</v>
      </c>
      <c r="P110" s="1401">
        <f t="shared" si="155"/>
        <v>61.11</v>
      </c>
      <c r="Q110" s="1403">
        <f t="shared" si="156"/>
        <v>314.79000000000002</v>
      </c>
    </row>
    <row r="111" spans="1:17" ht="30" x14ac:dyDescent="0.25">
      <c r="A111" s="1383" t="s">
        <v>1768</v>
      </c>
      <c r="B111" s="1404"/>
      <c r="C111" s="1400"/>
      <c r="D111" s="1401"/>
      <c r="E111" s="1401"/>
      <c r="F111" s="1402"/>
      <c r="G111" s="1401"/>
      <c r="H111" s="1401"/>
      <c r="I111" s="1403"/>
      <c r="J111" s="1404">
        <v>39</v>
      </c>
      <c r="K111" s="1400">
        <f t="shared" si="159"/>
        <v>0.23377090451357668</v>
      </c>
      <c r="L111" s="1401">
        <v>10.57</v>
      </c>
      <c r="M111" s="1401">
        <f t="shared" si="160"/>
        <v>412.23</v>
      </c>
      <c r="N111" s="1402">
        <v>1</v>
      </c>
      <c r="O111" s="1401">
        <f t="shared" si="154"/>
        <v>412.23</v>
      </c>
      <c r="P111" s="1401">
        <f t="shared" si="155"/>
        <v>99.31</v>
      </c>
      <c r="Q111" s="1403">
        <f t="shared" si="156"/>
        <v>511.54</v>
      </c>
    </row>
    <row r="112" spans="1:17" ht="72.75" customHeight="1" x14ac:dyDescent="0.25">
      <c r="A112" s="985" t="s">
        <v>9</v>
      </c>
      <c r="B112" s="1034">
        <f>SUM(B113:B131)</f>
        <v>217</v>
      </c>
      <c r="C112" s="997">
        <f t="shared" ref="C112:I112" si="161">SUM(C113:C131)</f>
        <v>1.3007252892165677</v>
      </c>
      <c r="D112" s="1095"/>
      <c r="E112" s="1095"/>
      <c r="F112" s="1095"/>
      <c r="G112" s="1095">
        <f t="shared" si="161"/>
        <v>277.96000000000004</v>
      </c>
      <c r="H112" s="1095">
        <f t="shared" si="161"/>
        <v>66.960000000000008</v>
      </c>
      <c r="I112" s="1096">
        <f t="shared" si="161"/>
        <v>344.92</v>
      </c>
      <c r="J112" s="1327">
        <f>SUM(J113:J131)</f>
        <v>1367</v>
      </c>
      <c r="K112" s="251">
        <f t="shared" ref="K112" si="162">SUM(K113:K131)</f>
        <v>8.2267351580356927</v>
      </c>
      <c r="L112" s="1280"/>
      <c r="M112" s="1280"/>
      <c r="N112" s="1428"/>
      <c r="O112" s="1280">
        <f t="shared" ref="O112" si="163">SUM(O113:O131)</f>
        <v>5781.0900000000011</v>
      </c>
      <c r="P112" s="1280">
        <f t="shared" ref="P112" si="164">SUM(P113:P131)</f>
        <v>1392.66</v>
      </c>
      <c r="Q112" s="1281">
        <f>SUM(Q113:Q131)</f>
        <v>7173.7499999999991</v>
      </c>
    </row>
    <row r="113" spans="1:17" x14ac:dyDescent="0.25">
      <c r="A113" s="1383" t="s">
        <v>1769</v>
      </c>
      <c r="B113" s="1404"/>
      <c r="C113" s="1405"/>
      <c r="D113" s="1406"/>
      <c r="E113" s="1401"/>
      <c r="F113" s="1402"/>
      <c r="G113" s="1401"/>
      <c r="H113" s="1401"/>
      <c r="I113" s="1403"/>
      <c r="J113" s="1404">
        <v>111</v>
      </c>
      <c r="K113" s="1405">
        <f>J113/159</f>
        <v>0.69811320754716977</v>
      </c>
      <c r="L113" s="1406">
        <v>1220</v>
      </c>
      <c r="M113" s="1401">
        <f t="shared" ref="M113" si="165">L113*K113</f>
        <v>851.69811320754707</v>
      </c>
      <c r="N113" s="1402">
        <v>0.3</v>
      </c>
      <c r="O113" s="1401">
        <f t="shared" ref="O113:O131" si="166">ROUND(M113*N113,2)</f>
        <v>255.51</v>
      </c>
      <c r="P113" s="1401">
        <f t="shared" ref="P113:P131" si="167">ROUND(O113*0.2409,2)</f>
        <v>61.55</v>
      </c>
      <c r="Q113" s="1403">
        <f t="shared" ref="Q113:Q131" si="168">O113+P113</f>
        <v>317.06</v>
      </c>
    </row>
    <row r="114" spans="1:17" x14ac:dyDescent="0.25">
      <c r="A114" s="1383" t="s">
        <v>2207</v>
      </c>
      <c r="B114" s="1404"/>
      <c r="C114" s="1405"/>
      <c r="D114" s="1406"/>
      <c r="E114" s="1401"/>
      <c r="F114" s="1402"/>
      <c r="G114" s="1401"/>
      <c r="H114" s="1401"/>
      <c r="I114" s="1403"/>
      <c r="J114" s="1404"/>
      <c r="K114" s="1405"/>
      <c r="L114" s="1406"/>
      <c r="M114" s="1401"/>
      <c r="N114" s="1402"/>
      <c r="O114" s="1401"/>
      <c r="P114" s="1401"/>
      <c r="Q114" s="1403"/>
    </row>
    <row r="115" spans="1:17" x14ac:dyDescent="0.25">
      <c r="A115" s="1383" t="s">
        <v>1770</v>
      </c>
      <c r="B115" s="1404">
        <v>48</v>
      </c>
      <c r="C115" s="1400">
        <f t="shared" ref="C115:C120" si="169">B115/166.83</f>
        <v>0.28771803632440207</v>
      </c>
      <c r="D115" s="1401">
        <v>6.36</v>
      </c>
      <c r="E115" s="1401">
        <f t="shared" ref="E115:E120" si="170">B115*D115</f>
        <v>305.28000000000003</v>
      </c>
      <c r="F115" s="1402">
        <v>0.2</v>
      </c>
      <c r="G115" s="1401">
        <f t="shared" ref="G115:G120" si="171">ROUND(E115*F115,2)</f>
        <v>61.06</v>
      </c>
      <c r="H115" s="1401">
        <f t="shared" ref="H115:H120" si="172">ROUND(G115*0.2409,2)</f>
        <v>14.71</v>
      </c>
      <c r="I115" s="1403">
        <f t="shared" ref="I115:I120" si="173">G115+H115</f>
        <v>75.77000000000001</v>
      </c>
      <c r="J115" s="1404">
        <v>144</v>
      </c>
      <c r="K115" s="1400">
        <f t="shared" ref="K115:K131" si="174">J115/166.83</f>
        <v>0.86315410897320621</v>
      </c>
      <c r="L115" s="1401">
        <v>6.36</v>
      </c>
      <c r="M115" s="1401">
        <f t="shared" ref="M115:M131" si="175">J115*L115</f>
        <v>915.84</v>
      </c>
      <c r="N115" s="1402">
        <v>1</v>
      </c>
      <c r="O115" s="1401">
        <f t="shared" si="166"/>
        <v>915.84</v>
      </c>
      <c r="P115" s="1401">
        <f t="shared" si="167"/>
        <v>220.63</v>
      </c>
      <c r="Q115" s="1403">
        <f t="shared" si="168"/>
        <v>1136.47</v>
      </c>
    </row>
    <row r="116" spans="1:17" x14ac:dyDescent="0.25">
      <c r="A116" s="1383" t="s">
        <v>1770</v>
      </c>
      <c r="B116" s="1404">
        <v>48</v>
      </c>
      <c r="C116" s="1400">
        <f t="shared" si="169"/>
        <v>0.28771803632440207</v>
      </c>
      <c r="D116" s="1401">
        <v>6.36</v>
      </c>
      <c r="E116" s="1401">
        <f t="shared" si="170"/>
        <v>305.28000000000003</v>
      </c>
      <c r="F116" s="1402">
        <v>0.2</v>
      </c>
      <c r="G116" s="1401">
        <f t="shared" si="171"/>
        <v>61.06</v>
      </c>
      <c r="H116" s="1401">
        <f t="shared" si="172"/>
        <v>14.71</v>
      </c>
      <c r="I116" s="1403">
        <f t="shared" si="173"/>
        <v>75.77000000000001</v>
      </c>
      <c r="J116" s="1404">
        <v>96</v>
      </c>
      <c r="K116" s="1400">
        <f t="shared" si="174"/>
        <v>0.57543607264880414</v>
      </c>
      <c r="L116" s="1401">
        <v>6.36</v>
      </c>
      <c r="M116" s="1401">
        <f t="shared" si="175"/>
        <v>610.56000000000006</v>
      </c>
      <c r="N116" s="1402">
        <v>1</v>
      </c>
      <c r="O116" s="1401">
        <f t="shared" si="166"/>
        <v>610.55999999999995</v>
      </c>
      <c r="P116" s="1401">
        <f t="shared" si="167"/>
        <v>147.08000000000001</v>
      </c>
      <c r="Q116" s="1403">
        <f t="shared" si="168"/>
        <v>757.64</v>
      </c>
    </row>
    <row r="117" spans="1:17" x14ac:dyDescent="0.25">
      <c r="A117" s="1383" t="s">
        <v>1770</v>
      </c>
      <c r="B117" s="1404">
        <v>33</v>
      </c>
      <c r="C117" s="1400">
        <f t="shared" si="169"/>
        <v>0.19780614997302642</v>
      </c>
      <c r="D117" s="1401">
        <v>6.36</v>
      </c>
      <c r="E117" s="1401">
        <f t="shared" si="170"/>
        <v>209.88000000000002</v>
      </c>
      <c r="F117" s="1402">
        <v>0.2</v>
      </c>
      <c r="G117" s="1401">
        <f t="shared" si="171"/>
        <v>41.98</v>
      </c>
      <c r="H117" s="1401">
        <f t="shared" si="172"/>
        <v>10.11</v>
      </c>
      <c r="I117" s="1403">
        <f t="shared" si="173"/>
        <v>52.089999999999996</v>
      </c>
      <c r="J117" s="1404">
        <v>183</v>
      </c>
      <c r="K117" s="1400">
        <f t="shared" si="174"/>
        <v>1.096925013486783</v>
      </c>
      <c r="L117" s="1401">
        <v>6.36</v>
      </c>
      <c r="M117" s="1401">
        <f t="shared" si="175"/>
        <v>1163.8800000000001</v>
      </c>
      <c r="N117" s="1402">
        <v>1</v>
      </c>
      <c r="O117" s="1401">
        <f t="shared" si="166"/>
        <v>1163.8800000000001</v>
      </c>
      <c r="P117" s="1401">
        <f t="shared" si="167"/>
        <v>280.38</v>
      </c>
      <c r="Q117" s="1403">
        <f t="shared" si="168"/>
        <v>1444.2600000000002</v>
      </c>
    </row>
    <row r="118" spans="1:17" x14ac:dyDescent="0.25">
      <c r="A118" s="1383" t="s">
        <v>1770</v>
      </c>
      <c r="B118" s="1404">
        <v>24</v>
      </c>
      <c r="C118" s="1400">
        <f t="shared" si="169"/>
        <v>0.14385901816220104</v>
      </c>
      <c r="D118" s="1401">
        <v>6.6</v>
      </c>
      <c r="E118" s="1401">
        <f t="shared" si="170"/>
        <v>158.39999999999998</v>
      </c>
      <c r="F118" s="1402">
        <v>0.2</v>
      </c>
      <c r="G118" s="1401">
        <f t="shared" si="171"/>
        <v>31.68</v>
      </c>
      <c r="H118" s="1401">
        <f t="shared" si="172"/>
        <v>7.63</v>
      </c>
      <c r="I118" s="1403">
        <f t="shared" si="173"/>
        <v>39.31</v>
      </c>
      <c r="J118" s="1404">
        <v>128</v>
      </c>
      <c r="K118" s="1400">
        <f t="shared" si="174"/>
        <v>0.76724809686507223</v>
      </c>
      <c r="L118" s="1401">
        <v>6.6</v>
      </c>
      <c r="M118" s="1401">
        <f t="shared" si="175"/>
        <v>844.8</v>
      </c>
      <c r="N118" s="1402">
        <v>1</v>
      </c>
      <c r="O118" s="1401">
        <f t="shared" si="166"/>
        <v>844.8</v>
      </c>
      <c r="P118" s="1401">
        <f t="shared" si="167"/>
        <v>203.51</v>
      </c>
      <c r="Q118" s="1403">
        <f t="shared" si="168"/>
        <v>1048.31</v>
      </c>
    </row>
    <row r="119" spans="1:17" x14ac:dyDescent="0.25">
      <c r="A119" s="1383" t="s">
        <v>1770</v>
      </c>
      <c r="B119" s="1404">
        <v>48</v>
      </c>
      <c r="C119" s="1400">
        <f t="shared" si="169"/>
        <v>0.28771803632440207</v>
      </c>
      <c r="D119" s="1401">
        <v>6.36</v>
      </c>
      <c r="E119" s="1401">
        <f t="shared" si="170"/>
        <v>305.28000000000003</v>
      </c>
      <c r="F119" s="1402">
        <v>0.2</v>
      </c>
      <c r="G119" s="1401">
        <f t="shared" si="171"/>
        <v>61.06</v>
      </c>
      <c r="H119" s="1401">
        <f t="shared" si="172"/>
        <v>14.71</v>
      </c>
      <c r="I119" s="1403">
        <f t="shared" si="173"/>
        <v>75.77000000000001</v>
      </c>
      <c r="J119" s="1404">
        <v>48</v>
      </c>
      <c r="K119" s="1400">
        <f t="shared" si="174"/>
        <v>0.28771803632440207</v>
      </c>
      <c r="L119" s="1401">
        <v>6.36</v>
      </c>
      <c r="M119" s="1401">
        <f t="shared" si="175"/>
        <v>305.28000000000003</v>
      </c>
      <c r="N119" s="1402">
        <v>1</v>
      </c>
      <c r="O119" s="1401">
        <f t="shared" si="166"/>
        <v>305.27999999999997</v>
      </c>
      <c r="P119" s="1401">
        <f t="shared" si="167"/>
        <v>73.540000000000006</v>
      </c>
      <c r="Q119" s="1403">
        <f t="shared" si="168"/>
        <v>378.82</v>
      </c>
    </row>
    <row r="120" spans="1:17" x14ac:dyDescent="0.25">
      <c r="A120" s="1383" t="s">
        <v>1770</v>
      </c>
      <c r="B120" s="1404">
        <v>16</v>
      </c>
      <c r="C120" s="1400">
        <f t="shared" si="169"/>
        <v>9.5906012108134028E-2</v>
      </c>
      <c r="D120" s="1401">
        <v>6.6</v>
      </c>
      <c r="E120" s="1401">
        <f t="shared" si="170"/>
        <v>105.6</v>
      </c>
      <c r="F120" s="1402">
        <v>0.2</v>
      </c>
      <c r="G120" s="1401">
        <f t="shared" si="171"/>
        <v>21.12</v>
      </c>
      <c r="H120" s="1401">
        <f t="shared" si="172"/>
        <v>5.09</v>
      </c>
      <c r="I120" s="1403">
        <f t="shared" si="173"/>
        <v>26.21</v>
      </c>
      <c r="J120" s="1404">
        <v>16</v>
      </c>
      <c r="K120" s="1400">
        <f t="shared" si="174"/>
        <v>9.5906012108134028E-2</v>
      </c>
      <c r="L120" s="1401">
        <v>6.6</v>
      </c>
      <c r="M120" s="1401">
        <f t="shared" si="175"/>
        <v>105.6</v>
      </c>
      <c r="N120" s="1402">
        <v>1</v>
      </c>
      <c r="O120" s="1401">
        <f t="shared" si="166"/>
        <v>105.6</v>
      </c>
      <c r="P120" s="1401">
        <f t="shared" si="167"/>
        <v>25.44</v>
      </c>
      <c r="Q120" s="1403">
        <f t="shared" si="168"/>
        <v>131.04</v>
      </c>
    </row>
    <row r="121" spans="1:17" x14ac:dyDescent="0.25">
      <c r="A121" s="1383" t="s">
        <v>1771</v>
      </c>
      <c r="B121" s="1404"/>
      <c r="C121" s="1400"/>
      <c r="D121" s="1401"/>
      <c r="E121" s="1401"/>
      <c r="F121" s="1402"/>
      <c r="G121" s="1401"/>
      <c r="H121" s="1401"/>
      <c r="I121" s="1403"/>
      <c r="J121" s="1404">
        <v>48</v>
      </c>
      <c r="K121" s="1400">
        <f t="shared" si="174"/>
        <v>0.28771803632440207</v>
      </c>
      <c r="L121" s="1401">
        <v>6.6</v>
      </c>
      <c r="M121" s="1401">
        <f t="shared" si="175"/>
        <v>316.79999999999995</v>
      </c>
      <c r="N121" s="1402">
        <v>0.3</v>
      </c>
      <c r="O121" s="1401">
        <f t="shared" si="166"/>
        <v>95.04</v>
      </c>
      <c r="P121" s="1401">
        <f t="shared" si="167"/>
        <v>22.9</v>
      </c>
      <c r="Q121" s="1403">
        <f t="shared" si="168"/>
        <v>117.94</v>
      </c>
    </row>
    <row r="122" spans="1:17" x14ac:dyDescent="0.25">
      <c r="A122" s="1383" t="s">
        <v>1771</v>
      </c>
      <c r="B122" s="1404"/>
      <c r="C122" s="1405"/>
      <c r="D122" s="1406"/>
      <c r="E122" s="1401"/>
      <c r="F122" s="1402"/>
      <c r="G122" s="1401"/>
      <c r="H122" s="1401"/>
      <c r="I122" s="1403"/>
      <c r="J122" s="1404">
        <v>72</v>
      </c>
      <c r="K122" s="1400">
        <f t="shared" si="174"/>
        <v>0.43157705448660311</v>
      </c>
      <c r="L122" s="1401">
        <v>6.6</v>
      </c>
      <c r="M122" s="1401">
        <f t="shared" si="175"/>
        <v>475.2</v>
      </c>
      <c r="N122" s="1402">
        <v>0.3</v>
      </c>
      <c r="O122" s="1401">
        <f t="shared" si="166"/>
        <v>142.56</v>
      </c>
      <c r="P122" s="1401">
        <f t="shared" si="167"/>
        <v>34.340000000000003</v>
      </c>
      <c r="Q122" s="1403">
        <f t="shared" si="168"/>
        <v>176.9</v>
      </c>
    </row>
    <row r="123" spans="1:17" x14ac:dyDescent="0.25">
      <c r="A123" s="1383" t="s">
        <v>1771</v>
      </c>
      <c r="B123" s="1404"/>
      <c r="C123" s="1405"/>
      <c r="D123" s="1406"/>
      <c r="E123" s="1401"/>
      <c r="F123" s="1402"/>
      <c r="G123" s="1401"/>
      <c r="H123" s="1401"/>
      <c r="I123" s="1403"/>
      <c r="J123" s="1404">
        <v>112</v>
      </c>
      <c r="K123" s="1400">
        <f t="shared" si="174"/>
        <v>0.67134208475693813</v>
      </c>
      <c r="L123" s="1401">
        <v>6.6</v>
      </c>
      <c r="M123" s="1401">
        <f t="shared" si="175"/>
        <v>739.19999999999993</v>
      </c>
      <c r="N123" s="1402">
        <v>0.3</v>
      </c>
      <c r="O123" s="1401">
        <f t="shared" si="166"/>
        <v>221.76</v>
      </c>
      <c r="P123" s="1401">
        <f t="shared" si="167"/>
        <v>53.42</v>
      </c>
      <c r="Q123" s="1403">
        <f t="shared" si="168"/>
        <v>275.18</v>
      </c>
    </row>
    <row r="124" spans="1:17" x14ac:dyDescent="0.25">
      <c r="A124" s="1383" t="s">
        <v>1771</v>
      </c>
      <c r="B124" s="1404"/>
      <c r="C124" s="1405"/>
      <c r="D124" s="1406"/>
      <c r="E124" s="1401"/>
      <c r="F124" s="1402"/>
      <c r="G124" s="1401"/>
      <c r="H124" s="1401"/>
      <c r="I124" s="1403"/>
      <c r="J124" s="1404">
        <v>159</v>
      </c>
      <c r="K124" s="1400">
        <f t="shared" si="174"/>
        <v>0.95306599532458181</v>
      </c>
      <c r="L124" s="1401">
        <v>6.36</v>
      </c>
      <c r="M124" s="1401">
        <f t="shared" si="175"/>
        <v>1011.24</v>
      </c>
      <c r="N124" s="1402">
        <v>0.3</v>
      </c>
      <c r="O124" s="1401">
        <f t="shared" si="166"/>
        <v>303.37</v>
      </c>
      <c r="P124" s="1401">
        <f t="shared" si="167"/>
        <v>73.08</v>
      </c>
      <c r="Q124" s="1403">
        <f t="shared" si="168"/>
        <v>376.45</v>
      </c>
    </row>
    <row r="125" spans="1:17" x14ac:dyDescent="0.25">
      <c r="A125" s="1383" t="s">
        <v>1771</v>
      </c>
      <c r="B125" s="1404"/>
      <c r="C125" s="1405"/>
      <c r="D125" s="1406"/>
      <c r="E125" s="1401"/>
      <c r="F125" s="1402"/>
      <c r="G125" s="1401"/>
      <c r="H125" s="1401"/>
      <c r="I125" s="1403"/>
      <c r="J125" s="1404">
        <v>82</v>
      </c>
      <c r="K125" s="1400">
        <f t="shared" si="174"/>
        <v>0.49151831205418683</v>
      </c>
      <c r="L125" s="1401">
        <v>6.6</v>
      </c>
      <c r="M125" s="1401">
        <f t="shared" si="175"/>
        <v>541.19999999999993</v>
      </c>
      <c r="N125" s="1402">
        <v>0.3</v>
      </c>
      <c r="O125" s="1401">
        <f t="shared" si="166"/>
        <v>162.36000000000001</v>
      </c>
      <c r="P125" s="1401">
        <f t="shared" si="167"/>
        <v>39.11</v>
      </c>
      <c r="Q125" s="1403">
        <f t="shared" si="168"/>
        <v>201.47000000000003</v>
      </c>
    </row>
    <row r="126" spans="1:17" x14ac:dyDescent="0.25">
      <c r="A126" s="1383" t="s">
        <v>1771</v>
      </c>
      <c r="B126" s="1404"/>
      <c r="C126" s="1405"/>
      <c r="D126" s="1406"/>
      <c r="E126" s="1401"/>
      <c r="F126" s="1402"/>
      <c r="G126" s="1401"/>
      <c r="H126" s="1401"/>
      <c r="I126" s="1403"/>
      <c r="J126" s="1404">
        <v>48</v>
      </c>
      <c r="K126" s="1400">
        <f t="shared" si="174"/>
        <v>0.28771803632440207</v>
      </c>
      <c r="L126" s="1401">
        <v>6.12</v>
      </c>
      <c r="M126" s="1401">
        <f t="shared" si="175"/>
        <v>293.76</v>
      </c>
      <c r="N126" s="1402">
        <v>0.3</v>
      </c>
      <c r="O126" s="1401">
        <f t="shared" si="166"/>
        <v>88.13</v>
      </c>
      <c r="P126" s="1401">
        <f t="shared" si="167"/>
        <v>21.23</v>
      </c>
      <c r="Q126" s="1403">
        <f t="shared" si="168"/>
        <v>109.36</v>
      </c>
    </row>
    <row r="127" spans="1:17" x14ac:dyDescent="0.25">
      <c r="A127" s="1383" t="s">
        <v>1771</v>
      </c>
      <c r="B127" s="1404"/>
      <c r="C127" s="1405"/>
      <c r="D127" s="1406"/>
      <c r="E127" s="1401"/>
      <c r="F127" s="1402"/>
      <c r="G127" s="1401"/>
      <c r="H127" s="1401"/>
      <c r="I127" s="1403"/>
      <c r="J127" s="1404">
        <v>48</v>
      </c>
      <c r="K127" s="1400">
        <f t="shared" si="174"/>
        <v>0.28771803632440207</v>
      </c>
      <c r="L127" s="1401">
        <v>6.6</v>
      </c>
      <c r="M127" s="1401">
        <f t="shared" si="175"/>
        <v>316.79999999999995</v>
      </c>
      <c r="N127" s="1402">
        <v>0.3</v>
      </c>
      <c r="O127" s="1401">
        <f t="shared" si="166"/>
        <v>95.04</v>
      </c>
      <c r="P127" s="1401">
        <f t="shared" si="167"/>
        <v>22.9</v>
      </c>
      <c r="Q127" s="1403">
        <f t="shared" si="168"/>
        <v>117.94</v>
      </c>
    </row>
    <row r="128" spans="1:17" ht="30" x14ac:dyDescent="0.25">
      <c r="A128" s="1383" t="s">
        <v>1772</v>
      </c>
      <c r="B128" s="1404"/>
      <c r="C128" s="1405"/>
      <c r="D128" s="1406"/>
      <c r="E128" s="1401"/>
      <c r="F128" s="1402"/>
      <c r="G128" s="1401"/>
      <c r="H128" s="1401"/>
      <c r="I128" s="1403"/>
      <c r="J128" s="1404">
        <v>16</v>
      </c>
      <c r="K128" s="1400">
        <f t="shared" si="174"/>
        <v>9.5906012108134028E-2</v>
      </c>
      <c r="L128" s="1401">
        <v>7.44</v>
      </c>
      <c r="M128" s="1401">
        <f t="shared" si="175"/>
        <v>119.04</v>
      </c>
      <c r="N128" s="1402">
        <v>1</v>
      </c>
      <c r="O128" s="1401">
        <f t="shared" si="166"/>
        <v>119.04</v>
      </c>
      <c r="P128" s="1401">
        <f t="shared" si="167"/>
        <v>28.68</v>
      </c>
      <c r="Q128" s="1403">
        <f t="shared" si="168"/>
        <v>147.72</v>
      </c>
    </row>
    <row r="129" spans="1:17" ht="30" x14ac:dyDescent="0.25">
      <c r="A129" s="1383" t="s">
        <v>1772</v>
      </c>
      <c r="B129" s="1404"/>
      <c r="C129" s="1405"/>
      <c r="D129" s="1406"/>
      <c r="E129" s="1401"/>
      <c r="F129" s="1402"/>
      <c r="G129" s="1401"/>
      <c r="H129" s="1401"/>
      <c r="I129" s="1403"/>
      <c r="J129" s="1404">
        <v>8</v>
      </c>
      <c r="K129" s="1400">
        <f t="shared" si="174"/>
        <v>4.7953006054067014E-2</v>
      </c>
      <c r="L129" s="1401">
        <v>6.6</v>
      </c>
      <c r="M129" s="1401">
        <f t="shared" si="175"/>
        <v>52.8</v>
      </c>
      <c r="N129" s="1402">
        <v>1</v>
      </c>
      <c r="O129" s="1401">
        <f t="shared" si="166"/>
        <v>52.8</v>
      </c>
      <c r="P129" s="1401">
        <f t="shared" si="167"/>
        <v>12.72</v>
      </c>
      <c r="Q129" s="1403">
        <f t="shared" si="168"/>
        <v>65.52</v>
      </c>
    </row>
    <row r="130" spans="1:17" ht="30" x14ac:dyDescent="0.25">
      <c r="A130" s="1383" t="s">
        <v>1772</v>
      </c>
      <c r="B130" s="1404"/>
      <c r="C130" s="1405"/>
      <c r="D130" s="1406"/>
      <c r="E130" s="1401"/>
      <c r="F130" s="1402"/>
      <c r="G130" s="1401"/>
      <c r="H130" s="1401"/>
      <c r="I130" s="1403"/>
      <c r="J130" s="1404">
        <v>24</v>
      </c>
      <c r="K130" s="1400">
        <f t="shared" si="174"/>
        <v>0.14385901816220104</v>
      </c>
      <c r="L130" s="1401">
        <v>6.36</v>
      </c>
      <c r="M130" s="1401">
        <f t="shared" si="175"/>
        <v>152.64000000000001</v>
      </c>
      <c r="N130" s="1402">
        <v>1</v>
      </c>
      <c r="O130" s="1401">
        <f t="shared" si="166"/>
        <v>152.63999999999999</v>
      </c>
      <c r="P130" s="1401">
        <f t="shared" si="167"/>
        <v>36.770000000000003</v>
      </c>
      <c r="Q130" s="1403">
        <f t="shared" si="168"/>
        <v>189.41</v>
      </c>
    </row>
    <row r="131" spans="1:17" ht="30" x14ac:dyDescent="0.25">
      <c r="A131" s="1383" t="s">
        <v>1772</v>
      </c>
      <c r="B131" s="1404"/>
      <c r="C131" s="1405"/>
      <c r="D131" s="1406"/>
      <c r="E131" s="1401"/>
      <c r="F131" s="1402"/>
      <c r="G131" s="1401"/>
      <c r="H131" s="1401"/>
      <c r="I131" s="1403"/>
      <c r="J131" s="1404">
        <v>24</v>
      </c>
      <c r="K131" s="1400">
        <f t="shared" si="174"/>
        <v>0.14385901816220104</v>
      </c>
      <c r="L131" s="1401">
        <v>6.12</v>
      </c>
      <c r="M131" s="1401">
        <f t="shared" si="175"/>
        <v>146.88</v>
      </c>
      <c r="N131" s="1402">
        <v>1</v>
      </c>
      <c r="O131" s="1401">
        <f t="shared" si="166"/>
        <v>146.88</v>
      </c>
      <c r="P131" s="1401">
        <f t="shared" si="167"/>
        <v>35.380000000000003</v>
      </c>
      <c r="Q131" s="1403">
        <f t="shared" si="168"/>
        <v>182.26</v>
      </c>
    </row>
    <row r="132" spans="1:17" ht="66" x14ac:dyDescent="0.25">
      <c r="A132" s="985" t="s">
        <v>10</v>
      </c>
      <c r="B132" s="1034"/>
      <c r="C132" s="251"/>
      <c r="D132" s="1280"/>
      <c r="E132" s="1280"/>
      <c r="F132" s="1280"/>
      <c r="G132" s="1280"/>
      <c r="H132" s="1280"/>
      <c r="I132" s="1281"/>
      <c r="J132" s="1327">
        <f>SUM(J133:J137)</f>
        <v>437</v>
      </c>
      <c r="K132" s="251">
        <f t="shared" ref="K132:P132" si="176">SUM(K133:K137)</f>
        <v>2.6194329557034104</v>
      </c>
      <c r="L132" s="1314"/>
      <c r="M132" s="1314"/>
      <c r="N132" s="1314"/>
      <c r="O132" s="1314">
        <f t="shared" si="176"/>
        <v>492.41</v>
      </c>
      <c r="P132" s="1314">
        <f t="shared" si="176"/>
        <v>118.62000000000002</v>
      </c>
      <c r="Q132" s="1281">
        <f>SUM(Q133:Q137)</f>
        <v>611.03000000000009</v>
      </c>
    </row>
    <row r="133" spans="1:17" x14ac:dyDescent="0.25">
      <c r="A133" s="1383" t="s">
        <v>1765</v>
      </c>
      <c r="B133" s="1399"/>
      <c r="C133" s="1405"/>
      <c r="D133" s="1407"/>
      <c r="E133" s="1407"/>
      <c r="F133" s="1407"/>
      <c r="G133" s="1407"/>
      <c r="H133" s="1407"/>
      <c r="I133" s="1408"/>
      <c r="J133" s="1404">
        <v>135</v>
      </c>
      <c r="K133" s="1400">
        <f t="shared" ref="K133:K137" si="177">J133/166.83</f>
        <v>0.80920697716238077</v>
      </c>
      <c r="L133" s="1401">
        <v>3.84</v>
      </c>
      <c r="M133" s="1401">
        <f t="shared" ref="M133:M137" si="178">J133*L133</f>
        <v>518.4</v>
      </c>
      <c r="N133" s="1402">
        <v>0.3</v>
      </c>
      <c r="O133" s="1401">
        <f t="shared" ref="O133:O137" si="179">ROUND(M133*N133,2)</f>
        <v>155.52000000000001</v>
      </c>
      <c r="P133" s="1401">
        <f t="shared" ref="P133:P137" si="180">ROUND(O133*0.2409,2)</f>
        <v>37.46</v>
      </c>
      <c r="Q133" s="1403">
        <f t="shared" ref="Q133:Q137" si="181">O133+P133</f>
        <v>192.98000000000002</v>
      </c>
    </row>
    <row r="134" spans="1:17" x14ac:dyDescent="0.25">
      <c r="A134" s="1383" t="s">
        <v>1765</v>
      </c>
      <c r="B134" s="1399"/>
      <c r="C134" s="1405"/>
      <c r="D134" s="1407"/>
      <c r="E134" s="1407"/>
      <c r="F134" s="1407"/>
      <c r="G134" s="1407"/>
      <c r="H134" s="1407"/>
      <c r="I134" s="1408"/>
      <c r="J134" s="1404">
        <v>86</v>
      </c>
      <c r="K134" s="1400">
        <f t="shared" si="177"/>
        <v>0.51549481508122041</v>
      </c>
      <c r="L134" s="1401">
        <v>3.84</v>
      </c>
      <c r="M134" s="1401">
        <f t="shared" si="178"/>
        <v>330.24</v>
      </c>
      <c r="N134" s="1402">
        <v>0.3</v>
      </c>
      <c r="O134" s="1401">
        <f t="shared" si="179"/>
        <v>99.07</v>
      </c>
      <c r="P134" s="1401">
        <f t="shared" si="180"/>
        <v>23.87</v>
      </c>
      <c r="Q134" s="1403">
        <f t="shared" si="181"/>
        <v>122.94</v>
      </c>
    </row>
    <row r="135" spans="1:17" x14ac:dyDescent="0.25">
      <c r="A135" s="1383" t="s">
        <v>1765</v>
      </c>
      <c r="B135" s="1399"/>
      <c r="C135" s="1405"/>
      <c r="D135" s="1407"/>
      <c r="E135" s="1407"/>
      <c r="F135" s="1407"/>
      <c r="G135" s="1407"/>
      <c r="H135" s="1407"/>
      <c r="I135" s="1408"/>
      <c r="J135" s="1404">
        <v>72</v>
      </c>
      <c r="K135" s="1400">
        <f t="shared" si="177"/>
        <v>0.43157705448660311</v>
      </c>
      <c r="L135" s="1401">
        <v>3.67</v>
      </c>
      <c r="M135" s="1401">
        <f t="shared" si="178"/>
        <v>264.24</v>
      </c>
      <c r="N135" s="1402">
        <v>0.3</v>
      </c>
      <c r="O135" s="1401">
        <f t="shared" si="179"/>
        <v>79.27</v>
      </c>
      <c r="P135" s="1401">
        <f t="shared" si="180"/>
        <v>19.100000000000001</v>
      </c>
      <c r="Q135" s="1403">
        <f t="shared" si="181"/>
        <v>98.37</v>
      </c>
    </row>
    <row r="136" spans="1:17" x14ac:dyDescent="0.25">
      <c r="A136" s="1383" t="s">
        <v>1765</v>
      </c>
      <c r="B136" s="1399"/>
      <c r="C136" s="1405"/>
      <c r="D136" s="1407"/>
      <c r="E136" s="1407"/>
      <c r="F136" s="1407"/>
      <c r="G136" s="1407"/>
      <c r="H136" s="1407"/>
      <c r="I136" s="1408"/>
      <c r="J136" s="1404">
        <v>96</v>
      </c>
      <c r="K136" s="1400">
        <f t="shared" si="177"/>
        <v>0.57543607264880414</v>
      </c>
      <c r="L136" s="1401">
        <v>3.67</v>
      </c>
      <c r="M136" s="1401">
        <f t="shared" si="178"/>
        <v>352.32</v>
      </c>
      <c r="N136" s="1402">
        <v>0.3</v>
      </c>
      <c r="O136" s="1401">
        <f t="shared" si="179"/>
        <v>105.7</v>
      </c>
      <c r="P136" s="1401">
        <f t="shared" si="180"/>
        <v>25.46</v>
      </c>
      <c r="Q136" s="1403">
        <f t="shared" si="181"/>
        <v>131.16</v>
      </c>
    </row>
    <row r="137" spans="1:17" x14ac:dyDescent="0.25">
      <c r="A137" s="1383" t="s">
        <v>1765</v>
      </c>
      <c r="B137" s="1399"/>
      <c r="C137" s="1405"/>
      <c r="D137" s="1407"/>
      <c r="E137" s="1407"/>
      <c r="F137" s="1407"/>
      <c r="G137" s="1407"/>
      <c r="H137" s="1407"/>
      <c r="I137" s="1408"/>
      <c r="J137" s="1404">
        <v>48</v>
      </c>
      <c r="K137" s="1400">
        <f t="shared" si="177"/>
        <v>0.28771803632440207</v>
      </c>
      <c r="L137" s="1401">
        <v>3.67</v>
      </c>
      <c r="M137" s="1401">
        <f t="shared" si="178"/>
        <v>176.16</v>
      </c>
      <c r="N137" s="1402">
        <v>0.3</v>
      </c>
      <c r="O137" s="1401">
        <f t="shared" si="179"/>
        <v>52.85</v>
      </c>
      <c r="P137" s="1401">
        <f t="shared" si="180"/>
        <v>12.73</v>
      </c>
      <c r="Q137" s="1403">
        <f t="shared" si="181"/>
        <v>65.58</v>
      </c>
    </row>
    <row r="138" spans="1:17" ht="24" customHeight="1" x14ac:dyDescent="0.25">
      <c r="A138" s="1385" t="s">
        <v>1773</v>
      </c>
      <c r="B138" s="1410">
        <f>B139+B141+B150</f>
        <v>80</v>
      </c>
      <c r="C138" s="1411">
        <f t="shared" ref="C138:I138" si="182">C139+C141+C150</f>
        <v>0.50314465408805031</v>
      </c>
      <c r="D138" s="1411"/>
      <c r="E138" s="1411"/>
      <c r="F138" s="1411"/>
      <c r="G138" s="1411">
        <f t="shared" si="182"/>
        <v>117.78</v>
      </c>
      <c r="H138" s="1411">
        <f t="shared" si="182"/>
        <v>28.37</v>
      </c>
      <c r="I138" s="1412">
        <f t="shared" si="182"/>
        <v>146.14999999999998</v>
      </c>
      <c r="J138" s="1410">
        <f>J139+J141+J150</f>
        <v>337</v>
      </c>
      <c r="K138" s="1411">
        <f t="shared" ref="K138" si="183">K139+K141+K150</f>
        <v>2.0929304376051094</v>
      </c>
      <c r="L138" s="1411"/>
      <c r="M138" s="1411"/>
      <c r="N138" s="1411"/>
      <c r="O138" s="1411">
        <f t="shared" ref="O138" si="184">O139+O141+O150</f>
        <v>1471.42</v>
      </c>
      <c r="P138" s="1411">
        <f t="shared" ref="P138" si="185">P139+P141+P150</f>
        <v>354.45999999999992</v>
      </c>
      <c r="Q138" s="1412">
        <f>Q139+Q141+Q150</f>
        <v>1825.88</v>
      </c>
    </row>
    <row r="139" spans="1:17" ht="49.5" x14ac:dyDescent="0.25">
      <c r="A139" s="985" t="s">
        <v>11</v>
      </c>
      <c r="B139" s="1034"/>
      <c r="C139" s="251"/>
      <c r="D139" s="1280"/>
      <c r="E139" s="1280"/>
      <c r="F139" s="1280"/>
      <c r="G139" s="1280"/>
      <c r="H139" s="1280"/>
      <c r="I139" s="1281"/>
      <c r="J139" s="1327">
        <f>J140</f>
        <v>16</v>
      </c>
      <c r="K139" s="251">
        <f t="shared" ref="K139:Q139" si="186">K140</f>
        <v>0.10062893081761007</v>
      </c>
      <c r="L139" s="1314"/>
      <c r="M139" s="1314"/>
      <c r="N139" s="1314"/>
      <c r="O139" s="1314">
        <f t="shared" si="186"/>
        <v>136.65</v>
      </c>
      <c r="P139" s="1314">
        <f t="shared" si="186"/>
        <v>32.92</v>
      </c>
      <c r="Q139" s="1315">
        <f t="shared" si="186"/>
        <v>169.57</v>
      </c>
    </row>
    <row r="140" spans="1:17" x14ac:dyDescent="0.25">
      <c r="A140" s="1384" t="s">
        <v>1774</v>
      </c>
      <c r="B140" s="1399"/>
      <c r="C140" s="1405"/>
      <c r="D140" s="1407"/>
      <c r="E140" s="1407"/>
      <c r="F140" s="1407"/>
      <c r="G140" s="1407"/>
      <c r="H140" s="1407"/>
      <c r="I140" s="1408"/>
      <c r="J140" s="1404">
        <v>16</v>
      </c>
      <c r="K140" s="1405">
        <f>J140/159</f>
        <v>0.10062893081761007</v>
      </c>
      <c r="L140" s="1406">
        <v>1358</v>
      </c>
      <c r="M140" s="1401">
        <f t="shared" ref="M140" si="187">L140*K140</f>
        <v>136.65408805031447</v>
      </c>
      <c r="N140" s="1402">
        <v>1</v>
      </c>
      <c r="O140" s="1401">
        <f t="shared" ref="O140" si="188">ROUND(M140*N140,2)</f>
        <v>136.65</v>
      </c>
      <c r="P140" s="1401">
        <f t="shared" ref="P140" si="189">ROUND(O140*0.2409,2)</f>
        <v>32.92</v>
      </c>
      <c r="Q140" s="1403">
        <f t="shared" ref="Q140" si="190">O140+P140</f>
        <v>169.57</v>
      </c>
    </row>
    <row r="141" spans="1:17" ht="75.75" customHeight="1" x14ac:dyDescent="0.25">
      <c r="A141" s="985" t="s">
        <v>9</v>
      </c>
      <c r="B141" s="1034">
        <f>SUM(B142:B148)</f>
        <v>40</v>
      </c>
      <c r="C141" s="997">
        <f t="shared" ref="C141:I141" si="191">SUM(C142:C148)</f>
        <v>0.25157232704402516</v>
      </c>
      <c r="D141" s="1095"/>
      <c r="E141" s="1095"/>
      <c r="F141" s="1095"/>
      <c r="G141" s="1095">
        <f t="shared" si="191"/>
        <v>64.599999999999994</v>
      </c>
      <c r="H141" s="1095">
        <f t="shared" si="191"/>
        <v>15.56</v>
      </c>
      <c r="I141" s="1096">
        <f t="shared" si="191"/>
        <v>80.16</v>
      </c>
      <c r="J141" s="1034">
        <f>SUM(J142:J149)</f>
        <v>162</v>
      </c>
      <c r="K141" s="997">
        <f t="shared" ref="K141:Q141" si="192">SUM(K142:K149)</f>
        <v>0.99230150678749918</v>
      </c>
      <c r="L141" s="1095"/>
      <c r="M141" s="1095"/>
      <c r="N141" s="1095"/>
      <c r="O141" s="1095">
        <f t="shared" si="192"/>
        <v>1045.8900000000001</v>
      </c>
      <c r="P141" s="1095">
        <f t="shared" si="192"/>
        <v>251.94999999999996</v>
      </c>
      <c r="Q141" s="1096">
        <f t="shared" si="192"/>
        <v>1297.8400000000001</v>
      </c>
    </row>
    <row r="142" spans="1:17" x14ac:dyDescent="0.25">
      <c r="A142" s="1383" t="s">
        <v>1775</v>
      </c>
      <c r="B142" s="1404">
        <v>40</v>
      </c>
      <c r="C142" s="1405">
        <f>B142/159</f>
        <v>0.25157232704402516</v>
      </c>
      <c r="D142" s="1406">
        <v>1284</v>
      </c>
      <c r="E142" s="1401">
        <f t="shared" ref="E142" si="193">D142*C142</f>
        <v>323.01886792452831</v>
      </c>
      <c r="F142" s="1402">
        <v>0.2</v>
      </c>
      <c r="G142" s="1401">
        <f t="shared" ref="G142" si="194">ROUND(E142*F142,2)</f>
        <v>64.599999999999994</v>
      </c>
      <c r="H142" s="1401">
        <f t="shared" ref="H142" si="195">ROUND(G142*0.2409,2)</f>
        <v>15.56</v>
      </c>
      <c r="I142" s="1403">
        <f t="shared" ref="I142" si="196">G142+H142</f>
        <v>80.16</v>
      </c>
      <c r="J142" s="1404">
        <v>72</v>
      </c>
      <c r="K142" s="1405">
        <f>J142/159</f>
        <v>0.45283018867924529</v>
      </c>
      <c r="L142" s="1406">
        <v>1284</v>
      </c>
      <c r="M142" s="1401">
        <f t="shared" ref="M142" si="197">L142*K142</f>
        <v>581.43396226415098</v>
      </c>
      <c r="N142" s="1402">
        <v>1</v>
      </c>
      <c r="O142" s="1401">
        <f t="shared" ref="O142:O149" si="198">ROUND(M142*N142,2)</f>
        <v>581.42999999999995</v>
      </c>
      <c r="P142" s="1401">
        <f t="shared" ref="P142:P149" si="199">ROUND(O142*0.2409,2)</f>
        <v>140.07</v>
      </c>
      <c r="Q142" s="1403">
        <f t="shared" ref="Q142:Q149" si="200">O142+P142</f>
        <v>721.5</v>
      </c>
    </row>
    <row r="143" spans="1:17" x14ac:dyDescent="0.25">
      <c r="A143" s="1383" t="s">
        <v>1776</v>
      </c>
      <c r="B143" s="1404"/>
      <c r="C143" s="1405"/>
      <c r="D143" s="1406"/>
      <c r="E143" s="1406"/>
      <c r="F143" s="1406"/>
      <c r="G143" s="1406"/>
      <c r="H143" s="1406"/>
      <c r="I143" s="1409"/>
      <c r="J143" s="1404">
        <v>4</v>
      </c>
      <c r="K143" s="1400">
        <f t="shared" ref="K143:K149" si="201">J143/166.83</f>
        <v>2.3976503027033507E-2</v>
      </c>
      <c r="L143" s="1401">
        <v>5.1100000000000003</v>
      </c>
      <c r="M143" s="1401">
        <f t="shared" ref="M143:M149" si="202">J143*L143</f>
        <v>20.440000000000001</v>
      </c>
      <c r="N143" s="1402">
        <v>1</v>
      </c>
      <c r="O143" s="1401">
        <f t="shared" si="198"/>
        <v>20.440000000000001</v>
      </c>
      <c r="P143" s="1401">
        <f t="shared" si="199"/>
        <v>4.92</v>
      </c>
      <c r="Q143" s="1403">
        <f t="shared" si="200"/>
        <v>25.36</v>
      </c>
    </row>
    <row r="144" spans="1:17" x14ac:dyDescent="0.25">
      <c r="A144" s="1383" t="s">
        <v>1776</v>
      </c>
      <c r="B144" s="1404"/>
      <c r="C144" s="1405"/>
      <c r="D144" s="1406"/>
      <c r="E144" s="1406"/>
      <c r="F144" s="1406"/>
      <c r="G144" s="1406"/>
      <c r="H144" s="1406"/>
      <c r="I144" s="1409"/>
      <c r="J144" s="1404">
        <v>9</v>
      </c>
      <c r="K144" s="1400">
        <f t="shared" si="201"/>
        <v>5.3947131810825388E-2</v>
      </c>
      <c r="L144" s="1401">
        <v>5.1100000000000003</v>
      </c>
      <c r="M144" s="1401">
        <f t="shared" si="202"/>
        <v>45.99</v>
      </c>
      <c r="N144" s="1402">
        <v>1</v>
      </c>
      <c r="O144" s="1401">
        <f t="shared" si="198"/>
        <v>45.99</v>
      </c>
      <c r="P144" s="1401">
        <f t="shared" si="199"/>
        <v>11.08</v>
      </c>
      <c r="Q144" s="1403">
        <f t="shared" si="200"/>
        <v>57.07</v>
      </c>
    </row>
    <row r="145" spans="1:17" x14ac:dyDescent="0.25">
      <c r="A145" s="1383" t="s">
        <v>1776</v>
      </c>
      <c r="B145" s="1404"/>
      <c r="C145" s="1405"/>
      <c r="D145" s="1406"/>
      <c r="E145" s="1406"/>
      <c r="F145" s="1406"/>
      <c r="G145" s="1406"/>
      <c r="H145" s="1406"/>
      <c r="I145" s="1409"/>
      <c r="J145" s="1404">
        <v>1</v>
      </c>
      <c r="K145" s="1400">
        <f t="shared" si="201"/>
        <v>5.9941257567583768E-3</v>
      </c>
      <c r="L145" s="1401">
        <v>5.1100000000000003</v>
      </c>
      <c r="M145" s="1401">
        <f t="shared" si="202"/>
        <v>5.1100000000000003</v>
      </c>
      <c r="N145" s="1402">
        <v>1</v>
      </c>
      <c r="O145" s="1401">
        <f t="shared" si="198"/>
        <v>5.1100000000000003</v>
      </c>
      <c r="P145" s="1401">
        <f t="shared" si="199"/>
        <v>1.23</v>
      </c>
      <c r="Q145" s="1403">
        <f t="shared" si="200"/>
        <v>6.34</v>
      </c>
    </row>
    <row r="146" spans="1:17" x14ac:dyDescent="0.25">
      <c r="A146" s="1383" t="s">
        <v>1776</v>
      </c>
      <c r="B146" s="1404"/>
      <c r="C146" s="1405"/>
      <c r="D146" s="1406"/>
      <c r="E146" s="1406"/>
      <c r="F146" s="1406"/>
      <c r="G146" s="1406"/>
      <c r="H146" s="1406"/>
      <c r="I146" s="1409"/>
      <c r="J146" s="1404">
        <v>3</v>
      </c>
      <c r="K146" s="1400">
        <f t="shared" si="201"/>
        <v>1.7982377270275129E-2</v>
      </c>
      <c r="L146" s="1401">
        <v>5.1100000000000003</v>
      </c>
      <c r="M146" s="1401">
        <f t="shared" si="202"/>
        <v>15.330000000000002</v>
      </c>
      <c r="N146" s="1402">
        <v>1</v>
      </c>
      <c r="O146" s="1401">
        <f t="shared" si="198"/>
        <v>15.33</v>
      </c>
      <c r="P146" s="1401">
        <f t="shared" si="199"/>
        <v>3.69</v>
      </c>
      <c r="Q146" s="1403">
        <f t="shared" si="200"/>
        <v>19.02</v>
      </c>
    </row>
    <row r="147" spans="1:17" x14ac:dyDescent="0.25">
      <c r="A147" s="1383" t="s">
        <v>1776</v>
      </c>
      <c r="B147" s="1404"/>
      <c r="C147" s="1405"/>
      <c r="D147" s="1406"/>
      <c r="E147" s="1406"/>
      <c r="F147" s="1406"/>
      <c r="G147" s="1406"/>
      <c r="H147" s="1406"/>
      <c r="I147" s="1409"/>
      <c r="J147" s="1404">
        <v>1</v>
      </c>
      <c r="K147" s="1400">
        <f t="shared" si="201"/>
        <v>5.9941257567583768E-3</v>
      </c>
      <c r="L147" s="1401">
        <v>4.87</v>
      </c>
      <c r="M147" s="1401">
        <f t="shared" si="202"/>
        <v>4.87</v>
      </c>
      <c r="N147" s="1402">
        <v>1</v>
      </c>
      <c r="O147" s="1401">
        <f t="shared" si="198"/>
        <v>4.87</v>
      </c>
      <c r="P147" s="1401">
        <f t="shared" si="199"/>
        <v>1.17</v>
      </c>
      <c r="Q147" s="1403">
        <f t="shared" si="200"/>
        <v>6.04</v>
      </c>
    </row>
    <row r="148" spans="1:17" x14ac:dyDescent="0.25">
      <c r="A148" s="1383" t="s">
        <v>1776</v>
      </c>
      <c r="B148" s="1404"/>
      <c r="C148" s="1405"/>
      <c r="D148" s="1406"/>
      <c r="E148" s="1406"/>
      <c r="F148" s="1406"/>
      <c r="G148" s="1406"/>
      <c r="H148" s="1406"/>
      <c r="I148" s="1409"/>
      <c r="J148" s="1404">
        <v>48</v>
      </c>
      <c r="K148" s="1400">
        <f t="shared" si="201"/>
        <v>0.28771803632440207</v>
      </c>
      <c r="L148" s="1401">
        <v>5.1100000000000003</v>
      </c>
      <c r="M148" s="1401">
        <f t="shared" si="202"/>
        <v>245.28000000000003</v>
      </c>
      <c r="N148" s="1402">
        <v>1</v>
      </c>
      <c r="O148" s="1401">
        <f t="shared" si="198"/>
        <v>245.28</v>
      </c>
      <c r="P148" s="1401">
        <f t="shared" si="199"/>
        <v>59.09</v>
      </c>
      <c r="Q148" s="1403">
        <f t="shared" si="200"/>
        <v>304.37</v>
      </c>
    </row>
    <row r="149" spans="1:17" ht="16.899999999999999" customHeight="1" x14ac:dyDescent="0.25">
      <c r="A149" s="1384" t="s">
        <v>1777</v>
      </c>
      <c r="B149" s="1399"/>
      <c r="C149" s="1405"/>
      <c r="D149" s="1407"/>
      <c r="E149" s="1407"/>
      <c r="F149" s="1407"/>
      <c r="G149" s="1407"/>
      <c r="H149" s="1407"/>
      <c r="I149" s="1408"/>
      <c r="J149" s="1404">
        <v>24</v>
      </c>
      <c r="K149" s="1400">
        <f t="shared" si="201"/>
        <v>0.14385901816220104</v>
      </c>
      <c r="L149" s="1401">
        <v>5.31</v>
      </c>
      <c r="M149" s="1401">
        <f t="shared" si="202"/>
        <v>127.44</v>
      </c>
      <c r="N149" s="1402">
        <v>1</v>
      </c>
      <c r="O149" s="1401">
        <f t="shared" si="198"/>
        <v>127.44</v>
      </c>
      <c r="P149" s="1401">
        <f t="shared" si="199"/>
        <v>30.7</v>
      </c>
      <c r="Q149" s="1403">
        <f t="shared" si="200"/>
        <v>158.13999999999999</v>
      </c>
    </row>
    <row r="150" spans="1:17" ht="33" x14ac:dyDescent="0.25">
      <c r="A150" s="985" t="s">
        <v>8</v>
      </c>
      <c r="B150" s="1034">
        <f>SUM(B151:B152)</f>
        <v>40</v>
      </c>
      <c r="C150" s="997">
        <f t="shared" ref="C150:I150" si="203">SUM(C151:C152)</f>
        <v>0.25157232704402516</v>
      </c>
      <c r="D150" s="1095"/>
      <c r="E150" s="1095"/>
      <c r="F150" s="1095"/>
      <c r="G150" s="1095">
        <f t="shared" si="203"/>
        <v>53.18</v>
      </c>
      <c r="H150" s="1095">
        <f t="shared" si="203"/>
        <v>12.81</v>
      </c>
      <c r="I150" s="1096">
        <f t="shared" si="203"/>
        <v>65.989999999999995</v>
      </c>
      <c r="J150" s="1034">
        <f>SUM(J151:J152)</f>
        <v>159</v>
      </c>
      <c r="K150" s="251">
        <f t="shared" ref="K150" si="204">SUM(K151:K152)</f>
        <v>1</v>
      </c>
      <c r="L150" s="1280"/>
      <c r="M150" s="1429"/>
      <c r="N150" s="1430"/>
      <c r="O150" s="1429">
        <f t="shared" ref="O150" si="205">SUM(O151:O152)</f>
        <v>288.88</v>
      </c>
      <c r="P150" s="1429">
        <f t="shared" ref="P150" si="206">SUM(P151:P152)</f>
        <v>69.59</v>
      </c>
      <c r="Q150" s="1440">
        <f t="shared" ref="Q150" si="207">SUM(Q151:Q152)</f>
        <v>358.47</v>
      </c>
    </row>
    <row r="151" spans="1:17" x14ac:dyDescent="0.25">
      <c r="A151" s="1383" t="s">
        <v>1778</v>
      </c>
      <c r="B151" s="1404">
        <v>40</v>
      </c>
      <c r="C151" s="1405">
        <f>B151/159</f>
        <v>0.25157232704402516</v>
      </c>
      <c r="D151" s="1406">
        <v>1057</v>
      </c>
      <c r="E151" s="1401">
        <f t="shared" ref="E151" si="208">D151*C151</f>
        <v>265.91194968553458</v>
      </c>
      <c r="F151" s="1402">
        <v>0.2</v>
      </c>
      <c r="G151" s="1401">
        <f t="shared" ref="G151" si="209">ROUND(E151*F151,2)</f>
        <v>53.18</v>
      </c>
      <c r="H151" s="1401">
        <f t="shared" ref="H151" si="210">ROUND(G151*0.2409,2)</f>
        <v>12.81</v>
      </c>
      <c r="I151" s="1403">
        <f t="shared" ref="I151" si="211">G151+H151</f>
        <v>65.989999999999995</v>
      </c>
      <c r="J151" s="1404">
        <v>119</v>
      </c>
      <c r="K151" s="1405">
        <f>J151/159</f>
        <v>0.74842767295597479</v>
      </c>
      <c r="L151" s="1406">
        <v>1057</v>
      </c>
      <c r="M151" s="1401">
        <f t="shared" ref="M151" si="212">L151*K151</f>
        <v>791.08805031446536</v>
      </c>
      <c r="N151" s="1402">
        <v>0.3</v>
      </c>
      <c r="O151" s="1401">
        <f t="shared" ref="O151" si="213">ROUND(M151*N151,2)</f>
        <v>237.33</v>
      </c>
      <c r="P151" s="1401">
        <f t="shared" ref="P151" si="214">ROUND(O151*0.2409,2)</f>
        <v>57.17</v>
      </c>
      <c r="Q151" s="1403">
        <f t="shared" ref="Q151" si="215">O151+P151</f>
        <v>294.5</v>
      </c>
    </row>
    <row r="152" spans="1:17" x14ac:dyDescent="0.25">
      <c r="A152" s="1383" t="s">
        <v>2208</v>
      </c>
      <c r="B152" s="1404"/>
      <c r="C152" s="1405"/>
      <c r="D152" s="1406"/>
      <c r="E152" s="1401"/>
      <c r="F152" s="1402"/>
      <c r="G152" s="1401"/>
      <c r="H152" s="1401"/>
      <c r="I152" s="1403"/>
      <c r="J152" s="1404">
        <v>40</v>
      </c>
      <c r="K152" s="1405">
        <f>J152/159</f>
        <v>0.25157232704402516</v>
      </c>
      <c r="L152" s="1406">
        <v>683</v>
      </c>
      <c r="M152" s="1401">
        <f t="shared" ref="M152" si="216">L152*K152</f>
        <v>171.82389937106919</v>
      </c>
      <c r="N152" s="1402">
        <v>0.3</v>
      </c>
      <c r="O152" s="1401">
        <f t="shared" ref="O152" si="217">ROUND(M152*N152,2)</f>
        <v>51.55</v>
      </c>
      <c r="P152" s="1401">
        <f t="shared" ref="P152" si="218">ROUND(O152*0.2409,2)</f>
        <v>12.42</v>
      </c>
      <c r="Q152" s="1403">
        <f t="shared" ref="Q152" si="219">O152+P152</f>
        <v>63.97</v>
      </c>
    </row>
    <row r="153" spans="1:17" ht="21" customHeight="1" x14ac:dyDescent="0.25">
      <c r="A153" s="1386" t="s">
        <v>1492</v>
      </c>
      <c r="B153" s="1413">
        <f>B154+B159+B169</f>
        <v>528</v>
      </c>
      <c r="C153" s="637">
        <f t="shared" ref="C153:I153" si="220">C154+C159+C169</f>
        <v>3.2074046679537069</v>
      </c>
      <c r="D153" s="637"/>
      <c r="E153" s="637"/>
      <c r="F153" s="637"/>
      <c r="G153" s="637">
        <f t="shared" si="220"/>
        <v>585.15</v>
      </c>
      <c r="H153" s="637">
        <f t="shared" si="220"/>
        <v>140.96</v>
      </c>
      <c r="I153" s="1414">
        <f t="shared" si="220"/>
        <v>726.11</v>
      </c>
      <c r="J153" s="1413">
        <f>J154+J159+J169</f>
        <v>1796</v>
      </c>
      <c r="K153" s="637">
        <f t="shared" ref="K153" si="221">K154+K159+K169</f>
        <v>10.849576848650587</v>
      </c>
      <c r="L153" s="637"/>
      <c r="M153" s="637"/>
      <c r="N153" s="1431"/>
      <c r="O153" s="637">
        <f t="shared" ref="O153" si="222">O154+O159+O169</f>
        <v>9025.65</v>
      </c>
      <c r="P153" s="637">
        <f t="shared" ref="P153" si="223">P154+P159+P169</f>
        <v>2174.3100000000004</v>
      </c>
      <c r="Q153" s="1414">
        <f t="shared" ref="Q153" si="224">Q154+Q159+Q169</f>
        <v>11199.960000000001</v>
      </c>
    </row>
    <row r="154" spans="1:17" ht="49.5" x14ac:dyDescent="0.25">
      <c r="A154" s="985" t="s">
        <v>11</v>
      </c>
      <c r="B154" s="1034">
        <f>SUM(B155:B158)</f>
        <v>112</v>
      </c>
      <c r="C154" s="997">
        <f t="shared" ref="C154:I154" si="225">SUM(C155:C158)</f>
        <v>0.70440251572327051</v>
      </c>
      <c r="D154" s="1095"/>
      <c r="E154" s="1095"/>
      <c r="F154" s="1095"/>
      <c r="G154" s="1095">
        <f t="shared" si="225"/>
        <v>208.42</v>
      </c>
      <c r="H154" s="1095">
        <f t="shared" si="225"/>
        <v>50.21</v>
      </c>
      <c r="I154" s="1096">
        <f t="shared" si="225"/>
        <v>258.63</v>
      </c>
      <c r="J154" s="1034">
        <f>SUM(J155:J158)</f>
        <v>261</v>
      </c>
      <c r="K154" s="251">
        <f t="shared" ref="K154" si="226">SUM(K155:K158)</f>
        <v>1.641509433962264</v>
      </c>
      <c r="L154" s="1280"/>
      <c r="M154" s="1429"/>
      <c r="N154" s="1430"/>
      <c r="O154" s="1429">
        <f t="shared" ref="O154" si="227">SUM(O155:O158)</f>
        <v>2397.5699999999997</v>
      </c>
      <c r="P154" s="1429">
        <f t="shared" ref="P154" si="228">SUM(P155:P158)</f>
        <v>577.56999999999994</v>
      </c>
      <c r="Q154" s="1440">
        <f t="shared" ref="Q154" si="229">SUM(Q155:Q158)</f>
        <v>2975.1400000000003</v>
      </c>
    </row>
    <row r="155" spans="1:17" x14ac:dyDescent="0.25">
      <c r="A155" s="1383" t="s">
        <v>1779</v>
      </c>
      <c r="B155" s="1404">
        <v>32</v>
      </c>
      <c r="C155" s="1405">
        <f>B155/159</f>
        <v>0.20125786163522014</v>
      </c>
      <c r="D155" s="1406">
        <v>1783</v>
      </c>
      <c r="E155" s="1401">
        <f t="shared" ref="E155:E158" si="230">D155*C155</f>
        <v>358.84276729559753</v>
      </c>
      <c r="F155" s="1402">
        <v>0.2</v>
      </c>
      <c r="G155" s="1401">
        <f t="shared" ref="G155:G158" si="231">ROUND(E155*F155,2)</f>
        <v>71.77</v>
      </c>
      <c r="H155" s="1401">
        <f t="shared" ref="H155:H158" si="232">ROUND(G155*0.2409,2)</f>
        <v>17.29</v>
      </c>
      <c r="I155" s="1403">
        <f t="shared" ref="I155:I158" si="233">G155+H155</f>
        <v>89.06</v>
      </c>
      <c r="J155" s="1404">
        <v>63</v>
      </c>
      <c r="K155" s="1405">
        <f>J155/159</f>
        <v>0.39622641509433965</v>
      </c>
      <c r="L155" s="1406">
        <v>1783</v>
      </c>
      <c r="M155" s="1401">
        <f t="shared" ref="M155:M158" si="234">L155*K155</f>
        <v>706.47169811320759</v>
      </c>
      <c r="N155" s="1402">
        <v>1</v>
      </c>
      <c r="O155" s="1401">
        <f t="shared" ref="O155:O158" si="235">ROUND(M155*N155,2)</f>
        <v>706.47</v>
      </c>
      <c r="P155" s="1401">
        <f t="shared" ref="P155:P158" si="236">ROUND(O155*0.2409,2)</f>
        <v>170.19</v>
      </c>
      <c r="Q155" s="1403">
        <f t="shared" ref="Q155:Q158" si="237">O155+P155</f>
        <v>876.66000000000008</v>
      </c>
    </row>
    <row r="156" spans="1:17" x14ac:dyDescent="0.25">
      <c r="A156" s="1383" t="s">
        <v>542</v>
      </c>
      <c r="B156" s="1404">
        <v>32</v>
      </c>
      <c r="C156" s="1405">
        <f>B156/159</f>
        <v>0.20125786163522014</v>
      </c>
      <c r="D156" s="1406">
        <v>1358</v>
      </c>
      <c r="E156" s="1401">
        <f t="shared" si="230"/>
        <v>273.30817610062894</v>
      </c>
      <c r="F156" s="1402">
        <v>0.2</v>
      </c>
      <c r="G156" s="1401">
        <f t="shared" si="231"/>
        <v>54.66</v>
      </c>
      <c r="H156" s="1401">
        <f t="shared" si="232"/>
        <v>13.17</v>
      </c>
      <c r="I156" s="1403">
        <f t="shared" si="233"/>
        <v>67.83</v>
      </c>
      <c r="J156" s="1404">
        <v>95</v>
      </c>
      <c r="K156" s="1405">
        <f>J156/159</f>
        <v>0.59748427672955973</v>
      </c>
      <c r="L156" s="1406">
        <v>1358</v>
      </c>
      <c r="M156" s="1401">
        <f t="shared" si="234"/>
        <v>811.38364779874212</v>
      </c>
      <c r="N156" s="1402">
        <v>1</v>
      </c>
      <c r="O156" s="1401">
        <f t="shared" si="235"/>
        <v>811.38</v>
      </c>
      <c r="P156" s="1401">
        <f t="shared" si="236"/>
        <v>195.46</v>
      </c>
      <c r="Q156" s="1403">
        <f t="shared" si="237"/>
        <v>1006.84</v>
      </c>
    </row>
    <row r="157" spans="1:17" x14ac:dyDescent="0.25">
      <c r="A157" s="1383" t="s">
        <v>542</v>
      </c>
      <c r="B157" s="1404">
        <v>16</v>
      </c>
      <c r="C157" s="1405">
        <f>B157/159</f>
        <v>0.10062893081761007</v>
      </c>
      <c r="D157" s="1406">
        <v>1358</v>
      </c>
      <c r="E157" s="1401">
        <f t="shared" si="230"/>
        <v>136.65408805031447</v>
      </c>
      <c r="F157" s="1402">
        <v>0.2</v>
      </c>
      <c r="G157" s="1401">
        <f t="shared" si="231"/>
        <v>27.33</v>
      </c>
      <c r="H157" s="1401">
        <f t="shared" si="232"/>
        <v>6.58</v>
      </c>
      <c r="I157" s="1403">
        <f t="shared" si="233"/>
        <v>33.909999999999997</v>
      </c>
      <c r="J157" s="1404">
        <v>40</v>
      </c>
      <c r="K157" s="1405">
        <f>J157/159</f>
        <v>0.25157232704402516</v>
      </c>
      <c r="L157" s="1406">
        <v>1358</v>
      </c>
      <c r="M157" s="1401">
        <f t="shared" si="234"/>
        <v>341.63522012578619</v>
      </c>
      <c r="N157" s="1402">
        <v>1</v>
      </c>
      <c r="O157" s="1401">
        <f t="shared" si="235"/>
        <v>341.64</v>
      </c>
      <c r="P157" s="1401">
        <f t="shared" si="236"/>
        <v>82.3</v>
      </c>
      <c r="Q157" s="1403">
        <f t="shared" si="237"/>
        <v>423.94</v>
      </c>
    </row>
    <row r="158" spans="1:17" x14ac:dyDescent="0.25">
      <c r="A158" s="1383" t="s">
        <v>559</v>
      </c>
      <c r="B158" s="1404">
        <v>32</v>
      </c>
      <c r="C158" s="1405">
        <f>B158/159</f>
        <v>0.20125786163522014</v>
      </c>
      <c r="D158" s="1406">
        <v>1358</v>
      </c>
      <c r="E158" s="1401">
        <f t="shared" si="230"/>
        <v>273.30817610062894</v>
      </c>
      <c r="F158" s="1402">
        <v>0.2</v>
      </c>
      <c r="G158" s="1401">
        <f t="shared" si="231"/>
        <v>54.66</v>
      </c>
      <c r="H158" s="1401">
        <f t="shared" si="232"/>
        <v>13.17</v>
      </c>
      <c r="I158" s="1403">
        <f t="shared" si="233"/>
        <v>67.83</v>
      </c>
      <c r="J158" s="1404">
        <v>63</v>
      </c>
      <c r="K158" s="1405">
        <f>J158/159</f>
        <v>0.39622641509433965</v>
      </c>
      <c r="L158" s="1406">
        <v>1358</v>
      </c>
      <c r="M158" s="1401">
        <f t="shared" si="234"/>
        <v>538.07547169811323</v>
      </c>
      <c r="N158" s="1402">
        <v>1</v>
      </c>
      <c r="O158" s="1401">
        <f t="shared" si="235"/>
        <v>538.08000000000004</v>
      </c>
      <c r="P158" s="1401">
        <f t="shared" si="236"/>
        <v>129.62</v>
      </c>
      <c r="Q158" s="1403">
        <f t="shared" si="237"/>
        <v>667.7</v>
      </c>
    </row>
    <row r="159" spans="1:17" ht="70.5" customHeight="1" x14ac:dyDescent="0.25">
      <c r="A159" s="985" t="s">
        <v>9</v>
      </c>
      <c r="B159" s="1034">
        <f>SUM(B160:B168)</f>
        <v>224</v>
      </c>
      <c r="C159" s="997">
        <f t="shared" ref="C159:I159" si="238">SUM(C160:C168)</f>
        <v>1.3521300069328284</v>
      </c>
      <c r="D159" s="1095"/>
      <c r="E159" s="1095"/>
      <c r="F159" s="1095"/>
      <c r="G159" s="1095">
        <f t="shared" si="238"/>
        <v>234.98999999999998</v>
      </c>
      <c r="H159" s="1095">
        <f t="shared" si="238"/>
        <v>56.600000000000009</v>
      </c>
      <c r="I159" s="1096">
        <f t="shared" si="238"/>
        <v>291.58999999999997</v>
      </c>
      <c r="J159" s="1034">
        <f>SUM(J160:J168)</f>
        <v>743</v>
      </c>
      <c r="K159" s="251">
        <f t="shared" ref="K159" si="239">SUM(K160:K168)</f>
        <v>4.460719815335688</v>
      </c>
      <c r="L159" s="1280"/>
      <c r="M159" s="1429"/>
      <c r="N159" s="1430"/>
      <c r="O159" s="1429">
        <f t="shared" ref="O159" si="240">SUM(O160:O168)</f>
        <v>3668.4</v>
      </c>
      <c r="P159" s="1429">
        <f t="shared" ref="P159" si="241">SUM(P160:P168)</f>
        <v>883.74000000000024</v>
      </c>
      <c r="Q159" s="1440">
        <f t="shared" ref="Q159" si="242">SUM(Q160:Q168)</f>
        <v>4552.1400000000003</v>
      </c>
    </row>
    <row r="160" spans="1:17" x14ac:dyDescent="0.25">
      <c r="A160" s="1383" t="s">
        <v>1780</v>
      </c>
      <c r="B160" s="1404">
        <v>32</v>
      </c>
      <c r="C160" s="1405">
        <f>B160/159</f>
        <v>0.20125786163522014</v>
      </c>
      <c r="D160" s="1406">
        <v>1220</v>
      </c>
      <c r="E160" s="1401">
        <f t="shared" ref="E160" si="243">D160*C160</f>
        <v>245.53459119496856</v>
      </c>
      <c r="F160" s="1402">
        <v>0.2</v>
      </c>
      <c r="G160" s="1401">
        <f t="shared" ref="G160:G168" si="244">ROUND(E160*F160,2)</f>
        <v>49.11</v>
      </c>
      <c r="H160" s="1401">
        <f t="shared" ref="H160:H168" si="245">ROUND(G160*0.2409,2)</f>
        <v>11.83</v>
      </c>
      <c r="I160" s="1403">
        <f t="shared" ref="I160:I168" si="246">G160+H160</f>
        <v>60.94</v>
      </c>
      <c r="J160" s="1404">
        <v>24</v>
      </c>
      <c r="K160" s="1405">
        <f>J160/159</f>
        <v>0.15094339622641509</v>
      </c>
      <c r="L160" s="1406">
        <v>1220</v>
      </c>
      <c r="M160" s="1401">
        <f t="shared" ref="M160" si="247">L160*K160</f>
        <v>184.15094339622641</v>
      </c>
      <c r="N160" s="1402">
        <v>1</v>
      </c>
      <c r="O160" s="1401">
        <f t="shared" ref="O160:O168" si="248">ROUND(M160*N160,2)</f>
        <v>184.15</v>
      </c>
      <c r="P160" s="1401">
        <f t="shared" ref="P160:P168" si="249">ROUND(O160*0.2409,2)</f>
        <v>44.36</v>
      </c>
      <c r="Q160" s="1403">
        <f t="shared" ref="Q160:Q168" si="250">O160+P160</f>
        <v>228.51</v>
      </c>
    </row>
    <row r="161" spans="1:17" x14ac:dyDescent="0.25">
      <c r="A161" s="1383" t="s">
        <v>33</v>
      </c>
      <c r="B161" s="1404">
        <v>24</v>
      </c>
      <c r="C161" s="1400">
        <f t="shared" ref="C161:C168" si="251">B161/166.83</f>
        <v>0.14385901816220104</v>
      </c>
      <c r="D161" s="1401">
        <v>4.87</v>
      </c>
      <c r="E161" s="1401">
        <f t="shared" ref="E161:E168" si="252">B161*D161</f>
        <v>116.88</v>
      </c>
      <c r="F161" s="1402">
        <v>0.2</v>
      </c>
      <c r="G161" s="1401">
        <f t="shared" si="244"/>
        <v>23.38</v>
      </c>
      <c r="H161" s="1401">
        <f t="shared" si="245"/>
        <v>5.63</v>
      </c>
      <c r="I161" s="1403">
        <f t="shared" si="246"/>
        <v>29.009999999999998</v>
      </c>
      <c r="J161" s="1404">
        <v>96</v>
      </c>
      <c r="K161" s="1400">
        <f t="shared" ref="K161:K168" si="253">J161/166.83</f>
        <v>0.57543607264880414</v>
      </c>
      <c r="L161" s="1401">
        <v>4.87</v>
      </c>
      <c r="M161" s="1401">
        <f t="shared" ref="M161:M168" si="254">J161*L161</f>
        <v>467.52</v>
      </c>
      <c r="N161" s="1402">
        <v>1</v>
      </c>
      <c r="O161" s="1401">
        <f t="shared" si="248"/>
        <v>467.52</v>
      </c>
      <c r="P161" s="1401">
        <f t="shared" si="249"/>
        <v>112.63</v>
      </c>
      <c r="Q161" s="1403">
        <f t="shared" si="250"/>
        <v>580.15</v>
      </c>
    </row>
    <row r="162" spans="1:17" x14ac:dyDescent="0.25">
      <c r="A162" s="1383" t="s">
        <v>33</v>
      </c>
      <c r="B162" s="1404">
        <v>24</v>
      </c>
      <c r="C162" s="1400">
        <f t="shared" si="251"/>
        <v>0.14385901816220104</v>
      </c>
      <c r="D162" s="1401">
        <v>4.87</v>
      </c>
      <c r="E162" s="1401">
        <f t="shared" si="252"/>
        <v>116.88</v>
      </c>
      <c r="F162" s="1402">
        <v>0.2</v>
      </c>
      <c r="G162" s="1401">
        <f t="shared" si="244"/>
        <v>23.38</v>
      </c>
      <c r="H162" s="1401">
        <f t="shared" si="245"/>
        <v>5.63</v>
      </c>
      <c r="I162" s="1403">
        <f t="shared" si="246"/>
        <v>29.009999999999998</v>
      </c>
      <c r="J162" s="1404">
        <v>96</v>
      </c>
      <c r="K162" s="1400">
        <f t="shared" si="253"/>
        <v>0.57543607264880414</v>
      </c>
      <c r="L162" s="1401">
        <v>4.87</v>
      </c>
      <c r="M162" s="1401">
        <f t="shared" si="254"/>
        <v>467.52</v>
      </c>
      <c r="N162" s="1402">
        <v>1</v>
      </c>
      <c r="O162" s="1401">
        <f t="shared" si="248"/>
        <v>467.52</v>
      </c>
      <c r="P162" s="1401">
        <f t="shared" si="249"/>
        <v>112.63</v>
      </c>
      <c r="Q162" s="1403">
        <f t="shared" si="250"/>
        <v>580.15</v>
      </c>
    </row>
    <row r="163" spans="1:17" x14ac:dyDescent="0.25">
      <c r="A163" s="1383" t="s">
        <v>33</v>
      </c>
      <c r="B163" s="1404">
        <v>24</v>
      </c>
      <c r="C163" s="1400">
        <f t="shared" si="251"/>
        <v>0.14385901816220104</v>
      </c>
      <c r="D163" s="1401">
        <v>4.87</v>
      </c>
      <c r="E163" s="1401">
        <f t="shared" si="252"/>
        <v>116.88</v>
      </c>
      <c r="F163" s="1402">
        <v>0.2</v>
      </c>
      <c r="G163" s="1401">
        <f t="shared" si="244"/>
        <v>23.38</v>
      </c>
      <c r="H163" s="1401">
        <f t="shared" si="245"/>
        <v>5.63</v>
      </c>
      <c r="I163" s="1403">
        <f t="shared" si="246"/>
        <v>29.009999999999998</v>
      </c>
      <c r="J163" s="1404">
        <v>71</v>
      </c>
      <c r="K163" s="1400">
        <f t="shared" si="253"/>
        <v>0.42558292872984471</v>
      </c>
      <c r="L163" s="1401">
        <v>4.87</v>
      </c>
      <c r="M163" s="1401">
        <f t="shared" si="254"/>
        <v>345.77</v>
      </c>
      <c r="N163" s="1402">
        <v>1</v>
      </c>
      <c r="O163" s="1401">
        <f t="shared" si="248"/>
        <v>345.77</v>
      </c>
      <c r="P163" s="1401">
        <f t="shared" si="249"/>
        <v>83.3</v>
      </c>
      <c r="Q163" s="1403">
        <f t="shared" si="250"/>
        <v>429.07</v>
      </c>
    </row>
    <row r="164" spans="1:17" x14ac:dyDescent="0.25">
      <c r="A164" s="1383" t="s">
        <v>33</v>
      </c>
      <c r="B164" s="1404">
        <v>24</v>
      </c>
      <c r="C164" s="1400">
        <f t="shared" si="251"/>
        <v>0.14385901816220104</v>
      </c>
      <c r="D164" s="1401">
        <v>4.87</v>
      </c>
      <c r="E164" s="1401">
        <f t="shared" si="252"/>
        <v>116.88</v>
      </c>
      <c r="F164" s="1402">
        <v>0.2</v>
      </c>
      <c r="G164" s="1401">
        <f t="shared" si="244"/>
        <v>23.38</v>
      </c>
      <c r="H164" s="1401">
        <f t="shared" si="245"/>
        <v>5.63</v>
      </c>
      <c r="I164" s="1403">
        <f t="shared" si="246"/>
        <v>29.009999999999998</v>
      </c>
      <c r="J164" s="1404">
        <v>24</v>
      </c>
      <c r="K164" s="1400">
        <f t="shared" si="253"/>
        <v>0.14385901816220104</v>
      </c>
      <c r="L164" s="1401">
        <v>4.87</v>
      </c>
      <c r="M164" s="1401">
        <f t="shared" si="254"/>
        <v>116.88</v>
      </c>
      <c r="N164" s="1402">
        <v>1</v>
      </c>
      <c r="O164" s="1401">
        <f t="shared" si="248"/>
        <v>116.88</v>
      </c>
      <c r="P164" s="1401">
        <f t="shared" si="249"/>
        <v>28.16</v>
      </c>
      <c r="Q164" s="1403">
        <f t="shared" si="250"/>
        <v>145.04</v>
      </c>
    </row>
    <row r="165" spans="1:17" x14ac:dyDescent="0.25">
      <c r="A165" s="1383" t="s">
        <v>33</v>
      </c>
      <c r="B165" s="1404"/>
      <c r="C165" s="1400"/>
      <c r="D165" s="1401"/>
      <c r="E165" s="1401"/>
      <c r="F165" s="1402"/>
      <c r="G165" s="1401"/>
      <c r="H165" s="1401"/>
      <c r="I165" s="1403"/>
      <c r="J165" s="1404">
        <v>24</v>
      </c>
      <c r="K165" s="1400">
        <f t="shared" si="253"/>
        <v>0.14385901816220104</v>
      </c>
      <c r="L165" s="1401">
        <v>4.87</v>
      </c>
      <c r="M165" s="1401">
        <f t="shared" si="254"/>
        <v>116.88</v>
      </c>
      <c r="N165" s="1402">
        <v>1</v>
      </c>
      <c r="O165" s="1401">
        <f t="shared" si="248"/>
        <v>116.88</v>
      </c>
      <c r="P165" s="1401">
        <f t="shared" si="249"/>
        <v>28.16</v>
      </c>
      <c r="Q165" s="1403">
        <f t="shared" si="250"/>
        <v>145.04</v>
      </c>
    </row>
    <row r="166" spans="1:17" x14ac:dyDescent="0.25">
      <c r="A166" s="1383" t="s">
        <v>33</v>
      </c>
      <c r="B166" s="1404">
        <v>48</v>
      </c>
      <c r="C166" s="1400">
        <f t="shared" si="251"/>
        <v>0.28771803632440207</v>
      </c>
      <c r="D166" s="1401">
        <v>4.63</v>
      </c>
      <c r="E166" s="1401">
        <f t="shared" si="252"/>
        <v>222.24</v>
      </c>
      <c r="F166" s="1402">
        <v>0.2</v>
      </c>
      <c r="G166" s="1401">
        <f t="shared" si="244"/>
        <v>44.45</v>
      </c>
      <c r="H166" s="1401">
        <f t="shared" si="245"/>
        <v>10.71</v>
      </c>
      <c r="I166" s="1403">
        <f t="shared" si="246"/>
        <v>55.160000000000004</v>
      </c>
      <c r="J166" s="1404">
        <v>168</v>
      </c>
      <c r="K166" s="1400">
        <f t="shared" si="253"/>
        <v>1.0070131271354072</v>
      </c>
      <c r="L166" s="1401">
        <v>4.63</v>
      </c>
      <c r="M166" s="1401">
        <f t="shared" si="254"/>
        <v>777.84</v>
      </c>
      <c r="N166" s="1402">
        <v>1</v>
      </c>
      <c r="O166" s="1401">
        <f t="shared" si="248"/>
        <v>777.84</v>
      </c>
      <c r="P166" s="1401">
        <f t="shared" si="249"/>
        <v>187.38</v>
      </c>
      <c r="Q166" s="1403">
        <f t="shared" si="250"/>
        <v>965.22</v>
      </c>
    </row>
    <row r="167" spans="1:17" x14ac:dyDescent="0.25">
      <c r="A167" s="1383" t="s">
        <v>33</v>
      </c>
      <c r="B167" s="1404">
        <v>24</v>
      </c>
      <c r="C167" s="1400">
        <f t="shared" si="251"/>
        <v>0.14385901816220104</v>
      </c>
      <c r="D167" s="1401">
        <v>4.87</v>
      </c>
      <c r="E167" s="1401">
        <f t="shared" si="252"/>
        <v>116.88</v>
      </c>
      <c r="F167" s="1402">
        <v>0.2</v>
      </c>
      <c r="G167" s="1401">
        <f t="shared" si="244"/>
        <v>23.38</v>
      </c>
      <c r="H167" s="1401">
        <f t="shared" si="245"/>
        <v>5.63</v>
      </c>
      <c r="I167" s="1403">
        <f t="shared" si="246"/>
        <v>29.009999999999998</v>
      </c>
      <c r="J167" s="1404">
        <v>144</v>
      </c>
      <c r="K167" s="1400">
        <f t="shared" si="253"/>
        <v>0.86315410897320621</v>
      </c>
      <c r="L167" s="1401">
        <v>4.87</v>
      </c>
      <c r="M167" s="1401">
        <f t="shared" si="254"/>
        <v>701.28</v>
      </c>
      <c r="N167" s="1402">
        <v>1</v>
      </c>
      <c r="O167" s="1401">
        <f t="shared" si="248"/>
        <v>701.28</v>
      </c>
      <c r="P167" s="1401">
        <f t="shared" si="249"/>
        <v>168.94</v>
      </c>
      <c r="Q167" s="1403">
        <f t="shared" si="250"/>
        <v>870.22</v>
      </c>
    </row>
    <row r="168" spans="1:17" x14ac:dyDescent="0.25">
      <c r="A168" s="1383" t="s">
        <v>33</v>
      </c>
      <c r="B168" s="1404">
        <v>24</v>
      </c>
      <c r="C168" s="1400">
        <f t="shared" si="251"/>
        <v>0.14385901816220104</v>
      </c>
      <c r="D168" s="1401">
        <v>5.1100000000000003</v>
      </c>
      <c r="E168" s="1401">
        <f t="shared" si="252"/>
        <v>122.64000000000001</v>
      </c>
      <c r="F168" s="1402">
        <v>0.2</v>
      </c>
      <c r="G168" s="1401">
        <f t="shared" si="244"/>
        <v>24.53</v>
      </c>
      <c r="H168" s="1401">
        <f t="shared" si="245"/>
        <v>5.91</v>
      </c>
      <c r="I168" s="1403">
        <f t="shared" si="246"/>
        <v>30.44</v>
      </c>
      <c r="J168" s="1404">
        <v>96</v>
      </c>
      <c r="K168" s="1400">
        <f t="shared" si="253"/>
        <v>0.57543607264880414</v>
      </c>
      <c r="L168" s="1401">
        <v>5.1100000000000003</v>
      </c>
      <c r="M168" s="1401">
        <f t="shared" si="254"/>
        <v>490.56000000000006</v>
      </c>
      <c r="N168" s="1402">
        <v>1</v>
      </c>
      <c r="O168" s="1401">
        <f t="shared" si="248"/>
        <v>490.56</v>
      </c>
      <c r="P168" s="1401">
        <f t="shared" si="249"/>
        <v>118.18</v>
      </c>
      <c r="Q168" s="1403">
        <f t="shared" si="250"/>
        <v>608.74</v>
      </c>
    </row>
    <row r="169" spans="1:17" ht="64.150000000000006" customHeight="1" x14ac:dyDescent="0.25">
      <c r="A169" s="985" t="s">
        <v>10</v>
      </c>
      <c r="B169" s="1034">
        <f>SUM(B170:B177)</f>
        <v>192</v>
      </c>
      <c r="C169" s="997">
        <f t="shared" ref="C169:I169" si="255">SUM(C170:C177)</f>
        <v>1.1508721452976083</v>
      </c>
      <c r="D169" s="1095"/>
      <c r="E169" s="1095"/>
      <c r="F169" s="1095"/>
      <c r="G169" s="1095">
        <f t="shared" si="255"/>
        <v>141.73999999999998</v>
      </c>
      <c r="H169" s="1095">
        <f t="shared" si="255"/>
        <v>34.150000000000006</v>
      </c>
      <c r="I169" s="1096">
        <f t="shared" si="255"/>
        <v>175.89000000000001</v>
      </c>
      <c r="J169" s="1327">
        <f>SUM(J170:J177)</f>
        <v>792</v>
      </c>
      <c r="K169" s="251">
        <f t="shared" ref="K169" si="256">SUM(K170:K177)</f>
        <v>4.7473475993526346</v>
      </c>
      <c r="L169" s="1280"/>
      <c r="M169" s="1280"/>
      <c r="N169" s="1417"/>
      <c r="O169" s="1280">
        <f t="shared" ref="O169" si="257">SUM(O170:O177)</f>
        <v>2959.68</v>
      </c>
      <c r="P169" s="1280">
        <f t="shared" ref="P169" si="258">SUM(P170:P177)</f>
        <v>713.00000000000011</v>
      </c>
      <c r="Q169" s="1281">
        <f t="shared" ref="Q169" si="259">SUM(Q170:Q177)</f>
        <v>3672.6800000000003</v>
      </c>
    </row>
    <row r="170" spans="1:17" x14ac:dyDescent="0.25">
      <c r="A170" s="1383" t="s">
        <v>1765</v>
      </c>
      <c r="B170" s="1399"/>
      <c r="C170" s="1405"/>
      <c r="D170" s="1407"/>
      <c r="E170" s="1407"/>
      <c r="F170" s="1407"/>
      <c r="G170" s="1407"/>
      <c r="H170" s="1407"/>
      <c r="I170" s="1408"/>
      <c r="J170" s="1404">
        <v>72</v>
      </c>
      <c r="K170" s="1400">
        <f t="shared" ref="K170:K177" si="260">J170/166.83</f>
        <v>0.43157705448660311</v>
      </c>
      <c r="L170" s="1401">
        <v>3.67</v>
      </c>
      <c r="M170" s="1401">
        <f t="shared" ref="M170:M177" si="261">J170*L170</f>
        <v>264.24</v>
      </c>
      <c r="N170" s="1402">
        <v>1</v>
      </c>
      <c r="O170" s="1401">
        <f t="shared" ref="O170:O177" si="262">ROUND(M170*N170,2)</f>
        <v>264.24</v>
      </c>
      <c r="P170" s="1401">
        <f t="shared" ref="P170:P177" si="263">ROUND(O170*0.2409,2)</f>
        <v>63.66</v>
      </c>
      <c r="Q170" s="1403">
        <f t="shared" ref="Q170:Q177" si="264">O170+P170</f>
        <v>327.9</v>
      </c>
    </row>
    <row r="171" spans="1:17" x14ac:dyDescent="0.25">
      <c r="A171" s="1383" t="s">
        <v>1765</v>
      </c>
      <c r="B171" s="1399"/>
      <c r="C171" s="1405"/>
      <c r="D171" s="1407"/>
      <c r="E171" s="1407"/>
      <c r="F171" s="1407"/>
      <c r="G171" s="1407"/>
      <c r="H171" s="1407"/>
      <c r="I171" s="1408"/>
      <c r="J171" s="1404">
        <v>96</v>
      </c>
      <c r="K171" s="1400">
        <f t="shared" si="260"/>
        <v>0.57543607264880414</v>
      </c>
      <c r="L171" s="1401">
        <v>3.84</v>
      </c>
      <c r="M171" s="1401">
        <f t="shared" si="261"/>
        <v>368.64</v>
      </c>
      <c r="N171" s="1402">
        <v>1</v>
      </c>
      <c r="O171" s="1401">
        <f t="shared" si="262"/>
        <v>368.64</v>
      </c>
      <c r="P171" s="1401">
        <f t="shared" si="263"/>
        <v>88.81</v>
      </c>
      <c r="Q171" s="1403">
        <f t="shared" si="264"/>
        <v>457.45</v>
      </c>
    </row>
    <row r="172" spans="1:17" x14ac:dyDescent="0.25">
      <c r="A172" s="1383" t="s">
        <v>1765</v>
      </c>
      <c r="B172" s="1404">
        <v>24</v>
      </c>
      <c r="C172" s="1400">
        <f t="shared" ref="C172" si="265">B172/166.83</f>
        <v>0.14385901816220104</v>
      </c>
      <c r="D172" s="1401">
        <v>3.84</v>
      </c>
      <c r="E172" s="1401">
        <f t="shared" ref="E172" si="266">B172*D172</f>
        <v>92.16</v>
      </c>
      <c r="F172" s="1402">
        <v>0.2</v>
      </c>
      <c r="G172" s="1401">
        <f t="shared" ref="G172" si="267">ROUND(E172*F172,2)</f>
        <v>18.43</v>
      </c>
      <c r="H172" s="1401">
        <f t="shared" ref="H172" si="268">ROUND(G172*0.2409,2)</f>
        <v>4.4400000000000004</v>
      </c>
      <c r="I172" s="1403">
        <f t="shared" ref="I172" si="269">G172+H172</f>
        <v>22.87</v>
      </c>
      <c r="J172" s="1404">
        <v>96</v>
      </c>
      <c r="K172" s="1400">
        <f t="shared" si="260"/>
        <v>0.57543607264880414</v>
      </c>
      <c r="L172" s="1401">
        <v>3.84</v>
      </c>
      <c r="M172" s="1401">
        <f t="shared" si="261"/>
        <v>368.64</v>
      </c>
      <c r="N172" s="1402">
        <v>1</v>
      </c>
      <c r="O172" s="1401">
        <f t="shared" si="262"/>
        <v>368.64</v>
      </c>
      <c r="P172" s="1401">
        <f t="shared" si="263"/>
        <v>88.81</v>
      </c>
      <c r="Q172" s="1403">
        <f t="shared" si="264"/>
        <v>457.45</v>
      </c>
    </row>
    <row r="173" spans="1:17" x14ac:dyDescent="0.25">
      <c r="A173" s="1383" t="s">
        <v>1765</v>
      </c>
      <c r="B173" s="1399"/>
      <c r="C173" s="1405"/>
      <c r="D173" s="1407"/>
      <c r="E173" s="1407"/>
      <c r="F173" s="1407"/>
      <c r="G173" s="1407"/>
      <c r="H173" s="1407"/>
      <c r="I173" s="1408"/>
      <c r="J173" s="1404">
        <v>120</v>
      </c>
      <c r="K173" s="1400">
        <f t="shared" si="260"/>
        <v>0.71929509081100518</v>
      </c>
      <c r="L173" s="1401">
        <v>3.84</v>
      </c>
      <c r="M173" s="1401">
        <f t="shared" si="261"/>
        <v>460.79999999999995</v>
      </c>
      <c r="N173" s="1402">
        <v>1</v>
      </c>
      <c r="O173" s="1401">
        <f t="shared" si="262"/>
        <v>460.8</v>
      </c>
      <c r="P173" s="1401">
        <f t="shared" si="263"/>
        <v>111.01</v>
      </c>
      <c r="Q173" s="1403">
        <f t="shared" si="264"/>
        <v>571.81000000000006</v>
      </c>
    </row>
    <row r="174" spans="1:17" x14ac:dyDescent="0.25">
      <c r="A174" s="1383" t="s">
        <v>1765</v>
      </c>
      <c r="B174" s="1404">
        <v>24</v>
      </c>
      <c r="C174" s="1400">
        <f t="shared" ref="C174:C177" si="270">B174/166.83</f>
        <v>0.14385901816220104</v>
      </c>
      <c r="D174" s="1401">
        <v>3.67</v>
      </c>
      <c r="E174" s="1401">
        <f t="shared" ref="E174:E177" si="271">B174*D174</f>
        <v>88.08</v>
      </c>
      <c r="F174" s="1402">
        <v>0.2</v>
      </c>
      <c r="G174" s="1401">
        <f t="shared" ref="G174:G177" si="272">ROUND(E174*F174,2)</f>
        <v>17.62</v>
      </c>
      <c r="H174" s="1401">
        <f t="shared" ref="H174:H177" si="273">ROUND(G174*0.2409,2)</f>
        <v>4.24</v>
      </c>
      <c r="I174" s="1403">
        <f t="shared" ref="I174:I177" si="274">G174+H174</f>
        <v>21.86</v>
      </c>
      <c r="J174" s="1404">
        <v>144</v>
      </c>
      <c r="K174" s="1400">
        <f t="shared" si="260"/>
        <v>0.86315410897320621</v>
      </c>
      <c r="L174" s="1401">
        <v>3.67</v>
      </c>
      <c r="M174" s="1401">
        <f t="shared" si="261"/>
        <v>528.48</v>
      </c>
      <c r="N174" s="1402">
        <v>1</v>
      </c>
      <c r="O174" s="1401">
        <f t="shared" si="262"/>
        <v>528.48</v>
      </c>
      <c r="P174" s="1401">
        <f t="shared" si="263"/>
        <v>127.31</v>
      </c>
      <c r="Q174" s="1403">
        <f t="shared" si="264"/>
        <v>655.79</v>
      </c>
    </row>
    <row r="175" spans="1:17" x14ac:dyDescent="0.25">
      <c r="A175" s="1383" t="s">
        <v>1765</v>
      </c>
      <c r="B175" s="1404">
        <v>48</v>
      </c>
      <c r="C175" s="1400">
        <f t="shared" si="270"/>
        <v>0.28771803632440207</v>
      </c>
      <c r="D175" s="1401">
        <v>3.67</v>
      </c>
      <c r="E175" s="1401">
        <f t="shared" si="271"/>
        <v>176.16</v>
      </c>
      <c r="F175" s="1402">
        <v>0.2</v>
      </c>
      <c r="G175" s="1401">
        <f t="shared" si="272"/>
        <v>35.229999999999997</v>
      </c>
      <c r="H175" s="1401">
        <f t="shared" si="273"/>
        <v>8.49</v>
      </c>
      <c r="I175" s="1403">
        <f t="shared" si="274"/>
        <v>43.72</v>
      </c>
      <c r="J175" s="1404">
        <v>120</v>
      </c>
      <c r="K175" s="1400">
        <f t="shared" si="260"/>
        <v>0.71929509081100518</v>
      </c>
      <c r="L175" s="1401">
        <v>3.67</v>
      </c>
      <c r="M175" s="1401">
        <f t="shared" si="261"/>
        <v>440.4</v>
      </c>
      <c r="N175" s="1402">
        <v>1</v>
      </c>
      <c r="O175" s="1401">
        <f t="shared" si="262"/>
        <v>440.4</v>
      </c>
      <c r="P175" s="1401">
        <f t="shared" si="263"/>
        <v>106.09</v>
      </c>
      <c r="Q175" s="1403">
        <f t="shared" si="264"/>
        <v>546.49</v>
      </c>
    </row>
    <row r="176" spans="1:17" x14ac:dyDescent="0.25">
      <c r="A176" s="1383" t="s">
        <v>1765</v>
      </c>
      <c r="B176" s="1404">
        <v>48</v>
      </c>
      <c r="C176" s="1400">
        <f t="shared" si="270"/>
        <v>0.28771803632440207</v>
      </c>
      <c r="D176" s="1401">
        <v>3.67</v>
      </c>
      <c r="E176" s="1401">
        <f t="shared" si="271"/>
        <v>176.16</v>
      </c>
      <c r="F176" s="1402">
        <v>0.2</v>
      </c>
      <c r="G176" s="1401">
        <f t="shared" si="272"/>
        <v>35.229999999999997</v>
      </c>
      <c r="H176" s="1401">
        <f t="shared" si="273"/>
        <v>8.49</v>
      </c>
      <c r="I176" s="1403">
        <f t="shared" si="274"/>
        <v>43.72</v>
      </c>
      <c r="J176" s="1404">
        <v>48</v>
      </c>
      <c r="K176" s="1400">
        <f t="shared" si="260"/>
        <v>0.28771803632440207</v>
      </c>
      <c r="L176" s="1401">
        <v>3.67</v>
      </c>
      <c r="M176" s="1401">
        <f t="shared" si="261"/>
        <v>176.16</v>
      </c>
      <c r="N176" s="1402">
        <v>1</v>
      </c>
      <c r="O176" s="1401">
        <f t="shared" si="262"/>
        <v>176.16</v>
      </c>
      <c r="P176" s="1401">
        <f t="shared" si="263"/>
        <v>42.44</v>
      </c>
      <c r="Q176" s="1403">
        <f t="shared" si="264"/>
        <v>218.6</v>
      </c>
    </row>
    <row r="177" spans="1:17" x14ac:dyDescent="0.25">
      <c r="A177" s="1383" t="s">
        <v>1765</v>
      </c>
      <c r="B177" s="1404">
        <v>48</v>
      </c>
      <c r="C177" s="1400">
        <f t="shared" si="270"/>
        <v>0.28771803632440207</v>
      </c>
      <c r="D177" s="1401">
        <v>3.67</v>
      </c>
      <c r="E177" s="1401">
        <f t="shared" si="271"/>
        <v>176.16</v>
      </c>
      <c r="F177" s="1402">
        <v>0.2</v>
      </c>
      <c r="G177" s="1401">
        <f t="shared" si="272"/>
        <v>35.229999999999997</v>
      </c>
      <c r="H177" s="1401">
        <f t="shared" si="273"/>
        <v>8.49</v>
      </c>
      <c r="I177" s="1403">
        <f t="shared" si="274"/>
        <v>43.72</v>
      </c>
      <c r="J177" s="1404">
        <v>96</v>
      </c>
      <c r="K177" s="1400">
        <f t="shared" si="260"/>
        <v>0.57543607264880414</v>
      </c>
      <c r="L177" s="1401">
        <v>3.67</v>
      </c>
      <c r="M177" s="1401">
        <f t="shared" si="261"/>
        <v>352.32</v>
      </c>
      <c r="N177" s="1402">
        <v>1</v>
      </c>
      <c r="O177" s="1401">
        <f t="shared" si="262"/>
        <v>352.32</v>
      </c>
      <c r="P177" s="1401">
        <f t="shared" si="263"/>
        <v>84.87</v>
      </c>
      <c r="Q177" s="1403">
        <f t="shared" si="264"/>
        <v>437.19</v>
      </c>
    </row>
    <row r="178" spans="1:17" ht="23.25" customHeight="1" x14ac:dyDescent="0.25">
      <c r="A178" s="1386" t="s">
        <v>1781</v>
      </c>
      <c r="B178" s="1413">
        <f>B179+B184</f>
        <v>19</v>
      </c>
      <c r="C178" s="637">
        <f t="shared" ref="C178:I178" si="275">C179+C184</f>
        <v>0.11743057841051618</v>
      </c>
      <c r="D178" s="1260"/>
      <c r="E178" s="1260"/>
      <c r="F178" s="1260"/>
      <c r="G178" s="1260">
        <f t="shared" si="275"/>
        <v>27.58</v>
      </c>
      <c r="H178" s="1260">
        <f t="shared" si="275"/>
        <v>6.6400000000000006</v>
      </c>
      <c r="I178" s="1261">
        <f t="shared" si="275"/>
        <v>34.22</v>
      </c>
      <c r="J178" s="1413">
        <f>J179+J184</f>
        <v>1125.5</v>
      </c>
      <c r="K178" s="637">
        <f t="shared" ref="K178" si="276">K179+K184</f>
        <v>7.6235266351018867</v>
      </c>
      <c r="L178" s="637"/>
      <c r="M178" s="637"/>
      <c r="N178" s="1431"/>
      <c r="O178" s="637">
        <f t="shared" ref="O178" si="277">O179+O184</f>
        <v>3095.11</v>
      </c>
      <c r="P178" s="637">
        <f t="shared" ref="P178" si="278">P179+P184</f>
        <v>745.6</v>
      </c>
      <c r="Q178" s="1414">
        <f t="shared" ref="Q178" si="279">Q179+Q184</f>
        <v>3840.7100000000009</v>
      </c>
    </row>
    <row r="179" spans="1:17" ht="53.25" customHeight="1" x14ac:dyDescent="0.25">
      <c r="A179" s="985" t="s">
        <v>11</v>
      </c>
      <c r="B179" s="1034">
        <f>SUM(B180:B183)</f>
        <v>7</v>
      </c>
      <c r="C179" s="997">
        <f t="shared" ref="C179:I179" si="280">SUM(C180:C183)</f>
        <v>4.40251572327044E-2</v>
      </c>
      <c r="D179" s="1095"/>
      <c r="E179" s="1095"/>
      <c r="F179" s="1095"/>
      <c r="G179" s="1095">
        <f t="shared" si="280"/>
        <v>13.8</v>
      </c>
      <c r="H179" s="1095">
        <f t="shared" si="280"/>
        <v>3.32</v>
      </c>
      <c r="I179" s="1096">
        <f t="shared" si="280"/>
        <v>17.12</v>
      </c>
      <c r="J179" s="1034">
        <f>SUM(J180:J183)</f>
        <v>181</v>
      </c>
      <c r="K179" s="997">
        <f t="shared" ref="K179" si="281">SUM(K180:K183)</f>
        <v>1.1637029998642596</v>
      </c>
      <c r="L179" s="1095"/>
      <c r="M179" s="1095"/>
      <c r="N179" s="1432"/>
      <c r="O179" s="1095">
        <f t="shared" ref="O179" si="282">SUM(O180:O183)</f>
        <v>1021.7700000000001</v>
      </c>
      <c r="P179" s="1095">
        <f t="shared" ref="P179" si="283">SUM(P180:P183)</f>
        <v>246.14</v>
      </c>
      <c r="Q179" s="1096">
        <f t="shared" ref="Q179" si="284">SUM(Q180:Q183)</f>
        <v>1267.9100000000003</v>
      </c>
    </row>
    <row r="180" spans="1:17" x14ac:dyDescent="0.25">
      <c r="A180" s="1383" t="s">
        <v>1782</v>
      </c>
      <c r="B180" s="1404"/>
      <c r="C180" s="1405"/>
      <c r="D180" s="1406"/>
      <c r="E180" s="1401"/>
      <c r="F180" s="1402"/>
      <c r="G180" s="1401"/>
      <c r="H180" s="1401"/>
      <c r="I180" s="1403"/>
      <c r="J180" s="1404">
        <v>87</v>
      </c>
      <c r="K180" s="1405">
        <f>J180/159</f>
        <v>0.54716981132075471</v>
      </c>
      <c r="L180" s="1406">
        <v>1736</v>
      </c>
      <c r="M180" s="1401">
        <f t="shared" ref="M180:M183" si="285">L180*K180</f>
        <v>949.88679245283015</v>
      </c>
      <c r="N180" s="1402">
        <v>0.3</v>
      </c>
      <c r="O180" s="1401">
        <f t="shared" ref="O180:O183" si="286">ROUND(M180*N180,2)</f>
        <v>284.97000000000003</v>
      </c>
      <c r="P180" s="1401">
        <f t="shared" ref="P180:P183" si="287">ROUND(O180*0.2409,2)</f>
        <v>68.650000000000006</v>
      </c>
      <c r="Q180" s="1403">
        <f t="shared" ref="Q180:Q183" si="288">O180+P180</f>
        <v>353.62</v>
      </c>
    </row>
    <row r="181" spans="1:17" ht="40.5" customHeight="1" x14ac:dyDescent="0.25">
      <c r="A181" s="1383" t="s">
        <v>1783</v>
      </c>
      <c r="B181" s="1404">
        <v>7</v>
      </c>
      <c r="C181" s="1405">
        <f>B181/159</f>
        <v>4.40251572327044E-2</v>
      </c>
      <c r="D181" s="1406">
        <v>1567</v>
      </c>
      <c r="E181" s="1401">
        <f t="shared" ref="E181" si="289">D181*C181</f>
        <v>68.987421383647799</v>
      </c>
      <c r="F181" s="1402">
        <v>0.2</v>
      </c>
      <c r="G181" s="1401">
        <f t="shared" ref="G181" si="290">ROUND(E181*F181,2)</f>
        <v>13.8</v>
      </c>
      <c r="H181" s="1401">
        <f t="shared" ref="H181" si="291">ROUND(G181*0.2409,2)</f>
        <v>3.32</v>
      </c>
      <c r="I181" s="1403">
        <f t="shared" ref="I181" si="292">G181+H181</f>
        <v>17.12</v>
      </c>
      <c r="J181" s="1404">
        <v>66</v>
      </c>
      <c r="K181" s="1405">
        <f>J181/159</f>
        <v>0.41509433962264153</v>
      </c>
      <c r="L181" s="1406">
        <v>1567</v>
      </c>
      <c r="M181" s="1401">
        <f t="shared" si="285"/>
        <v>650.45283018867929</v>
      </c>
      <c r="N181" s="1402">
        <v>1</v>
      </c>
      <c r="O181" s="1401">
        <f t="shared" si="286"/>
        <v>650.45000000000005</v>
      </c>
      <c r="P181" s="1401">
        <f t="shared" si="287"/>
        <v>156.69</v>
      </c>
      <c r="Q181" s="1403">
        <f t="shared" si="288"/>
        <v>807.1400000000001</v>
      </c>
    </row>
    <row r="182" spans="1:17" ht="21" customHeight="1" x14ac:dyDescent="0.25">
      <c r="A182" s="1383" t="s">
        <v>1784</v>
      </c>
      <c r="B182" s="1404"/>
      <c r="C182" s="1405"/>
      <c r="D182" s="1406"/>
      <c r="E182" s="1401"/>
      <c r="F182" s="1402"/>
      <c r="G182" s="1401"/>
      <c r="H182" s="1401"/>
      <c r="I182" s="1403"/>
      <c r="J182" s="1404">
        <v>14</v>
      </c>
      <c r="K182" s="1405">
        <f>J182/139</f>
        <v>0.10071942446043165</v>
      </c>
      <c r="L182" s="1406">
        <v>1500</v>
      </c>
      <c r="M182" s="1401">
        <f>L182*K182</f>
        <v>151.07913669064749</v>
      </c>
      <c r="N182" s="1402">
        <v>0.3</v>
      </c>
      <c r="O182" s="1401">
        <f>ROUND(M182*N182,2)</f>
        <v>45.32</v>
      </c>
      <c r="P182" s="1401">
        <f t="shared" si="287"/>
        <v>10.92</v>
      </c>
      <c r="Q182" s="1403">
        <f t="shared" si="288"/>
        <v>56.24</v>
      </c>
    </row>
    <row r="183" spans="1:17" ht="22.5" customHeight="1" x14ac:dyDescent="0.25">
      <c r="A183" s="1383" t="s">
        <v>1784</v>
      </c>
      <c r="B183" s="1404"/>
      <c r="C183" s="1405"/>
      <c r="D183" s="1406"/>
      <c r="E183" s="1401"/>
      <c r="F183" s="1402"/>
      <c r="G183" s="1401"/>
      <c r="H183" s="1401"/>
      <c r="I183" s="1403"/>
      <c r="J183" s="1404">
        <v>14</v>
      </c>
      <c r="K183" s="1405">
        <f>J183/139</f>
        <v>0.10071942446043165</v>
      </c>
      <c r="L183" s="1406">
        <v>1358</v>
      </c>
      <c r="M183" s="1401">
        <f t="shared" si="285"/>
        <v>136.77697841726618</v>
      </c>
      <c r="N183" s="1402">
        <v>0.3</v>
      </c>
      <c r="O183" s="1401">
        <f t="shared" si="286"/>
        <v>41.03</v>
      </c>
      <c r="P183" s="1401">
        <f t="shared" si="287"/>
        <v>9.8800000000000008</v>
      </c>
      <c r="Q183" s="1403">
        <f t="shared" si="288"/>
        <v>50.910000000000004</v>
      </c>
    </row>
    <row r="184" spans="1:17" ht="69" customHeight="1" x14ac:dyDescent="0.25">
      <c r="A184" s="985" t="s">
        <v>9</v>
      </c>
      <c r="B184" s="1034">
        <f>SUM(B185:B197)</f>
        <v>12</v>
      </c>
      <c r="C184" s="997">
        <f t="shared" ref="C184:I184" si="293">SUM(C185:C197)</f>
        <v>7.3405421177811778E-2</v>
      </c>
      <c r="D184" s="1095"/>
      <c r="E184" s="1095"/>
      <c r="F184" s="1095"/>
      <c r="G184" s="1095">
        <f t="shared" si="293"/>
        <v>13.78</v>
      </c>
      <c r="H184" s="1095">
        <f t="shared" si="293"/>
        <v>3.3200000000000003</v>
      </c>
      <c r="I184" s="1096">
        <f t="shared" si="293"/>
        <v>17.100000000000001</v>
      </c>
      <c r="J184" s="1034">
        <f>SUM(J185:J197)</f>
        <v>944.5</v>
      </c>
      <c r="K184" s="251">
        <f t="shared" ref="K184" si="294">SUM(K185:K197)</f>
        <v>6.459823635237627</v>
      </c>
      <c r="L184" s="1280"/>
      <c r="M184" s="1429"/>
      <c r="N184" s="1430"/>
      <c r="O184" s="1429">
        <f t="shared" ref="O184" si="295">SUM(O185:O197)</f>
        <v>2073.34</v>
      </c>
      <c r="P184" s="1429">
        <f t="shared" ref="P184" si="296">SUM(P185:P197)</f>
        <v>499.46000000000004</v>
      </c>
      <c r="Q184" s="1440">
        <f t="shared" ref="Q184" si="297">SUM(Q185:Q197)</f>
        <v>2572.8000000000006</v>
      </c>
    </row>
    <row r="185" spans="1:17" ht="30" x14ac:dyDescent="0.25">
      <c r="A185" s="1383" t="s">
        <v>1785</v>
      </c>
      <c r="B185" s="1404"/>
      <c r="C185" s="1405"/>
      <c r="D185" s="1406"/>
      <c r="E185" s="1401"/>
      <c r="F185" s="1402"/>
      <c r="G185" s="1401"/>
      <c r="H185" s="1401"/>
      <c r="I185" s="1403"/>
      <c r="J185" s="1404">
        <v>60</v>
      </c>
      <c r="K185" s="1405">
        <f>J185/159</f>
        <v>0.37735849056603776</v>
      </c>
      <c r="L185" s="1406">
        <v>1123</v>
      </c>
      <c r="M185" s="1401">
        <f t="shared" ref="M185:M187" si="298">L185*K185</f>
        <v>423.77358490566041</v>
      </c>
      <c r="N185" s="1402">
        <v>0.3</v>
      </c>
      <c r="O185" s="1401">
        <f t="shared" ref="O185:O197" si="299">ROUND(M185*N185,2)</f>
        <v>127.13</v>
      </c>
      <c r="P185" s="1401">
        <f t="shared" ref="P185:P197" si="300">ROUND(O185*0.2409,2)</f>
        <v>30.63</v>
      </c>
      <c r="Q185" s="1403">
        <f t="shared" ref="Q185:Q197" si="301">O185+P185</f>
        <v>157.76</v>
      </c>
    </row>
    <row r="186" spans="1:17" x14ac:dyDescent="0.25">
      <c r="A186" s="1383" t="s">
        <v>1786</v>
      </c>
      <c r="B186" s="1404"/>
      <c r="C186" s="1405"/>
      <c r="D186" s="1406"/>
      <c r="E186" s="1401"/>
      <c r="F186" s="1402"/>
      <c r="G186" s="1401"/>
      <c r="H186" s="1401"/>
      <c r="I186" s="1403"/>
      <c r="J186" s="1404">
        <v>119</v>
      </c>
      <c r="K186" s="1405">
        <f>J186/139</f>
        <v>0.85611510791366907</v>
      </c>
      <c r="L186" s="1406">
        <v>1123</v>
      </c>
      <c r="M186" s="1401">
        <f t="shared" si="298"/>
        <v>961.41726618705036</v>
      </c>
      <c r="N186" s="1402">
        <v>0.3</v>
      </c>
      <c r="O186" s="1401">
        <f t="shared" si="299"/>
        <v>288.43</v>
      </c>
      <c r="P186" s="1401">
        <f t="shared" si="300"/>
        <v>69.48</v>
      </c>
      <c r="Q186" s="1403">
        <f t="shared" si="301"/>
        <v>357.91</v>
      </c>
    </row>
    <row r="187" spans="1:17" ht="20.25" customHeight="1" x14ac:dyDescent="0.25">
      <c r="A187" s="1383" t="s">
        <v>1787</v>
      </c>
      <c r="B187" s="1404">
        <v>5</v>
      </c>
      <c r="C187" s="1405">
        <f>B187/159</f>
        <v>3.1446540880503145E-2</v>
      </c>
      <c r="D187" s="1406">
        <v>1107</v>
      </c>
      <c r="E187" s="1401">
        <f t="shared" ref="E187" si="302">D187*C187</f>
        <v>34.811320754716981</v>
      </c>
      <c r="F187" s="1402">
        <v>0.2</v>
      </c>
      <c r="G187" s="1401">
        <f t="shared" ref="G187:G189" si="303">ROUND(E187*F187,2)</f>
        <v>6.96</v>
      </c>
      <c r="H187" s="1401">
        <f t="shared" ref="H187:H189" si="304">ROUND(G187*0.2409,2)</f>
        <v>1.68</v>
      </c>
      <c r="I187" s="1403">
        <f t="shared" ref="I187:I189" si="305">G187+H187</f>
        <v>8.64</v>
      </c>
      <c r="J187" s="1404">
        <v>26</v>
      </c>
      <c r="K187" s="1405">
        <f>J187/159</f>
        <v>0.16352201257861634</v>
      </c>
      <c r="L187" s="1406">
        <v>1107</v>
      </c>
      <c r="M187" s="1401">
        <f t="shared" si="298"/>
        <v>181.01886792452828</v>
      </c>
      <c r="N187" s="1402">
        <v>1</v>
      </c>
      <c r="O187" s="1401">
        <f t="shared" si="299"/>
        <v>181.02</v>
      </c>
      <c r="P187" s="1401">
        <f t="shared" si="300"/>
        <v>43.61</v>
      </c>
      <c r="Q187" s="1403">
        <f t="shared" si="301"/>
        <v>224.63</v>
      </c>
    </row>
    <row r="188" spans="1:17" x14ac:dyDescent="0.25">
      <c r="A188" s="1383" t="s">
        <v>1788</v>
      </c>
      <c r="B188" s="1404">
        <v>4</v>
      </c>
      <c r="C188" s="1400">
        <f t="shared" ref="C188:C189" si="306">B188/166.83</f>
        <v>2.3976503027033507E-2</v>
      </c>
      <c r="D188" s="1401">
        <v>4.87</v>
      </c>
      <c r="E188" s="1401">
        <f t="shared" ref="E188:E189" si="307">B188*D188</f>
        <v>19.48</v>
      </c>
      <c r="F188" s="1402">
        <v>0.2</v>
      </c>
      <c r="G188" s="1401">
        <f t="shared" si="303"/>
        <v>3.9</v>
      </c>
      <c r="H188" s="1401">
        <f t="shared" si="304"/>
        <v>0.94</v>
      </c>
      <c r="I188" s="1403">
        <f t="shared" si="305"/>
        <v>4.84</v>
      </c>
      <c r="J188" s="1404">
        <v>8</v>
      </c>
      <c r="K188" s="1400">
        <f t="shared" ref="K188:K189" si="308">J188/166.83</f>
        <v>4.7953006054067014E-2</v>
      </c>
      <c r="L188" s="1401">
        <v>4.87</v>
      </c>
      <c r="M188" s="1401">
        <f t="shared" ref="M188:M189" si="309">J188*L188</f>
        <v>38.96</v>
      </c>
      <c r="N188" s="1402">
        <v>1</v>
      </c>
      <c r="O188" s="1401">
        <f t="shared" si="299"/>
        <v>38.96</v>
      </c>
      <c r="P188" s="1401">
        <f t="shared" si="300"/>
        <v>9.39</v>
      </c>
      <c r="Q188" s="1403">
        <f t="shared" si="301"/>
        <v>48.35</v>
      </c>
    </row>
    <row r="189" spans="1:17" x14ac:dyDescent="0.25">
      <c r="A189" s="1383" t="s">
        <v>1788</v>
      </c>
      <c r="B189" s="1404">
        <v>3</v>
      </c>
      <c r="C189" s="1400">
        <f t="shared" si="306"/>
        <v>1.7982377270275129E-2</v>
      </c>
      <c r="D189" s="1401">
        <v>4.87</v>
      </c>
      <c r="E189" s="1401">
        <f t="shared" si="307"/>
        <v>14.61</v>
      </c>
      <c r="F189" s="1402">
        <v>0.2</v>
      </c>
      <c r="G189" s="1401">
        <f t="shared" si="303"/>
        <v>2.92</v>
      </c>
      <c r="H189" s="1401">
        <f t="shared" si="304"/>
        <v>0.7</v>
      </c>
      <c r="I189" s="1403">
        <f t="shared" si="305"/>
        <v>3.62</v>
      </c>
      <c r="J189" s="1404">
        <v>14</v>
      </c>
      <c r="K189" s="1400">
        <f t="shared" si="308"/>
        <v>8.3917760594617266E-2</v>
      </c>
      <c r="L189" s="1401">
        <v>4.87</v>
      </c>
      <c r="M189" s="1401">
        <f t="shared" si="309"/>
        <v>68.180000000000007</v>
      </c>
      <c r="N189" s="1402">
        <v>1</v>
      </c>
      <c r="O189" s="1401">
        <f t="shared" si="299"/>
        <v>68.180000000000007</v>
      </c>
      <c r="P189" s="1401">
        <f t="shared" si="300"/>
        <v>16.420000000000002</v>
      </c>
      <c r="Q189" s="1403">
        <f t="shared" si="301"/>
        <v>84.600000000000009</v>
      </c>
    </row>
    <row r="190" spans="1:17" x14ac:dyDescent="0.25">
      <c r="A190" s="1387" t="s">
        <v>1789</v>
      </c>
      <c r="B190" s="1404"/>
      <c r="C190" s="1405"/>
      <c r="D190" s="1406"/>
      <c r="E190" s="1401"/>
      <c r="F190" s="1402"/>
      <c r="G190" s="1401"/>
      <c r="H190" s="1401"/>
      <c r="I190" s="1403"/>
      <c r="J190" s="1404">
        <v>59.5</v>
      </c>
      <c r="K190" s="1405">
        <f>J190/159</f>
        <v>0.37421383647798739</v>
      </c>
      <c r="L190" s="1406">
        <v>955</v>
      </c>
      <c r="M190" s="1401">
        <f t="shared" ref="M190:M192" si="310">L190*K190</f>
        <v>357.37421383647796</v>
      </c>
      <c r="N190" s="1402">
        <v>0.3</v>
      </c>
      <c r="O190" s="1401">
        <f t="shared" si="299"/>
        <v>107.21</v>
      </c>
      <c r="P190" s="1401">
        <f t="shared" si="300"/>
        <v>25.83</v>
      </c>
      <c r="Q190" s="1403">
        <f t="shared" si="301"/>
        <v>133.04</v>
      </c>
    </row>
    <row r="191" spans="1:17" x14ac:dyDescent="0.25">
      <c r="A191" s="1383" t="s">
        <v>1790</v>
      </c>
      <c r="B191" s="1404"/>
      <c r="C191" s="1405"/>
      <c r="D191" s="1406"/>
      <c r="E191" s="1401"/>
      <c r="F191" s="1402"/>
      <c r="G191" s="1401"/>
      <c r="H191" s="1401"/>
      <c r="I191" s="1403"/>
      <c r="J191" s="1404">
        <v>104</v>
      </c>
      <c r="K191" s="1405">
        <f>J191/139</f>
        <v>0.74820143884892087</v>
      </c>
      <c r="L191" s="1406">
        <v>1003</v>
      </c>
      <c r="M191" s="1401">
        <f t="shared" si="310"/>
        <v>750.44604316546759</v>
      </c>
      <c r="N191" s="1402">
        <v>0.3</v>
      </c>
      <c r="O191" s="1401">
        <f t="shared" si="299"/>
        <v>225.13</v>
      </c>
      <c r="P191" s="1401">
        <f t="shared" si="300"/>
        <v>54.23</v>
      </c>
      <c r="Q191" s="1403">
        <f t="shared" si="301"/>
        <v>279.36</v>
      </c>
    </row>
    <row r="192" spans="1:17" x14ac:dyDescent="0.25">
      <c r="A192" s="1383" t="s">
        <v>1790</v>
      </c>
      <c r="B192" s="1404"/>
      <c r="C192" s="1405"/>
      <c r="D192" s="1406"/>
      <c r="E192" s="1401"/>
      <c r="F192" s="1402"/>
      <c r="G192" s="1401"/>
      <c r="H192" s="1401"/>
      <c r="I192" s="1403"/>
      <c r="J192" s="1404">
        <v>35</v>
      </c>
      <c r="K192" s="1405">
        <f>J192/139</f>
        <v>0.25179856115107913</v>
      </c>
      <c r="L192" s="1406">
        <v>963</v>
      </c>
      <c r="M192" s="1401">
        <f t="shared" si="310"/>
        <v>242.4820143884892</v>
      </c>
      <c r="N192" s="1402">
        <v>0.3</v>
      </c>
      <c r="O192" s="1401">
        <f t="shared" si="299"/>
        <v>72.739999999999995</v>
      </c>
      <c r="P192" s="1401">
        <f t="shared" si="300"/>
        <v>17.52</v>
      </c>
      <c r="Q192" s="1403">
        <f t="shared" si="301"/>
        <v>90.259999999999991</v>
      </c>
    </row>
    <row r="193" spans="1:17" x14ac:dyDescent="0.25">
      <c r="A193" s="1383" t="s">
        <v>1791</v>
      </c>
      <c r="B193" s="1404"/>
      <c r="C193" s="1405"/>
      <c r="D193" s="1406"/>
      <c r="E193" s="1401"/>
      <c r="F193" s="1402"/>
      <c r="G193" s="1401"/>
      <c r="H193" s="1401"/>
      <c r="I193" s="1403"/>
      <c r="J193" s="1404">
        <v>120</v>
      </c>
      <c r="K193" s="1400">
        <f>J193/145.92</f>
        <v>0.82236842105263164</v>
      </c>
      <c r="L193" s="1401">
        <v>6.34</v>
      </c>
      <c r="M193" s="1401">
        <f t="shared" ref="M193:M197" si="311">J193*L193</f>
        <v>760.8</v>
      </c>
      <c r="N193" s="1402">
        <v>0.3</v>
      </c>
      <c r="O193" s="1401">
        <f t="shared" si="299"/>
        <v>228.24</v>
      </c>
      <c r="P193" s="1401">
        <f t="shared" si="300"/>
        <v>54.98</v>
      </c>
      <c r="Q193" s="1403">
        <f t="shared" si="301"/>
        <v>283.22000000000003</v>
      </c>
    </row>
    <row r="194" spans="1:17" x14ac:dyDescent="0.25">
      <c r="A194" s="1383" t="s">
        <v>1791</v>
      </c>
      <c r="B194" s="1404"/>
      <c r="C194" s="1405"/>
      <c r="D194" s="1406"/>
      <c r="E194" s="1401"/>
      <c r="F194" s="1402"/>
      <c r="G194" s="1401"/>
      <c r="H194" s="1401"/>
      <c r="I194" s="1403"/>
      <c r="J194" s="1404">
        <v>48</v>
      </c>
      <c r="K194" s="1400">
        <f>J194/145.92</f>
        <v>0.32894736842105265</v>
      </c>
      <c r="L194" s="1401">
        <v>6.07</v>
      </c>
      <c r="M194" s="1401">
        <f t="shared" si="311"/>
        <v>291.36</v>
      </c>
      <c r="N194" s="1402">
        <v>0.3</v>
      </c>
      <c r="O194" s="1401">
        <f t="shared" si="299"/>
        <v>87.41</v>
      </c>
      <c r="P194" s="1401">
        <f t="shared" si="300"/>
        <v>21.06</v>
      </c>
      <c r="Q194" s="1403">
        <f t="shared" si="301"/>
        <v>108.47</v>
      </c>
    </row>
    <row r="195" spans="1:17" x14ac:dyDescent="0.25">
      <c r="A195" s="1383" t="s">
        <v>1791</v>
      </c>
      <c r="B195" s="1415"/>
      <c r="C195" s="1416"/>
      <c r="D195" s="1417"/>
      <c r="E195" s="1417"/>
      <c r="F195" s="1418"/>
      <c r="G195" s="1417"/>
      <c r="H195" s="1417"/>
      <c r="I195" s="1419"/>
      <c r="J195" s="1404">
        <v>159</v>
      </c>
      <c r="K195" s="1400">
        <f>J195/145.92</f>
        <v>1.0896381578947369</v>
      </c>
      <c r="L195" s="1401">
        <v>6.07</v>
      </c>
      <c r="M195" s="1401">
        <f t="shared" si="311"/>
        <v>965.13</v>
      </c>
      <c r="N195" s="1402">
        <v>0.3</v>
      </c>
      <c r="O195" s="1401">
        <f t="shared" si="299"/>
        <v>289.54000000000002</v>
      </c>
      <c r="P195" s="1401">
        <f t="shared" si="300"/>
        <v>69.75</v>
      </c>
      <c r="Q195" s="1403">
        <f t="shared" si="301"/>
        <v>359.29</v>
      </c>
    </row>
    <row r="196" spans="1:17" x14ac:dyDescent="0.25">
      <c r="A196" s="1383" t="s">
        <v>1791</v>
      </c>
      <c r="B196" s="1415"/>
      <c r="C196" s="1416"/>
      <c r="D196" s="1417"/>
      <c r="E196" s="1417"/>
      <c r="F196" s="1418"/>
      <c r="G196" s="1417"/>
      <c r="H196" s="1417"/>
      <c r="I196" s="1419"/>
      <c r="J196" s="1404">
        <v>120</v>
      </c>
      <c r="K196" s="1400">
        <f>J196/145.92</f>
        <v>0.82236842105263164</v>
      </c>
      <c r="L196" s="1401">
        <v>6.34</v>
      </c>
      <c r="M196" s="1401">
        <f t="shared" si="311"/>
        <v>760.8</v>
      </c>
      <c r="N196" s="1402">
        <v>0.3</v>
      </c>
      <c r="O196" s="1401">
        <f t="shared" si="299"/>
        <v>228.24</v>
      </c>
      <c r="P196" s="1401">
        <f t="shared" si="300"/>
        <v>54.98</v>
      </c>
      <c r="Q196" s="1403">
        <f t="shared" si="301"/>
        <v>283.22000000000003</v>
      </c>
    </row>
    <row r="197" spans="1:17" x14ac:dyDescent="0.25">
      <c r="A197" s="1383" t="s">
        <v>1791</v>
      </c>
      <c r="B197" s="1415"/>
      <c r="C197" s="1416"/>
      <c r="D197" s="1417"/>
      <c r="E197" s="1417"/>
      <c r="F197" s="1418"/>
      <c r="G197" s="1417"/>
      <c r="H197" s="1417"/>
      <c r="I197" s="1419"/>
      <c r="J197" s="1404">
        <v>72</v>
      </c>
      <c r="K197" s="1400">
        <f>J197/145.92</f>
        <v>0.49342105263157898</v>
      </c>
      <c r="L197" s="1401">
        <v>6.07</v>
      </c>
      <c r="M197" s="1401">
        <f t="shared" si="311"/>
        <v>437.04</v>
      </c>
      <c r="N197" s="1402">
        <v>0.3</v>
      </c>
      <c r="O197" s="1401">
        <f t="shared" si="299"/>
        <v>131.11000000000001</v>
      </c>
      <c r="P197" s="1401">
        <f t="shared" si="300"/>
        <v>31.58</v>
      </c>
      <c r="Q197" s="1403">
        <f t="shared" si="301"/>
        <v>162.69</v>
      </c>
    </row>
    <row r="198" spans="1:17" ht="23.25" customHeight="1" x14ac:dyDescent="0.25">
      <c r="A198" s="1032" t="s">
        <v>1671</v>
      </c>
      <c r="B198" s="1036">
        <f>B199+B205+B229</f>
        <v>636</v>
      </c>
      <c r="C198" s="996">
        <f t="shared" ref="C198:I198" si="312">C199+C205+C229</f>
        <v>3.834402662748996</v>
      </c>
      <c r="D198" s="996"/>
      <c r="E198" s="996"/>
      <c r="F198" s="996"/>
      <c r="G198" s="996">
        <f t="shared" si="312"/>
        <v>744.91000000000008</v>
      </c>
      <c r="H198" s="996">
        <f t="shared" si="312"/>
        <v>179.44</v>
      </c>
      <c r="I198" s="226">
        <f t="shared" si="312"/>
        <v>924.34999999999991</v>
      </c>
      <c r="J198" s="1036">
        <f>J199+J205+J229</f>
        <v>180</v>
      </c>
      <c r="K198" s="996">
        <f t="shared" ref="K198" si="313">K199+K205+K229</f>
        <v>1.0913402978288824</v>
      </c>
      <c r="L198" s="996"/>
      <c r="M198" s="996"/>
      <c r="N198" s="1397"/>
      <c r="O198" s="996">
        <f t="shared" ref="O198" si="314">O199+O205+O229</f>
        <v>1078.6200000000001</v>
      </c>
      <c r="P198" s="996">
        <f t="shared" ref="P198" si="315">P199+P205+P229</f>
        <v>259.83999999999992</v>
      </c>
      <c r="Q198" s="226">
        <f t="shared" ref="Q198" si="316">Q199+Q205+Q229</f>
        <v>1338.46</v>
      </c>
    </row>
    <row r="199" spans="1:17" ht="50.45" customHeight="1" x14ac:dyDescent="0.25">
      <c r="A199" s="985" t="s">
        <v>11</v>
      </c>
      <c r="B199" s="1034">
        <f>SUM(B200:B204)</f>
        <v>120</v>
      </c>
      <c r="C199" s="997">
        <f t="shared" ref="C199:I199" si="317">SUM(C200:C204)</f>
        <v>0.73346384693943323</v>
      </c>
      <c r="D199" s="1095"/>
      <c r="E199" s="1095"/>
      <c r="F199" s="1095"/>
      <c r="G199" s="1095">
        <f t="shared" si="317"/>
        <v>229.77</v>
      </c>
      <c r="H199" s="1095">
        <f t="shared" si="317"/>
        <v>55.35</v>
      </c>
      <c r="I199" s="1096">
        <f t="shared" si="317"/>
        <v>285.12</v>
      </c>
      <c r="J199" s="1034"/>
      <c r="K199" s="997"/>
      <c r="L199" s="1095"/>
      <c r="M199" s="1095"/>
      <c r="N199" s="1432"/>
      <c r="O199" s="1095"/>
      <c r="P199" s="1095"/>
      <c r="Q199" s="1096"/>
    </row>
    <row r="200" spans="1:17" ht="30" customHeight="1" x14ac:dyDescent="0.25">
      <c r="A200" s="1383" t="s">
        <v>1792</v>
      </c>
      <c r="B200" s="1404">
        <v>24</v>
      </c>
      <c r="C200" s="1405">
        <f>B200/159</f>
        <v>0.15094339622641509</v>
      </c>
      <c r="D200" s="1406">
        <v>1949</v>
      </c>
      <c r="E200" s="1401">
        <f t="shared" ref="E200:E201" si="318">D200*C200</f>
        <v>294.18867924528303</v>
      </c>
      <c r="F200" s="1402">
        <v>0.2</v>
      </c>
      <c r="G200" s="1401">
        <f t="shared" ref="G200:G204" si="319">ROUND(E200*F200,2)</f>
        <v>58.84</v>
      </c>
      <c r="H200" s="1401">
        <f t="shared" ref="H200:H204" si="320">ROUND(G200*0.2409,2)</f>
        <v>14.17</v>
      </c>
      <c r="I200" s="1403">
        <f t="shared" ref="I200:I204" si="321">G200+H200</f>
        <v>73.010000000000005</v>
      </c>
      <c r="J200" s="1404"/>
      <c r="K200" s="1405"/>
      <c r="L200" s="1406"/>
      <c r="M200" s="1401"/>
      <c r="N200" s="1402"/>
      <c r="O200" s="1401"/>
      <c r="P200" s="1401"/>
      <c r="Q200" s="1403"/>
    </row>
    <row r="201" spans="1:17" ht="30" customHeight="1" x14ac:dyDescent="0.25">
      <c r="A201" s="1383" t="s">
        <v>1793</v>
      </c>
      <c r="B201" s="1404">
        <v>24</v>
      </c>
      <c r="C201" s="1405">
        <f>B201/159</f>
        <v>0.15094339622641509</v>
      </c>
      <c r="D201" s="1406">
        <v>1760</v>
      </c>
      <c r="E201" s="1401">
        <f t="shared" si="318"/>
        <v>265.66037735849056</v>
      </c>
      <c r="F201" s="1402">
        <v>0.2</v>
      </c>
      <c r="G201" s="1401">
        <f t="shared" si="319"/>
        <v>53.13</v>
      </c>
      <c r="H201" s="1401">
        <f t="shared" si="320"/>
        <v>12.8</v>
      </c>
      <c r="I201" s="1403">
        <f t="shared" si="321"/>
        <v>65.930000000000007</v>
      </c>
      <c r="J201" s="1404"/>
      <c r="K201" s="1405"/>
      <c r="L201" s="1406"/>
      <c r="M201" s="1401"/>
      <c r="N201" s="1402"/>
      <c r="O201" s="1401"/>
      <c r="P201" s="1401"/>
      <c r="Q201" s="1403"/>
    </row>
    <row r="202" spans="1:17" ht="30" customHeight="1" x14ac:dyDescent="0.25">
      <c r="A202" s="1383" t="s">
        <v>1794</v>
      </c>
      <c r="B202" s="1404">
        <v>40</v>
      </c>
      <c r="C202" s="1400">
        <f t="shared" ref="C202:C204" si="322">B202/166.83</f>
        <v>0.23976503027033505</v>
      </c>
      <c r="D202" s="1401">
        <v>8.18</v>
      </c>
      <c r="E202" s="1401">
        <f t="shared" ref="E202:E204" si="323">B202*D202</f>
        <v>327.2</v>
      </c>
      <c r="F202" s="1402">
        <v>0.2</v>
      </c>
      <c r="G202" s="1401">
        <f t="shared" si="319"/>
        <v>65.44</v>
      </c>
      <c r="H202" s="1401">
        <f t="shared" si="320"/>
        <v>15.76</v>
      </c>
      <c r="I202" s="1403">
        <f t="shared" si="321"/>
        <v>81.2</v>
      </c>
      <c r="J202" s="1404"/>
      <c r="K202" s="1405"/>
      <c r="L202" s="1406"/>
      <c r="M202" s="1401"/>
      <c r="N202" s="1402"/>
      <c r="O202" s="1401"/>
      <c r="P202" s="1401"/>
      <c r="Q202" s="1403"/>
    </row>
    <row r="203" spans="1:17" ht="30" customHeight="1" x14ac:dyDescent="0.25">
      <c r="A203" s="1383" t="s">
        <v>1794</v>
      </c>
      <c r="B203" s="1404">
        <v>16</v>
      </c>
      <c r="C203" s="1400">
        <f t="shared" si="322"/>
        <v>9.5906012108134028E-2</v>
      </c>
      <c r="D203" s="1401">
        <v>8.18</v>
      </c>
      <c r="E203" s="1401">
        <f t="shared" si="323"/>
        <v>130.88</v>
      </c>
      <c r="F203" s="1402">
        <v>0.2</v>
      </c>
      <c r="G203" s="1401">
        <f t="shared" si="319"/>
        <v>26.18</v>
      </c>
      <c r="H203" s="1401">
        <f t="shared" si="320"/>
        <v>6.31</v>
      </c>
      <c r="I203" s="1403">
        <f t="shared" si="321"/>
        <v>32.49</v>
      </c>
      <c r="J203" s="1404"/>
      <c r="K203" s="1405"/>
      <c r="L203" s="1406"/>
      <c r="M203" s="1401"/>
      <c r="N203" s="1402"/>
      <c r="O203" s="1401"/>
      <c r="P203" s="1401"/>
      <c r="Q203" s="1403"/>
    </row>
    <row r="204" spans="1:17" ht="30" customHeight="1" x14ac:dyDescent="0.25">
      <c r="A204" s="1383" t="s">
        <v>1794</v>
      </c>
      <c r="B204" s="1404">
        <v>16</v>
      </c>
      <c r="C204" s="1400">
        <f t="shared" si="322"/>
        <v>9.5906012108134028E-2</v>
      </c>
      <c r="D204" s="1401">
        <v>8.18</v>
      </c>
      <c r="E204" s="1401">
        <f t="shared" si="323"/>
        <v>130.88</v>
      </c>
      <c r="F204" s="1402">
        <v>0.2</v>
      </c>
      <c r="G204" s="1401">
        <f t="shared" si="319"/>
        <v>26.18</v>
      </c>
      <c r="H204" s="1401">
        <f t="shared" si="320"/>
        <v>6.31</v>
      </c>
      <c r="I204" s="1403">
        <f t="shared" si="321"/>
        <v>32.49</v>
      </c>
      <c r="J204" s="1404"/>
      <c r="K204" s="1405"/>
      <c r="L204" s="1406"/>
      <c r="M204" s="1401"/>
      <c r="N204" s="1402"/>
      <c r="O204" s="1401"/>
      <c r="P204" s="1401"/>
      <c r="Q204" s="1403"/>
    </row>
    <row r="205" spans="1:17" ht="63.6" customHeight="1" x14ac:dyDescent="0.25">
      <c r="A205" s="985" t="s">
        <v>9</v>
      </c>
      <c r="B205" s="1327">
        <f>SUM(B206:B228)</f>
        <v>352</v>
      </c>
      <c r="C205" s="251">
        <f t="shared" ref="C205:I205" si="324">SUM(C206:C228)</f>
        <v>2.1179021917011891</v>
      </c>
      <c r="D205" s="1314"/>
      <c r="E205" s="1314"/>
      <c r="F205" s="1314"/>
      <c r="G205" s="1314">
        <f t="shared" si="324"/>
        <v>389.73</v>
      </c>
      <c r="H205" s="1314">
        <f t="shared" si="324"/>
        <v>93.89</v>
      </c>
      <c r="I205" s="1315">
        <f t="shared" si="324"/>
        <v>483.61999999999989</v>
      </c>
      <c r="J205" s="1327">
        <f>SUM(J206:J228)</f>
        <v>180</v>
      </c>
      <c r="K205" s="251">
        <f t="shared" ref="K205" si="325">SUM(K206:K228)</f>
        <v>1.0913402978288824</v>
      </c>
      <c r="L205" s="1314"/>
      <c r="M205" s="1314"/>
      <c r="N205" s="1433"/>
      <c r="O205" s="1314">
        <f t="shared" ref="O205" si="326">SUM(O206:O228)</f>
        <v>1078.6200000000001</v>
      </c>
      <c r="P205" s="1314">
        <f t="shared" ref="P205" si="327">SUM(P206:P228)</f>
        <v>259.83999999999992</v>
      </c>
      <c r="Q205" s="1315">
        <f t="shared" ref="Q205" si="328">SUM(Q206:Q228)</f>
        <v>1338.46</v>
      </c>
    </row>
    <row r="206" spans="1:17" x14ac:dyDescent="0.25">
      <c r="A206" s="1383" t="s">
        <v>1795</v>
      </c>
      <c r="B206" s="1404">
        <v>3</v>
      </c>
      <c r="C206" s="1405">
        <f>B206/159</f>
        <v>1.8867924528301886E-2</v>
      </c>
      <c r="D206" s="1406">
        <v>1284</v>
      </c>
      <c r="E206" s="1401">
        <f t="shared" ref="E206:E207" si="329">D206*C206</f>
        <v>24.226415094339622</v>
      </c>
      <c r="F206" s="1402">
        <v>0.2</v>
      </c>
      <c r="G206" s="1401">
        <f t="shared" ref="G206:G216" si="330">ROUND(E206*F206,2)</f>
        <v>4.8499999999999996</v>
      </c>
      <c r="H206" s="1401">
        <f t="shared" ref="H206:H216" si="331">ROUND(G206*0.2409,2)</f>
        <v>1.17</v>
      </c>
      <c r="I206" s="1403">
        <f t="shared" ref="I206:I216" si="332">G206+H206</f>
        <v>6.02</v>
      </c>
      <c r="J206" s="1404">
        <v>42</v>
      </c>
      <c r="K206" s="1405">
        <f>J206/159</f>
        <v>0.26415094339622641</v>
      </c>
      <c r="L206" s="1406">
        <v>1284</v>
      </c>
      <c r="M206" s="1401">
        <f t="shared" ref="M206" si="333">L206*K206</f>
        <v>339.16981132075472</v>
      </c>
      <c r="N206" s="1402">
        <v>1</v>
      </c>
      <c r="O206" s="1401">
        <f t="shared" ref="O206" si="334">ROUND(M206*N206,2)</f>
        <v>339.17</v>
      </c>
      <c r="P206" s="1401">
        <f t="shared" ref="P206" si="335">ROUND(O206*0.2409,2)</f>
        <v>81.709999999999994</v>
      </c>
      <c r="Q206" s="1403">
        <f t="shared" ref="Q206" si="336">O206+P206</f>
        <v>420.88</v>
      </c>
    </row>
    <row r="207" spans="1:17" ht="16.149999999999999" customHeight="1" x14ac:dyDescent="0.25">
      <c r="A207" s="1383" t="s">
        <v>1796</v>
      </c>
      <c r="B207" s="1404">
        <v>24</v>
      </c>
      <c r="C207" s="1405">
        <f>B207/159</f>
        <v>0.15094339622641509</v>
      </c>
      <c r="D207" s="1406">
        <v>1284</v>
      </c>
      <c r="E207" s="1401">
        <f t="shared" si="329"/>
        <v>193.81132075471697</v>
      </c>
      <c r="F207" s="1402">
        <v>0.2</v>
      </c>
      <c r="G207" s="1401">
        <f t="shared" si="330"/>
        <v>38.76</v>
      </c>
      <c r="H207" s="1401">
        <f t="shared" si="331"/>
        <v>9.34</v>
      </c>
      <c r="I207" s="1403">
        <f t="shared" si="332"/>
        <v>48.099999999999994</v>
      </c>
      <c r="J207" s="1399"/>
      <c r="K207" s="1405"/>
      <c r="L207" s="1407"/>
      <c r="M207" s="1407"/>
      <c r="N207" s="1407"/>
      <c r="O207" s="1407"/>
      <c r="P207" s="1407"/>
      <c r="Q207" s="1408"/>
    </row>
    <row r="208" spans="1:17" x14ac:dyDescent="0.25">
      <c r="A208" s="1383" t="s">
        <v>1797</v>
      </c>
      <c r="B208" s="1404">
        <v>24</v>
      </c>
      <c r="C208" s="1400">
        <f t="shared" ref="C208:C216" si="337">B208/166.83</f>
        <v>0.14385901816220104</v>
      </c>
      <c r="D208" s="1401">
        <v>5.31</v>
      </c>
      <c r="E208" s="1401">
        <f t="shared" ref="E208:E216" si="338">B208*D208</f>
        <v>127.44</v>
      </c>
      <c r="F208" s="1402">
        <v>0.2</v>
      </c>
      <c r="G208" s="1401">
        <f t="shared" si="330"/>
        <v>25.49</v>
      </c>
      <c r="H208" s="1401">
        <f t="shared" si="331"/>
        <v>6.14</v>
      </c>
      <c r="I208" s="1403">
        <f t="shared" si="332"/>
        <v>31.63</v>
      </c>
      <c r="J208" s="1399"/>
      <c r="K208" s="1405"/>
      <c r="L208" s="1407"/>
      <c r="M208" s="1407"/>
      <c r="N208" s="1407"/>
      <c r="O208" s="1407"/>
      <c r="P208" s="1407"/>
      <c r="Q208" s="1408"/>
    </row>
    <row r="209" spans="1:17" x14ac:dyDescent="0.25">
      <c r="A209" s="1383" t="s">
        <v>1797</v>
      </c>
      <c r="B209" s="1404">
        <v>24</v>
      </c>
      <c r="C209" s="1400">
        <f t="shared" si="337"/>
        <v>0.14385901816220104</v>
      </c>
      <c r="D209" s="1401">
        <v>5.31</v>
      </c>
      <c r="E209" s="1401">
        <f t="shared" si="338"/>
        <v>127.44</v>
      </c>
      <c r="F209" s="1402">
        <v>0.2</v>
      </c>
      <c r="G209" s="1401">
        <f t="shared" si="330"/>
        <v>25.49</v>
      </c>
      <c r="H209" s="1401">
        <f t="shared" si="331"/>
        <v>6.14</v>
      </c>
      <c r="I209" s="1403">
        <f t="shared" si="332"/>
        <v>31.63</v>
      </c>
      <c r="J209" s="1399"/>
      <c r="K209" s="1405"/>
      <c r="L209" s="1407"/>
      <c r="M209" s="1407"/>
      <c r="N209" s="1407"/>
      <c r="O209" s="1407"/>
      <c r="P209" s="1407"/>
      <c r="Q209" s="1408"/>
    </row>
    <row r="210" spans="1:17" x14ac:dyDescent="0.25">
      <c r="A210" s="1383" t="s">
        <v>1797</v>
      </c>
      <c r="B210" s="1404">
        <v>24</v>
      </c>
      <c r="C210" s="1400">
        <f t="shared" si="337"/>
        <v>0.14385901816220104</v>
      </c>
      <c r="D210" s="1401">
        <v>5.31</v>
      </c>
      <c r="E210" s="1401">
        <f t="shared" si="338"/>
        <v>127.44</v>
      </c>
      <c r="F210" s="1402">
        <v>0.2</v>
      </c>
      <c r="G210" s="1401">
        <f t="shared" si="330"/>
        <v>25.49</v>
      </c>
      <c r="H210" s="1401">
        <f t="shared" si="331"/>
        <v>6.14</v>
      </c>
      <c r="I210" s="1403">
        <f t="shared" si="332"/>
        <v>31.63</v>
      </c>
      <c r="J210" s="1399"/>
      <c r="K210" s="1405"/>
      <c r="L210" s="1407"/>
      <c r="M210" s="1407"/>
      <c r="N210" s="1407"/>
      <c r="O210" s="1407"/>
      <c r="P210" s="1407"/>
      <c r="Q210" s="1408"/>
    </row>
    <row r="211" spans="1:17" x14ac:dyDescent="0.25">
      <c r="A211" s="1383" t="s">
        <v>1797</v>
      </c>
      <c r="B211" s="1404">
        <v>24</v>
      </c>
      <c r="C211" s="1400">
        <f t="shared" si="337"/>
        <v>0.14385901816220104</v>
      </c>
      <c r="D211" s="1401">
        <v>5.31</v>
      </c>
      <c r="E211" s="1401">
        <f t="shared" si="338"/>
        <v>127.44</v>
      </c>
      <c r="F211" s="1402">
        <v>0.2</v>
      </c>
      <c r="G211" s="1401">
        <f t="shared" si="330"/>
        <v>25.49</v>
      </c>
      <c r="H211" s="1401">
        <f t="shared" si="331"/>
        <v>6.14</v>
      </c>
      <c r="I211" s="1403">
        <f t="shared" si="332"/>
        <v>31.63</v>
      </c>
      <c r="J211" s="1399"/>
      <c r="K211" s="1405"/>
      <c r="L211" s="1407"/>
      <c r="M211" s="1407"/>
      <c r="N211" s="1407"/>
      <c r="O211" s="1407"/>
      <c r="P211" s="1407"/>
      <c r="Q211" s="1408"/>
    </row>
    <row r="212" spans="1:17" x14ac:dyDescent="0.25">
      <c r="A212" s="1383" t="s">
        <v>1797</v>
      </c>
      <c r="B212" s="1404">
        <v>24</v>
      </c>
      <c r="C212" s="1400">
        <f t="shared" si="337"/>
        <v>0.14385901816220104</v>
      </c>
      <c r="D212" s="1401">
        <v>5.31</v>
      </c>
      <c r="E212" s="1401">
        <f t="shared" si="338"/>
        <v>127.44</v>
      </c>
      <c r="F212" s="1402">
        <v>0.2</v>
      </c>
      <c r="G212" s="1401">
        <f t="shared" si="330"/>
        <v>25.49</v>
      </c>
      <c r="H212" s="1401">
        <f t="shared" si="331"/>
        <v>6.14</v>
      </c>
      <c r="I212" s="1403">
        <f t="shared" si="332"/>
        <v>31.63</v>
      </c>
      <c r="J212" s="1399"/>
      <c r="K212" s="1405"/>
      <c r="L212" s="1407"/>
      <c r="M212" s="1407"/>
      <c r="N212" s="1407"/>
      <c r="O212" s="1407"/>
      <c r="P212" s="1407"/>
      <c r="Q212" s="1408"/>
    </row>
    <row r="213" spans="1:17" x14ac:dyDescent="0.25">
      <c r="A213" s="1383" t="s">
        <v>1797</v>
      </c>
      <c r="B213" s="1404">
        <v>24</v>
      </c>
      <c r="C213" s="1400">
        <f t="shared" si="337"/>
        <v>0.14385901816220104</v>
      </c>
      <c r="D213" s="1401">
        <v>5.0599999999999996</v>
      </c>
      <c r="E213" s="1401">
        <f t="shared" si="338"/>
        <v>121.44</v>
      </c>
      <c r="F213" s="1402">
        <v>0.2</v>
      </c>
      <c r="G213" s="1401">
        <f t="shared" si="330"/>
        <v>24.29</v>
      </c>
      <c r="H213" s="1401">
        <f t="shared" si="331"/>
        <v>5.85</v>
      </c>
      <c r="I213" s="1403">
        <f t="shared" si="332"/>
        <v>30.14</v>
      </c>
      <c r="J213" s="1399"/>
      <c r="K213" s="1405"/>
      <c r="L213" s="1407"/>
      <c r="M213" s="1407"/>
      <c r="N213" s="1407"/>
      <c r="O213" s="1407"/>
      <c r="P213" s="1407"/>
      <c r="Q213" s="1408"/>
    </row>
    <row r="214" spans="1:17" x14ac:dyDescent="0.25">
      <c r="A214" s="1383" t="s">
        <v>1797</v>
      </c>
      <c r="B214" s="1404">
        <v>24</v>
      </c>
      <c r="C214" s="1400">
        <f t="shared" si="337"/>
        <v>0.14385901816220104</v>
      </c>
      <c r="D214" s="1401">
        <v>5.54</v>
      </c>
      <c r="E214" s="1401">
        <f t="shared" si="338"/>
        <v>132.96</v>
      </c>
      <c r="F214" s="1402">
        <v>0.2</v>
      </c>
      <c r="G214" s="1401">
        <f t="shared" si="330"/>
        <v>26.59</v>
      </c>
      <c r="H214" s="1401">
        <f t="shared" si="331"/>
        <v>6.41</v>
      </c>
      <c r="I214" s="1403">
        <f t="shared" si="332"/>
        <v>33</v>
      </c>
      <c r="J214" s="1399"/>
      <c r="K214" s="1405"/>
      <c r="L214" s="1407"/>
      <c r="M214" s="1407"/>
      <c r="N214" s="1407"/>
      <c r="O214" s="1407"/>
      <c r="P214" s="1407"/>
      <c r="Q214" s="1408"/>
    </row>
    <row r="215" spans="1:17" x14ac:dyDescent="0.25">
      <c r="A215" s="1383" t="s">
        <v>1797</v>
      </c>
      <c r="B215" s="1404">
        <v>24</v>
      </c>
      <c r="C215" s="1400">
        <f t="shared" si="337"/>
        <v>0.14385901816220104</v>
      </c>
      <c r="D215" s="1401">
        <v>5.31</v>
      </c>
      <c r="E215" s="1401">
        <f t="shared" si="338"/>
        <v>127.44</v>
      </c>
      <c r="F215" s="1402">
        <v>0.2</v>
      </c>
      <c r="G215" s="1401">
        <f t="shared" si="330"/>
        <v>25.49</v>
      </c>
      <c r="H215" s="1401">
        <f t="shared" si="331"/>
        <v>6.14</v>
      </c>
      <c r="I215" s="1403">
        <f t="shared" si="332"/>
        <v>31.63</v>
      </c>
      <c r="J215" s="1399"/>
      <c r="K215" s="1405"/>
      <c r="L215" s="1407"/>
      <c r="M215" s="1407"/>
      <c r="N215" s="1407"/>
      <c r="O215" s="1407"/>
      <c r="P215" s="1407"/>
      <c r="Q215" s="1408"/>
    </row>
    <row r="216" spans="1:17" x14ac:dyDescent="0.25">
      <c r="A216" s="1383" t="s">
        <v>1798</v>
      </c>
      <c r="B216" s="1404">
        <v>6</v>
      </c>
      <c r="C216" s="1400">
        <f t="shared" si="337"/>
        <v>3.5964754540550259E-2</v>
      </c>
      <c r="D216" s="1401">
        <v>5.31</v>
      </c>
      <c r="E216" s="1401">
        <f t="shared" si="338"/>
        <v>31.86</v>
      </c>
      <c r="F216" s="1402">
        <v>0.2</v>
      </c>
      <c r="G216" s="1401">
        <f t="shared" si="330"/>
        <v>6.37</v>
      </c>
      <c r="H216" s="1401">
        <f t="shared" si="331"/>
        <v>1.53</v>
      </c>
      <c r="I216" s="1403">
        <f t="shared" si="332"/>
        <v>7.9</v>
      </c>
      <c r="J216" s="1404">
        <v>22</v>
      </c>
      <c r="K216" s="1400">
        <f t="shared" ref="K216:K224" si="339">J216/166.83</f>
        <v>0.13187076664868427</v>
      </c>
      <c r="L216" s="1401">
        <v>5.31</v>
      </c>
      <c r="M216" s="1401">
        <f t="shared" ref="M216:M224" si="340">J216*L216</f>
        <v>116.82</v>
      </c>
      <c r="N216" s="1402">
        <v>1</v>
      </c>
      <c r="O216" s="1401">
        <f t="shared" ref="O216:O224" si="341">ROUND(M216*N216,2)</f>
        <v>116.82</v>
      </c>
      <c r="P216" s="1401">
        <f t="shared" ref="P216:P224" si="342">ROUND(O216*0.2409,2)</f>
        <v>28.14</v>
      </c>
      <c r="Q216" s="1403">
        <f t="shared" ref="Q216:Q224" si="343">O216+P216</f>
        <v>144.95999999999998</v>
      </c>
    </row>
    <row r="217" spans="1:17" x14ac:dyDescent="0.25">
      <c r="A217" s="1383" t="s">
        <v>1798</v>
      </c>
      <c r="B217" s="1399"/>
      <c r="C217" s="1405"/>
      <c r="D217" s="1407"/>
      <c r="E217" s="1407"/>
      <c r="F217" s="1407"/>
      <c r="G217" s="1407"/>
      <c r="H217" s="1407"/>
      <c r="I217" s="1408"/>
      <c r="J217" s="1404">
        <v>21</v>
      </c>
      <c r="K217" s="1400">
        <f t="shared" si="339"/>
        <v>0.12587664089192591</v>
      </c>
      <c r="L217" s="1401">
        <v>5.31</v>
      </c>
      <c r="M217" s="1401">
        <f t="shared" si="340"/>
        <v>111.50999999999999</v>
      </c>
      <c r="N217" s="1402">
        <v>1</v>
      </c>
      <c r="O217" s="1401">
        <f t="shared" si="341"/>
        <v>111.51</v>
      </c>
      <c r="P217" s="1401">
        <f t="shared" si="342"/>
        <v>26.86</v>
      </c>
      <c r="Q217" s="1403">
        <f t="shared" si="343"/>
        <v>138.37</v>
      </c>
    </row>
    <row r="218" spans="1:17" x14ac:dyDescent="0.25">
      <c r="A218" s="1383" t="s">
        <v>1798</v>
      </c>
      <c r="B218" s="1399"/>
      <c r="C218" s="1405"/>
      <c r="D218" s="1407"/>
      <c r="E218" s="1407"/>
      <c r="F218" s="1407"/>
      <c r="G218" s="1407"/>
      <c r="H218" s="1407"/>
      <c r="I218" s="1408"/>
      <c r="J218" s="1404">
        <v>8</v>
      </c>
      <c r="K218" s="1400">
        <f t="shared" si="339"/>
        <v>4.7953006054067014E-2</v>
      </c>
      <c r="L218" s="1401">
        <v>5.31</v>
      </c>
      <c r="M218" s="1401">
        <f t="shared" si="340"/>
        <v>42.48</v>
      </c>
      <c r="N218" s="1402">
        <v>1</v>
      </c>
      <c r="O218" s="1401">
        <f t="shared" si="341"/>
        <v>42.48</v>
      </c>
      <c r="P218" s="1401">
        <f t="shared" si="342"/>
        <v>10.23</v>
      </c>
      <c r="Q218" s="1403">
        <f t="shared" si="343"/>
        <v>52.709999999999994</v>
      </c>
    </row>
    <row r="219" spans="1:17" x14ac:dyDescent="0.25">
      <c r="A219" s="1383" t="s">
        <v>1798</v>
      </c>
      <c r="B219" s="1404">
        <v>1</v>
      </c>
      <c r="C219" s="1400">
        <f t="shared" ref="C219:C228" si="344">B219/166.83</f>
        <v>5.9941257567583768E-3</v>
      </c>
      <c r="D219" s="1401">
        <v>5.31</v>
      </c>
      <c r="E219" s="1401">
        <f t="shared" ref="E219:E228" si="345">B219*D219</f>
        <v>5.31</v>
      </c>
      <c r="F219" s="1402">
        <v>0.2</v>
      </c>
      <c r="G219" s="1401">
        <f t="shared" ref="G219:G228" si="346">ROUND(E219*F219,2)</f>
        <v>1.06</v>
      </c>
      <c r="H219" s="1401">
        <f t="shared" ref="H219:H228" si="347">ROUND(G219*0.2409,2)</f>
        <v>0.26</v>
      </c>
      <c r="I219" s="1403">
        <f t="shared" ref="I219:I228" si="348">G219+H219</f>
        <v>1.32</v>
      </c>
      <c r="J219" s="1404">
        <v>18</v>
      </c>
      <c r="K219" s="1400">
        <f t="shared" si="339"/>
        <v>0.10789426362165078</v>
      </c>
      <c r="L219" s="1401">
        <v>5.31</v>
      </c>
      <c r="M219" s="1401">
        <f t="shared" si="340"/>
        <v>95.58</v>
      </c>
      <c r="N219" s="1402">
        <v>1</v>
      </c>
      <c r="O219" s="1401">
        <f t="shared" si="341"/>
        <v>95.58</v>
      </c>
      <c r="P219" s="1401">
        <f t="shared" si="342"/>
        <v>23.03</v>
      </c>
      <c r="Q219" s="1403">
        <f t="shared" si="343"/>
        <v>118.61</v>
      </c>
    </row>
    <row r="220" spans="1:17" x14ac:dyDescent="0.25">
      <c r="A220" s="1383" t="s">
        <v>1798</v>
      </c>
      <c r="B220" s="1404">
        <v>1</v>
      </c>
      <c r="C220" s="1400">
        <f t="shared" si="344"/>
        <v>5.9941257567583768E-3</v>
      </c>
      <c r="D220" s="1401">
        <v>5.31</v>
      </c>
      <c r="E220" s="1401">
        <f t="shared" si="345"/>
        <v>5.31</v>
      </c>
      <c r="F220" s="1402">
        <v>0.2</v>
      </c>
      <c r="G220" s="1401">
        <f t="shared" si="346"/>
        <v>1.06</v>
      </c>
      <c r="H220" s="1401">
        <f t="shared" si="347"/>
        <v>0.26</v>
      </c>
      <c r="I220" s="1403">
        <f t="shared" si="348"/>
        <v>1.32</v>
      </c>
      <c r="J220" s="1404">
        <v>10</v>
      </c>
      <c r="K220" s="1400">
        <f t="shared" si="339"/>
        <v>5.9941257567583762E-2</v>
      </c>
      <c r="L220" s="1401">
        <v>5.31</v>
      </c>
      <c r="M220" s="1401">
        <f t="shared" si="340"/>
        <v>53.099999999999994</v>
      </c>
      <c r="N220" s="1402">
        <v>1</v>
      </c>
      <c r="O220" s="1401">
        <f t="shared" si="341"/>
        <v>53.1</v>
      </c>
      <c r="P220" s="1401">
        <f t="shared" si="342"/>
        <v>12.79</v>
      </c>
      <c r="Q220" s="1403">
        <f t="shared" si="343"/>
        <v>65.89</v>
      </c>
    </row>
    <row r="221" spans="1:17" x14ac:dyDescent="0.25">
      <c r="A221" s="1383" t="s">
        <v>1798</v>
      </c>
      <c r="B221" s="1404">
        <v>4</v>
      </c>
      <c r="C221" s="1400">
        <f t="shared" si="344"/>
        <v>2.3976503027033507E-2</v>
      </c>
      <c r="D221" s="1401">
        <v>5.31</v>
      </c>
      <c r="E221" s="1401">
        <f t="shared" si="345"/>
        <v>21.24</v>
      </c>
      <c r="F221" s="1402">
        <v>0.2</v>
      </c>
      <c r="G221" s="1401">
        <f t="shared" si="346"/>
        <v>4.25</v>
      </c>
      <c r="H221" s="1401">
        <f t="shared" si="347"/>
        <v>1.02</v>
      </c>
      <c r="I221" s="1403">
        <f t="shared" si="348"/>
        <v>5.27</v>
      </c>
      <c r="J221" s="1404">
        <v>23</v>
      </c>
      <c r="K221" s="1400">
        <f t="shared" si="339"/>
        <v>0.13786489240544267</v>
      </c>
      <c r="L221" s="1401">
        <v>5.31</v>
      </c>
      <c r="M221" s="1401">
        <f t="shared" si="340"/>
        <v>122.13</v>
      </c>
      <c r="N221" s="1402">
        <v>1</v>
      </c>
      <c r="O221" s="1401">
        <f t="shared" si="341"/>
        <v>122.13</v>
      </c>
      <c r="P221" s="1401">
        <f t="shared" si="342"/>
        <v>29.42</v>
      </c>
      <c r="Q221" s="1403">
        <f t="shared" si="343"/>
        <v>151.55000000000001</v>
      </c>
    </row>
    <row r="222" spans="1:17" x14ac:dyDescent="0.25">
      <c r="A222" s="1383" t="s">
        <v>1798</v>
      </c>
      <c r="B222" s="1404">
        <v>1</v>
      </c>
      <c r="C222" s="1400">
        <f t="shared" si="344"/>
        <v>5.9941257567583768E-3</v>
      </c>
      <c r="D222" s="1401">
        <v>5.54</v>
      </c>
      <c r="E222" s="1401">
        <f t="shared" si="345"/>
        <v>5.54</v>
      </c>
      <c r="F222" s="1402">
        <v>0.2</v>
      </c>
      <c r="G222" s="1401">
        <f t="shared" si="346"/>
        <v>1.1100000000000001</v>
      </c>
      <c r="H222" s="1401">
        <f t="shared" si="347"/>
        <v>0.27</v>
      </c>
      <c r="I222" s="1403">
        <f t="shared" si="348"/>
        <v>1.3800000000000001</v>
      </c>
      <c r="J222" s="1404">
        <v>6</v>
      </c>
      <c r="K222" s="1400">
        <f t="shared" si="339"/>
        <v>3.5964754540550259E-2</v>
      </c>
      <c r="L222" s="1401">
        <v>5.54</v>
      </c>
      <c r="M222" s="1401">
        <f t="shared" si="340"/>
        <v>33.24</v>
      </c>
      <c r="N222" s="1402">
        <v>1</v>
      </c>
      <c r="O222" s="1401">
        <f t="shared" si="341"/>
        <v>33.24</v>
      </c>
      <c r="P222" s="1401">
        <f t="shared" si="342"/>
        <v>8.01</v>
      </c>
      <c r="Q222" s="1403">
        <f t="shared" si="343"/>
        <v>41.25</v>
      </c>
    </row>
    <row r="223" spans="1:17" x14ac:dyDescent="0.25">
      <c r="A223" s="1383" t="s">
        <v>1798</v>
      </c>
      <c r="B223" s="1404">
        <v>3</v>
      </c>
      <c r="C223" s="1400">
        <f t="shared" si="344"/>
        <v>1.7982377270275129E-2</v>
      </c>
      <c r="D223" s="1401">
        <v>5.54</v>
      </c>
      <c r="E223" s="1401">
        <f t="shared" si="345"/>
        <v>16.62</v>
      </c>
      <c r="F223" s="1402">
        <v>0.2</v>
      </c>
      <c r="G223" s="1401">
        <f t="shared" si="346"/>
        <v>3.32</v>
      </c>
      <c r="H223" s="1401">
        <f t="shared" si="347"/>
        <v>0.8</v>
      </c>
      <c r="I223" s="1403">
        <f t="shared" si="348"/>
        <v>4.12</v>
      </c>
      <c r="J223" s="1404">
        <v>23</v>
      </c>
      <c r="K223" s="1400">
        <f t="shared" si="339"/>
        <v>0.13786489240544267</v>
      </c>
      <c r="L223" s="1401">
        <v>5.54</v>
      </c>
      <c r="M223" s="1401">
        <f t="shared" si="340"/>
        <v>127.42</v>
      </c>
      <c r="N223" s="1402">
        <v>1</v>
      </c>
      <c r="O223" s="1401">
        <f t="shared" si="341"/>
        <v>127.42</v>
      </c>
      <c r="P223" s="1401">
        <f t="shared" si="342"/>
        <v>30.7</v>
      </c>
      <c r="Q223" s="1403">
        <f t="shared" si="343"/>
        <v>158.12</v>
      </c>
    </row>
    <row r="224" spans="1:17" x14ac:dyDescent="0.25">
      <c r="A224" s="1383" t="s">
        <v>1798</v>
      </c>
      <c r="B224" s="1404">
        <v>1</v>
      </c>
      <c r="C224" s="1400">
        <f t="shared" si="344"/>
        <v>5.9941257567583768E-3</v>
      </c>
      <c r="D224" s="1401">
        <v>5.31</v>
      </c>
      <c r="E224" s="1401">
        <f t="shared" si="345"/>
        <v>5.31</v>
      </c>
      <c r="F224" s="1402">
        <v>0.2</v>
      </c>
      <c r="G224" s="1401">
        <f t="shared" si="346"/>
        <v>1.06</v>
      </c>
      <c r="H224" s="1401">
        <f t="shared" si="347"/>
        <v>0.26</v>
      </c>
      <c r="I224" s="1403">
        <f t="shared" si="348"/>
        <v>1.32</v>
      </c>
      <c r="J224" s="1404">
        <v>7</v>
      </c>
      <c r="K224" s="1400">
        <f t="shared" si="339"/>
        <v>4.1958880297308633E-2</v>
      </c>
      <c r="L224" s="1401">
        <v>5.31</v>
      </c>
      <c r="M224" s="1401">
        <f t="shared" si="340"/>
        <v>37.169999999999995</v>
      </c>
      <c r="N224" s="1402">
        <v>1</v>
      </c>
      <c r="O224" s="1401">
        <f t="shared" si="341"/>
        <v>37.17</v>
      </c>
      <c r="P224" s="1401">
        <f t="shared" si="342"/>
        <v>8.9499999999999993</v>
      </c>
      <c r="Q224" s="1403">
        <f t="shared" si="343"/>
        <v>46.120000000000005</v>
      </c>
    </row>
    <row r="225" spans="1:17" x14ac:dyDescent="0.25">
      <c r="A225" s="1383" t="s">
        <v>1799</v>
      </c>
      <c r="B225" s="1404">
        <v>44</v>
      </c>
      <c r="C225" s="1400">
        <f t="shared" si="344"/>
        <v>0.26374153329736855</v>
      </c>
      <c r="D225" s="1401">
        <v>5.54</v>
      </c>
      <c r="E225" s="1401">
        <f t="shared" si="345"/>
        <v>243.76</v>
      </c>
      <c r="F225" s="1402">
        <v>0.2</v>
      </c>
      <c r="G225" s="1401">
        <f t="shared" si="346"/>
        <v>48.75</v>
      </c>
      <c r="H225" s="1401">
        <f t="shared" si="347"/>
        <v>11.74</v>
      </c>
      <c r="I225" s="1403">
        <f t="shared" si="348"/>
        <v>60.49</v>
      </c>
      <c r="J225" s="1399"/>
      <c r="K225" s="1405"/>
      <c r="L225" s="1407"/>
      <c r="M225" s="1407"/>
      <c r="N225" s="1407"/>
      <c r="O225" s="1407"/>
      <c r="P225" s="1407"/>
      <c r="Q225" s="1408"/>
    </row>
    <row r="226" spans="1:17" x14ac:dyDescent="0.25">
      <c r="A226" s="1383" t="s">
        <v>1799</v>
      </c>
      <c r="B226" s="1404">
        <v>24</v>
      </c>
      <c r="C226" s="1400">
        <f t="shared" si="344"/>
        <v>0.14385901816220104</v>
      </c>
      <c r="D226" s="1401">
        <v>5.31</v>
      </c>
      <c r="E226" s="1401">
        <f t="shared" si="345"/>
        <v>127.44</v>
      </c>
      <c r="F226" s="1402">
        <v>0.2</v>
      </c>
      <c r="G226" s="1401">
        <f t="shared" si="346"/>
        <v>25.49</v>
      </c>
      <c r="H226" s="1401">
        <f t="shared" si="347"/>
        <v>6.14</v>
      </c>
      <c r="I226" s="1403">
        <f t="shared" si="348"/>
        <v>31.63</v>
      </c>
      <c r="J226" s="1399"/>
      <c r="K226" s="1405"/>
      <c r="L226" s="1407"/>
      <c r="M226" s="1407"/>
      <c r="N226" s="1407"/>
      <c r="O226" s="1407"/>
      <c r="P226" s="1407"/>
      <c r="Q226" s="1408"/>
    </row>
    <row r="227" spans="1:17" x14ac:dyDescent="0.25">
      <c r="A227" s="1383" t="s">
        <v>1799</v>
      </c>
      <c r="B227" s="1404">
        <v>24</v>
      </c>
      <c r="C227" s="1400">
        <f t="shared" si="344"/>
        <v>0.14385901816220104</v>
      </c>
      <c r="D227" s="1401">
        <v>5.07</v>
      </c>
      <c r="E227" s="1401">
        <f t="shared" si="345"/>
        <v>121.68</v>
      </c>
      <c r="F227" s="1402">
        <v>0.2</v>
      </c>
      <c r="G227" s="1401">
        <f t="shared" si="346"/>
        <v>24.34</v>
      </c>
      <c r="H227" s="1401">
        <f t="shared" si="347"/>
        <v>5.86</v>
      </c>
      <c r="I227" s="1403">
        <f t="shared" si="348"/>
        <v>30.2</v>
      </c>
      <c r="J227" s="1399"/>
      <c r="K227" s="1405"/>
      <c r="L227" s="1407"/>
      <c r="M227" s="1407"/>
      <c r="N227" s="1407"/>
      <c r="O227" s="1407"/>
      <c r="P227" s="1407"/>
      <c r="Q227" s="1408"/>
    </row>
    <row r="228" spans="1:17" x14ac:dyDescent="0.25">
      <c r="A228" s="1383" t="s">
        <v>1799</v>
      </c>
      <c r="B228" s="1404">
        <v>24</v>
      </c>
      <c r="C228" s="1400">
        <f t="shared" si="344"/>
        <v>0.14385901816220104</v>
      </c>
      <c r="D228" s="1401">
        <v>5.31</v>
      </c>
      <c r="E228" s="1401">
        <f t="shared" si="345"/>
        <v>127.44</v>
      </c>
      <c r="F228" s="1402">
        <v>0.2</v>
      </c>
      <c r="G228" s="1401">
        <f t="shared" si="346"/>
        <v>25.49</v>
      </c>
      <c r="H228" s="1401">
        <f t="shared" si="347"/>
        <v>6.14</v>
      </c>
      <c r="I228" s="1403">
        <f t="shared" si="348"/>
        <v>31.63</v>
      </c>
      <c r="J228" s="1399"/>
      <c r="K228" s="1405"/>
      <c r="L228" s="1407"/>
      <c r="M228" s="1407"/>
      <c r="N228" s="1407"/>
      <c r="O228" s="1407"/>
      <c r="P228" s="1407"/>
      <c r="Q228" s="1408"/>
    </row>
    <row r="229" spans="1:17" ht="66" x14ac:dyDescent="0.25">
      <c r="A229" s="985" t="s">
        <v>10</v>
      </c>
      <c r="B229" s="1034">
        <f>SUM(B230:B235)</f>
        <v>164</v>
      </c>
      <c r="C229" s="997">
        <f t="shared" ref="C229:I229" si="349">SUM(C230:C235)</f>
        <v>0.98303662410837367</v>
      </c>
      <c r="D229" s="1095"/>
      <c r="E229" s="1095"/>
      <c r="F229" s="1095"/>
      <c r="G229" s="1095">
        <f t="shared" si="349"/>
        <v>125.41000000000003</v>
      </c>
      <c r="H229" s="1095">
        <f t="shared" si="349"/>
        <v>30.2</v>
      </c>
      <c r="I229" s="1096">
        <f t="shared" si="349"/>
        <v>155.60999999999999</v>
      </c>
      <c r="J229" s="1327"/>
      <c r="K229" s="251"/>
      <c r="L229" s="1314"/>
      <c r="M229" s="1314"/>
      <c r="N229" s="1433"/>
      <c r="O229" s="1314"/>
      <c r="P229" s="1314"/>
      <c r="Q229" s="1315"/>
    </row>
    <row r="230" spans="1:17" ht="25.15" customHeight="1" x14ac:dyDescent="0.25">
      <c r="A230" s="1383" t="s">
        <v>1800</v>
      </c>
      <c r="B230" s="1404">
        <v>48</v>
      </c>
      <c r="C230" s="1400">
        <f t="shared" ref="C230:C235" si="350">B230/166.83</f>
        <v>0.28771803632440207</v>
      </c>
      <c r="D230" s="1401">
        <v>3.84</v>
      </c>
      <c r="E230" s="1401">
        <f t="shared" ref="E230:E235" si="351">B230*D230</f>
        <v>184.32</v>
      </c>
      <c r="F230" s="1402">
        <v>0.2</v>
      </c>
      <c r="G230" s="1401">
        <f t="shared" ref="G230:G235" si="352">ROUND(E230*F230,2)</f>
        <v>36.86</v>
      </c>
      <c r="H230" s="1401">
        <f t="shared" ref="H230:H235" si="353">ROUND(G230*0.2409,2)</f>
        <v>8.8800000000000008</v>
      </c>
      <c r="I230" s="1403">
        <f t="shared" ref="I230:I235" si="354">G230+H230</f>
        <v>45.74</v>
      </c>
      <c r="J230" s="1399"/>
      <c r="K230" s="1405"/>
      <c r="L230" s="1407"/>
      <c r="M230" s="1407"/>
      <c r="N230" s="1407"/>
      <c r="O230" s="1407"/>
      <c r="P230" s="1407"/>
      <c r="Q230" s="1408"/>
    </row>
    <row r="231" spans="1:17" ht="25.15" customHeight="1" x14ac:dyDescent="0.25">
      <c r="A231" s="1383" t="s">
        <v>1800</v>
      </c>
      <c r="B231" s="1404">
        <v>24</v>
      </c>
      <c r="C231" s="1400">
        <f t="shared" si="350"/>
        <v>0.14385901816220104</v>
      </c>
      <c r="D231" s="1401">
        <v>3.67</v>
      </c>
      <c r="E231" s="1401">
        <f t="shared" si="351"/>
        <v>88.08</v>
      </c>
      <c r="F231" s="1402">
        <v>0.2</v>
      </c>
      <c r="G231" s="1401">
        <f t="shared" si="352"/>
        <v>17.62</v>
      </c>
      <c r="H231" s="1401">
        <f t="shared" si="353"/>
        <v>4.24</v>
      </c>
      <c r="I231" s="1403">
        <f t="shared" si="354"/>
        <v>21.86</v>
      </c>
      <c r="J231" s="1399"/>
      <c r="K231" s="1405"/>
      <c r="L231" s="1407"/>
      <c r="M231" s="1407"/>
      <c r="N231" s="1407"/>
      <c r="O231" s="1407"/>
      <c r="P231" s="1407"/>
      <c r="Q231" s="1408"/>
    </row>
    <row r="232" spans="1:17" ht="25.15" customHeight="1" x14ac:dyDescent="0.25">
      <c r="A232" s="1383" t="s">
        <v>1800</v>
      </c>
      <c r="B232" s="1404">
        <v>24</v>
      </c>
      <c r="C232" s="1400">
        <f t="shared" si="350"/>
        <v>0.14385901816220104</v>
      </c>
      <c r="D232" s="1401">
        <v>3.67</v>
      </c>
      <c r="E232" s="1401">
        <f t="shared" si="351"/>
        <v>88.08</v>
      </c>
      <c r="F232" s="1402">
        <v>0.2</v>
      </c>
      <c r="G232" s="1401">
        <f t="shared" si="352"/>
        <v>17.62</v>
      </c>
      <c r="H232" s="1401">
        <f t="shared" si="353"/>
        <v>4.24</v>
      </c>
      <c r="I232" s="1403">
        <f t="shared" si="354"/>
        <v>21.86</v>
      </c>
      <c r="J232" s="1399"/>
      <c r="K232" s="1405"/>
      <c r="L232" s="1407"/>
      <c r="M232" s="1407"/>
      <c r="N232" s="1407"/>
      <c r="O232" s="1407"/>
      <c r="P232" s="1407"/>
      <c r="Q232" s="1408"/>
    </row>
    <row r="233" spans="1:17" ht="25.15" customHeight="1" x14ac:dyDescent="0.25">
      <c r="A233" s="1383" t="s">
        <v>1800</v>
      </c>
      <c r="B233" s="1404">
        <v>11</v>
      </c>
      <c r="C233" s="1400">
        <f t="shared" si="350"/>
        <v>6.5935383324342137E-2</v>
      </c>
      <c r="D233" s="1401">
        <v>3.92</v>
      </c>
      <c r="E233" s="1401">
        <f t="shared" si="351"/>
        <v>43.12</v>
      </c>
      <c r="F233" s="1402">
        <v>0.2</v>
      </c>
      <c r="G233" s="1401">
        <f t="shared" si="352"/>
        <v>8.6199999999999992</v>
      </c>
      <c r="H233" s="1401">
        <f t="shared" si="353"/>
        <v>2.08</v>
      </c>
      <c r="I233" s="1403">
        <f t="shared" si="354"/>
        <v>10.7</v>
      </c>
      <c r="J233" s="1399"/>
      <c r="K233" s="1405"/>
      <c r="L233" s="1407"/>
      <c r="M233" s="1407"/>
      <c r="N233" s="1407"/>
      <c r="O233" s="1407"/>
      <c r="P233" s="1407"/>
      <c r="Q233" s="1408"/>
    </row>
    <row r="234" spans="1:17" ht="25.15" customHeight="1" x14ac:dyDescent="0.25">
      <c r="A234" s="1383" t="s">
        <v>1800</v>
      </c>
      <c r="B234" s="1404">
        <v>33</v>
      </c>
      <c r="C234" s="1400">
        <f t="shared" si="350"/>
        <v>0.19780614997302642</v>
      </c>
      <c r="D234" s="1401">
        <v>3.92</v>
      </c>
      <c r="E234" s="1401">
        <f t="shared" si="351"/>
        <v>129.35999999999999</v>
      </c>
      <c r="F234" s="1402">
        <v>0.2</v>
      </c>
      <c r="G234" s="1401">
        <f t="shared" si="352"/>
        <v>25.87</v>
      </c>
      <c r="H234" s="1401">
        <f t="shared" si="353"/>
        <v>6.23</v>
      </c>
      <c r="I234" s="1403">
        <f t="shared" si="354"/>
        <v>32.1</v>
      </c>
      <c r="J234" s="1399"/>
      <c r="K234" s="1405"/>
      <c r="L234" s="1407"/>
      <c r="M234" s="1407"/>
      <c r="N234" s="1407"/>
      <c r="O234" s="1407"/>
      <c r="P234" s="1407"/>
      <c r="Q234" s="1408"/>
    </row>
    <row r="235" spans="1:17" ht="25.15" customHeight="1" x14ac:dyDescent="0.25">
      <c r="A235" s="1383" t="s">
        <v>1800</v>
      </c>
      <c r="B235" s="1404">
        <v>24</v>
      </c>
      <c r="C235" s="1400">
        <f t="shared" si="350"/>
        <v>0.14385901816220104</v>
      </c>
      <c r="D235" s="1401">
        <v>3.92</v>
      </c>
      <c r="E235" s="1401">
        <f t="shared" si="351"/>
        <v>94.08</v>
      </c>
      <c r="F235" s="1402">
        <v>0.2</v>
      </c>
      <c r="G235" s="1401">
        <f t="shared" si="352"/>
        <v>18.82</v>
      </c>
      <c r="H235" s="1401">
        <f t="shared" si="353"/>
        <v>4.53</v>
      </c>
      <c r="I235" s="1403">
        <f t="shared" si="354"/>
        <v>23.35</v>
      </c>
      <c r="J235" s="1399"/>
      <c r="K235" s="1405"/>
      <c r="L235" s="1407"/>
      <c r="M235" s="1407"/>
      <c r="N235" s="1407"/>
      <c r="O235" s="1407"/>
      <c r="P235" s="1407"/>
      <c r="Q235" s="1408"/>
    </row>
    <row r="236" spans="1:17" ht="21" customHeight="1" x14ac:dyDescent="0.25">
      <c r="A236" s="1386" t="s">
        <v>1801</v>
      </c>
      <c r="B236" s="1413"/>
      <c r="C236" s="637"/>
      <c r="D236" s="637"/>
      <c r="E236" s="637"/>
      <c r="F236" s="637"/>
      <c r="G236" s="637"/>
      <c r="H236" s="637"/>
      <c r="I236" s="1414"/>
      <c r="J236" s="1413">
        <f>SUM(J237:J243)</f>
        <v>619</v>
      </c>
      <c r="K236" s="637">
        <f t="shared" ref="K236:Q236" si="355">SUM(K237:K243)</f>
        <v>3.8930817610062887</v>
      </c>
      <c r="L236" s="637"/>
      <c r="M236" s="637"/>
      <c r="N236" s="1431"/>
      <c r="O236" s="637">
        <f t="shared" si="355"/>
        <v>971.45</v>
      </c>
      <c r="P236" s="637">
        <f t="shared" si="355"/>
        <v>234.03999999999996</v>
      </c>
      <c r="Q236" s="1414">
        <f t="shared" si="355"/>
        <v>1205.4899999999998</v>
      </c>
    </row>
    <row r="237" spans="1:17" ht="31.15" customHeight="1" x14ac:dyDescent="0.25">
      <c r="A237" s="1383" t="s">
        <v>1802</v>
      </c>
      <c r="B237" s="1404"/>
      <c r="C237" s="1405"/>
      <c r="D237" s="1406"/>
      <c r="E237" s="1401"/>
      <c r="F237" s="1402"/>
      <c r="G237" s="1401"/>
      <c r="H237" s="1401"/>
      <c r="I237" s="1403"/>
      <c r="J237" s="1404">
        <v>119</v>
      </c>
      <c r="K237" s="1405">
        <f t="shared" ref="K237:K243" si="356">J237/159</f>
        <v>0.74842767295597479</v>
      </c>
      <c r="L237" s="1406">
        <v>1900</v>
      </c>
      <c r="M237" s="1401">
        <f t="shared" ref="M237:M238" si="357">L237*K237</f>
        <v>1422.0125786163521</v>
      </c>
      <c r="N237" s="1402">
        <v>0.3</v>
      </c>
      <c r="O237" s="1401">
        <f t="shared" ref="O237:O243" si="358">ROUND(M237*N237,2)</f>
        <v>426.6</v>
      </c>
      <c r="P237" s="1401">
        <f t="shared" ref="P237:P243" si="359">ROUND(O237*0.2409,2)</f>
        <v>102.77</v>
      </c>
      <c r="Q237" s="1403">
        <f t="shared" ref="Q237:Q243" si="360">O237+P237</f>
        <v>529.37</v>
      </c>
    </row>
    <row r="238" spans="1:17" ht="31.15" customHeight="1" x14ac:dyDescent="0.25">
      <c r="A238" s="1383" t="s">
        <v>1803</v>
      </c>
      <c r="B238" s="1404"/>
      <c r="C238" s="1400"/>
      <c r="D238" s="1401"/>
      <c r="E238" s="1401"/>
      <c r="F238" s="1402"/>
      <c r="G238" s="1401"/>
      <c r="H238" s="1401"/>
      <c r="I238" s="1403"/>
      <c r="J238" s="1404">
        <v>12</v>
      </c>
      <c r="K238" s="1405">
        <f t="shared" si="356"/>
        <v>7.5471698113207544E-2</v>
      </c>
      <c r="L238" s="1406">
        <v>851</v>
      </c>
      <c r="M238" s="1401">
        <f t="shared" si="357"/>
        <v>64.226415094339615</v>
      </c>
      <c r="N238" s="1402">
        <v>0.3</v>
      </c>
      <c r="O238" s="1401">
        <f t="shared" si="358"/>
        <v>19.27</v>
      </c>
      <c r="P238" s="1401">
        <f t="shared" si="359"/>
        <v>4.6399999999999997</v>
      </c>
      <c r="Q238" s="1403">
        <f t="shared" si="360"/>
        <v>23.91</v>
      </c>
    </row>
    <row r="239" spans="1:17" ht="20.45" customHeight="1" x14ac:dyDescent="0.25">
      <c r="A239" s="1383" t="s">
        <v>2209</v>
      </c>
      <c r="B239" s="1404"/>
      <c r="C239" s="1400"/>
      <c r="D239" s="1401"/>
      <c r="E239" s="1401"/>
      <c r="F239" s="1402"/>
      <c r="G239" s="1401"/>
      <c r="H239" s="1401"/>
      <c r="I239" s="1403"/>
      <c r="J239" s="1404">
        <v>150</v>
      </c>
      <c r="K239" s="1405">
        <f t="shared" si="356"/>
        <v>0.94339622641509435</v>
      </c>
      <c r="L239" s="1406">
        <v>3.59</v>
      </c>
      <c r="M239" s="1401">
        <f>L239*J239</f>
        <v>538.5</v>
      </c>
      <c r="N239" s="1402">
        <v>0.3</v>
      </c>
      <c r="O239" s="1401">
        <f t="shared" si="358"/>
        <v>161.55000000000001</v>
      </c>
      <c r="P239" s="1401">
        <f t="shared" si="359"/>
        <v>38.92</v>
      </c>
      <c r="Q239" s="1403">
        <f t="shared" si="360"/>
        <v>200.47000000000003</v>
      </c>
    </row>
    <row r="240" spans="1:17" ht="20.45" customHeight="1" x14ac:dyDescent="0.25">
      <c r="A240" s="1383" t="s">
        <v>2209</v>
      </c>
      <c r="B240" s="1404"/>
      <c r="C240" s="1400"/>
      <c r="D240" s="1401"/>
      <c r="E240" s="1401"/>
      <c r="F240" s="1402"/>
      <c r="G240" s="1401"/>
      <c r="H240" s="1401"/>
      <c r="I240" s="1403"/>
      <c r="J240" s="1404">
        <v>44</v>
      </c>
      <c r="K240" s="1405">
        <f t="shared" si="356"/>
        <v>0.27672955974842767</v>
      </c>
      <c r="L240" s="1406">
        <v>3.59</v>
      </c>
      <c r="M240" s="1401">
        <f>L240*J240</f>
        <v>157.95999999999998</v>
      </c>
      <c r="N240" s="1402">
        <v>0.3</v>
      </c>
      <c r="O240" s="1401">
        <f t="shared" si="358"/>
        <v>47.39</v>
      </c>
      <c r="P240" s="1401">
        <f t="shared" si="359"/>
        <v>11.42</v>
      </c>
      <c r="Q240" s="1403">
        <f t="shared" si="360"/>
        <v>58.81</v>
      </c>
    </row>
    <row r="241" spans="1:17" ht="20.45" customHeight="1" x14ac:dyDescent="0.25">
      <c r="A241" s="1383" t="s">
        <v>2209</v>
      </c>
      <c r="B241" s="1404"/>
      <c r="C241" s="1400"/>
      <c r="D241" s="1401"/>
      <c r="E241" s="1401"/>
      <c r="F241" s="1402"/>
      <c r="G241" s="1401"/>
      <c r="H241" s="1401"/>
      <c r="I241" s="1403"/>
      <c r="J241" s="1404">
        <v>44</v>
      </c>
      <c r="K241" s="1405">
        <f t="shared" si="356"/>
        <v>0.27672955974842767</v>
      </c>
      <c r="L241" s="1406">
        <v>3.59</v>
      </c>
      <c r="M241" s="1401">
        <f>L241*J241</f>
        <v>157.95999999999998</v>
      </c>
      <c r="N241" s="1402">
        <v>0.3</v>
      </c>
      <c r="O241" s="1401">
        <f t="shared" si="358"/>
        <v>47.39</v>
      </c>
      <c r="P241" s="1401">
        <f t="shared" si="359"/>
        <v>11.42</v>
      </c>
      <c r="Q241" s="1403">
        <f t="shared" si="360"/>
        <v>58.81</v>
      </c>
    </row>
    <row r="242" spans="1:17" ht="20.45" customHeight="1" x14ac:dyDescent="0.25">
      <c r="A242" s="1383" t="s">
        <v>2210</v>
      </c>
      <c r="B242" s="1404"/>
      <c r="C242" s="1400"/>
      <c r="D242" s="1401"/>
      <c r="E242" s="1401"/>
      <c r="F242" s="1402"/>
      <c r="G242" s="1401"/>
      <c r="H242" s="1401"/>
      <c r="I242" s="1403"/>
      <c r="J242" s="1404">
        <v>134</v>
      </c>
      <c r="K242" s="1405">
        <f t="shared" si="356"/>
        <v>0.84276729559748431</v>
      </c>
      <c r="L242" s="1406">
        <v>3.59</v>
      </c>
      <c r="M242" s="1401">
        <f t="shared" ref="M242:M243" si="361">L242*J242</f>
        <v>481.06</v>
      </c>
      <c r="N242" s="1402">
        <v>0.3</v>
      </c>
      <c r="O242" s="1401">
        <f t="shared" si="358"/>
        <v>144.32</v>
      </c>
      <c r="P242" s="1401">
        <f t="shared" si="359"/>
        <v>34.770000000000003</v>
      </c>
      <c r="Q242" s="1403">
        <f t="shared" si="360"/>
        <v>179.09</v>
      </c>
    </row>
    <row r="243" spans="1:17" ht="20.45" customHeight="1" thickBot="1" x14ac:dyDescent="0.3">
      <c r="A243" s="1383" t="s">
        <v>2210</v>
      </c>
      <c r="B243" s="1420"/>
      <c r="C243" s="1421"/>
      <c r="D243" s="1422"/>
      <c r="E243" s="1422"/>
      <c r="F243" s="1423"/>
      <c r="G243" s="1422"/>
      <c r="H243" s="1422"/>
      <c r="I243" s="1424"/>
      <c r="J243" s="1420">
        <v>116</v>
      </c>
      <c r="K243" s="1441">
        <f t="shared" si="356"/>
        <v>0.72955974842767291</v>
      </c>
      <c r="L243" s="1442">
        <v>3.59</v>
      </c>
      <c r="M243" s="1422">
        <f t="shared" si="361"/>
        <v>416.44</v>
      </c>
      <c r="N243" s="1423">
        <v>0.3</v>
      </c>
      <c r="O243" s="1422">
        <f t="shared" si="358"/>
        <v>124.93</v>
      </c>
      <c r="P243" s="1422">
        <f t="shared" si="359"/>
        <v>30.1</v>
      </c>
      <c r="Q243" s="1424">
        <f t="shared" si="360"/>
        <v>155.03</v>
      </c>
    </row>
    <row r="244" spans="1:17" x14ac:dyDescent="0.25">
      <c r="A244" s="1378"/>
      <c r="B244" s="1379"/>
      <c r="C244" s="1380"/>
      <c r="D244" s="1381"/>
      <c r="E244" s="1381"/>
      <c r="F244" s="583"/>
      <c r="G244" s="1381"/>
      <c r="H244" s="1381"/>
      <c r="I244" s="1381"/>
    </row>
    <row r="245" spans="1:17" ht="21" customHeight="1" x14ac:dyDescent="0.25">
      <c r="A245" s="564" t="s">
        <v>1804</v>
      </c>
    </row>
    <row r="247" spans="1:17" x14ac:dyDescent="0.25">
      <c r="A247" s="564" t="s">
        <v>1805</v>
      </c>
    </row>
    <row r="248" spans="1:17" x14ac:dyDescent="0.25">
      <c r="A248" s="564" t="s">
        <v>1806</v>
      </c>
    </row>
  </sheetData>
  <mergeCells count="4">
    <mergeCell ref="A2:Q2"/>
    <mergeCell ref="A6:A7"/>
    <mergeCell ref="B6:I6"/>
    <mergeCell ref="J6:Q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2:S285"/>
  <sheetViews>
    <sheetView topLeftCell="A145" zoomScale="70" zoomScaleNormal="70" workbookViewId="0">
      <selection activeCell="A6" sqref="A6:Q7"/>
    </sheetView>
  </sheetViews>
  <sheetFormatPr defaultColWidth="9.140625" defaultRowHeight="16.5" x14ac:dyDescent="0.25"/>
  <cols>
    <col min="1" max="1" width="45.42578125" style="293" customWidth="1"/>
    <col min="2" max="2" width="17.140625" style="293" customWidth="1"/>
    <col min="3" max="3" width="19.85546875" style="293" customWidth="1"/>
    <col min="4" max="4" width="12.42578125" style="293" customWidth="1"/>
    <col min="5" max="5" width="15.85546875" style="293" customWidth="1"/>
    <col min="6" max="6" width="10.140625" style="293" customWidth="1"/>
    <col min="7" max="7" width="10.85546875" style="293" customWidth="1"/>
    <col min="8" max="8" width="11.42578125" style="293" customWidth="1"/>
    <col min="9" max="9" width="11.5703125" style="293" customWidth="1"/>
    <col min="10" max="10" width="17.7109375" style="293" customWidth="1"/>
    <col min="11" max="11" width="19" style="293" customWidth="1"/>
    <col min="12" max="12" width="12.7109375" style="293" customWidth="1"/>
    <col min="13" max="13" width="14.85546875" style="293" customWidth="1"/>
    <col min="14" max="14" width="10.28515625" style="293" customWidth="1"/>
    <col min="15" max="15" width="13.5703125" style="293" customWidth="1"/>
    <col min="16" max="16" width="11.28515625" style="293" customWidth="1"/>
    <col min="17" max="17" width="14.28515625" style="293" customWidth="1"/>
    <col min="18" max="18" width="9.140625" style="293"/>
    <col min="19" max="19" width="12.7109375" style="293" bestFit="1" customWidth="1"/>
    <col min="20" max="16384" width="9.140625" style="293"/>
  </cols>
  <sheetData>
    <row r="2" spans="1:19" s="294" customFormat="1" ht="48.75" customHeight="1" x14ac:dyDescent="0.25">
      <c r="A2" s="1774" t="s">
        <v>2448</v>
      </c>
      <c r="B2" s="1862"/>
      <c r="C2" s="1862"/>
      <c r="D2" s="1862"/>
      <c r="E2" s="1862"/>
      <c r="F2" s="1862"/>
      <c r="G2" s="1862"/>
      <c r="H2" s="1862"/>
      <c r="I2" s="1862"/>
      <c r="J2" s="1862"/>
      <c r="K2" s="1862"/>
      <c r="L2" s="1862"/>
      <c r="M2" s="1862"/>
      <c r="N2" s="1862"/>
      <c r="O2" s="1862"/>
      <c r="P2" s="1862"/>
      <c r="Q2" s="1862"/>
    </row>
    <row r="3" spans="1:19" x14ac:dyDescent="0.25">
      <c r="E3"/>
    </row>
    <row r="4" spans="1:19" x14ac:dyDescent="0.25">
      <c r="A4" s="1" t="s">
        <v>2190</v>
      </c>
    </row>
    <row r="5" spans="1:19" ht="17.25" thickBot="1" x14ac:dyDescent="0.3">
      <c r="A5" s="930"/>
    </row>
    <row r="6" spans="1:19" ht="24" customHeight="1" x14ac:dyDescent="0.25">
      <c r="A6" s="1863"/>
      <c r="B6" s="1865" t="s">
        <v>23</v>
      </c>
      <c r="C6" s="1866"/>
      <c r="D6" s="1866"/>
      <c r="E6" s="1866"/>
      <c r="F6" s="1866"/>
      <c r="G6" s="1866"/>
      <c r="H6" s="1866"/>
      <c r="I6" s="1867"/>
      <c r="J6" s="1865" t="s">
        <v>25</v>
      </c>
      <c r="K6" s="1866"/>
      <c r="L6" s="1866"/>
      <c r="M6" s="1866"/>
      <c r="N6" s="1866"/>
      <c r="O6" s="1866"/>
      <c r="P6" s="1866"/>
      <c r="Q6" s="1867"/>
    </row>
    <row r="7" spans="1:19" ht="142.5" customHeight="1" x14ac:dyDescent="0.25">
      <c r="A7" s="1864"/>
      <c r="B7" s="295" t="s">
        <v>22</v>
      </c>
      <c r="C7" s="296" t="s">
        <v>16</v>
      </c>
      <c r="D7" s="297" t="s">
        <v>17</v>
      </c>
      <c r="E7" s="297" t="s">
        <v>14</v>
      </c>
      <c r="F7" s="297" t="s">
        <v>4</v>
      </c>
      <c r="G7" s="297" t="s">
        <v>5</v>
      </c>
      <c r="H7" s="297" t="s">
        <v>6</v>
      </c>
      <c r="I7" s="298" t="s">
        <v>7</v>
      </c>
      <c r="J7" s="295" t="s">
        <v>22</v>
      </c>
      <c r="K7" s="296" t="s">
        <v>16</v>
      </c>
      <c r="L7" s="297" t="s">
        <v>17</v>
      </c>
      <c r="M7" s="297" t="s">
        <v>14</v>
      </c>
      <c r="N7" s="297" t="s">
        <v>4</v>
      </c>
      <c r="O7" s="297" t="s">
        <v>5</v>
      </c>
      <c r="P7" s="297" t="s">
        <v>6</v>
      </c>
      <c r="Q7" s="298" t="s">
        <v>7</v>
      </c>
    </row>
    <row r="8" spans="1:19" ht="13.5" customHeight="1" x14ac:dyDescent="0.25">
      <c r="A8" s="299"/>
      <c r="B8" s="300">
        <v>1</v>
      </c>
      <c r="C8" s="301" t="s">
        <v>24</v>
      </c>
      <c r="D8" s="302">
        <v>3</v>
      </c>
      <c r="E8" s="302" t="s">
        <v>18</v>
      </c>
      <c r="F8" s="302">
        <v>5</v>
      </c>
      <c r="G8" s="302" t="s">
        <v>19</v>
      </c>
      <c r="H8" s="302" t="s">
        <v>20</v>
      </c>
      <c r="I8" s="303" t="s">
        <v>21</v>
      </c>
      <c r="J8" s="300">
        <v>1</v>
      </c>
      <c r="K8" s="301" t="s">
        <v>24</v>
      </c>
      <c r="L8" s="302">
        <v>3</v>
      </c>
      <c r="M8" s="302" t="s">
        <v>18</v>
      </c>
      <c r="N8" s="302">
        <v>5</v>
      </c>
      <c r="O8" s="302" t="s">
        <v>19</v>
      </c>
      <c r="P8" s="302" t="s">
        <v>20</v>
      </c>
      <c r="Q8" s="303" t="s">
        <v>21</v>
      </c>
    </row>
    <row r="9" spans="1:19" s="294" customFormat="1" ht="26.25" customHeight="1" x14ac:dyDescent="0.25">
      <c r="A9" s="304" t="s">
        <v>0</v>
      </c>
      <c r="B9" s="305">
        <f>B10+B86+B114+B149+B175+B206+B248+B251</f>
        <v>5988.5</v>
      </c>
      <c r="C9" s="305">
        <f>C10+C86+C114+C149+C175+C206+C248+C251</f>
        <v>38.040160446559511</v>
      </c>
      <c r="D9" s="305"/>
      <c r="E9" s="305"/>
      <c r="F9" s="305"/>
      <c r="G9" s="305">
        <f>G10+G86+G114+G149+G175+G206+G248+G251</f>
        <v>7180.3100000000013</v>
      </c>
      <c r="H9" s="305">
        <f t="shared" ref="H9:I9" si="0">H10+H86+H114+H149+H175+H206+H248+H251</f>
        <v>1729.6799999999998</v>
      </c>
      <c r="I9" s="306">
        <f t="shared" si="0"/>
        <v>8909.99</v>
      </c>
      <c r="J9" s="926">
        <f>J10+J86+J114+J149+J175+J206+J248+J251</f>
        <v>15144.5</v>
      </c>
      <c r="K9" s="305">
        <f>K10+K86+K114+K149+K175+K206+K248+K251</f>
        <v>96.768602408385647</v>
      </c>
      <c r="L9" s="305"/>
      <c r="M9" s="305"/>
      <c r="N9" s="305"/>
      <c r="O9" s="305">
        <f>O10+O86+O114+O149+O175+O206+O248+O251</f>
        <v>80822.009999999995</v>
      </c>
      <c r="P9" s="305">
        <f t="shared" ref="P9:Q9" si="1">P10+P86+P114+P149+P175+P206+P248+P251</f>
        <v>19470.11</v>
      </c>
      <c r="Q9" s="306">
        <f t="shared" si="1"/>
        <v>100292.11999999998</v>
      </c>
    </row>
    <row r="10" spans="1:19" s="294" customFormat="1" ht="21.75" customHeight="1" x14ac:dyDescent="0.25">
      <c r="A10" s="307" t="s">
        <v>619</v>
      </c>
      <c r="B10" s="312">
        <f>B11+B46+B58+B68</f>
        <v>1802</v>
      </c>
      <c r="C10" s="309">
        <f>C11+C46+C58+C68</f>
        <v>11.322720125786162</v>
      </c>
      <c r="D10" s="310"/>
      <c r="E10" s="310"/>
      <c r="F10" s="310"/>
      <c r="G10" s="310">
        <f>G11+G46+G58+G68</f>
        <v>2227.36</v>
      </c>
      <c r="H10" s="310">
        <f t="shared" ref="H10:I10" si="2">H11+H46+H58+H68</f>
        <v>536.53</v>
      </c>
      <c r="I10" s="310">
        <f t="shared" si="2"/>
        <v>2763.89</v>
      </c>
      <c r="J10" s="312">
        <f>J11+J46+J58+J68</f>
        <v>4902</v>
      </c>
      <c r="K10" s="309">
        <f>K11+K46+K58+K68</f>
        <v>30.803301886792454</v>
      </c>
      <c r="L10" s="310"/>
      <c r="M10" s="310"/>
      <c r="N10" s="310"/>
      <c r="O10" s="310">
        <f>O11+O46+O58+O68</f>
        <v>29576.189999999995</v>
      </c>
      <c r="P10" s="310">
        <f t="shared" ref="P10:Q10" si="3">P11+P46+P58+P68</f>
        <v>7124.93</v>
      </c>
      <c r="Q10" s="311">
        <f t="shared" si="3"/>
        <v>36701.119999999995</v>
      </c>
      <c r="S10" s="927"/>
    </row>
    <row r="11" spans="1:19" ht="34.9" customHeight="1" x14ac:dyDescent="0.25">
      <c r="A11" s="83" t="s">
        <v>11</v>
      </c>
      <c r="B11" s="239">
        <f>SUM(B12:B45)</f>
        <v>560</v>
      </c>
      <c r="C11" s="913">
        <f>SUM(C12:C45)</f>
        <v>3.5198113207547168</v>
      </c>
      <c r="D11" s="85"/>
      <c r="E11" s="85"/>
      <c r="F11" s="85"/>
      <c r="G11" s="85">
        <f>SUM(G12:G45)</f>
        <v>1112.2700000000002</v>
      </c>
      <c r="H11" s="85">
        <f t="shared" ref="H11" si="4">SUM(H12:H45)</f>
        <v>267.91000000000003</v>
      </c>
      <c r="I11" s="85">
        <f>SUM(I12:I45)</f>
        <v>1380.18</v>
      </c>
      <c r="J11" s="978">
        <f>SUM(J12:J45)</f>
        <v>1411</v>
      </c>
      <c r="K11" s="913">
        <f>SUM(K12:K45)</f>
        <v>8.8632075471698126</v>
      </c>
      <c r="L11" s="972"/>
      <c r="M11" s="972"/>
      <c r="N11" s="972"/>
      <c r="O11" s="972">
        <f>SUM(O12:O45)</f>
        <v>13965.079999999996</v>
      </c>
      <c r="P11" s="972">
        <f t="shared" ref="P11:Q11" si="5">SUM(P12:P45)</f>
        <v>3364.2000000000007</v>
      </c>
      <c r="Q11" s="973">
        <f t="shared" si="5"/>
        <v>17329.280000000002</v>
      </c>
    </row>
    <row r="12" spans="1:19" ht="18.75" customHeight="1" x14ac:dyDescent="0.25">
      <c r="A12" s="314" t="s">
        <v>512</v>
      </c>
      <c r="B12" s="315">
        <v>36</v>
      </c>
      <c r="C12" s="319">
        <f t="shared" ref="C12:C33" si="6">B12/159</f>
        <v>0.22641509433962265</v>
      </c>
      <c r="D12" s="316">
        <v>1530</v>
      </c>
      <c r="E12" s="316">
        <f t="shared" ref="E12:E33" si="7">D12*C12</f>
        <v>346.41509433962267</v>
      </c>
      <c r="F12" s="320">
        <v>0.2</v>
      </c>
      <c r="G12" s="316">
        <f t="shared" ref="G12:G33" si="8">ROUND(E12*F12,2)</f>
        <v>69.28</v>
      </c>
      <c r="H12" s="316">
        <f t="shared" ref="H12:H33" si="9">ROUND(G12*0.2409,2)</f>
        <v>16.690000000000001</v>
      </c>
      <c r="I12" s="317">
        <f t="shared" ref="I12:I33" si="10">G12+H12</f>
        <v>85.97</v>
      </c>
      <c r="J12" s="318">
        <v>64</v>
      </c>
      <c r="K12" s="319">
        <f>J12/159</f>
        <v>0.40251572327044027</v>
      </c>
      <c r="L12" s="316">
        <v>1530</v>
      </c>
      <c r="M12" s="316">
        <f>L12*K12</f>
        <v>615.84905660377365</v>
      </c>
      <c r="N12" s="320">
        <v>1</v>
      </c>
      <c r="O12" s="316">
        <f>ROUND(M12*N12,2)</f>
        <v>615.85</v>
      </c>
      <c r="P12" s="316">
        <f>ROUND(O12*0.2409,2)</f>
        <v>148.36000000000001</v>
      </c>
      <c r="Q12" s="317">
        <f>O12+P12</f>
        <v>764.21</v>
      </c>
    </row>
    <row r="13" spans="1:19" ht="19.5" customHeight="1" x14ac:dyDescent="0.25">
      <c r="A13" s="314" t="s">
        <v>512</v>
      </c>
      <c r="B13" s="315">
        <v>24</v>
      </c>
      <c r="C13" s="319">
        <f>B13/160</f>
        <v>0.15</v>
      </c>
      <c r="D13" s="316">
        <v>1530</v>
      </c>
      <c r="E13" s="316">
        <f>D13*C13</f>
        <v>229.5</v>
      </c>
      <c r="F13" s="320">
        <v>0.2</v>
      </c>
      <c r="G13" s="316">
        <f t="shared" si="8"/>
        <v>45.9</v>
      </c>
      <c r="H13" s="316">
        <f t="shared" si="9"/>
        <v>11.06</v>
      </c>
      <c r="I13" s="317">
        <f t="shared" si="10"/>
        <v>56.96</v>
      </c>
      <c r="J13" s="318">
        <v>56</v>
      </c>
      <c r="K13" s="319">
        <f>J13/160</f>
        <v>0.35</v>
      </c>
      <c r="L13" s="316">
        <v>1530</v>
      </c>
      <c r="M13" s="316">
        <f>L13*K13</f>
        <v>535.5</v>
      </c>
      <c r="N13" s="320">
        <v>1</v>
      </c>
      <c r="O13" s="316">
        <f t="shared" ref="O13:O45" si="11">ROUND(M13*N13,2)</f>
        <v>535.5</v>
      </c>
      <c r="P13" s="316">
        <f t="shared" ref="P13:P76" si="12">ROUND(O13*0.2409,2)</f>
        <v>129</v>
      </c>
      <c r="Q13" s="317">
        <f t="shared" ref="Q13:Q76" si="13">O13+P13</f>
        <v>664.5</v>
      </c>
    </row>
    <row r="14" spans="1:19" ht="19.5" customHeight="1" x14ac:dyDescent="0.25">
      <c r="A14" s="314" t="s">
        <v>512</v>
      </c>
      <c r="B14" s="315">
        <v>16</v>
      </c>
      <c r="C14" s="319">
        <f t="shared" si="6"/>
        <v>0.10062893081761007</v>
      </c>
      <c r="D14" s="316">
        <v>1530</v>
      </c>
      <c r="E14" s="316">
        <f t="shared" si="7"/>
        <v>153.96226415094341</v>
      </c>
      <c r="F14" s="320">
        <v>0.2</v>
      </c>
      <c r="G14" s="316">
        <f t="shared" si="8"/>
        <v>30.79</v>
      </c>
      <c r="H14" s="316">
        <f t="shared" si="9"/>
        <v>7.42</v>
      </c>
      <c r="I14" s="317">
        <f t="shared" si="10"/>
        <v>38.21</v>
      </c>
      <c r="J14" s="318">
        <v>32</v>
      </c>
      <c r="K14" s="319">
        <f>J14/159</f>
        <v>0.20125786163522014</v>
      </c>
      <c r="L14" s="316">
        <v>1530</v>
      </c>
      <c r="M14" s="316">
        <f>L14*K14</f>
        <v>307.92452830188682</v>
      </c>
      <c r="N14" s="320">
        <v>1</v>
      </c>
      <c r="O14" s="316">
        <f t="shared" si="11"/>
        <v>307.92</v>
      </c>
      <c r="P14" s="316">
        <f t="shared" si="12"/>
        <v>74.180000000000007</v>
      </c>
      <c r="Q14" s="317">
        <f t="shared" si="13"/>
        <v>382.1</v>
      </c>
    </row>
    <row r="15" spans="1:19" ht="19.5" customHeight="1" x14ac:dyDescent="0.25">
      <c r="A15" s="314" t="s">
        <v>512</v>
      </c>
      <c r="B15" s="315">
        <v>16</v>
      </c>
      <c r="C15" s="319">
        <f t="shared" si="6"/>
        <v>0.10062893081761007</v>
      </c>
      <c r="D15" s="316">
        <v>1630</v>
      </c>
      <c r="E15" s="316">
        <f t="shared" si="7"/>
        <v>164.0251572327044</v>
      </c>
      <c r="F15" s="320">
        <v>0.2</v>
      </c>
      <c r="G15" s="316">
        <f t="shared" si="8"/>
        <v>32.81</v>
      </c>
      <c r="H15" s="316">
        <f t="shared" si="9"/>
        <v>7.9</v>
      </c>
      <c r="I15" s="317">
        <f t="shared" si="10"/>
        <v>40.71</v>
      </c>
      <c r="J15" s="318"/>
      <c r="K15" s="319"/>
      <c r="L15" s="316"/>
      <c r="M15" s="316"/>
      <c r="N15" s="320"/>
      <c r="O15" s="316"/>
      <c r="P15" s="316"/>
      <c r="Q15" s="317"/>
    </row>
    <row r="16" spans="1:19" ht="19.5" customHeight="1" x14ac:dyDescent="0.25">
      <c r="A16" s="314" t="s">
        <v>512</v>
      </c>
      <c r="B16" s="315">
        <v>12</v>
      </c>
      <c r="C16" s="319">
        <f t="shared" si="6"/>
        <v>7.5471698113207544E-2</v>
      </c>
      <c r="D16" s="316">
        <v>1530</v>
      </c>
      <c r="E16" s="316">
        <f t="shared" si="7"/>
        <v>115.47169811320754</v>
      </c>
      <c r="F16" s="320">
        <v>0.2</v>
      </c>
      <c r="G16" s="316">
        <f t="shared" si="8"/>
        <v>23.09</v>
      </c>
      <c r="H16" s="316">
        <f t="shared" si="9"/>
        <v>5.56</v>
      </c>
      <c r="I16" s="317">
        <f t="shared" si="10"/>
        <v>28.65</v>
      </c>
      <c r="J16" s="318">
        <v>68</v>
      </c>
      <c r="K16" s="319">
        <f>J16/159</f>
        <v>0.42767295597484278</v>
      </c>
      <c r="L16" s="316">
        <v>1530</v>
      </c>
      <c r="M16" s="316">
        <f>L16*K16</f>
        <v>654.33962264150944</v>
      </c>
      <c r="N16" s="320">
        <v>1</v>
      </c>
      <c r="O16" s="316">
        <f t="shared" si="11"/>
        <v>654.34</v>
      </c>
      <c r="P16" s="316">
        <f t="shared" si="12"/>
        <v>157.63</v>
      </c>
      <c r="Q16" s="317">
        <f t="shared" si="13"/>
        <v>811.97</v>
      </c>
    </row>
    <row r="17" spans="1:17" ht="19.5" customHeight="1" x14ac:dyDescent="0.25">
      <c r="A17" s="314" t="s">
        <v>512</v>
      </c>
      <c r="B17" s="315">
        <v>16</v>
      </c>
      <c r="C17" s="319">
        <f t="shared" si="6"/>
        <v>0.10062893081761007</v>
      </c>
      <c r="D17" s="316">
        <v>1530</v>
      </c>
      <c r="E17" s="316">
        <f t="shared" si="7"/>
        <v>153.96226415094341</v>
      </c>
      <c r="F17" s="320">
        <v>0.2</v>
      </c>
      <c r="G17" s="316">
        <f t="shared" si="8"/>
        <v>30.79</v>
      </c>
      <c r="H17" s="316">
        <f t="shared" si="9"/>
        <v>7.42</v>
      </c>
      <c r="I17" s="317">
        <f t="shared" si="10"/>
        <v>38.21</v>
      </c>
      <c r="J17" s="318">
        <v>16</v>
      </c>
      <c r="K17" s="319">
        <f>J17/159</f>
        <v>0.10062893081761007</v>
      </c>
      <c r="L17" s="316">
        <v>1530</v>
      </c>
      <c r="M17" s="316">
        <f>L17*K17</f>
        <v>153.96226415094341</v>
      </c>
      <c r="N17" s="320">
        <v>1</v>
      </c>
      <c r="O17" s="316">
        <f t="shared" si="11"/>
        <v>153.96</v>
      </c>
      <c r="P17" s="316">
        <f t="shared" si="12"/>
        <v>37.090000000000003</v>
      </c>
      <c r="Q17" s="317">
        <f t="shared" si="13"/>
        <v>191.05</v>
      </c>
    </row>
    <row r="18" spans="1:17" ht="19.5" customHeight="1" x14ac:dyDescent="0.25">
      <c r="A18" s="314" t="s">
        <v>512</v>
      </c>
      <c r="B18" s="315">
        <v>40</v>
      </c>
      <c r="C18" s="319">
        <f t="shared" si="6"/>
        <v>0.25157232704402516</v>
      </c>
      <c r="D18" s="316">
        <v>1530</v>
      </c>
      <c r="E18" s="316">
        <f t="shared" si="7"/>
        <v>384.90566037735852</v>
      </c>
      <c r="F18" s="320">
        <v>0.2</v>
      </c>
      <c r="G18" s="316">
        <f t="shared" si="8"/>
        <v>76.98</v>
      </c>
      <c r="H18" s="316">
        <f t="shared" si="9"/>
        <v>18.54</v>
      </c>
      <c r="I18" s="317">
        <f t="shared" si="10"/>
        <v>95.52000000000001</v>
      </c>
      <c r="J18" s="318">
        <v>119</v>
      </c>
      <c r="K18" s="319">
        <f>J18/159</f>
        <v>0.74842767295597479</v>
      </c>
      <c r="L18" s="316">
        <v>1530</v>
      </c>
      <c r="M18" s="316">
        <f>L18*K18</f>
        <v>1145.0943396226414</v>
      </c>
      <c r="N18" s="320">
        <v>1</v>
      </c>
      <c r="O18" s="316">
        <f t="shared" si="11"/>
        <v>1145.0899999999999</v>
      </c>
      <c r="P18" s="316">
        <f t="shared" si="12"/>
        <v>275.85000000000002</v>
      </c>
      <c r="Q18" s="317">
        <f t="shared" si="13"/>
        <v>1420.94</v>
      </c>
    </row>
    <row r="19" spans="1:17" ht="19.5" customHeight="1" x14ac:dyDescent="0.25">
      <c r="A19" s="314" t="s">
        <v>512</v>
      </c>
      <c r="B19" s="315">
        <v>16</v>
      </c>
      <c r="C19" s="319">
        <f t="shared" si="6"/>
        <v>0.10062893081761007</v>
      </c>
      <c r="D19" s="316">
        <v>1630</v>
      </c>
      <c r="E19" s="316">
        <f t="shared" si="7"/>
        <v>164.0251572327044</v>
      </c>
      <c r="F19" s="320">
        <v>0.2</v>
      </c>
      <c r="G19" s="316">
        <f t="shared" si="8"/>
        <v>32.81</v>
      </c>
      <c r="H19" s="316">
        <f t="shared" si="9"/>
        <v>7.9</v>
      </c>
      <c r="I19" s="317">
        <f t="shared" si="10"/>
        <v>40.71</v>
      </c>
      <c r="J19" s="318"/>
      <c r="K19" s="319"/>
      <c r="L19" s="316"/>
      <c r="M19" s="316"/>
      <c r="N19" s="320"/>
      <c r="O19" s="316"/>
      <c r="P19" s="316"/>
      <c r="Q19" s="317"/>
    </row>
    <row r="20" spans="1:17" ht="19.5" customHeight="1" x14ac:dyDescent="0.25">
      <c r="A20" s="314" t="s">
        <v>512</v>
      </c>
      <c r="B20" s="315">
        <v>16</v>
      </c>
      <c r="C20" s="319">
        <f t="shared" si="6"/>
        <v>0.10062893081761007</v>
      </c>
      <c r="D20" s="316">
        <v>1630</v>
      </c>
      <c r="E20" s="316">
        <f t="shared" si="7"/>
        <v>164.0251572327044</v>
      </c>
      <c r="F20" s="320">
        <v>0.2</v>
      </c>
      <c r="G20" s="316">
        <f t="shared" si="8"/>
        <v>32.81</v>
      </c>
      <c r="H20" s="316">
        <f t="shared" si="9"/>
        <v>7.9</v>
      </c>
      <c r="I20" s="317">
        <f t="shared" si="10"/>
        <v>40.71</v>
      </c>
      <c r="J20" s="318">
        <v>16</v>
      </c>
      <c r="K20" s="319">
        <f t="shared" ref="K20:K31" si="14">J20/159</f>
        <v>0.10062893081761007</v>
      </c>
      <c r="L20" s="316">
        <v>1630</v>
      </c>
      <c r="M20" s="316">
        <f t="shared" ref="M20:M45" si="15">L20*K20</f>
        <v>164.0251572327044</v>
      </c>
      <c r="N20" s="320">
        <v>1</v>
      </c>
      <c r="O20" s="316">
        <f t="shared" si="11"/>
        <v>164.03</v>
      </c>
      <c r="P20" s="316">
        <f t="shared" si="12"/>
        <v>39.51</v>
      </c>
      <c r="Q20" s="317">
        <f t="shared" si="13"/>
        <v>203.54</v>
      </c>
    </row>
    <row r="21" spans="1:17" ht="19.5" customHeight="1" x14ac:dyDescent="0.25">
      <c r="A21" s="314" t="s">
        <v>512</v>
      </c>
      <c r="B21" s="315">
        <v>12</v>
      </c>
      <c r="C21" s="319">
        <f t="shared" si="6"/>
        <v>7.5471698113207544E-2</v>
      </c>
      <c r="D21" s="316">
        <v>1530</v>
      </c>
      <c r="E21" s="316">
        <f t="shared" si="7"/>
        <v>115.47169811320754</v>
      </c>
      <c r="F21" s="320">
        <v>0.2</v>
      </c>
      <c r="G21" s="316">
        <f t="shared" si="8"/>
        <v>23.09</v>
      </c>
      <c r="H21" s="316">
        <f t="shared" si="9"/>
        <v>5.56</v>
      </c>
      <c r="I21" s="317">
        <f t="shared" si="10"/>
        <v>28.65</v>
      </c>
      <c r="J21" s="318">
        <v>16</v>
      </c>
      <c r="K21" s="319">
        <f t="shared" si="14"/>
        <v>0.10062893081761007</v>
      </c>
      <c r="L21" s="316">
        <v>1530</v>
      </c>
      <c r="M21" s="316">
        <f t="shared" si="15"/>
        <v>153.96226415094341</v>
      </c>
      <c r="N21" s="320">
        <v>1</v>
      </c>
      <c r="O21" s="316">
        <f t="shared" si="11"/>
        <v>153.96</v>
      </c>
      <c r="P21" s="316">
        <f t="shared" si="12"/>
        <v>37.090000000000003</v>
      </c>
      <c r="Q21" s="317">
        <f t="shared" si="13"/>
        <v>191.05</v>
      </c>
    </row>
    <row r="22" spans="1:17" ht="19.5" customHeight="1" x14ac:dyDescent="0.25">
      <c r="A22" s="314" t="s">
        <v>512</v>
      </c>
      <c r="B22" s="315">
        <v>16</v>
      </c>
      <c r="C22" s="319">
        <f t="shared" si="6"/>
        <v>0.10062893081761007</v>
      </c>
      <c r="D22" s="316">
        <v>1630</v>
      </c>
      <c r="E22" s="316">
        <f t="shared" si="7"/>
        <v>164.0251572327044</v>
      </c>
      <c r="F22" s="320">
        <v>0.2</v>
      </c>
      <c r="G22" s="316">
        <f t="shared" si="8"/>
        <v>32.81</v>
      </c>
      <c r="H22" s="316">
        <f t="shared" si="9"/>
        <v>7.9</v>
      </c>
      <c r="I22" s="317">
        <f t="shared" si="10"/>
        <v>40.71</v>
      </c>
      <c r="J22" s="318">
        <v>16</v>
      </c>
      <c r="K22" s="319">
        <f t="shared" si="14"/>
        <v>0.10062893081761007</v>
      </c>
      <c r="L22" s="316">
        <v>1630</v>
      </c>
      <c r="M22" s="316">
        <f t="shared" si="15"/>
        <v>164.0251572327044</v>
      </c>
      <c r="N22" s="320">
        <v>1</v>
      </c>
      <c r="O22" s="316">
        <f t="shared" si="11"/>
        <v>164.03</v>
      </c>
      <c r="P22" s="316">
        <f t="shared" si="12"/>
        <v>39.51</v>
      </c>
      <c r="Q22" s="317">
        <f t="shared" si="13"/>
        <v>203.54</v>
      </c>
    </row>
    <row r="23" spans="1:17" ht="19.5" customHeight="1" x14ac:dyDescent="0.25">
      <c r="A23" s="314" t="s">
        <v>512</v>
      </c>
      <c r="B23" s="315">
        <v>48</v>
      </c>
      <c r="C23" s="319">
        <f t="shared" si="6"/>
        <v>0.30188679245283018</v>
      </c>
      <c r="D23" s="316">
        <v>1530</v>
      </c>
      <c r="E23" s="316">
        <f t="shared" si="7"/>
        <v>461.88679245283015</v>
      </c>
      <c r="F23" s="320">
        <v>0.2</v>
      </c>
      <c r="G23" s="316">
        <f t="shared" si="8"/>
        <v>92.38</v>
      </c>
      <c r="H23" s="316">
        <f t="shared" si="9"/>
        <v>22.25</v>
      </c>
      <c r="I23" s="317">
        <f t="shared" si="10"/>
        <v>114.63</v>
      </c>
      <c r="J23" s="318">
        <v>71</v>
      </c>
      <c r="K23" s="319">
        <f t="shared" si="14"/>
        <v>0.44654088050314467</v>
      </c>
      <c r="L23" s="316">
        <v>1530</v>
      </c>
      <c r="M23" s="316">
        <f t="shared" si="15"/>
        <v>683.20754716981139</v>
      </c>
      <c r="N23" s="320">
        <v>1</v>
      </c>
      <c r="O23" s="316">
        <f t="shared" si="11"/>
        <v>683.21</v>
      </c>
      <c r="P23" s="316">
        <f t="shared" si="12"/>
        <v>164.59</v>
      </c>
      <c r="Q23" s="317">
        <f t="shared" si="13"/>
        <v>847.80000000000007</v>
      </c>
    </row>
    <row r="24" spans="1:17" ht="19.5" customHeight="1" x14ac:dyDescent="0.25">
      <c r="A24" s="314" t="s">
        <v>512</v>
      </c>
      <c r="B24" s="315">
        <v>16</v>
      </c>
      <c r="C24" s="319">
        <f t="shared" si="6"/>
        <v>0.10062893081761007</v>
      </c>
      <c r="D24" s="316">
        <v>1530</v>
      </c>
      <c r="E24" s="316">
        <f t="shared" si="7"/>
        <v>153.96226415094341</v>
      </c>
      <c r="F24" s="320">
        <v>0.2</v>
      </c>
      <c r="G24" s="316">
        <f t="shared" si="8"/>
        <v>30.79</v>
      </c>
      <c r="H24" s="316">
        <f t="shared" si="9"/>
        <v>7.42</v>
      </c>
      <c r="I24" s="317">
        <f t="shared" si="10"/>
        <v>38.21</v>
      </c>
      <c r="J24" s="318">
        <v>48</v>
      </c>
      <c r="K24" s="319">
        <f t="shared" si="14"/>
        <v>0.30188679245283018</v>
      </c>
      <c r="L24" s="316">
        <v>1530</v>
      </c>
      <c r="M24" s="316">
        <f t="shared" si="15"/>
        <v>461.88679245283015</v>
      </c>
      <c r="N24" s="320">
        <v>1</v>
      </c>
      <c r="O24" s="316">
        <f t="shared" si="11"/>
        <v>461.89</v>
      </c>
      <c r="P24" s="316">
        <f t="shared" si="12"/>
        <v>111.27</v>
      </c>
      <c r="Q24" s="317">
        <f t="shared" si="13"/>
        <v>573.16</v>
      </c>
    </row>
    <row r="25" spans="1:17" ht="19.5" customHeight="1" x14ac:dyDescent="0.25">
      <c r="A25" s="314" t="s">
        <v>512</v>
      </c>
      <c r="B25" s="315">
        <v>12</v>
      </c>
      <c r="C25" s="319">
        <f t="shared" si="6"/>
        <v>7.5471698113207544E-2</v>
      </c>
      <c r="D25" s="316">
        <v>1530</v>
      </c>
      <c r="E25" s="316">
        <f t="shared" si="7"/>
        <v>115.47169811320754</v>
      </c>
      <c r="F25" s="320">
        <v>0.2</v>
      </c>
      <c r="G25" s="316">
        <f t="shared" si="8"/>
        <v>23.09</v>
      </c>
      <c r="H25" s="316">
        <f t="shared" si="9"/>
        <v>5.56</v>
      </c>
      <c r="I25" s="317">
        <f t="shared" si="10"/>
        <v>28.65</v>
      </c>
      <c r="J25" s="318">
        <v>12</v>
      </c>
      <c r="K25" s="319">
        <f t="shared" si="14"/>
        <v>7.5471698113207544E-2</v>
      </c>
      <c r="L25" s="316">
        <v>1530</v>
      </c>
      <c r="M25" s="316">
        <f t="shared" si="15"/>
        <v>115.47169811320754</v>
      </c>
      <c r="N25" s="320">
        <v>1</v>
      </c>
      <c r="O25" s="316">
        <f t="shared" si="11"/>
        <v>115.47</v>
      </c>
      <c r="P25" s="316">
        <f t="shared" si="12"/>
        <v>27.82</v>
      </c>
      <c r="Q25" s="317">
        <f t="shared" si="13"/>
        <v>143.29</v>
      </c>
    </row>
    <row r="26" spans="1:17" ht="19.5" customHeight="1" x14ac:dyDescent="0.25">
      <c r="A26" s="314" t="s">
        <v>512</v>
      </c>
      <c r="B26" s="315">
        <v>16</v>
      </c>
      <c r="C26" s="319">
        <f t="shared" si="6"/>
        <v>0.10062893081761007</v>
      </c>
      <c r="D26" s="316">
        <v>1630</v>
      </c>
      <c r="E26" s="316">
        <f t="shared" si="7"/>
        <v>164.0251572327044</v>
      </c>
      <c r="F26" s="320">
        <v>0.2</v>
      </c>
      <c r="G26" s="316">
        <f t="shared" si="8"/>
        <v>32.81</v>
      </c>
      <c r="H26" s="316">
        <f t="shared" si="9"/>
        <v>7.9</v>
      </c>
      <c r="I26" s="317">
        <f t="shared" si="10"/>
        <v>40.71</v>
      </c>
      <c r="J26" s="318">
        <v>8</v>
      </c>
      <c r="K26" s="319">
        <f t="shared" si="14"/>
        <v>5.0314465408805034E-2</v>
      </c>
      <c r="L26" s="316">
        <v>1630</v>
      </c>
      <c r="M26" s="316">
        <f t="shared" si="15"/>
        <v>82.012578616352201</v>
      </c>
      <c r="N26" s="320">
        <v>1</v>
      </c>
      <c r="O26" s="316">
        <f t="shared" si="11"/>
        <v>82.01</v>
      </c>
      <c r="P26" s="316">
        <f t="shared" si="12"/>
        <v>19.760000000000002</v>
      </c>
      <c r="Q26" s="317">
        <f t="shared" si="13"/>
        <v>101.77000000000001</v>
      </c>
    </row>
    <row r="27" spans="1:17" ht="19.5" customHeight="1" x14ac:dyDescent="0.25">
      <c r="A27" s="314" t="s">
        <v>512</v>
      </c>
      <c r="B27" s="315">
        <v>32</v>
      </c>
      <c r="C27" s="319">
        <f t="shared" si="6"/>
        <v>0.20125786163522014</v>
      </c>
      <c r="D27" s="316">
        <v>1530</v>
      </c>
      <c r="E27" s="316">
        <f t="shared" si="7"/>
        <v>307.92452830188682</v>
      </c>
      <c r="F27" s="320">
        <v>0.2</v>
      </c>
      <c r="G27" s="316">
        <f t="shared" si="8"/>
        <v>61.58</v>
      </c>
      <c r="H27" s="316">
        <f t="shared" si="9"/>
        <v>14.83</v>
      </c>
      <c r="I27" s="317">
        <f t="shared" si="10"/>
        <v>76.41</v>
      </c>
      <c r="J27" s="318">
        <v>24</v>
      </c>
      <c r="K27" s="319">
        <f t="shared" si="14"/>
        <v>0.15094339622641509</v>
      </c>
      <c r="L27" s="316">
        <v>1530</v>
      </c>
      <c r="M27" s="316">
        <f t="shared" si="15"/>
        <v>230.94339622641508</v>
      </c>
      <c r="N27" s="320">
        <v>1</v>
      </c>
      <c r="O27" s="316">
        <f t="shared" si="11"/>
        <v>230.94</v>
      </c>
      <c r="P27" s="316">
        <f t="shared" si="12"/>
        <v>55.63</v>
      </c>
      <c r="Q27" s="317">
        <f t="shared" si="13"/>
        <v>286.57</v>
      </c>
    </row>
    <row r="28" spans="1:17" ht="19.5" customHeight="1" x14ac:dyDescent="0.25">
      <c r="A28" s="314" t="s">
        <v>512</v>
      </c>
      <c r="B28" s="315">
        <v>16</v>
      </c>
      <c r="C28" s="319">
        <f t="shared" si="6"/>
        <v>0.10062893081761007</v>
      </c>
      <c r="D28" s="316">
        <v>1530</v>
      </c>
      <c r="E28" s="316">
        <f t="shared" si="7"/>
        <v>153.96226415094341</v>
      </c>
      <c r="F28" s="320">
        <v>0.2</v>
      </c>
      <c r="G28" s="316">
        <f t="shared" si="8"/>
        <v>30.79</v>
      </c>
      <c r="H28" s="316">
        <f t="shared" si="9"/>
        <v>7.42</v>
      </c>
      <c r="I28" s="317">
        <f t="shared" si="10"/>
        <v>38.21</v>
      </c>
      <c r="J28" s="318">
        <v>16</v>
      </c>
      <c r="K28" s="319">
        <f t="shared" si="14"/>
        <v>0.10062893081761007</v>
      </c>
      <c r="L28" s="316">
        <v>1530</v>
      </c>
      <c r="M28" s="316">
        <f t="shared" si="15"/>
        <v>153.96226415094341</v>
      </c>
      <c r="N28" s="320">
        <v>1</v>
      </c>
      <c r="O28" s="316">
        <f t="shared" si="11"/>
        <v>153.96</v>
      </c>
      <c r="P28" s="316">
        <f t="shared" si="12"/>
        <v>37.090000000000003</v>
      </c>
      <c r="Q28" s="317">
        <f t="shared" si="13"/>
        <v>191.05</v>
      </c>
    </row>
    <row r="29" spans="1:17" ht="19.5" customHeight="1" x14ac:dyDescent="0.25">
      <c r="A29" s="314" t="s">
        <v>512</v>
      </c>
      <c r="B29" s="315">
        <v>32</v>
      </c>
      <c r="C29" s="319">
        <f t="shared" si="6"/>
        <v>0.20125786163522014</v>
      </c>
      <c r="D29" s="316">
        <v>1530</v>
      </c>
      <c r="E29" s="316">
        <f t="shared" si="7"/>
        <v>307.92452830188682</v>
      </c>
      <c r="F29" s="320">
        <v>0.2</v>
      </c>
      <c r="G29" s="316">
        <f t="shared" si="8"/>
        <v>61.58</v>
      </c>
      <c r="H29" s="316">
        <f t="shared" si="9"/>
        <v>14.83</v>
      </c>
      <c r="I29" s="317">
        <f t="shared" si="10"/>
        <v>76.41</v>
      </c>
      <c r="J29" s="318">
        <v>72</v>
      </c>
      <c r="K29" s="319">
        <f t="shared" si="14"/>
        <v>0.45283018867924529</v>
      </c>
      <c r="L29" s="316">
        <v>1530</v>
      </c>
      <c r="M29" s="316">
        <f t="shared" si="15"/>
        <v>692.83018867924534</v>
      </c>
      <c r="N29" s="320">
        <v>1</v>
      </c>
      <c r="O29" s="316">
        <f t="shared" si="11"/>
        <v>692.83</v>
      </c>
      <c r="P29" s="316">
        <f t="shared" si="12"/>
        <v>166.9</v>
      </c>
      <c r="Q29" s="317">
        <f t="shared" si="13"/>
        <v>859.73</v>
      </c>
    </row>
    <row r="30" spans="1:17" ht="19.5" customHeight="1" x14ac:dyDescent="0.25">
      <c r="A30" s="314" t="s">
        <v>512</v>
      </c>
      <c r="B30" s="315">
        <v>40</v>
      </c>
      <c r="C30" s="319">
        <f t="shared" si="6"/>
        <v>0.25157232704402516</v>
      </c>
      <c r="D30" s="316">
        <v>2030</v>
      </c>
      <c r="E30" s="316">
        <f t="shared" si="7"/>
        <v>510.69182389937106</v>
      </c>
      <c r="F30" s="320">
        <v>0.2</v>
      </c>
      <c r="G30" s="316">
        <f t="shared" si="8"/>
        <v>102.14</v>
      </c>
      <c r="H30" s="316">
        <f t="shared" si="9"/>
        <v>24.61</v>
      </c>
      <c r="I30" s="317">
        <f t="shared" si="10"/>
        <v>126.75</v>
      </c>
      <c r="J30" s="318">
        <v>87</v>
      </c>
      <c r="K30" s="319">
        <f t="shared" si="14"/>
        <v>0.54716981132075471</v>
      </c>
      <c r="L30" s="316">
        <v>2030</v>
      </c>
      <c r="M30" s="316">
        <f t="shared" si="15"/>
        <v>1110.7547169811321</v>
      </c>
      <c r="N30" s="320">
        <v>1</v>
      </c>
      <c r="O30" s="316">
        <f t="shared" si="11"/>
        <v>1110.75</v>
      </c>
      <c r="P30" s="316">
        <f t="shared" si="12"/>
        <v>267.58</v>
      </c>
      <c r="Q30" s="317">
        <f t="shared" si="13"/>
        <v>1378.33</v>
      </c>
    </row>
    <row r="31" spans="1:17" ht="19.5" customHeight="1" x14ac:dyDescent="0.25">
      <c r="A31" s="314" t="s">
        <v>512</v>
      </c>
      <c r="B31" s="315">
        <v>40</v>
      </c>
      <c r="C31" s="319">
        <f t="shared" si="6"/>
        <v>0.25157232704402516</v>
      </c>
      <c r="D31" s="316">
        <v>1530</v>
      </c>
      <c r="E31" s="316">
        <f t="shared" si="7"/>
        <v>384.90566037735852</v>
      </c>
      <c r="F31" s="320">
        <v>0.2</v>
      </c>
      <c r="G31" s="316">
        <f t="shared" si="8"/>
        <v>76.98</v>
      </c>
      <c r="H31" s="316">
        <f t="shared" si="9"/>
        <v>18.54</v>
      </c>
      <c r="I31" s="317">
        <f t="shared" si="10"/>
        <v>95.52000000000001</v>
      </c>
      <c r="J31" s="318">
        <v>119</v>
      </c>
      <c r="K31" s="319">
        <f t="shared" si="14"/>
        <v>0.74842767295597479</v>
      </c>
      <c r="L31" s="316">
        <v>1530</v>
      </c>
      <c r="M31" s="316">
        <f t="shared" si="15"/>
        <v>1145.0943396226414</v>
      </c>
      <c r="N31" s="320">
        <v>1</v>
      </c>
      <c r="O31" s="316">
        <f t="shared" si="11"/>
        <v>1145.0899999999999</v>
      </c>
      <c r="P31" s="316">
        <f t="shared" si="12"/>
        <v>275.85000000000002</v>
      </c>
      <c r="Q31" s="317">
        <f t="shared" si="13"/>
        <v>1420.94</v>
      </c>
    </row>
    <row r="32" spans="1:17" ht="19.5" customHeight="1" x14ac:dyDescent="0.25">
      <c r="A32" s="314" t="s">
        <v>512</v>
      </c>
      <c r="B32" s="315">
        <v>32</v>
      </c>
      <c r="C32" s="319">
        <f>B32/160</f>
        <v>0.2</v>
      </c>
      <c r="D32" s="316">
        <v>1530</v>
      </c>
      <c r="E32" s="316">
        <f t="shared" si="7"/>
        <v>306</v>
      </c>
      <c r="F32" s="320">
        <v>0.2</v>
      </c>
      <c r="G32" s="316">
        <f t="shared" si="8"/>
        <v>61.2</v>
      </c>
      <c r="H32" s="316">
        <f t="shared" si="9"/>
        <v>14.74</v>
      </c>
      <c r="I32" s="317">
        <f t="shared" si="10"/>
        <v>75.94</v>
      </c>
      <c r="J32" s="318">
        <v>120</v>
      </c>
      <c r="K32" s="319">
        <f>J32/160</f>
        <v>0.75</v>
      </c>
      <c r="L32" s="316">
        <v>1530</v>
      </c>
      <c r="M32" s="316">
        <f t="shared" si="15"/>
        <v>1147.5</v>
      </c>
      <c r="N32" s="320">
        <v>1</v>
      </c>
      <c r="O32" s="316">
        <f t="shared" si="11"/>
        <v>1147.5</v>
      </c>
      <c r="P32" s="316">
        <f t="shared" si="12"/>
        <v>276.43</v>
      </c>
      <c r="Q32" s="317">
        <f t="shared" si="13"/>
        <v>1423.93</v>
      </c>
    </row>
    <row r="33" spans="1:17" ht="19.5" customHeight="1" x14ac:dyDescent="0.25">
      <c r="A33" s="314" t="s">
        <v>512</v>
      </c>
      <c r="B33" s="315">
        <v>56</v>
      </c>
      <c r="C33" s="319">
        <f t="shared" si="6"/>
        <v>0.3522012578616352</v>
      </c>
      <c r="D33" s="316">
        <v>1530</v>
      </c>
      <c r="E33" s="316">
        <f t="shared" si="7"/>
        <v>538.86792452830184</v>
      </c>
      <c r="F33" s="320">
        <v>0.2</v>
      </c>
      <c r="G33" s="316">
        <f t="shared" si="8"/>
        <v>107.77</v>
      </c>
      <c r="H33" s="316">
        <f t="shared" si="9"/>
        <v>25.96</v>
      </c>
      <c r="I33" s="317">
        <f t="shared" si="10"/>
        <v>133.72999999999999</v>
      </c>
      <c r="J33" s="318">
        <v>103</v>
      </c>
      <c r="K33" s="319">
        <f t="shared" ref="K33:K39" si="16">J33/159</f>
        <v>0.64779874213836475</v>
      </c>
      <c r="L33" s="316">
        <v>1530</v>
      </c>
      <c r="M33" s="316">
        <f t="shared" si="15"/>
        <v>991.13207547169804</v>
      </c>
      <c r="N33" s="320">
        <v>1</v>
      </c>
      <c r="O33" s="316">
        <f t="shared" si="11"/>
        <v>991.13</v>
      </c>
      <c r="P33" s="316">
        <f t="shared" si="12"/>
        <v>238.76</v>
      </c>
      <c r="Q33" s="317">
        <f t="shared" si="13"/>
        <v>1229.8899999999999</v>
      </c>
    </row>
    <row r="34" spans="1:17" ht="19.5" customHeight="1" x14ac:dyDescent="0.25">
      <c r="A34" s="314" t="s">
        <v>512</v>
      </c>
      <c r="B34" s="315"/>
      <c r="C34" s="319"/>
      <c r="D34" s="316"/>
      <c r="E34" s="316"/>
      <c r="F34" s="320"/>
      <c r="G34" s="316"/>
      <c r="H34" s="316"/>
      <c r="I34" s="317"/>
      <c r="J34" s="318">
        <v>12</v>
      </c>
      <c r="K34" s="319">
        <f t="shared" si="16"/>
        <v>7.5471698113207544E-2</v>
      </c>
      <c r="L34" s="316">
        <v>1930</v>
      </c>
      <c r="M34" s="316">
        <f t="shared" si="15"/>
        <v>145.66037735849056</v>
      </c>
      <c r="N34" s="321">
        <v>1</v>
      </c>
      <c r="O34" s="316">
        <f t="shared" si="11"/>
        <v>145.66</v>
      </c>
      <c r="P34" s="316">
        <f t="shared" si="12"/>
        <v>35.090000000000003</v>
      </c>
      <c r="Q34" s="317">
        <f t="shared" si="13"/>
        <v>180.75</v>
      </c>
    </row>
    <row r="35" spans="1:17" ht="19.5" customHeight="1" x14ac:dyDescent="0.25">
      <c r="A35" s="314" t="s">
        <v>512</v>
      </c>
      <c r="B35" s="315"/>
      <c r="C35" s="319"/>
      <c r="D35" s="316"/>
      <c r="E35" s="316"/>
      <c r="F35" s="320"/>
      <c r="G35" s="316"/>
      <c r="H35" s="316"/>
      <c r="I35" s="317"/>
      <c r="J35" s="318">
        <v>16</v>
      </c>
      <c r="K35" s="319">
        <f t="shared" si="16"/>
        <v>0.10062893081761007</v>
      </c>
      <c r="L35" s="316">
        <v>1530</v>
      </c>
      <c r="M35" s="316">
        <f t="shared" si="15"/>
        <v>153.96226415094341</v>
      </c>
      <c r="N35" s="321">
        <v>1</v>
      </c>
      <c r="O35" s="316">
        <f t="shared" si="11"/>
        <v>153.96</v>
      </c>
      <c r="P35" s="316">
        <f t="shared" si="12"/>
        <v>37.090000000000003</v>
      </c>
      <c r="Q35" s="317">
        <f t="shared" si="13"/>
        <v>191.05</v>
      </c>
    </row>
    <row r="36" spans="1:17" ht="19.5" customHeight="1" x14ac:dyDescent="0.25">
      <c r="A36" s="314" t="s">
        <v>512</v>
      </c>
      <c r="B36" s="315"/>
      <c r="C36" s="319"/>
      <c r="D36" s="316"/>
      <c r="E36" s="316"/>
      <c r="F36" s="320"/>
      <c r="G36" s="316"/>
      <c r="H36" s="316"/>
      <c r="I36" s="317"/>
      <c r="J36" s="318">
        <v>12</v>
      </c>
      <c r="K36" s="319">
        <f t="shared" si="16"/>
        <v>7.5471698113207544E-2</v>
      </c>
      <c r="L36" s="316">
        <v>1530</v>
      </c>
      <c r="M36" s="316">
        <f t="shared" si="15"/>
        <v>115.47169811320754</v>
      </c>
      <c r="N36" s="321">
        <v>1</v>
      </c>
      <c r="O36" s="316">
        <f t="shared" si="11"/>
        <v>115.47</v>
      </c>
      <c r="P36" s="316">
        <f t="shared" si="12"/>
        <v>27.82</v>
      </c>
      <c r="Q36" s="317">
        <f t="shared" si="13"/>
        <v>143.29</v>
      </c>
    </row>
    <row r="37" spans="1:17" ht="19.5" customHeight="1" x14ac:dyDescent="0.25">
      <c r="A37" s="314" t="s">
        <v>512</v>
      </c>
      <c r="B37" s="315"/>
      <c r="C37" s="319"/>
      <c r="D37" s="316"/>
      <c r="E37" s="316"/>
      <c r="F37" s="320"/>
      <c r="G37" s="316"/>
      <c r="H37" s="316"/>
      <c r="I37" s="317"/>
      <c r="J37" s="318">
        <v>28</v>
      </c>
      <c r="K37" s="319">
        <f t="shared" si="16"/>
        <v>0.1761006289308176</v>
      </c>
      <c r="L37" s="316">
        <v>1530</v>
      </c>
      <c r="M37" s="316">
        <f t="shared" si="15"/>
        <v>269.43396226415092</v>
      </c>
      <c r="N37" s="321">
        <v>1</v>
      </c>
      <c r="O37" s="316">
        <f t="shared" si="11"/>
        <v>269.43</v>
      </c>
      <c r="P37" s="316">
        <f t="shared" si="12"/>
        <v>64.91</v>
      </c>
      <c r="Q37" s="317">
        <f t="shared" si="13"/>
        <v>334.34000000000003</v>
      </c>
    </row>
    <row r="38" spans="1:17" ht="19.5" customHeight="1" x14ac:dyDescent="0.25">
      <c r="A38" s="314" t="s">
        <v>512</v>
      </c>
      <c r="B38" s="315"/>
      <c r="C38" s="319"/>
      <c r="D38" s="316"/>
      <c r="E38" s="316"/>
      <c r="F38" s="320"/>
      <c r="G38" s="316"/>
      <c r="H38" s="316"/>
      <c r="I38" s="317"/>
      <c r="J38" s="318">
        <v>32</v>
      </c>
      <c r="K38" s="319">
        <f t="shared" si="16"/>
        <v>0.20125786163522014</v>
      </c>
      <c r="L38" s="316">
        <v>1530</v>
      </c>
      <c r="M38" s="316">
        <f t="shared" si="15"/>
        <v>307.92452830188682</v>
      </c>
      <c r="N38" s="321">
        <v>1</v>
      </c>
      <c r="O38" s="316">
        <f t="shared" si="11"/>
        <v>307.92</v>
      </c>
      <c r="P38" s="316">
        <f t="shared" si="12"/>
        <v>74.180000000000007</v>
      </c>
      <c r="Q38" s="317">
        <f t="shared" si="13"/>
        <v>382.1</v>
      </c>
    </row>
    <row r="39" spans="1:17" ht="19.5" customHeight="1" x14ac:dyDescent="0.25">
      <c r="A39" s="314" t="s">
        <v>512</v>
      </c>
      <c r="B39" s="315"/>
      <c r="C39" s="319"/>
      <c r="D39" s="316"/>
      <c r="E39" s="316"/>
      <c r="F39" s="320"/>
      <c r="G39" s="316"/>
      <c r="H39" s="316"/>
      <c r="I39" s="317"/>
      <c r="J39" s="318">
        <v>16</v>
      </c>
      <c r="K39" s="319">
        <f t="shared" si="16"/>
        <v>0.10062893081761007</v>
      </c>
      <c r="L39" s="316">
        <v>1530</v>
      </c>
      <c r="M39" s="316">
        <f t="shared" si="15"/>
        <v>153.96226415094341</v>
      </c>
      <c r="N39" s="321">
        <v>1</v>
      </c>
      <c r="O39" s="316">
        <f t="shared" si="11"/>
        <v>153.96</v>
      </c>
      <c r="P39" s="316">
        <f t="shared" si="12"/>
        <v>37.090000000000003</v>
      </c>
      <c r="Q39" s="317">
        <f t="shared" si="13"/>
        <v>191.05</v>
      </c>
    </row>
    <row r="40" spans="1:17" ht="19.5" customHeight="1" x14ac:dyDescent="0.25">
      <c r="A40" s="314" t="s">
        <v>512</v>
      </c>
      <c r="B40" s="315"/>
      <c r="C40" s="319"/>
      <c r="D40" s="316"/>
      <c r="E40" s="316"/>
      <c r="F40" s="320"/>
      <c r="G40" s="316"/>
      <c r="H40" s="316"/>
      <c r="I40" s="317"/>
      <c r="J40" s="318">
        <v>104</v>
      </c>
      <c r="K40" s="319">
        <f>J40/160</f>
        <v>0.65</v>
      </c>
      <c r="L40" s="316">
        <v>1530</v>
      </c>
      <c r="M40" s="316">
        <f t="shared" si="15"/>
        <v>994.5</v>
      </c>
      <c r="N40" s="321">
        <v>1</v>
      </c>
      <c r="O40" s="316">
        <f t="shared" si="11"/>
        <v>994.5</v>
      </c>
      <c r="P40" s="316">
        <f t="shared" si="12"/>
        <v>239.58</v>
      </c>
      <c r="Q40" s="317">
        <f t="shared" si="13"/>
        <v>1234.08</v>
      </c>
    </row>
    <row r="41" spans="1:17" ht="19.5" customHeight="1" x14ac:dyDescent="0.25">
      <c r="A41" s="314" t="s">
        <v>512</v>
      </c>
      <c r="B41" s="315"/>
      <c r="C41" s="319"/>
      <c r="D41" s="316"/>
      <c r="E41" s="316"/>
      <c r="F41" s="320"/>
      <c r="G41" s="316"/>
      <c r="H41" s="316"/>
      <c r="I41" s="317"/>
      <c r="J41" s="318">
        <v>32</v>
      </c>
      <c r="K41" s="319">
        <f>J41/159</f>
        <v>0.20125786163522014</v>
      </c>
      <c r="L41" s="316">
        <v>1630</v>
      </c>
      <c r="M41" s="316">
        <f t="shared" si="15"/>
        <v>328.0503144654088</v>
      </c>
      <c r="N41" s="321">
        <v>1</v>
      </c>
      <c r="O41" s="316">
        <f t="shared" si="11"/>
        <v>328.05</v>
      </c>
      <c r="P41" s="316">
        <f t="shared" si="12"/>
        <v>79.03</v>
      </c>
      <c r="Q41" s="317">
        <f t="shared" si="13"/>
        <v>407.08000000000004</v>
      </c>
    </row>
    <row r="42" spans="1:17" ht="19.5" customHeight="1" x14ac:dyDescent="0.25">
      <c r="A42" s="314" t="s">
        <v>512</v>
      </c>
      <c r="B42" s="315"/>
      <c r="C42" s="319"/>
      <c r="D42" s="316"/>
      <c r="E42" s="316"/>
      <c r="F42" s="320"/>
      <c r="G42" s="316"/>
      <c r="H42" s="316"/>
      <c r="I42" s="317"/>
      <c r="J42" s="318">
        <v>16</v>
      </c>
      <c r="K42" s="319">
        <f>J42/159</f>
        <v>0.10062893081761007</v>
      </c>
      <c r="L42" s="316">
        <v>1780</v>
      </c>
      <c r="M42" s="316">
        <f t="shared" si="15"/>
        <v>179.11949685534591</v>
      </c>
      <c r="N42" s="321">
        <v>1</v>
      </c>
      <c r="O42" s="316">
        <f t="shared" si="11"/>
        <v>179.12</v>
      </c>
      <c r="P42" s="316">
        <f t="shared" si="12"/>
        <v>43.15</v>
      </c>
      <c r="Q42" s="317">
        <f t="shared" si="13"/>
        <v>222.27</v>
      </c>
    </row>
    <row r="43" spans="1:17" ht="19.5" customHeight="1" x14ac:dyDescent="0.25">
      <c r="A43" s="314" t="s">
        <v>512</v>
      </c>
      <c r="B43" s="315"/>
      <c r="C43" s="319"/>
      <c r="D43" s="316"/>
      <c r="E43" s="316"/>
      <c r="F43" s="320"/>
      <c r="G43" s="316"/>
      <c r="H43" s="316"/>
      <c r="I43" s="317"/>
      <c r="J43" s="318">
        <v>16</v>
      </c>
      <c r="K43" s="319">
        <f>J43/159</f>
        <v>0.10062893081761007</v>
      </c>
      <c r="L43" s="316">
        <v>1630</v>
      </c>
      <c r="M43" s="316">
        <f t="shared" si="15"/>
        <v>164.0251572327044</v>
      </c>
      <c r="N43" s="321">
        <v>1</v>
      </c>
      <c r="O43" s="316">
        <f t="shared" si="11"/>
        <v>164.03</v>
      </c>
      <c r="P43" s="316">
        <f t="shared" si="12"/>
        <v>39.51</v>
      </c>
      <c r="Q43" s="317">
        <f t="shared" si="13"/>
        <v>203.54</v>
      </c>
    </row>
    <row r="44" spans="1:17" ht="19.5" customHeight="1" x14ac:dyDescent="0.25">
      <c r="A44" s="314" t="s">
        <v>512</v>
      </c>
      <c r="B44" s="315"/>
      <c r="C44" s="319"/>
      <c r="D44" s="316"/>
      <c r="E44" s="316"/>
      <c r="F44" s="320"/>
      <c r="G44" s="316"/>
      <c r="H44" s="316"/>
      <c r="I44" s="317"/>
      <c r="J44" s="318">
        <v>12</v>
      </c>
      <c r="K44" s="319">
        <f>J44/159</f>
        <v>7.5471698113207544E-2</v>
      </c>
      <c r="L44" s="316">
        <v>1530</v>
      </c>
      <c r="M44" s="316">
        <f t="shared" si="15"/>
        <v>115.47169811320754</v>
      </c>
      <c r="N44" s="321">
        <v>1</v>
      </c>
      <c r="O44" s="316">
        <f t="shared" si="11"/>
        <v>115.47</v>
      </c>
      <c r="P44" s="316">
        <f t="shared" si="12"/>
        <v>27.82</v>
      </c>
      <c r="Q44" s="317">
        <f t="shared" si="13"/>
        <v>143.29</v>
      </c>
    </row>
    <row r="45" spans="1:17" ht="19.5" customHeight="1" x14ac:dyDescent="0.25">
      <c r="A45" s="314" t="s">
        <v>512</v>
      </c>
      <c r="B45" s="315"/>
      <c r="C45" s="319"/>
      <c r="D45" s="316"/>
      <c r="E45" s="316"/>
      <c r="F45" s="320"/>
      <c r="G45" s="316"/>
      <c r="H45" s="316"/>
      <c r="I45" s="317"/>
      <c r="J45" s="318">
        <v>32</v>
      </c>
      <c r="K45" s="319">
        <f>J45/159</f>
        <v>0.20125786163522014</v>
      </c>
      <c r="L45" s="316">
        <v>1630</v>
      </c>
      <c r="M45" s="316">
        <f t="shared" si="15"/>
        <v>328.0503144654088</v>
      </c>
      <c r="N45" s="321">
        <v>1</v>
      </c>
      <c r="O45" s="316">
        <f t="shared" si="11"/>
        <v>328.05</v>
      </c>
      <c r="P45" s="316">
        <f t="shared" si="12"/>
        <v>79.03</v>
      </c>
      <c r="Q45" s="317">
        <f t="shared" si="13"/>
        <v>407.08000000000004</v>
      </c>
    </row>
    <row r="46" spans="1:17" ht="49.5" customHeight="1" x14ac:dyDescent="0.25">
      <c r="A46" s="83" t="s">
        <v>9</v>
      </c>
      <c r="B46" s="239">
        <f>SUM(B47:B57)</f>
        <v>443</v>
      </c>
      <c r="C46" s="913">
        <f>SUM(C47:C57)</f>
        <v>2.7849842767295598</v>
      </c>
      <c r="D46" s="85"/>
      <c r="E46" s="85"/>
      <c r="F46" s="107"/>
      <c r="G46" s="85">
        <f>SUM(G47:G57)</f>
        <v>512.81999999999994</v>
      </c>
      <c r="H46" s="85">
        <f t="shared" ref="H46:I46" si="17">SUM(H47:H57)</f>
        <v>123.53999999999998</v>
      </c>
      <c r="I46" s="85">
        <f t="shared" si="17"/>
        <v>636.36</v>
      </c>
      <c r="J46" s="978">
        <f>SUM(J47:J57)</f>
        <v>1141</v>
      </c>
      <c r="K46" s="979">
        <f>SUM(K47:K57)</f>
        <v>7.1742138364779864</v>
      </c>
      <c r="L46" s="972"/>
      <c r="M46" s="972"/>
      <c r="N46" s="992"/>
      <c r="O46" s="972">
        <f>SUM(O47:O57)</f>
        <v>6644.29</v>
      </c>
      <c r="P46" s="972">
        <f t="shared" ref="P46:Q46" si="18">SUM(P47:P57)</f>
        <v>1600.61</v>
      </c>
      <c r="Q46" s="973">
        <f t="shared" si="18"/>
        <v>8244.9</v>
      </c>
    </row>
    <row r="47" spans="1:17" x14ac:dyDescent="0.25">
      <c r="A47" s="314" t="s">
        <v>620</v>
      </c>
      <c r="B47" s="315">
        <v>48</v>
      </c>
      <c r="C47" s="319">
        <f t="shared" ref="C47:C56" si="19">B47/159</f>
        <v>0.30188679245283018</v>
      </c>
      <c r="D47" s="316">
        <v>866</v>
      </c>
      <c r="E47" s="316">
        <f t="shared" ref="E47:E56" si="20">D47*C47</f>
        <v>261.43396226415092</v>
      </c>
      <c r="F47" s="320">
        <v>0.2</v>
      </c>
      <c r="G47" s="316">
        <f t="shared" ref="G47:G56" si="21">ROUND(E47*F47,2)</f>
        <v>52.29</v>
      </c>
      <c r="H47" s="316">
        <f t="shared" ref="H47:H56" si="22">ROUND(G47*0.2409,2)</f>
        <v>12.6</v>
      </c>
      <c r="I47" s="317">
        <f t="shared" ref="I47:I56" si="23">G47+H47</f>
        <v>64.89</v>
      </c>
      <c r="J47" s="318">
        <v>144</v>
      </c>
      <c r="K47" s="319">
        <f>J47/159</f>
        <v>0.90566037735849059</v>
      </c>
      <c r="L47" s="316">
        <v>866</v>
      </c>
      <c r="M47" s="316">
        <f t="shared" ref="M47:M57" si="24">L47*K47</f>
        <v>784.30188679245282</v>
      </c>
      <c r="N47" s="320">
        <v>1</v>
      </c>
      <c r="O47" s="316">
        <f t="shared" ref="O47:O57" si="25">ROUND(M47*N47,2)</f>
        <v>784.3</v>
      </c>
      <c r="P47" s="316">
        <f t="shared" si="12"/>
        <v>188.94</v>
      </c>
      <c r="Q47" s="317">
        <f t="shared" si="13"/>
        <v>973.24</v>
      </c>
    </row>
    <row r="48" spans="1:17" x14ac:dyDescent="0.25">
      <c r="A48" s="314" t="s">
        <v>621</v>
      </c>
      <c r="B48" s="315">
        <v>40</v>
      </c>
      <c r="C48" s="319">
        <f t="shared" si="19"/>
        <v>0.25157232704402516</v>
      </c>
      <c r="D48" s="316">
        <v>1370</v>
      </c>
      <c r="E48" s="316">
        <f t="shared" si="20"/>
        <v>344.65408805031444</v>
      </c>
      <c r="F48" s="320">
        <v>0.2</v>
      </c>
      <c r="G48" s="316">
        <f t="shared" si="21"/>
        <v>68.930000000000007</v>
      </c>
      <c r="H48" s="316">
        <f t="shared" si="22"/>
        <v>16.61</v>
      </c>
      <c r="I48" s="317">
        <f t="shared" si="23"/>
        <v>85.54</v>
      </c>
      <c r="J48" s="318">
        <v>119</v>
      </c>
      <c r="K48" s="319">
        <f>J48/159</f>
        <v>0.74842767295597479</v>
      </c>
      <c r="L48" s="316">
        <v>1370</v>
      </c>
      <c r="M48" s="316">
        <f t="shared" si="24"/>
        <v>1025.3459119496854</v>
      </c>
      <c r="N48" s="320">
        <v>1</v>
      </c>
      <c r="O48" s="316">
        <f t="shared" si="25"/>
        <v>1025.3499999999999</v>
      </c>
      <c r="P48" s="316">
        <f t="shared" si="12"/>
        <v>247.01</v>
      </c>
      <c r="Q48" s="317">
        <f t="shared" si="13"/>
        <v>1272.3599999999999</v>
      </c>
    </row>
    <row r="49" spans="1:17" x14ac:dyDescent="0.25">
      <c r="A49" s="314" t="s">
        <v>620</v>
      </c>
      <c r="B49" s="315">
        <v>39</v>
      </c>
      <c r="C49" s="319">
        <f t="shared" si="19"/>
        <v>0.24528301886792453</v>
      </c>
      <c r="D49" s="316">
        <v>902</v>
      </c>
      <c r="E49" s="316">
        <f t="shared" si="20"/>
        <v>221.24528301886792</v>
      </c>
      <c r="F49" s="320">
        <v>0.2</v>
      </c>
      <c r="G49" s="316">
        <f t="shared" si="21"/>
        <v>44.25</v>
      </c>
      <c r="H49" s="316">
        <f t="shared" si="22"/>
        <v>10.66</v>
      </c>
      <c r="I49" s="317">
        <f t="shared" si="23"/>
        <v>54.91</v>
      </c>
      <c r="J49" s="318">
        <v>144</v>
      </c>
      <c r="K49" s="319">
        <f>J49/159</f>
        <v>0.90566037735849059</v>
      </c>
      <c r="L49" s="316">
        <v>902</v>
      </c>
      <c r="M49" s="316">
        <f t="shared" si="24"/>
        <v>816.90566037735846</v>
      </c>
      <c r="N49" s="320">
        <v>1</v>
      </c>
      <c r="O49" s="316">
        <f t="shared" si="25"/>
        <v>816.91</v>
      </c>
      <c r="P49" s="316">
        <f t="shared" si="12"/>
        <v>196.79</v>
      </c>
      <c r="Q49" s="317">
        <f t="shared" si="13"/>
        <v>1013.6999999999999</v>
      </c>
    </row>
    <row r="50" spans="1:17" x14ac:dyDescent="0.25">
      <c r="A50" s="314" t="s">
        <v>620</v>
      </c>
      <c r="B50" s="315">
        <v>47</v>
      </c>
      <c r="C50" s="319">
        <f t="shared" si="19"/>
        <v>0.29559748427672955</v>
      </c>
      <c r="D50" s="316">
        <v>866</v>
      </c>
      <c r="E50" s="316">
        <f t="shared" si="20"/>
        <v>255.98742138364778</v>
      </c>
      <c r="F50" s="320">
        <v>0.2</v>
      </c>
      <c r="G50" s="316">
        <f t="shared" si="21"/>
        <v>51.2</v>
      </c>
      <c r="H50" s="316">
        <f t="shared" si="22"/>
        <v>12.33</v>
      </c>
      <c r="I50" s="317">
        <f t="shared" si="23"/>
        <v>63.53</v>
      </c>
      <c r="J50" s="318">
        <v>120</v>
      </c>
      <c r="K50" s="319">
        <f>J50/159</f>
        <v>0.75471698113207553</v>
      </c>
      <c r="L50" s="316">
        <v>866</v>
      </c>
      <c r="M50" s="316">
        <f t="shared" si="24"/>
        <v>653.58490566037744</v>
      </c>
      <c r="N50" s="320">
        <v>1</v>
      </c>
      <c r="O50" s="316">
        <f t="shared" si="25"/>
        <v>653.58000000000004</v>
      </c>
      <c r="P50" s="316">
        <f t="shared" si="12"/>
        <v>157.44999999999999</v>
      </c>
      <c r="Q50" s="317">
        <f t="shared" si="13"/>
        <v>811.03</v>
      </c>
    </row>
    <row r="51" spans="1:17" x14ac:dyDescent="0.25">
      <c r="A51" s="314" t="s">
        <v>620</v>
      </c>
      <c r="B51" s="315">
        <v>64</v>
      </c>
      <c r="C51" s="319">
        <f t="shared" si="19"/>
        <v>0.40251572327044027</v>
      </c>
      <c r="D51" s="316">
        <v>866</v>
      </c>
      <c r="E51" s="316">
        <f t="shared" si="20"/>
        <v>348.57861635220127</v>
      </c>
      <c r="F51" s="320">
        <v>0.2</v>
      </c>
      <c r="G51" s="316">
        <f t="shared" si="21"/>
        <v>69.72</v>
      </c>
      <c r="H51" s="316">
        <f t="shared" si="22"/>
        <v>16.8</v>
      </c>
      <c r="I51" s="317">
        <f t="shared" si="23"/>
        <v>86.52</v>
      </c>
      <c r="J51" s="318">
        <v>104</v>
      </c>
      <c r="K51" s="319">
        <f>J51/159</f>
        <v>0.65408805031446537</v>
      </c>
      <c r="L51" s="316">
        <v>866</v>
      </c>
      <c r="M51" s="316">
        <f t="shared" si="24"/>
        <v>566.44025157232704</v>
      </c>
      <c r="N51" s="320">
        <v>1</v>
      </c>
      <c r="O51" s="316">
        <f t="shared" si="25"/>
        <v>566.44000000000005</v>
      </c>
      <c r="P51" s="316">
        <f t="shared" si="12"/>
        <v>136.46</v>
      </c>
      <c r="Q51" s="317">
        <f t="shared" si="13"/>
        <v>702.90000000000009</v>
      </c>
    </row>
    <row r="52" spans="1:17" x14ac:dyDescent="0.25">
      <c r="A52" s="314" t="s">
        <v>622</v>
      </c>
      <c r="B52" s="315">
        <v>30</v>
      </c>
      <c r="C52" s="319">
        <f>B52/160</f>
        <v>0.1875</v>
      </c>
      <c r="D52" s="316">
        <v>890</v>
      </c>
      <c r="E52" s="316">
        <f t="shared" si="20"/>
        <v>166.875</v>
      </c>
      <c r="F52" s="320">
        <v>0.2</v>
      </c>
      <c r="G52" s="316">
        <f t="shared" si="21"/>
        <v>33.380000000000003</v>
      </c>
      <c r="H52" s="316">
        <f t="shared" si="22"/>
        <v>8.0399999999999991</v>
      </c>
      <c r="I52" s="317">
        <f t="shared" si="23"/>
        <v>41.42</v>
      </c>
      <c r="J52" s="318">
        <v>48</v>
      </c>
      <c r="K52" s="319">
        <f>J52/160</f>
        <v>0.3</v>
      </c>
      <c r="L52" s="316">
        <v>890</v>
      </c>
      <c r="M52" s="316">
        <f t="shared" si="24"/>
        <v>267</v>
      </c>
      <c r="N52" s="320">
        <v>1</v>
      </c>
      <c r="O52" s="316">
        <f t="shared" si="25"/>
        <v>267</v>
      </c>
      <c r="P52" s="316">
        <f t="shared" si="12"/>
        <v>64.319999999999993</v>
      </c>
      <c r="Q52" s="317">
        <f t="shared" si="13"/>
        <v>331.32</v>
      </c>
    </row>
    <row r="53" spans="1:17" x14ac:dyDescent="0.25">
      <c r="A53" s="314" t="s">
        <v>622</v>
      </c>
      <c r="B53" s="315">
        <v>56</v>
      </c>
      <c r="C53" s="319">
        <f t="shared" si="19"/>
        <v>0.3522012578616352</v>
      </c>
      <c r="D53" s="316">
        <v>890</v>
      </c>
      <c r="E53" s="316">
        <f t="shared" si="20"/>
        <v>313.45911949685535</v>
      </c>
      <c r="F53" s="320">
        <v>0.2</v>
      </c>
      <c r="G53" s="316">
        <f t="shared" si="21"/>
        <v>62.69</v>
      </c>
      <c r="H53" s="316">
        <f t="shared" si="22"/>
        <v>15.1</v>
      </c>
      <c r="I53" s="317">
        <f t="shared" si="23"/>
        <v>77.789999999999992</v>
      </c>
      <c r="J53" s="318">
        <v>120</v>
      </c>
      <c r="K53" s="319">
        <f>J53/159</f>
        <v>0.75471698113207553</v>
      </c>
      <c r="L53" s="316">
        <v>890</v>
      </c>
      <c r="M53" s="316">
        <f t="shared" si="24"/>
        <v>671.69811320754718</v>
      </c>
      <c r="N53" s="320">
        <v>1</v>
      </c>
      <c r="O53" s="316">
        <f t="shared" si="25"/>
        <v>671.7</v>
      </c>
      <c r="P53" s="316">
        <f t="shared" si="12"/>
        <v>161.81</v>
      </c>
      <c r="Q53" s="317">
        <f t="shared" si="13"/>
        <v>833.51</v>
      </c>
    </row>
    <row r="54" spans="1:17" x14ac:dyDescent="0.25">
      <c r="A54" s="314" t="s">
        <v>622</v>
      </c>
      <c r="B54" s="315">
        <v>56</v>
      </c>
      <c r="C54" s="319">
        <f t="shared" si="19"/>
        <v>0.3522012578616352</v>
      </c>
      <c r="D54" s="316">
        <v>890</v>
      </c>
      <c r="E54" s="316">
        <f t="shared" si="20"/>
        <v>313.45911949685535</v>
      </c>
      <c r="F54" s="320">
        <v>0.2</v>
      </c>
      <c r="G54" s="316">
        <f t="shared" si="21"/>
        <v>62.69</v>
      </c>
      <c r="H54" s="316">
        <f t="shared" si="22"/>
        <v>15.1</v>
      </c>
      <c r="I54" s="317">
        <f t="shared" si="23"/>
        <v>77.789999999999992</v>
      </c>
      <c r="J54" s="318">
        <v>55</v>
      </c>
      <c r="K54" s="319">
        <f>J54/159</f>
        <v>0.34591194968553457</v>
      </c>
      <c r="L54" s="316">
        <v>890</v>
      </c>
      <c r="M54" s="316">
        <f t="shared" si="24"/>
        <v>307.86163522012578</v>
      </c>
      <c r="N54" s="320">
        <v>1</v>
      </c>
      <c r="O54" s="316">
        <f t="shared" si="25"/>
        <v>307.86</v>
      </c>
      <c r="P54" s="316">
        <f t="shared" si="12"/>
        <v>74.16</v>
      </c>
      <c r="Q54" s="317">
        <f t="shared" si="13"/>
        <v>382.02</v>
      </c>
    </row>
    <row r="55" spans="1:17" x14ac:dyDescent="0.25">
      <c r="A55" s="314" t="s">
        <v>622</v>
      </c>
      <c r="B55" s="315">
        <v>48</v>
      </c>
      <c r="C55" s="319">
        <f t="shared" si="19"/>
        <v>0.30188679245283018</v>
      </c>
      <c r="D55" s="316">
        <v>854</v>
      </c>
      <c r="E55" s="316">
        <f t="shared" si="20"/>
        <v>257.81132075471697</v>
      </c>
      <c r="F55" s="320">
        <v>0.2</v>
      </c>
      <c r="G55" s="316">
        <f t="shared" si="21"/>
        <v>51.56</v>
      </c>
      <c r="H55" s="316">
        <f t="shared" si="22"/>
        <v>12.42</v>
      </c>
      <c r="I55" s="317">
        <f t="shared" si="23"/>
        <v>63.980000000000004</v>
      </c>
      <c r="J55" s="318">
        <v>111</v>
      </c>
      <c r="K55" s="319">
        <f>J55/159</f>
        <v>0.69811320754716977</v>
      </c>
      <c r="L55" s="316">
        <v>854</v>
      </c>
      <c r="M55" s="316">
        <f t="shared" si="24"/>
        <v>596.18867924528297</v>
      </c>
      <c r="N55" s="320">
        <v>1</v>
      </c>
      <c r="O55" s="316">
        <f t="shared" si="25"/>
        <v>596.19000000000005</v>
      </c>
      <c r="P55" s="316">
        <f t="shared" si="12"/>
        <v>143.62</v>
      </c>
      <c r="Q55" s="317">
        <f t="shared" si="13"/>
        <v>739.81000000000006</v>
      </c>
    </row>
    <row r="56" spans="1:17" x14ac:dyDescent="0.25">
      <c r="A56" s="314" t="s">
        <v>622</v>
      </c>
      <c r="B56" s="315">
        <v>15</v>
      </c>
      <c r="C56" s="319">
        <f t="shared" si="19"/>
        <v>9.4339622641509441E-2</v>
      </c>
      <c r="D56" s="316">
        <v>854</v>
      </c>
      <c r="E56" s="316">
        <f t="shared" si="20"/>
        <v>80.566037735849065</v>
      </c>
      <c r="F56" s="320">
        <v>0.2</v>
      </c>
      <c r="G56" s="316">
        <f t="shared" si="21"/>
        <v>16.11</v>
      </c>
      <c r="H56" s="316">
        <f t="shared" si="22"/>
        <v>3.88</v>
      </c>
      <c r="I56" s="317">
        <f t="shared" si="23"/>
        <v>19.989999999999998</v>
      </c>
      <c r="J56" s="318">
        <v>144</v>
      </c>
      <c r="K56" s="319">
        <f>J56/159</f>
        <v>0.90566037735849059</v>
      </c>
      <c r="L56" s="316">
        <v>854</v>
      </c>
      <c r="M56" s="316">
        <f t="shared" si="24"/>
        <v>773.43396226415098</v>
      </c>
      <c r="N56" s="320">
        <v>1</v>
      </c>
      <c r="O56" s="316">
        <f t="shared" si="25"/>
        <v>773.43</v>
      </c>
      <c r="P56" s="316">
        <f t="shared" si="12"/>
        <v>186.32</v>
      </c>
      <c r="Q56" s="317">
        <f t="shared" si="13"/>
        <v>959.75</v>
      </c>
    </row>
    <row r="57" spans="1:17" x14ac:dyDescent="0.25">
      <c r="A57" s="314" t="s">
        <v>622</v>
      </c>
      <c r="B57" s="315"/>
      <c r="C57" s="319"/>
      <c r="D57" s="316"/>
      <c r="E57" s="316"/>
      <c r="F57" s="320"/>
      <c r="G57" s="316"/>
      <c r="H57" s="316"/>
      <c r="I57" s="317"/>
      <c r="J57" s="318">
        <v>32</v>
      </c>
      <c r="K57" s="319">
        <f>J57/159</f>
        <v>0.20125786163522014</v>
      </c>
      <c r="L57" s="316">
        <v>902</v>
      </c>
      <c r="M57" s="316">
        <f t="shared" si="24"/>
        <v>181.53459119496856</v>
      </c>
      <c r="N57" s="321">
        <v>1</v>
      </c>
      <c r="O57" s="316">
        <f t="shared" si="25"/>
        <v>181.53</v>
      </c>
      <c r="P57" s="316">
        <f t="shared" si="12"/>
        <v>43.73</v>
      </c>
      <c r="Q57" s="317">
        <f t="shared" si="13"/>
        <v>225.26</v>
      </c>
    </row>
    <row r="58" spans="1:17" ht="57" customHeight="1" x14ac:dyDescent="0.25">
      <c r="A58" s="83" t="s">
        <v>10</v>
      </c>
      <c r="B58" s="239">
        <f>SUM(B59:B67)</f>
        <v>240</v>
      </c>
      <c r="C58" s="95">
        <f>SUM(C59:C67)</f>
        <v>1.5094339622641508</v>
      </c>
      <c r="D58" s="85"/>
      <c r="E58" s="85"/>
      <c r="F58" s="107"/>
      <c r="G58" s="85">
        <f>SUM(G59:G67)</f>
        <v>197.74</v>
      </c>
      <c r="H58" s="85">
        <f t="shared" ref="H58:I58" si="26">SUM(H59:H67)</f>
        <v>47.65</v>
      </c>
      <c r="I58" s="85">
        <f t="shared" si="26"/>
        <v>245.39</v>
      </c>
      <c r="J58" s="978">
        <f>SUM(J59:J67)</f>
        <v>880</v>
      </c>
      <c r="K58" s="979">
        <f>SUM(K59:K67)</f>
        <v>5.5345911949685531</v>
      </c>
      <c r="L58" s="972"/>
      <c r="M58" s="972"/>
      <c r="N58" s="992"/>
      <c r="O58" s="972">
        <f>SUM(O59:O67)</f>
        <v>3625.16</v>
      </c>
      <c r="P58" s="972">
        <f t="shared" ref="P58:Q58" si="27">SUM(P59:P67)</f>
        <v>873.3</v>
      </c>
      <c r="Q58" s="973">
        <f t="shared" si="27"/>
        <v>4498.46</v>
      </c>
    </row>
    <row r="59" spans="1:17" x14ac:dyDescent="0.25">
      <c r="A59" s="314" t="s">
        <v>623</v>
      </c>
      <c r="B59" s="315">
        <v>56</v>
      </c>
      <c r="C59" s="319">
        <f t="shared" ref="C59:C104" si="28">B59/159</f>
        <v>0.3522012578616352</v>
      </c>
      <c r="D59" s="316">
        <v>655</v>
      </c>
      <c r="E59" s="316">
        <f t="shared" ref="E59:E104" si="29">D59*C59</f>
        <v>230.69182389937106</v>
      </c>
      <c r="F59" s="320">
        <v>0.2</v>
      </c>
      <c r="G59" s="316">
        <f t="shared" ref="G59:G122" si="30">ROUND(E59*F59,2)</f>
        <v>46.14</v>
      </c>
      <c r="H59" s="316">
        <f t="shared" ref="H59:H122" si="31">ROUND(G59*0.2409,2)</f>
        <v>11.12</v>
      </c>
      <c r="I59" s="317">
        <f t="shared" ref="I59:I122" si="32">G59+H59</f>
        <v>57.26</v>
      </c>
      <c r="J59" s="318">
        <v>103</v>
      </c>
      <c r="K59" s="319">
        <f t="shared" ref="K59:K67" si="33">J59/159</f>
        <v>0.64779874213836475</v>
      </c>
      <c r="L59" s="316">
        <v>655</v>
      </c>
      <c r="M59" s="316">
        <f t="shared" ref="M59:M67" si="34">L59*K59</f>
        <v>424.30817610062888</v>
      </c>
      <c r="N59" s="320">
        <v>1</v>
      </c>
      <c r="O59" s="316">
        <f t="shared" ref="O59:O107" si="35">ROUND(M59*N59,2)</f>
        <v>424.31</v>
      </c>
      <c r="P59" s="316">
        <f t="shared" si="12"/>
        <v>102.22</v>
      </c>
      <c r="Q59" s="317">
        <f t="shared" si="13"/>
        <v>526.53</v>
      </c>
    </row>
    <row r="60" spans="1:17" x14ac:dyDescent="0.25">
      <c r="A60" s="314" t="s">
        <v>623</v>
      </c>
      <c r="B60" s="315">
        <v>40</v>
      </c>
      <c r="C60" s="319">
        <f t="shared" si="28"/>
        <v>0.25157232704402516</v>
      </c>
      <c r="D60" s="316">
        <v>655</v>
      </c>
      <c r="E60" s="316">
        <f t="shared" si="29"/>
        <v>164.77987421383648</v>
      </c>
      <c r="F60" s="320">
        <v>0.2</v>
      </c>
      <c r="G60" s="316">
        <f t="shared" si="30"/>
        <v>32.96</v>
      </c>
      <c r="H60" s="316">
        <f t="shared" si="31"/>
        <v>7.94</v>
      </c>
      <c r="I60" s="317">
        <f t="shared" si="32"/>
        <v>40.9</v>
      </c>
      <c r="J60" s="318">
        <v>119</v>
      </c>
      <c r="K60" s="319">
        <f t="shared" si="33"/>
        <v>0.74842767295597479</v>
      </c>
      <c r="L60" s="316">
        <v>655</v>
      </c>
      <c r="M60" s="316">
        <f t="shared" si="34"/>
        <v>490.22012578616346</v>
      </c>
      <c r="N60" s="320">
        <v>1</v>
      </c>
      <c r="O60" s="316">
        <f t="shared" si="35"/>
        <v>490.22</v>
      </c>
      <c r="P60" s="316">
        <f t="shared" si="12"/>
        <v>118.09</v>
      </c>
      <c r="Q60" s="317">
        <f t="shared" si="13"/>
        <v>608.31000000000006</v>
      </c>
    </row>
    <row r="61" spans="1:17" x14ac:dyDescent="0.25">
      <c r="A61" s="314" t="s">
        <v>623</v>
      </c>
      <c r="B61" s="315">
        <v>16</v>
      </c>
      <c r="C61" s="319">
        <f t="shared" si="28"/>
        <v>0.10062893081761007</v>
      </c>
      <c r="D61" s="316">
        <v>655</v>
      </c>
      <c r="E61" s="316">
        <f t="shared" si="29"/>
        <v>65.911949685534594</v>
      </c>
      <c r="F61" s="320">
        <v>0.2</v>
      </c>
      <c r="G61" s="316">
        <f t="shared" si="30"/>
        <v>13.18</v>
      </c>
      <c r="H61" s="316">
        <f t="shared" si="31"/>
        <v>3.18</v>
      </c>
      <c r="I61" s="317">
        <f t="shared" si="32"/>
        <v>16.36</v>
      </c>
      <c r="J61" s="318">
        <v>103</v>
      </c>
      <c r="K61" s="319">
        <f t="shared" si="33"/>
        <v>0.64779874213836475</v>
      </c>
      <c r="L61" s="316">
        <v>655</v>
      </c>
      <c r="M61" s="316">
        <f t="shared" si="34"/>
        <v>424.30817610062888</v>
      </c>
      <c r="N61" s="320">
        <v>1</v>
      </c>
      <c r="O61" s="316">
        <f t="shared" si="35"/>
        <v>424.31</v>
      </c>
      <c r="P61" s="316">
        <f t="shared" si="12"/>
        <v>102.22</v>
      </c>
      <c r="Q61" s="317">
        <f t="shared" si="13"/>
        <v>526.53</v>
      </c>
    </row>
    <row r="62" spans="1:17" x14ac:dyDescent="0.25">
      <c r="A62" s="314" t="s">
        <v>623</v>
      </c>
      <c r="B62" s="315">
        <v>32</v>
      </c>
      <c r="C62" s="319">
        <f t="shared" si="28"/>
        <v>0.20125786163522014</v>
      </c>
      <c r="D62" s="316">
        <v>655</v>
      </c>
      <c r="E62" s="316">
        <f t="shared" si="29"/>
        <v>131.82389937106919</v>
      </c>
      <c r="F62" s="320">
        <v>0.2</v>
      </c>
      <c r="G62" s="316">
        <f t="shared" si="30"/>
        <v>26.36</v>
      </c>
      <c r="H62" s="316">
        <f t="shared" si="31"/>
        <v>6.35</v>
      </c>
      <c r="I62" s="317">
        <f t="shared" si="32"/>
        <v>32.71</v>
      </c>
      <c r="J62" s="318">
        <v>48</v>
      </c>
      <c r="K62" s="319">
        <f t="shared" si="33"/>
        <v>0.30188679245283018</v>
      </c>
      <c r="L62" s="316">
        <v>655</v>
      </c>
      <c r="M62" s="316">
        <f t="shared" si="34"/>
        <v>197.73584905660377</v>
      </c>
      <c r="N62" s="320">
        <v>1</v>
      </c>
      <c r="O62" s="316">
        <f t="shared" si="35"/>
        <v>197.74</v>
      </c>
      <c r="P62" s="316">
        <f t="shared" si="12"/>
        <v>47.64</v>
      </c>
      <c r="Q62" s="317">
        <f t="shared" si="13"/>
        <v>245.38</v>
      </c>
    </row>
    <row r="63" spans="1:17" x14ac:dyDescent="0.25">
      <c r="A63" s="314" t="s">
        <v>623</v>
      </c>
      <c r="B63" s="315">
        <v>48</v>
      </c>
      <c r="C63" s="319">
        <f t="shared" si="28"/>
        <v>0.30188679245283018</v>
      </c>
      <c r="D63" s="316">
        <v>655</v>
      </c>
      <c r="E63" s="316">
        <f t="shared" si="29"/>
        <v>197.73584905660377</v>
      </c>
      <c r="F63" s="320">
        <v>0.2</v>
      </c>
      <c r="G63" s="316">
        <f t="shared" si="30"/>
        <v>39.549999999999997</v>
      </c>
      <c r="H63" s="316">
        <f t="shared" si="31"/>
        <v>9.5299999999999994</v>
      </c>
      <c r="I63" s="317">
        <f t="shared" si="32"/>
        <v>49.08</v>
      </c>
      <c r="J63" s="318">
        <v>111</v>
      </c>
      <c r="K63" s="319">
        <f t="shared" si="33"/>
        <v>0.69811320754716977</v>
      </c>
      <c r="L63" s="316">
        <v>655</v>
      </c>
      <c r="M63" s="316">
        <f t="shared" si="34"/>
        <v>457.2641509433962</v>
      </c>
      <c r="N63" s="320">
        <v>1</v>
      </c>
      <c r="O63" s="316">
        <f t="shared" si="35"/>
        <v>457.26</v>
      </c>
      <c r="P63" s="316">
        <f t="shared" si="12"/>
        <v>110.15</v>
      </c>
      <c r="Q63" s="317">
        <f t="shared" si="13"/>
        <v>567.41</v>
      </c>
    </row>
    <row r="64" spans="1:17" x14ac:dyDescent="0.25">
      <c r="A64" s="314" t="s">
        <v>623</v>
      </c>
      <c r="B64" s="315">
        <v>48</v>
      </c>
      <c r="C64" s="319">
        <f t="shared" si="28"/>
        <v>0.30188679245283018</v>
      </c>
      <c r="D64" s="316">
        <v>655</v>
      </c>
      <c r="E64" s="316">
        <f t="shared" si="29"/>
        <v>197.73584905660377</v>
      </c>
      <c r="F64" s="320">
        <v>0.2</v>
      </c>
      <c r="G64" s="316">
        <f t="shared" si="30"/>
        <v>39.549999999999997</v>
      </c>
      <c r="H64" s="316">
        <f t="shared" si="31"/>
        <v>9.5299999999999994</v>
      </c>
      <c r="I64" s="317">
        <f t="shared" si="32"/>
        <v>49.08</v>
      </c>
      <c r="J64" s="318">
        <v>111</v>
      </c>
      <c r="K64" s="319">
        <f t="shared" si="33"/>
        <v>0.69811320754716977</v>
      </c>
      <c r="L64" s="316">
        <v>655</v>
      </c>
      <c r="M64" s="316">
        <f t="shared" si="34"/>
        <v>457.2641509433962</v>
      </c>
      <c r="N64" s="320">
        <v>1</v>
      </c>
      <c r="O64" s="316">
        <f t="shared" si="35"/>
        <v>457.26</v>
      </c>
      <c r="P64" s="316">
        <f t="shared" si="12"/>
        <v>110.15</v>
      </c>
      <c r="Q64" s="317">
        <f t="shared" si="13"/>
        <v>567.41</v>
      </c>
    </row>
    <row r="65" spans="1:17" x14ac:dyDescent="0.25">
      <c r="A65" s="314" t="s">
        <v>623</v>
      </c>
      <c r="B65" s="315"/>
      <c r="C65" s="319"/>
      <c r="D65" s="316"/>
      <c r="E65" s="316"/>
      <c r="F65" s="320"/>
      <c r="G65" s="316"/>
      <c r="H65" s="316"/>
      <c r="I65" s="317"/>
      <c r="J65" s="318">
        <v>119</v>
      </c>
      <c r="K65" s="319">
        <f t="shared" si="33"/>
        <v>0.74842767295597479</v>
      </c>
      <c r="L65" s="316">
        <v>655</v>
      </c>
      <c r="M65" s="316">
        <f t="shared" si="34"/>
        <v>490.22012578616346</v>
      </c>
      <c r="N65" s="321">
        <v>1</v>
      </c>
      <c r="O65" s="316">
        <f t="shared" si="35"/>
        <v>490.22</v>
      </c>
      <c r="P65" s="316">
        <f t="shared" si="12"/>
        <v>118.09</v>
      </c>
      <c r="Q65" s="317">
        <f t="shared" si="13"/>
        <v>608.31000000000006</v>
      </c>
    </row>
    <row r="66" spans="1:17" x14ac:dyDescent="0.25">
      <c r="A66" s="314" t="s">
        <v>623</v>
      </c>
      <c r="B66" s="315"/>
      <c r="C66" s="319"/>
      <c r="D66" s="316"/>
      <c r="E66" s="316"/>
      <c r="F66" s="320"/>
      <c r="G66" s="316"/>
      <c r="H66" s="316"/>
      <c r="I66" s="317"/>
      <c r="J66" s="318">
        <v>87</v>
      </c>
      <c r="K66" s="319">
        <f t="shared" si="33"/>
        <v>0.54716981132075471</v>
      </c>
      <c r="L66" s="316">
        <v>655</v>
      </c>
      <c r="M66" s="316">
        <f t="shared" si="34"/>
        <v>358.39622641509436</v>
      </c>
      <c r="N66" s="321">
        <v>1</v>
      </c>
      <c r="O66" s="316">
        <f t="shared" si="35"/>
        <v>358.4</v>
      </c>
      <c r="P66" s="316">
        <f t="shared" si="12"/>
        <v>86.34</v>
      </c>
      <c r="Q66" s="317">
        <f t="shared" si="13"/>
        <v>444.74</v>
      </c>
    </row>
    <row r="67" spans="1:17" x14ac:dyDescent="0.25">
      <c r="A67" s="314" t="s">
        <v>623</v>
      </c>
      <c r="B67" s="315"/>
      <c r="C67" s="319"/>
      <c r="D67" s="316"/>
      <c r="E67" s="316"/>
      <c r="F67" s="320"/>
      <c r="G67" s="316"/>
      <c r="H67" s="316"/>
      <c r="I67" s="317"/>
      <c r="J67" s="318">
        <v>79</v>
      </c>
      <c r="K67" s="319">
        <f t="shared" si="33"/>
        <v>0.49685534591194969</v>
      </c>
      <c r="L67" s="316">
        <v>655</v>
      </c>
      <c r="M67" s="316">
        <f t="shared" si="34"/>
        <v>325.44025157232704</v>
      </c>
      <c r="N67" s="321">
        <v>1</v>
      </c>
      <c r="O67" s="316">
        <f t="shared" si="35"/>
        <v>325.44</v>
      </c>
      <c r="P67" s="316">
        <f t="shared" si="12"/>
        <v>78.400000000000006</v>
      </c>
      <c r="Q67" s="317">
        <f t="shared" si="13"/>
        <v>403.84000000000003</v>
      </c>
    </row>
    <row r="68" spans="1:17" ht="36" customHeight="1" x14ac:dyDescent="0.25">
      <c r="A68" s="83" t="s">
        <v>8</v>
      </c>
      <c r="B68" s="239">
        <f>SUM(B69:B85)</f>
        <v>559</v>
      </c>
      <c r="C68" s="95">
        <f>SUM(C69:C85)</f>
        <v>3.5084905660377355</v>
      </c>
      <c r="D68" s="85"/>
      <c r="E68" s="85"/>
      <c r="F68" s="107"/>
      <c r="G68" s="85">
        <f>SUM(G69:G85)</f>
        <v>404.53000000000003</v>
      </c>
      <c r="H68" s="85">
        <f t="shared" ref="H68:I68" si="36">SUM(H69:H85)</f>
        <v>97.429999999999993</v>
      </c>
      <c r="I68" s="85">
        <f t="shared" si="36"/>
        <v>501.95999999999992</v>
      </c>
      <c r="J68" s="978">
        <f>SUM(J69:J85)</f>
        <v>1470</v>
      </c>
      <c r="K68" s="979">
        <f>SUM(K69:K85)</f>
        <v>9.2312893081761001</v>
      </c>
      <c r="L68" s="972"/>
      <c r="M68" s="972"/>
      <c r="N68" s="992"/>
      <c r="O68" s="972">
        <f>SUM(O69:O85)</f>
        <v>5341.6600000000008</v>
      </c>
      <c r="P68" s="972">
        <f t="shared" ref="P68:Q68" si="37">SUM(P69:P85)</f>
        <v>1286.8200000000002</v>
      </c>
      <c r="Q68" s="973">
        <f t="shared" si="37"/>
        <v>6628.48</v>
      </c>
    </row>
    <row r="69" spans="1:17" x14ac:dyDescent="0.25">
      <c r="A69" s="314" t="s">
        <v>601</v>
      </c>
      <c r="B69" s="315">
        <v>48</v>
      </c>
      <c r="C69" s="319">
        <f t="shared" si="28"/>
        <v>0.30188679245283018</v>
      </c>
      <c r="D69" s="316">
        <v>560</v>
      </c>
      <c r="E69" s="316">
        <f t="shared" si="29"/>
        <v>169.0566037735849</v>
      </c>
      <c r="F69" s="320">
        <v>0.2</v>
      </c>
      <c r="G69" s="316">
        <f t="shared" si="30"/>
        <v>33.81</v>
      </c>
      <c r="H69" s="316">
        <f t="shared" si="31"/>
        <v>8.14</v>
      </c>
      <c r="I69" s="317">
        <f t="shared" si="32"/>
        <v>41.95</v>
      </c>
      <c r="J69" s="318">
        <v>111</v>
      </c>
      <c r="K69" s="319">
        <f>J69/159</f>
        <v>0.69811320754716977</v>
      </c>
      <c r="L69" s="316">
        <v>560</v>
      </c>
      <c r="M69" s="316">
        <f>L69*K69</f>
        <v>390.94339622641508</v>
      </c>
      <c r="N69" s="320">
        <v>1</v>
      </c>
      <c r="O69" s="316">
        <f t="shared" si="35"/>
        <v>390.94</v>
      </c>
      <c r="P69" s="316">
        <f t="shared" si="12"/>
        <v>94.18</v>
      </c>
      <c r="Q69" s="317">
        <f t="shared" si="13"/>
        <v>485.12</v>
      </c>
    </row>
    <row r="70" spans="1:17" x14ac:dyDescent="0.25">
      <c r="A70" s="314" t="s">
        <v>601</v>
      </c>
      <c r="B70" s="315">
        <v>39</v>
      </c>
      <c r="C70" s="319">
        <f t="shared" si="28"/>
        <v>0.24528301886792453</v>
      </c>
      <c r="D70" s="316">
        <v>560</v>
      </c>
      <c r="E70" s="316">
        <f t="shared" si="29"/>
        <v>137.35849056603774</v>
      </c>
      <c r="F70" s="320">
        <v>0.2</v>
      </c>
      <c r="G70" s="316">
        <f t="shared" si="30"/>
        <v>27.47</v>
      </c>
      <c r="H70" s="316">
        <f t="shared" si="31"/>
        <v>6.62</v>
      </c>
      <c r="I70" s="317">
        <f t="shared" si="32"/>
        <v>34.089999999999996</v>
      </c>
      <c r="J70" s="318">
        <v>24</v>
      </c>
      <c r="K70" s="319">
        <f>J70/159</f>
        <v>0.15094339622641509</v>
      </c>
      <c r="L70" s="316">
        <v>560</v>
      </c>
      <c r="M70" s="316">
        <f t="shared" ref="M70:M137" si="38">L70*K70</f>
        <v>84.528301886792448</v>
      </c>
      <c r="N70" s="320">
        <v>1</v>
      </c>
      <c r="O70" s="316">
        <f t="shared" si="35"/>
        <v>84.53</v>
      </c>
      <c r="P70" s="316">
        <f t="shared" si="12"/>
        <v>20.36</v>
      </c>
      <c r="Q70" s="317">
        <f t="shared" si="13"/>
        <v>104.89</v>
      </c>
    </row>
    <row r="71" spans="1:17" x14ac:dyDescent="0.25">
      <c r="A71" s="314" t="s">
        <v>601</v>
      </c>
      <c r="B71" s="315">
        <v>24</v>
      </c>
      <c r="C71" s="319">
        <f>B71/160</f>
        <v>0.15</v>
      </c>
      <c r="D71" s="316">
        <v>560</v>
      </c>
      <c r="E71" s="316">
        <f t="shared" si="29"/>
        <v>84</v>
      </c>
      <c r="F71" s="320">
        <v>0.2</v>
      </c>
      <c r="G71" s="316">
        <f t="shared" si="30"/>
        <v>16.8</v>
      </c>
      <c r="H71" s="316">
        <f t="shared" si="31"/>
        <v>4.05</v>
      </c>
      <c r="I71" s="317">
        <f t="shared" si="32"/>
        <v>20.85</v>
      </c>
      <c r="J71" s="318">
        <v>56</v>
      </c>
      <c r="K71" s="319">
        <f>J71/160</f>
        <v>0.35</v>
      </c>
      <c r="L71" s="316">
        <v>560</v>
      </c>
      <c r="M71" s="316">
        <f t="shared" si="38"/>
        <v>196</v>
      </c>
      <c r="N71" s="320">
        <v>1</v>
      </c>
      <c r="O71" s="316">
        <f t="shared" si="35"/>
        <v>196</v>
      </c>
      <c r="P71" s="316">
        <f t="shared" si="12"/>
        <v>47.22</v>
      </c>
      <c r="Q71" s="317">
        <f t="shared" si="13"/>
        <v>243.22</v>
      </c>
    </row>
    <row r="72" spans="1:17" x14ac:dyDescent="0.25">
      <c r="A72" s="314" t="s">
        <v>601</v>
      </c>
      <c r="B72" s="315">
        <v>48</v>
      </c>
      <c r="C72" s="319">
        <f t="shared" si="28"/>
        <v>0.30188679245283018</v>
      </c>
      <c r="D72" s="316">
        <v>560</v>
      </c>
      <c r="E72" s="316">
        <f t="shared" si="29"/>
        <v>169.0566037735849</v>
      </c>
      <c r="F72" s="320">
        <v>0.2</v>
      </c>
      <c r="G72" s="316">
        <f t="shared" si="30"/>
        <v>33.81</v>
      </c>
      <c r="H72" s="316">
        <f t="shared" si="31"/>
        <v>8.14</v>
      </c>
      <c r="I72" s="317">
        <f t="shared" si="32"/>
        <v>41.95</v>
      </c>
      <c r="J72" s="318">
        <v>111</v>
      </c>
      <c r="K72" s="319">
        <f t="shared" ref="K72:K125" si="39">J72/159</f>
        <v>0.69811320754716977</v>
      </c>
      <c r="L72" s="316">
        <v>560</v>
      </c>
      <c r="M72" s="316">
        <f t="shared" si="38"/>
        <v>390.94339622641508</v>
      </c>
      <c r="N72" s="320">
        <v>1</v>
      </c>
      <c r="O72" s="316">
        <f t="shared" si="35"/>
        <v>390.94</v>
      </c>
      <c r="P72" s="316">
        <f t="shared" si="12"/>
        <v>94.18</v>
      </c>
      <c r="Q72" s="317">
        <f t="shared" si="13"/>
        <v>485.12</v>
      </c>
    </row>
    <row r="73" spans="1:17" x14ac:dyDescent="0.25">
      <c r="A73" s="314" t="s">
        <v>601</v>
      </c>
      <c r="B73" s="315">
        <v>72</v>
      </c>
      <c r="C73" s="319">
        <f>B73/160</f>
        <v>0.45</v>
      </c>
      <c r="D73" s="316">
        <v>560</v>
      </c>
      <c r="E73" s="316">
        <f t="shared" si="29"/>
        <v>252</v>
      </c>
      <c r="F73" s="320">
        <v>0.2</v>
      </c>
      <c r="G73" s="316">
        <f t="shared" si="30"/>
        <v>50.4</v>
      </c>
      <c r="H73" s="316">
        <f t="shared" si="31"/>
        <v>12.14</v>
      </c>
      <c r="I73" s="317">
        <f t="shared" si="32"/>
        <v>62.54</v>
      </c>
      <c r="J73" s="318">
        <v>48</v>
      </c>
      <c r="K73" s="319">
        <f>J73/160</f>
        <v>0.3</v>
      </c>
      <c r="L73" s="316">
        <v>560</v>
      </c>
      <c r="M73" s="316">
        <f t="shared" si="38"/>
        <v>168</v>
      </c>
      <c r="N73" s="320">
        <v>1</v>
      </c>
      <c r="O73" s="316">
        <f t="shared" si="35"/>
        <v>168</v>
      </c>
      <c r="P73" s="316">
        <f t="shared" si="12"/>
        <v>40.47</v>
      </c>
      <c r="Q73" s="317">
        <f t="shared" si="13"/>
        <v>208.47</v>
      </c>
    </row>
    <row r="74" spans="1:17" x14ac:dyDescent="0.25">
      <c r="A74" s="314" t="s">
        <v>601</v>
      </c>
      <c r="B74" s="315">
        <v>24</v>
      </c>
      <c r="C74" s="319">
        <f>B74/160</f>
        <v>0.15</v>
      </c>
      <c r="D74" s="316">
        <v>560</v>
      </c>
      <c r="E74" s="316">
        <f t="shared" si="29"/>
        <v>84</v>
      </c>
      <c r="F74" s="320">
        <v>0.2</v>
      </c>
      <c r="G74" s="316">
        <f t="shared" si="30"/>
        <v>16.8</v>
      </c>
      <c r="H74" s="316">
        <f t="shared" si="31"/>
        <v>4.05</v>
      </c>
      <c r="I74" s="317">
        <f t="shared" si="32"/>
        <v>20.85</v>
      </c>
      <c r="J74" s="318">
        <v>56</v>
      </c>
      <c r="K74" s="319">
        <f>J74/160</f>
        <v>0.35</v>
      </c>
      <c r="L74" s="316">
        <v>560</v>
      </c>
      <c r="M74" s="316">
        <f t="shared" si="38"/>
        <v>196</v>
      </c>
      <c r="N74" s="320">
        <v>1</v>
      </c>
      <c r="O74" s="316">
        <f t="shared" si="35"/>
        <v>196</v>
      </c>
      <c r="P74" s="316">
        <f t="shared" si="12"/>
        <v>47.22</v>
      </c>
      <c r="Q74" s="317">
        <f t="shared" si="13"/>
        <v>243.22</v>
      </c>
    </row>
    <row r="75" spans="1:17" x14ac:dyDescent="0.25">
      <c r="A75" s="314" t="s">
        <v>601</v>
      </c>
      <c r="B75" s="315">
        <v>24</v>
      </c>
      <c r="C75" s="319">
        <f t="shared" si="28"/>
        <v>0.15094339622641509</v>
      </c>
      <c r="D75" s="316">
        <v>560</v>
      </c>
      <c r="E75" s="316">
        <f t="shared" si="29"/>
        <v>84.528301886792448</v>
      </c>
      <c r="F75" s="320">
        <v>0.2</v>
      </c>
      <c r="G75" s="316">
        <f t="shared" si="30"/>
        <v>16.91</v>
      </c>
      <c r="H75" s="316">
        <f t="shared" si="31"/>
        <v>4.07</v>
      </c>
      <c r="I75" s="317">
        <f t="shared" si="32"/>
        <v>20.98</v>
      </c>
      <c r="J75" s="318">
        <v>87</v>
      </c>
      <c r="K75" s="319">
        <f t="shared" si="39"/>
        <v>0.54716981132075471</v>
      </c>
      <c r="L75" s="316">
        <v>560</v>
      </c>
      <c r="M75" s="316">
        <f t="shared" si="38"/>
        <v>306.41509433962261</v>
      </c>
      <c r="N75" s="320">
        <v>1</v>
      </c>
      <c r="O75" s="316">
        <f t="shared" si="35"/>
        <v>306.42</v>
      </c>
      <c r="P75" s="316">
        <f t="shared" si="12"/>
        <v>73.819999999999993</v>
      </c>
      <c r="Q75" s="317">
        <f t="shared" si="13"/>
        <v>380.24</v>
      </c>
    </row>
    <row r="76" spans="1:17" x14ac:dyDescent="0.25">
      <c r="A76" s="314" t="s">
        <v>601</v>
      </c>
      <c r="B76" s="315">
        <v>24</v>
      </c>
      <c r="C76" s="319">
        <f t="shared" si="28"/>
        <v>0.15094339622641509</v>
      </c>
      <c r="D76" s="316">
        <v>560</v>
      </c>
      <c r="E76" s="316">
        <f t="shared" si="29"/>
        <v>84.528301886792448</v>
      </c>
      <c r="F76" s="320">
        <v>0.2</v>
      </c>
      <c r="G76" s="316">
        <f t="shared" si="30"/>
        <v>16.91</v>
      </c>
      <c r="H76" s="316">
        <f t="shared" si="31"/>
        <v>4.07</v>
      </c>
      <c r="I76" s="317">
        <f t="shared" si="32"/>
        <v>20.98</v>
      </c>
      <c r="J76" s="318">
        <v>135</v>
      </c>
      <c r="K76" s="319">
        <f t="shared" si="39"/>
        <v>0.84905660377358494</v>
      </c>
      <c r="L76" s="316">
        <v>560</v>
      </c>
      <c r="M76" s="316">
        <f t="shared" si="38"/>
        <v>475.47169811320759</v>
      </c>
      <c r="N76" s="320">
        <v>1</v>
      </c>
      <c r="O76" s="316">
        <f t="shared" si="35"/>
        <v>475.47</v>
      </c>
      <c r="P76" s="316">
        <f t="shared" si="12"/>
        <v>114.54</v>
      </c>
      <c r="Q76" s="317">
        <f t="shared" si="13"/>
        <v>590.01</v>
      </c>
    </row>
    <row r="77" spans="1:17" x14ac:dyDescent="0.25">
      <c r="A77" s="314" t="s">
        <v>601</v>
      </c>
      <c r="B77" s="315">
        <v>48</v>
      </c>
      <c r="C77" s="319">
        <f t="shared" si="28"/>
        <v>0.30188679245283018</v>
      </c>
      <c r="D77" s="316">
        <v>560</v>
      </c>
      <c r="E77" s="316">
        <f t="shared" si="29"/>
        <v>169.0566037735849</v>
      </c>
      <c r="F77" s="320">
        <v>0.2</v>
      </c>
      <c r="G77" s="316">
        <f t="shared" si="30"/>
        <v>33.81</v>
      </c>
      <c r="H77" s="316">
        <f t="shared" si="31"/>
        <v>8.14</v>
      </c>
      <c r="I77" s="317">
        <f t="shared" si="32"/>
        <v>41.95</v>
      </c>
      <c r="J77" s="318">
        <v>111</v>
      </c>
      <c r="K77" s="319">
        <f t="shared" si="39"/>
        <v>0.69811320754716977</v>
      </c>
      <c r="L77" s="316">
        <v>560</v>
      </c>
      <c r="M77" s="316">
        <f t="shared" si="38"/>
        <v>390.94339622641508</v>
      </c>
      <c r="N77" s="320">
        <v>1</v>
      </c>
      <c r="O77" s="316">
        <f t="shared" si="35"/>
        <v>390.94</v>
      </c>
      <c r="P77" s="316">
        <f t="shared" ref="P77:P140" si="40">ROUND(O77*0.2409,2)</f>
        <v>94.18</v>
      </c>
      <c r="Q77" s="317">
        <f t="shared" ref="Q77:Q140" si="41">O77+P77</f>
        <v>485.12</v>
      </c>
    </row>
    <row r="78" spans="1:17" x14ac:dyDescent="0.25">
      <c r="A78" s="314" t="s">
        <v>601</v>
      </c>
      <c r="B78" s="315">
        <v>56</v>
      </c>
      <c r="C78" s="319">
        <f t="shared" si="28"/>
        <v>0.3522012578616352</v>
      </c>
      <c r="D78" s="316">
        <v>560</v>
      </c>
      <c r="E78" s="316">
        <f t="shared" si="29"/>
        <v>197.23270440251571</v>
      </c>
      <c r="F78" s="320">
        <v>0.2</v>
      </c>
      <c r="G78" s="316">
        <f t="shared" si="30"/>
        <v>39.450000000000003</v>
      </c>
      <c r="H78" s="316">
        <f t="shared" si="31"/>
        <v>9.5</v>
      </c>
      <c r="I78" s="317">
        <f t="shared" si="32"/>
        <v>48.95</v>
      </c>
      <c r="J78" s="318">
        <v>103</v>
      </c>
      <c r="K78" s="319">
        <f t="shared" si="39"/>
        <v>0.64779874213836475</v>
      </c>
      <c r="L78" s="316">
        <v>560</v>
      </c>
      <c r="M78" s="316">
        <f t="shared" si="38"/>
        <v>362.76729559748424</v>
      </c>
      <c r="N78" s="320">
        <v>1</v>
      </c>
      <c r="O78" s="316">
        <f t="shared" si="35"/>
        <v>362.77</v>
      </c>
      <c r="P78" s="316">
        <f t="shared" si="40"/>
        <v>87.39</v>
      </c>
      <c r="Q78" s="317">
        <f t="shared" si="41"/>
        <v>450.15999999999997</v>
      </c>
    </row>
    <row r="79" spans="1:17" x14ac:dyDescent="0.25">
      <c r="A79" s="314" t="s">
        <v>601</v>
      </c>
      <c r="B79" s="315">
        <v>48</v>
      </c>
      <c r="C79" s="319">
        <f t="shared" si="28"/>
        <v>0.30188679245283018</v>
      </c>
      <c r="D79" s="316">
        <v>560</v>
      </c>
      <c r="E79" s="316">
        <f t="shared" si="29"/>
        <v>169.0566037735849</v>
      </c>
      <c r="F79" s="320">
        <v>0.2</v>
      </c>
      <c r="G79" s="316">
        <f t="shared" si="30"/>
        <v>33.81</v>
      </c>
      <c r="H79" s="316">
        <f t="shared" si="31"/>
        <v>8.14</v>
      </c>
      <c r="I79" s="317">
        <f t="shared" si="32"/>
        <v>41.95</v>
      </c>
      <c r="J79" s="318">
        <v>111</v>
      </c>
      <c r="K79" s="319">
        <f t="shared" si="39"/>
        <v>0.69811320754716977</v>
      </c>
      <c r="L79" s="316">
        <v>560</v>
      </c>
      <c r="M79" s="316">
        <f t="shared" si="38"/>
        <v>390.94339622641508</v>
      </c>
      <c r="N79" s="320">
        <v>1</v>
      </c>
      <c r="O79" s="316">
        <f t="shared" si="35"/>
        <v>390.94</v>
      </c>
      <c r="P79" s="316">
        <f t="shared" si="40"/>
        <v>94.18</v>
      </c>
      <c r="Q79" s="317">
        <f t="shared" si="41"/>
        <v>485.12</v>
      </c>
    </row>
    <row r="80" spans="1:17" x14ac:dyDescent="0.25">
      <c r="A80" s="314" t="s">
        <v>601</v>
      </c>
      <c r="B80" s="315">
        <v>12</v>
      </c>
      <c r="C80" s="319">
        <f>B80/160</f>
        <v>7.4999999999999997E-2</v>
      </c>
      <c r="D80" s="316">
        <v>560</v>
      </c>
      <c r="E80" s="316">
        <f t="shared" si="29"/>
        <v>42</v>
      </c>
      <c r="F80" s="320">
        <v>0.2</v>
      </c>
      <c r="G80" s="316">
        <f t="shared" si="30"/>
        <v>8.4</v>
      </c>
      <c r="H80" s="316">
        <f t="shared" si="31"/>
        <v>2.02</v>
      </c>
      <c r="I80" s="317">
        <f t="shared" si="32"/>
        <v>10.42</v>
      </c>
      <c r="J80" s="318">
        <v>48</v>
      </c>
      <c r="K80" s="319">
        <f>J80/160</f>
        <v>0.3</v>
      </c>
      <c r="L80" s="316">
        <v>560</v>
      </c>
      <c r="M80" s="316">
        <f t="shared" si="38"/>
        <v>168</v>
      </c>
      <c r="N80" s="320">
        <v>1</v>
      </c>
      <c r="O80" s="316">
        <f t="shared" si="35"/>
        <v>168</v>
      </c>
      <c r="P80" s="316">
        <f t="shared" si="40"/>
        <v>40.47</v>
      </c>
      <c r="Q80" s="317">
        <f t="shared" si="41"/>
        <v>208.47</v>
      </c>
    </row>
    <row r="81" spans="1:17" x14ac:dyDescent="0.25">
      <c r="A81" s="314" t="s">
        <v>601</v>
      </c>
      <c r="B81" s="315">
        <v>28</v>
      </c>
      <c r="C81" s="319">
        <f>B81/160</f>
        <v>0.17499999999999999</v>
      </c>
      <c r="D81" s="316">
        <v>560</v>
      </c>
      <c r="E81" s="316">
        <f t="shared" si="29"/>
        <v>98</v>
      </c>
      <c r="F81" s="320">
        <v>0.2</v>
      </c>
      <c r="G81" s="316">
        <f t="shared" si="30"/>
        <v>19.600000000000001</v>
      </c>
      <c r="H81" s="316">
        <f t="shared" si="31"/>
        <v>4.72</v>
      </c>
      <c r="I81" s="317">
        <f t="shared" si="32"/>
        <v>24.32</v>
      </c>
      <c r="J81" s="318">
        <v>92</v>
      </c>
      <c r="K81" s="319">
        <f>J81/160</f>
        <v>0.57499999999999996</v>
      </c>
      <c r="L81" s="316">
        <v>560</v>
      </c>
      <c r="M81" s="316">
        <f t="shared" si="38"/>
        <v>322</v>
      </c>
      <c r="N81" s="320">
        <v>1</v>
      </c>
      <c r="O81" s="316">
        <f t="shared" si="35"/>
        <v>322</v>
      </c>
      <c r="P81" s="316">
        <f t="shared" si="40"/>
        <v>77.569999999999993</v>
      </c>
      <c r="Q81" s="317">
        <f t="shared" si="41"/>
        <v>399.57</v>
      </c>
    </row>
    <row r="82" spans="1:17" x14ac:dyDescent="0.25">
      <c r="A82" s="314" t="s">
        <v>601</v>
      </c>
      <c r="B82" s="315">
        <v>24</v>
      </c>
      <c r="C82" s="319">
        <f>B82/160</f>
        <v>0.15</v>
      </c>
      <c r="D82" s="316">
        <v>560</v>
      </c>
      <c r="E82" s="316">
        <f t="shared" si="29"/>
        <v>84</v>
      </c>
      <c r="F82" s="320">
        <v>0.2</v>
      </c>
      <c r="G82" s="316">
        <f t="shared" si="30"/>
        <v>16.8</v>
      </c>
      <c r="H82" s="316">
        <f t="shared" si="31"/>
        <v>4.05</v>
      </c>
      <c r="I82" s="317">
        <f t="shared" si="32"/>
        <v>20.85</v>
      </c>
      <c r="J82" s="318">
        <v>56</v>
      </c>
      <c r="K82" s="319">
        <f>J82/160</f>
        <v>0.35</v>
      </c>
      <c r="L82" s="316">
        <v>560</v>
      </c>
      <c r="M82" s="316">
        <f t="shared" si="38"/>
        <v>196</v>
      </c>
      <c r="N82" s="320">
        <v>1</v>
      </c>
      <c r="O82" s="316">
        <f t="shared" si="35"/>
        <v>196</v>
      </c>
      <c r="P82" s="316">
        <f t="shared" si="40"/>
        <v>47.22</v>
      </c>
      <c r="Q82" s="317">
        <f t="shared" si="41"/>
        <v>243.22</v>
      </c>
    </row>
    <row r="83" spans="1:17" x14ac:dyDescent="0.25">
      <c r="A83" s="314" t="s">
        <v>601</v>
      </c>
      <c r="B83" s="315"/>
      <c r="C83" s="319"/>
      <c r="D83" s="316"/>
      <c r="E83" s="316"/>
      <c r="F83" s="320"/>
      <c r="G83" s="316"/>
      <c r="H83" s="316"/>
      <c r="I83" s="317"/>
      <c r="J83" s="318">
        <v>103</v>
      </c>
      <c r="K83" s="319">
        <f t="shared" si="39"/>
        <v>0.64779874213836475</v>
      </c>
      <c r="L83" s="316">
        <v>560</v>
      </c>
      <c r="M83" s="316">
        <f t="shared" si="38"/>
        <v>362.76729559748424</v>
      </c>
      <c r="N83" s="321">
        <v>1</v>
      </c>
      <c r="O83" s="316">
        <f t="shared" si="35"/>
        <v>362.77</v>
      </c>
      <c r="P83" s="316">
        <f t="shared" si="40"/>
        <v>87.39</v>
      </c>
      <c r="Q83" s="317">
        <f t="shared" si="41"/>
        <v>450.15999999999997</v>
      </c>
    </row>
    <row r="84" spans="1:17" x14ac:dyDescent="0.25">
      <c r="A84" s="314" t="s">
        <v>601</v>
      </c>
      <c r="B84" s="315"/>
      <c r="C84" s="319"/>
      <c r="D84" s="316"/>
      <c r="E84" s="316"/>
      <c r="F84" s="320"/>
      <c r="G84" s="316"/>
      <c r="H84" s="316"/>
      <c r="I84" s="317"/>
      <c r="J84" s="318">
        <v>99</v>
      </c>
      <c r="K84" s="319">
        <f t="shared" si="39"/>
        <v>0.62264150943396224</v>
      </c>
      <c r="L84" s="316">
        <v>560</v>
      </c>
      <c r="M84" s="316">
        <f t="shared" si="38"/>
        <v>348.67924528301887</v>
      </c>
      <c r="N84" s="321">
        <v>1</v>
      </c>
      <c r="O84" s="316">
        <f t="shared" si="35"/>
        <v>348.68</v>
      </c>
      <c r="P84" s="316">
        <f t="shared" si="40"/>
        <v>84</v>
      </c>
      <c r="Q84" s="317">
        <f t="shared" si="41"/>
        <v>432.68</v>
      </c>
    </row>
    <row r="85" spans="1:17" x14ac:dyDescent="0.25">
      <c r="A85" s="314" t="s">
        <v>624</v>
      </c>
      <c r="B85" s="315">
        <v>40</v>
      </c>
      <c r="C85" s="319">
        <f t="shared" si="28"/>
        <v>0.25157232704402516</v>
      </c>
      <c r="D85" s="316">
        <v>790</v>
      </c>
      <c r="E85" s="316">
        <f t="shared" si="29"/>
        <v>198.74213836477986</v>
      </c>
      <c r="F85" s="320">
        <v>0.2</v>
      </c>
      <c r="G85" s="316">
        <f t="shared" si="30"/>
        <v>39.75</v>
      </c>
      <c r="H85" s="316">
        <f t="shared" si="31"/>
        <v>9.58</v>
      </c>
      <c r="I85" s="317">
        <f t="shared" si="32"/>
        <v>49.33</v>
      </c>
      <c r="J85" s="318">
        <v>119</v>
      </c>
      <c r="K85" s="319">
        <f t="shared" si="39"/>
        <v>0.74842767295597479</v>
      </c>
      <c r="L85" s="316">
        <v>790</v>
      </c>
      <c r="M85" s="316">
        <f t="shared" si="38"/>
        <v>591.25786163522014</v>
      </c>
      <c r="N85" s="320">
        <v>1</v>
      </c>
      <c r="O85" s="316">
        <f t="shared" si="35"/>
        <v>591.26</v>
      </c>
      <c r="P85" s="316">
        <f t="shared" si="40"/>
        <v>142.43</v>
      </c>
      <c r="Q85" s="317">
        <f t="shared" si="41"/>
        <v>733.69</v>
      </c>
    </row>
    <row r="86" spans="1:17" s="294" customFormat="1" ht="24" customHeight="1" x14ac:dyDescent="0.25">
      <c r="A86" s="307" t="s">
        <v>625</v>
      </c>
      <c r="B86" s="322">
        <f>B87+B90+B99+B108</f>
        <v>733</v>
      </c>
      <c r="C86" s="323">
        <f>-C87+C90+C99+C108</f>
        <v>3.953223270440251</v>
      </c>
      <c r="D86" s="310"/>
      <c r="E86" s="310"/>
      <c r="F86" s="324"/>
      <c r="G86" s="310">
        <f>G87+G90+G99+G108</f>
        <v>785.62000000000012</v>
      </c>
      <c r="H86" s="310">
        <f t="shared" ref="H86:I86" si="42">H87+H90+H99+H108</f>
        <v>189.25</v>
      </c>
      <c r="I86" s="310">
        <f t="shared" si="42"/>
        <v>974.86999999999989</v>
      </c>
      <c r="J86" s="312">
        <f>J87+J90+J99+J108</f>
        <v>1452</v>
      </c>
      <c r="K86" s="323">
        <f>K87+K90+K99+K108</f>
        <v>9.1253144654088043</v>
      </c>
      <c r="L86" s="310"/>
      <c r="M86" s="310"/>
      <c r="N86" s="324"/>
      <c r="O86" s="310">
        <f>O87+O90+O99+O108</f>
        <v>7405.7899999999991</v>
      </c>
      <c r="P86" s="310">
        <f t="shared" ref="P86:Q86" si="43">P87+P90+P99+P108</f>
        <v>1784.0700000000002</v>
      </c>
      <c r="Q86" s="311">
        <f t="shared" si="43"/>
        <v>9189.86</v>
      </c>
    </row>
    <row r="87" spans="1:17" ht="37.5" customHeight="1" x14ac:dyDescent="0.25">
      <c r="A87" s="83" t="s">
        <v>11</v>
      </c>
      <c r="B87" s="239">
        <f>SUM(B88:B89)</f>
        <v>52</v>
      </c>
      <c r="C87" s="95">
        <f>SUM(C88:C89)</f>
        <v>0.32704402515723269</v>
      </c>
      <c r="D87" s="85"/>
      <c r="E87" s="85"/>
      <c r="F87" s="107"/>
      <c r="G87" s="85">
        <f>SUM(G88:G89)</f>
        <v>103.1</v>
      </c>
      <c r="H87" s="85">
        <f t="shared" ref="H87:I87" si="44">SUM(H88:H89)</f>
        <v>24.83</v>
      </c>
      <c r="I87" s="85">
        <f t="shared" si="44"/>
        <v>127.93</v>
      </c>
      <c r="J87" s="978">
        <f>SUM(J88:J89)</f>
        <v>106</v>
      </c>
      <c r="K87" s="979">
        <f>SUM(K88:K89)</f>
        <v>0.66666666666666674</v>
      </c>
      <c r="L87" s="972"/>
      <c r="M87" s="972"/>
      <c r="N87" s="992"/>
      <c r="O87" s="972">
        <f>SUM(O88:O89)</f>
        <v>1042.6400000000001</v>
      </c>
      <c r="P87" s="972">
        <f t="shared" ref="P87:Q87" si="45">SUM(P88:P89)</f>
        <v>251.18</v>
      </c>
      <c r="Q87" s="973">
        <f t="shared" si="45"/>
        <v>1293.8200000000002</v>
      </c>
    </row>
    <row r="88" spans="1:17" ht="18.75" customHeight="1" x14ac:dyDescent="0.25">
      <c r="A88" s="314" t="s">
        <v>626</v>
      </c>
      <c r="B88" s="315">
        <v>24</v>
      </c>
      <c r="C88" s="319">
        <f t="shared" si="28"/>
        <v>0.15094339622641509</v>
      </c>
      <c r="D88" s="316">
        <v>1630</v>
      </c>
      <c r="E88" s="316">
        <f t="shared" si="29"/>
        <v>246.03773584905659</v>
      </c>
      <c r="F88" s="320">
        <v>0.2</v>
      </c>
      <c r="G88" s="316">
        <f t="shared" si="30"/>
        <v>49.21</v>
      </c>
      <c r="H88" s="316">
        <f t="shared" si="31"/>
        <v>11.85</v>
      </c>
      <c r="I88" s="317">
        <f t="shared" si="32"/>
        <v>61.06</v>
      </c>
      <c r="J88" s="318">
        <v>36</v>
      </c>
      <c r="K88" s="319">
        <f t="shared" si="39"/>
        <v>0.22641509433962265</v>
      </c>
      <c r="L88" s="316">
        <v>1630</v>
      </c>
      <c r="M88" s="316">
        <f t="shared" si="38"/>
        <v>369.05660377358492</v>
      </c>
      <c r="N88" s="320">
        <v>1</v>
      </c>
      <c r="O88" s="316">
        <f t="shared" si="35"/>
        <v>369.06</v>
      </c>
      <c r="P88" s="316">
        <f t="shared" si="40"/>
        <v>88.91</v>
      </c>
      <c r="Q88" s="317">
        <f t="shared" si="41"/>
        <v>457.97</v>
      </c>
    </row>
    <row r="89" spans="1:17" ht="19.5" customHeight="1" x14ac:dyDescent="0.25">
      <c r="A89" s="314" t="s">
        <v>512</v>
      </c>
      <c r="B89" s="315">
        <v>28</v>
      </c>
      <c r="C89" s="319">
        <f t="shared" si="28"/>
        <v>0.1761006289308176</v>
      </c>
      <c r="D89" s="316">
        <v>1530</v>
      </c>
      <c r="E89" s="316">
        <f t="shared" si="29"/>
        <v>269.43396226415092</v>
      </c>
      <c r="F89" s="320">
        <v>0.2</v>
      </c>
      <c r="G89" s="316">
        <f t="shared" si="30"/>
        <v>53.89</v>
      </c>
      <c r="H89" s="316">
        <f t="shared" si="31"/>
        <v>12.98</v>
      </c>
      <c r="I89" s="317">
        <f t="shared" si="32"/>
        <v>66.87</v>
      </c>
      <c r="J89" s="318">
        <v>70</v>
      </c>
      <c r="K89" s="319">
        <f t="shared" si="39"/>
        <v>0.44025157232704404</v>
      </c>
      <c r="L89" s="316">
        <v>1530</v>
      </c>
      <c r="M89" s="316">
        <f t="shared" si="38"/>
        <v>673.58490566037733</v>
      </c>
      <c r="N89" s="320">
        <v>1</v>
      </c>
      <c r="O89" s="316">
        <f t="shared" si="35"/>
        <v>673.58</v>
      </c>
      <c r="P89" s="316">
        <f t="shared" si="40"/>
        <v>162.27000000000001</v>
      </c>
      <c r="Q89" s="317">
        <f t="shared" si="41"/>
        <v>835.85</v>
      </c>
    </row>
    <row r="90" spans="1:17" ht="49.5" customHeight="1" x14ac:dyDescent="0.25">
      <c r="A90" s="83" t="s">
        <v>9</v>
      </c>
      <c r="B90" s="239">
        <f>SUM(B91:B98)</f>
        <v>356</v>
      </c>
      <c r="C90" s="95">
        <f>SUM(C91:C98)</f>
        <v>2.2362421383647795</v>
      </c>
      <c r="D90" s="85"/>
      <c r="E90" s="85"/>
      <c r="F90" s="107"/>
      <c r="G90" s="85">
        <f>SUM(G91:G98)</f>
        <v>416.96000000000004</v>
      </c>
      <c r="H90" s="85">
        <f t="shared" ref="H90:I90" si="46">SUM(H91:H98)</f>
        <v>100.45</v>
      </c>
      <c r="I90" s="85">
        <f t="shared" si="46"/>
        <v>517.41</v>
      </c>
      <c r="J90" s="978">
        <f>SUM(J91:J98)</f>
        <v>493</v>
      </c>
      <c r="K90" s="979">
        <f>SUM(K91:K98)</f>
        <v>3.0954402515723269</v>
      </c>
      <c r="L90" s="972"/>
      <c r="M90" s="972"/>
      <c r="N90" s="992"/>
      <c r="O90" s="972">
        <f>SUM(O91:O98)</f>
        <v>2941.31</v>
      </c>
      <c r="P90" s="972">
        <f t="shared" ref="P90:Q90" si="47">SUM(P91:P98)</f>
        <v>708.56000000000006</v>
      </c>
      <c r="Q90" s="973">
        <f t="shared" si="47"/>
        <v>3649.8700000000008</v>
      </c>
    </row>
    <row r="91" spans="1:17" x14ac:dyDescent="0.25">
      <c r="A91" s="314" t="s">
        <v>621</v>
      </c>
      <c r="B91" s="315">
        <v>50</v>
      </c>
      <c r="C91" s="319">
        <f t="shared" si="28"/>
        <v>0.31446540880503143</v>
      </c>
      <c r="D91" s="316">
        <v>1305</v>
      </c>
      <c r="E91" s="316">
        <f t="shared" si="29"/>
        <v>410.377358490566</v>
      </c>
      <c r="F91" s="320">
        <v>0.2</v>
      </c>
      <c r="G91" s="316">
        <f t="shared" si="30"/>
        <v>82.08</v>
      </c>
      <c r="H91" s="316">
        <f t="shared" si="31"/>
        <v>19.77</v>
      </c>
      <c r="I91" s="317">
        <f t="shared" si="32"/>
        <v>101.85</v>
      </c>
      <c r="J91" s="318">
        <v>89</v>
      </c>
      <c r="K91" s="319">
        <f t="shared" si="39"/>
        <v>0.55974842767295596</v>
      </c>
      <c r="L91" s="316">
        <v>1305</v>
      </c>
      <c r="M91" s="316">
        <f t="shared" si="38"/>
        <v>730.47169811320748</v>
      </c>
      <c r="N91" s="320">
        <v>1</v>
      </c>
      <c r="O91" s="316">
        <f t="shared" si="35"/>
        <v>730.47</v>
      </c>
      <c r="P91" s="316">
        <f t="shared" si="40"/>
        <v>175.97</v>
      </c>
      <c r="Q91" s="317">
        <f t="shared" si="41"/>
        <v>906.44</v>
      </c>
    </row>
    <row r="92" spans="1:17" x14ac:dyDescent="0.25">
      <c r="A92" s="314" t="s">
        <v>627</v>
      </c>
      <c r="B92" s="315">
        <v>56</v>
      </c>
      <c r="C92" s="319">
        <f t="shared" si="28"/>
        <v>0.3522012578616352</v>
      </c>
      <c r="D92" s="316">
        <v>902</v>
      </c>
      <c r="E92" s="316">
        <f t="shared" si="29"/>
        <v>317.68553459119494</v>
      </c>
      <c r="F92" s="320">
        <v>0.2</v>
      </c>
      <c r="G92" s="316">
        <f t="shared" si="30"/>
        <v>63.54</v>
      </c>
      <c r="H92" s="316">
        <f t="shared" si="31"/>
        <v>15.31</v>
      </c>
      <c r="I92" s="317">
        <f t="shared" si="32"/>
        <v>78.849999999999994</v>
      </c>
      <c r="J92" s="318">
        <v>88</v>
      </c>
      <c r="K92" s="319">
        <f t="shared" si="39"/>
        <v>0.55345911949685533</v>
      </c>
      <c r="L92" s="316">
        <v>902</v>
      </c>
      <c r="M92" s="316">
        <f t="shared" si="38"/>
        <v>499.22012578616352</v>
      </c>
      <c r="N92" s="320">
        <v>1</v>
      </c>
      <c r="O92" s="316">
        <f t="shared" si="35"/>
        <v>499.22</v>
      </c>
      <c r="P92" s="316">
        <f t="shared" si="40"/>
        <v>120.26</v>
      </c>
      <c r="Q92" s="317">
        <f t="shared" si="41"/>
        <v>619.48</v>
      </c>
    </row>
    <row r="93" spans="1:17" x14ac:dyDescent="0.25">
      <c r="A93" s="314" t="s">
        <v>622</v>
      </c>
      <c r="B93" s="315">
        <v>22</v>
      </c>
      <c r="C93" s="319">
        <f>B93/160</f>
        <v>0.13750000000000001</v>
      </c>
      <c r="D93" s="316">
        <v>854</v>
      </c>
      <c r="E93" s="316">
        <f t="shared" si="29"/>
        <v>117.42500000000001</v>
      </c>
      <c r="F93" s="320">
        <v>0.2</v>
      </c>
      <c r="G93" s="316">
        <f t="shared" si="30"/>
        <v>23.49</v>
      </c>
      <c r="H93" s="316">
        <f t="shared" si="31"/>
        <v>5.66</v>
      </c>
      <c r="I93" s="317">
        <f t="shared" si="32"/>
        <v>29.15</v>
      </c>
      <c r="J93" s="318">
        <v>36</v>
      </c>
      <c r="K93" s="319">
        <f>J93/160</f>
        <v>0.22500000000000001</v>
      </c>
      <c r="L93" s="316">
        <v>854</v>
      </c>
      <c r="M93" s="316">
        <f t="shared" si="38"/>
        <v>192.15</v>
      </c>
      <c r="N93" s="320">
        <v>1</v>
      </c>
      <c r="O93" s="316">
        <f t="shared" si="35"/>
        <v>192.15</v>
      </c>
      <c r="P93" s="316">
        <f t="shared" si="40"/>
        <v>46.29</v>
      </c>
      <c r="Q93" s="317">
        <f t="shared" si="41"/>
        <v>238.44</v>
      </c>
    </row>
    <row r="94" spans="1:17" x14ac:dyDescent="0.25">
      <c r="A94" s="314" t="s">
        <v>622</v>
      </c>
      <c r="B94" s="315">
        <v>36</v>
      </c>
      <c r="C94" s="319">
        <f t="shared" si="28"/>
        <v>0.22641509433962265</v>
      </c>
      <c r="D94" s="316">
        <v>854</v>
      </c>
      <c r="E94" s="316">
        <f t="shared" si="29"/>
        <v>193.35849056603774</v>
      </c>
      <c r="F94" s="320">
        <v>0.2</v>
      </c>
      <c r="G94" s="316">
        <f t="shared" si="30"/>
        <v>38.67</v>
      </c>
      <c r="H94" s="316">
        <f t="shared" si="31"/>
        <v>9.32</v>
      </c>
      <c r="I94" s="317">
        <f t="shared" si="32"/>
        <v>47.99</v>
      </c>
      <c r="J94" s="318"/>
      <c r="K94" s="319"/>
      <c r="L94" s="316"/>
      <c r="M94" s="316"/>
      <c r="N94" s="320"/>
      <c r="O94" s="316"/>
      <c r="P94" s="316"/>
      <c r="Q94" s="317"/>
    </row>
    <row r="95" spans="1:17" x14ac:dyDescent="0.25">
      <c r="A95" s="314" t="s">
        <v>622</v>
      </c>
      <c r="B95" s="315">
        <v>72</v>
      </c>
      <c r="C95" s="319">
        <f t="shared" si="28"/>
        <v>0.45283018867924529</v>
      </c>
      <c r="D95" s="316">
        <v>854</v>
      </c>
      <c r="E95" s="316">
        <f t="shared" si="29"/>
        <v>386.71698113207549</v>
      </c>
      <c r="F95" s="320">
        <v>0.2</v>
      </c>
      <c r="G95" s="316">
        <f t="shared" si="30"/>
        <v>77.34</v>
      </c>
      <c r="H95" s="316">
        <f t="shared" si="31"/>
        <v>18.63</v>
      </c>
      <c r="I95" s="317">
        <f t="shared" si="32"/>
        <v>95.97</v>
      </c>
      <c r="J95" s="318">
        <v>101</v>
      </c>
      <c r="K95" s="319">
        <f t="shared" si="39"/>
        <v>0.63522012578616349</v>
      </c>
      <c r="L95" s="316">
        <v>854</v>
      </c>
      <c r="M95" s="316">
        <f t="shared" si="38"/>
        <v>542.47798742138366</v>
      </c>
      <c r="N95" s="320">
        <v>1</v>
      </c>
      <c r="O95" s="316">
        <f t="shared" si="35"/>
        <v>542.48</v>
      </c>
      <c r="P95" s="316">
        <f t="shared" si="40"/>
        <v>130.68</v>
      </c>
      <c r="Q95" s="317">
        <f t="shared" si="41"/>
        <v>673.16000000000008</v>
      </c>
    </row>
    <row r="96" spans="1:17" x14ac:dyDescent="0.25">
      <c r="A96" s="314" t="s">
        <v>622</v>
      </c>
      <c r="B96" s="315">
        <v>72</v>
      </c>
      <c r="C96" s="319">
        <f t="shared" si="28"/>
        <v>0.45283018867924529</v>
      </c>
      <c r="D96" s="316">
        <v>890</v>
      </c>
      <c r="E96" s="316">
        <f t="shared" si="29"/>
        <v>403.01886792452831</v>
      </c>
      <c r="F96" s="320">
        <v>0.2</v>
      </c>
      <c r="G96" s="316">
        <f t="shared" si="30"/>
        <v>80.599999999999994</v>
      </c>
      <c r="H96" s="316">
        <f t="shared" si="31"/>
        <v>19.420000000000002</v>
      </c>
      <c r="I96" s="317">
        <f t="shared" si="32"/>
        <v>100.02</v>
      </c>
      <c r="J96" s="318">
        <v>83</v>
      </c>
      <c r="K96" s="319">
        <f t="shared" si="39"/>
        <v>0.5220125786163522</v>
      </c>
      <c r="L96" s="316">
        <v>890</v>
      </c>
      <c r="M96" s="316">
        <f t="shared" si="38"/>
        <v>464.59119496855345</v>
      </c>
      <c r="N96" s="320">
        <v>1</v>
      </c>
      <c r="O96" s="316">
        <f t="shared" si="35"/>
        <v>464.59</v>
      </c>
      <c r="P96" s="316">
        <f t="shared" si="40"/>
        <v>111.92</v>
      </c>
      <c r="Q96" s="317">
        <f t="shared" si="41"/>
        <v>576.51</v>
      </c>
    </row>
    <row r="97" spans="1:17" x14ac:dyDescent="0.25">
      <c r="A97" s="314" t="s">
        <v>622</v>
      </c>
      <c r="B97" s="315">
        <v>48</v>
      </c>
      <c r="C97" s="319">
        <f>B97/160</f>
        <v>0.3</v>
      </c>
      <c r="D97" s="316">
        <v>854</v>
      </c>
      <c r="E97" s="316">
        <f t="shared" si="29"/>
        <v>256.2</v>
      </c>
      <c r="F97" s="320">
        <v>0.2</v>
      </c>
      <c r="G97" s="316">
        <f t="shared" si="30"/>
        <v>51.24</v>
      </c>
      <c r="H97" s="316">
        <f t="shared" si="31"/>
        <v>12.34</v>
      </c>
      <c r="I97" s="317">
        <f t="shared" si="32"/>
        <v>63.58</v>
      </c>
      <c r="J97" s="318">
        <v>48</v>
      </c>
      <c r="K97" s="319">
        <f>J97/160</f>
        <v>0.3</v>
      </c>
      <c r="L97" s="316">
        <v>854</v>
      </c>
      <c r="M97" s="316">
        <f t="shared" si="38"/>
        <v>256.2</v>
      </c>
      <c r="N97" s="320">
        <v>1</v>
      </c>
      <c r="O97" s="316">
        <f t="shared" si="35"/>
        <v>256.2</v>
      </c>
      <c r="P97" s="316">
        <f t="shared" si="40"/>
        <v>61.72</v>
      </c>
      <c r="Q97" s="317">
        <f t="shared" si="41"/>
        <v>317.91999999999996</v>
      </c>
    </row>
    <row r="98" spans="1:17" x14ac:dyDescent="0.25">
      <c r="A98" s="314" t="s">
        <v>622</v>
      </c>
      <c r="B98" s="315"/>
      <c r="C98" s="319"/>
      <c r="D98" s="316"/>
      <c r="E98" s="316"/>
      <c r="F98" s="320"/>
      <c r="G98" s="316"/>
      <c r="H98" s="316"/>
      <c r="I98" s="317"/>
      <c r="J98" s="318">
        <v>48</v>
      </c>
      <c r="K98" s="319">
        <f>J98/160</f>
        <v>0.3</v>
      </c>
      <c r="L98" s="316">
        <v>854</v>
      </c>
      <c r="M98" s="316">
        <f t="shared" si="38"/>
        <v>256.2</v>
      </c>
      <c r="N98" s="320">
        <v>1</v>
      </c>
      <c r="O98" s="316">
        <f t="shared" si="35"/>
        <v>256.2</v>
      </c>
      <c r="P98" s="316">
        <f t="shared" si="40"/>
        <v>61.72</v>
      </c>
      <c r="Q98" s="317">
        <f t="shared" si="41"/>
        <v>317.91999999999996</v>
      </c>
    </row>
    <row r="99" spans="1:17" ht="64.5" customHeight="1" x14ac:dyDescent="0.25">
      <c r="A99" s="83" t="s">
        <v>10</v>
      </c>
      <c r="B99" s="239">
        <f>SUM(B100:B107)</f>
        <v>217</v>
      </c>
      <c r="C99" s="95">
        <f>SUM(C100:C107)</f>
        <v>1.3647798742138364</v>
      </c>
      <c r="D99" s="85"/>
      <c r="E99" s="85"/>
      <c r="F99" s="107"/>
      <c r="G99" s="85">
        <f>SUM(G100:G107)</f>
        <v>178.79000000000002</v>
      </c>
      <c r="H99" s="85">
        <f t="shared" ref="H99:I99" si="48">SUM(H100:H107)</f>
        <v>43.069999999999993</v>
      </c>
      <c r="I99" s="85">
        <f t="shared" si="48"/>
        <v>221.86</v>
      </c>
      <c r="J99" s="978">
        <f>SUM(J100:J107)</f>
        <v>527</v>
      </c>
      <c r="K99" s="979">
        <f>SUM(K100:K107)</f>
        <v>3.3128930817610063</v>
      </c>
      <c r="L99" s="972"/>
      <c r="M99" s="972"/>
      <c r="N99" s="992"/>
      <c r="O99" s="972">
        <f>SUM(O100:O107)</f>
        <v>2169.9499999999998</v>
      </c>
      <c r="P99" s="972">
        <f t="shared" ref="P99:Q99" si="49">SUM(P100:P107)</f>
        <v>522.75</v>
      </c>
      <c r="Q99" s="973">
        <f t="shared" si="49"/>
        <v>2692.7</v>
      </c>
    </row>
    <row r="100" spans="1:17" x14ac:dyDescent="0.25">
      <c r="A100" s="314" t="s">
        <v>628</v>
      </c>
      <c r="B100" s="315"/>
      <c r="C100" s="319"/>
      <c r="D100" s="316"/>
      <c r="E100" s="316"/>
      <c r="F100" s="320"/>
      <c r="G100" s="316"/>
      <c r="H100" s="316"/>
      <c r="I100" s="317"/>
      <c r="J100" s="318">
        <v>71</v>
      </c>
      <c r="K100" s="319">
        <f t="shared" si="39"/>
        <v>0.44654088050314467</v>
      </c>
      <c r="L100" s="316">
        <v>655</v>
      </c>
      <c r="M100" s="316">
        <f t="shared" si="38"/>
        <v>292.48427672955978</v>
      </c>
      <c r="N100" s="321">
        <v>1</v>
      </c>
      <c r="O100" s="316">
        <f t="shared" si="35"/>
        <v>292.48</v>
      </c>
      <c r="P100" s="316">
        <f t="shared" si="40"/>
        <v>70.459999999999994</v>
      </c>
      <c r="Q100" s="317">
        <f t="shared" si="41"/>
        <v>362.94</v>
      </c>
    </row>
    <row r="101" spans="1:17" x14ac:dyDescent="0.25">
      <c r="A101" s="314" t="s">
        <v>628</v>
      </c>
      <c r="B101" s="315">
        <v>48</v>
      </c>
      <c r="C101" s="319">
        <f t="shared" si="28"/>
        <v>0.30188679245283018</v>
      </c>
      <c r="D101" s="316">
        <v>655</v>
      </c>
      <c r="E101" s="316">
        <f t="shared" si="29"/>
        <v>197.73584905660377</v>
      </c>
      <c r="F101" s="320">
        <v>0.2</v>
      </c>
      <c r="G101" s="316">
        <f t="shared" si="30"/>
        <v>39.549999999999997</v>
      </c>
      <c r="H101" s="316">
        <f t="shared" si="31"/>
        <v>9.5299999999999994</v>
      </c>
      <c r="I101" s="317">
        <f t="shared" si="32"/>
        <v>49.08</v>
      </c>
      <c r="J101" s="318">
        <v>96</v>
      </c>
      <c r="K101" s="319">
        <f t="shared" si="39"/>
        <v>0.60377358490566035</v>
      </c>
      <c r="L101" s="316">
        <v>655</v>
      </c>
      <c r="M101" s="316">
        <f t="shared" si="38"/>
        <v>395.47169811320754</v>
      </c>
      <c r="N101" s="321">
        <v>1</v>
      </c>
      <c r="O101" s="316">
        <f t="shared" si="35"/>
        <v>395.47</v>
      </c>
      <c r="P101" s="316">
        <f t="shared" si="40"/>
        <v>95.27</v>
      </c>
      <c r="Q101" s="317">
        <f t="shared" si="41"/>
        <v>490.74</v>
      </c>
    </row>
    <row r="102" spans="1:17" x14ac:dyDescent="0.25">
      <c r="A102" s="314" t="s">
        <v>628</v>
      </c>
      <c r="B102" s="315">
        <v>47</v>
      </c>
      <c r="C102" s="319">
        <f t="shared" si="28"/>
        <v>0.29559748427672955</v>
      </c>
      <c r="D102" s="316">
        <v>655</v>
      </c>
      <c r="E102" s="316">
        <f t="shared" si="29"/>
        <v>193.61635220125785</v>
      </c>
      <c r="F102" s="320">
        <v>0.2</v>
      </c>
      <c r="G102" s="316">
        <f t="shared" si="30"/>
        <v>38.72</v>
      </c>
      <c r="H102" s="316">
        <f t="shared" si="31"/>
        <v>9.33</v>
      </c>
      <c r="I102" s="317">
        <f t="shared" si="32"/>
        <v>48.05</v>
      </c>
      <c r="J102" s="318">
        <v>66</v>
      </c>
      <c r="K102" s="319">
        <f>J102/159</f>
        <v>0.41509433962264153</v>
      </c>
      <c r="L102" s="316">
        <v>655</v>
      </c>
      <c r="M102" s="316">
        <f t="shared" si="38"/>
        <v>271.88679245283021</v>
      </c>
      <c r="N102" s="321">
        <v>1</v>
      </c>
      <c r="O102" s="316">
        <f t="shared" si="35"/>
        <v>271.89</v>
      </c>
      <c r="P102" s="316">
        <f t="shared" si="40"/>
        <v>65.5</v>
      </c>
      <c r="Q102" s="317">
        <f t="shared" si="41"/>
        <v>337.39</v>
      </c>
    </row>
    <row r="103" spans="1:17" x14ac:dyDescent="0.25">
      <c r="A103" s="314" t="s">
        <v>628</v>
      </c>
      <c r="B103" s="315">
        <v>58</v>
      </c>
      <c r="C103" s="319">
        <f t="shared" si="28"/>
        <v>0.36477987421383645</v>
      </c>
      <c r="D103" s="316">
        <v>655</v>
      </c>
      <c r="E103" s="316">
        <f t="shared" si="29"/>
        <v>238.93081761006289</v>
      </c>
      <c r="F103" s="320">
        <v>0.2</v>
      </c>
      <c r="G103" s="316">
        <f t="shared" si="30"/>
        <v>47.79</v>
      </c>
      <c r="H103" s="316">
        <f t="shared" si="31"/>
        <v>11.51</v>
      </c>
      <c r="I103" s="317">
        <f t="shared" si="32"/>
        <v>59.3</v>
      </c>
      <c r="J103" s="318">
        <v>63</v>
      </c>
      <c r="K103" s="319">
        <f t="shared" si="39"/>
        <v>0.39622641509433965</v>
      </c>
      <c r="L103" s="316">
        <v>655</v>
      </c>
      <c r="M103" s="316">
        <f t="shared" si="38"/>
        <v>259.52830188679246</v>
      </c>
      <c r="N103" s="321">
        <v>1</v>
      </c>
      <c r="O103" s="316">
        <f t="shared" si="35"/>
        <v>259.52999999999997</v>
      </c>
      <c r="P103" s="316">
        <f t="shared" si="40"/>
        <v>62.52</v>
      </c>
      <c r="Q103" s="317">
        <f t="shared" si="41"/>
        <v>322.04999999999995</v>
      </c>
    </row>
    <row r="104" spans="1:17" x14ac:dyDescent="0.25">
      <c r="A104" s="314" t="s">
        <v>628</v>
      </c>
      <c r="B104" s="315">
        <v>40</v>
      </c>
      <c r="C104" s="319">
        <f t="shared" si="28"/>
        <v>0.25157232704402516</v>
      </c>
      <c r="D104" s="316">
        <v>655</v>
      </c>
      <c r="E104" s="316">
        <f t="shared" si="29"/>
        <v>164.77987421383648</v>
      </c>
      <c r="F104" s="320">
        <v>0.2</v>
      </c>
      <c r="G104" s="316">
        <f t="shared" si="30"/>
        <v>32.96</v>
      </c>
      <c r="H104" s="316">
        <f t="shared" si="31"/>
        <v>7.94</v>
      </c>
      <c r="I104" s="317">
        <f t="shared" si="32"/>
        <v>40.9</v>
      </c>
      <c r="J104" s="318">
        <v>103</v>
      </c>
      <c r="K104" s="319">
        <f t="shared" si="39"/>
        <v>0.64779874213836475</v>
      </c>
      <c r="L104" s="316">
        <v>655</v>
      </c>
      <c r="M104" s="316">
        <f t="shared" si="38"/>
        <v>424.30817610062888</v>
      </c>
      <c r="N104" s="321">
        <v>1</v>
      </c>
      <c r="O104" s="316">
        <f t="shared" si="35"/>
        <v>424.31</v>
      </c>
      <c r="P104" s="316">
        <f t="shared" si="40"/>
        <v>102.22</v>
      </c>
      <c r="Q104" s="317">
        <f t="shared" si="41"/>
        <v>526.53</v>
      </c>
    </row>
    <row r="105" spans="1:17" x14ac:dyDescent="0.25">
      <c r="A105" s="314" t="s">
        <v>628</v>
      </c>
      <c r="B105" s="315"/>
      <c r="C105" s="319"/>
      <c r="D105" s="316"/>
      <c r="E105" s="316"/>
      <c r="F105" s="320"/>
      <c r="G105" s="316"/>
      <c r="H105" s="316"/>
      <c r="I105" s="317"/>
      <c r="J105" s="318">
        <v>40</v>
      </c>
      <c r="K105" s="319">
        <f>J105/160</f>
        <v>0.25</v>
      </c>
      <c r="L105" s="316">
        <v>655</v>
      </c>
      <c r="M105" s="316">
        <f t="shared" si="38"/>
        <v>163.75</v>
      </c>
      <c r="N105" s="321">
        <v>1</v>
      </c>
      <c r="O105" s="316">
        <f t="shared" si="35"/>
        <v>163.75</v>
      </c>
      <c r="P105" s="316">
        <f t="shared" si="40"/>
        <v>39.450000000000003</v>
      </c>
      <c r="Q105" s="317">
        <f t="shared" si="41"/>
        <v>203.2</v>
      </c>
    </row>
    <row r="106" spans="1:17" x14ac:dyDescent="0.25">
      <c r="A106" s="314" t="s">
        <v>628</v>
      </c>
      <c r="B106" s="315"/>
      <c r="C106" s="319"/>
      <c r="D106" s="316"/>
      <c r="E106" s="316"/>
      <c r="F106" s="320"/>
      <c r="G106" s="316"/>
      <c r="H106" s="316"/>
      <c r="I106" s="317"/>
      <c r="J106" s="318">
        <v>64</v>
      </c>
      <c r="K106" s="319">
        <f t="shared" si="39"/>
        <v>0.40251572327044027</v>
      </c>
      <c r="L106" s="316">
        <v>655</v>
      </c>
      <c r="M106" s="316">
        <f t="shared" si="38"/>
        <v>263.64779874213838</v>
      </c>
      <c r="N106" s="321">
        <v>1</v>
      </c>
      <c r="O106" s="316">
        <f t="shared" si="35"/>
        <v>263.64999999999998</v>
      </c>
      <c r="P106" s="316">
        <f t="shared" si="40"/>
        <v>63.51</v>
      </c>
      <c r="Q106" s="317">
        <f t="shared" si="41"/>
        <v>327.15999999999997</v>
      </c>
    </row>
    <row r="107" spans="1:17" x14ac:dyDescent="0.25">
      <c r="A107" s="314" t="s">
        <v>628</v>
      </c>
      <c r="B107" s="315">
        <v>24</v>
      </c>
      <c r="C107" s="319">
        <f t="shared" ref="C107:C148" si="50">B107/159</f>
        <v>0.15094339622641509</v>
      </c>
      <c r="D107" s="316">
        <v>655</v>
      </c>
      <c r="E107" s="316">
        <f t="shared" ref="E107:E148" si="51">D107*C107</f>
        <v>98.867924528301884</v>
      </c>
      <c r="F107" s="320">
        <v>0.2</v>
      </c>
      <c r="G107" s="316">
        <f t="shared" si="30"/>
        <v>19.77</v>
      </c>
      <c r="H107" s="316">
        <f t="shared" si="31"/>
        <v>4.76</v>
      </c>
      <c r="I107" s="317">
        <f t="shared" si="32"/>
        <v>24.53</v>
      </c>
      <c r="J107" s="318">
        <v>24</v>
      </c>
      <c r="K107" s="319">
        <f t="shared" si="39"/>
        <v>0.15094339622641509</v>
      </c>
      <c r="L107" s="316">
        <v>655</v>
      </c>
      <c r="M107" s="316">
        <f t="shared" si="38"/>
        <v>98.867924528301884</v>
      </c>
      <c r="N107" s="320">
        <v>1</v>
      </c>
      <c r="O107" s="316">
        <f t="shared" si="35"/>
        <v>98.87</v>
      </c>
      <c r="P107" s="316">
        <f t="shared" si="40"/>
        <v>23.82</v>
      </c>
      <c r="Q107" s="317">
        <f t="shared" si="41"/>
        <v>122.69</v>
      </c>
    </row>
    <row r="108" spans="1:17" ht="37.5" customHeight="1" x14ac:dyDescent="0.25">
      <c r="A108" s="83" t="s">
        <v>8</v>
      </c>
      <c r="B108" s="239">
        <f>SUM(B109:B113)</f>
        <v>108</v>
      </c>
      <c r="C108" s="95">
        <f>SUM(C109:C113)</f>
        <v>0.67924528301886788</v>
      </c>
      <c r="D108" s="85"/>
      <c r="E108" s="85"/>
      <c r="F108" s="107"/>
      <c r="G108" s="85">
        <f>SUM(G109:G113)</f>
        <v>86.77</v>
      </c>
      <c r="H108" s="85">
        <f t="shared" ref="H108:I108" si="52">SUM(H109:H113)</f>
        <v>20.9</v>
      </c>
      <c r="I108" s="85">
        <f t="shared" si="52"/>
        <v>107.67</v>
      </c>
      <c r="J108" s="978">
        <f>SUM(J109:J113)</f>
        <v>326</v>
      </c>
      <c r="K108" s="979">
        <f>SUM(K109:K113)</f>
        <v>2.050314465408805</v>
      </c>
      <c r="L108" s="972"/>
      <c r="M108" s="972"/>
      <c r="N108" s="992"/>
      <c r="O108" s="972">
        <f>SUM(O109:O113)</f>
        <v>1251.8899999999999</v>
      </c>
      <c r="P108" s="972">
        <f t="shared" ref="P108:Q108" si="53">SUM(P109:P113)</f>
        <v>301.58000000000004</v>
      </c>
      <c r="Q108" s="973">
        <f t="shared" si="53"/>
        <v>1553.4699999999998</v>
      </c>
    </row>
    <row r="109" spans="1:17" ht="16.5" customHeight="1" x14ac:dyDescent="0.25">
      <c r="A109" s="314" t="s">
        <v>601</v>
      </c>
      <c r="B109" s="315"/>
      <c r="C109" s="319"/>
      <c r="D109" s="316"/>
      <c r="E109" s="316"/>
      <c r="F109" s="320"/>
      <c r="G109" s="316"/>
      <c r="H109" s="316"/>
      <c r="I109" s="317"/>
      <c r="J109" s="318">
        <v>64</v>
      </c>
      <c r="K109" s="319">
        <f t="shared" si="39"/>
        <v>0.40251572327044027</v>
      </c>
      <c r="L109" s="316">
        <v>560</v>
      </c>
      <c r="M109" s="316">
        <f t="shared" si="38"/>
        <v>225.40880503144655</v>
      </c>
      <c r="N109" s="321">
        <v>1</v>
      </c>
      <c r="O109" s="316">
        <f t="shared" ref="O109:O172" si="54">ROUND(M109*N109,2)</f>
        <v>225.41</v>
      </c>
      <c r="P109" s="316">
        <f t="shared" si="40"/>
        <v>54.3</v>
      </c>
      <c r="Q109" s="317">
        <f t="shared" si="41"/>
        <v>279.70999999999998</v>
      </c>
    </row>
    <row r="110" spans="1:17" ht="15.75" customHeight="1" x14ac:dyDescent="0.25">
      <c r="A110" s="314" t="s">
        <v>601</v>
      </c>
      <c r="B110" s="315"/>
      <c r="C110" s="319"/>
      <c r="D110" s="316"/>
      <c r="E110" s="316"/>
      <c r="F110" s="320"/>
      <c r="G110" s="316"/>
      <c r="H110" s="316"/>
      <c r="I110" s="317"/>
      <c r="J110" s="318">
        <v>48</v>
      </c>
      <c r="K110" s="319">
        <f t="shared" si="39"/>
        <v>0.30188679245283018</v>
      </c>
      <c r="L110" s="316">
        <v>560</v>
      </c>
      <c r="M110" s="316">
        <f t="shared" si="38"/>
        <v>169.0566037735849</v>
      </c>
      <c r="N110" s="321">
        <v>1</v>
      </c>
      <c r="O110" s="316">
        <f t="shared" si="54"/>
        <v>169.06</v>
      </c>
      <c r="P110" s="316">
        <f t="shared" si="40"/>
        <v>40.729999999999997</v>
      </c>
      <c r="Q110" s="317">
        <f t="shared" si="41"/>
        <v>209.79</v>
      </c>
    </row>
    <row r="111" spans="1:17" ht="15.75" customHeight="1" x14ac:dyDescent="0.25">
      <c r="A111" s="314" t="s">
        <v>601</v>
      </c>
      <c r="B111" s="315"/>
      <c r="C111" s="319"/>
      <c r="D111" s="316"/>
      <c r="E111" s="316"/>
      <c r="F111" s="320"/>
      <c r="G111" s="316"/>
      <c r="H111" s="316"/>
      <c r="I111" s="317"/>
      <c r="J111" s="318">
        <v>21</v>
      </c>
      <c r="K111" s="319">
        <f t="shared" si="39"/>
        <v>0.13207547169811321</v>
      </c>
      <c r="L111" s="316">
        <v>560</v>
      </c>
      <c r="M111" s="316">
        <f t="shared" si="38"/>
        <v>73.962264150943398</v>
      </c>
      <c r="N111" s="321">
        <v>1</v>
      </c>
      <c r="O111" s="316">
        <f t="shared" si="54"/>
        <v>73.959999999999994</v>
      </c>
      <c r="P111" s="316">
        <f t="shared" si="40"/>
        <v>17.82</v>
      </c>
      <c r="Q111" s="317">
        <f t="shared" si="41"/>
        <v>91.78</v>
      </c>
    </row>
    <row r="112" spans="1:17" ht="16.5" customHeight="1" x14ac:dyDescent="0.25">
      <c r="A112" s="314" t="s">
        <v>601</v>
      </c>
      <c r="B112" s="315">
        <v>58</v>
      </c>
      <c r="C112" s="319">
        <f t="shared" si="50"/>
        <v>0.36477987421383645</v>
      </c>
      <c r="D112" s="316">
        <v>560</v>
      </c>
      <c r="E112" s="316">
        <f t="shared" si="51"/>
        <v>204.27672955974842</v>
      </c>
      <c r="F112" s="320">
        <v>0.2</v>
      </c>
      <c r="G112" s="316">
        <f t="shared" si="30"/>
        <v>40.86</v>
      </c>
      <c r="H112" s="316">
        <f t="shared" si="31"/>
        <v>9.84</v>
      </c>
      <c r="I112" s="317">
        <f t="shared" si="32"/>
        <v>50.7</v>
      </c>
      <c r="J112" s="318">
        <v>96</v>
      </c>
      <c r="K112" s="319">
        <f t="shared" si="39"/>
        <v>0.60377358490566035</v>
      </c>
      <c r="L112" s="316">
        <v>560</v>
      </c>
      <c r="M112" s="316">
        <f t="shared" si="38"/>
        <v>338.11320754716979</v>
      </c>
      <c r="N112" s="320">
        <v>1</v>
      </c>
      <c r="O112" s="316">
        <f t="shared" si="54"/>
        <v>338.11</v>
      </c>
      <c r="P112" s="316">
        <f t="shared" si="40"/>
        <v>81.45</v>
      </c>
      <c r="Q112" s="317">
        <f t="shared" si="41"/>
        <v>419.56</v>
      </c>
    </row>
    <row r="113" spans="1:17" ht="15.75" customHeight="1" x14ac:dyDescent="0.25">
      <c r="A113" s="314" t="s">
        <v>629</v>
      </c>
      <c r="B113" s="315">
        <v>50</v>
      </c>
      <c r="C113" s="319">
        <f t="shared" si="50"/>
        <v>0.31446540880503143</v>
      </c>
      <c r="D113" s="316">
        <v>730</v>
      </c>
      <c r="E113" s="316">
        <f t="shared" si="51"/>
        <v>229.55974842767296</v>
      </c>
      <c r="F113" s="320">
        <v>0.2</v>
      </c>
      <c r="G113" s="316">
        <f t="shared" si="30"/>
        <v>45.91</v>
      </c>
      <c r="H113" s="316">
        <f t="shared" si="31"/>
        <v>11.06</v>
      </c>
      <c r="I113" s="317">
        <f t="shared" si="32"/>
        <v>56.97</v>
      </c>
      <c r="J113" s="318">
        <v>97</v>
      </c>
      <c r="K113" s="319">
        <f t="shared" si="39"/>
        <v>0.61006289308176098</v>
      </c>
      <c r="L113" s="316">
        <v>730</v>
      </c>
      <c r="M113" s="316">
        <f t="shared" si="38"/>
        <v>445.3459119496855</v>
      </c>
      <c r="N113" s="320">
        <v>1</v>
      </c>
      <c r="O113" s="316">
        <f t="shared" si="54"/>
        <v>445.35</v>
      </c>
      <c r="P113" s="316">
        <f t="shared" si="40"/>
        <v>107.28</v>
      </c>
      <c r="Q113" s="317">
        <f t="shared" si="41"/>
        <v>552.63</v>
      </c>
    </row>
    <row r="114" spans="1:17" ht="23.25" customHeight="1" x14ac:dyDescent="0.25">
      <c r="A114" s="307" t="s">
        <v>630</v>
      </c>
      <c r="B114" s="322">
        <f>B115+B118+B128+B138</f>
        <v>505.5</v>
      </c>
      <c r="C114" s="323">
        <f>C115+C118+C128+C138</f>
        <v>3.1792452830188678</v>
      </c>
      <c r="D114" s="310"/>
      <c r="E114" s="310"/>
      <c r="F114" s="324"/>
      <c r="G114" s="310">
        <f>G115+G118+G128+G138</f>
        <v>477.64000000000004</v>
      </c>
      <c r="H114" s="310">
        <f t="shared" ref="H114:I114" si="55">H115+H118+H128+H138</f>
        <v>115.05</v>
      </c>
      <c r="I114" s="310">
        <f t="shared" si="55"/>
        <v>592.68999999999994</v>
      </c>
      <c r="J114" s="312">
        <f>J115+J118+J128+J138</f>
        <v>2195.5</v>
      </c>
      <c r="K114" s="323">
        <f>K115+K18+K128+K138</f>
        <v>13.053459119496857</v>
      </c>
      <c r="L114" s="310"/>
      <c r="M114" s="310"/>
      <c r="N114" s="324"/>
      <c r="O114" s="310">
        <f>O115+O118+O128+O138</f>
        <v>12991.61</v>
      </c>
      <c r="P114" s="310">
        <f t="shared" ref="P114:Q114" si="56">P115+P118+P128+P138</f>
        <v>3129.6800000000003</v>
      </c>
      <c r="Q114" s="311">
        <f t="shared" si="56"/>
        <v>16121.29</v>
      </c>
    </row>
    <row r="115" spans="1:17" ht="48" customHeight="1" x14ac:dyDescent="0.25">
      <c r="A115" s="83" t="s">
        <v>11</v>
      </c>
      <c r="B115" s="914">
        <f>SUM(B116:B117)</f>
        <v>31</v>
      </c>
      <c r="C115" s="95">
        <f>SUM(C116:C117)</f>
        <v>0.19496855345911951</v>
      </c>
      <c r="D115" s="90"/>
      <c r="E115" s="85"/>
      <c r="F115" s="107"/>
      <c r="G115" s="85">
        <f>SUM(G116:G117)</f>
        <v>61.680000000000007</v>
      </c>
      <c r="H115" s="85">
        <f t="shared" ref="H115:I115" si="57">SUM(H116:H117)</f>
        <v>14.850000000000001</v>
      </c>
      <c r="I115" s="85">
        <f t="shared" si="57"/>
        <v>76.53</v>
      </c>
      <c r="J115" s="915">
        <f>SUM(J116:J117)</f>
        <v>141</v>
      </c>
      <c r="K115" s="971">
        <f>SUM(K116:K117)</f>
        <v>0.8867924528301887</v>
      </c>
      <c r="L115" s="974"/>
      <c r="M115" s="972"/>
      <c r="N115" s="992"/>
      <c r="O115" s="972">
        <f>SUM(O116:O117)</f>
        <v>1381.95</v>
      </c>
      <c r="P115" s="972">
        <f t="shared" ref="P115:Q115" si="58">SUM(P116:P117)</f>
        <v>332.90999999999997</v>
      </c>
      <c r="Q115" s="973">
        <f t="shared" si="58"/>
        <v>1714.8600000000001</v>
      </c>
    </row>
    <row r="116" spans="1:17" ht="15.75" customHeight="1" x14ac:dyDescent="0.25">
      <c r="A116" s="329" t="s">
        <v>631</v>
      </c>
      <c r="B116" s="325">
        <v>16</v>
      </c>
      <c r="C116" s="328">
        <f t="shared" si="50"/>
        <v>0.10062893081761007</v>
      </c>
      <c r="D116" s="330">
        <v>1630</v>
      </c>
      <c r="E116" s="316">
        <f t="shared" si="51"/>
        <v>164.0251572327044</v>
      </c>
      <c r="F116" s="320">
        <v>0.2</v>
      </c>
      <c r="G116" s="316">
        <f t="shared" si="30"/>
        <v>32.81</v>
      </c>
      <c r="H116" s="316">
        <f t="shared" si="31"/>
        <v>7.9</v>
      </c>
      <c r="I116" s="317">
        <f t="shared" si="32"/>
        <v>40.71</v>
      </c>
      <c r="J116" s="327">
        <v>40</v>
      </c>
      <c r="K116" s="328">
        <f t="shared" si="39"/>
        <v>0.25157232704402516</v>
      </c>
      <c r="L116" s="330">
        <v>1630</v>
      </c>
      <c r="M116" s="316">
        <f t="shared" si="38"/>
        <v>410.06289308176099</v>
      </c>
      <c r="N116" s="320">
        <v>1</v>
      </c>
      <c r="O116" s="316">
        <f t="shared" si="54"/>
        <v>410.06</v>
      </c>
      <c r="P116" s="316">
        <f t="shared" si="40"/>
        <v>98.78</v>
      </c>
      <c r="Q116" s="317">
        <f t="shared" si="41"/>
        <v>508.84000000000003</v>
      </c>
    </row>
    <row r="117" spans="1:17" ht="14.25" customHeight="1" x14ac:dyDescent="0.25">
      <c r="A117" s="331" t="s">
        <v>512</v>
      </c>
      <c r="B117" s="325">
        <v>15</v>
      </c>
      <c r="C117" s="328">
        <f t="shared" si="50"/>
        <v>9.4339622641509441E-2</v>
      </c>
      <c r="D117" s="330">
        <v>1530</v>
      </c>
      <c r="E117" s="316">
        <f t="shared" si="51"/>
        <v>144.33962264150944</v>
      </c>
      <c r="F117" s="320">
        <v>0.2</v>
      </c>
      <c r="G117" s="316">
        <f t="shared" si="30"/>
        <v>28.87</v>
      </c>
      <c r="H117" s="316">
        <f t="shared" si="31"/>
        <v>6.95</v>
      </c>
      <c r="I117" s="317">
        <f t="shared" si="32"/>
        <v>35.82</v>
      </c>
      <c r="J117" s="327">
        <v>101</v>
      </c>
      <c r="K117" s="328">
        <f t="shared" si="39"/>
        <v>0.63522012578616349</v>
      </c>
      <c r="L117" s="330">
        <v>1530</v>
      </c>
      <c r="M117" s="316">
        <f t="shared" si="38"/>
        <v>971.88679245283015</v>
      </c>
      <c r="N117" s="320">
        <v>1</v>
      </c>
      <c r="O117" s="316">
        <f t="shared" si="54"/>
        <v>971.89</v>
      </c>
      <c r="P117" s="316">
        <f t="shared" si="40"/>
        <v>234.13</v>
      </c>
      <c r="Q117" s="317">
        <f t="shared" si="41"/>
        <v>1206.02</v>
      </c>
    </row>
    <row r="118" spans="1:17" ht="47.1" customHeight="1" x14ac:dyDescent="0.25">
      <c r="A118" s="87" t="s">
        <v>9</v>
      </c>
      <c r="B118" s="914">
        <f>SUM(B119:B127)</f>
        <v>128</v>
      </c>
      <c r="C118" s="84">
        <f>SUM(C119:C127)</f>
        <v>0.80503144654088055</v>
      </c>
      <c r="D118" s="90"/>
      <c r="E118" s="85"/>
      <c r="F118" s="107"/>
      <c r="G118" s="85">
        <f>SUM(G119:G127)</f>
        <v>147.43</v>
      </c>
      <c r="H118" s="85">
        <f t="shared" ref="H118:I118" si="59">SUM(H119:H127)</f>
        <v>35.53</v>
      </c>
      <c r="I118" s="85">
        <f t="shared" si="59"/>
        <v>182.95999999999998</v>
      </c>
      <c r="J118" s="915">
        <f>SUM(J119,J127)</f>
        <v>239</v>
      </c>
      <c r="K118" s="971">
        <f>SUM(K119:K127)</f>
        <v>4.9421383647798747</v>
      </c>
      <c r="L118" s="974"/>
      <c r="M118" s="972"/>
      <c r="N118" s="992"/>
      <c r="O118" s="972">
        <f>SUM(O119:O127)</f>
        <v>4570.8099999999995</v>
      </c>
      <c r="P118" s="972">
        <f t="shared" ref="P118:Q118" si="60">SUM(P119:P127)</f>
        <v>1101.1199999999999</v>
      </c>
      <c r="Q118" s="973">
        <f t="shared" si="60"/>
        <v>5671.93</v>
      </c>
    </row>
    <row r="119" spans="1:17" ht="22.5" customHeight="1" x14ac:dyDescent="0.25">
      <c r="A119" s="331" t="s">
        <v>621</v>
      </c>
      <c r="B119" s="325">
        <v>16</v>
      </c>
      <c r="C119" s="328">
        <f t="shared" si="50"/>
        <v>0.10062893081761007</v>
      </c>
      <c r="D119" s="330">
        <v>1270</v>
      </c>
      <c r="E119" s="316">
        <f t="shared" si="51"/>
        <v>127.79874213836479</v>
      </c>
      <c r="F119" s="320">
        <v>0.2</v>
      </c>
      <c r="G119" s="316">
        <f t="shared" si="30"/>
        <v>25.56</v>
      </c>
      <c r="H119" s="316">
        <f t="shared" si="31"/>
        <v>6.16</v>
      </c>
      <c r="I119" s="317">
        <f t="shared" si="32"/>
        <v>31.72</v>
      </c>
      <c r="J119" s="327">
        <v>119</v>
      </c>
      <c r="K119" s="328">
        <f t="shared" si="39"/>
        <v>0.74842767295597479</v>
      </c>
      <c r="L119" s="330">
        <v>1270</v>
      </c>
      <c r="M119" s="316">
        <f t="shared" si="38"/>
        <v>950.50314465408803</v>
      </c>
      <c r="N119" s="320">
        <v>1</v>
      </c>
      <c r="O119" s="316">
        <f t="shared" si="54"/>
        <v>950.5</v>
      </c>
      <c r="P119" s="316">
        <f t="shared" si="40"/>
        <v>228.98</v>
      </c>
      <c r="Q119" s="317">
        <f t="shared" si="41"/>
        <v>1179.48</v>
      </c>
    </row>
    <row r="120" spans="1:17" ht="18.75" customHeight="1" x14ac:dyDescent="0.25">
      <c r="A120" s="331" t="s">
        <v>632</v>
      </c>
      <c r="B120" s="325">
        <v>24</v>
      </c>
      <c r="C120" s="328">
        <f t="shared" si="50"/>
        <v>0.15094339622641509</v>
      </c>
      <c r="D120" s="330">
        <v>866</v>
      </c>
      <c r="E120" s="316">
        <f t="shared" si="51"/>
        <v>130.71698113207546</v>
      </c>
      <c r="F120" s="320">
        <v>0.2</v>
      </c>
      <c r="G120" s="316">
        <f t="shared" si="30"/>
        <v>26.14</v>
      </c>
      <c r="H120" s="316">
        <f t="shared" si="31"/>
        <v>6.3</v>
      </c>
      <c r="I120" s="317">
        <f t="shared" si="32"/>
        <v>32.44</v>
      </c>
      <c r="J120" s="327">
        <v>55</v>
      </c>
      <c r="K120" s="328">
        <f t="shared" si="39"/>
        <v>0.34591194968553457</v>
      </c>
      <c r="L120" s="330">
        <v>866</v>
      </c>
      <c r="M120" s="316">
        <f t="shared" si="38"/>
        <v>299.55974842767296</v>
      </c>
      <c r="N120" s="320">
        <v>1</v>
      </c>
      <c r="O120" s="316">
        <f t="shared" si="54"/>
        <v>299.56</v>
      </c>
      <c r="P120" s="316">
        <f t="shared" si="40"/>
        <v>72.16</v>
      </c>
      <c r="Q120" s="317">
        <f t="shared" si="41"/>
        <v>371.72</v>
      </c>
    </row>
    <row r="121" spans="1:17" ht="22.5" customHeight="1" x14ac:dyDescent="0.25">
      <c r="A121" s="331" t="s">
        <v>632</v>
      </c>
      <c r="B121" s="325"/>
      <c r="C121" s="328">
        <f t="shared" si="50"/>
        <v>0</v>
      </c>
      <c r="D121" s="330"/>
      <c r="E121" s="316">
        <f t="shared" si="51"/>
        <v>0</v>
      </c>
      <c r="F121" s="320">
        <v>0.2</v>
      </c>
      <c r="G121" s="316">
        <f t="shared" si="30"/>
        <v>0</v>
      </c>
      <c r="H121" s="316">
        <f t="shared" si="31"/>
        <v>0</v>
      </c>
      <c r="I121" s="317">
        <f t="shared" si="32"/>
        <v>0</v>
      </c>
      <c r="J121" s="327">
        <v>119</v>
      </c>
      <c r="K121" s="328">
        <f t="shared" si="39"/>
        <v>0.74842767295597479</v>
      </c>
      <c r="L121" s="330">
        <v>866</v>
      </c>
      <c r="M121" s="316">
        <f t="shared" si="38"/>
        <v>648.13836477987411</v>
      </c>
      <c r="N121" s="320">
        <v>1</v>
      </c>
      <c r="O121" s="316">
        <f t="shared" si="54"/>
        <v>648.14</v>
      </c>
      <c r="P121" s="316">
        <f t="shared" si="40"/>
        <v>156.13999999999999</v>
      </c>
      <c r="Q121" s="317">
        <f t="shared" si="41"/>
        <v>804.28</v>
      </c>
    </row>
    <row r="122" spans="1:17" ht="18.75" customHeight="1" x14ac:dyDescent="0.25">
      <c r="A122" s="331" t="s">
        <v>632</v>
      </c>
      <c r="B122" s="325">
        <v>24</v>
      </c>
      <c r="C122" s="328">
        <f t="shared" si="50"/>
        <v>0.15094339622641509</v>
      </c>
      <c r="D122" s="330">
        <v>866</v>
      </c>
      <c r="E122" s="316">
        <f t="shared" si="51"/>
        <v>130.71698113207546</v>
      </c>
      <c r="F122" s="320">
        <v>0.2</v>
      </c>
      <c r="G122" s="316">
        <f t="shared" si="30"/>
        <v>26.14</v>
      </c>
      <c r="H122" s="316">
        <f t="shared" si="31"/>
        <v>6.3</v>
      </c>
      <c r="I122" s="317">
        <f t="shared" si="32"/>
        <v>32.44</v>
      </c>
      <c r="J122" s="327">
        <v>143</v>
      </c>
      <c r="K122" s="328">
        <f t="shared" si="39"/>
        <v>0.89937106918238996</v>
      </c>
      <c r="L122" s="330">
        <v>866</v>
      </c>
      <c r="M122" s="316">
        <f t="shared" si="38"/>
        <v>778.85534591194971</v>
      </c>
      <c r="N122" s="320">
        <v>1</v>
      </c>
      <c r="O122" s="316">
        <f t="shared" si="54"/>
        <v>778.86</v>
      </c>
      <c r="P122" s="316">
        <f t="shared" si="40"/>
        <v>187.63</v>
      </c>
      <c r="Q122" s="317">
        <f t="shared" si="41"/>
        <v>966.49</v>
      </c>
    </row>
    <row r="123" spans="1:17" ht="19.5" customHeight="1" x14ac:dyDescent="0.25">
      <c r="A123" s="331" t="s">
        <v>632</v>
      </c>
      <c r="B123" s="325">
        <v>32</v>
      </c>
      <c r="C123" s="328">
        <f t="shared" si="50"/>
        <v>0.20125786163522014</v>
      </c>
      <c r="D123" s="330">
        <v>866</v>
      </c>
      <c r="E123" s="316">
        <f t="shared" si="51"/>
        <v>174.28930817610063</v>
      </c>
      <c r="F123" s="320">
        <v>0.2</v>
      </c>
      <c r="G123" s="316">
        <f t="shared" ref="G123:G148" si="61">ROUND(E123*F123,2)</f>
        <v>34.86</v>
      </c>
      <c r="H123" s="316">
        <f t="shared" ref="H123:H148" si="62">ROUND(G123*0.2409,2)</f>
        <v>8.4</v>
      </c>
      <c r="I123" s="317">
        <f t="shared" ref="I123:I148" si="63">G123+H123</f>
        <v>43.26</v>
      </c>
      <c r="J123" s="327">
        <v>15</v>
      </c>
      <c r="K123" s="328">
        <f t="shared" si="39"/>
        <v>9.4339622641509441E-2</v>
      </c>
      <c r="L123" s="330">
        <v>866</v>
      </c>
      <c r="M123" s="316">
        <f t="shared" si="38"/>
        <v>81.698113207547181</v>
      </c>
      <c r="N123" s="320">
        <v>1</v>
      </c>
      <c r="O123" s="316">
        <f t="shared" si="54"/>
        <v>81.7</v>
      </c>
      <c r="P123" s="316">
        <f t="shared" si="40"/>
        <v>19.68</v>
      </c>
      <c r="Q123" s="317">
        <f t="shared" si="41"/>
        <v>101.38</v>
      </c>
    </row>
    <row r="124" spans="1:17" ht="18" customHeight="1" x14ac:dyDescent="0.25">
      <c r="A124" s="331" t="s">
        <v>632</v>
      </c>
      <c r="B124" s="325">
        <v>24</v>
      </c>
      <c r="C124" s="328">
        <f t="shared" si="50"/>
        <v>0.15094339622641509</v>
      </c>
      <c r="D124" s="330">
        <v>866</v>
      </c>
      <c r="E124" s="316">
        <f t="shared" si="51"/>
        <v>130.71698113207546</v>
      </c>
      <c r="F124" s="320">
        <v>0.2</v>
      </c>
      <c r="G124" s="316">
        <f t="shared" si="61"/>
        <v>26.14</v>
      </c>
      <c r="H124" s="316">
        <f t="shared" si="62"/>
        <v>6.3</v>
      </c>
      <c r="I124" s="317">
        <f t="shared" si="63"/>
        <v>32.44</v>
      </c>
      <c r="J124" s="327">
        <v>39</v>
      </c>
      <c r="K124" s="328">
        <f t="shared" si="39"/>
        <v>0.24528301886792453</v>
      </c>
      <c r="L124" s="330">
        <v>866</v>
      </c>
      <c r="M124" s="316">
        <f t="shared" si="38"/>
        <v>212.41509433962264</v>
      </c>
      <c r="N124" s="320">
        <v>1</v>
      </c>
      <c r="O124" s="316">
        <f t="shared" si="54"/>
        <v>212.42</v>
      </c>
      <c r="P124" s="316">
        <f t="shared" si="40"/>
        <v>51.17</v>
      </c>
      <c r="Q124" s="317">
        <f t="shared" si="41"/>
        <v>263.58999999999997</v>
      </c>
    </row>
    <row r="125" spans="1:17" ht="21.75" customHeight="1" x14ac:dyDescent="0.25">
      <c r="A125" s="331" t="s">
        <v>632</v>
      </c>
      <c r="B125" s="325"/>
      <c r="C125" s="328">
        <f t="shared" si="50"/>
        <v>0</v>
      </c>
      <c r="D125" s="330"/>
      <c r="E125" s="316">
        <f t="shared" si="51"/>
        <v>0</v>
      </c>
      <c r="F125" s="320"/>
      <c r="G125" s="316">
        <f t="shared" si="61"/>
        <v>0</v>
      </c>
      <c r="H125" s="316">
        <f t="shared" si="62"/>
        <v>0</v>
      </c>
      <c r="I125" s="317">
        <f t="shared" si="63"/>
        <v>0</v>
      </c>
      <c r="J125" s="327">
        <v>144</v>
      </c>
      <c r="K125" s="328">
        <f t="shared" si="39"/>
        <v>0.90566037735849059</v>
      </c>
      <c r="L125" s="330">
        <v>866</v>
      </c>
      <c r="M125" s="316">
        <f t="shared" si="38"/>
        <v>784.30188679245282</v>
      </c>
      <c r="N125" s="320">
        <v>1</v>
      </c>
      <c r="O125" s="316">
        <f t="shared" si="54"/>
        <v>784.3</v>
      </c>
      <c r="P125" s="316">
        <f t="shared" si="40"/>
        <v>188.94</v>
      </c>
      <c r="Q125" s="317">
        <f t="shared" si="41"/>
        <v>973.24</v>
      </c>
    </row>
    <row r="126" spans="1:17" ht="19.5" customHeight="1" x14ac:dyDescent="0.25">
      <c r="A126" s="331" t="s">
        <v>622</v>
      </c>
      <c r="B126" s="325"/>
      <c r="C126" s="328">
        <f t="shared" si="50"/>
        <v>0</v>
      </c>
      <c r="D126" s="330"/>
      <c r="E126" s="316">
        <f t="shared" si="51"/>
        <v>0</v>
      </c>
      <c r="F126" s="320"/>
      <c r="G126" s="316">
        <f t="shared" si="61"/>
        <v>0</v>
      </c>
      <c r="H126" s="316">
        <f t="shared" si="62"/>
        <v>0</v>
      </c>
      <c r="I126" s="317">
        <f t="shared" si="63"/>
        <v>0</v>
      </c>
      <c r="J126" s="327">
        <v>32</v>
      </c>
      <c r="K126" s="328">
        <f>J126/160</f>
        <v>0.2</v>
      </c>
      <c r="L126" s="330">
        <v>854</v>
      </c>
      <c r="M126" s="316">
        <f t="shared" si="38"/>
        <v>170.8</v>
      </c>
      <c r="N126" s="320">
        <v>1</v>
      </c>
      <c r="O126" s="316">
        <f t="shared" si="54"/>
        <v>170.8</v>
      </c>
      <c r="P126" s="316">
        <f t="shared" si="40"/>
        <v>41.15</v>
      </c>
      <c r="Q126" s="317">
        <f t="shared" si="41"/>
        <v>211.95000000000002</v>
      </c>
    </row>
    <row r="127" spans="1:17" ht="19.5" customHeight="1" x14ac:dyDescent="0.25">
      <c r="A127" s="331" t="s">
        <v>622</v>
      </c>
      <c r="B127" s="325">
        <v>8</v>
      </c>
      <c r="C127" s="328">
        <f t="shared" si="50"/>
        <v>5.0314465408805034E-2</v>
      </c>
      <c r="D127" s="330">
        <v>854</v>
      </c>
      <c r="E127" s="316">
        <f t="shared" si="51"/>
        <v>42.968553459119498</v>
      </c>
      <c r="F127" s="320">
        <v>0.2</v>
      </c>
      <c r="G127" s="316">
        <f t="shared" si="61"/>
        <v>8.59</v>
      </c>
      <c r="H127" s="316">
        <f t="shared" si="62"/>
        <v>2.0699999999999998</v>
      </c>
      <c r="I127" s="317">
        <f t="shared" si="63"/>
        <v>10.66</v>
      </c>
      <c r="J127" s="327">
        <v>120</v>
      </c>
      <c r="K127" s="328">
        <f>J127/159</f>
        <v>0.75471698113207553</v>
      </c>
      <c r="L127" s="330">
        <v>854</v>
      </c>
      <c r="M127" s="316">
        <f t="shared" si="38"/>
        <v>644.52830188679252</v>
      </c>
      <c r="N127" s="320">
        <v>1</v>
      </c>
      <c r="O127" s="316">
        <f t="shared" si="54"/>
        <v>644.53</v>
      </c>
      <c r="P127" s="316">
        <f t="shared" si="40"/>
        <v>155.27000000000001</v>
      </c>
      <c r="Q127" s="317">
        <f t="shared" si="41"/>
        <v>799.8</v>
      </c>
    </row>
    <row r="128" spans="1:17" ht="48.75" customHeight="1" x14ac:dyDescent="0.25">
      <c r="A128" s="87" t="s">
        <v>10</v>
      </c>
      <c r="B128" s="914">
        <f>SUM(B129:B137)</f>
        <v>176</v>
      </c>
      <c r="C128" s="84">
        <f>SUM(C129:C137)</f>
        <v>1.1069182389937107</v>
      </c>
      <c r="D128" s="90"/>
      <c r="E128" s="85"/>
      <c r="F128" s="107"/>
      <c r="G128" s="85">
        <f>SUM(G129:G137)</f>
        <v>144.97999999999999</v>
      </c>
      <c r="H128" s="85">
        <f t="shared" ref="H128:I128" si="64">SUM(H129:H137)</f>
        <v>34.919999999999995</v>
      </c>
      <c r="I128" s="85">
        <f t="shared" si="64"/>
        <v>179.9</v>
      </c>
      <c r="J128" s="915">
        <f>SUM(J129:J137)</f>
        <v>866</v>
      </c>
      <c r="K128" s="971">
        <f>SUM(K129:K137)</f>
        <v>5.4465408805031448</v>
      </c>
      <c r="L128" s="974"/>
      <c r="M128" s="972"/>
      <c r="N128" s="992"/>
      <c r="O128" s="972">
        <f>SUM(O129:O137)</f>
        <v>3567.48</v>
      </c>
      <c r="P128" s="972">
        <f t="shared" ref="P128:Q128" si="65">SUM(P129:P137)</f>
        <v>859.3900000000001</v>
      </c>
      <c r="Q128" s="973">
        <f t="shared" si="65"/>
        <v>4426.87</v>
      </c>
    </row>
    <row r="129" spans="1:17" ht="20.25" customHeight="1" x14ac:dyDescent="0.25">
      <c r="A129" s="331" t="s">
        <v>623</v>
      </c>
      <c r="B129" s="325">
        <v>24</v>
      </c>
      <c r="C129" s="328">
        <f t="shared" si="50"/>
        <v>0.15094339622641509</v>
      </c>
      <c r="D129" s="330">
        <v>655</v>
      </c>
      <c r="E129" s="316">
        <f t="shared" si="51"/>
        <v>98.867924528301884</v>
      </c>
      <c r="F129" s="320">
        <v>0.2</v>
      </c>
      <c r="G129" s="316">
        <f t="shared" si="61"/>
        <v>19.77</v>
      </c>
      <c r="H129" s="316">
        <f t="shared" si="62"/>
        <v>4.76</v>
      </c>
      <c r="I129" s="317">
        <f t="shared" si="63"/>
        <v>24.53</v>
      </c>
      <c r="J129" s="327">
        <v>127</v>
      </c>
      <c r="K129" s="328">
        <f t="shared" ref="K129:K137" si="66">J129/159</f>
        <v>0.79874213836477992</v>
      </c>
      <c r="L129" s="330">
        <v>655</v>
      </c>
      <c r="M129" s="316">
        <f t="shared" si="38"/>
        <v>523.17610062893084</v>
      </c>
      <c r="N129" s="320">
        <v>1</v>
      </c>
      <c r="O129" s="316">
        <f t="shared" si="54"/>
        <v>523.17999999999995</v>
      </c>
      <c r="P129" s="316">
        <f t="shared" si="40"/>
        <v>126.03</v>
      </c>
      <c r="Q129" s="317">
        <f t="shared" si="41"/>
        <v>649.20999999999992</v>
      </c>
    </row>
    <row r="130" spans="1:17" ht="16.5" customHeight="1" x14ac:dyDescent="0.25">
      <c r="A130" s="331" t="s">
        <v>623</v>
      </c>
      <c r="B130" s="325">
        <v>24</v>
      </c>
      <c r="C130" s="328">
        <f t="shared" si="50"/>
        <v>0.15094339622641509</v>
      </c>
      <c r="D130" s="330">
        <v>655</v>
      </c>
      <c r="E130" s="316">
        <f t="shared" si="51"/>
        <v>98.867924528301884</v>
      </c>
      <c r="F130" s="320">
        <v>0.2</v>
      </c>
      <c r="G130" s="316">
        <f t="shared" si="61"/>
        <v>19.77</v>
      </c>
      <c r="H130" s="316">
        <f t="shared" si="62"/>
        <v>4.76</v>
      </c>
      <c r="I130" s="317">
        <f t="shared" si="63"/>
        <v>24.53</v>
      </c>
      <c r="J130" s="327">
        <v>120</v>
      </c>
      <c r="K130" s="328">
        <f t="shared" si="66"/>
        <v>0.75471698113207553</v>
      </c>
      <c r="L130" s="330">
        <v>655</v>
      </c>
      <c r="M130" s="316">
        <f t="shared" si="38"/>
        <v>494.33962264150949</v>
      </c>
      <c r="N130" s="320">
        <v>1</v>
      </c>
      <c r="O130" s="316">
        <f t="shared" si="54"/>
        <v>494.34</v>
      </c>
      <c r="P130" s="316">
        <f t="shared" si="40"/>
        <v>119.09</v>
      </c>
      <c r="Q130" s="317">
        <f t="shared" si="41"/>
        <v>613.42999999999995</v>
      </c>
    </row>
    <row r="131" spans="1:17" ht="15" customHeight="1" x14ac:dyDescent="0.25">
      <c r="A131" s="331" t="s">
        <v>623</v>
      </c>
      <c r="B131" s="325"/>
      <c r="C131" s="328"/>
      <c r="D131" s="330"/>
      <c r="E131" s="316"/>
      <c r="F131" s="320"/>
      <c r="G131" s="316"/>
      <c r="H131" s="316"/>
      <c r="I131" s="317"/>
      <c r="J131" s="327">
        <v>79</v>
      </c>
      <c r="K131" s="328">
        <f t="shared" si="66"/>
        <v>0.49685534591194969</v>
      </c>
      <c r="L131" s="330">
        <v>655</v>
      </c>
      <c r="M131" s="316">
        <f t="shared" si="38"/>
        <v>325.44025157232704</v>
      </c>
      <c r="N131" s="321">
        <v>1</v>
      </c>
      <c r="O131" s="316">
        <f t="shared" si="54"/>
        <v>325.44</v>
      </c>
      <c r="P131" s="316">
        <f t="shared" si="40"/>
        <v>78.400000000000006</v>
      </c>
      <c r="Q131" s="317">
        <f t="shared" si="41"/>
        <v>403.84000000000003</v>
      </c>
    </row>
    <row r="132" spans="1:17" ht="19.5" customHeight="1" x14ac:dyDescent="0.25">
      <c r="A132" s="331" t="s">
        <v>623</v>
      </c>
      <c r="B132" s="325">
        <v>24</v>
      </c>
      <c r="C132" s="328">
        <f t="shared" si="50"/>
        <v>0.15094339622641509</v>
      </c>
      <c r="D132" s="330">
        <v>655</v>
      </c>
      <c r="E132" s="316">
        <f t="shared" si="51"/>
        <v>98.867924528301884</v>
      </c>
      <c r="F132" s="320">
        <v>0.2</v>
      </c>
      <c r="G132" s="316">
        <f t="shared" si="61"/>
        <v>19.77</v>
      </c>
      <c r="H132" s="316">
        <f t="shared" si="62"/>
        <v>4.76</v>
      </c>
      <c r="I132" s="317">
        <f t="shared" si="63"/>
        <v>24.53</v>
      </c>
      <c r="J132" s="327">
        <v>111</v>
      </c>
      <c r="K132" s="328">
        <f t="shared" si="66"/>
        <v>0.69811320754716977</v>
      </c>
      <c r="L132" s="330">
        <v>655</v>
      </c>
      <c r="M132" s="316">
        <f t="shared" si="38"/>
        <v>457.2641509433962</v>
      </c>
      <c r="N132" s="320">
        <v>1</v>
      </c>
      <c r="O132" s="316">
        <f t="shared" si="54"/>
        <v>457.26</v>
      </c>
      <c r="P132" s="316">
        <f t="shared" si="40"/>
        <v>110.15</v>
      </c>
      <c r="Q132" s="317">
        <f t="shared" si="41"/>
        <v>567.41</v>
      </c>
    </row>
    <row r="133" spans="1:17" ht="15.75" customHeight="1" x14ac:dyDescent="0.25">
      <c r="A133" s="331" t="s">
        <v>623</v>
      </c>
      <c r="B133" s="325">
        <v>16</v>
      </c>
      <c r="C133" s="328">
        <f t="shared" si="50"/>
        <v>0.10062893081761007</v>
      </c>
      <c r="D133" s="330">
        <v>655</v>
      </c>
      <c r="E133" s="316">
        <f t="shared" si="51"/>
        <v>65.911949685534594</v>
      </c>
      <c r="F133" s="320">
        <v>0.2</v>
      </c>
      <c r="G133" s="316">
        <f t="shared" si="61"/>
        <v>13.18</v>
      </c>
      <c r="H133" s="316">
        <f t="shared" si="62"/>
        <v>3.18</v>
      </c>
      <c r="I133" s="317">
        <f t="shared" si="63"/>
        <v>16.36</v>
      </c>
      <c r="J133" s="327">
        <v>119</v>
      </c>
      <c r="K133" s="328">
        <f t="shared" si="66"/>
        <v>0.74842767295597479</v>
      </c>
      <c r="L133" s="330">
        <v>655</v>
      </c>
      <c r="M133" s="316">
        <f t="shared" si="38"/>
        <v>490.22012578616346</v>
      </c>
      <c r="N133" s="320">
        <v>1</v>
      </c>
      <c r="O133" s="316">
        <f t="shared" si="54"/>
        <v>490.22</v>
      </c>
      <c r="P133" s="316">
        <f t="shared" si="40"/>
        <v>118.09</v>
      </c>
      <c r="Q133" s="317">
        <f t="shared" si="41"/>
        <v>608.31000000000006</v>
      </c>
    </row>
    <row r="134" spans="1:17" ht="18" customHeight="1" x14ac:dyDescent="0.25">
      <c r="A134" s="331" t="s">
        <v>623</v>
      </c>
      <c r="B134" s="325">
        <v>24</v>
      </c>
      <c r="C134" s="328">
        <f t="shared" si="50"/>
        <v>0.15094339622641509</v>
      </c>
      <c r="D134" s="330">
        <v>655</v>
      </c>
      <c r="E134" s="316">
        <f t="shared" si="51"/>
        <v>98.867924528301884</v>
      </c>
      <c r="F134" s="320">
        <v>0.2</v>
      </c>
      <c r="G134" s="316">
        <f t="shared" si="61"/>
        <v>19.77</v>
      </c>
      <c r="H134" s="316">
        <f t="shared" si="62"/>
        <v>4.76</v>
      </c>
      <c r="I134" s="317">
        <f t="shared" si="63"/>
        <v>24.53</v>
      </c>
      <c r="J134" s="327">
        <v>127</v>
      </c>
      <c r="K134" s="328">
        <f t="shared" si="66"/>
        <v>0.79874213836477992</v>
      </c>
      <c r="L134" s="330">
        <v>655</v>
      </c>
      <c r="M134" s="316">
        <f t="shared" si="38"/>
        <v>523.17610062893084</v>
      </c>
      <c r="N134" s="320">
        <v>1</v>
      </c>
      <c r="O134" s="316">
        <f t="shared" si="54"/>
        <v>523.17999999999995</v>
      </c>
      <c r="P134" s="316">
        <f t="shared" si="40"/>
        <v>126.03</v>
      </c>
      <c r="Q134" s="317">
        <f t="shared" si="41"/>
        <v>649.20999999999992</v>
      </c>
    </row>
    <row r="135" spans="1:17" ht="18" customHeight="1" x14ac:dyDescent="0.25">
      <c r="A135" s="331" t="s">
        <v>623</v>
      </c>
      <c r="B135" s="325">
        <v>16</v>
      </c>
      <c r="C135" s="328">
        <f t="shared" si="50"/>
        <v>0.10062893081761007</v>
      </c>
      <c r="D135" s="330">
        <v>655</v>
      </c>
      <c r="E135" s="316">
        <f t="shared" si="51"/>
        <v>65.911949685534594</v>
      </c>
      <c r="F135" s="320">
        <v>0.2</v>
      </c>
      <c r="G135" s="316">
        <f t="shared" si="61"/>
        <v>13.18</v>
      </c>
      <c r="H135" s="316">
        <f t="shared" si="62"/>
        <v>3.18</v>
      </c>
      <c r="I135" s="317">
        <f t="shared" si="63"/>
        <v>16.36</v>
      </c>
      <c r="J135" s="327">
        <v>56</v>
      </c>
      <c r="K135" s="328">
        <f t="shared" si="66"/>
        <v>0.3522012578616352</v>
      </c>
      <c r="L135" s="330">
        <v>655</v>
      </c>
      <c r="M135" s="316">
        <f t="shared" si="38"/>
        <v>230.69182389937106</v>
      </c>
      <c r="N135" s="320">
        <v>1</v>
      </c>
      <c r="O135" s="316">
        <f t="shared" si="54"/>
        <v>230.69</v>
      </c>
      <c r="P135" s="316">
        <f t="shared" si="40"/>
        <v>55.57</v>
      </c>
      <c r="Q135" s="317">
        <f t="shared" si="41"/>
        <v>286.26</v>
      </c>
    </row>
    <row r="136" spans="1:17" ht="16.5" customHeight="1" x14ac:dyDescent="0.25">
      <c r="A136" s="331" t="s">
        <v>623</v>
      </c>
      <c r="B136" s="325">
        <v>24</v>
      </c>
      <c r="C136" s="328">
        <f t="shared" si="50"/>
        <v>0.15094339622641509</v>
      </c>
      <c r="D136" s="330">
        <v>655</v>
      </c>
      <c r="E136" s="316">
        <f t="shared" si="51"/>
        <v>98.867924528301884</v>
      </c>
      <c r="F136" s="320">
        <v>0.2</v>
      </c>
      <c r="G136" s="316">
        <f t="shared" si="61"/>
        <v>19.77</v>
      </c>
      <c r="H136" s="316">
        <f t="shared" si="62"/>
        <v>4.76</v>
      </c>
      <c r="I136" s="317">
        <f t="shared" si="63"/>
        <v>24.53</v>
      </c>
      <c r="J136" s="327">
        <v>72</v>
      </c>
      <c r="K136" s="328">
        <f t="shared" si="66"/>
        <v>0.45283018867924529</v>
      </c>
      <c r="L136" s="330">
        <v>655</v>
      </c>
      <c r="M136" s="316">
        <f t="shared" si="38"/>
        <v>296.60377358490564</v>
      </c>
      <c r="N136" s="320">
        <v>1</v>
      </c>
      <c r="O136" s="316">
        <f t="shared" si="54"/>
        <v>296.60000000000002</v>
      </c>
      <c r="P136" s="316">
        <f t="shared" si="40"/>
        <v>71.45</v>
      </c>
      <c r="Q136" s="317">
        <f t="shared" si="41"/>
        <v>368.05</v>
      </c>
    </row>
    <row r="137" spans="1:17" ht="18" customHeight="1" x14ac:dyDescent="0.25">
      <c r="A137" s="331" t="s">
        <v>623</v>
      </c>
      <c r="B137" s="325">
        <v>24</v>
      </c>
      <c r="C137" s="328">
        <f t="shared" si="50"/>
        <v>0.15094339622641509</v>
      </c>
      <c r="D137" s="330">
        <v>655</v>
      </c>
      <c r="E137" s="316">
        <f t="shared" si="51"/>
        <v>98.867924528301884</v>
      </c>
      <c r="F137" s="320">
        <v>0.2</v>
      </c>
      <c r="G137" s="316">
        <f t="shared" si="61"/>
        <v>19.77</v>
      </c>
      <c r="H137" s="316">
        <f t="shared" si="62"/>
        <v>4.76</v>
      </c>
      <c r="I137" s="317">
        <f t="shared" si="63"/>
        <v>24.53</v>
      </c>
      <c r="J137" s="327">
        <v>55</v>
      </c>
      <c r="K137" s="328">
        <f t="shared" si="66"/>
        <v>0.34591194968553457</v>
      </c>
      <c r="L137" s="330">
        <v>655</v>
      </c>
      <c r="M137" s="316">
        <f t="shared" si="38"/>
        <v>226.57232704402514</v>
      </c>
      <c r="N137" s="320">
        <v>1</v>
      </c>
      <c r="O137" s="316">
        <f t="shared" si="54"/>
        <v>226.57</v>
      </c>
      <c r="P137" s="316">
        <f t="shared" si="40"/>
        <v>54.58</v>
      </c>
      <c r="Q137" s="317">
        <f t="shared" si="41"/>
        <v>281.14999999999998</v>
      </c>
    </row>
    <row r="138" spans="1:17" ht="37.5" customHeight="1" x14ac:dyDescent="0.25">
      <c r="A138" s="87" t="s">
        <v>8</v>
      </c>
      <c r="B138" s="914">
        <f>SUM(B139:B148)</f>
        <v>170.5</v>
      </c>
      <c r="C138" s="84">
        <f>SUM(C139:C148)</f>
        <v>1.0723270440251571</v>
      </c>
      <c r="D138" s="90"/>
      <c r="E138" s="90"/>
      <c r="F138" s="916"/>
      <c r="G138" s="90">
        <f>SUM(G139:G148)</f>
        <v>123.55</v>
      </c>
      <c r="H138" s="90">
        <f t="shared" ref="H138:I138" si="67">SUM(H139:H148)</f>
        <v>29.75</v>
      </c>
      <c r="I138" s="90">
        <f t="shared" si="67"/>
        <v>153.29999999999998</v>
      </c>
      <c r="J138" s="915">
        <f>SUM(J139:J148)</f>
        <v>949.5</v>
      </c>
      <c r="K138" s="971">
        <f>SUM(K139:K148)</f>
        <v>5.9716981132075473</v>
      </c>
      <c r="L138" s="974"/>
      <c r="M138" s="972"/>
      <c r="N138" s="992"/>
      <c r="O138" s="972">
        <f>SUM(O139:O148)</f>
        <v>3471.3700000000003</v>
      </c>
      <c r="P138" s="972">
        <f t="shared" ref="P138:Q138" si="68">SUM(P139:P148)</f>
        <v>836.26</v>
      </c>
      <c r="Q138" s="973">
        <f t="shared" si="68"/>
        <v>4307.63</v>
      </c>
    </row>
    <row r="139" spans="1:17" ht="19.5" customHeight="1" x14ac:dyDescent="0.25">
      <c r="A139" s="331" t="s">
        <v>601</v>
      </c>
      <c r="B139" s="325">
        <v>24</v>
      </c>
      <c r="C139" s="328">
        <f t="shared" si="50"/>
        <v>0.15094339622641509</v>
      </c>
      <c r="D139" s="330">
        <v>560</v>
      </c>
      <c r="E139" s="330">
        <f t="shared" si="51"/>
        <v>84.528301886792448</v>
      </c>
      <c r="F139" s="332">
        <v>0.2</v>
      </c>
      <c r="G139" s="330">
        <f t="shared" si="61"/>
        <v>16.91</v>
      </c>
      <c r="H139" s="330">
        <f t="shared" si="62"/>
        <v>4.07</v>
      </c>
      <c r="I139" s="333">
        <f t="shared" si="63"/>
        <v>20.98</v>
      </c>
      <c r="J139" s="327">
        <v>56</v>
      </c>
      <c r="K139" s="328">
        <f t="shared" ref="K139:K202" si="69">J139/159</f>
        <v>0.3522012578616352</v>
      </c>
      <c r="L139" s="330">
        <v>560</v>
      </c>
      <c r="M139" s="316">
        <f t="shared" ref="M139:M201" si="70">L139*K139</f>
        <v>197.23270440251571</v>
      </c>
      <c r="N139" s="320">
        <v>1</v>
      </c>
      <c r="O139" s="316">
        <f t="shared" si="54"/>
        <v>197.23</v>
      </c>
      <c r="P139" s="316">
        <f t="shared" si="40"/>
        <v>47.51</v>
      </c>
      <c r="Q139" s="317">
        <f t="shared" si="41"/>
        <v>244.73999999999998</v>
      </c>
    </row>
    <row r="140" spans="1:17" ht="21" customHeight="1" x14ac:dyDescent="0.25">
      <c r="A140" s="331" t="s">
        <v>633</v>
      </c>
      <c r="B140" s="325">
        <v>32</v>
      </c>
      <c r="C140" s="328">
        <f t="shared" si="50"/>
        <v>0.20125786163522014</v>
      </c>
      <c r="D140" s="330">
        <v>560</v>
      </c>
      <c r="E140" s="330">
        <f t="shared" si="51"/>
        <v>112.70440251572327</v>
      </c>
      <c r="F140" s="332">
        <v>0.2</v>
      </c>
      <c r="G140" s="330">
        <f t="shared" si="61"/>
        <v>22.54</v>
      </c>
      <c r="H140" s="330">
        <f t="shared" si="62"/>
        <v>5.43</v>
      </c>
      <c r="I140" s="333">
        <f t="shared" si="63"/>
        <v>27.97</v>
      </c>
      <c r="J140" s="327">
        <v>106</v>
      </c>
      <c r="K140" s="328">
        <f t="shared" si="69"/>
        <v>0.66666666666666663</v>
      </c>
      <c r="L140" s="330">
        <v>560</v>
      </c>
      <c r="M140" s="316">
        <f t="shared" si="70"/>
        <v>373.33333333333331</v>
      </c>
      <c r="N140" s="320">
        <v>1</v>
      </c>
      <c r="O140" s="316">
        <f t="shared" si="54"/>
        <v>373.33</v>
      </c>
      <c r="P140" s="316">
        <f t="shared" si="40"/>
        <v>89.94</v>
      </c>
      <c r="Q140" s="317">
        <f t="shared" si="41"/>
        <v>463.27</v>
      </c>
    </row>
    <row r="141" spans="1:17" ht="18.75" customHeight="1" x14ac:dyDescent="0.25">
      <c r="A141" s="331" t="s">
        <v>601</v>
      </c>
      <c r="B141" s="325">
        <v>8</v>
      </c>
      <c r="C141" s="328">
        <f t="shared" si="50"/>
        <v>5.0314465408805034E-2</v>
      </c>
      <c r="D141" s="330">
        <v>560</v>
      </c>
      <c r="E141" s="330">
        <f t="shared" si="51"/>
        <v>28.176100628930818</v>
      </c>
      <c r="F141" s="332">
        <v>0.2</v>
      </c>
      <c r="G141" s="330">
        <f t="shared" si="61"/>
        <v>5.64</v>
      </c>
      <c r="H141" s="330">
        <f t="shared" si="62"/>
        <v>1.36</v>
      </c>
      <c r="I141" s="333">
        <f t="shared" si="63"/>
        <v>7</v>
      </c>
      <c r="J141" s="327">
        <v>32</v>
      </c>
      <c r="K141" s="328">
        <f t="shared" si="69"/>
        <v>0.20125786163522014</v>
      </c>
      <c r="L141" s="330">
        <v>560</v>
      </c>
      <c r="M141" s="316">
        <f t="shared" si="70"/>
        <v>112.70440251572327</v>
      </c>
      <c r="N141" s="320">
        <v>1</v>
      </c>
      <c r="O141" s="316">
        <f t="shared" si="54"/>
        <v>112.7</v>
      </c>
      <c r="P141" s="316">
        <f t="shared" ref="P141:P204" si="71">ROUND(O141*0.2409,2)</f>
        <v>27.15</v>
      </c>
      <c r="Q141" s="317">
        <f t="shared" ref="Q141:Q204" si="72">O141+P141</f>
        <v>139.85</v>
      </c>
    </row>
    <row r="142" spans="1:17" ht="18.75" customHeight="1" x14ac:dyDescent="0.25">
      <c r="A142" s="331" t="s">
        <v>601</v>
      </c>
      <c r="B142" s="325">
        <v>16</v>
      </c>
      <c r="C142" s="328">
        <f t="shared" si="50"/>
        <v>0.10062893081761007</v>
      </c>
      <c r="D142" s="330">
        <v>560</v>
      </c>
      <c r="E142" s="330">
        <f t="shared" si="51"/>
        <v>56.352201257861637</v>
      </c>
      <c r="F142" s="332">
        <v>0.2</v>
      </c>
      <c r="G142" s="330">
        <f t="shared" si="61"/>
        <v>11.27</v>
      </c>
      <c r="H142" s="330">
        <f t="shared" si="62"/>
        <v>2.71</v>
      </c>
      <c r="I142" s="333">
        <f t="shared" si="63"/>
        <v>13.98</v>
      </c>
      <c r="J142" s="327">
        <v>119</v>
      </c>
      <c r="K142" s="328">
        <f t="shared" si="69"/>
        <v>0.74842767295597479</v>
      </c>
      <c r="L142" s="330">
        <v>560</v>
      </c>
      <c r="M142" s="316">
        <f t="shared" si="70"/>
        <v>419.11949685534586</v>
      </c>
      <c r="N142" s="320">
        <v>1</v>
      </c>
      <c r="O142" s="316">
        <f t="shared" si="54"/>
        <v>419.12</v>
      </c>
      <c r="P142" s="316">
        <f t="shared" si="71"/>
        <v>100.97</v>
      </c>
      <c r="Q142" s="317">
        <f t="shared" si="72"/>
        <v>520.09</v>
      </c>
    </row>
    <row r="143" spans="1:17" ht="15.75" customHeight="1" x14ac:dyDescent="0.25">
      <c r="A143" s="331" t="s">
        <v>601</v>
      </c>
      <c r="B143" s="325">
        <v>24</v>
      </c>
      <c r="C143" s="328">
        <f t="shared" si="50"/>
        <v>0.15094339622641509</v>
      </c>
      <c r="D143" s="330">
        <v>560</v>
      </c>
      <c r="E143" s="330">
        <f t="shared" si="51"/>
        <v>84.528301886792448</v>
      </c>
      <c r="F143" s="332">
        <v>0.2</v>
      </c>
      <c r="G143" s="330">
        <f t="shared" si="61"/>
        <v>16.91</v>
      </c>
      <c r="H143" s="330">
        <f t="shared" si="62"/>
        <v>4.07</v>
      </c>
      <c r="I143" s="333">
        <f t="shared" si="63"/>
        <v>20.98</v>
      </c>
      <c r="J143" s="327">
        <v>95</v>
      </c>
      <c r="K143" s="328">
        <f t="shared" si="69"/>
        <v>0.59748427672955973</v>
      </c>
      <c r="L143" s="330">
        <v>560</v>
      </c>
      <c r="M143" s="316">
        <f t="shared" si="70"/>
        <v>334.59119496855345</v>
      </c>
      <c r="N143" s="320">
        <v>1</v>
      </c>
      <c r="O143" s="316">
        <f t="shared" si="54"/>
        <v>334.59</v>
      </c>
      <c r="P143" s="316">
        <f t="shared" si="71"/>
        <v>80.599999999999994</v>
      </c>
      <c r="Q143" s="317">
        <f t="shared" si="72"/>
        <v>415.18999999999994</v>
      </c>
    </row>
    <row r="144" spans="1:17" ht="19.5" customHeight="1" x14ac:dyDescent="0.25">
      <c r="A144" s="331" t="s">
        <v>601</v>
      </c>
      <c r="B144" s="325">
        <v>8</v>
      </c>
      <c r="C144" s="328">
        <f t="shared" si="50"/>
        <v>5.0314465408805034E-2</v>
      </c>
      <c r="D144" s="330">
        <v>560</v>
      </c>
      <c r="E144" s="330">
        <f t="shared" si="51"/>
        <v>28.176100628930818</v>
      </c>
      <c r="F144" s="332">
        <v>0.2</v>
      </c>
      <c r="G144" s="330">
        <f t="shared" si="61"/>
        <v>5.64</v>
      </c>
      <c r="H144" s="330">
        <f t="shared" si="62"/>
        <v>1.36</v>
      </c>
      <c r="I144" s="333">
        <f t="shared" si="63"/>
        <v>7</v>
      </c>
      <c r="J144" s="327">
        <v>111</v>
      </c>
      <c r="K144" s="328">
        <f t="shared" si="69"/>
        <v>0.69811320754716977</v>
      </c>
      <c r="L144" s="330">
        <v>560</v>
      </c>
      <c r="M144" s="316">
        <f t="shared" si="70"/>
        <v>390.94339622641508</v>
      </c>
      <c r="N144" s="320">
        <v>1</v>
      </c>
      <c r="O144" s="316">
        <f t="shared" si="54"/>
        <v>390.94</v>
      </c>
      <c r="P144" s="316">
        <f t="shared" si="71"/>
        <v>94.18</v>
      </c>
      <c r="Q144" s="317">
        <f t="shared" si="72"/>
        <v>485.12</v>
      </c>
    </row>
    <row r="145" spans="1:17" ht="19.5" customHeight="1" x14ac:dyDescent="0.25">
      <c r="A145" s="331" t="s">
        <v>601</v>
      </c>
      <c r="B145" s="325">
        <v>10.5</v>
      </c>
      <c r="C145" s="328">
        <f t="shared" si="50"/>
        <v>6.6037735849056603E-2</v>
      </c>
      <c r="D145" s="330">
        <v>560</v>
      </c>
      <c r="E145" s="330">
        <f t="shared" si="51"/>
        <v>36.981132075471699</v>
      </c>
      <c r="F145" s="332">
        <v>0.2</v>
      </c>
      <c r="G145" s="330">
        <f t="shared" si="61"/>
        <v>7.4</v>
      </c>
      <c r="H145" s="330">
        <f t="shared" si="62"/>
        <v>1.78</v>
      </c>
      <c r="I145" s="333">
        <f t="shared" si="63"/>
        <v>9.18</v>
      </c>
      <c r="J145" s="327">
        <v>127.5</v>
      </c>
      <c r="K145" s="328">
        <f t="shared" si="69"/>
        <v>0.80188679245283023</v>
      </c>
      <c r="L145" s="330">
        <v>560</v>
      </c>
      <c r="M145" s="316">
        <f t="shared" si="70"/>
        <v>449.05660377358492</v>
      </c>
      <c r="N145" s="320">
        <v>1</v>
      </c>
      <c r="O145" s="316">
        <f t="shared" si="54"/>
        <v>449.06</v>
      </c>
      <c r="P145" s="316">
        <f t="shared" si="71"/>
        <v>108.18</v>
      </c>
      <c r="Q145" s="317">
        <f t="shared" si="72"/>
        <v>557.24</v>
      </c>
    </row>
    <row r="146" spans="1:17" ht="20.25" customHeight="1" x14ac:dyDescent="0.25">
      <c r="A146" s="331" t="s">
        <v>601</v>
      </c>
      <c r="B146" s="325">
        <v>8</v>
      </c>
      <c r="C146" s="328">
        <f t="shared" si="50"/>
        <v>5.0314465408805034E-2</v>
      </c>
      <c r="D146" s="330">
        <v>560</v>
      </c>
      <c r="E146" s="330">
        <f t="shared" si="51"/>
        <v>28.176100628930818</v>
      </c>
      <c r="F146" s="332">
        <v>0.2</v>
      </c>
      <c r="G146" s="330">
        <f t="shared" si="61"/>
        <v>5.64</v>
      </c>
      <c r="H146" s="330">
        <f t="shared" si="62"/>
        <v>1.36</v>
      </c>
      <c r="I146" s="333">
        <f t="shared" si="63"/>
        <v>7</v>
      </c>
      <c r="J146" s="327">
        <v>128</v>
      </c>
      <c r="K146" s="328">
        <f t="shared" si="69"/>
        <v>0.80503144654088055</v>
      </c>
      <c r="L146" s="330">
        <v>560</v>
      </c>
      <c r="M146" s="316">
        <f t="shared" si="70"/>
        <v>450.8176100628931</v>
      </c>
      <c r="N146" s="320">
        <v>1</v>
      </c>
      <c r="O146" s="316">
        <f t="shared" si="54"/>
        <v>450.82</v>
      </c>
      <c r="P146" s="316">
        <f t="shared" si="71"/>
        <v>108.6</v>
      </c>
      <c r="Q146" s="317">
        <f t="shared" si="72"/>
        <v>559.41999999999996</v>
      </c>
    </row>
    <row r="147" spans="1:17" ht="18" customHeight="1" x14ac:dyDescent="0.25">
      <c r="A147" s="331" t="s">
        <v>601</v>
      </c>
      <c r="B147" s="325">
        <v>24</v>
      </c>
      <c r="C147" s="328">
        <f t="shared" si="50"/>
        <v>0.15094339622641509</v>
      </c>
      <c r="D147" s="330">
        <v>560</v>
      </c>
      <c r="E147" s="330">
        <f t="shared" si="51"/>
        <v>84.528301886792448</v>
      </c>
      <c r="F147" s="332">
        <v>0.2</v>
      </c>
      <c r="G147" s="330">
        <f t="shared" si="61"/>
        <v>16.91</v>
      </c>
      <c r="H147" s="330">
        <f t="shared" si="62"/>
        <v>4.07</v>
      </c>
      <c r="I147" s="333">
        <f t="shared" si="63"/>
        <v>20.98</v>
      </c>
      <c r="J147" s="327">
        <v>56</v>
      </c>
      <c r="K147" s="328">
        <f t="shared" si="69"/>
        <v>0.3522012578616352</v>
      </c>
      <c r="L147" s="330">
        <v>560</v>
      </c>
      <c r="M147" s="316">
        <f t="shared" si="70"/>
        <v>197.23270440251571</v>
      </c>
      <c r="N147" s="320">
        <v>1</v>
      </c>
      <c r="O147" s="316">
        <f t="shared" si="54"/>
        <v>197.23</v>
      </c>
      <c r="P147" s="316">
        <f t="shared" si="71"/>
        <v>47.51</v>
      </c>
      <c r="Q147" s="317">
        <f t="shared" si="72"/>
        <v>244.73999999999998</v>
      </c>
    </row>
    <row r="148" spans="1:17" ht="18.75" customHeight="1" x14ac:dyDescent="0.25">
      <c r="A148" s="331" t="s">
        <v>634</v>
      </c>
      <c r="B148" s="325">
        <v>16</v>
      </c>
      <c r="C148" s="328">
        <f t="shared" si="50"/>
        <v>0.10062893081761007</v>
      </c>
      <c r="D148" s="330">
        <v>730</v>
      </c>
      <c r="E148" s="330">
        <f t="shared" si="51"/>
        <v>73.459119496855351</v>
      </c>
      <c r="F148" s="332">
        <v>0.2</v>
      </c>
      <c r="G148" s="330">
        <f t="shared" si="61"/>
        <v>14.69</v>
      </c>
      <c r="H148" s="330">
        <f t="shared" si="62"/>
        <v>3.54</v>
      </c>
      <c r="I148" s="333">
        <f t="shared" si="63"/>
        <v>18.23</v>
      </c>
      <c r="J148" s="327">
        <v>119</v>
      </c>
      <c r="K148" s="328">
        <f t="shared" si="69"/>
        <v>0.74842767295597479</v>
      </c>
      <c r="L148" s="330">
        <v>730</v>
      </c>
      <c r="M148" s="316">
        <f t="shared" si="70"/>
        <v>546.35220125786157</v>
      </c>
      <c r="N148" s="320">
        <v>1</v>
      </c>
      <c r="O148" s="316">
        <f t="shared" si="54"/>
        <v>546.35</v>
      </c>
      <c r="P148" s="316">
        <f t="shared" si="71"/>
        <v>131.62</v>
      </c>
      <c r="Q148" s="317">
        <f t="shared" si="72"/>
        <v>677.97</v>
      </c>
    </row>
    <row r="149" spans="1:17" x14ac:dyDescent="0.25">
      <c r="A149" s="334" t="s">
        <v>635</v>
      </c>
      <c r="B149" s="308"/>
      <c r="C149" s="313"/>
      <c r="D149" s="310"/>
      <c r="E149" s="310"/>
      <c r="F149" s="310"/>
      <c r="G149" s="310"/>
      <c r="H149" s="310"/>
      <c r="I149" s="311"/>
      <c r="J149" s="312">
        <f>J150+J153+J162+J169</f>
        <v>665.5</v>
      </c>
      <c r="K149" s="335">
        <f>K150+K153+K162+K169</f>
        <v>4.1855345911949682</v>
      </c>
      <c r="L149" s="310"/>
      <c r="M149" s="310"/>
      <c r="N149" s="324"/>
      <c r="O149" s="310">
        <f>SUM(O150+O153+O162+O169)</f>
        <v>3370.2200000000003</v>
      </c>
      <c r="P149" s="310">
        <f t="shared" ref="P149:Q149" si="73">SUM(P150+P153+P162+P169)</f>
        <v>811.91000000000008</v>
      </c>
      <c r="Q149" s="311">
        <f t="shared" si="73"/>
        <v>4182.1299999999992</v>
      </c>
    </row>
    <row r="150" spans="1:17" ht="49.5" x14ac:dyDescent="0.25">
      <c r="A150" s="87" t="s">
        <v>11</v>
      </c>
      <c r="B150" s="914"/>
      <c r="C150" s="89"/>
      <c r="D150" s="90"/>
      <c r="E150" s="90"/>
      <c r="F150" s="90"/>
      <c r="G150" s="90"/>
      <c r="H150" s="90"/>
      <c r="I150" s="91"/>
      <c r="J150" s="915">
        <f>SUM(J151:J152)</f>
        <v>42.5</v>
      </c>
      <c r="K150" s="971">
        <f>SUM(K151:K152)</f>
        <v>0.26729559748427673</v>
      </c>
      <c r="L150" s="974"/>
      <c r="M150" s="972"/>
      <c r="N150" s="992"/>
      <c r="O150" s="972">
        <f>SUM(O151:O152)</f>
        <v>425</v>
      </c>
      <c r="P150" s="972">
        <f t="shared" ref="P150:Q150" si="74">SUM(P151:P152)</f>
        <v>102.38999999999999</v>
      </c>
      <c r="Q150" s="973">
        <f t="shared" si="74"/>
        <v>527.3900000000001</v>
      </c>
    </row>
    <row r="151" spans="1:17" x14ac:dyDescent="0.25">
      <c r="A151" s="331" t="s">
        <v>636</v>
      </c>
      <c r="B151" s="325"/>
      <c r="C151" s="336"/>
      <c r="D151" s="326"/>
      <c r="E151" s="326"/>
      <c r="F151" s="326"/>
      <c r="G151" s="326"/>
      <c r="H151" s="326"/>
      <c r="I151" s="337"/>
      <c r="J151" s="327">
        <v>25.5</v>
      </c>
      <c r="K151" s="328">
        <f t="shared" si="69"/>
        <v>0.16037735849056603</v>
      </c>
      <c r="L151" s="330">
        <v>1630</v>
      </c>
      <c r="M151" s="316">
        <f t="shared" si="70"/>
        <v>261.41509433962261</v>
      </c>
      <c r="N151" s="320">
        <v>1</v>
      </c>
      <c r="O151" s="316">
        <f t="shared" si="54"/>
        <v>261.42</v>
      </c>
      <c r="P151" s="316">
        <f t="shared" si="71"/>
        <v>62.98</v>
      </c>
      <c r="Q151" s="317">
        <f t="shared" si="72"/>
        <v>324.40000000000003</v>
      </c>
    </row>
    <row r="152" spans="1:17" x14ac:dyDescent="0.25">
      <c r="A152" s="331" t="s">
        <v>512</v>
      </c>
      <c r="B152" s="325"/>
      <c r="C152" s="336"/>
      <c r="D152" s="326"/>
      <c r="E152" s="326"/>
      <c r="F152" s="326"/>
      <c r="G152" s="326"/>
      <c r="H152" s="326"/>
      <c r="I152" s="337"/>
      <c r="J152" s="327">
        <v>17</v>
      </c>
      <c r="K152" s="328">
        <f t="shared" si="69"/>
        <v>0.1069182389937107</v>
      </c>
      <c r="L152" s="330">
        <v>1530</v>
      </c>
      <c r="M152" s="316">
        <f t="shared" si="70"/>
        <v>163.58490566037736</v>
      </c>
      <c r="N152" s="320">
        <v>1</v>
      </c>
      <c r="O152" s="316">
        <f t="shared" si="54"/>
        <v>163.58000000000001</v>
      </c>
      <c r="P152" s="316">
        <f t="shared" si="71"/>
        <v>39.409999999999997</v>
      </c>
      <c r="Q152" s="317">
        <f t="shared" si="72"/>
        <v>202.99</v>
      </c>
    </row>
    <row r="153" spans="1:17" ht="57" customHeight="1" x14ac:dyDescent="0.25">
      <c r="A153" s="87" t="s">
        <v>9</v>
      </c>
      <c r="B153" s="325"/>
      <c r="C153" s="336"/>
      <c r="D153" s="326"/>
      <c r="E153" s="326"/>
      <c r="F153" s="326"/>
      <c r="G153" s="326"/>
      <c r="H153" s="326"/>
      <c r="I153" s="337"/>
      <c r="J153" s="915">
        <f>SUM(J154:J161)</f>
        <v>231</v>
      </c>
      <c r="K153" s="971">
        <f>SUM(K154:K161)</f>
        <v>1.4528301886792452</v>
      </c>
      <c r="L153" s="974"/>
      <c r="M153" s="972"/>
      <c r="N153" s="992"/>
      <c r="O153" s="972">
        <f>SUM(O154:O161)</f>
        <v>1385.59</v>
      </c>
      <c r="P153" s="972">
        <f t="shared" ref="P153:Q153" si="75">SUM(P154:P161)</f>
        <v>333.8</v>
      </c>
      <c r="Q153" s="973">
        <f t="shared" si="75"/>
        <v>1719.3899999999999</v>
      </c>
    </row>
    <row r="154" spans="1:17" x14ac:dyDescent="0.25">
      <c r="A154" s="314" t="s">
        <v>621</v>
      </c>
      <c r="B154" s="325"/>
      <c r="C154" s="336"/>
      <c r="D154" s="326"/>
      <c r="E154" s="326"/>
      <c r="F154" s="326"/>
      <c r="G154" s="326"/>
      <c r="H154" s="326"/>
      <c r="I154" s="337"/>
      <c r="J154" s="327">
        <v>40</v>
      </c>
      <c r="K154" s="328">
        <f t="shared" si="69"/>
        <v>0.25157232704402516</v>
      </c>
      <c r="L154" s="330">
        <v>1270</v>
      </c>
      <c r="M154" s="316">
        <f t="shared" si="70"/>
        <v>319.49685534591197</v>
      </c>
      <c r="N154" s="320">
        <v>1</v>
      </c>
      <c r="O154" s="316">
        <f t="shared" si="54"/>
        <v>319.5</v>
      </c>
      <c r="P154" s="316">
        <f t="shared" si="71"/>
        <v>76.97</v>
      </c>
      <c r="Q154" s="317">
        <f t="shared" si="72"/>
        <v>396.47</v>
      </c>
    </row>
    <row r="155" spans="1:17" x14ac:dyDescent="0.25">
      <c r="A155" s="314" t="s">
        <v>632</v>
      </c>
      <c r="B155" s="325"/>
      <c r="C155" s="336"/>
      <c r="D155" s="326"/>
      <c r="E155" s="326"/>
      <c r="F155" s="326"/>
      <c r="G155" s="326"/>
      <c r="H155" s="326"/>
      <c r="I155" s="337"/>
      <c r="J155" s="327">
        <v>24</v>
      </c>
      <c r="K155" s="328">
        <f t="shared" si="69"/>
        <v>0.15094339622641509</v>
      </c>
      <c r="L155" s="330">
        <v>866</v>
      </c>
      <c r="M155" s="316">
        <f t="shared" si="70"/>
        <v>130.71698113207546</v>
      </c>
      <c r="N155" s="320">
        <v>1</v>
      </c>
      <c r="O155" s="316">
        <f t="shared" si="54"/>
        <v>130.72</v>
      </c>
      <c r="P155" s="316">
        <f t="shared" si="71"/>
        <v>31.49</v>
      </c>
      <c r="Q155" s="317">
        <f t="shared" si="72"/>
        <v>162.21</v>
      </c>
    </row>
    <row r="156" spans="1:17" x14ac:dyDescent="0.25">
      <c r="A156" s="314" t="s">
        <v>632</v>
      </c>
      <c r="B156" s="325"/>
      <c r="C156" s="336"/>
      <c r="D156" s="326"/>
      <c r="E156" s="326"/>
      <c r="F156" s="326"/>
      <c r="G156" s="326"/>
      <c r="H156" s="326"/>
      <c r="I156" s="337"/>
      <c r="J156" s="327">
        <v>40</v>
      </c>
      <c r="K156" s="328">
        <f t="shared" si="69"/>
        <v>0.25157232704402516</v>
      </c>
      <c r="L156" s="330">
        <v>902</v>
      </c>
      <c r="M156" s="316">
        <f t="shared" si="70"/>
        <v>226.9182389937107</v>
      </c>
      <c r="N156" s="320">
        <v>1</v>
      </c>
      <c r="O156" s="316">
        <f t="shared" si="54"/>
        <v>226.92</v>
      </c>
      <c r="P156" s="316">
        <f t="shared" si="71"/>
        <v>54.67</v>
      </c>
      <c r="Q156" s="317">
        <f t="shared" si="72"/>
        <v>281.58999999999997</v>
      </c>
    </row>
    <row r="157" spans="1:17" x14ac:dyDescent="0.25">
      <c r="A157" s="314" t="s">
        <v>632</v>
      </c>
      <c r="B157" s="325"/>
      <c r="C157" s="336"/>
      <c r="D157" s="326"/>
      <c r="E157" s="326"/>
      <c r="F157" s="326"/>
      <c r="G157" s="326"/>
      <c r="H157" s="326"/>
      <c r="I157" s="337"/>
      <c r="J157" s="327">
        <v>48</v>
      </c>
      <c r="K157" s="328">
        <f t="shared" si="69"/>
        <v>0.30188679245283018</v>
      </c>
      <c r="L157" s="330">
        <v>866</v>
      </c>
      <c r="M157" s="316">
        <f t="shared" si="70"/>
        <v>261.43396226415092</v>
      </c>
      <c r="N157" s="320">
        <v>1</v>
      </c>
      <c r="O157" s="316">
        <f t="shared" si="54"/>
        <v>261.43</v>
      </c>
      <c r="P157" s="316">
        <f t="shared" si="71"/>
        <v>62.98</v>
      </c>
      <c r="Q157" s="317">
        <f t="shared" si="72"/>
        <v>324.41000000000003</v>
      </c>
    </row>
    <row r="158" spans="1:17" x14ac:dyDescent="0.25">
      <c r="A158" s="314" t="s">
        <v>632</v>
      </c>
      <c r="B158" s="325"/>
      <c r="C158" s="336"/>
      <c r="D158" s="326"/>
      <c r="E158" s="326"/>
      <c r="F158" s="326"/>
      <c r="G158" s="326"/>
      <c r="H158" s="326"/>
      <c r="I158" s="337"/>
      <c r="J158" s="327">
        <v>32</v>
      </c>
      <c r="K158" s="328">
        <f t="shared" si="69"/>
        <v>0.20125786163522014</v>
      </c>
      <c r="L158" s="330">
        <v>902</v>
      </c>
      <c r="M158" s="316">
        <f t="shared" si="70"/>
        <v>181.53459119496856</v>
      </c>
      <c r="N158" s="320">
        <v>1</v>
      </c>
      <c r="O158" s="316">
        <f t="shared" si="54"/>
        <v>181.53</v>
      </c>
      <c r="P158" s="316">
        <f t="shared" si="71"/>
        <v>43.73</v>
      </c>
      <c r="Q158" s="317">
        <f t="shared" si="72"/>
        <v>225.26</v>
      </c>
    </row>
    <row r="159" spans="1:17" x14ac:dyDescent="0.25">
      <c r="A159" s="314" t="s">
        <v>522</v>
      </c>
      <c r="B159" s="325"/>
      <c r="C159" s="336"/>
      <c r="D159" s="326"/>
      <c r="E159" s="326"/>
      <c r="F159" s="326"/>
      <c r="G159" s="326"/>
      <c r="H159" s="326"/>
      <c r="I159" s="337"/>
      <c r="J159" s="327">
        <v>7</v>
      </c>
      <c r="K159" s="328">
        <f t="shared" si="69"/>
        <v>4.40251572327044E-2</v>
      </c>
      <c r="L159" s="330">
        <v>890</v>
      </c>
      <c r="M159" s="316">
        <f t="shared" si="70"/>
        <v>39.182389937106919</v>
      </c>
      <c r="N159" s="320">
        <v>1</v>
      </c>
      <c r="O159" s="316">
        <f t="shared" si="54"/>
        <v>39.18</v>
      </c>
      <c r="P159" s="316">
        <f t="shared" si="71"/>
        <v>9.44</v>
      </c>
      <c r="Q159" s="317">
        <f t="shared" si="72"/>
        <v>48.62</v>
      </c>
    </row>
    <row r="160" spans="1:17" x14ac:dyDescent="0.25">
      <c r="A160" s="314" t="s">
        <v>522</v>
      </c>
      <c r="B160" s="325"/>
      <c r="C160" s="336"/>
      <c r="D160" s="326"/>
      <c r="E160" s="326"/>
      <c r="F160" s="326"/>
      <c r="G160" s="326"/>
      <c r="H160" s="326"/>
      <c r="I160" s="337"/>
      <c r="J160" s="327">
        <v>8</v>
      </c>
      <c r="K160" s="328">
        <f t="shared" si="69"/>
        <v>5.0314465408805034E-2</v>
      </c>
      <c r="L160" s="330">
        <v>890</v>
      </c>
      <c r="M160" s="316">
        <f t="shared" si="70"/>
        <v>44.779874213836479</v>
      </c>
      <c r="N160" s="320">
        <v>1</v>
      </c>
      <c r="O160" s="316">
        <f t="shared" si="54"/>
        <v>44.78</v>
      </c>
      <c r="P160" s="316">
        <f t="shared" si="71"/>
        <v>10.79</v>
      </c>
      <c r="Q160" s="317">
        <f t="shared" si="72"/>
        <v>55.57</v>
      </c>
    </row>
    <row r="161" spans="1:17" x14ac:dyDescent="0.25">
      <c r="A161" s="314" t="s">
        <v>632</v>
      </c>
      <c r="B161" s="325"/>
      <c r="C161" s="336"/>
      <c r="D161" s="326"/>
      <c r="E161" s="326"/>
      <c r="F161" s="326"/>
      <c r="G161" s="326"/>
      <c r="H161" s="326"/>
      <c r="I161" s="337"/>
      <c r="J161" s="327">
        <v>32</v>
      </c>
      <c r="K161" s="328">
        <f t="shared" si="69"/>
        <v>0.20125786163522014</v>
      </c>
      <c r="L161" s="330">
        <v>902</v>
      </c>
      <c r="M161" s="316">
        <f t="shared" si="70"/>
        <v>181.53459119496856</v>
      </c>
      <c r="N161" s="320">
        <v>1</v>
      </c>
      <c r="O161" s="316">
        <f t="shared" si="54"/>
        <v>181.53</v>
      </c>
      <c r="P161" s="316">
        <f t="shared" si="71"/>
        <v>43.73</v>
      </c>
      <c r="Q161" s="317">
        <f t="shared" si="72"/>
        <v>225.26</v>
      </c>
    </row>
    <row r="162" spans="1:17" ht="50.45" customHeight="1" x14ac:dyDescent="0.25">
      <c r="A162" s="83" t="s">
        <v>10</v>
      </c>
      <c r="B162" s="914"/>
      <c r="C162" s="89"/>
      <c r="D162" s="90"/>
      <c r="E162" s="90"/>
      <c r="F162" s="90"/>
      <c r="G162" s="90"/>
      <c r="H162" s="90"/>
      <c r="I162" s="91"/>
      <c r="J162" s="915">
        <f>SUM(J163:J168)</f>
        <v>228</v>
      </c>
      <c r="K162" s="971">
        <f>SUM(K163:K168)</f>
        <v>1.4339622641509433</v>
      </c>
      <c r="L162" s="974"/>
      <c r="M162" s="972"/>
      <c r="N162" s="992"/>
      <c r="O162" s="972">
        <f>SUM(O163:O168)</f>
        <v>939.25</v>
      </c>
      <c r="P162" s="972">
        <f t="shared" ref="P162:Q162" si="76">SUM(P163:P168)</f>
        <v>226.27999999999997</v>
      </c>
      <c r="Q162" s="973">
        <f t="shared" si="76"/>
        <v>1165.53</v>
      </c>
    </row>
    <row r="163" spans="1:17" x14ac:dyDescent="0.25">
      <c r="A163" s="314" t="s">
        <v>623</v>
      </c>
      <c r="B163" s="325"/>
      <c r="C163" s="336"/>
      <c r="D163" s="326"/>
      <c r="E163" s="326"/>
      <c r="F163" s="326"/>
      <c r="G163" s="326"/>
      <c r="H163" s="326"/>
      <c r="I163" s="337"/>
      <c r="J163" s="327">
        <v>48</v>
      </c>
      <c r="K163" s="328">
        <f t="shared" si="69"/>
        <v>0.30188679245283018</v>
      </c>
      <c r="L163" s="330">
        <v>655</v>
      </c>
      <c r="M163" s="316">
        <f t="shared" si="70"/>
        <v>197.73584905660377</v>
      </c>
      <c r="N163" s="320">
        <v>1</v>
      </c>
      <c r="O163" s="316">
        <f t="shared" si="54"/>
        <v>197.74</v>
      </c>
      <c r="P163" s="316">
        <f t="shared" si="71"/>
        <v>47.64</v>
      </c>
      <c r="Q163" s="317">
        <f t="shared" si="72"/>
        <v>245.38</v>
      </c>
    </row>
    <row r="164" spans="1:17" x14ac:dyDescent="0.25">
      <c r="A164" s="314" t="s">
        <v>623</v>
      </c>
      <c r="B164" s="325"/>
      <c r="C164" s="336"/>
      <c r="D164" s="326"/>
      <c r="E164" s="326"/>
      <c r="F164" s="326"/>
      <c r="G164" s="326"/>
      <c r="H164" s="326"/>
      <c r="I164" s="337"/>
      <c r="J164" s="327">
        <v>45</v>
      </c>
      <c r="K164" s="328">
        <f t="shared" si="69"/>
        <v>0.28301886792452829</v>
      </c>
      <c r="L164" s="330">
        <v>655</v>
      </c>
      <c r="M164" s="316">
        <f t="shared" si="70"/>
        <v>185.37735849056602</v>
      </c>
      <c r="N164" s="320">
        <v>1</v>
      </c>
      <c r="O164" s="316">
        <f t="shared" si="54"/>
        <v>185.38</v>
      </c>
      <c r="P164" s="316">
        <f t="shared" si="71"/>
        <v>44.66</v>
      </c>
      <c r="Q164" s="317">
        <f t="shared" si="72"/>
        <v>230.04</v>
      </c>
    </row>
    <row r="165" spans="1:17" x14ac:dyDescent="0.25">
      <c r="A165" s="314" t="s">
        <v>623</v>
      </c>
      <c r="B165" s="325"/>
      <c r="C165" s="336"/>
      <c r="D165" s="326"/>
      <c r="E165" s="326"/>
      <c r="F165" s="326"/>
      <c r="G165" s="326"/>
      <c r="H165" s="326"/>
      <c r="I165" s="337"/>
      <c r="J165" s="327">
        <v>55</v>
      </c>
      <c r="K165" s="328">
        <f t="shared" si="69"/>
        <v>0.34591194968553457</v>
      </c>
      <c r="L165" s="330">
        <v>655</v>
      </c>
      <c r="M165" s="316">
        <f t="shared" si="70"/>
        <v>226.57232704402514</v>
      </c>
      <c r="N165" s="320">
        <v>1</v>
      </c>
      <c r="O165" s="316">
        <f t="shared" si="54"/>
        <v>226.57</v>
      </c>
      <c r="P165" s="316">
        <f t="shared" si="71"/>
        <v>54.58</v>
      </c>
      <c r="Q165" s="317">
        <f t="shared" si="72"/>
        <v>281.14999999999998</v>
      </c>
    </row>
    <row r="166" spans="1:17" x14ac:dyDescent="0.25">
      <c r="A166" s="314" t="s">
        <v>623</v>
      </c>
      <c r="B166" s="325"/>
      <c r="C166" s="336"/>
      <c r="D166" s="326"/>
      <c r="E166" s="326"/>
      <c r="F166" s="326"/>
      <c r="G166" s="326"/>
      <c r="H166" s="326"/>
      <c r="I166" s="337"/>
      <c r="J166" s="327">
        <v>24</v>
      </c>
      <c r="K166" s="328">
        <f t="shared" si="69"/>
        <v>0.15094339622641509</v>
      </c>
      <c r="L166" s="330">
        <v>655</v>
      </c>
      <c r="M166" s="316">
        <f t="shared" si="70"/>
        <v>98.867924528301884</v>
      </c>
      <c r="N166" s="320">
        <v>1</v>
      </c>
      <c r="O166" s="316">
        <f t="shared" si="54"/>
        <v>98.87</v>
      </c>
      <c r="P166" s="316">
        <f t="shared" si="71"/>
        <v>23.82</v>
      </c>
      <c r="Q166" s="317">
        <f t="shared" si="72"/>
        <v>122.69</v>
      </c>
    </row>
    <row r="167" spans="1:17" x14ac:dyDescent="0.25">
      <c r="A167" s="314" t="s">
        <v>623</v>
      </c>
      <c r="B167" s="325"/>
      <c r="C167" s="336"/>
      <c r="D167" s="326"/>
      <c r="E167" s="326"/>
      <c r="F167" s="326"/>
      <c r="G167" s="326"/>
      <c r="H167" s="326"/>
      <c r="I167" s="337"/>
      <c r="J167" s="327">
        <v>24</v>
      </c>
      <c r="K167" s="328">
        <f t="shared" si="69"/>
        <v>0.15094339622641509</v>
      </c>
      <c r="L167" s="330">
        <v>655</v>
      </c>
      <c r="M167" s="316">
        <f t="shared" si="70"/>
        <v>98.867924528301884</v>
      </c>
      <c r="N167" s="320">
        <v>1</v>
      </c>
      <c r="O167" s="316">
        <f t="shared" si="54"/>
        <v>98.87</v>
      </c>
      <c r="P167" s="316">
        <f t="shared" si="71"/>
        <v>23.82</v>
      </c>
      <c r="Q167" s="317">
        <f t="shared" si="72"/>
        <v>122.69</v>
      </c>
    </row>
    <row r="168" spans="1:17" x14ac:dyDescent="0.25">
      <c r="A168" s="314" t="s">
        <v>623</v>
      </c>
      <c r="B168" s="325"/>
      <c r="C168" s="336"/>
      <c r="D168" s="326"/>
      <c r="E168" s="326"/>
      <c r="F168" s="326"/>
      <c r="G168" s="326"/>
      <c r="H168" s="326"/>
      <c r="I168" s="337"/>
      <c r="J168" s="327">
        <v>32</v>
      </c>
      <c r="K168" s="328">
        <f t="shared" si="69"/>
        <v>0.20125786163522014</v>
      </c>
      <c r="L168" s="330">
        <v>655</v>
      </c>
      <c r="M168" s="316">
        <f t="shared" si="70"/>
        <v>131.82389937106919</v>
      </c>
      <c r="N168" s="320">
        <v>1</v>
      </c>
      <c r="O168" s="316">
        <f t="shared" si="54"/>
        <v>131.82</v>
      </c>
      <c r="P168" s="316">
        <f t="shared" si="71"/>
        <v>31.76</v>
      </c>
      <c r="Q168" s="317">
        <f t="shared" si="72"/>
        <v>163.57999999999998</v>
      </c>
    </row>
    <row r="169" spans="1:17" ht="33" x14ac:dyDescent="0.25">
      <c r="A169" s="83" t="s">
        <v>8</v>
      </c>
      <c r="B169" s="914"/>
      <c r="C169" s="89"/>
      <c r="D169" s="90"/>
      <c r="E169" s="90"/>
      <c r="F169" s="90"/>
      <c r="G169" s="90"/>
      <c r="H169" s="90"/>
      <c r="I169" s="91"/>
      <c r="J169" s="915">
        <f>SUM(J170:J174)</f>
        <v>164</v>
      </c>
      <c r="K169" s="971">
        <f>SUM(K170:K174)</f>
        <v>1.0314465408805031</v>
      </c>
      <c r="L169" s="974"/>
      <c r="M169" s="972"/>
      <c r="N169" s="992"/>
      <c r="O169" s="972">
        <f>SUM(O170:O174)</f>
        <v>620.38</v>
      </c>
      <c r="P169" s="972">
        <f t="shared" ref="P169:Q169" si="77">SUM(P170:P174)</f>
        <v>149.44</v>
      </c>
      <c r="Q169" s="973">
        <f t="shared" si="77"/>
        <v>769.81999999999994</v>
      </c>
    </row>
    <row r="170" spans="1:17" x14ac:dyDescent="0.25">
      <c r="A170" s="314" t="s">
        <v>601</v>
      </c>
      <c r="B170" s="325"/>
      <c r="C170" s="336"/>
      <c r="D170" s="326"/>
      <c r="E170" s="326"/>
      <c r="F170" s="326"/>
      <c r="G170" s="326"/>
      <c r="H170" s="326"/>
      <c r="I170" s="337"/>
      <c r="J170" s="327">
        <v>36</v>
      </c>
      <c r="K170" s="328">
        <f t="shared" si="69"/>
        <v>0.22641509433962265</v>
      </c>
      <c r="L170" s="330">
        <v>560</v>
      </c>
      <c r="M170" s="316">
        <f t="shared" si="70"/>
        <v>126.79245283018868</v>
      </c>
      <c r="N170" s="320">
        <v>1</v>
      </c>
      <c r="O170" s="316">
        <f t="shared" si="54"/>
        <v>126.79</v>
      </c>
      <c r="P170" s="316">
        <f t="shared" si="71"/>
        <v>30.54</v>
      </c>
      <c r="Q170" s="317">
        <f t="shared" si="72"/>
        <v>157.33000000000001</v>
      </c>
    </row>
    <row r="171" spans="1:17" x14ac:dyDescent="0.25">
      <c r="A171" s="314" t="s">
        <v>601</v>
      </c>
      <c r="B171" s="325"/>
      <c r="C171" s="336"/>
      <c r="D171" s="326"/>
      <c r="E171" s="326"/>
      <c r="F171" s="326"/>
      <c r="G171" s="326"/>
      <c r="H171" s="326"/>
      <c r="I171" s="337"/>
      <c r="J171" s="327">
        <v>40</v>
      </c>
      <c r="K171" s="328">
        <f t="shared" si="69"/>
        <v>0.25157232704402516</v>
      </c>
      <c r="L171" s="330">
        <v>560</v>
      </c>
      <c r="M171" s="316">
        <f t="shared" si="70"/>
        <v>140.88050314465409</v>
      </c>
      <c r="N171" s="320">
        <v>1</v>
      </c>
      <c r="O171" s="316">
        <f t="shared" si="54"/>
        <v>140.88</v>
      </c>
      <c r="P171" s="316">
        <f t="shared" si="71"/>
        <v>33.94</v>
      </c>
      <c r="Q171" s="317">
        <f t="shared" si="72"/>
        <v>174.82</v>
      </c>
    </row>
    <row r="172" spans="1:17" x14ac:dyDescent="0.25">
      <c r="A172" s="314" t="s">
        <v>601</v>
      </c>
      <c r="B172" s="325"/>
      <c r="C172" s="336"/>
      <c r="D172" s="326"/>
      <c r="E172" s="326"/>
      <c r="F172" s="326"/>
      <c r="G172" s="326"/>
      <c r="H172" s="326"/>
      <c r="I172" s="337"/>
      <c r="J172" s="327">
        <v>24</v>
      </c>
      <c r="K172" s="328">
        <f t="shared" si="69"/>
        <v>0.15094339622641509</v>
      </c>
      <c r="L172" s="330">
        <v>560</v>
      </c>
      <c r="M172" s="316">
        <f t="shared" si="70"/>
        <v>84.528301886792448</v>
      </c>
      <c r="N172" s="320">
        <v>1</v>
      </c>
      <c r="O172" s="316">
        <f t="shared" si="54"/>
        <v>84.53</v>
      </c>
      <c r="P172" s="316">
        <f t="shared" si="71"/>
        <v>20.36</v>
      </c>
      <c r="Q172" s="317">
        <f t="shared" si="72"/>
        <v>104.89</v>
      </c>
    </row>
    <row r="173" spans="1:17" x14ac:dyDescent="0.25">
      <c r="A173" s="314" t="s">
        <v>601</v>
      </c>
      <c r="B173" s="325"/>
      <c r="C173" s="336"/>
      <c r="D173" s="326"/>
      <c r="E173" s="326"/>
      <c r="F173" s="326"/>
      <c r="G173" s="326"/>
      <c r="H173" s="326"/>
      <c r="I173" s="337"/>
      <c r="J173" s="327">
        <v>24</v>
      </c>
      <c r="K173" s="328">
        <f t="shared" si="69"/>
        <v>0.15094339622641509</v>
      </c>
      <c r="L173" s="330">
        <v>560</v>
      </c>
      <c r="M173" s="316">
        <f t="shared" si="70"/>
        <v>84.528301886792448</v>
      </c>
      <c r="N173" s="320">
        <v>1</v>
      </c>
      <c r="O173" s="316">
        <f t="shared" ref="O173:O220" si="78">ROUND(M173*N173,2)</f>
        <v>84.53</v>
      </c>
      <c r="P173" s="316">
        <f t="shared" si="71"/>
        <v>20.36</v>
      </c>
      <c r="Q173" s="317">
        <f t="shared" si="72"/>
        <v>104.89</v>
      </c>
    </row>
    <row r="174" spans="1:17" x14ac:dyDescent="0.25">
      <c r="A174" s="314" t="s">
        <v>637</v>
      </c>
      <c r="B174" s="325"/>
      <c r="C174" s="336"/>
      <c r="D174" s="326"/>
      <c r="E174" s="326"/>
      <c r="F174" s="326"/>
      <c r="G174" s="326"/>
      <c r="H174" s="326"/>
      <c r="I174" s="337"/>
      <c r="J174" s="327">
        <v>40</v>
      </c>
      <c r="K174" s="328">
        <f t="shared" si="69"/>
        <v>0.25157232704402516</v>
      </c>
      <c r="L174" s="330">
        <v>730</v>
      </c>
      <c r="M174" s="316">
        <f t="shared" si="70"/>
        <v>183.64779874213838</v>
      </c>
      <c r="N174" s="320">
        <v>1</v>
      </c>
      <c r="O174" s="316">
        <f t="shared" si="78"/>
        <v>183.65</v>
      </c>
      <c r="P174" s="316">
        <f t="shared" si="71"/>
        <v>44.24</v>
      </c>
      <c r="Q174" s="317">
        <f t="shared" si="72"/>
        <v>227.89000000000001</v>
      </c>
    </row>
    <row r="175" spans="1:17" x14ac:dyDescent="0.25">
      <c r="A175" s="338" t="s">
        <v>638</v>
      </c>
      <c r="B175" s="322">
        <f>B176+B179+B191+B200</f>
        <v>959</v>
      </c>
      <c r="C175" s="309">
        <f>C176+C179+C191+C200</f>
        <v>6.0314465408805038</v>
      </c>
      <c r="D175" s="310"/>
      <c r="E175" s="310"/>
      <c r="F175" s="310"/>
      <c r="G175" s="310">
        <f>G176+G179+G191+G200</f>
        <v>966.06999999999994</v>
      </c>
      <c r="H175" s="310">
        <f t="shared" ref="H175:I175" si="79">H176+H179+H191+H200</f>
        <v>232.72</v>
      </c>
      <c r="I175" s="310">
        <f t="shared" si="79"/>
        <v>1198.79</v>
      </c>
      <c r="J175" s="312">
        <f>J176+J179+J191+J200</f>
        <v>2535.5</v>
      </c>
      <c r="K175" s="323">
        <f>K176+K179+K191+K200</f>
        <v>17.459119496855344</v>
      </c>
      <c r="L175" s="310"/>
      <c r="M175" s="310"/>
      <c r="N175" s="324"/>
      <c r="O175" s="310">
        <f>SUM(O176+O179+O191+O200)</f>
        <v>14252.319999999998</v>
      </c>
      <c r="P175" s="310">
        <f t="shared" ref="P175:Q175" si="80">SUM(P176+P179+P191+P200)</f>
        <v>3433.39</v>
      </c>
      <c r="Q175" s="311">
        <f t="shared" si="80"/>
        <v>17685.71</v>
      </c>
    </row>
    <row r="176" spans="1:17" ht="49.5" x14ac:dyDescent="0.25">
      <c r="A176" s="83" t="s">
        <v>11</v>
      </c>
      <c r="B176" s="914">
        <f>SUM(B177:B178)</f>
        <v>68</v>
      </c>
      <c r="C176" s="917">
        <f>SUM(C177:C178)</f>
        <v>0.42767295597484278</v>
      </c>
      <c r="D176" s="918"/>
      <c r="E176" s="918"/>
      <c r="F176" s="918"/>
      <c r="G176" s="918">
        <f>SUM(G177:G178)</f>
        <v>135.76999999999998</v>
      </c>
      <c r="H176" s="918">
        <f t="shared" ref="H176" si="81">SUM(H177:H178)</f>
        <v>32.700000000000003</v>
      </c>
      <c r="I176" s="918">
        <f>SUM(I177:I178)</f>
        <v>168.47</v>
      </c>
      <c r="J176" s="919">
        <f>SUM(J177:J178)</f>
        <v>192</v>
      </c>
      <c r="K176" s="920">
        <f>SUM(K177:K178)</f>
        <v>1.2075471698113207</v>
      </c>
      <c r="L176" s="918"/>
      <c r="M176" s="921"/>
      <c r="N176" s="922"/>
      <c r="O176" s="921">
        <f>SUM(O177:O178)</f>
        <v>1901.6399999999999</v>
      </c>
      <c r="P176" s="921">
        <f t="shared" ref="P176:Q176" si="82">SUM(P177:P178)</f>
        <v>458.11</v>
      </c>
      <c r="Q176" s="923">
        <f t="shared" si="82"/>
        <v>2359.75</v>
      </c>
    </row>
    <row r="177" spans="1:17" x14ac:dyDescent="0.25">
      <c r="A177" s="314" t="s">
        <v>639</v>
      </c>
      <c r="B177" s="325">
        <v>39</v>
      </c>
      <c r="C177" s="328">
        <f>B177/159</f>
        <v>0.24528301886792453</v>
      </c>
      <c r="D177" s="330">
        <v>1630</v>
      </c>
      <c r="E177" s="330">
        <f>D177*C177</f>
        <v>399.81132075471697</v>
      </c>
      <c r="F177" s="332">
        <v>0.2</v>
      </c>
      <c r="G177" s="330">
        <f>ROUND(E177*F177,2)</f>
        <v>79.959999999999994</v>
      </c>
      <c r="H177" s="330">
        <f>ROUND(G177*0.2409,2)</f>
        <v>19.260000000000002</v>
      </c>
      <c r="I177" s="333">
        <f>G177+H177</f>
        <v>99.22</v>
      </c>
      <c r="J177" s="327">
        <v>86</v>
      </c>
      <c r="K177" s="328">
        <f t="shared" si="69"/>
        <v>0.54088050314465408</v>
      </c>
      <c r="L177" s="330">
        <v>1630</v>
      </c>
      <c r="M177" s="316">
        <f t="shared" si="70"/>
        <v>881.63522012578619</v>
      </c>
      <c r="N177" s="320">
        <v>1</v>
      </c>
      <c r="O177" s="316">
        <f t="shared" si="78"/>
        <v>881.64</v>
      </c>
      <c r="P177" s="316">
        <f t="shared" si="71"/>
        <v>212.39</v>
      </c>
      <c r="Q177" s="317">
        <f t="shared" si="72"/>
        <v>1094.03</v>
      </c>
    </row>
    <row r="178" spans="1:17" x14ac:dyDescent="0.25">
      <c r="A178" s="314" t="s">
        <v>512</v>
      </c>
      <c r="B178" s="325">
        <v>29</v>
      </c>
      <c r="C178" s="328">
        <f t="shared" ref="C178:C205" si="83">B178/159</f>
        <v>0.18238993710691823</v>
      </c>
      <c r="D178" s="330">
        <v>1530</v>
      </c>
      <c r="E178" s="330">
        <f t="shared" ref="E178:E187" si="84">D178*C178</f>
        <v>279.05660377358487</v>
      </c>
      <c r="F178" s="332">
        <v>0.2</v>
      </c>
      <c r="G178" s="330">
        <f>ROUND(E178*F178,2)</f>
        <v>55.81</v>
      </c>
      <c r="H178" s="330">
        <f t="shared" ref="H178:H205" si="85">ROUND(G178*0.2409,2)</f>
        <v>13.44</v>
      </c>
      <c r="I178" s="333">
        <f t="shared" ref="I178:I187" si="86">G178+H178</f>
        <v>69.25</v>
      </c>
      <c r="J178" s="327">
        <v>106</v>
      </c>
      <c r="K178" s="328">
        <f t="shared" si="69"/>
        <v>0.66666666666666663</v>
      </c>
      <c r="L178" s="330">
        <v>1530</v>
      </c>
      <c r="M178" s="316">
        <f t="shared" si="70"/>
        <v>1020</v>
      </c>
      <c r="N178" s="320">
        <v>1</v>
      </c>
      <c r="O178" s="316">
        <f t="shared" si="78"/>
        <v>1020</v>
      </c>
      <c r="P178" s="316">
        <f t="shared" si="71"/>
        <v>245.72</v>
      </c>
      <c r="Q178" s="317">
        <f t="shared" si="72"/>
        <v>1265.72</v>
      </c>
    </row>
    <row r="179" spans="1:17" ht="66" x14ac:dyDescent="0.25">
      <c r="A179" s="83" t="s">
        <v>9</v>
      </c>
      <c r="B179" s="914">
        <f>SUM(B180:B190)</f>
        <v>362</v>
      </c>
      <c r="C179" s="84">
        <f>SUM(C180:C190)</f>
        <v>2.2767295597484276</v>
      </c>
      <c r="D179" s="90"/>
      <c r="E179" s="90"/>
      <c r="F179" s="916"/>
      <c r="G179" s="90">
        <f>SUM(G180:G190)</f>
        <v>420.86</v>
      </c>
      <c r="H179" s="90">
        <f t="shared" ref="H179:I179" si="87">SUM(H180:H190)</f>
        <v>101.38000000000001</v>
      </c>
      <c r="I179" s="90">
        <f t="shared" si="87"/>
        <v>522.24</v>
      </c>
      <c r="J179" s="915">
        <f>SUM(J180:J190)</f>
        <v>1227</v>
      </c>
      <c r="K179" s="971">
        <f>SUM(K180:K190)</f>
        <v>7.7169811320754711</v>
      </c>
      <c r="L179" s="974"/>
      <c r="M179" s="972"/>
      <c r="N179" s="992"/>
      <c r="O179" s="972">
        <f>SUM(O180:O190)</f>
        <v>7056.2799999999988</v>
      </c>
      <c r="P179" s="972">
        <f t="shared" ref="P179:Q179" si="88">SUM(P180:P190)</f>
        <v>1699.87</v>
      </c>
      <c r="Q179" s="973">
        <f t="shared" si="88"/>
        <v>8756.15</v>
      </c>
    </row>
    <row r="180" spans="1:17" x14ac:dyDescent="0.25">
      <c r="A180" s="314" t="s">
        <v>621</v>
      </c>
      <c r="B180" s="325">
        <v>40</v>
      </c>
      <c r="C180" s="328">
        <f t="shared" si="83"/>
        <v>0.25157232704402516</v>
      </c>
      <c r="D180" s="330">
        <v>1270</v>
      </c>
      <c r="E180" s="330">
        <f t="shared" si="84"/>
        <v>319.49685534591197</v>
      </c>
      <c r="F180" s="332">
        <v>0.2</v>
      </c>
      <c r="G180" s="330">
        <f>ROUND(E180*F180,2)</f>
        <v>63.9</v>
      </c>
      <c r="H180" s="330">
        <f t="shared" si="85"/>
        <v>15.39</v>
      </c>
      <c r="I180" s="333">
        <f t="shared" si="86"/>
        <v>79.289999999999992</v>
      </c>
      <c r="J180" s="327">
        <v>119</v>
      </c>
      <c r="K180" s="328">
        <f t="shared" si="69"/>
        <v>0.74842767295597479</v>
      </c>
      <c r="L180" s="330">
        <v>1270</v>
      </c>
      <c r="M180" s="316">
        <f t="shared" si="70"/>
        <v>950.50314465408803</v>
      </c>
      <c r="N180" s="320">
        <v>1</v>
      </c>
      <c r="O180" s="316">
        <f t="shared" si="78"/>
        <v>950.5</v>
      </c>
      <c r="P180" s="316">
        <f t="shared" si="71"/>
        <v>228.98</v>
      </c>
      <c r="Q180" s="317">
        <f t="shared" si="72"/>
        <v>1179.48</v>
      </c>
    </row>
    <row r="181" spans="1:17" x14ac:dyDescent="0.25">
      <c r="A181" s="314" t="s">
        <v>620</v>
      </c>
      <c r="B181" s="325">
        <v>39</v>
      </c>
      <c r="C181" s="328">
        <f t="shared" si="83"/>
        <v>0.24528301886792453</v>
      </c>
      <c r="D181" s="330">
        <v>866</v>
      </c>
      <c r="E181" s="330">
        <f t="shared" si="84"/>
        <v>212.41509433962264</v>
      </c>
      <c r="F181" s="332">
        <v>0.2</v>
      </c>
      <c r="G181" s="330">
        <f>ROUND(E181*F181,2)</f>
        <v>42.48</v>
      </c>
      <c r="H181" s="330">
        <f t="shared" si="85"/>
        <v>10.23</v>
      </c>
      <c r="I181" s="333">
        <f t="shared" si="86"/>
        <v>52.709999999999994</v>
      </c>
      <c r="J181" s="327">
        <v>120</v>
      </c>
      <c r="K181" s="328">
        <f t="shared" si="69"/>
        <v>0.75471698113207553</v>
      </c>
      <c r="L181" s="330">
        <v>866</v>
      </c>
      <c r="M181" s="316">
        <f t="shared" si="70"/>
        <v>653.58490566037744</v>
      </c>
      <c r="N181" s="320">
        <v>1</v>
      </c>
      <c r="O181" s="316">
        <f t="shared" si="78"/>
        <v>653.58000000000004</v>
      </c>
      <c r="P181" s="316">
        <f t="shared" si="71"/>
        <v>157.44999999999999</v>
      </c>
      <c r="Q181" s="317">
        <f t="shared" si="72"/>
        <v>811.03</v>
      </c>
    </row>
    <row r="182" spans="1:17" x14ac:dyDescent="0.25">
      <c r="A182" s="314" t="s">
        <v>620</v>
      </c>
      <c r="B182" s="325">
        <v>48</v>
      </c>
      <c r="C182" s="328">
        <f t="shared" si="83"/>
        <v>0.30188679245283018</v>
      </c>
      <c r="D182" s="330">
        <v>902</v>
      </c>
      <c r="E182" s="330">
        <f t="shared" si="84"/>
        <v>272.30188679245282</v>
      </c>
      <c r="F182" s="332">
        <v>0.2</v>
      </c>
      <c r="G182" s="330">
        <f>ROUND(E182*F182,2)</f>
        <v>54.46</v>
      </c>
      <c r="H182" s="330">
        <f t="shared" si="85"/>
        <v>13.12</v>
      </c>
      <c r="I182" s="333">
        <f t="shared" si="86"/>
        <v>67.58</v>
      </c>
      <c r="J182" s="327">
        <v>111</v>
      </c>
      <c r="K182" s="328">
        <f t="shared" si="69"/>
        <v>0.69811320754716977</v>
      </c>
      <c r="L182" s="330">
        <v>902</v>
      </c>
      <c r="M182" s="316">
        <f t="shared" si="70"/>
        <v>629.69811320754718</v>
      </c>
      <c r="N182" s="320">
        <v>1</v>
      </c>
      <c r="O182" s="316">
        <f t="shared" si="78"/>
        <v>629.70000000000005</v>
      </c>
      <c r="P182" s="316">
        <f t="shared" si="71"/>
        <v>151.69</v>
      </c>
      <c r="Q182" s="317">
        <f t="shared" si="72"/>
        <v>781.3900000000001</v>
      </c>
    </row>
    <row r="183" spans="1:17" x14ac:dyDescent="0.25">
      <c r="A183" s="314" t="s">
        <v>620</v>
      </c>
      <c r="B183" s="325">
        <v>40</v>
      </c>
      <c r="C183" s="328">
        <f t="shared" si="83"/>
        <v>0.25157232704402516</v>
      </c>
      <c r="D183" s="330">
        <v>866</v>
      </c>
      <c r="E183" s="330">
        <f t="shared" si="84"/>
        <v>217.86163522012578</v>
      </c>
      <c r="F183" s="332">
        <v>0.2</v>
      </c>
      <c r="G183" s="330">
        <f t="shared" ref="G183:G187" si="89">ROUND(E183*F183,2)</f>
        <v>43.57</v>
      </c>
      <c r="H183" s="330">
        <f t="shared" si="85"/>
        <v>10.5</v>
      </c>
      <c r="I183" s="333">
        <f t="shared" si="86"/>
        <v>54.07</v>
      </c>
      <c r="J183" s="327">
        <v>119</v>
      </c>
      <c r="K183" s="328">
        <f t="shared" si="69"/>
        <v>0.74842767295597479</v>
      </c>
      <c r="L183" s="330">
        <v>866</v>
      </c>
      <c r="M183" s="316">
        <f t="shared" si="70"/>
        <v>648.13836477987411</v>
      </c>
      <c r="N183" s="320">
        <v>1</v>
      </c>
      <c r="O183" s="316">
        <f t="shared" si="78"/>
        <v>648.14</v>
      </c>
      <c r="P183" s="316">
        <f t="shared" si="71"/>
        <v>156.13999999999999</v>
      </c>
      <c r="Q183" s="317">
        <f t="shared" si="72"/>
        <v>804.28</v>
      </c>
    </row>
    <row r="184" spans="1:17" x14ac:dyDescent="0.25">
      <c r="A184" s="314" t="s">
        <v>620</v>
      </c>
      <c r="B184" s="325">
        <v>30</v>
      </c>
      <c r="C184" s="328">
        <f t="shared" si="83"/>
        <v>0.18867924528301888</v>
      </c>
      <c r="D184" s="330">
        <v>866</v>
      </c>
      <c r="E184" s="330">
        <f t="shared" si="84"/>
        <v>163.39622641509436</v>
      </c>
      <c r="F184" s="332">
        <v>0.2</v>
      </c>
      <c r="G184" s="330">
        <f t="shared" si="89"/>
        <v>32.68</v>
      </c>
      <c r="H184" s="330">
        <f t="shared" si="85"/>
        <v>7.87</v>
      </c>
      <c r="I184" s="333">
        <f t="shared" si="86"/>
        <v>40.549999999999997</v>
      </c>
      <c r="J184" s="327">
        <v>129</v>
      </c>
      <c r="K184" s="328">
        <f t="shared" si="69"/>
        <v>0.81132075471698117</v>
      </c>
      <c r="L184" s="330">
        <v>866</v>
      </c>
      <c r="M184" s="316">
        <f t="shared" si="70"/>
        <v>702.60377358490575</v>
      </c>
      <c r="N184" s="320">
        <v>1</v>
      </c>
      <c r="O184" s="316">
        <f t="shared" si="78"/>
        <v>702.6</v>
      </c>
      <c r="P184" s="316">
        <f t="shared" si="71"/>
        <v>169.26</v>
      </c>
      <c r="Q184" s="317">
        <f t="shared" si="72"/>
        <v>871.86</v>
      </c>
    </row>
    <row r="185" spans="1:17" x14ac:dyDescent="0.25">
      <c r="A185" s="314" t="s">
        <v>620</v>
      </c>
      <c r="B185" s="325"/>
      <c r="C185" s="328"/>
      <c r="D185" s="330"/>
      <c r="E185" s="330"/>
      <c r="F185" s="332"/>
      <c r="G185" s="330"/>
      <c r="H185" s="330"/>
      <c r="I185" s="333"/>
      <c r="J185" s="327">
        <v>79</v>
      </c>
      <c r="K185" s="328">
        <f t="shared" si="69"/>
        <v>0.49685534591194969</v>
      </c>
      <c r="L185" s="330">
        <v>866</v>
      </c>
      <c r="M185" s="316">
        <f t="shared" si="70"/>
        <v>430.27672955974845</v>
      </c>
      <c r="N185" s="321">
        <v>1</v>
      </c>
      <c r="O185" s="316">
        <f t="shared" si="78"/>
        <v>430.28</v>
      </c>
      <c r="P185" s="316">
        <f t="shared" si="71"/>
        <v>103.65</v>
      </c>
      <c r="Q185" s="317">
        <f t="shared" si="72"/>
        <v>533.92999999999995</v>
      </c>
    </row>
    <row r="186" spans="1:17" x14ac:dyDescent="0.25">
      <c r="A186" s="314" t="s">
        <v>620</v>
      </c>
      <c r="B186" s="325">
        <v>54</v>
      </c>
      <c r="C186" s="328">
        <f t="shared" si="83"/>
        <v>0.33962264150943394</v>
      </c>
      <c r="D186" s="330">
        <v>902</v>
      </c>
      <c r="E186" s="330">
        <f t="shared" si="84"/>
        <v>306.33962264150944</v>
      </c>
      <c r="F186" s="332">
        <v>0.2</v>
      </c>
      <c r="G186" s="330">
        <f t="shared" si="89"/>
        <v>61.27</v>
      </c>
      <c r="H186" s="330">
        <f t="shared" si="85"/>
        <v>14.76</v>
      </c>
      <c r="I186" s="333">
        <f t="shared" si="86"/>
        <v>76.03</v>
      </c>
      <c r="J186" s="327">
        <v>105</v>
      </c>
      <c r="K186" s="328">
        <f t="shared" si="69"/>
        <v>0.660377358490566</v>
      </c>
      <c r="L186" s="330">
        <v>902</v>
      </c>
      <c r="M186" s="316">
        <f t="shared" si="70"/>
        <v>595.66037735849056</v>
      </c>
      <c r="N186" s="321">
        <v>1</v>
      </c>
      <c r="O186" s="316">
        <f t="shared" si="78"/>
        <v>595.66</v>
      </c>
      <c r="P186" s="316">
        <f t="shared" si="71"/>
        <v>143.49</v>
      </c>
      <c r="Q186" s="317">
        <f t="shared" si="72"/>
        <v>739.15</v>
      </c>
    </row>
    <row r="187" spans="1:17" x14ac:dyDescent="0.25">
      <c r="A187" s="314" t="s">
        <v>522</v>
      </c>
      <c r="B187" s="325">
        <v>48</v>
      </c>
      <c r="C187" s="328">
        <f t="shared" si="83"/>
        <v>0.30188679245283018</v>
      </c>
      <c r="D187" s="330">
        <v>890</v>
      </c>
      <c r="E187" s="330">
        <f t="shared" si="84"/>
        <v>268.67924528301887</v>
      </c>
      <c r="F187" s="332">
        <v>0.2</v>
      </c>
      <c r="G187" s="330">
        <f t="shared" si="89"/>
        <v>53.74</v>
      </c>
      <c r="H187" s="330">
        <f t="shared" si="85"/>
        <v>12.95</v>
      </c>
      <c r="I187" s="333">
        <f t="shared" si="86"/>
        <v>66.69</v>
      </c>
      <c r="J187" s="327">
        <v>111</v>
      </c>
      <c r="K187" s="328">
        <f t="shared" si="69"/>
        <v>0.69811320754716977</v>
      </c>
      <c r="L187" s="330">
        <v>890</v>
      </c>
      <c r="M187" s="316">
        <f t="shared" si="70"/>
        <v>621.32075471698113</v>
      </c>
      <c r="N187" s="321">
        <v>1</v>
      </c>
      <c r="O187" s="316">
        <f t="shared" si="78"/>
        <v>621.32000000000005</v>
      </c>
      <c r="P187" s="316">
        <f t="shared" si="71"/>
        <v>149.68</v>
      </c>
      <c r="Q187" s="317">
        <f t="shared" si="72"/>
        <v>771</v>
      </c>
    </row>
    <row r="188" spans="1:17" x14ac:dyDescent="0.25">
      <c r="A188" s="314" t="s">
        <v>522</v>
      </c>
      <c r="B188" s="325"/>
      <c r="C188" s="328"/>
      <c r="D188" s="330"/>
      <c r="E188" s="330"/>
      <c r="F188" s="332"/>
      <c r="G188" s="330"/>
      <c r="H188" s="330"/>
      <c r="I188" s="333"/>
      <c r="J188" s="327">
        <v>79</v>
      </c>
      <c r="K188" s="328">
        <f t="shared" si="69"/>
        <v>0.49685534591194969</v>
      </c>
      <c r="L188" s="330">
        <v>854</v>
      </c>
      <c r="M188" s="316">
        <f t="shared" si="70"/>
        <v>424.31446540880501</v>
      </c>
      <c r="N188" s="321">
        <v>1</v>
      </c>
      <c r="O188" s="316">
        <f t="shared" si="78"/>
        <v>424.31</v>
      </c>
      <c r="P188" s="316">
        <f t="shared" si="71"/>
        <v>102.22</v>
      </c>
      <c r="Q188" s="317">
        <f t="shared" si="72"/>
        <v>526.53</v>
      </c>
    </row>
    <row r="189" spans="1:17" x14ac:dyDescent="0.25">
      <c r="A189" s="314" t="s">
        <v>522</v>
      </c>
      <c r="B189" s="325">
        <v>24</v>
      </c>
      <c r="C189" s="328">
        <f t="shared" si="83"/>
        <v>0.15094339622641509</v>
      </c>
      <c r="D189" s="330">
        <v>890</v>
      </c>
      <c r="E189" s="330">
        <f t="shared" ref="E189:E205" si="90">D189*C189</f>
        <v>134.33962264150944</v>
      </c>
      <c r="F189" s="332">
        <v>0.2</v>
      </c>
      <c r="G189" s="330">
        <f t="shared" ref="G189:G205" si="91">ROUND(E189*F189,2)</f>
        <v>26.87</v>
      </c>
      <c r="H189" s="330">
        <f t="shared" si="85"/>
        <v>6.47</v>
      </c>
      <c r="I189" s="333">
        <f t="shared" ref="I189:I205" si="92">G189+H189</f>
        <v>33.340000000000003</v>
      </c>
      <c r="J189" s="327">
        <v>135</v>
      </c>
      <c r="K189" s="328">
        <f t="shared" si="69"/>
        <v>0.84905660377358494</v>
      </c>
      <c r="L189" s="330">
        <v>890</v>
      </c>
      <c r="M189" s="316">
        <f t="shared" si="70"/>
        <v>755.66037735849056</v>
      </c>
      <c r="N189" s="321">
        <v>1</v>
      </c>
      <c r="O189" s="316">
        <f t="shared" si="78"/>
        <v>755.66</v>
      </c>
      <c r="P189" s="316">
        <f t="shared" si="71"/>
        <v>182.04</v>
      </c>
      <c r="Q189" s="317">
        <f t="shared" si="72"/>
        <v>937.69999999999993</v>
      </c>
    </row>
    <row r="190" spans="1:17" x14ac:dyDescent="0.25">
      <c r="A190" s="314" t="s">
        <v>522</v>
      </c>
      <c r="B190" s="325">
        <v>39</v>
      </c>
      <c r="C190" s="328">
        <f t="shared" si="83"/>
        <v>0.24528301886792453</v>
      </c>
      <c r="D190" s="330">
        <v>854</v>
      </c>
      <c r="E190" s="330">
        <f t="shared" si="90"/>
        <v>209.47169811320754</v>
      </c>
      <c r="F190" s="332">
        <v>0.2</v>
      </c>
      <c r="G190" s="330">
        <f t="shared" si="91"/>
        <v>41.89</v>
      </c>
      <c r="H190" s="330">
        <f t="shared" si="85"/>
        <v>10.09</v>
      </c>
      <c r="I190" s="333">
        <f t="shared" si="92"/>
        <v>51.980000000000004</v>
      </c>
      <c r="J190" s="327">
        <v>120</v>
      </c>
      <c r="K190" s="328">
        <f t="shared" si="69"/>
        <v>0.75471698113207553</v>
      </c>
      <c r="L190" s="330">
        <v>854</v>
      </c>
      <c r="M190" s="316">
        <f t="shared" si="70"/>
        <v>644.52830188679252</v>
      </c>
      <c r="N190" s="321">
        <v>1</v>
      </c>
      <c r="O190" s="316">
        <f t="shared" si="78"/>
        <v>644.53</v>
      </c>
      <c r="P190" s="316">
        <f t="shared" si="71"/>
        <v>155.27000000000001</v>
      </c>
      <c r="Q190" s="317">
        <f t="shared" si="72"/>
        <v>799.8</v>
      </c>
    </row>
    <row r="191" spans="1:17" ht="54" customHeight="1" x14ac:dyDescent="0.25">
      <c r="A191" s="83" t="s">
        <v>10</v>
      </c>
      <c r="B191" s="914">
        <f>SUM(B192:B199)</f>
        <v>308</v>
      </c>
      <c r="C191" s="84">
        <f>SUM(C192:C199)</f>
        <v>1.9371069182389937</v>
      </c>
      <c r="D191" s="90"/>
      <c r="E191" s="90"/>
      <c r="F191" s="916"/>
      <c r="G191" s="90">
        <f>SUM(G192:G199)</f>
        <v>253.77</v>
      </c>
      <c r="H191" s="90">
        <f t="shared" ref="H191:I191" si="93">SUM(H192:H199)</f>
        <v>61.139999999999993</v>
      </c>
      <c r="I191" s="90">
        <f t="shared" si="93"/>
        <v>314.90999999999997</v>
      </c>
      <c r="J191" s="915">
        <f>SUM(J192:J199)</f>
        <v>862</v>
      </c>
      <c r="K191" s="971">
        <f>SUM(K192:K199)</f>
        <v>5.4213836477987414</v>
      </c>
      <c r="L191" s="974"/>
      <c r="M191" s="972"/>
      <c r="N191" s="992"/>
      <c r="O191" s="972">
        <f>SUM(O192:O199)</f>
        <v>3550.9999999999995</v>
      </c>
      <c r="P191" s="972">
        <f t="shared" ref="P191:Q191" si="94">SUM(P192:P199)</f>
        <v>855.43000000000006</v>
      </c>
      <c r="Q191" s="973">
        <f t="shared" si="94"/>
        <v>4406.4299999999994</v>
      </c>
    </row>
    <row r="192" spans="1:17" x14ac:dyDescent="0.25">
      <c r="A192" s="314" t="s">
        <v>628</v>
      </c>
      <c r="B192" s="325">
        <v>24</v>
      </c>
      <c r="C192" s="328">
        <f t="shared" si="83"/>
        <v>0.15094339622641509</v>
      </c>
      <c r="D192" s="330">
        <v>655</v>
      </c>
      <c r="E192" s="330">
        <f t="shared" si="90"/>
        <v>98.867924528301884</v>
      </c>
      <c r="F192" s="332">
        <v>0.2</v>
      </c>
      <c r="G192" s="330">
        <f>ROUND(E192*F192,2)</f>
        <v>19.77</v>
      </c>
      <c r="H192" s="330">
        <f t="shared" si="85"/>
        <v>4.76</v>
      </c>
      <c r="I192" s="333">
        <f t="shared" si="92"/>
        <v>24.53</v>
      </c>
      <c r="J192" s="327">
        <v>72</v>
      </c>
      <c r="K192" s="328">
        <f t="shared" si="69"/>
        <v>0.45283018867924529</v>
      </c>
      <c r="L192" s="330">
        <v>655</v>
      </c>
      <c r="M192" s="316">
        <f t="shared" si="70"/>
        <v>296.60377358490564</v>
      </c>
      <c r="N192" s="320">
        <v>1</v>
      </c>
      <c r="O192" s="316">
        <f t="shared" si="78"/>
        <v>296.60000000000002</v>
      </c>
      <c r="P192" s="316">
        <f t="shared" si="71"/>
        <v>71.45</v>
      </c>
      <c r="Q192" s="317">
        <f t="shared" si="72"/>
        <v>368.05</v>
      </c>
    </row>
    <row r="193" spans="1:17" x14ac:dyDescent="0.25">
      <c r="A193" s="314" t="s">
        <v>628</v>
      </c>
      <c r="B193" s="325">
        <v>40</v>
      </c>
      <c r="C193" s="328">
        <f t="shared" si="83"/>
        <v>0.25157232704402516</v>
      </c>
      <c r="D193" s="330">
        <v>655</v>
      </c>
      <c r="E193" s="330">
        <f t="shared" si="90"/>
        <v>164.77987421383648</v>
      </c>
      <c r="F193" s="332">
        <v>0.2</v>
      </c>
      <c r="G193" s="330">
        <f t="shared" si="91"/>
        <v>32.96</v>
      </c>
      <c r="H193" s="330">
        <f t="shared" si="85"/>
        <v>7.94</v>
      </c>
      <c r="I193" s="333">
        <f t="shared" si="92"/>
        <v>40.9</v>
      </c>
      <c r="J193" s="327">
        <v>119</v>
      </c>
      <c r="K193" s="328">
        <f t="shared" si="69"/>
        <v>0.74842767295597479</v>
      </c>
      <c r="L193" s="330">
        <v>655</v>
      </c>
      <c r="M193" s="316">
        <f t="shared" si="70"/>
        <v>490.22012578616346</v>
      </c>
      <c r="N193" s="320">
        <v>1</v>
      </c>
      <c r="O193" s="316">
        <f t="shared" si="78"/>
        <v>490.22</v>
      </c>
      <c r="P193" s="316">
        <f t="shared" si="71"/>
        <v>118.09</v>
      </c>
      <c r="Q193" s="317">
        <f t="shared" si="72"/>
        <v>608.31000000000006</v>
      </c>
    </row>
    <row r="194" spans="1:17" x14ac:dyDescent="0.25">
      <c r="A194" s="314" t="s">
        <v>628</v>
      </c>
      <c r="B194" s="325">
        <v>48</v>
      </c>
      <c r="C194" s="328">
        <f t="shared" si="83"/>
        <v>0.30188679245283018</v>
      </c>
      <c r="D194" s="330">
        <v>655</v>
      </c>
      <c r="E194" s="330">
        <f t="shared" si="90"/>
        <v>197.73584905660377</v>
      </c>
      <c r="F194" s="332">
        <v>0.2</v>
      </c>
      <c r="G194" s="330">
        <f t="shared" si="91"/>
        <v>39.549999999999997</v>
      </c>
      <c r="H194" s="330">
        <f t="shared" si="85"/>
        <v>9.5299999999999994</v>
      </c>
      <c r="I194" s="333">
        <f t="shared" si="92"/>
        <v>49.08</v>
      </c>
      <c r="J194" s="327">
        <v>111</v>
      </c>
      <c r="K194" s="328">
        <f t="shared" si="69"/>
        <v>0.69811320754716977</v>
      </c>
      <c r="L194" s="330">
        <v>655</v>
      </c>
      <c r="M194" s="316">
        <f t="shared" si="70"/>
        <v>457.2641509433962</v>
      </c>
      <c r="N194" s="320">
        <v>1</v>
      </c>
      <c r="O194" s="316">
        <f t="shared" si="78"/>
        <v>457.26</v>
      </c>
      <c r="P194" s="316">
        <f t="shared" si="71"/>
        <v>110.15</v>
      </c>
      <c r="Q194" s="317">
        <f t="shared" si="72"/>
        <v>567.41</v>
      </c>
    </row>
    <row r="195" spans="1:17" x14ac:dyDescent="0.25">
      <c r="A195" s="314" t="s">
        <v>628</v>
      </c>
      <c r="B195" s="325">
        <v>31</v>
      </c>
      <c r="C195" s="328">
        <f t="shared" si="83"/>
        <v>0.19496855345911951</v>
      </c>
      <c r="D195" s="330">
        <v>655</v>
      </c>
      <c r="E195" s="330">
        <f t="shared" si="90"/>
        <v>127.70440251572327</v>
      </c>
      <c r="F195" s="332">
        <v>0.2</v>
      </c>
      <c r="G195" s="330">
        <f t="shared" si="91"/>
        <v>25.54</v>
      </c>
      <c r="H195" s="330">
        <f t="shared" si="85"/>
        <v>6.15</v>
      </c>
      <c r="I195" s="333">
        <f t="shared" si="92"/>
        <v>31.689999999999998</v>
      </c>
      <c r="J195" s="327">
        <v>128</v>
      </c>
      <c r="K195" s="328">
        <f t="shared" si="69"/>
        <v>0.80503144654088055</v>
      </c>
      <c r="L195" s="330">
        <v>655</v>
      </c>
      <c r="M195" s="316">
        <f t="shared" si="70"/>
        <v>527.29559748427675</v>
      </c>
      <c r="N195" s="320">
        <v>1</v>
      </c>
      <c r="O195" s="316">
        <f t="shared" si="78"/>
        <v>527.29999999999995</v>
      </c>
      <c r="P195" s="316">
        <f t="shared" si="71"/>
        <v>127.03</v>
      </c>
      <c r="Q195" s="317">
        <f t="shared" si="72"/>
        <v>654.32999999999993</v>
      </c>
    </row>
    <row r="196" spans="1:17" x14ac:dyDescent="0.25">
      <c r="A196" s="314" t="s">
        <v>628</v>
      </c>
      <c r="B196" s="325">
        <v>39</v>
      </c>
      <c r="C196" s="328">
        <f t="shared" si="83"/>
        <v>0.24528301886792453</v>
      </c>
      <c r="D196" s="330">
        <v>655</v>
      </c>
      <c r="E196" s="330">
        <f t="shared" si="90"/>
        <v>160.66037735849056</v>
      </c>
      <c r="F196" s="332">
        <v>0.2</v>
      </c>
      <c r="G196" s="330">
        <f t="shared" si="91"/>
        <v>32.130000000000003</v>
      </c>
      <c r="H196" s="330">
        <f t="shared" si="85"/>
        <v>7.74</v>
      </c>
      <c r="I196" s="333">
        <f t="shared" si="92"/>
        <v>39.870000000000005</v>
      </c>
      <c r="J196" s="327">
        <v>120</v>
      </c>
      <c r="K196" s="328">
        <f t="shared" si="69"/>
        <v>0.75471698113207553</v>
      </c>
      <c r="L196" s="330">
        <v>655</v>
      </c>
      <c r="M196" s="316">
        <f t="shared" si="70"/>
        <v>494.33962264150949</v>
      </c>
      <c r="N196" s="320">
        <v>1</v>
      </c>
      <c r="O196" s="316">
        <f t="shared" si="78"/>
        <v>494.34</v>
      </c>
      <c r="P196" s="316">
        <f t="shared" si="71"/>
        <v>119.09</v>
      </c>
      <c r="Q196" s="317">
        <f t="shared" si="72"/>
        <v>613.42999999999995</v>
      </c>
    </row>
    <row r="197" spans="1:17" x14ac:dyDescent="0.25">
      <c r="A197" s="314" t="s">
        <v>628</v>
      </c>
      <c r="B197" s="325">
        <v>48</v>
      </c>
      <c r="C197" s="328">
        <f t="shared" si="83"/>
        <v>0.30188679245283018</v>
      </c>
      <c r="D197" s="330">
        <v>655</v>
      </c>
      <c r="E197" s="330">
        <f t="shared" si="90"/>
        <v>197.73584905660377</v>
      </c>
      <c r="F197" s="332">
        <v>0.2</v>
      </c>
      <c r="G197" s="330">
        <f t="shared" si="91"/>
        <v>39.549999999999997</v>
      </c>
      <c r="H197" s="330">
        <f t="shared" si="85"/>
        <v>9.5299999999999994</v>
      </c>
      <c r="I197" s="333">
        <f t="shared" si="92"/>
        <v>49.08</v>
      </c>
      <c r="J197" s="327">
        <v>111</v>
      </c>
      <c r="K197" s="328">
        <f t="shared" si="69"/>
        <v>0.69811320754716977</v>
      </c>
      <c r="L197" s="330">
        <v>655</v>
      </c>
      <c r="M197" s="316">
        <f t="shared" si="70"/>
        <v>457.2641509433962</v>
      </c>
      <c r="N197" s="320">
        <v>1</v>
      </c>
      <c r="O197" s="316">
        <f t="shared" si="78"/>
        <v>457.26</v>
      </c>
      <c r="P197" s="316">
        <f t="shared" si="71"/>
        <v>110.15</v>
      </c>
      <c r="Q197" s="317">
        <f t="shared" si="72"/>
        <v>567.41</v>
      </c>
    </row>
    <row r="198" spans="1:17" x14ac:dyDescent="0.25">
      <c r="A198" s="314" t="s">
        <v>628</v>
      </c>
      <c r="B198" s="325">
        <v>15</v>
      </c>
      <c r="C198" s="328">
        <f t="shared" si="83"/>
        <v>9.4339622641509441E-2</v>
      </c>
      <c r="D198" s="330">
        <v>655</v>
      </c>
      <c r="E198" s="330">
        <f t="shared" si="90"/>
        <v>61.792452830188687</v>
      </c>
      <c r="F198" s="332">
        <v>0.2</v>
      </c>
      <c r="G198" s="330">
        <f t="shared" si="91"/>
        <v>12.36</v>
      </c>
      <c r="H198" s="330">
        <f t="shared" si="85"/>
        <v>2.98</v>
      </c>
      <c r="I198" s="333">
        <f t="shared" si="92"/>
        <v>15.34</v>
      </c>
      <c r="J198" s="327">
        <v>144</v>
      </c>
      <c r="K198" s="328">
        <f t="shared" si="69"/>
        <v>0.90566037735849059</v>
      </c>
      <c r="L198" s="330">
        <v>655</v>
      </c>
      <c r="M198" s="316">
        <f t="shared" si="70"/>
        <v>593.20754716981128</v>
      </c>
      <c r="N198" s="320">
        <v>1</v>
      </c>
      <c r="O198" s="316">
        <f t="shared" si="78"/>
        <v>593.21</v>
      </c>
      <c r="P198" s="316">
        <f t="shared" si="71"/>
        <v>142.9</v>
      </c>
      <c r="Q198" s="317">
        <f t="shared" si="72"/>
        <v>736.11</v>
      </c>
    </row>
    <row r="199" spans="1:17" x14ac:dyDescent="0.25">
      <c r="A199" s="314" t="s">
        <v>628</v>
      </c>
      <c r="B199" s="325">
        <v>63</v>
      </c>
      <c r="C199" s="328">
        <f t="shared" si="83"/>
        <v>0.39622641509433965</v>
      </c>
      <c r="D199" s="330">
        <v>655</v>
      </c>
      <c r="E199" s="330">
        <f t="shared" si="90"/>
        <v>259.52830188679246</v>
      </c>
      <c r="F199" s="332">
        <v>0.2</v>
      </c>
      <c r="G199" s="330">
        <f t="shared" si="91"/>
        <v>51.91</v>
      </c>
      <c r="H199" s="330">
        <f t="shared" si="85"/>
        <v>12.51</v>
      </c>
      <c r="I199" s="333">
        <f t="shared" si="92"/>
        <v>64.42</v>
      </c>
      <c r="J199" s="327">
        <v>57</v>
      </c>
      <c r="K199" s="328">
        <f t="shared" si="69"/>
        <v>0.35849056603773582</v>
      </c>
      <c r="L199" s="330">
        <v>655</v>
      </c>
      <c r="M199" s="316">
        <f t="shared" si="70"/>
        <v>234.81132075471697</v>
      </c>
      <c r="N199" s="320">
        <v>1</v>
      </c>
      <c r="O199" s="316">
        <f t="shared" si="78"/>
        <v>234.81</v>
      </c>
      <c r="P199" s="316">
        <f t="shared" si="71"/>
        <v>56.57</v>
      </c>
      <c r="Q199" s="317">
        <f t="shared" si="72"/>
        <v>291.38</v>
      </c>
    </row>
    <row r="200" spans="1:17" ht="33" x14ac:dyDescent="0.25">
      <c r="A200" s="83" t="s">
        <v>8</v>
      </c>
      <c r="B200" s="914">
        <f>SUM(B201:B205)</f>
        <v>221</v>
      </c>
      <c r="C200" s="84">
        <f>SUM(C201:C205)</f>
        <v>1.3899371069182389</v>
      </c>
      <c r="D200" s="90"/>
      <c r="E200" s="90"/>
      <c r="F200" s="916"/>
      <c r="G200" s="90">
        <f>SUM(G201:G205)</f>
        <v>155.66999999999999</v>
      </c>
      <c r="H200" s="90">
        <f t="shared" ref="H200:I200" si="95">SUM(H201:H205)</f>
        <v>37.5</v>
      </c>
      <c r="I200" s="90">
        <f t="shared" si="95"/>
        <v>193.17</v>
      </c>
      <c r="J200" s="915">
        <f>SUM(J201,J205)</f>
        <v>254.5</v>
      </c>
      <c r="K200" s="971">
        <f>SUM(K201:K205)</f>
        <v>3.1132075471698113</v>
      </c>
      <c r="L200" s="974"/>
      <c r="M200" s="972"/>
      <c r="N200" s="992"/>
      <c r="O200" s="972">
        <f>SUM(O201:O205)</f>
        <v>1743.3999999999999</v>
      </c>
      <c r="P200" s="972">
        <f t="shared" ref="P200:Q200" si="96">SUM(P201:P205)</f>
        <v>419.98</v>
      </c>
      <c r="Q200" s="973">
        <f t="shared" si="96"/>
        <v>2163.38</v>
      </c>
    </row>
    <row r="201" spans="1:17" x14ac:dyDescent="0.25">
      <c r="A201" s="314" t="s">
        <v>601</v>
      </c>
      <c r="B201" s="325">
        <v>32</v>
      </c>
      <c r="C201" s="328">
        <f t="shared" si="83"/>
        <v>0.20125786163522014</v>
      </c>
      <c r="D201" s="330">
        <v>560</v>
      </c>
      <c r="E201" s="330">
        <f t="shared" si="90"/>
        <v>112.70440251572327</v>
      </c>
      <c r="F201" s="332">
        <v>0.2</v>
      </c>
      <c r="G201" s="330">
        <f t="shared" si="91"/>
        <v>22.54</v>
      </c>
      <c r="H201" s="330">
        <f t="shared" si="85"/>
        <v>5.43</v>
      </c>
      <c r="I201" s="333">
        <f t="shared" si="92"/>
        <v>27.97</v>
      </c>
      <c r="J201" s="327">
        <v>127</v>
      </c>
      <c r="K201" s="328">
        <f t="shared" si="69"/>
        <v>0.79874213836477992</v>
      </c>
      <c r="L201" s="330">
        <v>560</v>
      </c>
      <c r="M201" s="316">
        <f t="shared" si="70"/>
        <v>447.29559748427675</v>
      </c>
      <c r="N201" s="320">
        <v>1</v>
      </c>
      <c r="O201" s="316">
        <f t="shared" si="78"/>
        <v>447.3</v>
      </c>
      <c r="P201" s="316">
        <f t="shared" si="71"/>
        <v>107.75</v>
      </c>
      <c r="Q201" s="317">
        <f t="shared" si="72"/>
        <v>555.04999999999995</v>
      </c>
    </row>
    <row r="202" spans="1:17" x14ac:dyDescent="0.25">
      <c r="A202" s="314" t="s">
        <v>601</v>
      </c>
      <c r="B202" s="325">
        <v>48</v>
      </c>
      <c r="C202" s="328">
        <f t="shared" si="83"/>
        <v>0.30188679245283018</v>
      </c>
      <c r="D202" s="330">
        <v>560</v>
      </c>
      <c r="E202" s="330">
        <f t="shared" si="90"/>
        <v>169.0566037735849</v>
      </c>
      <c r="F202" s="332">
        <v>0.2</v>
      </c>
      <c r="G202" s="330">
        <f t="shared" si="91"/>
        <v>33.81</v>
      </c>
      <c r="H202" s="330">
        <f t="shared" si="85"/>
        <v>8.14</v>
      </c>
      <c r="I202" s="333">
        <f t="shared" si="92"/>
        <v>41.95</v>
      </c>
      <c r="J202" s="327">
        <v>32</v>
      </c>
      <c r="K202" s="328">
        <f t="shared" si="69"/>
        <v>0.20125786163522014</v>
      </c>
      <c r="L202" s="330">
        <v>560</v>
      </c>
      <c r="M202" s="316">
        <f>L202*K202</f>
        <v>112.70440251572327</v>
      </c>
      <c r="N202" s="320">
        <v>1</v>
      </c>
      <c r="O202" s="316">
        <f t="shared" si="78"/>
        <v>112.7</v>
      </c>
      <c r="P202" s="316">
        <f t="shared" si="71"/>
        <v>27.15</v>
      </c>
      <c r="Q202" s="317">
        <f t="shared" si="72"/>
        <v>139.85</v>
      </c>
    </row>
    <row r="203" spans="1:17" x14ac:dyDescent="0.25">
      <c r="A203" s="314" t="s">
        <v>601</v>
      </c>
      <c r="B203" s="325">
        <v>52.5</v>
      </c>
      <c r="C203" s="328">
        <f t="shared" si="83"/>
        <v>0.330188679245283</v>
      </c>
      <c r="D203" s="330">
        <v>560</v>
      </c>
      <c r="E203" s="330">
        <f t="shared" si="90"/>
        <v>184.90566037735849</v>
      </c>
      <c r="F203" s="332">
        <v>0.2</v>
      </c>
      <c r="G203" s="330">
        <f t="shared" si="91"/>
        <v>36.979999999999997</v>
      </c>
      <c r="H203" s="330">
        <f t="shared" si="85"/>
        <v>8.91</v>
      </c>
      <c r="I203" s="333">
        <f t="shared" si="92"/>
        <v>45.89</v>
      </c>
      <c r="J203" s="327">
        <v>106.5</v>
      </c>
      <c r="K203" s="328">
        <f t="shared" ref="K203:K205" si="97">J203/159</f>
        <v>0.66981132075471694</v>
      </c>
      <c r="L203" s="330">
        <v>560</v>
      </c>
      <c r="M203" s="316">
        <f>L203*K203</f>
        <v>375.09433962264148</v>
      </c>
      <c r="N203" s="320">
        <v>1</v>
      </c>
      <c r="O203" s="316">
        <f t="shared" si="78"/>
        <v>375.09</v>
      </c>
      <c r="P203" s="316">
        <f t="shared" si="71"/>
        <v>90.36</v>
      </c>
      <c r="Q203" s="317">
        <f t="shared" si="72"/>
        <v>465.45</v>
      </c>
    </row>
    <row r="204" spans="1:17" x14ac:dyDescent="0.25">
      <c r="A204" s="314" t="s">
        <v>601</v>
      </c>
      <c r="B204" s="325">
        <v>57</v>
      </c>
      <c r="C204" s="328">
        <f t="shared" si="83"/>
        <v>0.35849056603773582</v>
      </c>
      <c r="D204" s="330">
        <v>560</v>
      </c>
      <c r="E204" s="330">
        <f t="shared" si="90"/>
        <v>200.75471698113205</v>
      </c>
      <c r="F204" s="332">
        <v>0.2</v>
      </c>
      <c r="G204" s="330">
        <f t="shared" si="91"/>
        <v>40.15</v>
      </c>
      <c r="H204" s="330">
        <f t="shared" si="85"/>
        <v>9.67</v>
      </c>
      <c r="I204" s="333">
        <f t="shared" si="92"/>
        <v>49.82</v>
      </c>
      <c r="J204" s="327">
        <v>102</v>
      </c>
      <c r="K204" s="328">
        <f t="shared" si="97"/>
        <v>0.64150943396226412</v>
      </c>
      <c r="L204" s="330">
        <v>560</v>
      </c>
      <c r="M204" s="316">
        <f>L204*K204</f>
        <v>359.24528301886789</v>
      </c>
      <c r="N204" s="320">
        <v>1</v>
      </c>
      <c r="O204" s="316">
        <f t="shared" si="78"/>
        <v>359.25</v>
      </c>
      <c r="P204" s="316">
        <f t="shared" si="71"/>
        <v>86.54</v>
      </c>
      <c r="Q204" s="317">
        <f t="shared" si="72"/>
        <v>445.79</v>
      </c>
    </row>
    <row r="205" spans="1:17" x14ac:dyDescent="0.25">
      <c r="A205" s="314" t="s">
        <v>601</v>
      </c>
      <c r="B205" s="325">
        <v>31.5</v>
      </c>
      <c r="C205" s="328">
        <f t="shared" si="83"/>
        <v>0.19811320754716982</v>
      </c>
      <c r="D205" s="330">
        <v>560</v>
      </c>
      <c r="E205" s="330">
        <f t="shared" si="90"/>
        <v>110.9433962264151</v>
      </c>
      <c r="F205" s="332">
        <v>0.2</v>
      </c>
      <c r="G205" s="330">
        <f t="shared" si="91"/>
        <v>22.19</v>
      </c>
      <c r="H205" s="330">
        <f t="shared" si="85"/>
        <v>5.35</v>
      </c>
      <c r="I205" s="333">
        <f t="shared" si="92"/>
        <v>27.54</v>
      </c>
      <c r="J205" s="327">
        <v>127.5</v>
      </c>
      <c r="K205" s="328">
        <f t="shared" si="97"/>
        <v>0.80188679245283023</v>
      </c>
      <c r="L205" s="330">
        <v>560</v>
      </c>
      <c r="M205" s="316">
        <f>L205*K205</f>
        <v>449.05660377358492</v>
      </c>
      <c r="N205" s="320">
        <v>1</v>
      </c>
      <c r="O205" s="316">
        <f t="shared" si="78"/>
        <v>449.06</v>
      </c>
      <c r="P205" s="316">
        <f t="shared" ref="P205:P220" si="98">ROUND(O205*0.2409,2)</f>
        <v>108.18</v>
      </c>
      <c r="Q205" s="317">
        <f t="shared" ref="Q205:Q220" si="99">O205+P205</f>
        <v>557.24</v>
      </c>
    </row>
    <row r="206" spans="1:17" ht="33" x14ac:dyDescent="0.25">
      <c r="A206" s="339" t="s">
        <v>640</v>
      </c>
      <c r="B206" s="340">
        <f>B207+B225+B234</f>
        <v>1011</v>
      </c>
      <c r="C206" s="341">
        <f>C207+C225+C234</f>
        <v>7.2692702980472772</v>
      </c>
      <c r="D206" s="342"/>
      <c r="E206" s="342"/>
      <c r="F206" s="343"/>
      <c r="G206" s="342">
        <f>SUM(G207+G225+G234)</f>
        <v>1103.01</v>
      </c>
      <c r="H206" s="342">
        <f t="shared" ref="H206:I206" si="100">SUM(H207+H225+H234)</f>
        <v>265.72000000000003</v>
      </c>
      <c r="I206" s="342">
        <f t="shared" si="100"/>
        <v>1368.73</v>
      </c>
      <c r="J206" s="345">
        <f>J207+J225+J234</f>
        <v>498</v>
      </c>
      <c r="K206" s="341">
        <f>K207+K225+K234</f>
        <v>3.5802158273381295</v>
      </c>
      <c r="L206" s="342"/>
      <c r="M206" s="342"/>
      <c r="N206" s="343"/>
      <c r="O206" s="342">
        <f>SUM(O207+O225+O234)</f>
        <v>2642.8599999999997</v>
      </c>
      <c r="P206" s="342">
        <f t="shared" ref="P206:Q206" si="101">SUM(P207+P225+P234)</f>
        <v>636.69000000000005</v>
      </c>
      <c r="Q206" s="344">
        <f t="shared" si="101"/>
        <v>3279.55</v>
      </c>
    </row>
    <row r="207" spans="1:17" ht="49.15" customHeight="1" x14ac:dyDescent="0.25">
      <c r="A207" s="83" t="s">
        <v>9</v>
      </c>
      <c r="B207" s="914">
        <f>SUM(B208:B224)</f>
        <v>470</v>
      </c>
      <c r="C207" s="84">
        <f>SUM(C208:C224)</f>
        <v>3.3812949640287773</v>
      </c>
      <c r="D207" s="90"/>
      <c r="E207" s="90"/>
      <c r="F207" s="916"/>
      <c r="G207" s="90">
        <f>SUM(G208:G224)</f>
        <v>641.66000000000008</v>
      </c>
      <c r="H207" s="90">
        <f t="shared" ref="H207" si="102">SUM(H208:H224)</f>
        <v>154.58000000000001</v>
      </c>
      <c r="I207" s="90">
        <f>SUM(I208:I224)</f>
        <v>796.24</v>
      </c>
      <c r="J207" s="915">
        <f>SUM(J208:J224)</f>
        <v>199</v>
      </c>
      <c r="K207" s="971">
        <f>SUM(K208:K224)</f>
        <v>1.4316546762589928</v>
      </c>
      <c r="L207" s="974"/>
      <c r="M207" s="972"/>
      <c r="N207" s="992"/>
      <c r="O207" s="972">
        <f>SUM(O208:O224)</f>
        <v>1382.6</v>
      </c>
      <c r="P207" s="972">
        <f t="shared" ref="P207:Q207" si="103">SUM(P208:P224)</f>
        <v>333.09000000000003</v>
      </c>
      <c r="Q207" s="973">
        <f t="shared" si="103"/>
        <v>1715.69</v>
      </c>
    </row>
    <row r="208" spans="1:17" x14ac:dyDescent="0.25">
      <c r="A208" s="314" t="s">
        <v>641</v>
      </c>
      <c r="B208" s="325">
        <v>24</v>
      </c>
      <c r="C208" s="328">
        <f>B208/139</f>
        <v>0.17266187050359713</v>
      </c>
      <c r="D208" s="330">
        <v>866</v>
      </c>
      <c r="E208" s="330">
        <f>D208*C208</f>
        <v>149.5251798561151</v>
      </c>
      <c r="F208" s="332">
        <v>0.2</v>
      </c>
      <c r="G208" s="330">
        <f>ROUND(E208*F208,2)</f>
        <v>29.91</v>
      </c>
      <c r="H208" s="330">
        <f>ROUND(G208*0.2409,2)</f>
        <v>7.21</v>
      </c>
      <c r="I208" s="333">
        <f>G208+H208</f>
        <v>37.119999999999997</v>
      </c>
      <c r="J208" s="327"/>
      <c r="K208" s="328"/>
      <c r="L208" s="330"/>
      <c r="M208" s="316"/>
      <c r="N208" s="320"/>
      <c r="O208" s="316"/>
      <c r="P208" s="316"/>
      <c r="Q208" s="317"/>
    </row>
    <row r="209" spans="1:17" x14ac:dyDescent="0.25">
      <c r="A209" s="314" t="s">
        <v>641</v>
      </c>
      <c r="B209" s="325">
        <v>24</v>
      </c>
      <c r="C209" s="328">
        <f>B209/139</f>
        <v>0.17266187050359713</v>
      </c>
      <c r="D209" s="330">
        <v>902</v>
      </c>
      <c r="E209" s="330">
        <f>D209*C209</f>
        <v>155.74100719424462</v>
      </c>
      <c r="F209" s="332">
        <v>0.2</v>
      </c>
      <c r="G209" s="330">
        <f>ROUND(E209*F209,2)</f>
        <v>31.15</v>
      </c>
      <c r="H209" s="330">
        <f>ROUND(G209*0.2409,2)</f>
        <v>7.5</v>
      </c>
      <c r="I209" s="333">
        <f>G209+H209</f>
        <v>38.65</v>
      </c>
      <c r="J209" s="327"/>
      <c r="K209" s="328"/>
      <c r="L209" s="330"/>
      <c r="M209" s="316"/>
      <c r="N209" s="320"/>
      <c r="O209" s="316"/>
      <c r="P209" s="316"/>
      <c r="Q209" s="317"/>
    </row>
    <row r="210" spans="1:17" x14ac:dyDescent="0.25">
      <c r="A210" s="314" t="s">
        <v>641</v>
      </c>
      <c r="B210" s="325"/>
      <c r="C210" s="328"/>
      <c r="D210" s="330"/>
      <c r="E210" s="330"/>
      <c r="F210" s="332"/>
      <c r="G210" s="330"/>
      <c r="H210" s="330"/>
      <c r="I210" s="333"/>
      <c r="J210" s="327">
        <v>24</v>
      </c>
      <c r="K210" s="328">
        <f>J210/139</f>
        <v>0.17266187050359713</v>
      </c>
      <c r="L210" s="330">
        <v>902</v>
      </c>
      <c r="M210" s="316">
        <f>L210*K210</f>
        <v>155.74100719424462</v>
      </c>
      <c r="N210" s="321">
        <v>1</v>
      </c>
      <c r="O210" s="316">
        <f t="shared" si="78"/>
        <v>155.74</v>
      </c>
      <c r="P210" s="316">
        <f t="shared" si="98"/>
        <v>37.520000000000003</v>
      </c>
      <c r="Q210" s="317">
        <f t="shared" si="99"/>
        <v>193.26000000000002</v>
      </c>
    </row>
    <row r="211" spans="1:17" x14ac:dyDescent="0.25">
      <c r="A211" s="314" t="s">
        <v>641</v>
      </c>
      <c r="B211" s="325">
        <v>33</v>
      </c>
      <c r="C211" s="328">
        <f t="shared" ref="C211:C241" si="104">B211/139</f>
        <v>0.23741007194244604</v>
      </c>
      <c r="D211" s="330">
        <v>866</v>
      </c>
      <c r="E211" s="330">
        <f t="shared" ref="E211:E274" si="105">D211*C211</f>
        <v>205.59712230215828</v>
      </c>
      <c r="F211" s="332">
        <v>0.2</v>
      </c>
      <c r="G211" s="330">
        <f t="shared" ref="G211:G274" si="106">ROUND(E211*F211,2)</f>
        <v>41.12</v>
      </c>
      <c r="H211" s="330">
        <f t="shared" ref="H211:H274" si="107">ROUND(G211*0.2409,2)</f>
        <v>9.91</v>
      </c>
      <c r="I211" s="333">
        <f t="shared" ref="I211:I274" si="108">G211+H211</f>
        <v>51.03</v>
      </c>
      <c r="J211" s="327"/>
      <c r="K211" s="328"/>
      <c r="L211" s="330"/>
      <c r="M211" s="316"/>
      <c r="N211" s="320"/>
      <c r="O211" s="316"/>
      <c r="P211" s="316"/>
      <c r="Q211" s="317"/>
    </row>
    <row r="212" spans="1:17" x14ac:dyDescent="0.25">
      <c r="A212" s="314" t="s">
        <v>641</v>
      </c>
      <c r="B212" s="325">
        <v>24</v>
      </c>
      <c r="C212" s="328">
        <f t="shared" si="104"/>
        <v>0.17266187050359713</v>
      </c>
      <c r="D212" s="330">
        <v>866</v>
      </c>
      <c r="E212" s="330">
        <f t="shared" si="105"/>
        <v>149.5251798561151</v>
      </c>
      <c r="F212" s="332">
        <v>0.2</v>
      </c>
      <c r="G212" s="330">
        <f t="shared" si="106"/>
        <v>29.91</v>
      </c>
      <c r="H212" s="330">
        <f t="shared" si="107"/>
        <v>7.21</v>
      </c>
      <c r="I212" s="333">
        <f t="shared" si="108"/>
        <v>37.119999999999997</v>
      </c>
      <c r="J212" s="327"/>
      <c r="K212" s="328"/>
      <c r="L212" s="330"/>
      <c r="M212" s="316"/>
      <c r="N212" s="320"/>
      <c r="O212" s="316"/>
      <c r="P212" s="316"/>
      <c r="Q212" s="317"/>
    </row>
    <row r="213" spans="1:17" x14ac:dyDescent="0.25">
      <c r="A213" s="314" t="s">
        <v>641</v>
      </c>
      <c r="B213" s="325">
        <v>19</v>
      </c>
      <c r="C213" s="328">
        <f t="shared" si="104"/>
        <v>0.1366906474820144</v>
      </c>
      <c r="D213" s="330">
        <v>902</v>
      </c>
      <c r="E213" s="330">
        <f t="shared" si="105"/>
        <v>123.29496402877699</v>
      </c>
      <c r="F213" s="332">
        <v>0.2</v>
      </c>
      <c r="G213" s="330">
        <f t="shared" si="106"/>
        <v>24.66</v>
      </c>
      <c r="H213" s="330">
        <f t="shared" si="107"/>
        <v>5.94</v>
      </c>
      <c r="I213" s="333">
        <f t="shared" si="108"/>
        <v>30.6</v>
      </c>
      <c r="J213" s="327">
        <v>24</v>
      </c>
      <c r="K213" s="328">
        <f>J213/139</f>
        <v>0.17266187050359713</v>
      </c>
      <c r="L213" s="330">
        <v>902</v>
      </c>
      <c r="M213" s="316">
        <f>L213*K213</f>
        <v>155.74100719424462</v>
      </c>
      <c r="N213" s="320">
        <v>1</v>
      </c>
      <c r="O213" s="316">
        <f t="shared" si="78"/>
        <v>155.74</v>
      </c>
      <c r="P213" s="316">
        <f t="shared" si="98"/>
        <v>37.520000000000003</v>
      </c>
      <c r="Q213" s="317">
        <f t="shared" si="99"/>
        <v>193.26000000000002</v>
      </c>
    </row>
    <row r="214" spans="1:17" x14ac:dyDescent="0.25">
      <c r="A214" s="314" t="s">
        <v>641</v>
      </c>
      <c r="B214" s="325">
        <v>48</v>
      </c>
      <c r="C214" s="328">
        <f t="shared" si="104"/>
        <v>0.34532374100719426</v>
      </c>
      <c r="D214" s="330">
        <v>902</v>
      </c>
      <c r="E214" s="330">
        <f t="shared" si="105"/>
        <v>311.48201438848923</v>
      </c>
      <c r="F214" s="332">
        <v>0.2</v>
      </c>
      <c r="G214" s="330">
        <f t="shared" si="106"/>
        <v>62.3</v>
      </c>
      <c r="H214" s="330">
        <f t="shared" si="107"/>
        <v>15.01</v>
      </c>
      <c r="I214" s="333">
        <f t="shared" si="108"/>
        <v>77.31</v>
      </c>
      <c r="J214" s="327">
        <v>24</v>
      </c>
      <c r="K214" s="328">
        <f>J214/139</f>
        <v>0.17266187050359713</v>
      </c>
      <c r="L214" s="330">
        <v>902</v>
      </c>
      <c r="M214" s="316">
        <f>L214*K214</f>
        <v>155.74100719424462</v>
      </c>
      <c r="N214" s="320">
        <v>1</v>
      </c>
      <c r="O214" s="316">
        <f t="shared" si="78"/>
        <v>155.74</v>
      </c>
      <c r="P214" s="316">
        <f t="shared" si="98"/>
        <v>37.520000000000003</v>
      </c>
      <c r="Q214" s="317">
        <f t="shared" si="99"/>
        <v>193.26000000000002</v>
      </c>
    </row>
    <row r="215" spans="1:17" x14ac:dyDescent="0.25">
      <c r="A215" s="314" t="s">
        <v>641</v>
      </c>
      <c r="B215" s="325">
        <v>48</v>
      </c>
      <c r="C215" s="328">
        <f t="shared" si="104"/>
        <v>0.34532374100719426</v>
      </c>
      <c r="D215" s="330">
        <v>866</v>
      </c>
      <c r="E215" s="330">
        <f t="shared" si="105"/>
        <v>299.0503597122302</v>
      </c>
      <c r="F215" s="332">
        <v>0.2</v>
      </c>
      <c r="G215" s="330">
        <f t="shared" si="106"/>
        <v>59.81</v>
      </c>
      <c r="H215" s="330">
        <f t="shared" si="107"/>
        <v>14.41</v>
      </c>
      <c r="I215" s="333">
        <f t="shared" si="108"/>
        <v>74.22</v>
      </c>
      <c r="J215" s="327"/>
      <c r="K215" s="328"/>
      <c r="L215" s="330"/>
      <c r="M215" s="316"/>
      <c r="N215" s="320"/>
      <c r="O215" s="316"/>
      <c r="P215" s="316"/>
      <c r="Q215" s="317"/>
    </row>
    <row r="216" spans="1:17" x14ac:dyDescent="0.25">
      <c r="A216" s="314" t="s">
        <v>641</v>
      </c>
      <c r="B216" s="325">
        <v>24</v>
      </c>
      <c r="C216" s="328">
        <f t="shared" si="104"/>
        <v>0.17266187050359713</v>
      </c>
      <c r="D216" s="330">
        <v>902</v>
      </c>
      <c r="E216" s="330">
        <f t="shared" si="105"/>
        <v>155.74100719424462</v>
      </c>
      <c r="F216" s="332">
        <v>0.2</v>
      </c>
      <c r="G216" s="330">
        <f t="shared" si="106"/>
        <v>31.15</v>
      </c>
      <c r="H216" s="330">
        <f t="shared" si="107"/>
        <v>7.5</v>
      </c>
      <c r="I216" s="333">
        <f t="shared" si="108"/>
        <v>38.65</v>
      </c>
      <c r="J216" s="327"/>
      <c r="K216" s="328"/>
      <c r="L216" s="330"/>
      <c r="M216" s="316"/>
      <c r="N216" s="320"/>
      <c r="O216" s="316"/>
      <c r="P216" s="316"/>
      <c r="Q216" s="317"/>
    </row>
    <row r="217" spans="1:17" x14ac:dyDescent="0.25">
      <c r="A217" s="314" t="s">
        <v>641</v>
      </c>
      <c r="B217" s="325">
        <v>24</v>
      </c>
      <c r="C217" s="328">
        <f t="shared" si="104"/>
        <v>0.17266187050359713</v>
      </c>
      <c r="D217" s="330">
        <v>902</v>
      </c>
      <c r="E217" s="330">
        <f t="shared" si="105"/>
        <v>155.74100719424462</v>
      </c>
      <c r="F217" s="332">
        <v>0.2</v>
      </c>
      <c r="G217" s="330">
        <f t="shared" si="106"/>
        <v>31.15</v>
      </c>
      <c r="H217" s="330">
        <f t="shared" si="107"/>
        <v>7.5</v>
      </c>
      <c r="I217" s="333">
        <f t="shared" si="108"/>
        <v>38.65</v>
      </c>
      <c r="J217" s="327">
        <v>24</v>
      </c>
      <c r="K217" s="328">
        <f>J217/139</f>
        <v>0.17266187050359713</v>
      </c>
      <c r="L217" s="330">
        <v>902</v>
      </c>
      <c r="M217" s="316">
        <f>L217*K217</f>
        <v>155.74100719424462</v>
      </c>
      <c r="N217" s="320">
        <v>1</v>
      </c>
      <c r="O217" s="316">
        <f t="shared" si="78"/>
        <v>155.74</v>
      </c>
      <c r="P217" s="316">
        <f t="shared" si="98"/>
        <v>37.520000000000003</v>
      </c>
      <c r="Q217" s="317">
        <f t="shared" si="99"/>
        <v>193.26000000000002</v>
      </c>
    </row>
    <row r="218" spans="1:17" x14ac:dyDescent="0.25">
      <c r="A218" s="314" t="s">
        <v>641</v>
      </c>
      <c r="B218" s="325">
        <v>28</v>
      </c>
      <c r="C218" s="328">
        <f t="shared" si="104"/>
        <v>0.20143884892086331</v>
      </c>
      <c r="D218" s="330">
        <v>902</v>
      </c>
      <c r="E218" s="330">
        <f t="shared" si="105"/>
        <v>181.69784172661869</v>
      </c>
      <c r="F218" s="332">
        <v>0.2</v>
      </c>
      <c r="G218" s="330">
        <f t="shared" si="106"/>
        <v>36.340000000000003</v>
      </c>
      <c r="H218" s="330">
        <f t="shared" si="107"/>
        <v>8.75</v>
      </c>
      <c r="I218" s="333">
        <f t="shared" si="108"/>
        <v>45.09</v>
      </c>
      <c r="J218" s="327">
        <v>11</v>
      </c>
      <c r="K218" s="328">
        <f>J218/139</f>
        <v>7.9136690647482008E-2</v>
      </c>
      <c r="L218" s="330">
        <v>902</v>
      </c>
      <c r="M218" s="316">
        <f>L218*K218</f>
        <v>71.381294964028768</v>
      </c>
      <c r="N218" s="320">
        <v>1</v>
      </c>
      <c r="O218" s="316">
        <f t="shared" si="78"/>
        <v>71.38</v>
      </c>
      <c r="P218" s="316">
        <f t="shared" si="98"/>
        <v>17.2</v>
      </c>
      <c r="Q218" s="317">
        <f t="shared" si="99"/>
        <v>88.58</v>
      </c>
    </row>
    <row r="219" spans="1:17" x14ac:dyDescent="0.25">
      <c r="A219" s="314" t="s">
        <v>641</v>
      </c>
      <c r="B219" s="325">
        <v>16</v>
      </c>
      <c r="C219" s="328">
        <f t="shared" si="104"/>
        <v>0.11510791366906475</v>
      </c>
      <c r="D219" s="330">
        <v>866</v>
      </c>
      <c r="E219" s="330">
        <f t="shared" si="105"/>
        <v>99.683453237410077</v>
      </c>
      <c r="F219" s="346">
        <v>0.2</v>
      </c>
      <c r="G219" s="330">
        <f t="shared" si="106"/>
        <v>19.940000000000001</v>
      </c>
      <c r="H219" s="330">
        <f t="shared" si="107"/>
        <v>4.8</v>
      </c>
      <c r="I219" s="333">
        <f t="shared" si="108"/>
        <v>24.740000000000002</v>
      </c>
      <c r="J219" s="327">
        <v>30</v>
      </c>
      <c r="K219" s="328">
        <f>J219/139</f>
        <v>0.21582733812949639</v>
      </c>
      <c r="L219" s="330">
        <v>866</v>
      </c>
      <c r="M219" s="316">
        <f>L219*K219</f>
        <v>186.90647482014387</v>
      </c>
      <c r="N219" s="320">
        <v>1</v>
      </c>
      <c r="O219" s="316">
        <f t="shared" si="78"/>
        <v>186.91</v>
      </c>
      <c r="P219" s="316">
        <f t="shared" si="98"/>
        <v>45.03</v>
      </c>
      <c r="Q219" s="317">
        <f t="shared" si="99"/>
        <v>231.94</v>
      </c>
    </row>
    <row r="220" spans="1:17" x14ac:dyDescent="0.25">
      <c r="A220" s="314" t="s">
        <v>641</v>
      </c>
      <c r="B220" s="325">
        <v>48</v>
      </c>
      <c r="C220" s="328">
        <f t="shared" si="104"/>
        <v>0.34532374100719426</v>
      </c>
      <c r="D220" s="330">
        <v>902</v>
      </c>
      <c r="E220" s="330">
        <f t="shared" si="105"/>
        <v>311.48201438848923</v>
      </c>
      <c r="F220" s="332">
        <v>0.2</v>
      </c>
      <c r="G220" s="330">
        <f t="shared" si="106"/>
        <v>62.3</v>
      </c>
      <c r="H220" s="330">
        <f t="shared" si="107"/>
        <v>15.01</v>
      </c>
      <c r="I220" s="333">
        <f t="shared" si="108"/>
        <v>77.31</v>
      </c>
      <c r="J220" s="327">
        <v>19</v>
      </c>
      <c r="K220" s="328">
        <f>J220/139</f>
        <v>0.1366906474820144</v>
      </c>
      <c r="L220" s="330">
        <v>902</v>
      </c>
      <c r="M220" s="316">
        <f>L220*K220</f>
        <v>123.29496402877699</v>
      </c>
      <c r="N220" s="320">
        <v>1</v>
      </c>
      <c r="O220" s="316">
        <f t="shared" si="78"/>
        <v>123.29</v>
      </c>
      <c r="P220" s="316">
        <f t="shared" si="98"/>
        <v>29.7</v>
      </c>
      <c r="Q220" s="317">
        <f t="shared" si="99"/>
        <v>152.99</v>
      </c>
    </row>
    <row r="221" spans="1:17" x14ac:dyDescent="0.25">
      <c r="A221" s="314" t="s">
        <v>622</v>
      </c>
      <c r="B221" s="325">
        <v>16</v>
      </c>
      <c r="C221" s="328">
        <f t="shared" si="104"/>
        <v>0.11510791366906475</v>
      </c>
      <c r="D221" s="330">
        <v>890</v>
      </c>
      <c r="E221" s="330">
        <f t="shared" si="105"/>
        <v>102.44604316546763</v>
      </c>
      <c r="F221" s="332">
        <v>0.2</v>
      </c>
      <c r="G221" s="330">
        <f t="shared" si="106"/>
        <v>20.49</v>
      </c>
      <c r="H221" s="330">
        <f t="shared" si="107"/>
        <v>4.9400000000000004</v>
      </c>
      <c r="I221" s="333">
        <f t="shared" si="108"/>
        <v>25.43</v>
      </c>
      <c r="J221" s="327">
        <v>8</v>
      </c>
      <c r="K221" s="328">
        <f t="shared" ref="K221:K243" si="109">J221/139</f>
        <v>5.7553956834532377E-2</v>
      </c>
      <c r="L221" s="330">
        <v>890</v>
      </c>
      <c r="M221" s="316">
        <f t="shared" ref="M221:M279" si="110">L221*K221</f>
        <v>51.223021582733814</v>
      </c>
      <c r="N221" s="320">
        <v>1</v>
      </c>
      <c r="O221" s="316">
        <f>ROUND(M221*N221,2)</f>
        <v>51.22</v>
      </c>
      <c r="P221" s="316">
        <f>ROUND(O221*0.2409,2)</f>
        <v>12.34</v>
      </c>
      <c r="Q221" s="317">
        <f>O221+P221</f>
        <v>63.56</v>
      </c>
    </row>
    <row r="222" spans="1:17" x14ac:dyDescent="0.25">
      <c r="A222" s="314" t="s">
        <v>622</v>
      </c>
      <c r="B222" s="325">
        <v>24</v>
      </c>
      <c r="C222" s="328">
        <f t="shared" si="104"/>
        <v>0.17266187050359713</v>
      </c>
      <c r="D222" s="330">
        <v>854</v>
      </c>
      <c r="E222" s="330">
        <f t="shared" si="105"/>
        <v>147.45323741007195</v>
      </c>
      <c r="F222" s="332">
        <v>0.2</v>
      </c>
      <c r="G222" s="330">
        <f t="shared" si="106"/>
        <v>29.49</v>
      </c>
      <c r="H222" s="330">
        <f t="shared" si="107"/>
        <v>7.1</v>
      </c>
      <c r="I222" s="333">
        <f t="shared" si="108"/>
        <v>36.589999999999996</v>
      </c>
      <c r="J222" s="327"/>
      <c r="K222" s="328"/>
      <c r="L222" s="330"/>
      <c r="M222" s="316"/>
      <c r="N222" s="320"/>
      <c r="O222" s="316"/>
      <c r="P222" s="316"/>
      <c r="Q222" s="317"/>
    </row>
    <row r="223" spans="1:17" x14ac:dyDescent="0.25">
      <c r="A223" s="314" t="s">
        <v>621</v>
      </c>
      <c r="B223" s="325">
        <v>35</v>
      </c>
      <c r="C223" s="328">
        <f t="shared" si="104"/>
        <v>0.25179856115107913</v>
      </c>
      <c r="D223" s="330">
        <v>1330</v>
      </c>
      <c r="E223" s="330">
        <f t="shared" si="105"/>
        <v>334.89208633093523</v>
      </c>
      <c r="F223" s="332">
        <v>0.2</v>
      </c>
      <c r="G223" s="330">
        <f t="shared" si="106"/>
        <v>66.98</v>
      </c>
      <c r="H223" s="330">
        <f t="shared" si="107"/>
        <v>16.14</v>
      </c>
      <c r="I223" s="333">
        <f t="shared" si="108"/>
        <v>83.12</v>
      </c>
      <c r="J223" s="327">
        <v>7</v>
      </c>
      <c r="K223" s="328">
        <f t="shared" si="109"/>
        <v>5.0359712230215826E-2</v>
      </c>
      <c r="L223" s="330">
        <v>1330</v>
      </c>
      <c r="M223" s="316">
        <f t="shared" si="110"/>
        <v>66.978417266187051</v>
      </c>
      <c r="N223" s="320">
        <v>1</v>
      </c>
      <c r="O223" s="316">
        <f>ROUND(M223*N223,2)</f>
        <v>66.98</v>
      </c>
      <c r="P223" s="316">
        <f t="shared" ref="P223:P228" si="111">ROUND(O223*0.2409,2)</f>
        <v>16.14</v>
      </c>
      <c r="Q223" s="317">
        <f t="shared" ref="Q223:Q228" si="112">O223+P223</f>
        <v>83.12</v>
      </c>
    </row>
    <row r="224" spans="1:17" x14ac:dyDescent="0.25">
      <c r="A224" s="314" t="s">
        <v>642</v>
      </c>
      <c r="B224" s="325">
        <v>35</v>
      </c>
      <c r="C224" s="328">
        <f t="shared" si="104"/>
        <v>0.25179856115107913</v>
      </c>
      <c r="D224" s="330">
        <v>1290</v>
      </c>
      <c r="E224" s="330">
        <f t="shared" si="105"/>
        <v>324.82014388489205</v>
      </c>
      <c r="F224" s="332">
        <v>0.2</v>
      </c>
      <c r="G224" s="330">
        <f t="shared" si="106"/>
        <v>64.959999999999994</v>
      </c>
      <c r="H224" s="330">
        <f t="shared" si="107"/>
        <v>15.65</v>
      </c>
      <c r="I224" s="333">
        <f t="shared" si="108"/>
        <v>80.61</v>
      </c>
      <c r="J224" s="327">
        <v>28</v>
      </c>
      <c r="K224" s="328">
        <f t="shared" si="109"/>
        <v>0.20143884892086331</v>
      </c>
      <c r="L224" s="330">
        <v>1290</v>
      </c>
      <c r="M224" s="316">
        <f t="shared" si="110"/>
        <v>259.85611510791364</v>
      </c>
      <c r="N224" s="320">
        <v>1</v>
      </c>
      <c r="O224" s="316">
        <f>ROUND(M224*N224,2)</f>
        <v>259.86</v>
      </c>
      <c r="P224" s="316">
        <f t="shared" si="111"/>
        <v>62.6</v>
      </c>
      <c r="Q224" s="317">
        <f t="shared" si="112"/>
        <v>322.46000000000004</v>
      </c>
    </row>
    <row r="225" spans="1:17" ht="51" customHeight="1" x14ac:dyDescent="0.25">
      <c r="A225" s="83" t="s">
        <v>10</v>
      </c>
      <c r="B225" s="914">
        <f>SUM(B226:B233)</f>
        <v>156</v>
      </c>
      <c r="C225" s="84">
        <f>SUM(C226:C233)</f>
        <v>1.1223021582733814</v>
      </c>
      <c r="D225" s="90"/>
      <c r="E225" s="90"/>
      <c r="F225" s="916"/>
      <c r="G225" s="90">
        <f>SUM(G226:G233)</f>
        <v>147.03000000000003</v>
      </c>
      <c r="H225" s="90">
        <f t="shared" ref="H225:I225" si="113">SUM(H226:H233)</f>
        <v>35.419999999999995</v>
      </c>
      <c r="I225" s="90">
        <f t="shared" si="113"/>
        <v>182.45000000000002</v>
      </c>
      <c r="J225" s="915">
        <f>SUM(J226:J233)</f>
        <v>59</v>
      </c>
      <c r="K225" s="971">
        <f>SUM(K226:K233)</f>
        <v>0.42446043165467628</v>
      </c>
      <c r="L225" s="974"/>
      <c r="M225" s="972"/>
      <c r="N225" s="992"/>
      <c r="O225" s="972">
        <f>SUM(O226:O233)</f>
        <v>278.02</v>
      </c>
      <c r="P225" s="972">
        <f t="shared" ref="P225:Q225" si="114">SUM(P226:P233)</f>
        <v>66.97</v>
      </c>
      <c r="Q225" s="973">
        <f t="shared" si="114"/>
        <v>344.99</v>
      </c>
    </row>
    <row r="226" spans="1:17" x14ac:dyDescent="0.25">
      <c r="A226" s="314" t="s">
        <v>628</v>
      </c>
      <c r="B226" s="325"/>
      <c r="C226" s="328"/>
      <c r="D226" s="330"/>
      <c r="E226" s="330"/>
      <c r="F226" s="332"/>
      <c r="G226" s="330"/>
      <c r="H226" s="330"/>
      <c r="I226" s="333"/>
      <c r="J226" s="327">
        <v>19</v>
      </c>
      <c r="K226" s="328">
        <f t="shared" si="109"/>
        <v>0.1366906474820144</v>
      </c>
      <c r="L226" s="330">
        <v>655</v>
      </c>
      <c r="M226" s="316">
        <f t="shared" si="110"/>
        <v>89.532374100719437</v>
      </c>
      <c r="N226" s="321">
        <v>1</v>
      </c>
      <c r="O226" s="316">
        <f>ROUND(M226*N226,2)</f>
        <v>89.53</v>
      </c>
      <c r="P226" s="316">
        <f t="shared" si="111"/>
        <v>21.57</v>
      </c>
      <c r="Q226" s="317">
        <f t="shared" si="112"/>
        <v>111.1</v>
      </c>
    </row>
    <row r="227" spans="1:17" x14ac:dyDescent="0.25">
      <c r="A227" s="314" t="s">
        <v>628</v>
      </c>
      <c r="B227" s="325">
        <v>16</v>
      </c>
      <c r="C227" s="328">
        <f t="shared" si="104"/>
        <v>0.11510791366906475</v>
      </c>
      <c r="D227" s="330">
        <v>655</v>
      </c>
      <c r="E227" s="330">
        <f t="shared" si="105"/>
        <v>75.39568345323741</v>
      </c>
      <c r="F227" s="332">
        <v>0.2</v>
      </c>
      <c r="G227" s="330">
        <f t="shared" si="106"/>
        <v>15.08</v>
      </c>
      <c r="H227" s="330">
        <f t="shared" si="107"/>
        <v>3.63</v>
      </c>
      <c r="I227" s="333">
        <f t="shared" si="108"/>
        <v>18.71</v>
      </c>
      <c r="J227" s="327">
        <v>8</v>
      </c>
      <c r="K227" s="328">
        <f t="shared" si="109"/>
        <v>5.7553956834532377E-2</v>
      </c>
      <c r="L227" s="330">
        <v>655</v>
      </c>
      <c r="M227" s="316">
        <f t="shared" si="110"/>
        <v>37.697841726618705</v>
      </c>
      <c r="N227" s="321">
        <v>1</v>
      </c>
      <c r="O227" s="316">
        <f>ROUND(M227*N227,2)</f>
        <v>37.700000000000003</v>
      </c>
      <c r="P227" s="316">
        <f t="shared" si="111"/>
        <v>9.08</v>
      </c>
      <c r="Q227" s="317">
        <f t="shared" si="112"/>
        <v>46.78</v>
      </c>
    </row>
    <row r="228" spans="1:17" x14ac:dyDescent="0.25">
      <c r="A228" s="314" t="s">
        <v>628</v>
      </c>
      <c r="B228" s="325">
        <v>16</v>
      </c>
      <c r="C228" s="328">
        <f t="shared" si="104"/>
        <v>0.11510791366906475</v>
      </c>
      <c r="D228" s="330">
        <v>655</v>
      </c>
      <c r="E228" s="330">
        <f t="shared" si="105"/>
        <v>75.39568345323741</v>
      </c>
      <c r="F228" s="332">
        <v>0.2</v>
      </c>
      <c r="G228" s="330">
        <f t="shared" si="106"/>
        <v>15.08</v>
      </c>
      <c r="H228" s="330">
        <f t="shared" si="107"/>
        <v>3.63</v>
      </c>
      <c r="I228" s="333">
        <f t="shared" si="108"/>
        <v>18.71</v>
      </c>
      <c r="J228" s="327">
        <v>8</v>
      </c>
      <c r="K228" s="328">
        <f t="shared" si="109"/>
        <v>5.7553956834532377E-2</v>
      </c>
      <c r="L228" s="330">
        <v>655</v>
      </c>
      <c r="M228" s="316">
        <f t="shared" si="110"/>
        <v>37.697841726618705</v>
      </c>
      <c r="N228" s="321">
        <v>1</v>
      </c>
      <c r="O228" s="316">
        <f>ROUND(M228*N228,2)</f>
        <v>37.700000000000003</v>
      </c>
      <c r="P228" s="316">
        <f t="shared" si="111"/>
        <v>9.08</v>
      </c>
      <c r="Q228" s="317">
        <f t="shared" si="112"/>
        <v>46.78</v>
      </c>
    </row>
    <row r="229" spans="1:17" x14ac:dyDescent="0.25">
      <c r="A229" s="314" t="s">
        <v>628</v>
      </c>
      <c r="B229" s="325">
        <v>24</v>
      </c>
      <c r="C229" s="328">
        <f t="shared" si="104"/>
        <v>0.17266187050359713</v>
      </c>
      <c r="D229" s="330">
        <v>655</v>
      </c>
      <c r="E229" s="330">
        <f t="shared" si="105"/>
        <v>113.09352517985612</v>
      </c>
      <c r="F229" s="332">
        <v>0.2</v>
      </c>
      <c r="G229" s="330">
        <f t="shared" si="106"/>
        <v>22.62</v>
      </c>
      <c r="H229" s="330">
        <f t="shared" si="107"/>
        <v>5.45</v>
      </c>
      <c r="I229" s="333">
        <f t="shared" si="108"/>
        <v>28.07</v>
      </c>
      <c r="J229" s="327"/>
      <c r="K229" s="328"/>
      <c r="L229" s="330"/>
      <c r="M229" s="316"/>
      <c r="N229" s="320"/>
      <c r="O229" s="316"/>
      <c r="P229" s="316"/>
      <c r="Q229" s="317"/>
    </row>
    <row r="230" spans="1:17" x14ac:dyDescent="0.25">
      <c r="A230" s="314" t="s">
        <v>623</v>
      </c>
      <c r="B230" s="325">
        <v>48</v>
      </c>
      <c r="C230" s="328">
        <f t="shared" si="104"/>
        <v>0.34532374100719426</v>
      </c>
      <c r="D230" s="330">
        <v>655</v>
      </c>
      <c r="E230" s="330">
        <f t="shared" si="105"/>
        <v>226.18705035971223</v>
      </c>
      <c r="F230" s="332">
        <v>0.2</v>
      </c>
      <c r="G230" s="330">
        <f t="shared" si="106"/>
        <v>45.24</v>
      </c>
      <c r="H230" s="330">
        <f t="shared" si="107"/>
        <v>10.9</v>
      </c>
      <c r="I230" s="333">
        <f t="shared" si="108"/>
        <v>56.14</v>
      </c>
      <c r="J230" s="327"/>
      <c r="K230" s="328"/>
      <c r="L230" s="330"/>
      <c r="M230" s="316"/>
      <c r="N230" s="320"/>
      <c r="O230" s="316"/>
      <c r="P230" s="316"/>
      <c r="Q230" s="317"/>
    </row>
    <row r="231" spans="1:17" x14ac:dyDescent="0.25">
      <c r="A231" s="314" t="s">
        <v>628</v>
      </c>
      <c r="B231" s="325">
        <v>24</v>
      </c>
      <c r="C231" s="328">
        <f t="shared" si="104"/>
        <v>0.17266187050359713</v>
      </c>
      <c r="D231" s="330">
        <v>655</v>
      </c>
      <c r="E231" s="330">
        <f t="shared" si="105"/>
        <v>113.09352517985612</v>
      </c>
      <c r="F231" s="332">
        <v>0.2</v>
      </c>
      <c r="G231" s="330">
        <f t="shared" si="106"/>
        <v>22.62</v>
      </c>
      <c r="H231" s="330">
        <f t="shared" si="107"/>
        <v>5.45</v>
      </c>
      <c r="I231" s="333">
        <f t="shared" si="108"/>
        <v>28.07</v>
      </c>
      <c r="J231" s="327">
        <v>24</v>
      </c>
      <c r="K231" s="328">
        <f t="shared" si="109"/>
        <v>0.17266187050359713</v>
      </c>
      <c r="L231" s="330">
        <v>655</v>
      </c>
      <c r="M231" s="316">
        <f t="shared" si="110"/>
        <v>113.09352517985612</v>
      </c>
      <c r="N231" s="321">
        <v>1</v>
      </c>
      <c r="O231" s="316">
        <f>ROUND(M231*N231,2)</f>
        <v>113.09</v>
      </c>
      <c r="P231" s="316">
        <f>ROUND(O231*0.2409,2)</f>
        <v>27.24</v>
      </c>
      <c r="Q231" s="317">
        <f>O231+P231</f>
        <v>140.33000000000001</v>
      </c>
    </row>
    <row r="232" spans="1:17" x14ac:dyDescent="0.25">
      <c r="A232" s="314" t="s">
        <v>628</v>
      </c>
      <c r="B232" s="325">
        <v>24</v>
      </c>
      <c r="C232" s="328">
        <f t="shared" si="104"/>
        <v>0.17266187050359713</v>
      </c>
      <c r="D232" s="330">
        <v>655</v>
      </c>
      <c r="E232" s="330">
        <f t="shared" si="105"/>
        <v>113.09352517985612</v>
      </c>
      <c r="F232" s="332">
        <v>0.2</v>
      </c>
      <c r="G232" s="330">
        <f t="shared" si="106"/>
        <v>22.62</v>
      </c>
      <c r="H232" s="330">
        <f t="shared" si="107"/>
        <v>5.45</v>
      </c>
      <c r="I232" s="333">
        <f t="shared" si="108"/>
        <v>28.07</v>
      </c>
      <c r="J232" s="327"/>
      <c r="K232" s="328"/>
      <c r="L232" s="330"/>
      <c r="M232" s="316"/>
      <c r="N232" s="320"/>
      <c r="O232" s="316"/>
      <c r="P232" s="316"/>
      <c r="Q232" s="317"/>
    </row>
    <row r="233" spans="1:17" x14ac:dyDescent="0.25">
      <c r="A233" s="314" t="s">
        <v>628</v>
      </c>
      <c r="B233" s="325">
        <v>4</v>
      </c>
      <c r="C233" s="328">
        <f t="shared" si="104"/>
        <v>2.8776978417266189E-2</v>
      </c>
      <c r="D233" s="330">
        <v>655</v>
      </c>
      <c r="E233" s="330">
        <f t="shared" si="105"/>
        <v>18.848920863309353</v>
      </c>
      <c r="F233" s="332">
        <v>0.2</v>
      </c>
      <c r="G233" s="330">
        <f t="shared" si="106"/>
        <v>3.77</v>
      </c>
      <c r="H233" s="330">
        <f t="shared" si="107"/>
        <v>0.91</v>
      </c>
      <c r="I233" s="333">
        <f t="shared" si="108"/>
        <v>4.68</v>
      </c>
      <c r="J233" s="327"/>
      <c r="K233" s="328"/>
      <c r="L233" s="330"/>
      <c r="M233" s="316"/>
      <c r="N233" s="320"/>
      <c r="O233" s="316"/>
      <c r="P233" s="316"/>
      <c r="Q233" s="317"/>
    </row>
    <row r="234" spans="1:17" ht="33" x14ac:dyDescent="0.25">
      <c r="A234" s="83" t="s">
        <v>8</v>
      </c>
      <c r="B234" s="914">
        <f>SUM(B235:B247)</f>
        <v>385</v>
      </c>
      <c r="C234" s="84">
        <f>SUM(C235:C247)</f>
        <v>2.7656731757451185</v>
      </c>
      <c r="D234" s="90"/>
      <c r="E234" s="90"/>
      <c r="F234" s="916"/>
      <c r="G234" s="90">
        <f>SUM(G235:G247)</f>
        <v>314.31999999999994</v>
      </c>
      <c r="H234" s="90">
        <f t="shared" ref="H234:I234" si="115">SUM(H235:H247)</f>
        <v>75.72</v>
      </c>
      <c r="I234" s="90">
        <f t="shared" si="115"/>
        <v>390.04</v>
      </c>
      <c r="J234" s="915">
        <f>SUM(J235:J247)</f>
        <v>240</v>
      </c>
      <c r="K234" s="971">
        <f>SUM(K235:K247)</f>
        <v>1.7241007194244604</v>
      </c>
      <c r="L234" s="974"/>
      <c r="M234" s="972"/>
      <c r="N234" s="992"/>
      <c r="O234" s="972">
        <f>SUM(O235:O247)</f>
        <v>982.24</v>
      </c>
      <c r="P234" s="972">
        <f t="shared" ref="P234:Q234" si="116">SUM(P235:P247)</f>
        <v>236.63</v>
      </c>
      <c r="Q234" s="973">
        <f t="shared" si="116"/>
        <v>1218.8699999999999</v>
      </c>
    </row>
    <row r="235" spans="1:17" x14ac:dyDescent="0.25">
      <c r="A235" s="314" t="s">
        <v>601</v>
      </c>
      <c r="B235" s="325">
        <v>24</v>
      </c>
      <c r="C235" s="328">
        <f>B235/139</f>
        <v>0.17266187050359713</v>
      </c>
      <c r="D235" s="330">
        <v>560</v>
      </c>
      <c r="E235" s="330">
        <f t="shared" si="105"/>
        <v>96.690647482014398</v>
      </c>
      <c r="F235" s="332">
        <v>0.2</v>
      </c>
      <c r="G235" s="330">
        <f t="shared" si="106"/>
        <v>19.34</v>
      </c>
      <c r="H235" s="330">
        <f t="shared" si="107"/>
        <v>4.66</v>
      </c>
      <c r="I235" s="333">
        <f t="shared" si="108"/>
        <v>24</v>
      </c>
      <c r="J235" s="327"/>
      <c r="K235" s="328"/>
      <c r="L235" s="330"/>
      <c r="M235" s="316"/>
      <c r="N235" s="320"/>
      <c r="O235" s="316"/>
      <c r="P235" s="316"/>
      <c r="Q235" s="317"/>
    </row>
    <row r="236" spans="1:17" x14ac:dyDescent="0.25">
      <c r="A236" s="314" t="s">
        <v>601</v>
      </c>
      <c r="B236" s="325">
        <v>24</v>
      </c>
      <c r="C236" s="328">
        <f t="shared" si="104"/>
        <v>0.17266187050359713</v>
      </c>
      <c r="D236" s="330">
        <v>560</v>
      </c>
      <c r="E236" s="330">
        <f t="shared" si="105"/>
        <v>96.690647482014398</v>
      </c>
      <c r="F236" s="332">
        <v>0.2</v>
      </c>
      <c r="G236" s="330">
        <f t="shared" si="106"/>
        <v>19.34</v>
      </c>
      <c r="H236" s="330">
        <f t="shared" si="107"/>
        <v>4.66</v>
      </c>
      <c r="I236" s="333">
        <f t="shared" si="108"/>
        <v>24</v>
      </c>
      <c r="J236" s="327"/>
      <c r="K236" s="328"/>
      <c r="L236" s="330"/>
      <c r="M236" s="316"/>
      <c r="N236" s="320"/>
      <c r="O236" s="316"/>
      <c r="P236" s="316"/>
      <c r="Q236" s="317"/>
    </row>
    <row r="237" spans="1:17" x14ac:dyDescent="0.25">
      <c r="A237" s="314" t="s">
        <v>601</v>
      </c>
      <c r="B237" s="325">
        <v>24</v>
      </c>
      <c r="C237" s="328">
        <f t="shared" si="104"/>
        <v>0.17266187050359713</v>
      </c>
      <c r="D237" s="330">
        <v>560</v>
      </c>
      <c r="E237" s="330">
        <f t="shared" si="105"/>
        <v>96.690647482014398</v>
      </c>
      <c r="F237" s="332">
        <v>0.2</v>
      </c>
      <c r="G237" s="330">
        <f t="shared" si="106"/>
        <v>19.34</v>
      </c>
      <c r="H237" s="330">
        <f t="shared" si="107"/>
        <v>4.66</v>
      </c>
      <c r="I237" s="333">
        <f t="shared" si="108"/>
        <v>24</v>
      </c>
      <c r="J237" s="327"/>
      <c r="K237" s="328"/>
      <c r="L237" s="330"/>
      <c r="M237" s="316"/>
      <c r="N237" s="320"/>
      <c r="O237" s="316"/>
      <c r="P237" s="316"/>
      <c r="Q237" s="317"/>
    </row>
    <row r="238" spans="1:17" x14ac:dyDescent="0.25">
      <c r="A238" s="314" t="s">
        <v>601</v>
      </c>
      <c r="B238" s="325">
        <v>24</v>
      </c>
      <c r="C238" s="328">
        <f t="shared" si="104"/>
        <v>0.17266187050359713</v>
      </c>
      <c r="D238" s="330">
        <v>560</v>
      </c>
      <c r="E238" s="330">
        <f t="shared" si="105"/>
        <v>96.690647482014398</v>
      </c>
      <c r="F238" s="332">
        <v>0.2</v>
      </c>
      <c r="G238" s="330">
        <f t="shared" si="106"/>
        <v>19.34</v>
      </c>
      <c r="H238" s="330">
        <f t="shared" si="107"/>
        <v>4.66</v>
      </c>
      <c r="I238" s="333">
        <f t="shared" si="108"/>
        <v>24</v>
      </c>
      <c r="J238" s="327">
        <v>24</v>
      </c>
      <c r="K238" s="328">
        <f t="shared" si="109"/>
        <v>0.17266187050359713</v>
      </c>
      <c r="L238" s="330">
        <v>560</v>
      </c>
      <c r="M238" s="316">
        <f t="shared" si="110"/>
        <v>96.690647482014398</v>
      </c>
      <c r="N238" s="320">
        <v>1</v>
      </c>
      <c r="O238" s="316">
        <f t="shared" ref="O238:O279" si="117">ROUND(M238*N238,2)</f>
        <v>96.69</v>
      </c>
      <c r="P238" s="316">
        <f t="shared" ref="P238:P279" si="118">ROUND(O238*0.2409,2)</f>
        <v>23.29</v>
      </c>
      <c r="Q238" s="317">
        <f t="shared" ref="Q238:Q279" si="119">O238+P238</f>
        <v>119.97999999999999</v>
      </c>
    </row>
    <row r="239" spans="1:17" x14ac:dyDescent="0.25">
      <c r="A239" s="314" t="s">
        <v>601</v>
      </c>
      <c r="B239" s="325">
        <v>24</v>
      </c>
      <c r="C239" s="328">
        <f t="shared" si="104"/>
        <v>0.17266187050359713</v>
      </c>
      <c r="D239" s="330">
        <v>560</v>
      </c>
      <c r="E239" s="330">
        <f t="shared" si="105"/>
        <v>96.690647482014398</v>
      </c>
      <c r="F239" s="332">
        <v>0.2</v>
      </c>
      <c r="G239" s="330">
        <f t="shared" si="106"/>
        <v>19.34</v>
      </c>
      <c r="H239" s="330">
        <f t="shared" si="107"/>
        <v>4.66</v>
      </c>
      <c r="I239" s="333">
        <f t="shared" si="108"/>
        <v>24</v>
      </c>
      <c r="J239" s="327">
        <v>24</v>
      </c>
      <c r="K239" s="328">
        <f t="shared" si="109"/>
        <v>0.17266187050359713</v>
      </c>
      <c r="L239" s="330">
        <v>560</v>
      </c>
      <c r="M239" s="316">
        <f t="shared" si="110"/>
        <v>96.690647482014398</v>
      </c>
      <c r="N239" s="320">
        <v>1</v>
      </c>
      <c r="O239" s="316">
        <f t="shared" si="117"/>
        <v>96.69</v>
      </c>
      <c r="P239" s="316">
        <f t="shared" si="118"/>
        <v>23.29</v>
      </c>
      <c r="Q239" s="317">
        <f t="shared" si="119"/>
        <v>119.97999999999999</v>
      </c>
    </row>
    <row r="240" spans="1:17" x14ac:dyDescent="0.25">
      <c r="A240" s="314" t="s">
        <v>601</v>
      </c>
      <c r="B240" s="325">
        <v>24</v>
      </c>
      <c r="C240" s="328">
        <f t="shared" si="104"/>
        <v>0.17266187050359713</v>
      </c>
      <c r="D240" s="330">
        <v>560</v>
      </c>
      <c r="E240" s="330">
        <f t="shared" si="105"/>
        <v>96.690647482014398</v>
      </c>
      <c r="F240" s="332">
        <v>0.2</v>
      </c>
      <c r="G240" s="330">
        <f t="shared" si="106"/>
        <v>19.34</v>
      </c>
      <c r="H240" s="330">
        <f t="shared" si="107"/>
        <v>4.66</v>
      </c>
      <c r="I240" s="333">
        <f t="shared" si="108"/>
        <v>24</v>
      </c>
      <c r="J240" s="327">
        <v>48</v>
      </c>
      <c r="K240" s="328">
        <f t="shared" si="109"/>
        <v>0.34532374100719426</v>
      </c>
      <c r="L240" s="330">
        <v>560</v>
      </c>
      <c r="M240" s="316">
        <f t="shared" si="110"/>
        <v>193.3812949640288</v>
      </c>
      <c r="N240" s="320">
        <v>1</v>
      </c>
      <c r="O240" s="316">
        <f t="shared" si="117"/>
        <v>193.38</v>
      </c>
      <c r="P240" s="316">
        <f t="shared" si="118"/>
        <v>46.59</v>
      </c>
      <c r="Q240" s="317">
        <f t="shared" si="119"/>
        <v>239.97</v>
      </c>
    </row>
    <row r="241" spans="1:17" x14ac:dyDescent="0.25">
      <c r="A241" s="314" t="s">
        <v>601</v>
      </c>
      <c r="B241" s="325">
        <v>56</v>
      </c>
      <c r="C241" s="328">
        <f t="shared" si="104"/>
        <v>0.40287769784172661</v>
      </c>
      <c r="D241" s="330">
        <v>560</v>
      </c>
      <c r="E241" s="330">
        <f t="shared" si="105"/>
        <v>225.6115107913669</v>
      </c>
      <c r="F241" s="332">
        <v>0.2</v>
      </c>
      <c r="G241" s="330">
        <f t="shared" si="106"/>
        <v>45.12</v>
      </c>
      <c r="H241" s="330">
        <f t="shared" si="107"/>
        <v>10.87</v>
      </c>
      <c r="I241" s="333">
        <f t="shared" si="108"/>
        <v>55.989999999999995</v>
      </c>
      <c r="J241" s="327">
        <v>11</v>
      </c>
      <c r="K241" s="328">
        <f t="shared" si="109"/>
        <v>7.9136690647482008E-2</v>
      </c>
      <c r="L241" s="330">
        <v>560</v>
      </c>
      <c r="M241" s="316">
        <f t="shared" si="110"/>
        <v>44.316546762589923</v>
      </c>
      <c r="N241" s="320">
        <v>1</v>
      </c>
      <c r="O241" s="316">
        <f t="shared" si="117"/>
        <v>44.32</v>
      </c>
      <c r="P241" s="316">
        <f t="shared" si="118"/>
        <v>10.68</v>
      </c>
      <c r="Q241" s="317">
        <f t="shared" si="119"/>
        <v>55</v>
      </c>
    </row>
    <row r="242" spans="1:17" x14ac:dyDescent="0.25">
      <c r="A242" s="314" t="s">
        <v>601</v>
      </c>
      <c r="B242" s="325">
        <v>24</v>
      </c>
      <c r="C242" s="328">
        <f>B242/140</f>
        <v>0.17142857142857143</v>
      </c>
      <c r="D242" s="330">
        <v>560</v>
      </c>
      <c r="E242" s="330">
        <f t="shared" si="105"/>
        <v>96</v>
      </c>
      <c r="F242" s="332">
        <v>0.2</v>
      </c>
      <c r="G242" s="330">
        <f t="shared" si="106"/>
        <v>19.2</v>
      </c>
      <c r="H242" s="330">
        <f t="shared" si="107"/>
        <v>4.63</v>
      </c>
      <c r="I242" s="333">
        <f t="shared" si="108"/>
        <v>23.83</v>
      </c>
      <c r="J242" s="327"/>
      <c r="K242" s="328"/>
      <c r="L242" s="330"/>
      <c r="M242" s="330"/>
      <c r="N242" s="332"/>
      <c r="O242" s="330"/>
      <c r="P242" s="330"/>
      <c r="Q242" s="333"/>
    </row>
    <row r="243" spans="1:17" x14ac:dyDescent="0.25">
      <c r="A243" s="314" t="s">
        <v>601</v>
      </c>
      <c r="B243" s="325">
        <v>35</v>
      </c>
      <c r="C243" s="328">
        <f>B243/139</f>
        <v>0.25179856115107913</v>
      </c>
      <c r="D243" s="330">
        <v>560</v>
      </c>
      <c r="E243" s="330">
        <f t="shared" si="105"/>
        <v>141.00719424460431</v>
      </c>
      <c r="F243" s="332">
        <v>0.2</v>
      </c>
      <c r="G243" s="330">
        <f t="shared" si="106"/>
        <v>28.2</v>
      </c>
      <c r="H243" s="330">
        <f t="shared" si="107"/>
        <v>6.79</v>
      </c>
      <c r="I243" s="333">
        <f t="shared" si="108"/>
        <v>34.99</v>
      </c>
      <c r="J243" s="327">
        <v>28</v>
      </c>
      <c r="K243" s="328">
        <f t="shared" si="109"/>
        <v>0.20143884892086331</v>
      </c>
      <c r="L243" s="330">
        <v>560</v>
      </c>
      <c r="M243" s="316">
        <f t="shared" si="110"/>
        <v>112.80575539568345</v>
      </c>
      <c r="N243" s="320">
        <v>1</v>
      </c>
      <c r="O243" s="316">
        <f t="shared" si="117"/>
        <v>112.81</v>
      </c>
      <c r="P243" s="316">
        <f t="shared" si="118"/>
        <v>27.18</v>
      </c>
      <c r="Q243" s="317">
        <f t="shared" si="119"/>
        <v>139.99</v>
      </c>
    </row>
    <row r="244" spans="1:17" x14ac:dyDescent="0.25">
      <c r="A244" s="314" t="s">
        <v>643</v>
      </c>
      <c r="B244" s="325">
        <v>28</v>
      </c>
      <c r="C244" s="328">
        <f>B244/140</f>
        <v>0.2</v>
      </c>
      <c r="D244" s="330">
        <v>510</v>
      </c>
      <c r="E244" s="330">
        <f t="shared" si="105"/>
        <v>102</v>
      </c>
      <c r="F244" s="332">
        <v>0.2</v>
      </c>
      <c r="G244" s="330">
        <f t="shared" si="106"/>
        <v>20.399999999999999</v>
      </c>
      <c r="H244" s="330">
        <f t="shared" si="107"/>
        <v>4.91</v>
      </c>
      <c r="I244" s="333">
        <f t="shared" si="108"/>
        <v>25.31</v>
      </c>
      <c r="J244" s="327">
        <v>21</v>
      </c>
      <c r="K244" s="328">
        <f>J244/140</f>
        <v>0.15</v>
      </c>
      <c r="L244" s="330">
        <v>510</v>
      </c>
      <c r="M244" s="316">
        <f t="shared" si="110"/>
        <v>76.5</v>
      </c>
      <c r="N244" s="320">
        <v>1</v>
      </c>
      <c r="O244" s="316">
        <f t="shared" si="117"/>
        <v>76.5</v>
      </c>
      <c r="P244" s="316">
        <f t="shared" si="118"/>
        <v>18.43</v>
      </c>
      <c r="Q244" s="317">
        <f t="shared" si="119"/>
        <v>94.93</v>
      </c>
    </row>
    <row r="245" spans="1:17" x14ac:dyDescent="0.25">
      <c r="A245" s="314" t="s">
        <v>643</v>
      </c>
      <c r="B245" s="325">
        <v>35</v>
      </c>
      <c r="C245" s="328">
        <f>B245/139</f>
        <v>0.25179856115107913</v>
      </c>
      <c r="D245" s="330">
        <v>510</v>
      </c>
      <c r="E245" s="330">
        <f t="shared" si="105"/>
        <v>128.41726618705036</v>
      </c>
      <c r="F245" s="332">
        <v>0.2</v>
      </c>
      <c r="G245" s="330">
        <f t="shared" si="106"/>
        <v>25.68</v>
      </c>
      <c r="H245" s="330">
        <f t="shared" si="107"/>
        <v>6.19</v>
      </c>
      <c r="I245" s="333">
        <f t="shared" si="108"/>
        <v>31.87</v>
      </c>
      <c r="J245" s="327">
        <v>28</v>
      </c>
      <c r="K245" s="328">
        <f>J245/139</f>
        <v>0.20143884892086331</v>
      </c>
      <c r="L245" s="330">
        <v>510</v>
      </c>
      <c r="M245" s="316">
        <f t="shared" si="110"/>
        <v>102.73381294964028</v>
      </c>
      <c r="N245" s="320">
        <v>1</v>
      </c>
      <c r="O245" s="316">
        <f t="shared" si="117"/>
        <v>102.73</v>
      </c>
      <c r="P245" s="316">
        <f t="shared" si="118"/>
        <v>24.75</v>
      </c>
      <c r="Q245" s="317">
        <f t="shared" si="119"/>
        <v>127.48</v>
      </c>
    </row>
    <row r="246" spans="1:17" x14ac:dyDescent="0.25">
      <c r="A246" s="314" t="s">
        <v>643</v>
      </c>
      <c r="B246" s="325">
        <v>28</v>
      </c>
      <c r="C246" s="328">
        <f>B246/140</f>
        <v>0.2</v>
      </c>
      <c r="D246" s="330">
        <v>510</v>
      </c>
      <c r="E246" s="330">
        <f t="shared" si="105"/>
        <v>102</v>
      </c>
      <c r="F246" s="332">
        <v>0.2</v>
      </c>
      <c r="G246" s="330">
        <f t="shared" si="106"/>
        <v>20.399999999999999</v>
      </c>
      <c r="H246" s="330">
        <f t="shared" si="107"/>
        <v>4.91</v>
      </c>
      <c r="I246" s="333">
        <f t="shared" si="108"/>
        <v>25.31</v>
      </c>
      <c r="J246" s="327">
        <v>28</v>
      </c>
      <c r="K246" s="328">
        <f t="shared" ref="K246" si="120">J246/140</f>
        <v>0.2</v>
      </c>
      <c r="L246" s="330">
        <v>510</v>
      </c>
      <c r="M246" s="316">
        <f t="shared" si="110"/>
        <v>102</v>
      </c>
      <c r="N246" s="320">
        <v>1</v>
      </c>
      <c r="O246" s="316">
        <f t="shared" si="117"/>
        <v>102</v>
      </c>
      <c r="P246" s="316">
        <f t="shared" si="118"/>
        <v>24.57</v>
      </c>
      <c r="Q246" s="317">
        <f t="shared" si="119"/>
        <v>126.57</v>
      </c>
    </row>
    <row r="247" spans="1:17" x14ac:dyDescent="0.25">
      <c r="A247" s="314" t="s">
        <v>644</v>
      </c>
      <c r="B247" s="325">
        <v>35</v>
      </c>
      <c r="C247" s="328">
        <f>B247/139</f>
        <v>0.25179856115107913</v>
      </c>
      <c r="D247" s="330">
        <v>780</v>
      </c>
      <c r="E247" s="330">
        <f t="shared" si="105"/>
        <v>196.40287769784172</v>
      </c>
      <c r="F247" s="332">
        <v>0.2</v>
      </c>
      <c r="G247" s="330">
        <f t="shared" si="106"/>
        <v>39.28</v>
      </c>
      <c r="H247" s="330">
        <f t="shared" si="107"/>
        <v>9.4600000000000009</v>
      </c>
      <c r="I247" s="333">
        <f t="shared" si="108"/>
        <v>48.74</v>
      </c>
      <c r="J247" s="327">
        <v>28</v>
      </c>
      <c r="K247" s="328">
        <f>J247/139</f>
        <v>0.20143884892086331</v>
      </c>
      <c r="L247" s="330">
        <v>780</v>
      </c>
      <c r="M247" s="316">
        <f t="shared" si="110"/>
        <v>157.12230215827338</v>
      </c>
      <c r="N247" s="320">
        <v>1</v>
      </c>
      <c r="O247" s="316">
        <f t="shared" si="117"/>
        <v>157.12</v>
      </c>
      <c r="P247" s="316">
        <f t="shared" si="118"/>
        <v>37.85</v>
      </c>
      <c r="Q247" s="317">
        <f t="shared" si="119"/>
        <v>194.97</v>
      </c>
    </row>
    <row r="248" spans="1:17" x14ac:dyDescent="0.25">
      <c r="A248" s="924" t="s">
        <v>645</v>
      </c>
      <c r="B248" s="925">
        <f>SUM(B249:B250)</f>
        <v>80</v>
      </c>
      <c r="C248" s="245">
        <f>SUM(C249:C250)</f>
        <v>0.50314465408805031</v>
      </c>
      <c r="D248" s="10"/>
      <c r="E248" s="10"/>
      <c r="F248" s="283"/>
      <c r="G248" s="10">
        <f>SUM(G249:G250)</f>
        <v>240.5</v>
      </c>
      <c r="H248" s="10">
        <f t="shared" ref="H248:I248" si="121">SUM(H249:H250)</f>
        <v>57.940000000000005</v>
      </c>
      <c r="I248" s="10">
        <f t="shared" si="121"/>
        <v>298.44000000000005</v>
      </c>
      <c r="J248" s="935">
        <f>SUM(J249:J250)</f>
        <v>238</v>
      </c>
      <c r="K248" s="1000">
        <f>SUM(K249:K250)</f>
        <v>1.4968553459119496</v>
      </c>
      <c r="L248" s="936"/>
      <c r="M248" s="936"/>
      <c r="N248" s="1018"/>
      <c r="O248" s="936">
        <f>SUM(O249:O250)</f>
        <v>2147.2399999999998</v>
      </c>
      <c r="P248" s="936">
        <f t="shared" ref="P248:Q248" si="122">SUM(P249:P250)</f>
        <v>517.27</v>
      </c>
      <c r="Q248" s="937">
        <f t="shared" si="122"/>
        <v>2664.5099999999998</v>
      </c>
    </row>
    <row r="249" spans="1:17" x14ac:dyDescent="0.25">
      <c r="A249" s="314" t="s">
        <v>646</v>
      </c>
      <c r="B249" s="325">
        <v>40</v>
      </c>
      <c r="C249" s="328">
        <f>B249/159</f>
        <v>0.25157232704402516</v>
      </c>
      <c r="D249" s="330">
        <v>2730</v>
      </c>
      <c r="E249" s="330">
        <f t="shared" si="105"/>
        <v>686.79245283018872</v>
      </c>
      <c r="F249" s="332">
        <v>0.2</v>
      </c>
      <c r="G249" s="330">
        <f t="shared" si="106"/>
        <v>137.36000000000001</v>
      </c>
      <c r="H249" s="330">
        <f t="shared" si="107"/>
        <v>33.090000000000003</v>
      </c>
      <c r="I249" s="333">
        <f t="shared" si="108"/>
        <v>170.45000000000002</v>
      </c>
      <c r="J249" s="327">
        <v>119</v>
      </c>
      <c r="K249" s="328">
        <f>J249/159</f>
        <v>0.74842767295597479</v>
      </c>
      <c r="L249" s="330">
        <v>2730</v>
      </c>
      <c r="M249" s="316">
        <f t="shared" si="110"/>
        <v>2043.2075471698113</v>
      </c>
      <c r="N249" s="321">
        <v>0.3</v>
      </c>
      <c r="O249" s="316">
        <f t="shared" si="117"/>
        <v>612.96</v>
      </c>
      <c r="P249" s="316">
        <f t="shared" si="118"/>
        <v>147.66</v>
      </c>
      <c r="Q249" s="317">
        <f t="shared" si="119"/>
        <v>760.62</v>
      </c>
    </row>
    <row r="250" spans="1:17" x14ac:dyDescent="0.25">
      <c r="A250" s="314" t="s">
        <v>647</v>
      </c>
      <c r="B250" s="325">
        <v>40</v>
      </c>
      <c r="C250" s="328">
        <f>B250/159</f>
        <v>0.25157232704402516</v>
      </c>
      <c r="D250" s="330">
        <v>2050</v>
      </c>
      <c r="E250" s="330">
        <f t="shared" si="105"/>
        <v>515.72327044025155</v>
      </c>
      <c r="F250" s="332">
        <v>0.2</v>
      </c>
      <c r="G250" s="330">
        <f t="shared" si="106"/>
        <v>103.14</v>
      </c>
      <c r="H250" s="330">
        <f t="shared" si="107"/>
        <v>24.85</v>
      </c>
      <c r="I250" s="333">
        <f t="shared" si="108"/>
        <v>127.99000000000001</v>
      </c>
      <c r="J250" s="327">
        <v>119</v>
      </c>
      <c r="K250" s="328">
        <f>J250/159</f>
        <v>0.74842767295597479</v>
      </c>
      <c r="L250" s="330">
        <v>2050</v>
      </c>
      <c r="M250" s="316">
        <f t="shared" si="110"/>
        <v>1534.2767295597482</v>
      </c>
      <c r="N250" s="321">
        <v>1</v>
      </c>
      <c r="O250" s="316">
        <f t="shared" si="117"/>
        <v>1534.28</v>
      </c>
      <c r="P250" s="316">
        <f t="shared" si="118"/>
        <v>369.61</v>
      </c>
      <c r="Q250" s="317">
        <f t="shared" si="119"/>
        <v>1903.8899999999999</v>
      </c>
    </row>
    <row r="251" spans="1:17" ht="33" x14ac:dyDescent="0.25">
      <c r="A251" s="339" t="s">
        <v>8</v>
      </c>
      <c r="B251" s="925">
        <f>SUM(B252:B279)</f>
        <v>898</v>
      </c>
      <c r="C251" s="245">
        <f>SUM(C252:C279)</f>
        <v>5.7811102742983982</v>
      </c>
      <c r="D251" s="10"/>
      <c r="E251" s="10"/>
      <c r="F251" s="283"/>
      <c r="G251" s="10">
        <f>SUM(G252:G279)</f>
        <v>1380.1100000000004</v>
      </c>
      <c r="H251" s="10">
        <f t="shared" ref="H251:I251" si="123">SUM(H252:H279)</f>
        <v>332.46999999999991</v>
      </c>
      <c r="I251" s="10">
        <f t="shared" si="123"/>
        <v>1712.5800000000004</v>
      </c>
      <c r="J251" s="935">
        <f>SUM(J252:J279)</f>
        <v>2658</v>
      </c>
      <c r="K251" s="1000">
        <f>SUM(K252:K279)</f>
        <v>17.064801675387134</v>
      </c>
      <c r="L251" s="936"/>
      <c r="M251" s="936"/>
      <c r="N251" s="1018"/>
      <c r="O251" s="936">
        <f>SUM(O252:O279)</f>
        <v>8435.779999999997</v>
      </c>
      <c r="P251" s="936">
        <f t="shared" ref="P251:Q251" si="124">SUM(P252:P279)</f>
        <v>2032.1700000000003</v>
      </c>
      <c r="Q251" s="937">
        <f t="shared" si="124"/>
        <v>10467.949999999999</v>
      </c>
    </row>
    <row r="252" spans="1:17" x14ac:dyDescent="0.25">
      <c r="A252" s="314" t="s">
        <v>648</v>
      </c>
      <c r="B252" s="908">
        <v>40</v>
      </c>
      <c r="C252" s="909">
        <f>B252/159</f>
        <v>0.25157232704402516</v>
      </c>
      <c r="D252" s="910">
        <v>820</v>
      </c>
      <c r="E252" s="910">
        <f t="shared" si="105"/>
        <v>206.28930817610063</v>
      </c>
      <c r="F252" s="911">
        <v>0.2</v>
      </c>
      <c r="G252" s="910">
        <f t="shared" si="106"/>
        <v>41.26</v>
      </c>
      <c r="H252" s="910">
        <f t="shared" si="107"/>
        <v>9.94</v>
      </c>
      <c r="I252" s="912">
        <f t="shared" si="108"/>
        <v>51.199999999999996</v>
      </c>
      <c r="J252" s="327">
        <v>119</v>
      </c>
      <c r="K252" s="319">
        <f t="shared" ref="K252:K279" si="125">J252/159</f>
        <v>0.74842767295597479</v>
      </c>
      <c r="L252" s="330">
        <v>820</v>
      </c>
      <c r="M252" s="316">
        <f t="shared" si="110"/>
        <v>613.71069182389931</v>
      </c>
      <c r="N252" s="320">
        <v>0.3</v>
      </c>
      <c r="O252" s="316">
        <f t="shared" si="117"/>
        <v>184.11</v>
      </c>
      <c r="P252" s="316">
        <f t="shared" si="118"/>
        <v>44.35</v>
      </c>
      <c r="Q252" s="317">
        <f t="shared" si="119"/>
        <v>228.46</v>
      </c>
    </row>
    <row r="253" spans="1:17" x14ac:dyDescent="0.25">
      <c r="A253" s="314" t="s">
        <v>648</v>
      </c>
      <c r="B253" s="908">
        <v>40</v>
      </c>
      <c r="C253" s="909">
        <f t="shared" ref="C253:C279" si="126">B253/159</f>
        <v>0.25157232704402516</v>
      </c>
      <c r="D253" s="910">
        <v>890</v>
      </c>
      <c r="E253" s="910">
        <f t="shared" si="105"/>
        <v>223.89937106918239</v>
      </c>
      <c r="F253" s="911">
        <v>0.2</v>
      </c>
      <c r="G253" s="910">
        <f t="shared" si="106"/>
        <v>44.78</v>
      </c>
      <c r="H253" s="910">
        <f t="shared" si="107"/>
        <v>10.79</v>
      </c>
      <c r="I253" s="912">
        <f t="shared" si="108"/>
        <v>55.57</v>
      </c>
      <c r="J253" s="327">
        <v>119</v>
      </c>
      <c r="K253" s="319">
        <f t="shared" si="125"/>
        <v>0.74842767295597479</v>
      </c>
      <c r="L253" s="330">
        <v>890</v>
      </c>
      <c r="M253" s="316">
        <f t="shared" si="110"/>
        <v>666.10062893081761</v>
      </c>
      <c r="N253" s="320">
        <v>0.3</v>
      </c>
      <c r="O253" s="316">
        <f t="shared" si="117"/>
        <v>199.83</v>
      </c>
      <c r="P253" s="316">
        <f t="shared" si="118"/>
        <v>48.14</v>
      </c>
      <c r="Q253" s="317">
        <f t="shared" si="119"/>
        <v>247.97000000000003</v>
      </c>
    </row>
    <row r="254" spans="1:17" x14ac:dyDescent="0.25">
      <c r="A254" s="314" t="s">
        <v>648</v>
      </c>
      <c r="B254" s="908">
        <v>40</v>
      </c>
      <c r="C254" s="909">
        <f t="shared" si="126"/>
        <v>0.25157232704402516</v>
      </c>
      <c r="D254" s="910">
        <v>760</v>
      </c>
      <c r="E254" s="910">
        <f t="shared" si="105"/>
        <v>191.19496855345912</v>
      </c>
      <c r="F254" s="911">
        <v>0.2</v>
      </c>
      <c r="G254" s="910">
        <f t="shared" si="106"/>
        <v>38.24</v>
      </c>
      <c r="H254" s="910">
        <f t="shared" si="107"/>
        <v>9.2100000000000009</v>
      </c>
      <c r="I254" s="912">
        <f t="shared" si="108"/>
        <v>47.45</v>
      </c>
      <c r="J254" s="327">
        <v>119</v>
      </c>
      <c r="K254" s="319">
        <f t="shared" si="125"/>
        <v>0.74842767295597479</v>
      </c>
      <c r="L254" s="330">
        <v>760</v>
      </c>
      <c r="M254" s="316">
        <f t="shared" si="110"/>
        <v>568.80503144654085</v>
      </c>
      <c r="N254" s="320">
        <v>0.3</v>
      </c>
      <c r="O254" s="316">
        <f t="shared" si="117"/>
        <v>170.64</v>
      </c>
      <c r="P254" s="316">
        <f t="shared" si="118"/>
        <v>41.11</v>
      </c>
      <c r="Q254" s="317">
        <f t="shared" si="119"/>
        <v>211.75</v>
      </c>
    </row>
    <row r="255" spans="1:17" x14ac:dyDescent="0.25">
      <c r="A255" s="314" t="s">
        <v>33</v>
      </c>
      <c r="B255" s="908">
        <v>40</v>
      </c>
      <c r="C255" s="909">
        <f t="shared" si="126"/>
        <v>0.25157232704402516</v>
      </c>
      <c r="D255" s="910">
        <v>1270</v>
      </c>
      <c r="E255" s="910">
        <f t="shared" si="105"/>
        <v>319.49685534591197</v>
      </c>
      <c r="F255" s="911">
        <v>0.2</v>
      </c>
      <c r="G255" s="910">
        <f t="shared" si="106"/>
        <v>63.9</v>
      </c>
      <c r="H255" s="910">
        <f t="shared" si="107"/>
        <v>15.39</v>
      </c>
      <c r="I255" s="912">
        <f t="shared" si="108"/>
        <v>79.289999999999992</v>
      </c>
      <c r="J255" s="327">
        <v>79</v>
      </c>
      <c r="K255" s="319">
        <f t="shared" si="125"/>
        <v>0.49685534591194969</v>
      </c>
      <c r="L255" s="330">
        <v>1270</v>
      </c>
      <c r="M255" s="316">
        <f t="shared" si="110"/>
        <v>631.00628930817606</v>
      </c>
      <c r="N255" s="320">
        <v>0.3</v>
      </c>
      <c r="O255" s="316">
        <f t="shared" si="117"/>
        <v>189.3</v>
      </c>
      <c r="P255" s="316">
        <f t="shared" si="118"/>
        <v>45.6</v>
      </c>
      <c r="Q255" s="317">
        <f t="shared" si="119"/>
        <v>234.9</v>
      </c>
    </row>
    <row r="256" spans="1:17" x14ac:dyDescent="0.25">
      <c r="A256" s="314" t="s">
        <v>649</v>
      </c>
      <c r="B256" s="908">
        <v>30</v>
      </c>
      <c r="C256" s="909">
        <f>B256/119</f>
        <v>0.25210084033613445</v>
      </c>
      <c r="D256" s="910">
        <v>1530</v>
      </c>
      <c r="E256" s="910">
        <f t="shared" si="105"/>
        <v>385.71428571428572</v>
      </c>
      <c r="F256" s="911">
        <v>0.2</v>
      </c>
      <c r="G256" s="910">
        <f t="shared" si="106"/>
        <v>77.14</v>
      </c>
      <c r="H256" s="910">
        <f t="shared" si="107"/>
        <v>18.579999999999998</v>
      </c>
      <c r="I256" s="912">
        <f t="shared" si="108"/>
        <v>95.72</v>
      </c>
      <c r="J256" s="327">
        <v>89</v>
      </c>
      <c r="K256" s="319">
        <f>J256/119</f>
        <v>0.74789915966386555</v>
      </c>
      <c r="L256" s="330">
        <v>1530</v>
      </c>
      <c r="M256" s="316">
        <f t="shared" si="110"/>
        <v>1144.2857142857142</v>
      </c>
      <c r="N256" s="320">
        <v>0.3</v>
      </c>
      <c r="O256" s="316">
        <f t="shared" si="117"/>
        <v>343.29</v>
      </c>
      <c r="P256" s="316">
        <f t="shared" si="118"/>
        <v>82.7</v>
      </c>
      <c r="Q256" s="317">
        <f t="shared" si="119"/>
        <v>425.99</v>
      </c>
    </row>
    <row r="257" spans="1:17" x14ac:dyDescent="0.25">
      <c r="A257" s="314" t="s">
        <v>650</v>
      </c>
      <c r="B257" s="908"/>
      <c r="C257" s="909"/>
      <c r="D257" s="910"/>
      <c r="E257" s="910"/>
      <c r="F257" s="911"/>
      <c r="G257" s="910"/>
      <c r="H257" s="910"/>
      <c r="I257" s="912"/>
      <c r="J257" s="327">
        <v>60</v>
      </c>
      <c r="K257" s="319">
        <f>J257/120</f>
        <v>0.5</v>
      </c>
      <c r="L257" s="330">
        <v>978</v>
      </c>
      <c r="M257" s="316">
        <f t="shared" si="110"/>
        <v>489</v>
      </c>
      <c r="N257" s="320">
        <v>0.3</v>
      </c>
      <c r="O257" s="316">
        <f t="shared" si="117"/>
        <v>146.69999999999999</v>
      </c>
      <c r="P257" s="316">
        <f t="shared" si="118"/>
        <v>35.340000000000003</v>
      </c>
      <c r="Q257" s="317">
        <f t="shared" si="119"/>
        <v>182.04</v>
      </c>
    </row>
    <row r="258" spans="1:17" x14ac:dyDescent="0.25">
      <c r="A258" s="314" t="s">
        <v>650</v>
      </c>
      <c r="B258" s="908">
        <v>36</v>
      </c>
      <c r="C258" s="909">
        <f>B258/120</f>
        <v>0.3</v>
      </c>
      <c r="D258" s="910">
        <v>978</v>
      </c>
      <c r="E258" s="910">
        <f t="shared" si="105"/>
        <v>293.39999999999998</v>
      </c>
      <c r="F258" s="911">
        <v>0.2</v>
      </c>
      <c r="G258" s="910">
        <f t="shared" si="106"/>
        <v>58.68</v>
      </c>
      <c r="H258" s="910">
        <f t="shared" si="107"/>
        <v>14.14</v>
      </c>
      <c r="I258" s="912">
        <f t="shared" si="108"/>
        <v>72.819999999999993</v>
      </c>
      <c r="J258" s="327">
        <v>24</v>
      </c>
      <c r="K258" s="319">
        <f>J258/120</f>
        <v>0.2</v>
      </c>
      <c r="L258" s="330">
        <v>978</v>
      </c>
      <c r="M258" s="316">
        <f t="shared" si="110"/>
        <v>195.60000000000002</v>
      </c>
      <c r="N258" s="320">
        <v>0.3</v>
      </c>
      <c r="O258" s="316">
        <f t="shared" si="117"/>
        <v>58.68</v>
      </c>
      <c r="P258" s="316">
        <f t="shared" si="118"/>
        <v>14.14</v>
      </c>
      <c r="Q258" s="317">
        <f t="shared" si="119"/>
        <v>72.819999999999993</v>
      </c>
    </row>
    <row r="259" spans="1:17" x14ac:dyDescent="0.25">
      <c r="A259" s="314" t="s">
        <v>651</v>
      </c>
      <c r="B259" s="908">
        <v>40</v>
      </c>
      <c r="C259" s="909">
        <f t="shared" si="126"/>
        <v>0.25157232704402516</v>
      </c>
      <c r="D259" s="910">
        <v>1600</v>
      </c>
      <c r="E259" s="910">
        <f t="shared" si="105"/>
        <v>402.51572327044028</v>
      </c>
      <c r="F259" s="911">
        <v>0.2</v>
      </c>
      <c r="G259" s="910">
        <f t="shared" si="106"/>
        <v>80.5</v>
      </c>
      <c r="H259" s="910">
        <f t="shared" si="107"/>
        <v>19.39</v>
      </c>
      <c r="I259" s="912">
        <f t="shared" si="108"/>
        <v>99.89</v>
      </c>
      <c r="J259" s="327">
        <v>119</v>
      </c>
      <c r="K259" s="319">
        <f t="shared" si="125"/>
        <v>0.74842767295597479</v>
      </c>
      <c r="L259" s="330">
        <v>1600</v>
      </c>
      <c r="M259" s="316">
        <f t="shared" si="110"/>
        <v>1197.4842767295597</v>
      </c>
      <c r="N259" s="320">
        <v>0.3</v>
      </c>
      <c r="O259" s="316">
        <f t="shared" si="117"/>
        <v>359.25</v>
      </c>
      <c r="P259" s="316">
        <f t="shared" si="118"/>
        <v>86.54</v>
      </c>
      <c r="Q259" s="317">
        <f t="shared" si="119"/>
        <v>445.79</v>
      </c>
    </row>
    <row r="260" spans="1:17" x14ac:dyDescent="0.25">
      <c r="A260" s="314" t="s">
        <v>33</v>
      </c>
      <c r="B260" s="908">
        <v>40</v>
      </c>
      <c r="C260" s="909">
        <f t="shared" si="126"/>
        <v>0.25157232704402516</v>
      </c>
      <c r="D260" s="910">
        <v>918</v>
      </c>
      <c r="E260" s="910">
        <f t="shared" si="105"/>
        <v>230.9433962264151</v>
      </c>
      <c r="F260" s="911">
        <v>0.2</v>
      </c>
      <c r="G260" s="910">
        <f t="shared" si="106"/>
        <v>46.19</v>
      </c>
      <c r="H260" s="910">
        <f t="shared" si="107"/>
        <v>11.13</v>
      </c>
      <c r="I260" s="912">
        <f t="shared" si="108"/>
        <v>57.32</v>
      </c>
      <c r="J260" s="327">
        <v>119</v>
      </c>
      <c r="K260" s="319">
        <f t="shared" si="125"/>
        <v>0.74842767295597479</v>
      </c>
      <c r="L260" s="330">
        <v>918</v>
      </c>
      <c r="M260" s="316">
        <f t="shared" si="110"/>
        <v>687.05660377358481</v>
      </c>
      <c r="N260" s="320">
        <v>0.3</v>
      </c>
      <c r="O260" s="316">
        <f t="shared" si="117"/>
        <v>206.12</v>
      </c>
      <c r="P260" s="316">
        <f t="shared" si="118"/>
        <v>49.65</v>
      </c>
      <c r="Q260" s="317">
        <f t="shared" si="119"/>
        <v>255.77</v>
      </c>
    </row>
    <row r="261" spans="1:17" x14ac:dyDescent="0.25">
      <c r="A261" s="314" t="s">
        <v>33</v>
      </c>
      <c r="B261" s="908">
        <v>40</v>
      </c>
      <c r="C261" s="909">
        <f t="shared" si="126"/>
        <v>0.25157232704402516</v>
      </c>
      <c r="D261" s="910">
        <v>854</v>
      </c>
      <c r="E261" s="910">
        <f t="shared" si="105"/>
        <v>214.8427672955975</v>
      </c>
      <c r="F261" s="911">
        <v>0.2</v>
      </c>
      <c r="G261" s="910">
        <f t="shared" si="106"/>
        <v>42.97</v>
      </c>
      <c r="H261" s="910">
        <f t="shared" si="107"/>
        <v>10.35</v>
      </c>
      <c r="I261" s="912">
        <f t="shared" si="108"/>
        <v>53.32</v>
      </c>
      <c r="J261" s="327">
        <v>80</v>
      </c>
      <c r="K261" s="319">
        <f t="shared" si="125"/>
        <v>0.50314465408805031</v>
      </c>
      <c r="L261" s="330">
        <v>854</v>
      </c>
      <c r="M261" s="316">
        <f t="shared" si="110"/>
        <v>429.68553459119499</v>
      </c>
      <c r="N261" s="320">
        <v>0.3</v>
      </c>
      <c r="O261" s="316">
        <f t="shared" si="117"/>
        <v>128.91</v>
      </c>
      <c r="P261" s="316">
        <f t="shared" si="118"/>
        <v>31.05</v>
      </c>
      <c r="Q261" s="317">
        <f t="shared" si="119"/>
        <v>159.96</v>
      </c>
    </row>
    <row r="262" spans="1:17" x14ac:dyDescent="0.25">
      <c r="A262" s="314" t="s">
        <v>652</v>
      </c>
      <c r="B262" s="908">
        <v>27</v>
      </c>
      <c r="C262" s="909">
        <f>B262/160</f>
        <v>0.16875000000000001</v>
      </c>
      <c r="D262" s="910">
        <v>1530</v>
      </c>
      <c r="E262" s="910">
        <f t="shared" si="105"/>
        <v>258.1875</v>
      </c>
      <c r="F262" s="911">
        <v>0.2</v>
      </c>
      <c r="G262" s="910">
        <f t="shared" si="106"/>
        <v>51.64</v>
      </c>
      <c r="H262" s="910">
        <f t="shared" si="107"/>
        <v>12.44</v>
      </c>
      <c r="I262" s="912">
        <f t="shared" si="108"/>
        <v>64.08</v>
      </c>
      <c r="J262" s="327">
        <v>93</v>
      </c>
      <c r="K262" s="319">
        <f>J262/160</f>
        <v>0.58125000000000004</v>
      </c>
      <c r="L262" s="330">
        <v>1530</v>
      </c>
      <c r="M262" s="316">
        <f t="shared" si="110"/>
        <v>889.31250000000011</v>
      </c>
      <c r="N262" s="320">
        <v>0.3</v>
      </c>
      <c r="O262" s="316">
        <f t="shared" si="117"/>
        <v>266.79000000000002</v>
      </c>
      <c r="P262" s="316">
        <f t="shared" si="118"/>
        <v>64.27</v>
      </c>
      <c r="Q262" s="317">
        <f t="shared" si="119"/>
        <v>331.06</v>
      </c>
    </row>
    <row r="263" spans="1:17" x14ac:dyDescent="0.25">
      <c r="A263" s="314" t="s">
        <v>33</v>
      </c>
      <c r="B263" s="908">
        <v>27</v>
      </c>
      <c r="C263" s="909">
        <f>B263/160</f>
        <v>0.16875000000000001</v>
      </c>
      <c r="D263" s="910">
        <v>866</v>
      </c>
      <c r="E263" s="910">
        <f t="shared" si="105"/>
        <v>146.13750000000002</v>
      </c>
      <c r="F263" s="911">
        <v>0.2</v>
      </c>
      <c r="G263" s="910">
        <f t="shared" si="106"/>
        <v>29.23</v>
      </c>
      <c r="H263" s="910">
        <f t="shared" si="107"/>
        <v>7.04</v>
      </c>
      <c r="I263" s="912">
        <f t="shared" si="108"/>
        <v>36.270000000000003</v>
      </c>
      <c r="J263" s="327">
        <v>93</v>
      </c>
      <c r="K263" s="319">
        <f>J263/160</f>
        <v>0.58125000000000004</v>
      </c>
      <c r="L263" s="330">
        <v>866</v>
      </c>
      <c r="M263" s="316">
        <f t="shared" si="110"/>
        <v>503.36250000000001</v>
      </c>
      <c r="N263" s="320">
        <v>0.3</v>
      </c>
      <c r="O263" s="316">
        <f t="shared" si="117"/>
        <v>151.01</v>
      </c>
      <c r="P263" s="316">
        <f t="shared" si="118"/>
        <v>36.380000000000003</v>
      </c>
      <c r="Q263" s="317">
        <f t="shared" si="119"/>
        <v>187.39</v>
      </c>
    </row>
    <row r="264" spans="1:17" x14ac:dyDescent="0.25">
      <c r="A264" s="314" t="s">
        <v>653</v>
      </c>
      <c r="B264" s="908">
        <v>40</v>
      </c>
      <c r="C264" s="909">
        <f t="shared" si="126"/>
        <v>0.25157232704402516</v>
      </c>
      <c r="D264" s="910">
        <v>1270</v>
      </c>
      <c r="E264" s="910">
        <f t="shared" si="105"/>
        <v>319.49685534591197</v>
      </c>
      <c r="F264" s="911">
        <v>0.2</v>
      </c>
      <c r="G264" s="910">
        <f t="shared" si="106"/>
        <v>63.9</v>
      </c>
      <c r="H264" s="910">
        <f t="shared" si="107"/>
        <v>15.39</v>
      </c>
      <c r="I264" s="912">
        <f t="shared" si="108"/>
        <v>79.289999999999992</v>
      </c>
      <c r="J264" s="327">
        <v>119</v>
      </c>
      <c r="K264" s="319">
        <f t="shared" si="125"/>
        <v>0.74842767295597479</v>
      </c>
      <c r="L264" s="330">
        <v>1270</v>
      </c>
      <c r="M264" s="316">
        <f t="shared" si="110"/>
        <v>950.50314465408803</v>
      </c>
      <c r="N264" s="320">
        <v>0.3</v>
      </c>
      <c r="O264" s="316">
        <f t="shared" si="117"/>
        <v>285.14999999999998</v>
      </c>
      <c r="P264" s="316">
        <f t="shared" si="118"/>
        <v>68.69</v>
      </c>
      <c r="Q264" s="317">
        <f t="shared" si="119"/>
        <v>353.84</v>
      </c>
    </row>
    <row r="265" spans="1:17" x14ac:dyDescent="0.25">
      <c r="A265" s="314" t="s">
        <v>542</v>
      </c>
      <c r="B265" s="908">
        <v>40</v>
      </c>
      <c r="C265" s="909">
        <f t="shared" si="126"/>
        <v>0.25157232704402516</v>
      </c>
      <c r="D265" s="910">
        <v>2380</v>
      </c>
      <c r="E265" s="910">
        <f t="shared" si="105"/>
        <v>598.74213836477986</v>
      </c>
      <c r="F265" s="911">
        <v>0.2</v>
      </c>
      <c r="G265" s="910">
        <f t="shared" si="106"/>
        <v>119.75</v>
      </c>
      <c r="H265" s="910">
        <f t="shared" si="107"/>
        <v>28.85</v>
      </c>
      <c r="I265" s="912">
        <f t="shared" si="108"/>
        <v>148.6</v>
      </c>
      <c r="J265" s="327">
        <v>119</v>
      </c>
      <c r="K265" s="319">
        <f t="shared" si="125"/>
        <v>0.74842767295597479</v>
      </c>
      <c r="L265" s="330">
        <v>2380</v>
      </c>
      <c r="M265" s="316">
        <f t="shared" si="110"/>
        <v>1781.25786163522</v>
      </c>
      <c r="N265" s="320">
        <v>1</v>
      </c>
      <c r="O265" s="316">
        <f t="shared" si="117"/>
        <v>1781.26</v>
      </c>
      <c r="P265" s="316">
        <f t="shared" si="118"/>
        <v>429.11</v>
      </c>
      <c r="Q265" s="317">
        <f t="shared" si="119"/>
        <v>2210.37</v>
      </c>
    </row>
    <row r="266" spans="1:17" x14ac:dyDescent="0.25">
      <c r="A266" s="314" t="s">
        <v>654</v>
      </c>
      <c r="B266" s="908">
        <v>30</v>
      </c>
      <c r="C266" s="909">
        <f>B266/160</f>
        <v>0.1875</v>
      </c>
      <c r="D266" s="910">
        <v>1530</v>
      </c>
      <c r="E266" s="910">
        <f t="shared" si="105"/>
        <v>286.875</v>
      </c>
      <c r="F266" s="911">
        <v>0.2</v>
      </c>
      <c r="G266" s="910">
        <f t="shared" si="106"/>
        <v>57.38</v>
      </c>
      <c r="H266" s="910">
        <f t="shared" si="107"/>
        <v>13.82</v>
      </c>
      <c r="I266" s="912">
        <f t="shared" si="108"/>
        <v>71.2</v>
      </c>
      <c r="J266" s="327">
        <v>90</v>
      </c>
      <c r="K266" s="319">
        <f>J266/160</f>
        <v>0.5625</v>
      </c>
      <c r="L266" s="330">
        <v>1530</v>
      </c>
      <c r="M266" s="316">
        <f t="shared" si="110"/>
        <v>860.625</v>
      </c>
      <c r="N266" s="320">
        <v>0.3</v>
      </c>
      <c r="O266" s="316">
        <f t="shared" si="117"/>
        <v>258.19</v>
      </c>
      <c r="P266" s="316">
        <f t="shared" si="118"/>
        <v>62.2</v>
      </c>
      <c r="Q266" s="317">
        <f t="shared" si="119"/>
        <v>320.39</v>
      </c>
    </row>
    <row r="267" spans="1:17" x14ac:dyDescent="0.25">
      <c r="A267" s="314" t="s">
        <v>559</v>
      </c>
      <c r="B267" s="908">
        <v>40</v>
      </c>
      <c r="C267" s="909">
        <f t="shared" si="126"/>
        <v>0.25157232704402516</v>
      </c>
      <c r="D267" s="910">
        <v>1580</v>
      </c>
      <c r="E267" s="910">
        <f t="shared" si="105"/>
        <v>397.48427672955972</v>
      </c>
      <c r="F267" s="911">
        <v>0.2</v>
      </c>
      <c r="G267" s="910">
        <f t="shared" si="106"/>
        <v>79.5</v>
      </c>
      <c r="H267" s="910">
        <f t="shared" si="107"/>
        <v>19.149999999999999</v>
      </c>
      <c r="I267" s="912">
        <f t="shared" si="108"/>
        <v>98.65</v>
      </c>
      <c r="J267" s="327">
        <v>119</v>
      </c>
      <c r="K267" s="319">
        <f t="shared" si="125"/>
        <v>0.74842767295597479</v>
      </c>
      <c r="L267" s="330">
        <v>1580</v>
      </c>
      <c r="M267" s="316">
        <f t="shared" si="110"/>
        <v>1182.5157232704403</v>
      </c>
      <c r="N267" s="320">
        <v>0.3</v>
      </c>
      <c r="O267" s="316">
        <f t="shared" si="117"/>
        <v>354.75</v>
      </c>
      <c r="P267" s="316">
        <f t="shared" si="118"/>
        <v>85.46</v>
      </c>
      <c r="Q267" s="317">
        <f t="shared" si="119"/>
        <v>440.21</v>
      </c>
    </row>
    <row r="268" spans="1:17" x14ac:dyDescent="0.25">
      <c r="A268" s="314" t="s">
        <v>655</v>
      </c>
      <c r="B268" s="908">
        <v>40</v>
      </c>
      <c r="C268" s="909">
        <f t="shared" si="126"/>
        <v>0.25157232704402516</v>
      </c>
      <c r="D268" s="910">
        <v>1640</v>
      </c>
      <c r="E268" s="910">
        <f t="shared" si="105"/>
        <v>412.57861635220127</v>
      </c>
      <c r="F268" s="911">
        <v>0.2</v>
      </c>
      <c r="G268" s="910">
        <f t="shared" si="106"/>
        <v>82.52</v>
      </c>
      <c r="H268" s="910">
        <f t="shared" si="107"/>
        <v>19.88</v>
      </c>
      <c r="I268" s="912">
        <f t="shared" si="108"/>
        <v>102.39999999999999</v>
      </c>
      <c r="J268" s="327">
        <v>119</v>
      </c>
      <c r="K268" s="319">
        <f t="shared" si="125"/>
        <v>0.74842767295597479</v>
      </c>
      <c r="L268" s="330">
        <v>1640</v>
      </c>
      <c r="M268" s="316">
        <f t="shared" si="110"/>
        <v>1227.4213836477986</v>
      </c>
      <c r="N268" s="320">
        <v>0.3</v>
      </c>
      <c r="O268" s="316">
        <f t="shared" si="117"/>
        <v>368.23</v>
      </c>
      <c r="P268" s="316">
        <f t="shared" si="118"/>
        <v>88.71</v>
      </c>
      <c r="Q268" s="317">
        <f t="shared" si="119"/>
        <v>456.94</v>
      </c>
    </row>
    <row r="269" spans="1:17" x14ac:dyDescent="0.25">
      <c r="A269" s="314" t="s">
        <v>656</v>
      </c>
      <c r="B269" s="908">
        <v>40</v>
      </c>
      <c r="C269" s="909">
        <f t="shared" si="126"/>
        <v>0.25157232704402516</v>
      </c>
      <c r="D269" s="910">
        <v>1370</v>
      </c>
      <c r="E269" s="910">
        <f t="shared" si="105"/>
        <v>344.65408805031444</v>
      </c>
      <c r="F269" s="911">
        <v>0.2</v>
      </c>
      <c r="G269" s="910">
        <f t="shared" si="106"/>
        <v>68.930000000000007</v>
      </c>
      <c r="H269" s="910">
        <f t="shared" si="107"/>
        <v>16.61</v>
      </c>
      <c r="I269" s="912">
        <f t="shared" si="108"/>
        <v>85.54</v>
      </c>
      <c r="J269" s="327">
        <v>119</v>
      </c>
      <c r="K269" s="319">
        <f t="shared" si="125"/>
        <v>0.74842767295597479</v>
      </c>
      <c r="L269" s="330">
        <v>1370</v>
      </c>
      <c r="M269" s="316">
        <f t="shared" si="110"/>
        <v>1025.3459119496854</v>
      </c>
      <c r="N269" s="320">
        <v>0.3</v>
      </c>
      <c r="O269" s="316">
        <f t="shared" si="117"/>
        <v>307.60000000000002</v>
      </c>
      <c r="P269" s="316">
        <f t="shared" si="118"/>
        <v>74.099999999999994</v>
      </c>
      <c r="Q269" s="317">
        <f t="shared" si="119"/>
        <v>381.70000000000005</v>
      </c>
    </row>
    <row r="270" spans="1:17" x14ac:dyDescent="0.25">
      <c r="A270" s="314" t="s">
        <v>657</v>
      </c>
      <c r="B270" s="908">
        <v>40</v>
      </c>
      <c r="C270" s="909">
        <f t="shared" si="126"/>
        <v>0.25157232704402516</v>
      </c>
      <c r="D270" s="910">
        <v>560</v>
      </c>
      <c r="E270" s="910">
        <f t="shared" si="105"/>
        <v>140.88050314465409</v>
      </c>
      <c r="F270" s="911">
        <v>0.2</v>
      </c>
      <c r="G270" s="910">
        <f t="shared" si="106"/>
        <v>28.18</v>
      </c>
      <c r="H270" s="910">
        <f t="shared" si="107"/>
        <v>6.79</v>
      </c>
      <c r="I270" s="912">
        <f t="shared" si="108"/>
        <v>34.97</v>
      </c>
      <c r="J270" s="327">
        <v>119</v>
      </c>
      <c r="K270" s="319">
        <f t="shared" si="125"/>
        <v>0.74842767295597479</v>
      </c>
      <c r="L270" s="330">
        <v>560</v>
      </c>
      <c r="M270" s="316">
        <f t="shared" si="110"/>
        <v>419.11949685534586</v>
      </c>
      <c r="N270" s="320">
        <v>0.3</v>
      </c>
      <c r="O270" s="316">
        <f t="shared" si="117"/>
        <v>125.74</v>
      </c>
      <c r="P270" s="316">
        <f t="shared" si="118"/>
        <v>30.29</v>
      </c>
      <c r="Q270" s="317">
        <f t="shared" si="119"/>
        <v>156.03</v>
      </c>
    </row>
    <row r="271" spans="1:17" x14ac:dyDescent="0.25">
      <c r="A271" s="314" t="s">
        <v>658</v>
      </c>
      <c r="B271" s="908">
        <v>40</v>
      </c>
      <c r="C271" s="909">
        <f t="shared" si="126"/>
        <v>0.25157232704402516</v>
      </c>
      <c r="D271" s="910">
        <v>2130</v>
      </c>
      <c r="E271" s="910">
        <f t="shared" si="105"/>
        <v>535.84905660377353</v>
      </c>
      <c r="F271" s="911">
        <v>0.2</v>
      </c>
      <c r="G271" s="910">
        <f t="shared" si="106"/>
        <v>107.17</v>
      </c>
      <c r="H271" s="910">
        <f t="shared" si="107"/>
        <v>25.82</v>
      </c>
      <c r="I271" s="912">
        <f t="shared" si="108"/>
        <v>132.99</v>
      </c>
      <c r="J271" s="327">
        <v>119</v>
      </c>
      <c r="K271" s="319">
        <f t="shared" si="125"/>
        <v>0.74842767295597479</v>
      </c>
      <c r="L271" s="330">
        <v>2130</v>
      </c>
      <c r="M271" s="316">
        <f t="shared" si="110"/>
        <v>1594.1509433962262</v>
      </c>
      <c r="N271" s="320">
        <v>1</v>
      </c>
      <c r="O271" s="316">
        <f t="shared" si="117"/>
        <v>1594.15</v>
      </c>
      <c r="P271" s="316">
        <f t="shared" si="118"/>
        <v>384.03</v>
      </c>
      <c r="Q271" s="317">
        <f t="shared" si="119"/>
        <v>1978.18</v>
      </c>
    </row>
    <row r="272" spans="1:17" x14ac:dyDescent="0.25">
      <c r="A272" s="314" t="s">
        <v>659</v>
      </c>
      <c r="B272" s="908">
        <v>40</v>
      </c>
      <c r="C272" s="909">
        <f t="shared" si="126"/>
        <v>0.25157232704402516</v>
      </c>
      <c r="D272" s="910">
        <v>1270</v>
      </c>
      <c r="E272" s="910">
        <f t="shared" si="105"/>
        <v>319.49685534591197</v>
      </c>
      <c r="F272" s="911">
        <v>0.2</v>
      </c>
      <c r="G272" s="910">
        <f t="shared" si="106"/>
        <v>63.9</v>
      </c>
      <c r="H272" s="910">
        <f t="shared" si="107"/>
        <v>15.39</v>
      </c>
      <c r="I272" s="912">
        <f t="shared" si="108"/>
        <v>79.289999999999992</v>
      </c>
      <c r="J272" s="327">
        <v>119</v>
      </c>
      <c r="K272" s="319">
        <f t="shared" si="125"/>
        <v>0.74842767295597479</v>
      </c>
      <c r="L272" s="330">
        <v>1270</v>
      </c>
      <c r="M272" s="316">
        <f t="shared" si="110"/>
        <v>950.50314465408803</v>
      </c>
      <c r="N272" s="320">
        <v>0.3</v>
      </c>
      <c r="O272" s="316">
        <f t="shared" si="117"/>
        <v>285.14999999999998</v>
      </c>
      <c r="P272" s="316">
        <f t="shared" si="118"/>
        <v>68.69</v>
      </c>
      <c r="Q272" s="317">
        <f t="shared" si="119"/>
        <v>353.84</v>
      </c>
    </row>
    <row r="273" spans="1:17" x14ac:dyDescent="0.25">
      <c r="A273" s="314" t="s">
        <v>660</v>
      </c>
      <c r="B273" s="325">
        <v>10</v>
      </c>
      <c r="C273" s="328">
        <f>B273/160</f>
        <v>6.25E-2</v>
      </c>
      <c r="D273" s="330">
        <v>1530</v>
      </c>
      <c r="E273" s="330">
        <f t="shared" si="105"/>
        <v>95.625</v>
      </c>
      <c r="F273" s="332">
        <v>0.2</v>
      </c>
      <c r="G273" s="330">
        <f t="shared" si="106"/>
        <v>19.13</v>
      </c>
      <c r="H273" s="330">
        <f t="shared" si="107"/>
        <v>4.6100000000000003</v>
      </c>
      <c r="I273" s="333">
        <f t="shared" si="108"/>
        <v>23.74</v>
      </c>
      <c r="J273" s="327">
        <v>30</v>
      </c>
      <c r="K273" s="319">
        <f>J273/160</f>
        <v>0.1875</v>
      </c>
      <c r="L273" s="330">
        <v>1530</v>
      </c>
      <c r="M273" s="316">
        <f t="shared" si="110"/>
        <v>286.875</v>
      </c>
      <c r="N273" s="320">
        <v>0.3</v>
      </c>
      <c r="O273" s="316">
        <f t="shared" si="117"/>
        <v>86.06</v>
      </c>
      <c r="P273" s="316">
        <f t="shared" si="118"/>
        <v>20.73</v>
      </c>
      <c r="Q273" s="317">
        <f t="shared" si="119"/>
        <v>106.79</v>
      </c>
    </row>
    <row r="274" spans="1:17" x14ac:dyDescent="0.25">
      <c r="A274" s="314" t="s">
        <v>661</v>
      </c>
      <c r="B274" s="325">
        <v>40</v>
      </c>
      <c r="C274" s="328">
        <f t="shared" si="126"/>
        <v>0.25157232704402516</v>
      </c>
      <c r="D274" s="330">
        <v>820</v>
      </c>
      <c r="E274" s="330">
        <f t="shared" si="105"/>
        <v>206.28930817610063</v>
      </c>
      <c r="F274" s="332">
        <v>0.2</v>
      </c>
      <c r="G274" s="330">
        <f t="shared" si="106"/>
        <v>41.26</v>
      </c>
      <c r="H274" s="330">
        <f t="shared" si="107"/>
        <v>9.94</v>
      </c>
      <c r="I274" s="333">
        <f t="shared" si="108"/>
        <v>51.199999999999996</v>
      </c>
      <c r="J274" s="327">
        <v>119</v>
      </c>
      <c r="K274" s="319">
        <f t="shared" si="125"/>
        <v>0.74842767295597479</v>
      </c>
      <c r="L274" s="330">
        <v>820</v>
      </c>
      <c r="M274" s="316">
        <f t="shared" si="110"/>
        <v>613.71069182389931</v>
      </c>
      <c r="N274" s="320">
        <v>0.3</v>
      </c>
      <c r="O274" s="316">
        <f t="shared" si="117"/>
        <v>184.11</v>
      </c>
      <c r="P274" s="316">
        <f t="shared" si="118"/>
        <v>44.35</v>
      </c>
      <c r="Q274" s="317">
        <f t="shared" si="119"/>
        <v>228.46</v>
      </c>
    </row>
    <row r="275" spans="1:17" x14ac:dyDescent="0.25">
      <c r="A275" s="314" t="s">
        <v>643</v>
      </c>
      <c r="B275" s="325">
        <v>29</v>
      </c>
      <c r="C275" s="328">
        <f t="shared" si="126"/>
        <v>0.18238993710691823</v>
      </c>
      <c r="D275" s="330">
        <v>600</v>
      </c>
      <c r="E275" s="330">
        <f t="shared" ref="E275:E279" si="127">D275*C275</f>
        <v>109.43396226415094</v>
      </c>
      <c r="F275" s="332">
        <v>0.2</v>
      </c>
      <c r="G275" s="330">
        <f t="shared" ref="G275:G279" si="128">ROUND(E275*F275,2)</f>
        <v>21.89</v>
      </c>
      <c r="H275" s="330">
        <f t="shared" ref="H275:H279" si="129">ROUND(G275*0.2409,2)</f>
        <v>5.27</v>
      </c>
      <c r="I275" s="333">
        <f t="shared" ref="I275:I279" si="130">G275+H275</f>
        <v>27.16</v>
      </c>
      <c r="J275" s="327">
        <v>85</v>
      </c>
      <c r="K275" s="319">
        <f t="shared" si="125"/>
        <v>0.53459119496855345</v>
      </c>
      <c r="L275" s="330">
        <v>600</v>
      </c>
      <c r="M275" s="316">
        <f t="shared" si="110"/>
        <v>320.75471698113205</v>
      </c>
      <c r="N275" s="320">
        <v>0.3</v>
      </c>
      <c r="O275" s="316">
        <f t="shared" si="117"/>
        <v>96.23</v>
      </c>
      <c r="P275" s="316">
        <f t="shared" si="118"/>
        <v>23.18</v>
      </c>
      <c r="Q275" s="317">
        <f t="shared" si="119"/>
        <v>119.41</v>
      </c>
    </row>
    <row r="276" spans="1:17" x14ac:dyDescent="0.25">
      <c r="A276" s="314" t="s">
        <v>643</v>
      </c>
      <c r="B276" s="325">
        <v>9</v>
      </c>
      <c r="C276" s="328">
        <f t="shared" si="126"/>
        <v>5.6603773584905662E-2</v>
      </c>
      <c r="D276" s="330">
        <v>600</v>
      </c>
      <c r="E276" s="330">
        <f t="shared" si="127"/>
        <v>33.962264150943398</v>
      </c>
      <c r="F276" s="332">
        <v>0.2</v>
      </c>
      <c r="G276" s="330">
        <f t="shared" si="128"/>
        <v>6.79</v>
      </c>
      <c r="H276" s="330">
        <f t="shared" si="129"/>
        <v>1.64</v>
      </c>
      <c r="I276" s="333">
        <f t="shared" si="130"/>
        <v>8.43</v>
      </c>
      <c r="J276" s="327">
        <v>72</v>
      </c>
      <c r="K276" s="319">
        <f t="shared" si="125"/>
        <v>0.45283018867924529</v>
      </c>
      <c r="L276" s="330">
        <v>600</v>
      </c>
      <c r="M276" s="316">
        <f t="shared" si="110"/>
        <v>271.69811320754718</v>
      </c>
      <c r="N276" s="320">
        <v>0.3</v>
      </c>
      <c r="O276" s="316">
        <f t="shared" si="117"/>
        <v>81.510000000000005</v>
      </c>
      <c r="P276" s="316">
        <f t="shared" si="118"/>
        <v>19.64</v>
      </c>
      <c r="Q276" s="317">
        <f t="shared" si="119"/>
        <v>101.15</v>
      </c>
    </row>
    <row r="277" spans="1:17" x14ac:dyDescent="0.25">
      <c r="A277" s="314" t="s">
        <v>643</v>
      </c>
      <c r="B277" s="325">
        <v>20</v>
      </c>
      <c r="C277" s="328">
        <f t="shared" si="126"/>
        <v>0.12578616352201258</v>
      </c>
      <c r="D277" s="330">
        <v>600</v>
      </c>
      <c r="E277" s="330">
        <f t="shared" si="127"/>
        <v>75.471698113207552</v>
      </c>
      <c r="F277" s="332">
        <v>0.2</v>
      </c>
      <c r="G277" s="330">
        <f t="shared" si="128"/>
        <v>15.09</v>
      </c>
      <c r="H277" s="330">
        <f t="shared" si="129"/>
        <v>3.64</v>
      </c>
      <c r="I277" s="333">
        <f t="shared" si="130"/>
        <v>18.73</v>
      </c>
      <c r="J277" s="327">
        <v>119</v>
      </c>
      <c r="K277" s="319">
        <f t="shared" si="125"/>
        <v>0.74842767295597479</v>
      </c>
      <c r="L277" s="330">
        <v>600</v>
      </c>
      <c r="M277" s="316">
        <f t="shared" si="110"/>
        <v>449.05660377358487</v>
      </c>
      <c r="N277" s="320">
        <v>0.3</v>
      </c>
      <c r="O277" s="316">
        <f t="shared" si="117"/>
        <v>134.72</v>
      </c>
      <c r="P277" s="316">
        <f t="shared" si="118"/>
        <v>32.450000000000003</v>
      </c>
      <c r="Q277" s="317">
        <f t="shared" si="119"/>
        <v>167.17000000000002</v>
      </c>
    </row>
    <row r="278" spans="1:17" x14ac:dyDescent="0.25">
      <c r="A278" s="314" t="s">
        <v>643</v>
      </c>
      <c r="B278" s="325"/>
      <c r="C278" s="328"/>
      <c r="D278" s="330"/>
      <c r="E278" s="330"/>
      <c r="F278" s="332"/>
      <c r="G278" s="330"/>
      <c r="H278" s="330"/>
      <c r="I278" s="333"/>
      <c r="J278" s="327">
        <v>15</v>
      </c>
      <c r="K278" s="319">
        <f t="shared" si="125"/>
        <v>9.4339622641509441E-2</v>
      </c>
      <c r="L278" s="330">
        <v>600</v>
      </c>
      <c r="M278" s="316">
        <f t="shared" si="110"/>
        <v>56.603773584905667</v>
      </c>
      <c r="N278" s="320">
        <v>0.3</v>
      </c>
      <c r="O278" s="316">
        <f t="shared" si="117"/>
        <v>16.98</v>
      </c>
      <c r="P278" s="316">
        <f t="shared" si="118"/>
        <v>4.09</v>
      </c>
      <c r="Q278" s="317">
        <f t="shared" si="119"/>
        <v>21.07</v>
      </c>
    </row>
    <row r="279" spans="1:17" x14ac:dyDescent="0.25">
      <c r="A279" s="314" t="s">
        <v>643</v>
      </c>
      <c r="B279" s="325">
        <v>40</v>
      </c>
      <c r="C279" s="328">
        <f t="shared" si="126"/>
        <v>0.25157232704402516</v>
      </c>
      <c r="D279" s="330">
        <v>600</v>
      </c>
      <c r="E279" s="330">
        <f t="shared" si="127"/>
        <v>150.9433962264151</v>
      </c>
      <c r="F279" s="332">
        <v>0.2</v>
      </c>
      <c r="G279" s="330">
        <f t="shared" si="128"/>
        <v>30.19</v>
      </c>
      <c r="H279" s="330">
        <f t="shared" si="129"/>
        <v>7.27</v>
      </c>
      <c r="I279" s="333">
        <f t="shared" si="130"/>
        <v>37.46</v>
      </c>
      <c r="J279" s="327">
        <v>63</v>
      </c>
      <c r="K279" s="319">
        <f t="shared" si="125"/>
        <v>0.39622641509433965</v>
      </c>
      <c r="L279" s="330">
        <v>600</v>
      </c>
      <c r="M279" s="316">
        <f t="shared" si="110"/>
        <v>237.7358490566038</v>
      </c>
      <c r="N279" s="320">
        <v>0.3</v>
      </c>
      <c r="O279" s="316">
        <f t="shared" si="117"/>
        <v>71.319999999999993</v>
      </c>
      <c r="P279" s="316">
        <f t="shared" si="118"/>
        <v>17.18</v>
      </c>
      <c r="Q279" s="317">
        <f t="shared" si="119"/>
        <v>88.5</v>
      </c>
    </row>
    <row r="282" spans="1:17" ht="18" customHeight="1" x14ac:dyDescent="0.25">
      <c r="A282" s="293" t="s">
        <v>662</v>
      </c>
    </row>
    <row r="284" spans="1:17" x14ac:dyDescent="0.25">
      <c r="A284" s="2" t="s">
        <v>663</v>
      </c>
    </row>
    <row r="285" spans="1:17" x14ac:dyDescent="0.25">
      <c r="A285" s="293" t="s">
        <v>664</v>
      </c>
    </row>
  </sheetData>
  <autoFilter ref="A6:Q7" xr:uid="{B3123ABB-3D7C-4507-AFCF-A6D6E89FBC1A}">
    <filterColumn colId="1" showButton="0"/>
    <filterColumn colId="2" showButton="0"/>
    <filterColumn colId="3" showButton="0"/>
    <filterColumn colId="4" showButton="0"/>
    <filterColumn colId="5" showButton="0"/>
    <filterColumn colId="6" showButton="0"/>
    <filterColumn colId="7" showButton="0"/>
    <filterColumn colId="9" showButton="0"/>
    <filterColumn colId="10" showButton="0"/>
    <filterColumn colId="11" showButton="0"/>
    <filterColumn colId="12" showButton="0"/>
    <filterColumn colId="13" showButton="0"/>
    <filterColumn colId="14" showButton="0"/>
    <filterColumn colId="15" showButton="0"/>
  </autoFilter>
  <mergeCells count="4">
    <mergeCell ref="A2:Q2"/>
    <mergeCell ref="A6:A7"/>
    <mergeCell ref="B6:I6"/>
    <mergeCell ref="J6:Q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2:Q96"/>
  <sheetViews>
    <sheetView topLeftCell="A13" zoomScale="70" zoomScaleNormal="70" workbookViewId="0">
      <selection activeCell="A35" sqref="A35:A37"/>
    </sheetView>
  </sheetViews>
  <sheetFormatPr defaultColWidth="9.140625" defaultRowHeight="16.5" x14ac:dyDescent="0.25"/>
  <cols>
    <col min="1" max="1" width="59.855468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2.5703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930" t="s">
        <v>2191</v>
      </c>
    </row>
    <row r="5" spans="1:17" ht="17.25" thickBot="1" x14ac:dyDescent="0.3"/>
    <row r="6" spans="1:17" ht="24" customHeight="1" x14ac:dyDescent="0.25">
      <c r="A6" s="1791"/>
      <c r="B6" s="1845" t="s">
        <v>23</v>
      </c>
      <c r="C6" s="1846"/>
      <c r="D6" s="1846"/>
      <c r="E6" s="1846"/>
      <c r="F6" s="1846"/>
      <c r="G6" s="1846"/>
      <c r="H6" s="1846"/>
      <c r="I6" s="1847"/>
      <c r="J6" s="1845" t="s">
        <v>25</v>
      </c>
      <c r="K6" s="1846"/>
      <c r="L6" s="1846"/>
      <c r="M6" s="1846"/>
      <c r="N6" s="1846"/>
      <c r="O6" s="1846"/>
      <c r="P6" s="1846"/>
      <c r="Q6" s="1847"/>
    </row>
    <row r="7" spans="1:17" ht="142.5" customHeight="1" x14ac:dyDescent="0.25">
      <c r="A7" s="1792"/>
      <c r="B7" s="22" t="s">
        <v>22</v>
      </c>
      <c r="C7" s="30" t="s">
        <v>16</v>
      </c>
      <c r="D7" s="23" t="s">
        <v>17</v>
      </c>
      <c r="E7" s="23" t="s">
        <v>14</v>
      </c>
      <c r="F7" s="23" t="s">
        <v>4</v>
      </c>
      <c r="G7" s="23" t="s">
        <v>5</v>
      </c>
      <c r="H7" s="23" t="s">
        <v>6</v>
      </c>
      <c r="I7" s="24" t="s">
        <v>7</v>
      </c>
      <c r="J7" s="22" t="s">
        <v>22</v>
      </c>
      <c r="K7" s="30" t="s">
        <v>16</v>
      </c>
      <c r="L7" s="23" t="s">
        <v>17</v>
      </c>
      <c r="M7" s="23" t="s">
        <v>14</v>
      </c>
      <c r="N7" s="23" t="s">
        <v>4</v>
      </c>
      <c r="O7" s="23" t="s">
        <v>5</v>
      </c>
      <c r="P7" s="23" t="s">
        <v>6</v>
      </c>
      <c r="Q7" s="24" t="s">
        <v>7</v>
      </c>
    </row>
    <row r="8" spans="1:17" ht="13.5" customHeight="1" thickBot="1" x14ac:dyDescent="0.3">
      <c r="A8" s="3"/>
      <c r="B8" s="1040">
        <v>1</v>
      </c>
      <c r="C8" s="1041" t="s">
        <v>24</v>
      </c>
      <c r="D8" s="1042">
        <v>3</v>
      </c>
      <c r="E8" s="1042" t="s">
        <v>18</v>
      </c>
      <c r="F8" s="1042">
        <v>5</v>
      </c>
      <c r="G8" s="1042" t="s">
        <v>19</v>
      </c>
      <c r="H8" s="1042" t="s">
        <v>20</v>
      </c>
      <c r="I8" s="1043" t="s">
        <v>21</v>
      </c>
      <c r="J8" s="1040">
        <v>1</v>
      </c>
      <c r="K8" s="1041" t="s">
        <v>24</v>
      </c>
      <c r="L8" s="1042">
        <v>3</v>
      </c>
      <c r="M8" s="1042" t="s">
        <v>18</v>
      </c>
      <c r="N8" s="1042">
        <v>5</v>
      </c>
      <c r="O8" s="1042" t="s">
        <v>19</v>
      </c>
      <c r="P8" s="1042" t="s">
        <v>20</v>
      </c>
      <c r="Q8" s="1043" t="s">
        <v>21</v>
      </c>
    </row>
    <row r="9" spans="1:17" s="1" customFormat="1" ht="26.25" customHeight="1" x14ac:dyDescent="0.25">
      <c r="A9" s="7" t="s">
        <v>0</v>
      </c>
      <c r="B9" s="1044">
        <f>B10+B68+B77+B80+B85</f>
        <v>1544</v>
      </c>
      <c r="C9" s="1045">
        <f t="shared" ref="C9:I9" si="0">C10+C68+C77+C80+C85</f>
        <v>9.7106918238993707</v>
      </c>
      <c r="D9" s="1045"/>
      <c r="E9" s="1045"/>
      <c r="F9" s="1045"/>
      <c r="G9" s="1045">
        <f t="shared" si="0"/>
        <v>2178.9</v>
      </c>
      <c r="H9" s="1045">
        <f t="shared" si="0"/>
        <v>524.93000000000006</v>
      </c>
      <c r="I9" s="1046">
        <f t="shared" si="0"/>
        <v>2703.8300000000008</v>
      </c>
      <c r="J9" s="1050">
        <f>J10+J68+J77+J80+J85</f>
        <v>4758</v>
      </c>
      <c r="K9" s="1051">
        <f t="shared" ref="K9" si="1">K10+K68+K77+K80+K85</f>
        <v>29.924528301886784</v>
      </c>
      <c r="L9" s="1052"/>
      <c r="M9" s="1051"/>
      <c r="N9" s="1052"/>
      <c r="O9" s="1051">
        <f t="shared" ref="O9" si="2">O10+O68+O77+O80+O85</f>
        <v>31519.949999999997</v>
      </c>
      <c r="P9" s="1051">
        <f t="shared" ref="P9" si="3">P10+P68+P77+P80+P85</f>
        <v>7593.16</v>
      </c>
      <c r="Q9" s="1053">
        <f t="shared" ref="Q9" si="4">Q10+Q68+Q77+Q80+Q85</f>
        <v>39113.109999999986</v>
      </c>
    </row>
    <row r="10" spans="1:17" s="1" customFormat="1" ht="19.149999999999999" customHeight="1" x14ac:dyDescent="0.25">
      <c r="A10" s="928" t="s">
        <v>529</v>
      </c>
      <c r="B10" s="1036">
        <f>B11+B45+B60+B66</f>
        <v>1544</v>
      </c>
      <c r="C10" s="1002">
        <f>C11+C45+C60+C66</f>
        <v>9.7106918238993707</v>
      </c>
      <c r="D10" s="1002"/>
      <c r="E10" s="1002"/>
      <c r="F10" s="1002"/>
      <c r="G10" s="1002">
        <f t="shared" ref="G10:I10" si="5">G11+G45+G60+G66</f>
        <v>2178.9</v>
      </c>
      <c r="H10" s="1002">
        <f t="shared" si="5"/>
        <v>524.93000000000006</v>
      </c>
      <c r="I10" s="1003">
        <f t="shared" si="5"/>
        <v>2703.8300000000008</v>
      </c>
      <c r="J10" s="727">
        <f>J11+J45+J60+J66</f>
        <v>4419</v>
      </c>
      <c r="K10" s="936">
        <f>K11+K45+K60+K66</f>
        <v>27.792452830188676</v>
      </c>
      <c r="L10" s="936"/>
      <c r="M10" s="936"/>
      <c r="N10" s="936"/>
      <c r="O10" s="936">
        <f t="shared" ref="O10" si="6">O11+O45+O60+O66</f>
        <v>30952.479999999996</v>
      </c>
      <c r="P10" s="936">
        <f t="shared" ref="P10" si="7">P11+P45+P60+P66</f>
        <v>7456.4400000000005</v>
      </c>
      <c r="Q10" s="937">
        <f t="shared" ref="Q10" si="8">Q11+Q45+Q60+Q66</f>
        <v>38408.919999999991</v>
      </c>
    </row>
    <row r="11" spans="1:17" ht="37.5" customHeight="1" x14ac:dyDescent="0.25">
      <c r="A11" s="985" t="s">
        <v>11</v>
      </c>
      <c r="B11" s="1034">
        <f>SUM(B12:B44)</f>
        <v>928</v>
      </c>
      <c r="C11" s="980">
        <f>SUM(C12:C44)</f>
        <v>5.8364779874213832</v>
      </c>
      <c r="D11" s="1047"/>
      <c r="E11" s="1047"/>
      <c r="F11" s="1047"/>
      <c r="G11" s="980">
        <f t="shared" ref="G11:I11" si="9">SUM(G12:G44)</f>
        <v>1625.3400000000001</v>
      </c>
      <c r="H11" s="980">
        <f t="shared" si="9"/>
        <v>391.57000000000005</v>
      </c>
      <c r="I11" s="981">
        <f t="shared" si="9"/>
        <v>2016.9100000000008</v>
      </c>
      <c r="J11" s="1035">
        <f>SUM(J12:J44)</f>
        <v>2584</v>
      </c>
      <c r="K11" s="972">
        <f>SUM(K12:K44)</f>
        <v>16.251572327044023</v>
      </c>
      <c r="L11" s="972"/>
      <c r="M11" s="972"/>
      <c r="N11" s="972"/>
      <c r="O11" s="972">
        <f t="shared" ref="O11" si="10">SUM(O12:O44)</f>
        <v>22660.199999999993</v>
      </c>
      <c r="P11" s="972">
        <f t="shared" ref="P11" si="11">SUM(P12:P44)</f>
        <v>5458.8300000000008</v>
      </c>
      <c r="Q11" s="973">
        <f t="shared" ref="Q11" si="12">SUM(Q12:Q44)</f>
        <v>28119.029999999995</v>
      </c>
    </row>
    <row r="12" spans="1:17" ht="18.75" customHeight="1" x14ac:dyDescent="0.25">
      <c r="A12" s="12" t="s">
        <v>265</v>
      </c>
      <c r="B12" s="990">
        <v>48</v>
      </c>
      <c r="C12" s="940">
        <f>B12/159</f>
        <v>0.30188679245283018</v>
      </c>
      <c r="D12" s="940">
        <v>9.3699999999999992</v>
      </c>
      <c r="E12" s="940">
        <f>B12*D12</f>
        <v>449.76</v>
      </c>
      <c r="F12" s="1024">
        <v>0.2</v>
      </c>
      <c r="G12" s="940">
        <f>ROUND(E12*F12,2)</f>
        <v>89.95</v>
      </c>
      <c r="H12" s="940">
        <f>ROUND(G12*0.2409,2)</f>
        <v>21.67</v>
      </c>
      <c r="I12" s="941">
        <f>G12+H12</f>
        <v>111.62</v>
      </c>
      <c r="J12" s="939">
        <v>48</v>
      </c>
      <c r="K12" s="940">
        <f>J12/159</f>
        <v>0.30188679245283018</v>
      </c>
      <c r="L12" s="940">
        <v>9.3699999999999992</v>
      </c>
      <c r="M12" s="940">
        <f>J12*L12</f>
        <v>449.76</v>
      </c>
      <c r="N12" s="1024">
        <v>1</v>
      </c>
      <c r="O12" s="940">
        <f>ROUND(M12*N12,2)</f>
        <v>449.76</v>
      </c>
      <c r="P12" s="940">
        <f>ROUND(O12*0.2409,2)</f>
        <v>108.35</v>
      </c>
      <c r="Q12" s="941">
        <f>O12+P12</f>
        <v>558.11</v>
      </c>
    </row>
    <row r="13" spans="1:17" ht="18.75" customHeight="1" x14ac:dyDescent="0.25">
      <c r="A13" s="12" t="s">
        <v>266</v>
      </c>
      <c r="B13" s="990">
        <v>16</v>
      </c>
      <c r="C13" s="940">
        <f>B13/159</f>
        <v>0.10062893081761007</v>
      </c>
      <c r="D13" s="940">
        <v>9.3699999999999992</v>
      </c>
      <c r="E13" s="940">
        <f t="shared" ref="E13:E37" si="13">B13*D13</f>
        <v>149.91999999999999</v>
      </c>
      <c r="F13" s="1024">
        <v>0.2</v>
      </c>
      <c r="G13" s="940">
        <f t="shared" ref="G13:G67" si="14">ROUND(E13*F13,2)</f>
        <v>29.98</v>
      </c>
      <c r="H13" s="940">
        <f t="shared" ref="H13:H67" si="15">ROUND(G13*0.2409,2)</f>
        <v>7.22</v>
      </c>
      <c r="I13" s="941">
        <f t="shared" ref="I13:I37" si="16">G13+H13</f>
        <v>37.200000000000003</v>
      </c>
      <c r="J13" s="939">
        <v>120</v>
      </c>
      <c r="K13" s="940">
        <f t="shared" ref="K13:K90" si="17">J13/159</f>
        <v>0.75471698113207553</v>
      </c>
      <c r="L13" s="940">
        <v>9.3699999999999992</v>
      </c>
      <c r="M13" s="940">
        <f t="shared" ref="M13:M38" si="18">J13*L13</f>
        <v>1124.3999999999999</v>
      </c>
      <c r="N13" s="1024">
        <v>1</v>
      </c>
      <c r="O13" s="940">
        <f t="shared" ref="O13:O44" si="19">ROUND(M13*N13,2)</f>
        <v>1124.4000000000001</v>
      </c>
      <c r="P13" s="940">
        <f t="shared" ref="P13:P67" si="20">ROUND(O13*0.2409,2)</f>
        <v>270.87</v>
      </c>
      <c r="Q13" s="941">
        <f t="shared" ref="Q13:Q38" si="21">O13+P13</f>
        <v>1395.27</v>
      </c>
    </row>
    <row r="14" spans="1:17" ht="18.75" customHeight="1" x14ac:dyDescent="0.25">
      <c r="A14" s="12" t="s">
        <v>267</v>
      </c>
      <c r="B14" s="990">
        <v>48</v>
      </c>
      <c r="C14" s="940">
        <f t="shared" ref="C14:C67" si="22">B14/159</f>
        <v>0.30188679245283018</v>
      </c>
      <c r="D14" s="940">
        <v>9.3699999999999992</v>
      </c>
      <c r="E14" s="940">
        <f t="shared" si="13"/>
        <v>449.76</v>
      </c>
      <c r="F14" s="1024">
        <v>0.2</v>
      </c>
      <c r="G14" s="940">
        <f t="shared" si="14"/>
        <v>89.95</v>
      </c>
      <c r="H14" s="940">
        <f t="shared" si="15"/>
        <v>21.67</v>
      </c>
      <c r="I14" s="941">
        <f t="shared" si="16"/>
        <v>111.62</v>
      </c>
      <c r="J14" s="939">
        <v>72</v>
      </c>
      <c r="K14" s="940">
        <f t="shared" si="17"/>
        <v>0.45283018867924529</v>
      </c>
      <c r="L14" s="940">
        <v>9.3699999999999992</v>
      </c>
      <c r="M14" s="940">
        <f t="shared" si="18"/>
        <v>674.64</v>
      </c>
      <c r="N14" s="1024">
        <v>1</v>
      </c>
      <c r="O14" s="940">
        <f t="shared" si="19"/>
        <v>674.64</v>
      </c>
      <c r="P14" s="940">
        <f t="shared" si="20"/>
        <v>162.52000000000001</v>
      </c>
      <c r="Q14" s="941">
        <f t="shared" si="21"/>
        <v>837.16</v>
      </c>
    </row>
    <row r="15" spans="1:17" ht="18.75" customHeight="1" x14ac:dyDescent="0.25">
      <c r="A15" s="12" t="s">
        <v>268</v>
      </c>
      <c r="B15" s="990"/>
      <c r="C15" s="940"/>
      <c r="D15" s="940"/>
      <c r="E15" s="940"/>
      <c r="F15" s="1024"/>
      <c r="G15" s="940"/>
      <c r="H15" s="940"/>
      <c r="I15" s="941"/>
      <c r="J15" s="939">
        <v>72</v>
      </c>
      <c r="K15" s="940">
        <f t="shared" si="17"/>
        <v>0.45283018867924529</v>
      </c>
      <c r="L15" s="940">
        <v>9.3699999999999992</v>
      </c>
      <c r="M15" s="940">
        <f t="shared" si="18"/>
        <v>674.64</v>
      </c>
      <c r="N15" s="1024">
        <v>1</v>
      </c>
      <c r="O15" s="940">
        <f t="shared" si="19"/>
        <v>674.64</v>
      </c>
      <c r="P15" s="940">
        <f t="shared" si="20"/>
        <v>162.52000000000001</v>
      </c>
      <c r="Q15" s="941">
        <f t="shared" si="21"/>
        <v>837.16</v>
      </c>
    </row>
    <row r="16" spans="1:17" ht="18.75" customHeight="1" x14ac:dyDescent="0.25">
      <c r="A16" s="12" t="s">
        <v>269</v>
      </c>
      <c r="B16" s="990">
        <v>32</v>
      </c>
      <c r="C16" s="940">
        <f t="shared" si="22"/>
        <v>0.20125786163522014</v>
      </c>
      <c r="D16" s="940">
        <v>9.3699999999999992</v>
      </c>
      <c r="E16" s="940">
        <f t="shared" si="13"/>
        <v>299.83999999999997</v>
      </c>
      <c r="F16" s="1024">
        <v>0.2</v>
      </c>
      <c r="G16" s="940">
        <f t="shared" si="14"/>
        <v>59.97</v>
      </c>
      <c r="H16" s="940">
        <f t="shared" si="15"/>
        <v>14.45</v>
      </c>
      <c r="I16" s="941">
        <f t="shared" si="16"/>
        <v>74.42</v>
      </c>
      <c r="J16" s="939">
        <v>96</v>
      </c>
      <c r="K16" s="940">
        <f t="shared" si="17"/>
        <v>0.60377358490566035</v>
      </c>
      <c r="L16" s="940">
        <v>9.3699999999999992</v>
      </c>
      <c r="M16" s="940">
        <f t="shared" si="18"/>
        <v>899.52</v>
      </c>
      <c r="N16" s="1024">
        <v>1</v>
      </c>
      <c r="O16" s="940">
        <f t="shared" si="19"/>
        <v>899.52</v>
      </c>
      <c r="P16" s="940">
        <f t="shared" si="20"/>
        <v>216.69</v>
      </c>
      <c r="Q16" s="941">
        <f t="shared" si="21"/>
        <v>1116.21</v>
      </c>
    </row>
    <row r="17" spans="1:17" ht="18.75" customHeight="1" x14ac:dyDescent="0.25">
      <c r="A17" s="12" t="s">
        <v>270</v>
      </c>
      <c r="B17" s="990">
        <v>48</v>
      </c>
      <c r="C17" s="940">
        <f t="shared" si="22"/>
        <v>0.30188679245283018</v>
      </c>
      <c r="D17" s="940">
        <v>9.3699999999999992</v>
      </c>
      <c r="E17" s="940">
        <f t="shared" si="13"/>
        <v>449.76</v>
      </c>
      <c r="F17" s="1024">
        <v>0.2</v>
      </c>
      <c r="G17" s="940">
        <f t="shared" si="14"/>
        <v>89.95</v>
      </c>
      <c r="H17" s="940">
        <f t="shared" si="15"/>
        <v>21.67</v>
      </c>
      <c r="I17" s="941">
        <f t="shared" si="16"/>
        <v>111.62</v>
      </c>
      <c r="J17" s="939">
        <v>72</v>
      </c>
      <c r="K17" s="940">
        <f t="shared" si="17"/>
        <v>0.45283018867924529</v>
      </c>
      <c r="L17" s="940">
        <v>9.3699999999999992</v>
      </c>
      <c r="M17" s="940">
        <f t="shared" si="18"/>
        <v>674.64</v>
      </c>
      <c r="N17" s="1024">
        <v>1</v>
      </c>
      <c r="O17" s="940">
        <f t="shared" si="19"/>
        <v>674.64</v>
      </c>
      <c r="P17" s="940">
        <f t="shared" si="20"/>
        <v>162.52000000000001</v>
      </c>
      <c r="Q17" s="941">
        <f t="shared" si="21"/>
        <v>837.16</v>
      </c>
    </row>
    <row r="18" spans="1:17" ht="18.75" customHeight="1" x14ac:dyDescent="0.25">
      <c r="A18" s="12" t="s">
        <v>271</v>
      </c>
      <c r="B18" s="990">
        <v>0</v>
      </c>
      <c r="C18" s="940">
        <f t="shared" si="22"/>
        <v>0</v>
      </c>
      <c r="D18" s="940">
        <v>9.3699999999999992</v>
      </c>
      <c r="E18" s="940">
        <f t="shared" si="13"/>
        <v>0</v>
      </c>
      <c r="F18" s="1024">
        <v>0.2</v>
      </c>
      <c r="G18" s="940">
        <f t="shared" si="14"/>
        <v>0</v>
      </c>
      <c r="H18" s="940">
        <f t="shared" si="15"/>
        <v>0</v>
      </c>
      <c r="I18" s="941">
        <f t="shared" si="16"/>
        <v>0</v>
      </c>
      <c r="J18" s="939">
        <v>48</v>
      </c>
      <c r="K18" s="940">
        <f t="shared" si="17"/>
        <v>0.30188679245283018</v>
      </c>
      <c r="L18" s="940">
        <v>9.3699999999999992</v>
      </c>
      <c r="M18" s="940">
        <f t="shared" si="18"/>
        <v>449.76</v>
      </c>
      <c r="N18" s="1024">
        <v>1</v>
      </c>
      <c r="O18" s="940">
        <f t="shared" si="19"/>
        <v>449.76</v>
      </c>
      <c r="P18" s="940">
        <f t="shared" si="20"/>
        <v>108.35</v>
      </c>
      <c r="Q18" s="941">
        <f t="shared" si="21"/>
        <v>558.11</v>
      </c>
    </row>
    <row r="19" spans="1:17" ht="18.75" customHeight="1" x14ac:dyDescent="0.25">
      <c r="A19" s="12" t="s">
        <v>272</v>
      </c>
      <c r="B19" s="990">
        <v>42</v>
      </c>
      <c r="C19" s="940">
        <f t="shared" si="22"/>
        <v>0.26415094339622641</v>
      </c>
      <c r="D19" s="940">
        <v>8.66</v>
      </c>
      <c r="E19" s="940">
        <f t="shared" si="13"/>
        <v>363.72</v>
      </c>
      <c r="F19" s="1024">
        <v>0.2</v>
      </c>
      <c r="G19" s="940">
        <f t="shared" si="14"/>
        <v>72.739999999999995</v>
      </c>
      <c r="H19" s="940">
        <f t="shared" si="15"/>
        <v>17.52</v>
      </c>
      <c r="I19" s="941">
        <f t="shared" si="16"/>
        <v>90.259999999999991</v>
      </c>
      <c r="J19" s="939">
        <v>78</v>
      </c>
      <c r="K19" s="940">
        <f t="shared" si="17"/>
        <v>0.49056603773584906</v>
      </c>
      <c r="L19" s="940">
        <v>8.66</v>
      </c>
      <c r="M19" s="940">
        <f t="shared" si="18"/>
        <v>675.48</v>
      </c>
      <c r="N19" s="1024">
        <v>1</v>
      </c>
      <c r="O19" s="940">
        <f t="shared" si="19"/>
        <v>675.48</v>
      </c>
      <c r="P19" s="940">
        <f t="shared" si="20"/>
        <v>162.72</v>
      </c>
      <c r="Q19" s="941">
        <f t="shared" si="21"/>
        <v>838.2</v>
      </c>
    </row>
    <row r="20" spans="1:17" ht="18.75" customHeight="1" x14ac:dyDescent="0.25">
      <c r="A20" s="12" t="s">
        <v>273</v>
      </c>
      <c r="B20" s="990">
        <v>48</v>
      </c>
      <c r="C20" s="940">
        <f t="shared" si="22"/>
        <v>0.30188679245283018</v>
      </c>
      <c r="D20" s="940">
        <v>8.66</v>
      </c>
      <c r="E20" s="940">
        <f t="shared" si="13"/>
        <v>415.68</v>
      </c>
      <c r="F20" s="1024">
        <v>0.2</v>
      </c>
      <c r="G20" s="940">
        <f t="shared" si="14"/>
        <v>83.14</v>
      </c>
      <c r="H20" s="940">
        <f t="shared" si="15"/>
        <v>20.03</v>
      </c>
      <c r="I20" s="941">
        <f t="shared" si="16"/>
        <v>103.17</v>
      </c>
      <c r="J20" s="939">
        <v>168</v>
      </c>
      <c r="K20" s="940">
        <f t="shared" si="17"/>
        <v>1.0566037735849056</v>
      </c>
      <c r="L20" s="940">
        <v>8.66</v>
      </c>
      <c r="M20" s="940">
        <f t="shared" si="18"/>
        <v>1454.88</v>
      </c>
      <c r="N20" s="1024">
        <v>1</v>
      </c>
      <c r="O20" s="940">
        <f t="shared" si="19"/>
        <v>1454.88</v>
      </c>
      <c r="P20" s="940">
        <f t="shared" si="20"/>
        <v>350.48</v>
      </c>
      <c r="Q20" s="941">
        <f t="shared" si="21"/>
        <v>1805.3600000000001</v>
      </c>
    </row>
    <row r="21" spans="1:17" ht="18.75" customHeight="1" x14ac:dyDescent="0.25">
      <c r="A21" s="12" t="s">
        <v>274</v>
      </c>
      <c r="B21" s="990">
        <v>16</v>
      </c>
      <c r="C21" s="940">
        <f t="shared" si="22"/>
        <v>0.10062893081761007</v>
      </c>
      <c r="D21" s="940">
        <v>8.66</v>
      </c>
      <c r="E21" s="940">
        <f t="shared" si="13"/>
        <v>138.56</v>
      </c>
      <c r="F21" s="1024">
        <v>0.2</v>
      </c>
      <c r="G21" s="940">
        <f t="shared" si="14"/>
        <v>27.71</v>
      </c>
      <c r="H21" s="940">
        <f t="shared" si="15"/>
        <v>6.68</v>
      </c>
      <c r="I21" s="941">
        <f t="shared" si="16"/>
        <v>34.39</v>
      </c>
      <c r="J21" s="939">
        <v>128</v>
      </c>
      <c r="K21" s="940">
        <f t="shared" si="17"/>
        <v>0.80503144654088055</v>
      </c>
      <c r="L21" s="940">
        <v>8.66</v>
      </c>
      <c r="M21" s="940">
        <f t="shared" si="18"/>
        <v>1108.48</v>
      </c>
      <c r="N21" s="1024">
        <v>1</v>
      </c>
      <c r="O21" s="940">
        <f t="shared" si="19"/>
        <v>1108.48</v>
      </c>
      <c r="P21" s="940">
        <f t="shared" si="20"/>
        <v>267.02999999999997</v>
      </c>
      <c r="Q21" s="941">
        <f t="shared" si="21"/>
        <v>1375.51</v>
      </c>
    </row>
    <row r="22" spans="1:17" ht="18.75" customHeight="1" x14ac:dyDescent="0.25">
      <c r="A22" s="12" t="s">
        <v>275</v>
      </c>
      <c r="B22" s="990">
        <v>50</v>
      </c>
      <c r="C22" s="940">
        <f t="shared" si="22"/>
        <v>0.31446540880503143</v>
      </c>
      <c r="D22" s="940">
        <v>8.66</v>
      </c>
      <c r="E22" s="940">
        <f t="shared" si="13"/>
        <v>433</v>
      </c>
      <c r="F22" s="1024">
        <v>0.2</v>
      </c>
      <c r="G22" s="940">
        <f t="shared" si="14"/>
        <v>86.6</v>
      </c>
      <c r="H22" s="940">
        <f t="shared" si="15"/>
        <v>20.86</v>
      </c>
      <c r="I22" s="941">
        <f t="shared" si="16"/>
        <v>107.46</v>
      </c>
      <c r="J22" s="939">
        <v>0</v>
      </c>
      <c r="K22" s="940">
        <f t="shared" si="17"/>
        <v>0</v>
      </c>
      <c r="L22" s="940">
        <v>8.66</v>
      </c>
      <c r="M22" s="940">
        <f t="shared" si="18"/>
        <v>0</v>
      </c>
      <c r="N22" s="1024">
        <v>1</v>
      </c>
      <c r="O22" s="940">
        <f t="shared" si="19"/>
        <v>0</v>
      </c>
      <c r="P22" s="940">
        <f t="shared" si="20"/>
        <v>0</v>
      </c>
      <c r="Q22" s="941">
        <f t="shared" si="21"/>
        <v>0</v>
      </c>
    </row>
    <row r="23" spans="1:17" ht="18.75" customHeight="1" x14ac:dyDescent="0.25">
      <c r="A23" s="12" t="s">
        <v>276</v>
      </c>
      <c r="B23" s="990">
        <v>18</v>
      </c>
      <c r="C23" s="940">
        <f t="shared" si="22"/>
        <v>0.11320754716981132</v>
      </c>
      <c r="D23" s="940">
        <v>8.66</v>
      </c>
      <c r="E23" s="940">
        <f t="shared" si="13"/>
        <v>155.88</v>
      </c>
      <c r="F23" s="1024">
        <v>0.2</v>
      </c>
      <c r="G23" s="940">
        <f t="shared" si="14"/>
        <v>31.18</v>
      </c>
      <c r="H23" s="940">
        <f t="shared" si="15"/>
        <v>7.51</v>
      </c>
      <c r="I23" s="941">
        <f t="shared" si="16"/>
        <v>38.69</v>
      </c>
      <c r="J23" s="939">
        <v>52</v>
      </c>
      <c r="K23" s="940">
        <f t="shared" si="17"/>
        <v>0.32704402515723269</v>
      </c>
      <c r="L23" s="940">
        <v>8.66</v>
      </c>
      <c r="M23" s="940">
        <f t="shared" si="18"/>
        <v>450.32</v>
      </c>
      <c r="N23" s="1024">
        <v>1</v>
      </c>
      <c r="O23" s="940">
        <f t="shared" si="19"/>
        <v>450.32</v>
      </c>
      <c r="P23" s="940">
        <f t="shared" si="20"/>
        <v>108.48</v>
      </c>
      <c r="Q23" s="941">
        <f t="shared" si="21"/>
        <v>558.79999999999995</v>
      </c>
    </row>
    <row r="24" spans="1:17" ht="18.75" customHeight="1" x14ac:dyDescent="0.25">
      <c r="A24" s="12" t="s">
        <v>277</v>
      </c>
      <c r="B24" s="990">
        <v>18</v>
      </c>
      <c r="C24" s="940">
        <f t="shared" si="22"/>
        <v>0.11320754716981132</v>
      </c>
      <c r="D24" s="940">
        <v>8.66</v>
      </c>
      <c r="E24" s="940">
        <f t="shared" si="13"/>
        <v>155.88</v>
      </c>
      <c r="F24" s="1024">
        <v>0.2</v>
      </c>
      <c r="G24" s="940">
        <f t="shared" si="14"/>
        <v>31.18</v>
      </c>
      <c r="H24" s="940">
        <f t="shared" si="15"/>
        <v>7.51</v>
      </c>
      <c r="I24" s="941">
        <f t="shared" si="16"/>
        <v>38.69</v>
      </c>
      <c r="J24" s="939">
        <v>102</v>
      </c>
      <c r="K24" s="940">
        <f t="shared" si="17"/>
        <v>0.64150943396226412</v>
      </c>
      <c r="L24" s="940">
        <v>8.66</v>
      </c>
      <c r="M24" s="940">
        <f t="shared" si="18"/>
        <v>883.32</v>
      </c>
      <c r="N24" s="1024">
        <v>1</v>
      </c>
      <c r="O24" s="940">
        <f t="shared" si="19"/>
        <v>883.32</v>
      </c>
      <c r="P24" s="940">
        <f t="shared" si="20"/>
        <v>212.79</v>
      </c>
      <c r="Q24" s="941">
        <f t="shared" si="21"/>
        <v>1096.1100000000001</v>
      </c>
    </row>
    <row r="25" spans="1:17" ht="18.75" customHeight="1" x14ac:dyDescent="0.25">
      <c r="A25" s="12" t="s">
        <v>278</v>
      </c>
      <c r="B25" s="990">
        <v>50</v>
      </c>
      <c r="C25" s="940">
        <f t="shared" si="22"/>
        <v>0.31446540880503143</v>
      </c>
      <c r="D25" s="940">
        <v>8.66</v>
      </c>
      <c r="E25" s="940">
        <f t="shared" si="13"/>
        <v>433</v>
      </c>
      <c r="F25" s="1024">
        <v>0.2</v>
      </c>
      <c r="G25" s="940">
        <f t="shared" si="14"/>
        <v>86.6</v>
      </c>
      <c r="H25" s="940">
        <f t="shared" si="15"/>
        <v>20.86</v>
      </c>
      <c r="I25" s="941">
        <f t="shared" si="16"/>
        <v>107.46</v>
      </c>
      <c r="J25" s="939">
        <v>105</v>
      </c>
      <c r="K25" s="940">
        <f t="shared" si="17"/>
        <v>0.660377358490566</v>
      </c>
      <c r="L25" s="940">
        <v>8.66</v>
      </c>
      <c r="M25" s="940">
        <f t="shared" si="18"/>
        <v>909.30000000000007</v>
      </c>
      <c r="N25" s="1024">
        <v>1</v>
      </c>
      <c r="O25" s="940">
        <f t="shared" si="19"/>
        <v>909.3</v>
      </c>
      <c r="P25" s="940">
        <f t="shared" si="20"/>
        <v>219.05</v>
      </c>
      <c r="Q25" s="941">
        <f t="shared" si="21"/>
        <v>1128.3499999999999</v>
      </c>
    </row>
    <row r="26" spans="1:17" ht="18.75" customHeight="1" x14ac:dyDescent="0.25">
      <c r="A26" s="12" t="s">
        <v>279</v>
      </c>
      <c r="B26" s="990">
        <v>48</v>
      </c>
      <c r="C26" s="940">
        <f t="shared" si="22"/>
        <v>0.30188679245283018</v>
      </c>
      <c r="D26" s="940">
        <v>8.66</v>
      </c>
      <c r="E26" s="940">
        <f t="shared" si="13"/>
        <v>415.68</v>
      </c>
      <c r="F26" s="1024">
        <v>0.2</v>
      </c>
      <c r="G26" s="940">
        <f t="shared" si="14"/>
        <v>83.14</v>
      </c>
      <c r="H26" s="940">
        <f t="shared" si="15"/>
        <v>20.03</v>
      </c>
      <c r="I26" s="941">
        <f t="shared" si="16"/>
        <v>103.17</v>
      </c>
      <c r="J26" s="939">
        <v>135</v>
      </c>
      <c r="K26" s="940">
        <f t="shared" si="17"/>
        <v>0.84905660377358494</v>
      </c>
      <c r="L26" s="940">
        <v>8.66</v>
      </c>
      <c r="M26" s="940">
        <f t="shared" si="18"/>
        <v>1169.0999999999999</v>
      </c>
      <c r="N26" s="1024">
        <v>1</v>
      </c>
      <c r="O26" s="940">
        <f t="shared" si="19"/>
        <v>1169.0999999999999</v>
      </c>
      <c r="P26" s="940">
        <f t="shared" si="20"/>
        <v>281.64</v>
      </c>
      <c r="Q26" s="941">
        <f t="shared" si="21"/>
        <v>1450.7399999999998</v>
      </c>
    </row>
    <row r="27" spans="1:17" ht="18.75" customHeight="1" x14ac:dyDescent="0.25">
      <c r="A27" s="12" t="s">
        <v>280</v>
      </c>
      <c r="B27" s="990">
        <v>46</v>
      </c>
      <c r="C27" s="940">
        <f t="shared" si="22"/>
        <v>0.28930817610062892</v>
      </c>
      <c r="D27" s="940">
        <v>8.66</v>
      </c>
      <c r="E27" s="940">
        <f t="shared" si="13"/>
        <v>398.36</v>
      </c>
      <c r="F27" s="1024">
        <v>0.2</v>
      </c>
      <c r="G27" s="940">
        <f t="shared" si="14"/>
        <v>79.67</v>
      </c>
      <c r="H27" s="940">
        <f t="shared" si="15"/>
        <v>19.190000000000001</v>
      </c>
      <c r="I27" s="941">
        <f t="shared" si="16"/>
        <v>98.86</v>
      </c>
      <c r="J27" s="939">
        <v>200</v>
      </c>
      <c r="K27" s="940">
        <f t="shared" si="17"/>
        <v>1.2578616352201257</v>
      </c>
      <c r="L27" s="940">
        <v>8.66</v>
      </c>
      <c r="M27" s="940">
        <f t="shared" si="18"/>
        <v>1732</v>
      </c>
      <c r="N27" s="1024">
        <v>1</v>
      </c>
      <c r="O27" s="940">
        <f t="shared" si="19"/>
        <v>1732</v>
      </c>
      <c r="P27" s="940">
        <f t="shared" si="20"/>
        <v>417.24</v>
      </c>
      <c r="Q27" s="941">
        <f t="shared" si="21"/>
        <v>2149.2399999999998</v>
      </c>
    </row>
    <row r="28" spans="1:17" ht="18.75" customHeight="1" x14ac:dyDescent="0.25">
      <c r="A28" s="12" t="s">
        <v>281</v>
      </c>
      <c r="B28" s="990">
        <v>16</v>
      </c>
      <c r="C28" s="940">
        <f t="shared" si="22"/>
        <v>0.10062893081761007</v>
      </c>
      <c r="D28" s="940">
        <v>8.66</v>
      </c>
      <c r="E28" s="940">
        <f t="shared" si="13"/>
        <v>138.56</v>
      </c>
      <c r="F28" s="1024">
        <v>0.2</v>
      </c>
      <c r="G28" s="940">
        <f t="shared" si="14"/>
        <v>27.71</v>
      </c>
      <c r="H28" s="940">
        <f t="shared" si="15"/>
        <v>6.68</v>
      </c>
      <c r="I28" s="941">
        <f t="shared" si="16"/>
        <v>34.39</v>
      </c>
      <c r="J28" s="939">
        <v>32</v>
      </c>
      <c r="K28" s="940">
        <f t="shared" si="17"/>
        <v>0.20125786163522014</v>
      </c>
      <c r="L28" s="940">
        <v>8.66</v>
      </c>
      <c r="M28" s="940">
        <f t="shared" si="18"/>
        <v>277.12</v>
      </c>
      <c r="N28" s="1024">
        <v>1</v>
      </c>
      <c r="O28" s="940">
        <f t="shared" si="19"/>
        <v>277.12</v>
      </c>
      <c r="P28" s="940">
        <f t="shared" si="20"/>
        <v>66.760000000000005</v>
      </c>
      <c r="Q28" s="941">
        <f t="shared" si="21"/>
        <v>343.88</v>
      </c>
    </row>
    <row r="29" spans="1:17" ht="18.75" customHeight="1" x14ac:dyDescent="0.25">
      <c r="A29" s="12" t="s">
        <v>282</v>
      </c>
      <c r="B29" s="990">
        <v>40</v>
      </c>
      <c r="C29" s="940">
        <f t="shared" si="22"/>
        <v>0.25157232704402516</v>
      </c>
      <c r="D29" s="940">
        <v>8.66</v>
      </c>
      <c r="E29" s="940">
        <f t="shared" si="13"/>
        <v>346.4</v>
      </c>
      <c r="F29" s="1024">
        <v>0.2</v>
      </c>
      <c r="G29" s="940">
        <f t="shared" si="14"/>
        <v>69.28</v>
      </c>
      <c r="H29" s="940">
        <f t="shared" si="15"/>
        <v>16.690000000000001</v>
      </c>
      <c r="I29" s="941">
        <f t="shared" si="16"/>
        <v>85.97</v>
      </c>
      <c r="J29" s="939">
        <v>55.5</v>
      </c>
      <c r="K29" s="940">
        <f t="shared" si="17"/>
        <v>0.34905660377358488</v>
      </c>
      <c r="L29" s="940">
        <v>8.66</v>
      </c>
      <c r="M29" s="940">
        <f t="shared" si="18"/>
        <v>480.63</v>
      </c>
      <c r="N29" s="1024">
        <v>1</v>
      </c>
      <c r="O29" s="940">
        <f t="shared" si="19"/>
        <v>480.63</v>
      </c>
      <c r="P29" s="940">
        <f t="shared" si="20"/>
        <v>115.78</v>
      </c>
      <c r="Q29" s="941">
        <f t="shared" si="21"/>
        <v>596.41</v>
      </c>
    </row>
    <row r="30" spans="1:17" ht="18.75" customHeight="1" x14ac:dyDescent="0.25">
      <c r="A30" s="12" t="s">
        <v>283</v>
      </c>
      <c r="B30" s="990">
        <v>48</v>
      </c>
      <c r="C30" s="940">
        <f t="shared" si="22"/>
        <v>0.30188679245283018</v>
      </c>
      <c r="D30" s="940">
        <v>8.66</v>
      </c>
      <c r="E30" s="940">
        <f t="shared" si="13"/>
        <v>415.68</v>
      </c>
      <c r="F30" s="1024">
        <v>0.2</v>
      </c>
      <c r="G30" s="940">
        <f t="shared" si="14"/>
        <v>83.14</v>
      </c>
      <c r="H30" s="940">
        <f t="shared" si="15"/>
        <v>20.03</v>
      </c>
      <c r="I30" s="941">
        <f t="shared" si="16"/>
        <v>103.17</v>
      </c>
      <c r="J30" s="939">
        <v>183</v>
      </c>
      <c r="K30" s="940">
        <f t="shared" si="17"/>
        <v>1.1509433962264151</v>
      </c>
      <c r="L30" s="940">
        <v>8.66</v>
      </c>
      <c r="M30" s="940">
        <f t="shared" si="18"/>
        <v>1584.78</v>
      </c>
      <c r="N30" s="1024">
        <v>1</v>
      </c>
      <c r="O30" s="940">
        <f t="shared" si="19"/>
        <v>1584.78</v>
      </c>
      <c r="P30" s="940">
        <f t="shared" si="20"/>
        <v>381.77</v>
      </c>
      <c r="Q30" s="941">
        <f t="shared" si="21"/>
        <v>1966.55</v>
      </c>
    </row>
    <row r="31" spans="1:17" ht="18.75" customHeight="1" x14ac:dyDescent="0.25">
      <c r="A31" s="12" t="s">
        <v>284</v>
      </c>
      <c r="B31" s="990">
        <v>16</v>
      </c>
      <c r="C31" s="940">
        <f t="shared" si="22"/>
        <v>0.10062893081761007</v>
      </c>
      <c r="D31" s="940">
        <v>8.66</v>
      </c>
      <c r="E31" s="940">
        <f t="shared" si="13"/>
        <v>138.56</v>
      </c>
      <c r="F31" s="1024">
        <v>0.2</v>
      </c>
      <c r="G31" s="940">
        <f t="shared" si="14"/>
        <v>27.71</v>
      </c>
      <c r="H31" s="940">
        <f t="shared" si="15"/>
        <v>6.68</v>
      </c>
      <c r="I31" s="941">
        <f t="shared" si="16"/>
        <v>34.39</v>
      </c>
      <c r="J31" s="939">
        <v>48</v>
      </c>
      <c r="K31" s="940">
        <f t="shared" si="17"/>
        <v>0.30188679245283018</v>
      </c>
      <c r="L31" s="940">
        <v>8.66</v>
      </c>
      <c r="M31" s="940">
        <f t="shared" si="18"/>
        <v>415.68</v>
      </c>
      <c r="N31" s="1024">
        <v>1</v>
      </c>
      <c r="O31" s="940">
        <f t="shared" si="19"/>
        <v>415.68</v>
      </c>
      <c r="P31" s="940">
        <f t="shared" si="20"/>
        <v>100.14</v>
      </c>
      <c r="Q31" s="941">
        <f t="shared" si="21"/>
        <v>515.82000000000005</v>
      </c>
    </row>
    <row r="32" spans="1:17" ht="18.75" customHeight="1" x14ac:dyDescent="0.25">
      <c r="A32" s="12" t="s">
        <v>285</v>
      </c>
      <c r="B32" s="990"/>
      <c r="C32" s="940"/>
      <c r="D32" s="940"/>
      <c r="E32" s="940"/>
      <c r="F32" s="1024"/>
      <c r="G32" s="940"/>
      <c r="H32" s="940"/>
      <c r="I32" s="941"/>
      <c r="J32" s="939">
        <v>81</v>
      </c>
      <c r="K32" s="940">
        <f t="shared" si="17"/>
        <v>0.50943396226415094</v>
      </c>
      <c r="L32" s="940">
        <v>8.66</v>
      </c>
      <c r="M32" s="940">
        <f t="shared" si="18"/>
        <v>701.46</v>
      </c>
      <c r="N32" s="1024">
        <v>1</v>
      </c>
      <c r="O32" s="940">
        <f t="shared" si="19"/>
        <v>701.46</v>
      </c>
      <c r="P32" s="940">
        <f t="shared" si="20"/>
        <v>168.98</v>
      </c>
      <c r="Q32" s="941">
        <f t="shared" si="21"/>
        <v>870.44</v>
      </c>
    </row>
    <row r="33" spans="1:17" ht="18.75" customHeight="1" x14ac:dyDescent="0.25">
      <c r="A33" s="12" t="s">
        <v>286</v>
      </c>
      <c r="B33" s="990">
        <v>16.5</v>
      </c>
      <c r="C33" s="940">
        <f t="shared" si="22"/>
        <v>0.10377358490566038</v>
      </c>
      <c r="D33" s="940">
        <v>8.66</v>
      </c>
      <c r="E33" s="940">
        <f t="shared" si="13"/>
        <v>142.89000000000001</v>
      </c>
      <c r="F33" s="1024">
        <v>0.2</v>
      </c>
      <c r="G33" s="940">
        <f t="shared" si="14"/>
        <v>28.58</v>
      </c>
      <c r="H33" s="940">
        <f t="shared" si="15"/>
        <v>6.88</v>
      </c>
      <c r="I33" s="941">
        <f t="shared" si="16"/>
        <v>35.46</v>
      </c>
      <c r="J33" s="939">
        <v>0</v>
      </c>
      <c r="K33" s="940">
        <f t="shared" si="17"/>
        <v>0</v>
      </c>
      <c r="L33" s="940">
        <v>8.66</v>
      </c>
      <c r="M33" s="940">
        <f t="shared" si="18"/>
        <v>0</v>
      </c>
      <c r="N33" s="1024">
        <v>1</v>
      </c>
      <c r="O33" s="940">
        <f t="shared" si="19"/>
        <v>0</v>
      </c>
      <c r="P33" s="940">
        <f t="shared" si="20"/>
        <v>0</v>
      </c>
      <c r="Q33" s="941">
        <f t="shared" si="21"/>
        <v>0</v>
      </c>
    </row>
    <row r="34" spans="1:17" ht="18.75" customHeight="1" x14ac:dyDescent="0.25">
      <c r="A34" s="12" t="s">
        <v>287</v>
      </c>
      <c r="B34" s="990">
        <v>16</v>
      </c>
      <c r="C34" s="940">
        <f t="shared" si="22"/>
        <v>0.10062893081761007</v>
      </c>
      <c r="D34" s="940">
        <v>8.66</v>
      </c>
      <c r="E34" s="940">
        <f t="shared" si="13"/>
        <v>138.56</v>
      </c>
      <c r="F34" s="1024">
        <v>0.2</v>
      </c>
      <c r="G34" s="940">
        <f t="shared" si="14"/>
        <v>27.71</v>
      </c>
      <c r="H34" s="940">
        <f t="shared" si="15"/>
        <v>6.68</v>
      </c>
      <c r="I34" s="941">
        <f t="shared" si="16"/>
        <v>34.39</v>
      </c>
      <c r="J34" s="939">
        <v>49.5</v>
      </c>
      <c r="K34" s="940">
        <f t="shared" si="17"/>
        <v>0.31132075471698112</v>
      </c>
      <c r="L34" s="940">
        <v>8.66</v>
      </c>
      <c r="M34" s="940">
        <f t="shared" si="18"/>
        <v>428.67</v>
      </c>
      <c r="N34" s="1024">
        <v>1</v>
      </c>
      <c r="O34" s="940">
        <f t="shared" si="19"/>
        <v>428.67</v>
      </c>
      <c r="P34" s="940">
        <f t="shared" si="20"/>
        <v>103.27</v>
      </c>
      <c r="Q34" s="941">
        <f t="shared" si="21"/>
        <v>531.94000000000005</v>
      </c>
    </row>
    <row r="35" spans="1:17" ht="18.75" customHeight="1" x14ac:dyDescent="0.25">
      <c r="A35" s="12" t="s">
        <v>288</v>
      </c>
      <c r="B35" s="990">
        <v>23.5</v>
      </c>
      <c r="C35" s="940">
        <f t="shared" si="22"/>
        <v>0.14779874213836477</v>
      </c>
      <c r="D35" s="940">
        <v>7.83</v>
      </c>
      <c r="E35" s="940">
        <f t="shared" si="13"/>
        <v>184.005</v>
      </c>
      <c r="F35" s="1024">
        <v>0.2</v>
      </c>
      <c r="G35" s="940">
        <f t="shared" si="14"/>
        <v>36.799999999999997</v>
      </c>
      <c r="H35" s="940">
        <f t="shared" si="15"/>
        <v>8.8699999999999992</v>
      </c>
      <c r="I35" s="941">
        <f t="shared" si="16"/>
        <v>45.669999999999995</v>
      </c>
      <c r="J35" s="939">
        <v>47</v>
      </c>
      <c r="K35" s="940">
        <f t="shared" si="17"/>
        <v>0.29559748427672955</v>
      </c>
      <c r="L35" s="940">
        <v>7.83</v>
      </c>
      <c r="M35" s="940">
        <f t="shared" si="18"/>
        <v>368.01</v>
      </c>
      <c r="N35" s="1024">
        <v>1</v>
      </c>
      <c r="O35" s="940">
        <f t="shared" si="19"/>
        <v>368.01</v>
      </c>
      <c r="P35" s="940">
        <f t="shared" si="20"/>
        <v>88.65</v>
      </c>
      <c r="Q35" s="941">
        <f t="shared" si="21"/>
        <v>456.65999999999997</v>
      </c>
    </row>
    <row r="36" spans="1:17" ht="18.75" customHeight="1" x14ac:dyDescent="0.25">
      <c r="A36" s="12" t="s">
        <v>289</v>
      </c>
      <c r="B36" s="990"/>
      <c r="C36" s="940"/>
      <c r="D36" s="940"/>
      <c r="E36" s="940"/>
      <c r="F36" s="1024"/>
      <c r="G36" s="940"/>
      <c r="H36" s="940"/>
      <c r="I36" s="941"/>
      <c r="J36" s="939">
        <v>24</v>
      </c>
      <c r="K36" s="940">
        <f t="shared" si="17"/>
        <v>0.15094339622641509</v>
      </c>
      <c r="L36" s="940">
        <v>7.83</v>
      </c>
      <c r="M36" s="940">
        <f t="shared" si="18"/>
        <v>187.92000000000002</v>
      </c>
      <c r="N36" s="1024">
        <v>1</v>
      </c>
      <c r="O36" s="940">
        <f t="shared" si="19"/>
        <v>187.92</v>
      </c>
      <c r="P36" s="940">
        <f t="shared" si="20"/>
        <v>45.27</v>
      </c>
      <c r="Q36" s="941">
        <f t="shared" si="21"/>
        <v>233.19</v>
      </c>
    </row>
    <row r="37" spans="1:17" ht="18.75" customHeight="1" x14ac:dyDescent="0.25">
      <c r="A37" s="12" t="s">
        <v>290</v>
      </c>
      <c r="B37" s="990">
        <v>32</v>
      </c>
      <c r="C37" s="940">
        <f t="shared" si="22"/>
        <v>0.20125786163522014</v>
      </c>
      <c r="D37" s="940">
        <v>7.83</v>
      </c>
      <c r="E37" s="940">
        <f t="shared" si="13"/>
        <v>250.56</v>
      </c>
      <c r="F37" s="1024">
        <v>0.2</v>
      </c>
      <c r="G37" s="940">
        <f t="shared" si="14"/>
        <v>50.11</v>
      </c>
      <c r="H37" s="940">
        <f t="shared" si="15"/>
        <v>12.07</v>
      </c>
      <c r="I37" s="941">
        <f t="shared" si="16"/>
        <v>62.18</v>
      </c>
      <c r="J37" s="939">
        <v>23.5</v>
      </c>
      <c r="K37" s="940">
        <f t="shared" si="17"/>
        <v>0.14779874213836477</v>
      </c>
      <c r="L37" s="940">
        <v>7.83</v>
      </c>
      <c r="M37" s="940">
        <f t="shared" si="18"/>
        <v>184.005</v>
      </c>
      <c r="N37" s="1024">
        <v>1</v>
      </c>
      <c r="O37" s="940">
        <f t="shared" si="19"/>
        <v>184.01</v>
      </c>
      <c r="P37" s="940">
        <f t="shared" si="20"/>
        <v>44.33</v>
      </c>
      <c r="Q37" s="941">
        <f t="shared" si="21"/>
        <v>228.33999999999997</v>
      </c>
    </row>
    <row r="38" spans="1:17" ht="19.5" customHeight="1" x14ac:dyDescent="0.25">
      <c r="A38" s="12" t="s">
        <v>291</v>
      </c>
      <c r="B38" s="990"/>
      <c r="C38" s="940"/>
      <c r="D38" s="940"/>
      <c r="E38" s="940"/>
      <c r="F38" s="1024"/>
      <c r="G38" s="940"/>
      <c r="H38" s="940"/>
      <c r="I38" s="941"/>
      <c r="J38" s="939">
        <v>16.5</v>
      </c>
      <c r="K38" s="940">
        <f t="shared" si="17"/>
        <v>0.10377358490566038</v>
      </c>
      <c r="L38" s="940">
        <v>7.83</v>
      </c>
      <c r="M38" s="940">
        <f t="shared" si="18"/>
        <v>129.19499999999999</v>
      </c>
      <c r="N38" s="1024">
        <v>1</v>
      </c>
      <c r="O38" s="940">
        <f t="shared" si="19"/>
        <v>129.19999999999999</v>
      </c>
      <c r="P38" s="940">
        <f t="shared" si="20"/>
        <v>31.12</v>
      </c>
      <c r="Q38" s="941">
        <f t="shared" si="21"/>
        <v>160.32</v>
      </c>
    </row>
    <row r="39" spans="1:17" ht="18.75" customHeight="1" x14ac:dyDescent="0.25">
      <c r="A39" s="12" t="s">
        <v>292</v>
      </c>
      <c r="B39" s="990">
        <v>48</v>
      </c>
      <c r="C39" s="940">
        <f>B39/159</f>
        <v>0.30188679245283018</v>
      </c>
      <c r="D39" s="940">
        <v>8.66</v>
      </c>
      <c r="E39" s="940">
        <f>B39*D39</f>
        <v>415.68</v>
      </c>
      <c r="F39" s="1024">
        <v>0.2</v>
      </c>
      <c r="G39" s="940">
        <f t="shared" si="14"/>
        <v>83.14</v>
      </c>
      <c r="H39" s="940">
        <f t="shared" si="15"/>
        <v>20.03</v>
      </c>
      <c r="I39" s="941">
        <f>G39+H39</f>
        <v>103.17</v>
      </c>
      <c r="J39" s="939">
        <v>74</v>
      </c>
      <c r="K39" s="940">
        <f>J39/159</f>
        <v>0.46540880503144655</v>
      </c>
      <c r="L39" s="940">
        <v>8.66</v>
      </c>
      <c r="M39" s="940">
        <f>J39*L39</f>
        <v>640.84</v>
      </c>
      <c r="N39" s="1024">
        <v>1</v>
      </c>
      <c r="O39" s="940">
        <f t="shared" si="19"/>
        <v>640.84</v>
      </c>
      <c r="P39" s="940">
        <f t="shared" si="20"/>
        <v>154.38</v>
      </c>
      <c r="Q39" s="941">
        <f>O39+P39</f>
        <v>795.22</v>
      </c>
    </row>
    <row r="40" spans="1:17" ht="18.75" customHeight="1" x14ac:dyDescent="0.25">
      <c r="A40" s="12" t="s">
        <v>293</v>
      </c>
      <c r="B40" s="990">
        <v>91</v>
      </c>
      <c r="C40" s="940">
        <f>B40/159</f>
        <v>0.57232704402515722</v>
      </c>
      <c r="D40" s="940">
        <v>8.66</v>
      </c>
      <c r="E40" s="940">
        <f t="shared" ref="E40:E43" si="23">B40*D40</f>
        <v>788.06000000000006</v>
      </c>
      <c r="F40" s="1024">
        <v>0.2</v>
      </c>
      <c r="G40" s="940">
        <f t="shared" si="14"/>
        <v>157.61000000000001</v>
      </c>
      <c r="H40" s="940">
        <f t="shared" si="15"/>
        <v>37.97</v>
      </c>
      <c r="I40" s="941">
        <f t="shared" ref="I40:I43" si="24">G40+H40</f>
        <v>195.58</v>
      </c>
      <c r="J40" s="939">
        <v>217</v>
      </c>
      <c r="K40" s="940">
        <f t="shared" si="17"/>
        <v>1.3647798742138364</v>
      </c>
      <c r="L40" s="940">
        <v>8.66</v>
      </c>
      <c r="M40" s="940">
        <f t="shared" ref="M40:M44" si="25">J40*L40</f>
        <v>1879.22</v>
      </c>
      <c r="N40" s="1024">
        <v>1</v>
      </c>
      <c r="O40" s="940">
        <f t="shared" si="19"/>
        <v>1879.22</v>
      </c>
      <c r="P40" s="940">
        <f t="shared" si="20"/>
        <v>452.7</v>
      </c>
      <c r="Q40" s="941">
        <f t="shared" ref="Q40:Q44" si="26">O40+P40</f>
        <v>2331.92</v>
      </c>
    </row>
    <row r="41" spans="1:17" ht="18.75" customHeight="1" x14ac:dyDescent="0.25">
      <c r="A41" s="12" t="s">
        <v>294</v>
      </c>
      <c r="B41" s="990">
        <v>16</v>
      </c>
      <c r="C41" s="940">
        <f t="shared" si="22"/>
        <v>0.10062893081761007</v>
      </c>
      <c r="D41" s="940">
        <v>8.66</v>
      </c>
      <c r="E41" s="940">
        <f t="shared" si="23"/>
        <v>138.56</v>
      </c>
      <c r="F41" s="1024">
        <v>0.2</v>
      </c>
      <c r="G41" s="940">
        <f t="shared" si="14"/>
        <v>27.71</v>
      </c>
      <c r="H41" s="940">
        <f t="shared" si="15"/>
        <v>6.68</v>
      </c>
      <c r="I41" s="941">
        <f t="shared" si="24"/>
        <v>34.39</v>
      </c>
      <c r="J41" s="939">
        <v>8</v>
      </c>
      <c r="K41" s="940">
        <f t="shared" si="17"/>
        <v>5.0314465408805034E-2</v>
      </c>
      <c r="L41" s="940">
        <v>8.66</v>
      </c>
      <c r="M41" s="940">
        <f t="shared" si="25"/>
        <v>69.28</v>
      </c>
      <c r="N41" s="1024">
        <v>1</v>
      </c>
      <c r="O41" s="940">
        <f t="shared" si="19"/>
        <v>69.28</v>
      </c>
      <c r="P41" s="940">
        <f t="shared" si="20"/>
        <v>16.690000000000001</v>
      </c>
      <c r="Q41" s="941">
        <f t="shared" si="26"/>
        <v>85.97</v>
      </c>
    </row>
    <row r="42" spans="1:17" ht="18.75" customHeight="1" x14ac:dyDescent="0.25">
      <c r="A42" s="12" t="s">
        <v>295</v>
      </c>
      <c r="B42" s="990">
        <v>16</v>
      </c>
      <c r="C42" s="940">
        <f t="shared" si="22"/>
        <v>0.10062893081761007</v>
      </c>
      <c r="D42" s="940">
        <v>8.66</v>
      </c>
      <c r="E42" s="940">
        <f t="shared" si="23"/>
        <v>138.56</v>
      </c>
      <c r="F42" s="1024">
        <v>0.2</v>
      </c>
      <c r="G42" s="940">
        <f t="shared" si="14"/>
        <v>27.71</v>
      </c>
      <c r="H42" s="940">
        <f t="shared" si="15"/>
        <v>6.68</v>
      </c>
      <c r="I42" s="941">
        <f t="shared" si="24"/>
        <v>34.39</v>
      </c>
      <c r="J42" s="939">
        <v>96</v>
      </c>
      <c r="K42" s="940">
        <f t="shared" si="17"/>
        <v>0.60377358490566035</v>
      </c>
      <c r="L42" s="940">
        <v>8.66</v>
      </c>
      <c r="M42" s="940">
        <f t="shared" si="25"/>
        <v>831.36</v>
      </c>
      <c r="N42" s="1024">
        <v>1</v>
      </c>
      <c r="O42" s="940">
        <f t="shared" si="19"/>
        <v>831.36</v>
      </c>
      <c r="P42" s="940">
        <f t="shared" si="20"/>
        <v>200.27</v>
      </c>
      <c r="Q42" s="941">
        <f t="shared" si="26"/>
        <v>1031.6300000000001</v>
      </c>
    </row>
    <row r="43" spans="1:17" ht="18.75" customHeight="1" x14ac:dyDescent="0.25">
      <c r="A43" s="12" t="s">
        <v>296</v>
      </c>
      <c r="B43" s="990">
        <v>21</v>
      </c>
      <c r="C43" s="940">
        <f t="shared" si="22"/>
        <v>0.13207547169811321</v>
      </c>
      <c r="D43" s="940">
        <v>8.66</v>
      </c>
      <c r="E43" s="940">
        <f t="shared" si="23"/>
        <v>181.86</v>
      </c>
      <c r="F43" s="1024">
        <v>0.2</v>
      </c>
      <c r="G43" s="940">
        <f t="shared" si="14"/>
        <v>36.369999999999997</v>
      </c>
      <c r="H43" s="940">
        <f t="shared" si="15"/>
        <v>8.76</v>
      </c>
      <c r="I43" s="941">
        <f t="shared" si="24"/>
        <v>45.129999999999995</v>
      </c>
      <c r="J43" s="939">
        <v>85</v>
      </c>
      <c r="K43" s="940">
        <f t="shared" si="17"/>
        <v>0.53459119496855345</v>
      </c>
      <c r="L43" s="940">
        <v>8.66</v>
      </c>
      <c r="M43" s="940">
        <f t="shared" si="25"/>
        <v>736.1</v>
      </c>
      <c r="N43" s="1024">
        <v>1</v>
      </c>
      <c r="O43" s="940">
        <f t="shared" si="19"/>
        <v>736.1</v>
      </c>
      <c r="P43" s="940">
        <f t="shared" si="20"/>
        <v>177.33</v>
      </c>
      <c r="Q43" s="941">
        <f t="shared" si="26"/>
        <v>913.43000000000006</v>
      </c>
    </row>
    <row r="44" spans="1:17" ht="18.75" customHeight="1" x14ac:dyDescent="0.25">
      <c r="A44" s="12" t="s">
        <v>297</v>
      </c>
      <c r="B44" s="990"/>
      <c r="C44" s="940"/>
      <c r="D44" s="940"/>
      <c r="E44" s="940"/>
      <c r="F44" s="1024"/>
      <c r="G44" s="940"/>
      <c r="H44" s="940"/>
      <c r="I44" s="941"/>
      <c r="J44" s="939">
        <v>48</v>
      </c>
      <c r="K44" s="940">
        <f t="shared" si="17"/>
        <v>0.30188679245283018</v>
      </c>
      <c r="L44" s="940">
        <v>8.66</v>
      </c>
      <c r="M44" s="940">
        <f t="shared" si="25"/>
        <v>415.68</v>
      </c>
      <c r="N44" s="1024">
        <v>1</v>
      </c>
      <c r="O44" s="940">
        <f t="shared" si="19"/>
        <v>415.68</v>
      </c>
      <c r="P44" s="940">
        <f t="shared" si="20"/>
        <v>100.14</v>
      </c>
      <c r="Q44" s="941">
        <f t="shared" si="26"/>
        <v>515.82000000000005</v>
      </c>
    </row>
    <row r="45" spans="1:17" ht="49.5" customHeight="1" x14ac:dyDescent="0.25">
      <c r="A45" s="985" t="s">
        <v>9</v>
      </c>
      <c r="B45" s="1033">
        <f>SUM(B46:B59)</f>
        <v>384</v>
      </c>
      <c r="C45" s="980">
        <f>SUM(C46:C59)</f>
        <v>2.4150943396226419</v>
      </c>
      <c r="D45" s="980"/>
      <c r="E45" s="980"/>
      <c r="F45" s="1038"/>
      <c r="G45" s="980">
        <f t="shared" ref="G45:I45" si="27">SUM(G46:G59)</f>
        <v>396.04</v>
      </c>
      <c r="H45" s="980">
        <f t="shared" si="27"/>
        <v>95.42</v>
      </c>
      <c r="I45" s="981">
        <f t="shared" si="27"/>
        <v>491.46000000000004</v>
      </c>
      <c r="J45" s="978">
        <f>SUM(J46:J59)</f>
        <v>1188</v>
      </c>
      <c r="K45" s="980">
        <f>SUM(K46:K59)</f>
        <v>7.4716981132075473</v>
      </c>
      <c r="L45" s="972"/>
      <c r="M45" s="972"/>
      <c r="N45" s="1038"/>
      <c r="O45" s="972">
        <f t="shared" ref="O45" si="28">SUM(O46:O59)</f>
        <v>6098.2100000000009</v>
      </c>
      <c r="P45" s="972">
        <f t="shared" ref="P45" si="29">SUM(P46:P59)</f>
        <v>1469.05</v>
      </c>
      <c r="Q45" s="973">
        <f t="shared" ref="Q45" si="30">SUM(Q46:Q59)</f>
        <v>7567.2599999999993</v>
      </c>
    </row>
    <row r="46" spans="1:17" x14ac:dyDescent="0.25">
      <c r="A46" s="12" t="s">
        <v>298</v>
      </c>
      <c r="B46" s="990">
        <v>48</v>
      </c>
      <c r="C46" s="940">
        <f t="shared" si="22"/>
        <v>0.30188679245283018</v>
      </c>
      <c r="D46" s="940">
        <v>5.23</v>
      </c>
      <c r="E46" s="940">
        <f t="shared" ref="E46:E58" si="31">B46*D46</f>
        <v>251.04000000000002</v>
      </c>
      <c r="F46" s="1024">
        <v>0.2</v>
      </c>
      <c r="G46" s="940">
        <f t="shared" si="14"/>
        <v>50.21</v>
      </c>
      <c r="H46" s="940">
        <f t="shared" si="15"/>
        <v>12.1</v>
      </c>
      <c r="I46" s="941">
        <f t="shared" ref="I46:I58" si="32">G46+H46</f>
        <v>62.31</v>
      </c>
      <c r="J46" s="939">
        <v>91</v>
      </c>
      <c r="K46" s="940">
        <f t="shared" si="17"/>
        <v>0.57232704402515722</v>
      </c>
      <c r="L46" s="940">
        <v>5.23</v>
      </c>
      <c r="M46" s="940">
        <f t="shared" ref="M46:M59" si="33">J46*L46</f>
        <v>475.93000000000006</v>
      </c>
      <c r="N46" s="1024">
        <v>1</v>
      </c>
      <c r="O46" s="940">
        <f t="shared" ref="O46" si="34">ROUND(M46*N46,2)</f>
        <v>475.93</v>
      </c>
      <c r="P46" s="940">
        <f t="shared" si="20"/>
        <v>114.65</v>
      </c>
      <c r="Q46" s="941">
        <f t="shared" ref="Q46:Q59" si="35">O46+P46</f>
        <v>590.58000000000004</v>
      </c>
    </row>
    <row r="47" spans="1:17" x14ac:dyDescent="0.25">
      <c r="A47" s="12" t="s">
        <v>299</v>
      </c>
      <c r="B47" s="990">
        <v>48</v>
      </c>
      <c r="C47" s="940">
        <f t="shared" si="22"/>
        <v>0.30188679245283018</v>
      </c>
      <c r="D47" s="940">
        <v>5.25</v>
      </c>
      <c r="E47" s="940">
        <f t="shared" si="31"/>
        <v>252</v>
      </c>
      <c r="F47" s="1024">
        <v>0.2</v>
      </c>
      <c r="G47" s="940">
        <f t="shared" si="14"/>
        <v>50.4</v>
      </c>
      <c r="H47" s="940">
        <f t="shared" si="15"/>
        <v>12.14</v>
      </c>
      <c r="I47" s="941">
        <f t="shared" si="32"/>
        <v>62.54</v>
      </c>
      <c r="J47" s="939">
        <v>180</v>
      </c>
      <c r="K47" s="940">
        <f t="shared" si="17"/>
        <v>1.1320754716981132</v>
      </c>
      <c r="L47" s="940">
        <v>5.25</v>
      </c>
      <c r="M47" s="940">
        <f t="shared" si="33"/>
        <v>945</v>
      </c>
      <c r="N47" s="1024">
        <v>1</v>
      </c>
      <c r="O47" s="940">
        <f t="shared" ref="O47:O59" si="36">ROUND(M47*N47,2)</f>
        <v>945</v>
      </c>
      <c r="P47" s="940">
        <f t="shared" si="20"/>
        <v>227.65</v>
      </c>
      <c r="Q47" s="941">
        <f t="shared" si="35"/>
        <v>1172.6500000000001</v>
      </c>
    </row>
    <row r="48" spans="1:17" x14ac:dyDescent="0.25">
      <c r="A48" s="12" t="s">
        <v>300</v>
      </c>
      <c r="B48" s="990">
        <v>72</v>
      </c>
      <c r="C48" s="940">
        <f t="shared" si="22"/>
        <v>0.45283018867924529</v>
      </c>
      <c r="D48" s="940">
        <v>5.23</v>
      </c>
      <c r="E48" s="940">
        <f t="shared" si="31"/>
        <v>376.56000000000006</v>
      </c>
      <c r="F48" s="1024">
        <v>0.2</v>
      </c>
      <c r="G48" s="940">
        <f t="shared" si="14"/>
        <v>75.31</v>
      </c>
      <c r="H48" s="940">
        <f t="shared" si="15"/>
        <v>18.14</v>
      </c>
      <c r="I48" s="941">
        <f t="shared" si="32"/>
        <v>93.45</v>
      </c>
      <c r="J48" s="939">
        <v>96</v>
      </c>
      <c r="K48" s="940">
        <f t="shared" si="17"/>
        <v>0.60377358490566035</v>
      </c>
      <c r="L48" s="940">
        <v>5.23</v>
      </c>
      <c r="M48" s="940">
        <f t="shared" si="33"/>
        <v>502.08000000000004</v>
      </c>
      <c r="N48" s="1024">
        <v>1</v>
      </c>
      <c r="O48" s="940">
        <f t="shared" si="36"/>
        <v>502.08</v>
      </c>
      <c r="P48" s="940">
        <f t="shared" si="20"/>
        <v>120.95</v>
      </c>
      <c r="Q48" s="941">
        <f t="shared" si="35"/>
        <v>623.03</v>
      </c>
    </row>
    <row r="49" spans="1:17" x14ac:dyDescent="0.25">
      <c r="A49" s="12" t="s">
        <v>301</v>
      </c>
      <c r="B49" s="990">
        <v>16</v>
      </c>
      <c r="C49" s="940">
        <f t="shared" si="22"/>
        <v>0.10062893081761007</v>
      </c>
      <c r="D49" s="940">
        <v>5.23</v>
      </c>
      <c r="E49" s="940">
        <f t="shared" si="31"/>
        <v>83.68</v>
      </c>
      <c r="F49" s="1024">
        <v>0.2</v>
      </c>
      <c r="G49" s="940">
        <f t="shared" si="14"/>
        <v>16.739999999999998</v>
      </c>
      <c r="H49" s="940">
        <f t="shared" si="15"/>
        <v>4.03</v>
      </c>
      <c r="I49" s="941">
        <f t="shared" si="32"/>
        <v>20.77</v>
      </c>
      <c r="J49" s="939">
        <v>166</v>
      </c>
      <c r="K49" s="940">
        <f t="shared" si="17"/>
        <v>1.0440251572327044</v>
      </c>
      <c r="L49" s="940">
        <v>5.23</v>
      </c>
      <c r="M49" s="940">
        <f t="shared" si="33"/>
        <v>868.18000000000006</v>
      </c>
      <c r="N49" s="1024">
        <v>1</v>
      </c>
      <c r="O49" s="940">
        <f t="shared" si="36"/>
        <v>868.18</v>
      </c>
      <c r="P49" s="940">
        <f t="shared" si="20"/>
        <v>209.14</v>
      </c>
      <c r="Q49" s="941">
        <f t="shared" si="35"/>
        <v>1077.32</v>
      </c>
    </row>
    <row r="50" spans="1:17" x14ac:dyDescent="0.25">
      <c r="A50" s="12" t="s">
        <v>302</v>
      </c>
      <c r="B50" s="990"/>
      <c r="C50" s="940"/>
      <c r="D50" s="940"/>
      <c r="E50" s="940"/>
      <c r="F50" s="1024"/>
      <c r="G50" s="940"/>
      <c r="H50" s="940"/>
      <c r="I50" s="941"/>
      <c r="J50" s="939">
        <v>109.5</v>
      </c>
      <c r="K50" s="940">
        <f t="shared" si="17"/>
        <v>0.68867924528301883</v>
      </c>
      <c r="L50" s="940">
        <v>5.23</v>
      </c>
      <c r="M50" s="940">
        <f t="shared" si="33"/>
        <v>572.68500000000006</v>
      </c>
      <c r="N50" s="1024">
        <v>1</v>
      </c>
      <c r="O50" s="940">
        <f t="shared" si="36"/>
        <v>572.69000000000005</v>
      </c>
      <c r="P50" s="940">
        <f t="shared" si="20"/>
        <v>137.96</v>
      </c>
      <c r="Q50" s="941">
        <f t="shared" si="35"/>
        <v>710.65000000000009</v>
      </c>
    </row>
    <row r="51" spans="1:17" x14ac:dyDescent="0.25">
      <c r="A51" s="12" t="s">
        <v>303</v>
      </c>
      <c r="B51" s="990">
        <v>24</v>
      </c>
      <c r="C51" s="940">
        <f t="shared" si="22"/>
        <v>0.15094339622641509</v>
      </c>
      <c r="D51" s="940">
        <v>5.23</v>
      </c>
      <c r="E51" s="940">
        <f t="shared" si="31"/>
        <v>125.52000000000001</v>
      </c>
      <c r="F51" s="1024">
        <v>0.2</v>
      </c>
      <c r="G51" s="940">
        <f t="shared" si="14"/>
        <v>25.1</v>
      </c>
      <c r="H51" s="940">
        <f t="shared" si="15"/>
        <v>6.05</v>
      </c>
      <c r="I51" s="941">
        <f t="shared" si="32"/>
        <v>31.150000000000002</v>
      </c>
      <c r="J51" s="939">
        <v>80</v>
      </c>
      <c r="K51" s="940">
        <f t="shared" si="17"/>
        <v>0.50314465408805031</v>
      </c>
      <c r="L51" s="940">
        <v>5.23</v>
      </c>
      <c r="M51" s="940">
        <f t="shared" si="33"/>
        <v>418.40000000000003</v>
      </c>
      <c r="N51" s="1024">
        <v>1</v>
      </c>
      <c r="O51" s="940">
        <f t="shared" si="36"/>
        <v>418.4</v>
      </c>
      <c r="P51" s="940">
        <f t="shared" si="20"/>
        <v>100.79</v>
      </c>
      <c r="Q51" s="941">
        <f t="shared" si="35"/>
        <v>519.18999999999994</v>
      </c>
    </row>
    <row r="52" spans="1:17" x14ac:dyDescent="0.25">
      <c r="A52" s="12" t="s">
        <v>304</v>
      </c>
      <c r="B52" s="990">
        <v>64</v>
      </c>
      <c r="C52" s="940">
        <f t="shared" si="22"/>
        <v>0.40251572327044027</v>
      </c>
      <c r="D52" s="940">
        <v>5.23</v>
      </c>
      <c r="E52" s="940">
        <f t="shared" si="31"/>
        <v>334.72</v>
      </c>
      <c r="F52" s="1024">
        <v>0.2</v>
      </c>
      <c r="G52" s="940">
        <f t="shared" si="14"/>
        <v>66.94</v>
      </c>
      <c r="H52" s="940">
        <f t="shared" si="15"/>
        <v>16.13</v>
      </c>
      <c r="I52" s="941">
        <f t="shared" si="32"/>
        <v>83.07</v>
      </c>
      <c r="J52" s="939">
        <v>24</v>
      </c>
      <c r="K52" s="940">
        <f t="shared" si="17"/>
        <v>0.15094339622641509</v>
      </c>
      <c r="L52" s="940">
        <v>5.23</v>
      </c>
      <c r="M52" s="940">
        <f t="shared" si="33"/>
        <v>125.52000000000001</v>
      </c>
      <c r="N52" s="1024">
        <v>1</v>
      </c>
      <c r="O52" s="940">
        <f t="shared" si="36"/>
        <v>125.52</v>
      </c>
      <c r="P52" s="940">
        <f t="shared" si="20"/>
        <v>30.24</v>
      </c>
      <c r="Q52" s="941">
        <f t="shared" si="35"/>
        <v>155.76</v>
      </c>
    </row>
    <row r="53" spans="1:17" x14ac:dyDescent="0.25">
      <c r="A53" s="12" t="s">
        <v>305</v>
      </c>
      <c r="B53" s="990">
        <v>55</v>
      </c>
      <c r="C53" s="940">
        <f t="shared" si="22"/>
        <v>0.34591194968553457</v>
      </c>
      <c r="D53" s="940">
        <v>5.23</v>
      </c>
      <c r="E53" s="940">
        <f t="shared" si="31"/>
        <v>287.65000000000003</v>
      </c>
      <c r="F53" s="1024">
        <v>0.2</v>
      </c>
      <c r="G53" s="940">
        <f t="shared" si="14"/>
        <v>57.53</v>
      </c>
      <c r="H53" s="940">
        <f t="shared" si="15"/>
        <v>13.86</v>
      </c>
      <c r="I53" s="941">
        <f t="shared" si="32"/>
        <v>71.39</v>
      </c>
      <c r="J53" s="939">
        <v>113</v>
      </c>
      <c r="K53" s="940">
        <f t="shared" si="17"/>
        <v>0.71069182389937102</v>
      </c>
      <c r="L53" s="940">
        <v>5.23</v>
      </c>
      <c r="M53" s="940">
        <f t="shared" si="33"/>
        <v>590.99</v>
      </c>
      <c r="N53" s="1024">
        <v>1</v>
      </c>
      <c r="O53" s="940">
        <f t="shared" si="36"/>
        <v>590.99</v>
      </c>
      <c r="P53" s="940">
        <f t="shared" si="20"/>
        <v>142.37</v>
      </c>
      <c r="Q53" s="941">
        <f t="shared" si="35"/>
        <v>733.36</v>
      </c>
    </row>
    <row r="54" spans="1:17" x14ac:dyDescent="0.25">
      <c r="A54" s="12" t="s">
        <v>306</v>
      </c>
      <c r="B54" s="990"/>
      <c r="C54" s="940"/>
      <c r="D54" s="940"/>
      <c r="E54" s="940"/>
      <c r="F54" s="1024"/>
      <c r="G54" s="940"/>
      <c r="H54" s="940"/>
      <c r="I54" s="941"/>
      <c r="J54" s="939">
        <v>33</v>
      </c>
      <c r="K54" s="940">
        <f t="shared" si="17"/>
        <v>0.20754716981132076</v>
      </c>
      <c r="L54" s="940">
        <v>5.23</v>
      </c>
      <c r="M54" s="940">
        <f t="shared" si="33"/>
        <v>172.59</v>
      </c>
      <c r="N54" s="1024">
        <v>1</v>
      </c>
      <c r="O54" s="940">
        <f t="shared" si="36"/>
        <v>172.59</v>
      </c>
      <c r="P54" s="940">
        <f t="shared" si="20"/>
        <v>41.58</v>
      </c>
      <c r="Q54" s="941">
        <f t="shared" si="35"/>
        <v>214.17000000000002</v>
      </c>
    </row>
    <row r="55" spans="1:17" x14ac:dyDescent="0.25">
      <c r="A55" s="12" t="s">
        <v>307</v>
      </c>
      <c r="B55" s="990"/>
      <c r="C55" s="940"/>
      <c r="D55" s="940"/>
      <c r="E55" s="940"/>
      <c r="F55" s="1024"/>
      <c r="G55" s="940"/>
      <c r="H55" s="940"/>
      <c r="I55" s="941"/>
      <c r="J55" s="939">
        <v>64</v>
      </c>
      <c r="K55" s="940">
        <f t="shared" si="17"/>
        <v>0.40251572327044027</v>
      </c>
      <c r="L55" s="940">
        <v>5.23</v>
      </c>
      <c r="M55" s="940">
        <f t="shared" si="33"/>
        <v>334.72</v>
      </c>
      <c r="N55" s="1024">
        <v>1</v>
      </c>
      <c r="O55" s="940">
        <f t="shared" si="36"/>
        <v>334.72</v>
      </c>
      <c r="P55" s="940">
        <f t="shared" si="20"/>
        <v>80.63</v>
      </c>
      <c r="Q55" s="941">
        <f t="shared" si="35"/>
        <v>415.35</v>
      </c>
    </row>
    <row r="56" spans="1:17" x14ac:dyDescent="0.25">
      <c r="A56" s="12" t="s">
        <v>308</v>
      </c>
      <c r="B56" s="990"/>
      <c r="C56" s="940"/>
      <c r="D56" s="940"/>
      <c r="E56" s="940"/>
      <c r="F56" s="1024"/>
      <c r="G56" s="940"/>
      <c r="H56" s="940"/>
      <c r="I56" s="941"/>
      <c r="J56" s="939">
        <v>6</v>
      </c>
      <c r="K56" s="940">
        <f t="shared" si="17"/>
        <v>3.7735849056603772E-2</v>
      </c>
      <c r="L56" s="940">
        <v>4.7</v>
      </c>
      <c r="M56" s="940">
        <f t="shared" si="33"/>
        <v>28.200000000000003</v>
      </c>
      <c r="N56" s="1024">
        <v>1</v>
      </c>
      <c r="O56" s="940">
        <f t="shared" si="36"/>
        <v>28.2</v>
      </c>
      <c r="P56" s="940">
        <f t="shared" si="20"/>
        <v>6.79</v>
      </c>
      <c r="Q56" s="941">
        <f t="shared" si="35"/>
        <v>34.99</v>
      </c>
    </row>
    <row r="57" spans="1:17" x14ac:dyDescent="0.25">
      <c r="A57" s="12" t="s">
        <v>309</v>
      </c>
      <c r="B57" s="990">
        <v>48</v>
      </c>
      <c r="C57" s="940">
        <f t="shared" si="22"/>
        <v>0.30188679245283018</v>
      </c>
      <c r="D57" s="940">
        <v>4.72</v>
      </c>
      <c r="E57" s="940">
        <f t="shared" si="31"/>
        <v>226.56</v>
      </c>
      <c r="F57" s="1024">
        <v>0.2</v>
      </c>
      <c r="G57" s="940">
        <f t="shared" si="14"/>
        <v>45.31</v>
      </c>
      <c r="H57" s="940">
        <f t="shared" si="15"/>
        <v>10.92</v>
      </c>
      <c r="I57" s="941">
        <f t="shared" si="32"/>
        <v>56.230000000000004</v>
      </c>
      <c r="J57" s="939">
        <v>155</v>
      </c>
      <c r="K57" s="940">
        <f t="shared" si="17"/>
        <v>0.97484276729559749</v>
      </c>
      <c r="L57" s="940">
        <v>4.72</v>
      </c>
      <c r="M57" s="940">
        <f t="shared" si="33"/>
        <v>731.59999999999991</v>
      </c>
      <c r="N57" s="1024">
        <v>1</v>
      </c>
      <c r="O57" s="940">
        <f t="shared" si="36"/>
        <v>731.6</v>
      </c>
      <c r="P57" s="940">
        <f t="shared" si="20"/>
        <v>176.24</v>
      </c>
      <c r="Q57" s="941">
        <f t="shared" si="35"/>
        <v>907.84</v>
      </c>
    </row>
    <row r="58" spans="1:17" x14ac:dyDescent="0.25">
      <c r="A58" s="12" t="s">
        <v>310</v>
      </c>
      <c r="B58" s="990">
        <v>9</v>
      </c>
      <c r="C58" s="940">
        <f t="shared" si="22"/>
        <v>5.6603773584905662E-2</v>
      </c>
      <c r="D58" s="940">
        <v>4.72</v>
      </c>
      <c r="E58" s="940">
        <f t="shared" si="31"/>
        <v>42.48</v>
      </c>
      <c r="F58" s="1024">
        <v>0.2</v>
      </c>
      <c r="G58" s="940">
        <f t="shared" si="14"/>
        <v>8.5</v>
      </c>
      <c r="H58" s="940">
        <f t="shared" si="15"/>
        <v>2.0499999999999998</v>
      </c>
      <c r="I58" s="941">
        <f t="shared" si="32"/>
        <v>10.55</v>
      </c>
      <c r="J58" s="939">
        <v>48</v>
      </c>
      <c r="K58" s="940">
        <f t="shared" si="17"/>
        <v>0.30188679245283018</v>
      </c>
      <c r="L58" s="940">
        <v>4.72</v>
      </c>
      <c r="M58" s="940">
        <f t="shared" si="33"/>
        <v>226.56</v>
      </c>
      <c r="N58" s="1024">
        <v>1</v>
      </c>
      <c r="O58" s="940">
        <f t="shared" si="36"/>
        <v>226.56</v>
      </c>
      <c r="P58" s="940">
        <f t="shared" si="20"/>
        <v>54.58</v>
      </c>
      <c r="Q58" s="941">
        <f t="shared" si="35"/>
        <v>281.14</v>
      </c>
    </row>
    <row r="59" spans="1:17" x14ac:dyDescent="0.25">
      <c r="A59" s="12" t="s">
        <v>311</v>
      </c>
      <c r="B59" s="990"/>
      <c r="C59" s="940"/>
      <c r="D59" s="940"/>
      <c r="E59" s="940"/>
      <c r="F59" s="1024"/>
      <c r="G59" s="940"/>
      <c r="H59" s="940"/>
      <c r="I59" s="941"/>
      <c r="J59" s="939">
        <v>22.5</v>
      </c>
      <c r="K59" s="940">
        <f t="shared" si="17"/>
        <v>0.14150943396226415</v>
      </c>
      <c r="L59" s="940">
        <v>4.7</v>
      </c>
      <c r="M59" s="940">
        <f t="shared" si="33"/>
        <v>105.75</v>
      </c>
      <c r="N59" s="1024">
        <v>1</v>
      </c>
      <c r="O59" s="940">
        <f t="shared" si="36"/>
        <v>105.75</v>
      </c>
      <c r="P59" s="940">
        <f t="shared" si="20"/>
        <v>25.48</v>
      </c>
      <c r="Q59" s="941">
        <f t="shared" si="35"/>
        <v>131.22999999999999</v>
      </c>
    </row>
    <row r="60" spans="1:17" ht="57" customHeight="1" x14ac:dyDescent="0.25">
      <c r="A60" s="985" t="s">
        <v>10</v>
      </c>
      <c r="B60" s="1033">
        <f>SUM(B61:B65)</f>
        <v>192</v>
      </c>
      <c r="C60" s="980">
        <f>SUM(C61:C65)</f>
        <v>1.2075471698113207</v>
      </c>
      <c r="D60" s="980"/>
      <c r="E60" s="980"/>
      <c r="F60" s="1038"/>
      <c r="G60" s="980">
        <f t="shared" ref="G60:I60" si="37">SUM(G61:G65)</f>
        <v>132.47999999999999</v>
      </c>
      <c r="H60" s="980">
        <f t="shared" si="37"/>
        <v>31.91</v>
      </c>
      <c r="I60" s="981">
        <f t="shared" si="37"/>
        <v>164.39</v>
      </c>
      <c r="J60" s="978">
        <f>SUM(J61:J65)</f>
        <v>528</v>
      </c>
      <c r="K60" s="980">
        <f>SUM(K61:K65)</f>
        <v>3.3207547169811322</v>
      </c>
      <c r="L60" s="972"/>
      <c r="M60" s="972"/>
      <c r="N60" s="1038"/>
      <c r="O60" s="972">
        <f t="shared" ref="O60" si="38">SUM(O61:O65)</f>
        <v>1821.6000000000004</v>
      </c>
      <c r="P60" s="972">
        <f t="shared" ref="P60" si="39">SUM(P61:P65)</f>
        <v>438.83000000000004</v>
      </c>
      <c r="Q60" s="973">
        <f t="shared" ref="Q60" si="40">SUM(Q61:Q65)</f>
        <v>2260.4300000000003</v>
      </c>
    </row>
    <row r="61" spans="1:17" x14ac:dyDescent="0.25">
      <c r="A61" s="12" t="s">
        <v>312</v>
      </c>
      <c r="B61" s="990">
        <v>39</v>
      </c>
      <c r="C61" s="940">
        <f t="shared" si="22"/>
        <v>0.24528301886792453</v>
      </c>
      <c r="D61" s="940">
        <v>3.45</v>
      </c>
      <c r="E61" s="940">
        <f t="shared" ref="E61:E65" si="41">B61*D61</f>
        <v>134.55000000000001</v>
      </c>
      <c r="F61" s="1024">
        <v>0.2</v>
      </c>
      <c r="G61" s="940">
        <f t="shared" si="14"/>
        <v>26.91</v>
      </c>
      <c r="H61" s="940">
        <f t="shared" si="15"/>
        <v>6.48</v>
      </c>
      <c r="I61" s="941">
        <f t="shared" ref="I61:I65" si="42">G61+H61</f>
        <v>33.39</v>
      </c>
      <c r="J61" s="939">
        <v>88</v>
      </c>
      <c r="K61" s="940">
        <f t="shared" si="17"/>
        <v>0.55345911949685533</v>
      </c>
      <c r="L61" s="940">
        <v>3.45</v>
      </c>
      <c r="M61" s="940">
        <f t="shared" ref="M61:M65" si="43">J61*L61</f>
        <v>303.60000000000002</v>
      </c>
      <c r="N61" s="1024">
        <v>1</v>
      </c>
      <c r="O61" s="940">
        <f t="shared" ref="O61" si="44">ROUND(M61*N61,2)</f>
        <v>303.60000000000002</v>
      </c>
      <c r="P61" s="940">
        <f t="shared" si="20"/>
        <v>73.14</v>
      </c>
      <c r="Q61" s="941">
        <f t="shared" ref="Q61:Q65" si="45">O61+P61</f>
        <v>376.74</v>
      </c>
    </row>
    <row r="62" spans="1:17" x14ac:dyDescent="0.25">
      <c r="A62" s="12" t="s">
        <v>313</v>
      </c>
      <c r="B62" s="990">
        <v>57</v>
      </c>
      <c r="C62" s="940">
        <f t="shared" si="22"/>
        <v>0.35849056603773582</v>
      </c>
      <c r="D62" s="940">
        <v>3.45</v>
      </c>
      <c r="E62" s="940">
        <f t="shared" si="41"/>
        <v>196.65</v>
      </c>
      <c r="F62" s="1024">
        <v>0.2</v>
      </c>
      <c r="G62" s="940">
        <f t="shared" si="14"/>
        <v>39.33</v>
      </c>
      <c r="H62" s="940">
        <f t="shared" si="15"/>
        <v>9.4700000000000006</v>
      </c>
      <c r="I62" s="941">
        <f t="shared" si="42"/>
        <v>48.8</v>
      </c>
      <c r="J62" s="939">
        <v>144</v>
      </c>
      <c r="K62" s="940">
        <f t="shared" si="17"/>
        <v>0.90566037735849059</v>
      </c>
      <c r="L62" s="940">
        <v>3.45</v>
      </c>
      <c r="M62" s="940">
        <f t="shared" si="43"/>
        <v>496.8</v>
      </c>
      <c r="N62" s="1024">
        <v>1</v>
      </c>
      <c r="O62" s="940">
        <f t="shared" ref="O62:O65" si="46">ROUND(M62*N62,2)</f>
        <v>496.8</v>
      </c>
      <c r="P62" s="940">
        <f t="shared" si="20"/>
        <v>119.68</v>
      </c>
      <c r="Q62" s="941">
        <f t="shared" si="45"/>
        <v>616.48</v>
      </c>
    </row>
    <row r="63" spans="1:17" x14ac:dyDescent="0.25">
      <c r="A63" s="12" t="s">
        <v>314</v>
      </c>
      <c r="B63" s="990">
        <v>24</v>
      </c>
      <c r="C63" s="940">
        <f t="shared" si="22"/>
        <v>0.15094339622641509</v>
      </c>
      <c r="D63" s="940">
        <v>3.45</v>
      </c>
      <c r="E63" s="940">
        <f t="shared" si="41"/>
        <v>82.800000000000011</v>
      </c>
      <c r="F63" s="1024">
        <v>0.2</v>
      </c>
      <c r="G63" s="940">
        <f t="shared" si="14"/>
        <v>16.559999999999999</v>
      </c>
      <c r="H63" s="940">
        <f t="shared" si="15"/>
        <v>3.99</v>
      </c>
      <c r="I63" s="941">
        <f t="shared" si="42"/>
        <v>20.549999999999997</v>
      </c>
      <c r="J63" s="939">
        <v>152</v>
      </c>
      <c r="K63" s="940">
        <f t="shared" si="17"/>
        <v>0.95597484276729561</v>
      </c>
      <c r="L63" s="940">
        <v>3.45</v>
      </c>
      <c r="M63" s="940">
        <f t="shared" si="43"/>
        <v>524.4</v>
      </c>
      <c r="N63" s="1024">
        <v>1</v>
      </c>
      <c r="O63" s="940">
        <f t="shared" si="46"/>
        <v>524.4</v>
      </c>
      <c r="P63" s="940">
        <f t="shared" si="20"/>
        <v>126.33</v>
      </c>
      <c r="Q63" s="941">
        <f t="shared" si="45"/>
        <v>650.73</v>
      </c>
    </row>
    <row r="64" spans="1:17" x14ac:dyDescent="0.25">
      <c r="A64" s="12" t="s">
        <v>315</v>
      </c>
      <c r="B64" s="990">
        <v>24</v>
      </c>
      <c r="C64" s="940">
        <f t="shared" si="22"/>
        <v>0.15094339622641509</v>
      </c>
      <c r="D64" s="940">
        <v>3.45</v>
      </c>
      <c r="E64" s="940">
        <f t="shared" si="41"/>
        <v>82.800000000000011</v>
      </c>
      <c r="F64" s="1024">
        <v>0.2</v>
      </c>
      <c r="G64" s="940">
        <f t="shared" si="14"/>
        <v>16.559999999999999</v>
      </c>
      <c r="H64" s="940">
        <f t="shared" si="15"/>
        <v>3.99</v>
      </c>
      <c r="I64" s="941">
        <f t="shared" si="42"/>
        <v>20.549999999999997</v>
      </c>
      <c r="J64" s="939">
        <v>72</v>
      </c>
      <c r="K64" s="940">
        <f t="shared" si="17"/>
        <v>0.45283018867924529</v>
      </c>
      <c r="L64" s="940">
        <v>3.45</v>
      </c>
      <c r="M64" s="940">
        <f t="shared" si="43"/>
        <v>248.4</v>
      </c>
      <c r="N64" s="1024">
        <v>1</v>
      </c>
      <c r="O64" s="940">
        <f t="shared" si="46"/>
        <v>248.4</v>
      </c>
      <c r="P64" s="940">
        <f t="shared" si="20"/>
        <v>59.84</v>
      </c>
      <c r="Q64" s="941">
        <f t="shared" si="45"/>
        <v>308.24</v>
      </c>
    </row>
    <row r="65" spans="1:17" x14ac:dyDescent="0.25">
      <c r="A65" s="12" t="s">
        <v>316</v>
      </c>
      <c r="B65" s="990">
        <v>48</v>
      </c>
      <c r="C65" s="940">
        <f t="shared" si="22"/>
        <v>0.30188679245283018</v>
      </c>
      <c r="D65" s="940">
        <v>3.45</v>
      </c>
      <c r="E65" s="940">
        <f t="shared" si="41"/>
        <v>165.60000000000002</v>
      </c>
      <c r="F65" s="1024">
        <v>0.2</v>
      </c>
      <c r="G65" s="940">
        <f t="shared" si="14"/>
        <v>33.119999999999997</v>
      </c>
      <c r="H65" s="940">
        <f t="shared" si="15"/>
        <v>7.98</v>
      </c>
      <c r="I65" s="941">
        <f t="shared" si="42"/>
        <v>41.099999999999994</v>
      </c>
      <c r="J65" s="939">
        <v>72</v>
      </c>
      <c r="K65" s="940">
        <f t="shared" si="17"/>
        <v>0.45283018867924529</v>
      </c>
      <c r="L65" s="940">
        <v>3.45</v>
      </c>
      <c r="M65" s="940">
        <f t="shared" si="43"/>
        <v>248.4</v>
      </c>
      <c r="N65" s="1024">
        <v>1</v>
      </c>
      <c r="O65" s="940">
        <f t="shared" si="46"/>
        <v>248.4</v>
      </c>
      <c r="P65" s="940">
        <f t="shared" si="20"/>
        <v>59.84</v>
      </c>
      <c r="Q65" s="941">
        <f t="shared" si="45"/>
        <v>308.24</v>
      </c>
    </row>
    <row r="66" spans="1:17" s="930" customFormat="1" ht="36" customHeight="1" x14ac:dyDescent="0.25">
      <c r="A66" s="985" t="s">
        <v>8</v>
      </c>
      <c r="B66" s="1033">
        <f>SUM(B67)</f>
        <v>40</v>
      </c>
      <c r="C66" s="980">
        <f>SUM(C67)</f>
        <v>0.25157232704402516</v>
      </c>
      <c r="D66" s="976"/>
      <c r="E66" s="976"/>
      <c r="F66" s="1038"/>
      <c r="G66" s="976">
        <f t="shared" ref="G66:I66" si="47">SUM(G67)</f>
        <v>25.04</v>
      </c>
      <c r="H66" s="976">
        <f t="shared" si="47"/>
        <v>6.03</v>
      </c>
      <c r="I66" s="977">
        <f t="shared" si="47"/>
        <v>31.07</v>
      </c>
      <c r="J66" s="978">
        <f>SUM(J67)</f>
        <v>119</v>
      </c>
      <c r="K66" s="980">
        <f>SUM(K67)</f>
        <v>0.74842767295597479</v>
      </c>
      <c r="L66" s="972"/>
      <c r="M66" s="972"/>
      <c r="N66" s="1038"/>
      <c r="O66" s="972">
        <f t="shared" ref="O66" si="48">SUM(O67)</f>
        <v>372.47</v>
      </c>
      <c r="P66" s="972">
        <f t="shared" ref="P66:Q66" si="49">SUM(P67)</f>
        <v>89.73</v>
      </c>
      <c r="Q66" s="973">
        <f t="shared" si="49"/>
        <v>462.20000000000005</v>
      </c>
    </row>
    <row r="67" spans="1:17" x14ac:dyDescent="0.25">
      <c r="A67" s="12" t="s">
        <v>317</v>
      </c>
      <c r="B67" s="990">
        <v>40</v>
      </c>
      <c r="C67" s="940">
        <f t="shared" si="22"/>
        <v>0.25157232704402516</v>
      </c>
      <c r="D67" s="940">
        <v>3.13</v>
      </c>
      <c r="E67" s="940">
        <f t="shared" ref="E67" si="50">B67*D67</f>
        <v>125.19999999999999</v>
      </c>
      <c r="F67" s="1024">
        <v>0.2</v>
      </c>
      <c r="G67" s="940">
        <f t="shared" si="14"/>
        <v>25.04</v>
      </c>
      <c r="H67" s="940">
        <f t="shared" si="15"/>
        <v>6.03</v>
      </c>
      <c r="I67" s="941">
        <f t="shared" ref="I67" si="51">G67+H67</f>
        <v>31.07</v>
      </c>
      <c r="J67" s="939">
        <v>119</v>
      </c>
      <c r="K67" s="940">
        <f t="shared" si="17"/>
        <v>0.74842767295597479</v>
      </c>
      <c r="L67" s="940">
        <v>3.13</v>
      </c>
      <c r="M67" s="940">
        <f t="shared" ref="M67:M90" si="52">J67*L67</f>
        <v>372.46999999999997</v>
      </c>
      <c r="N67" s="1024">
        <v>1</v>
      </c>
      <c r="O67" s="940">
        <f t="shared" ref="O67" si="53">ROUND(M67*N67,2)</f>
        <v>372.47</v>
      </c>
      <c r="P67" s="940">
        <f t="shared" si="20"/>
        <v>89.73</v>
      </c>
      <c r="Q67" s="941">
        <f t="shared" ref="Q67:Q90" si="54">O67+P67</f>
        <v>462.20000000000005</v>
      </c>
    </row>
    <row r="68" spans="1:17" s="1" customFormat="1" ht="24" customHeight="1" x14ac:dyDescent="0.25">
      <c r="A68" s="929" t="s">
        <v>2192</v>
      </c>
      <c r="B68" s="964"/>
      <c r="C68" s="982"/>
      <c r="D68" s="936"/>
      <c r="E68" s="936"/>
      <c r="F68" s="936"/>
      <c r="G68" s="936"/>
      <c r="H68" s="936"/>
      <c r="I68" s="937"/>
      <c r="J68" s="935">
        <f>J69</f>
        <v>85</v>
      </c>
      <c r="K68" s="1002">
        <f>K69</f>
        <v>0.53459119496855345</v>
      </c>
      <c r="L68" s="1002"/>
      <c r="M68" s="1002"/>
      <c r="N68" s="1002"/>
      <c r="O68" s="1002">
        <f t="shared" ref="O68:Q68" si="55">O69</f>
        <v>125.54</v>
      </c>
      <c r="P68" s="1002">
        <f t="shared" si="55"/>
        <v>30.259999999999998</v>
      </c>
      <c r="Q68" s="1003">
        <f t="shared" si="55"/>
        <v>155.80000000000001</v>
      </c>
    </row>
    <row r="69" spans="1:17" ht="49.5" customHeight="1" x14ac:dyDescent="0.25">
      <c r="A69" s="985" t="s">
        <v>9</v>
      </c>
      <c r="B69" s="999"/>
      <c r="C69" s="976"/>
      <c r="D69" s="972"/>
      <c r="E69" s="972"/>
      <c r="F69" s="972"/>
      <c r="G69" s="972"/>
      <c r="H69" s="972"/>
      <c r="I69" s="973"/>
      <c r="J69" s="978">
        <f>SUM(J70:J76)</f>
        <v>85</v>
      </c>
      <c r="K69" s="980">
        <f>SUM(K70:K76)</f>
        <v>0.53459119496855345</v>
      </c>
      <c r="L69" s="976"/>
      <c r="M69" s="976"/>
      <c r="N69" s="1038"/>
      <c r="O69" s="976">
        <f t="shared" ref="O69:Q69" si="56">SUM(O70:O76)</f>
        <v>125.54</v>
      </c>
      <c r="P69" s="976">
        <f t="shared" si="56"/>
        <v>30.259999999999998</v>
      </c>
      <c r="Q69" s="977">
        <f t="shared" si="56"/>
        <v>155.80000000000001</v>
      </c>
    </row>
    <row r="70" spans="1:17" x14ac:dyDescent="0.25">
      <c r="A70" s="12" t="s">
        <v>318</v>
      </c>
      <c r="B70" s="945"/>
      <c r="C70" s="940"/>
      <c r="D70" s="940"/>
      <c r="E70" s="940"/>
      <c r="F70" s="994"/>
      <c r="G70" s="940"/>
      <c r="H70" s="940"/>
      <c r="I70" s="941"/>
      <c r="J70" s="939">
        <v>14</v>
      </c>
      <c r="K70" s="940">
        <f t="shared" ref="K70:K76" si="57">J70/159</f>
        <v>8.8050314465408799E-2</v>
      </c>
      <c r="L70" s="940">
        <v>4.7</v>
      </c>
      <c r="M70" s="940">
        <f t="shared" ref="M70:M76" si="58">J70*L70</f>
        <v>65.8</v>
      </c>
      <c r="N70" s="1024">
        <v>0.3</v>
      </c>
      <c r="O70" s="940">
        <f t="shared" ref="O70" si="59">ROUND(M70*N70,2)</f>
        <v>19.739999999999998</v>
      </c>
      <c r="P70" s="940">
        <f t="shared" ref="P70:P76" si="60">ROUND(O70*0.2409,2)</f>
        <v>4.76</v>
      </c>
      <c r="Q70" s="941">
        <f t="shared" ref="Q70:Q76" si="61">O70+P70</f>
        <v>24.5</v>
      </c>
    </row>
    <row r="71" spans="1:17" x14ac:dyDescent="0.25">
      <c r="A71" s="12" t="s">
        <v>319</v>
      </c>
      <c r="B71" s="945"/>
      <c r="C71" s="940"/>
      <c r="D71" s="940"/>
      <c r="E71" s="940"/>
      <c r="F71" s="994"/>
      <c r="G71" s="940"/>
      <c r="H71" s="940"/>
      <c r="I71" s="941"/>
      <c r="J71" s="939">
        <v>15</v>
      </c>
      <c r="K71" s="940">
        <f t="shared" si="57"/>
        <v>9.4339622641509441E-2</v>
      </c>
      <c r="L71" s="940">
        <v>4.7</v>
      </c>
      <c r="M71" s="940">
        <f t="shared" si="58"/>
        <v>70.5</v>
      </c>
      <c r="N71" s="1024">
        <v>0.3</v>
      </c>
      <c r="O71" s="940">
        <f t="shared" ref="O71:O76" si="62">ROUND(M71*N71,2)</f>
        <v>21.15</v>
      </c>
      <c r="P71" s="940">
        <f t="shared" si="60"/>
        <v>5.0999999999999996</v>
      </c>
      <c r="Q71" s="941">
        <f t="shared" si="61"/>
        <v>26.25</v>
      </c>
    </row>
    <row r="72" spans="1:17" x14ac:dyDescent="0.25">
      <c r="A72" s="12" t="s">
        <v>320</v>
      </c>
      <c r="B72" s="945"/>
      <c r="C72" s="940"/>
      <c r="D72" s="940"/>
      <c r="E72" s="940"/>
      <c r="F72" s="994"/>
      <c r="G72" s="940"/>
      <c r="H72" s="940"/>
      <c r="I72" s="941"/>
      <c r="J72" s="939">
        <v>14</v>
      </c>
      <c r="K72" s="940">
        <f t="shared" si="57"/>
        <v>8.8050314465408799E-2</v>
      </c>
      <c r="L72" s="940">
        <v>4.7</v>
      </c>
      <c r="M72" s="940">
        <f t="shared" si="58"/>
        <v>65.8</v>
      </c>
      <c r="N72" s="1024">
        <v>0.3</v>
      </c>
      <c r="O72" s="940">
        <f t="shared" si="62"/>
        <v>19.739999999999998</v>
      </c>
      <c r="P72" s="940">
        <f t="shared" si="60"/>
        <v>4.76</v>
      </c>
      <c r="Q72" s="941">
        <f t="shared" si="61"/>
        <v>24.5</v>
      </c>
    </row>
    <row r="73" spans="1:17" x14ac:dyDescent="0.25">
      <c r="A73" s="12" t="s">
        <v>321</v>
      </c>
      <c r="B73" s="945"/>
      <c r="C73" s="940"/>
      <c r="D73" s="940"/>
      <c r="E73" s="940"/>
      <c r="F73" s="994"/>
      <c r="G73" s="940"/>
      <c r="H73" s="940"/>
      <c r="I73" s="941"/>
      <c r="J73" s="939">
        <v>15</v>
      </c>
      <c r="K73" s="940">
        <f t="shared" si="57"/>
        <v>9.4339622641509441E-2</v>
      </c>
      <c r="L73" s="940">
        <v>4.7</v>
      </c>
      <c r="M73" s="940">
        <f t="shared" si="58"/>
        <v>70.5</v>
      </c>
      <c r="N73" s="1024">
        <v>0.3</v>
      </c>
      <c r="O73" s="940">
        <f t="shared" si="62"/>
        <v>21.15</v>
      </c>
      <c r="P73" s="940">
        <f t="shared" si="60"/>
        <v>5.0999999999999996</v>
      </c>
      <c r="Q73" s="941">
        <f t="shared" si="61"/>
        <v>26.25</v>
      </c>
    </row>
    <row r="74" spans="1:17" x14ac:dyDescent="0.25">
      <c r="A74" s="12" t="s">
        <v>322</v>
      </c>
      <c r="B74" s="945"/>
      <c r="C74" s="940"/>
      <c r="D74" s="940"/>
      <c r="E74" s="940"/>
      <c r="F74" s="994"/>
      <c r="G74" s="940"/>
      <c r="H74" s="940"/>
      <c r="I74" s="941"/>
      <c r="J74" s="939">
        <v>12</v>
      </c>
      <c r="K74" s="940">
        <f t="shared" si="57"/>
        <v>7.5471698113207544E-2</v>
      </c>
      <c r="L74" s="940">
        <v>5.62</v>
      </c>
      <c r="M74" s="940">
        <f t="shared" si="58"/>
        <v>67.44</v>
      </c>
      <c r="N74" s="1024">
        <v>0.3</v>
      </c>
      <c r="O74" s="940">
        <f t="shared" si="62"/>
        <v>20.23</v>
      </c>
      <c r="P74" s="940">
        <f t="shared" si="60"/>
        <v>4.87</v>
      </c>
      <c r="Q74" s="941">
        <f t="shared" si="61"/>
        <v>25.1</v>
      </c>
    </row>
    <row r="75" spans="1:17" x14ac:dyDescent="0.25">
      <c r="A75" s="12" t="s">
        <v>323</v>
      </c>
      <c r="B75" s="945"/>
      <c r="C75" s="940"/>
      <c r="D75" s="940"/>
      <c r="E75" s="940"/>
      <c r="F75" s="994"/>
      <c r="G75" s="940"/>
      <c r="H75" s="940"/>
      <c r="I75" s="941"/>
      <c r="J75" s="939">
        <v>6</v>
      </c>
      <c r="K75" s="940">
        <f t="shared" si="57"/>
        <v>3.7735849056603772E-2</v>
      </c>
      <c r="L75" s="940">
        <v>5.23</v>
      </c>
      <c r="M75" s="940">
        <f t="shared" si="58"/>
        <v>31.380000000000003</v>
      </c>
      <c r="N75" s="1024">
        <v>0.3</v>
      </c>
      <c r="O75" s="940">
        <f t="shared" si="62"/>
        <v>9.41</v>
      </c>
      <c r="P75" s="940">
        <f t="shared" si="60"/>
        <v>2.27</v>
      </c>
      <c r="Q75" s="941">
        <f t="shared" si="61"/>
        <v>11.68</v>
      </c>
    </row>
    <row r="76" spans="1:17" x14ac:dyDescent="0.25">
      <c r="A76" s="12" t="s">
        <v>324</v>
      </c>
      <c r="B76" s="945"/>
      <c r="C76" s="940"/>
      <c r="D76" s="940"/>
      <c r="E76" s="940"/>
      <c r="F76" s="994"/>
      <c r="G76" s="940"/>
      <c r="H76" s="940"/>
      <c r="I76" s="941"/>
      <c r="J76" s="939">
        <v>9</v>
      </c>
      <c r="K76" s="940">
        <f t="shared" si="57"/>
        <v>5.6603773584905662E-2</v>
      </c>
      <c r="L76" s="940">
        <v>5.23</v>
      </c>
      <c r="M76" s="940">
        <f t="shared" si="58"/>
        <v>47.070000000000007</v>
      </c>
      <c r="N76" s="1024">
        <v>0.3</v>
      </c>
      <c r="O76" s="940">
        <f t="shared" si="62"/>
        <v>14.12</v>
      </c>
      <c r="P76" s="940">
        <f t="shared" si="60"/>
        <v>3.4</v>
      </c>
      <c r="Q76" s="941">
        <f t="shared" si="61"/>
        <v>17.52</v>
      </c>
    </row>
    <row r="77" spans="1:17" s="1" customFormat="1" ht="24" customHeight="1" x14ac:dyDescent="0.25">
      <c r="A77" s="1032" t="s">
        <v>2193</v>
      </c>
      <c r="B77" s="964"/>
      <c r="C77" s="982"/>
      <c r="D77" s="936"/>
      <c r="E77" s="936"/>
      <c r="F77" s="936"/>
      <c r="G77" s="936"/>
      <c r="H77" s="936"/>
      <c r="I77" s="937"/>
      <c r="J77" s="935">
        <f>J78</f>
        <v>19</v>
      </c>
      <c r="K77" s="1002">
        <f>K78</f>
        <v>0.11949685534591195</v>
      </c>
      <c r="L77" s="1002"/>
      <c r="M77" s="1002"/>
      <c r="N77" s="1002"/>
      <c r="O77" s="1002">
        <f t="shared" ref="O77:Q77" si="63">O78</f>
        <v>26.79</v>
      </c>
      <c r="P77" s="1002">
        <f t="shared" si="63"/>
        <v>6.45</v>
      </c>
      <c r="Q77" s="1003">
        <f t="shared" si="63"/>
        <v>33.24</v>
      </c>
    </row>
    <row r="78" spans="1:17" ht="49.5" customHeight="1" x14ac:dyDescent="0.25">
      <c r="A78" s="1031" t="s">
        <v>9</v>
      </c>
      <c r="B78" s="945"/>
      <c r="C78" s="975"/>
      <c r="D78" s="940"/>
      <c r="E78" s="940"/>
      <c r="F78" s="940"/>
      <c r="G78" s="940"/>
      <c r="H78" s="940"/>
      <c r="I78" s="941"/>
      <c r="J78" s="978">
        <f>SUM(J79)</f>
        <v>19</v>
      </c>
      <c r="K78" s="980">
        <f>SUM(K79)</f>
        <v>0.11949685534591195</v>
      </c>
      <c r="L78" s="976"/>
      <c r="M78" s="976"/>
      <c r="N78" s="1038"/>
      <c r="O78" s="976">
        <f t="shared" ref="O78:Q78" si="64">SUM(O79)</f>
        <v>26.79</v>
      </c>
      <c r="P78" s="976">
        <f t="shared" si="64"/>
        <v>6.45</v>
      </c>
      <c r="Q78" s="977">
        <f t="shared" si="64"/>
        <v>33.24</v>
      </c>
    </row>
    <row r="79" spans="1:17" x14ac:dyDescent="0.25">
      <c r="A79" s="12" t="s">
        <v>325</v>
      </c>
      <c r="B79" s="945"/>
      <c r="C79" s="940"/>
      <c r="D79" s="940"/>
      <c r="E79" s="940"/>
      <c r="F79" s="994"/>
      <c r="G79" s="940"/>
      <c r="H79" s="940"/>
      <c r="I79" s="941"/>
      <c r="J79" s="939">
        <v>19</v>
      </c>
      <c r="K79" s="940">
        <f t="shared" ref="K79" si="65">J79/159</f>
        <v>0.11949685534591195</v>
      </c>
      <c r="L79" s="940">
        <v>4.7</v>
      </c>
      <c r="M79" s="940">
        <f t="shared" ref="M79" si="66">J79*L79</f>
        <v>89.3</v>
      </c>
      <c r="N79" s="1024">
        <v>0.3</v>
      </c>
      <c r="O79" s="940">
        <f t="shared" ref="O79" si="67">ROUND(M79*N79,2)</f>
        <v>26.79</v>
      </c>
      <c r="P79" s="940">
        <f t="shared" ref="P79" si="68">ROUND(O79*0.2409,2)</f>
        <v>6.45</v>
      </c>
      <c r="Q79" s="941">
        <f t="shared" ref="Q79" si="69">O79+P79</f>
        <v>33.24</v>
      </c>
    </row>
    <row r="80" spans="1:17" s="1" customFormat="1" ht="24" customHeight="1" x14ac:dyDescent="0.25">
      <c r="A80" s="1032" t="s">
        <v>2194</v>
      </c>
      <c r="B80" s="964"/>
      <c r="C80" s="982"/>
      <c r="D80" s="936"/>
      <c r="E80" s="936"/>
      <c r="F80" s="936"/>
      <c r="G80" s="936"/>
      <c r="H80" s="936"/>
      <c r="I80" s="937"/>
      <c r="J80" s="935">
        <f>J81</f>
        <v>151</v>
      </c>
      <c r="K80" s="1002">
        <f t="shared" ref="K80:Q80" si="70">K81</f>
        <v>0.94968553459119487</v>
      </c>
      <c r="L80" s="982"/>
      <c r="M80" s="982"/>
      <c r="N80" s="982"/>
      <c r="O80" s="982">
        <f t="shared" si="70"/>
        <v>252.10999999999999</v>
      </c>
      <c r="P80" s="982">
        <f t="shared" si="70"/>
        <v>60.730000000000004</v>
      </c>
      <c r="Q80" s="983">
        <f t="shared" si="70"/>
        <v>312.83999999999997</v>
      </c>
    </row>
    <row r="81" spans="1:17" ht="37.5" customHeight="1" x14ac:dyDescent="0.25">
      <c r="A81" s="985" t="s">
        <v>8</v>
      </c>
      <c r="B81" s="999"/>
      <c r="C81" s="976"/>
      <c r="D81" s="972"/>
      <c r="E81" s="972"/>
      <c r="F81" s="972"/>
      <c r="G81" s="972"/>
      <c r="H81" s="972"/>
      <c r="I81" s="973"/>
      <c r="J81" s="978">
        <f>SUM(J82:J84)</f>
        <v>151</v>
      </c>
      <c r="K81" s="980">
        <f>SUM(K82:K84)</f>
        <v>0.94968553459119487</v>
      </c>
      <c r="L81" s="976"/>
      <c r="M81" s="976"/>
      <c r="N81" s="1038"/>
      <c r="O81" s="976">
        <f t="shared" ref="O81:Q81" si="71">SUM(O82:O84)</f>
        <v>252.10999999999999</v>
      </c>
      <c r="P81" s="976">
        <f t="shared" si="71"/>
        <v>60.730000000000004</v>
      </c>
      <c r="Q81" s="977">
        <f t="shared" si="71"/>
        <v>312.83999999999997</v>
      </c>
    </row>
    <row r="82" spans="1:17" x14ac:dyDescent="0.25">
      <c r="A82" s="12" t="s">
        <v>326</v>
      </c>
      <c r="B82" s="945"/>
      <c r="C82" s="975"/>
      <c r="D82" s="940"/>
      <c r="E82" s="940"/>
      <c r="F82" s="994"/>
      <c r="G82" s="940"/>
      <c r="H82" s="940"/>
      <c r="I82" s="941"/>
      <c r="J82" s="939">
        <v>6</v>
      </c>
      <c r="K82" s="998">
        <f t="shared" ref="K82:K84" si="72">J82/159</f>
        <v>3.7735849056603772E-2</v>
      </c>
      <c r="L82" s="940">
        <v>4.26</v>
      </c>
      <c r="M82" s="940">
        <f t="shared" ref="M82:M84" si="73">J82*L82</f>
        <v>25.56</v>
      </c>
      <c r="N82" s="1024">
        <v>0.3</v>
      </c>
      <c r="O82" s="940">
        <f t="shared" ref="O82" si="74">ROUND(M82*N82,2)</f>
        <v>7.67</v>
      </c>
      <c r="P82" s="940">
        <f t="shared" ref="P82:P84" si="75">ROUND(O82*0.2409,2)</f>
        <v>1.85</v>
      </c>
      <c r="Q82" s="941">
        <f t="shared" ref="Q82:Q84" si="76">O82+P82</f>
        <v>9.52</v>
      </c>
    </row>
    <row r="83" spans="1:17" x14ac:dyDescent="0.25">
      <c r="A83" s="12" t="s">
        <v>327</v>
      </c>
      <c r="B83" s="945"/>
      <c r="C83" s="975"/>
      <c r="D83" s="940"/>
      <c r="E83" s="940"/>
      <c r="F83" s="994"/>
      <c r="G83" s="940"/>
      <c r="H83" s="940"/>
      <c r="I83" s="941"/>
      <c r="J83" s="939">
        <v>119</v>
      </c>
      <c r="K83" s="998">
        <f t="shared" si="72"/>
        <v>0.74842767295597479</v>
      </c>
      <c r="L83" s="940">
        <v>5.9119999999999999</v>
      </c>
      <c r="M83" s="940">
        <f t="shared" si="73"/>
        <v>703.52800000000002</v>
      </c>
      <c r="N83" s="1024">
        <v>0.3</v>
      </c>
      <c r="O83" s="940">
        <f t="shared" ref="O83:O84" si="77">ROUND(M83*N83,2)</f>
        <v>211.06</v>
      </c>
      <c r="P83" s="940">
        <f t="shared" si="75"/>
        <v>50.84</v>
      </c>
      <c r="Q83" s="941">
        <f t="shared" si="76"/>
        <v>261.89999999999998</v>
      </c>
    </row>
    <row r="84" spans="1:17" x14ac:dyDescent="0.25">
      <c r="A84" s="12" t="s">
        <v>328</v>
      </c>
      <c r="B84" s="945"/>
      <c r="C84" s="975"/>
      <c r="D84" s="940"/>
      <c r="E84" s="940"/>
      <c r="F84" s="994"/>
      <c r="G84" s="940"/>
      <c r="H84" s="940"/>
      <c r="I84" s="941"/>
      <c r="J84" s="939">
        <v>26</v>
      </c>
      <c r="K84" s="998">
        <f t="shared" si="72"/>
        <v>0.16352201257861634</v>
      </c>
      <c r="L84" s="940">
        <v>4.28</v>
      </c>
      <c r="M84" s="940">
        <f t="shared" si="73"/>
        <v>111.28</v>
      </c>
      <c r="N84" s="1024">
        <v>0.3</v>
      </c>
      <c r="O84" s="940">
        <f t="shared" si="77"/>
        <v>33.380000000000003</v>
      </c>
      <c r="P84" s="940">
        <f t="shared" si="75"/>
        <v>8.0399999999999991</v>
      </c>
      <c r="Q84" s="941">
        <f t="shared" si="76"/>
        <v>41.42</v>
      </c>
    </row>
    <row r="85" spans="1:17" s="1" customFormat="1" ht="24" customHeight="1" x14ac:dyDescent="0.25">
      <c r="A85" s="1032" t="s">
        <v>2195</v>
      </c>
      <c r="B85" s="964"/>
      <c r="C85" s="982"/>
      <c r="D85" s="936"/>
      <c r="E85" s="936"/>
      <c r="F85" s="936"/>
      <c r="G85" s="936"/>
      <c r="H85" s="936"/>
      <c r="I85" s="937"/>
      <c r="J85" s="935">
        <f>J86</f>
        <v>84</v>
      </c>
      <c r="K85" s="1002">
        <f>K86</f>
        <v>0.52830188679245282</v>
      </c>
      <c r="L85" s="1002"/>
      <c r="M85" s="1002"/>
      <c r="N85" s="1002"/>
      <c r="O85" s="1002">
        <f t="shared" ref="O85:Q85" si="78">O86</f>
        <v>163.02999999999997</v>
      </c>
      <c r="P85" s="1002">
        <f t="shared" si="78"/>
        <v>39.28</v>
      </c>
      <c r="Q85" s="1003">
        <f t="shared" si="78"/>
        <v>202.31</v>
      </c>
    </row>
    <row r="86" spans="1:17" ht="37.5" customHeight="1" x14ac:dyDescent="0.25">
      <c r="A86" s="985" t="s">
        <v>8</v>
      </c>
      <c r="B86" s="999"/>
      <c r="C86" s="976"/>
      <c r="D86" s="972"/>
      <c r="E86" s="972"/>
      <c r="F86" s="972"/>
      <c r="G86" s="972"/>
      <c r="H86" s="972"/>
      <c r="I86" s="973"/>
      <c r="J86" s="978">
        <f>SUM(J87:J90)</f>
        <v>84</v>
      </c>
      <c r="K86" s="980">
        <f>SUM(K87:K90)</f>
        <v>0.52830188679245282</v>
      </c>
      <c r="L86" s="976"/>
      <c r="M86" s="976"/>
      <c r="N86" s="1038"/>
      <c r="O86" s="976">
        <f t="shared" ref="O86:Q86" si="79">SUM(O87:O90)</f>
        <v>163.02999999999997</v>
      </c>
      <c r="P86" s="976">
        <f t="shared" si="79"/>
        <v>39.28</v>
      </c>
      <c r="Q86" s="977">
        <f t="shared" si="79"/>
        <v>202.31</v>
      </c>
    </row>
    <row r="87" spans="1:17" x14ac:dyDescent="0.25">
      <c r="A87" s="12" t="s">
        <v>329</v>
      </c>
      <c r="B87" s="945"/>
      <c r="C87" s="940"/>
      <c r="D87" s="940"/>
      <c r="E87" s="940"/>
      <c r="F87" s="994"/>
      <c r="G87" s="940"/>
      <c r="H87" s="940"/>
      <c r="I87" s="941"/>
      <c r="J87" s="939">
        <v>14</v>
      </c>
      <c r="K87" s="998">
        <f t="shared" ref="K87" si="80">J87/159</f>
        <v>8.8050314465408799E-2</v>
      </c>
      <c r="L87" s="940">
        <v>9.17</v>
      </c>
      <c r="M87" s="940">
        <f t="shared" ref="M87" si="81">J87*L87</f>
        <v>128.38</v>
      </c>
      <c r="N87" s="1024">
        <v>0.3</v>
      </c>
      <c r="O87" s="940">
        <f t="shared" ref="O87" si="82">ROUND(M87*N87,2)</f>
        <v>38.51</v>
      </c>
      <c r="P87" s="940">
        <f t="shared" ref="P87:P90" si="83">ROUND(O87*0.2409,2)</f>
        <v>9.2799999999999994</v>
      </c>
      <c r="Q87" s="941">
        <f t="shared" ref="Q87" si="84">O87+P87</f>
        <v>47.79</v>
      </c>
    </row>
    <row r="88" spans="1:17" x14ac:dyDescent="0.25">
      <c r="A88" s="12" t="s">
        <v>330</v>
      </c>
      <c r="B88" s="945"/>
      <c r="C88" s="975"/>
      <c r="D88" s="940"/>
      <c r="E88" s="940"/>
      <c r="F88" s="994"/>
      <c r="G88" s="940"/>
      <c r="H88" s="940"/>
      <c r="I88" s="941"/>
      <c r="J88" s="939">
        <v>12</v>
      </c>
      <c r="K88" s="998">
        <f t="shared" si="17"/>
        <v>7.5471698113207544E-2</v>
      </c>
      <c r="L88" s="940">
        <v>9.09</v>
      </c>
      <c r="M88" s="940">
        <f t="shared" si="52"/>
        <v>109.08</v>
      </c>
      <c r="N88" s="1024">
        <v>0.3</v>
      </c>
      <c r="O88" s="940">
        <f t="shared" ref="O88:O90" si="85">ROUND(M88*N88,2)</f>
        <v>32.72</v>
      </c>
      <c r="P88" s="940">
        <f t="shared" si="83"/>
        <v>7.88</v>
      </c>
      <c r="Q88" s="941">
        <f t="shared" si="54"/>
        <v>40.6</v>
      </c>
    </row>
    <row r="89" spans="1:17" x14ac:dyDescent="0.25">
      <c r="A89" s="12" t="s">
        <v>331</v>
      </c>
      <c r="B89" s="945"/>
      <c r="C89" s="975"/>
      <c r="D89" s="940"/>
      <c r="E89" s="940"/>
      <c r="F89" s="994"/>
      <c r="G89" s="940"/>
      <c r="H89" s="940"/>
      <c r="I89" s="941"/>
      <c r="J89" s="939">
        <v>16</v>
      </c>
      <c r="K89" s="998">
        <f t="shared" si="17"/>
        <v>0.10062893081761007</v>
      </c>
      <c r="L89" s="940">
        <v>4.91</v>
      </c>
      <c r="M89" s="940">
        <f t="shared" si="52"/>
        <v>78.56</v>
      </c>
      <c r="N89" s="1024">
        <v>0.3</v>
      </c>
      <c r="O89" s="940">
        <f t="shared" si="85"/>
        <v>23.57</v>
      </c>
      <c r="P89" s="940">
        <f t="shared" si="83"/>
        <v>5.68</v>
      </c>
      <c r="Q89" s="941">
        <f t="shared" si="54"/>
        <v>29.25</v>
      </c>
    </row>
    <row r="90" spans="1:17" ht="17.25" thickBot="1" x14ac:dyDescent="0.3">
      <c r="A90" s="12" t="s">
        <v>332</v>
      </c>
      <c r="B90" s="1048"/>
      <c r="C90" s="984"/>
      <c r="D90" s="968"/>
      <c r="E90" s="968"/>
      <c r="F90" s="1049"/>
      <c r="G90" s="968"/>
      <c r="H90" s="968"/>
      <c r="I90" s="969"/>
      <c r="J90" s="967">
        <v>42</v>
      </c>
      <c r="K90" s="1054">
        <f t="shared" si="17"/>
        <v>0.26415094339622641</v>
      </c>
      <c r="L90" s="968">
        <v>5.415</v>
      </c>
      <c r="M90" s="968">
        <f t="shared" si="52"/>
        <v>227.43</v>
      </c>
      <c r="N90" s="1055">
        <v>0.3</v>
      </c>
      <c r="O90" s="968">
        <f t="shared" si="85"/>
        <v>68.23</v>
      </c>
      <c r="P90" s="968">
        <f t="shared" si="83"/>
        <v>16.440000000000001</v>
      </c>
      <c r="Q90" s="969">
        <f t="shared" si="54"/>
        <v>84.67</v>
      </c>
    </row>
    <row r="93" spans="1:17" x14ac:dyDescent="0.25">
      <c r="A93" s="2" t="s">
        <v>168</v>
      </c>
    </row>
    <row r="94" spans="1:17" ht="18" customHeight="1" x14ac:dyDescent="0.25"/>
    <row r="95" spans="1:17" x14ac:dyDescent="0.25">
      <c r="A95" s="2" t="s">
        <v>2045</v>
      </c>
    </row>
    <row r="96" spans="1:17" x14ac:dyDescent="0.25">
      <c r="A96" s="2" t="s">
        <v>2046</v>
      </c>
    </row>
  </sheetData>
  <mergeCells count="4">
    <mergeCell ref="A2:Q2"/>
    <mergeCell ref="A6:A7"/>
    <mergeCell ref="B6:I6"/>
    <mergeCell ref="J6:Q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2:Q36"/>
  <sheetViews>
    <sheetView zoomScale="70" zoomScaleNormal="70" workbookViewId="0">
      <pane xSplit="1" ySplit="8" topLeftCell="B9" activePane="bottomRight" state="frozen"/>
      <selection pane="topRight" activeCell="B1" sqref="B1"/>
      <selection pane="bottomLeft" activeCell="A9" sqref="A9"/>
      <selection pane="bottomRight" activeCell="A2" sqref="A2:Q2"/>
    </sheetView>
  </sheetViews>
  <sheetFormatPr defaultColWidth="9.140625" defaultRowHeight="16.5" x14ac:dyDescent="0.25"/>
  <cols>
    <col min="1" max="1" width="44.2851562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930" t="s">
        <v>254</v>
      </c>
    </row>
    <row r="5" spans="1:17" ht="17.25" thickBot="1" x14ac:dyDescent="0.3"/>
    <row r="6" spans="1:17" ht="24" customHeight="1" x14ac:dyDescent="0.25">
      <c r="A6" s="1791"/>
      <c r="B6" s="1840"/>
      <c r="C6" s="1841"/>
      <c r="D6" s="1841"/>
      <c r="E6" s="1841"/>
      <c r="F6" s="1841"/>
      <c r="G6" s="1841"/>
      <c r="H6" s="1841"/>
      <c r="I6" s="1842"/>
      <c r="J6" s="1840"/>
      <c r="K6" s="1841"/>
      <c r="L6" s="1841"/>
      <c r="M6" s="1841"/>
      <c r="N6" s="1841"/>
      <c r="O6" s="1841"/>
      <c r="P6" s="1841"/>
      <c r="Q6" s="1842"/>
    </row>
    <row r="7" spans="1:17" ht="142.5" customHeight="1" x14ac:dyDescent="0.25">
      <c r="A7" s="1792"/>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3.5" customHeight="1" x14ac:dyDescent="0.25">
      <c r="A8" s="933"/>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ht="26.25" customHeight="1" x14ac:dyDescent="0.25">
      <c r="A9" s="1026" t="s">
        <v>0</v>
      </c>
      <c r="B9" s="724">
        <f>B10+B20</f>
        <v>672.5</v>
      </c>
      <c r="C9" s="934">
        <f t="shared" ref="C9:I9" si="0">C10+C20</f>
        <v>4.2295597484276728</v>
      </c>
      <c r="D9" s="934"/>
      <c r="E9" s="934"/>
      <c r="F9" s="934"/>
      <c r="G9" s="934">
        <f t="shared" si="0"/>
        <v>917.67</v>
      </c>
      <c r="H9" s="934">
        <f t="shared" si="0"/>
        <v>219.81999999999996</v>
      </c>
      <c r="I9" s="963">
        <f t="shared" si="0"/>
        <v>1137.4899999999998</v>
      </c>
      <c r="J9" s="1066">
        <f>J10+J20</f>
        <v>2012.9167</v>
      </c>
      <c r="K9" s="1017">
        <f t="shared" ref="K9" si="1">K10+K20</f>
        <v>12.659853459119496</v>
      </c>
      <c r="L9" s="934"/>
      <c r="M9" s="934"/>
      <c r="N9" s="934"/>
      <c r="O9" s="934">
        <f t="shared" ref="O9" si="2">O10+O20</f>
        <v>13213.72</v>
      </c>
      <c r="P9" s="934">
        <f t="shared" ref="P9" si="3">P10+P20</f>
        <v>3164.5200000000004</v>
      </c>
      <c r="Q9" s="963">
        <f t="shared" ref="Q9" si="4">Q10+Q20</f>
        <v>16378.24</v>
      </c>
    </row>
    <row r="10" spans="1:17" s="1" customFormat="1" ht="21.75" customHeight="1" x14ac:dyDescent="0.25">
      <c r="A10" s="1060" t="s">
        <v>38</v>
      </c>
      <c r="B10" s="727">
        <f>B11+B13+B17</f>
        <v>666</v>
      </c>
      <c r="C10" s="936">
        <f t="shared" ref="C10:I10" si="5">C11+C13+C17</f>
        <v>4.1886792452830184</v>
      </c>
      <c r="D10" s="936"/>
      <c r="E10" s="936"/>
      <c r="F10" s="936"/>
      <c r="G10" s="936">
        <f t="shared" si="5"/>
        <v>908.55</v>
      </c>
      <c r="H10" s="936">
        <f t="shared" si="5"/>
        <v>217.61999999999998</v>
      </c>
      <c r="I10" s="937">
        <f t="shared" si="5"/>
        <v>1126.1699999999998</v>
      </c>
      <c r="J10" s="935">
        <f>J11+J13+J17</f>
        <v>1758</v>
      </c>
      <c r="K10" s="1002">
        <f t="shared" ref="K10" si="6">K11+K13+K17</f>
        <v>11.056603773584905</v>
      </c>
      <c r="L10" s="936"/>
      <c r="M10" s="936"/>
      <c r="N10" s="936"/>
      <c r="O10" s="936">
        <f t="shared" ref="O10" si="7">O11+O13+O17</f>
        <v>11435.439999999999</v>
      </c>
      <c r="P10" s="936">
        <f t="shared" ref="P10" si="8">P11+P13+P17</f>
        <v>2736.1400000000003</v>
      </c>
      <c r="Q10" s="937">
        <f t="shared" ref="Q10" si="9">Q11+Q13+Q17</f>
        <v>14171.58</v>
      </c>
    </row>
    <row r="11" spans="1:17" ht="56.45" customHeight="1" x14ac:dyDescent="0.25">
      <c r="A11" s="1001" t="s">
        <v>11</v>
      </c>
      <c r="B11" s="1059">
        <f>B12</f>
        <v>42</v>
      </c>
      <c r="C11" s="1013">
        <f t="shared" ref="C11:I11" si="10">C12</f>
        <v>0.26415094339622641</v>
      </c>
      <c r="D11" s="1013"/>
      <c r="E11" s="1013"/>
      <c r="F11" s="1013"/>
      <c r="G11" s="1013">
        <f t="shared" si="10"/>
        <v>131.28</v>
      </c>
      <c r="H11" s="1013">
        <f t="shared" si="10"/>
        <v>31.63</v>
      </c>
      <c r="I11" s="1014">
        <f t="shared" si="10"/>
        <v>162.91</v>
      </c>
      <c r="J11" s="978">
        <f>J12</f>
        <v>63</v>
      </c>
      <c r="K11" s="980">
        <f t="shared" ref="K11" si="11">K12</f>
        <v>0.39622641509433965</v>
      </c>
      <c r="L11" s="972"/>
      <c r="M11" s="972"/>
      <c r="N11" s="988"/>
      <c r="O11" s="972">
        <f t="shared" ref="O11" si="12">O12</f>
        <v>984.62</v>
      </c>
      <c r="P11" s="972">
        <f t="shared" ref="P11" si="13">P12</f>
        <v>237.19</v>
      </c>
      <c r="Q11" s="973">
        <f t="shared" ref="Q11" si="14">Q12</f>
        <v>1221.81</v>
      </c>
    </row>
    <row r="12" spans="1:17" ht="18.75" customHeight="1" x14ac:dyDescent="0.25">
      <c r="A12" s="966" t="s">
        <v>255</v>
      </c>
      <c r="B12" s="1056">
        <v>42</v>
      </c>
      <c r="C12" s="998">
        <f>B12/159</f>
        <v>0.26415094339622641</v>
      </c>
      <c r="D12" s="940">
        <v>2485</v>
      </c>
      <c r="E12" s="940">
        <f>C12*D12</f>
        <v>656.41509433962267</v>
      </c>
      <c r="F12" s="991">
        <v>0.2</v>
      </c>
      <c r="G12" s="940">
        <f>ROUND(E12*F12,2)</f>
        <v>131.28</v>
      </c>
      <c r="H12" s="940">
        <f>ROUND(G12*0.2409,2)</f>
        <v>31.63</v>
      </c>
      <c r="I12" s="941">
        <f t="shared" ref="I12" si="15">SUM(G12+H12)</f>
        <v>162.91</v>
      </c>
      <c r="J12" s="939">
        <v>63</v>
      </c>
      <c r="K12" s="998">
        <f>J12/159</f>
        <v>0.39622641509433965</v>
      </c>
      <c r="L12" s="940">
        <v>2485</v>
      </c>
      <c r="M12" s="940">
        <f>K12*L12</f>
        <v>984.62264150943406</v>
      </c>
      <c r="N12" s="986">
        <v>1</v>
      </c>
      <c r="O12" s="989">
        <f>ROUND(M12*N12,2)</f>
        <v>984.62</v>
      </c>
      <c r="P12" s="940">
        <f>ROUND(O12*0.2409,2)</f>
        <v>237.19</v>
      </c>
      <c r="Q12" s="941">
        <f t="shared" ref="Q12" si="16">SUM(O12+P12)</f>
        <v>1221.81</v>
      </c>
    </row>
    <row r="13" spans="1:17" ht="49.5" customHeight="1" x14ac:dyDescent="0.25">
      <c r="A13" s="1001" t="s">
        <v>9</v>
      </c>
      <c r="B13" s="1059">
        <f>SUM(B14:B16)</f>
        <v>432</v>
      </c>
      <c r="C13" s="1013">
        <f t="shared" ref="C13:I13" si="17">SUM(C14:C16)</f>
        <v>2.7169811320754715</v>
      </c>
      <c r="D13" s="1013"/>
      <c r="E13" s="1013"/>
      <c r="F13" s="1013"/>
      <c r="G13" s="1013">
        <f t="shared" si="17"/>
        <v>625.11</v>
      </c>
      <c r="H13" s="1013">
        <f t="shared" si="17"/>
        <v>150.57999999999998</v>
      </c>
      <c r="I13" s="1014">
        <f t="shared" si="17"/>
        <v>775.68999999999994</v>
      </c>
      <c r="J13" s="978">
        <f>SUM(J14:J16)</f>
        <v>1167</v>
      </c>
      <c r="K13" s="980">
        <f t="shared" ref="K13" si="18">SUM(K14:K16)</f>
        <v>7.3396226415094334</v>
      </c>
      <c r="L13" s="972"/>
      <c r="M13" s="972"/>
      <c r="N13" s="987"/>
      <c r="O13" s="988">
        <f t="shared" ref="O13" si="19">SUM(O14:O16)</f>
        <v>8347.4599999999991</v>
      </c>
      <c r="P13" s="972">
        <f t="shared" ref="P13" si="20">SUM(P14:P16)</f>
        <v>2010.9</v>
      </c>
      <c r="Q13" s="973">
        <f t="shared" ref="Q13" si="21">SUM(Q14:Q16)</f>
        <v>10358.36</v>
      </c>
    </row>
    <row r="14" spans="1:17" x14ac:dyDescent="0.25">
      <c r="A14" s="966" t="s">
        <v>256</v>
      </c>
      <c r="B14" s="1056">
        <v>48</v>
      </c>
      <c r="C14" s="998">
        <f>B14/159</f>
        <v>0.30188679245283018</v>
      </c>
      <c r="D14" s="940">
        <v>1505</v>
      </c>
      <c r="E14" s="940">
        <f>D14*C14</f>
        <v>454.33962264150944</v>
      </c>
      <c r="F14" s="991">
        <v>0.2</v>
      </c>
      <c r="G14" s="940">
        <f>ROUND(E14*F14,2)</f>
        <v>90.87</v>
      </c>
      <c r="H14" s="940">
        <f>ROUND(G14*0.2409,2)</f>
        <v>21.89</v>
      </c>
      <c r="I14" s="941">
        <f t="shared" ref="I14" si="22">SUM(G14+H14)</f>
        <v>112.76</v>
      </c>
      <c r="J14" s="939">
        <v>111</v>
      </c>
      <c r="K14" s="998">
        <f>J14/159</f>
        <v>0.69811320754716977</v>
      </c>
      <c r="L14" s="940">
        <v>1505</v>
      </c>
      <c r="M14" s="940">
        <f>K14*L14</f>
        <v>1050.6603773584905</v>
      </c>
      <c r="N14" s="986">
        <v>1</v>
      </c>
      <c r="O14" s="989">
        <f>ROUND(M14*N14,2)</f>
        <v>1050.6600000000001</v>
      </c>
      <c r="P14" s="940">
        <f>ROUND(O14*0.2409,2)</f>
        <v>253.1</v>
      </c>
      <c r="Q14" s="941">
        <f t="shared" ref="Q14" si="23">SUM(O14+P14)</f>
        <v>1303.76</v>
      </c>
    </row>
    <row r="15" spans="1:17" x14ac:dyDescent="0.25">
      <c r="A15" s="966" t="s">
        <v>256</v>
      </c>
      <c r="B15" s="1056">
        <v>24</v>
      </c>
      <c r="C15" s="998">
        <f t="shared" ref="C15:C16" si="24">B15/159</f>
        <v>0.15094339622641509</v>
      </c>
      <c r="D15" s="940">
        <v>6.3</v>
      </c>
      <c r="E15" s="940">
        <f>D15*B15</f>
        <v>151.19999999999999</v>
      </c>
      <c r="F15" s="991">
        <v>0.2</v>
      </c>
      <c r="G15" s="940">
        <f t="shared" ref="G15:G16" si="25">ROUND(E15*F15,2)</f>
        <v>30.24</v>
      </c>
      <c r="H15" s="940">
        <f t="shared" ref="H15:H16" si="26">ROUND(G15*0.2409,2)</f>
        <v>7.28</v>
      </c>
      <c r="I15" s="941">
        <f>SUM(G15+H15)</f>
        <v>37.519999999999996</v>
      </c>
      <c r="J15" s="939">
        <v>136</v>
      </c>
      <c r="K15" s="998">
        <f>J15/159</f>
        <v>0.85534591194968557</v>
      </c>
      <c r="L15" s="940">
        <v>6.3</v>
      </c>
      <c r="M15" s="940">
        <f>L15*J15</f>
        <v>856.8</v>
      </c>
      <c r="N15" s="986">
        <v>1</v>
      </c>
      <c r="O15" s="989">
        <f t="shared" ref="O15:O16" si="27">ROUND(M15*N15,2)</f>
        <v>856.8</v>
      </c>
      <c r="P15" s="940">
        <f t="shared" ref="P15:P16" si="28">ROUND(O15*0.2409,2)</f>
        <v>206.4</v>
      </c>
      <c r="Q15" s="941">
        <f>SUM(O15+P15)</f>
        <v>1063.2</v>
      </c>
    </row>
    <row r="16" spans="1:17" x14ac:dyDescent="0.25">
      <c r="A16" s="966" t="s">
        <v>256</v>
      </c>
      <c r="B16" s="1056">
        <v>360</v>
      </c>
      <c r="C16" s="998">
        <f t="shared" si="24"/>
        <v>2.2641509433962264</v>
      </c>
      <c r="D16" s="940">
        <v>7</v>
      </c>
      <c r="E16" s="940">
        <f>D16*B16</f>
        <v>2520</v>
      </c>
      <c r="F16" s="991">
        <v>0.2</v>
      </c>
      <c r="G16" s="940">
        <f t="shared" si="25"/>
        <v>504</v>
      </c>
      <c r="H16" s="940">
        <f t="shared" si="26"/>
        <v>121.41</v>
      </c>
      <c r="I16" s="941">
        <f t="shared" ref="I16:I19" si="29">SUM(G16+H16)</f>
        <v>625.41</v>
      </c>
      <c r="J16" s="939">
        <v>920</v>
      </c>
      <c r="K16" s="998">
        <f>J16/159</f>
        <v>5.7861635220125782</v>
      </c>
      <c r="L16" s="940">
        <v>7</v>
      </c>
      <c r="M16" s="940">
        <f>L16*J16</f>
        <v>6440</v>
      </c>
      <c r="N16" s="986">
        <v>1</v>
      </c>
      <c r="O16" s="989">
        <f t="shared" si="27"/>
        <v>6440</v>
      </c>
      <c r="P16" s="940">
        <f t="shared" si="28"/>
        <v>1551.4</v>
      </c>
      <c r="Q16" s="941">
        <f t="shared" ref="Q16" si="30">SUM(O16+P16)</f>
        <v>7991.4</v>
      </c>
    </row>
    <row r="17" spans="1:17" ht="57" customHeight="1" x14ac:dyDescent="0.25">
      <c r="A17" s="1001" t="s">
        <v>10</v>
      </c>
      <c r="B17" s="1059">
        <f>SUM(B18:B19)</f>
        <v>192</v>
      </c>
      <c r="C17" s="1013">
        <f t="shared" ref="C17:I17" si="31">SUM(C18:C19)</f>
        <v>1.2075471698113207</v>
      </c>
      <c r="D17" s="1013"/>
      <c r="E17" s="1013"/>
      <c r="F17" s="1013"/>
      <c r="G17" s="1013">
        <f t="shared" si="31"/>
        <v>152.16</v>
      </c>
      <c r="H17" s="1013">
        <f t="shared" si="31"/>
        <v>35.409999999999997</v>
      </c>
      <c r="I17" s="1014">
        <f t="shared" si="31"/>
        <v>187.57000000000002</v>
      </c>
      <c r="J17" s="978">
        <f>SUM(J18:J19)</f>
        <v>528</v>
      </c>
      <c r="K17" s="980">
        <f t="shared" ref="K17" si="32">SUM(K18:K19)</f>
        <v>3.3207547169811322</v>
      </c>
      <c r="L17" s="972"/>
      <c r="M17" s="972"/>
      <c r="N17" s="987"/>
      <c r="O17" s="988">
        <f t="shared" ref="O17" si="33">SUM(O18:O19)</f>
        <v>2103.3599999999997</v>
      </c>
      <c r="P17" s="972">
        <f t="shared" ref="P17" si="34">SUM(P18:P19)</f>
        <v>488.05</v>
      </c>
      <c r="Q17" s="973">
        <f t="shared" ref="Q17" si="35">SUM(Q18:Q19)</f>
        <v>2591.41</v>
      </c>
    </row>
    <row r="18" spans="1:17" x14ac:dyDescent="0.25">
      <c r="A18" s="966" t="s">
        <v>257</v>
      </c>
      <c r="B18" s="1056">
        <v>48</v>
      </c>
      <c r="C18" s="998">
        <f>B18/159</f>
        <v>0.30188679245283018</v>
      </c>
      <c r="D18" s="940">
        <v>4.66</v>
      </c>
      <c r="E18" s="940">
        <f>D18*B18</f>
        <v>223.68</v>
      </c>
      <c r="F18" s="991">
        <v>0.2</v>
      </c>
      <c r="G18" s="940">
        <f>ROUND(E18*F18,2)</f>
        <v>44.74</v>
      </c>
      <c r="H18" s="940">
        <f>ROUND(G18*0.2131,2)</f>
        <v>9.5299999999999994</v>
      </c>
      <c r="I18" s="941">
        <f t="shared" si="29"/>
        <v>54.27</v>
      </c>
      <c r="J18" s="939">
        <v>144</v>
      </c>
      <c r="K18" s="998">
        <f>J18/159</f>
        <v>0.90566037735849059</v>
      </c>
      <c r="L18" s="940">
        <v>4.66</v>
      </c>
      <c r="M18" s="940">
        <f>L18*J18</f>
        <v>671.04</v>
      </c>
      <c r="N18" s="986">
        <v>1</v>
      </c>
      <c r="O18" s="989">
        <f>ROUND(M18*N18,2)</f>
        <v>671.04</v>
      </c>
      <c r="P18" s="940">
        <f>ROUND(O18*0.2131,2)</f>
        <v>143</v>
      </c>
      <c r="Q18" s="941">
        <f t="shared" ref="Q18:Q19" si="36">SUM(O18+P18)</f>
        <v>814.04</v>
      </c>
    </row>
    <row r="19" spans="1:17" x14ac:dyDescent="0.25">
      <c r="A19" s="966" t="s">
        <v>257</v>
      </c>
      <c r="B19" s="1056">
        <v>144</v>
      </c>
      <c r="C19" s="998">
        <f>B19/159</f>
        <v>0.90566037735849059</v>
      </c>
      <c r="D19" s="940">
        <v>3.73</v>
      </c>
      <c r="E19" s="940">
        <f>D19*B19</f>
        <v>537.12</v>
      </c>
      <c r="F19" s="991">
        <v>0.2</v>
      </c>
      <c r="G19" s="940">
        <f>ROUND(E19*F19,2)</f>
        <v>107.42</v>
      </c>
      <c r="H19" s="940">
        <f>ROUND(G19*0.2409,2)</f>
        <v>25.88</v>
      </c>
      <c r="I19" s="941">
        <f t="shared" si="29"/>
        <v>133.30000000000001</v>
      </c>
      <c r="J19" s="939">
        <v>384</v>
      </c>
      <c r="K19" s="998">
        <f>J19/159</f>
        <v>2.4150943396226414</v>
      </c>
      <c r="L19" s="940">
        <v>3.73</v>
      </c>
      <c r="M19" s="940">
        <f>L19*J19</f>
        <v>1432.32</v>
      </c>
      <c r="N19" s="986">
        <v>1</v>
      </c>
      <c r="O19" s="989">
        <f>ROUND(M19*N19,2)</f>
        <v>1432.32</v>
      </c>
      <c r="P19" s="940">
        <f>ROUND(O19*0.2409,2)</f>
        <v>345.05</v>
      </c>
      <c r="Q19" s="941">
        <f t="shared" si="36"/>
        <v>1777.37</v>
      </c>
    </row>
    <row r="20" spans="1:17" s="1" customFormat="1" ht="24" customHeight="1" x14ac:dyDescent="0.25">
      <c r="A20" s="1060" t="s">
        <v>258</v>
      </c>
      <c r="B20" s="1063">
        <f>B21+B25+B28</f>
        <v>6.5</v>
      </c>
      <c r="C20" s="1011">
        <f>C21+C25+C28</f>
        <v>4.0880503144654086E-2</v>
      </c>
      <c r="D20" s="1061"/>
      <c r="E20" s="1061"/>
      <c r="F20" s="1061"/>
      <c r="G20" s="1061">
        <f>G21+G25+G28</f>
        <v>9.120000000000001</v>
      </c>
      <c r="H20" s="1061">
        <f>H21+H25+H28</f>
        <v>2.1999999999999997</v>
      </c>
      <c r="I20" s="1062">
        <f>I21+I25+I28</f>
        <v>11.320000000000002</v>
      </c>
      <c r="J20" s="995">
        <f>J21+J25+J28</f>
        <v>254.91669999999999</v>
      </c>
      <c r="K20" s="1002">
        <f>K21+K25+K28</f>
        <v>1.6032496855345915</v>
      </c>
      <c r="L20" s="936"/>
      <c r="M20" s="936"/>
      <c r="N20" s="936"/>
      <c r="O20" s="993">
        <f>O21+O25+O28</f>
        <v>1778.2800000000002</v>
      </c>
      <c r="P20" s="993">
        <f>P21+P25+P28</f>
        <v>428.38000000000005</v>
      </c>
      <c r="Q20" s="1067">
        <f>Q21+Q25+Q28</f>
        <v>2206.66</v>
      </c>
    </row>
    <row r="21" spans="1:17" ht="33" customHeight="1" x14ac:dyDescent="0.25">
      <c r="A21" s="1001" t="s">
        <v>11</v>
      </c>
      <c r="B21" s="1059">
        <f>SUM(B22:B24)</f>
        <v>1.25</v>
      </c>
      <c r="C21" s="1013">
        <f t="shared" ref="C21:I21" si="37">SUM(C22:C24)</f>
        <v>7.8616352201257862E-3</v>
      </c>
      <c r="D21" s="1013"/>
      <c r="E21" s="1013"/>
      <c r="F21" s="1013"/>
      <c r="G21" s="1013">
        <f t="shared" si="37"/>
        <v>2.91</v>
      </c>
      <c r="H21" s="1013">
        <f t="shared" si="37"/>
        <v>0.70000000000000007</v>
      </c>
      <c r="I21" s="1014">
        <f t="shared" si="37"/>
        <v>3.6100000000000003</v>
      </c>
      <c r="J21" s="1015">
        <f>SUM(J22:J24)</f>
        <v>20.666499999999999</v>
      </c>
      <c r="K21" s="980">
        <f t="shared" ref="K21" si="38">SUM(K22:K24)</f>
        <v>0.12997798742138367</v>
      </c>
      <c r="L21" s="972"/>
      <c r="M21" s="972"/>
      <c r="N21" s="987"/>
      <c r="O21" s="988">
        <f t="shared" ref="O21" si="39">SUM(O22:O24)</f>
        <v>240.97</v>
      </c>
      <c r="P21" s="972">
        <f t="shared" ref="P21" si="40">SUM(P22:P24)</f>
        <v>58.05</v>
      </c>
      <c r="Q21" s="973">
        <f t="shared" ref="Q21" si="41">SUM(Q22:Q24)</f>
        <v>299.02</v>
      </c>
    </row>
    <row r="22" spans="1:17" ht="18.75" customHeight="1" x14ac:dyDescent="0.25">
      <c r="A22" s="966" t="s">
        <v>255</v>
      </c>
      <c r="B22" s="1058">
        <v>0.25</v>
      </c>
      <c r="C22" s="998">
        <f>B22/159</f>
        <v>1.5723270440251573E-3</v>
      </c>
      <c r="D22" s="940">
        <v>11.66</v>
      </c>
      <c r="E22" s="940">
        <f>D22*B22</f>
        <v>2.915</v>
      </c>
      <c r="F22" s="991">
        <v>0.2</v>
      </c>
      <c r="G22" s="940">
        <f>ROUND(E22*F22,2)</f>
        <v>0.57999999999999996</v>
      </c>
      <c r="H22" s="940">
        <f>ROUND(G22*0.2409,2)</f>
        <v>0.14000000000000001</v>
      </c>
      <c r="I22" s="941">
        <f t="shared" ref="I22" si="42">SUM(G22+H22)</f>
        <v>0.72</v>
      </c>
      <c r="J22" s="939">
        <v>13.416600000000001</v>
      </c>
      <c r="K22" s="998">
        <f>1/159*J22</f>
        <v>8.438113207547171E-2</v>
      </c>
      <c r="L22" s="940">
        <v>11.66</v>
      </c>
      <c r="M22" s="940">
        <f>L22*J22</f>
        <v>156.437556</v>
      </c>
      <c r="N22" s="986">
        <v>1</v>
      </c>
      <c r="O22" s="989">
        <f>ROUND(M22*N22,2)</f>
        <v>156.44</v>
      </c>
      <c r="P22" s="940">
        <f>ROUND(O22*0.2409,2)</f>
        <v>37.69</v>
      </c>
      <c r="Q22" s="941">
        <f t="shared" ref="Q22" si="43">SUM(O22+P22)</f>
        <v>194.13</v>
      </c>
    </row>
    <row r="23" spans="1:17" ht="19.5" customHeight="1" x14ac:dyDescent="0.25">
      <c r="A23" s="966" t="s">
        <v>259</v>
      </c>
      <c r="B23" s="1058">
        <v>1</v>
      </c>
      <c r="C23" s="998">
        <f>B23/159</f>
        <v>6.2893081761006293E-3</v>
      </c>
      <c r="D23" s="940">
        <v>11.66</v>
      </c>
      <c r="E23" s="940">
        <f>D23*B23</f>
        <v>11.66</v>
      </c>
      <c r="F23" s="991">
        <v>0.2</v>
      </c>
      <c r="G23" s="940">
        <f>ROUND(E23*F23,2)</f>
        <v>2.33</v>
      </c>
      <c r="H23" s="940">
        <f>ROUND(G23*0.2409,2)</f>
        <v>0.56000000000000005</v>
      </c>
      <c r="I23" s="941">
        <f t="shared" ref="I23" si="44">SUM(G23+H23)</f>
        <v>2.89</v>
      </c>
      <c r="J23" s="939">
        <v>4.5833000000000004</v>
      </c>
      <c r="K23" s="998">
        <f>1/159*J23</f>
        <v>2.8825786163522018E-2</v>
      </c>
      <c r="L23" s="940">
        <v>11.66</v>
      </c>
      <c r="M23" s="940">
        <f t="shared" ref="M23:M26" si="45">L23*J23</f>
        <v>53.441278000000004</v>
      </c>
      <c r="N23" s="986">
        <v>1</v>
      </c>
      <c r="O23" s="989">
        <f>ROUND(M23*N23,2)</f>
        <v>53.44</v>
      </c>
      <c r="P23" s="940">
        <f>ROUND(O23*0.2409,2)</f>
        <v>12.87</v>
      </c>
      <c r="Q23" s="941">
        <f t="shared" ref="Q23" si="46">SUM(O23+P23)</f>
        <v>66.31</v>
      </c>
    </row>
    <row r="24" spans="1:17" ht="19.5" customHeight="1" x14ac:dyDescent="0.25">
      <c r="A24" s="966" t="s">
        <v>260</v>
      </c>
      <c r="B24" s="1058"/>
      <c r="C24" s="998"/>
      <c r="D24" s="940"/>
      <c r="E24" s="940"/>
      <c r="F24" s="940"/>
      <c r="G24" s="940"/>
      <c r="H24" s="940"/>
      <c r="I24" s="941"/>
      <c r="J24" s="939">
        <v>2.6665999999999999</v>
      </c>
      <c r="K24" s="998">
        <f>1/159*J24</f>
        <v>1.6771069182389936E-2</v>
      </c>
      <c r="L24" s="940">
        <v>11.66</v>
      </c>
      <c r="M24" s="940">
        <f t="shared" si="45"/>
        <v>31.092555999999998</v>
      </c>
      <c r="N24" s="986">
        <v>1</v>
      </c>
      <c r="O24" s="989">
        <f>ROUND(M24*N24,2)</f>
        <v>31.09</v>
      </c>
      <c r="P24" s="940">
        <f>ROUND(O24*0.2409,2)</f>
        <v>7.49</v>
      </c>
      <c r="Q24" s="941">
        <f t="shared" ref="Q24" si="47">SUM(O24+P24)</f>
        <v>38.58</v>
      </c>
    </row>
    <row r="25" spans="1:17" ht="49.5" customHeight="1" x14ac:dyDescent="0.25">
      <c r="A25" s="1001" t="s">
        <v>9</v>
      </c>
      <c r="B25" s="1059">
        <f>SUM(B26:B27)</f>
        <v>3.5</v>
      </c>
      <c r="C25" s="1013">
        <f t="shared" ref="C25:I25" si="48">SUM(C26:C27)</f>
        <v>2.20125786163522E-2</v>
      </c>
      <c r="D25" s="1013"/>
      <c r="E25" s="1013"/>
      <c r="F25" s="1013"/>
      <c r="G25" s="1013">
        <f t="shared" si="48"/>
        <v>4.9000000000000004</v>
      </c>
      <c r="H25" s="1013">
        <f t="shared" si="48"/>
        <v>1.18</v>
      </c>
      <c r="I25" s="1014">
        <f t="shared" si="48"/>
        <v>6.08</v>
      </c>
      <c r="J25" s="1015">
        <f>SUM(J26:J27)</f>
        <v>193.08359999999999</v>
      </c>
      <c r="K25" s="980">
        <f t="shared" ref="K25" si="49">SUM(K26:K27)</f>
        <v>1.2143622641509435</v>
      </c>
      <c r="L25" s="972"/>
      <c r="M25" s="972"/>
      <c r="N25" s="987"/>
      <c r="O25" s="988">
        <f t="shared" ref="O25" si="50">SUM(O26:O27)</f>
        <v>1351.5900000000001</v>
      </c>
      <c r="P25" s="972">
        <f t="shared" ref="P25" si="51">SUM(P26:P27)</f>
        <v>325.59000000000003</v>
      </c>
      <c r="Q25" s="973">
        <f t="shared" ref="Q25" si="52">SUM(Q26:Q27)</f>
        <v>1677.18</v>
      </c>
    </row>
    <row r="26" spans="1:17" x14ac:dyDescent="0.25">
      <c r="A26" s="966" t="s">
        <v>256</v>
      </c>
      <c r="B26" s="1058">
        <v>1.75</v>
      </c>
      <c r="C26" s="998">
        <f>B26/159</f>
        <v>1.10062893081761E-2</v>
      </c>
      <c r="D26" s="940">
        <v>7</v>
      </c>
      <c r="E26" s="940">
        <f>D26*B26</f>
        <v>12.25</v>
      </c>
      <c r="F26" s="991">
        <v>0.2</v>
      </c>
      <c r="G26" s="940">
        <f>ROUND(E26*F26,2)</f>
        <v>2.4500000000000002</v>
      </c>
      <c r="H26" s="940">
        <f>ROUND(G26*0.2409,2)</f>
        <v>0.59</v>
      </c>
      <c r="I26" s="941">
        <f t="shared" ref="I26:I27" si="53">SUM(G26+H26)</f>
        <v>3.04</v>
      </c>
      <c r="J26" s="939">
        <v>181.417</v>
      </c>
      <c r="K26" s="998">
        <f>1/159*J26</f>
        <v>1.1409874213836479</v>
      </c>
      <c r="L26" s="940">
        <v>7</v>
      </c>
      <c r="M26" s="940">
        <f t="shared" si="45"/>
        <v>1269.9190000000001</v>
      </c>
      <c r="N26" s="986">
        <v>1</v>
      </c>
      <c r="O26" s="989">
        <f>ROUND(M26*N26,2)</f>
        <v>1269.92</v>
      </c>
      <c r="P26" s="940">
        <f>ROUND(O26*0.2409,2)</f>
        <v>305.92</v>
      </c>
      <c r="Q26" s="941">
        <f t="shared" ref="Q26:Q27" si="54">SUM(O26+P26)</f>
        <v>1575.8400000000001</v>
      </c>
    </row>
    <row r="27" spans="1:17" x14ac:dyDescent="0.25">
      <c r="A27" s="966" t="s">
        <v>261</v>
      </c>
      <c r="B27" s="1058">
        <v>1.75</v>
      </c>
      <c r="C27" s="998">
        <f>B27/159</f>
        <v>1.10062893081761E-2</v>
      </c>
      <c r="D27" s="940">
        <v>7</v>
      </c>
      <c r="E27" s="940">
        <f>D27*B27</f>
        <v>12.25</v>
      </c>
      <c r="F27" s="991">
        <v>0.2</v>
      </c>
      <c r="G27" s="940">
        <f>ROUND(E27*F27,2)</f>
        <v>2.4500000000000002</v>
      </c>
      <c r="H27" s="940">
        <f>ROUND(G27*0.2409,2)</f>
        <v>0.59</v>
      </c>
      <c r="I27" s="941">
        <f t="shared" si="53"/>
        <v>3.04</v>
      </c>
      <c r="J27" s="939">
        <v>11.666600000000001</v>
      </c>
      <c r="K27" s="998">
        <f>1/159*J27</f>
        <v>7.3374842767295612E-2</v>
      </c>
      <c r="L27" s="940">
        <v>7</v>
      </c>
      <c r="M27" s="940">
        <f t="shared" ref="M27" si="55">L27*J27</f>
        <v>81.666200000000003</v>
      </c>
      <c r="N27" s="986">
        <v>1</v>
      </c>
      <c r="O27" s="989">
        <f>ROUND(M27*N27,2)</f>
        <v>81.67</v>
      </c>
      <c r="P27" s="940">
        <f>ROUND(O27*0.2409,2)</f>
        <v>19.670000000000002</v>
      </c>
      <c r="Q27" s="941">
        <f t="shared" si="54"/>
        <v>101.34</v>
      </c>
    </row>
    <row r="28" spans="1:17" ht="59.45" customHeight="1" x14ac:dyDescent="0.25">
      <c r="A28" s="1001" t="s">
        <v>10</v>
      </c>
      <c r="B28" s="1059">
        <f>SUM(B29:B30)</f>
        <v>1.75</v>
      </c>
      <c r="C28" s="1013">
        <f t="shared" ref="C28" si="56">SUM(C29:C30)</f>
        <v>1.10062893081761E-2</v>
      </c>
      <c r="D28" s="1064"/>
      <c r="E28" s="1064"/>
      <c r="F28" s="992"/>
      <c r="G28" s="972">
        <f>SUM(G29:G30)</f>
        <v>1.31</v>
      </c>
      <c r="H28" s="972">
        <f t="shared" ref="H28:I28" si="57">SUM(H29:H30)</f>
        <v>0.32</v>
      </c>
      <c r="I28" s="973">
        <f t="shared" si="57"/>
        <v>1.6300000000000001</v>
      </c>
      <c r="J28" s="1015">
        <f>SUM(J29:J30)</f>
        <v>41.166600000000003</v>
      </c>
      <c r="K28" s="980">
        <f t="shared" ref="K28" si="58">SUM(K29:K30)</f>
        <v>0.25890943396226418</v>
      </c>
      <c r="L28" s="972"/>
      <c r="M28" s="972"/>
      <c r="N28" s="987"/>
      <c r="O28" s="988">
        <f>SUM(O29:O30)</f>
        <v>185.72</v>
      </c>
      <c r="P28" s="972">
        <f t="shared" ref="P28" si="59">SUM(P29:P30)</f>
        <v>44.74</v>
      </c>
      <c r="Q28" s="973">
        <f t="shared" ref="Q28" si="60">SUM(Q29:Q30)</f>
        <v>230.45999999999998</v>
      </c>
    </row>
    <row r="29" spans="1:17" x14ac:dyDescent="0.25">
      <c r="A29" s="966" t="s">
        <v>257</v>
      </c>
      <c r="B29" s="1058"/>
      <c r="C29" s="998"/>
      <c r="D29" s="940"/>
      <c r="E29" s="940"/>
      <c r="F29" s="940"/>
      <c r="G29" s="940"/>
      <c r="H29" s="940"/>
      <c r="I29" s="941"/>
      <c r="J29" s="939">
        <v>34.583300000000001</v>
      </c>
      <c r="K29" s="998">
        <f>1/159*J29</f>
        <v>0.2175050314465409</v>
      </c>
      <c r="L29" s="940">
        <v>4.66</v>
      </c>
      <c r="M29" s="940">
        <f t="shared" ref="M29:M30" si="61">L29*J29</f>
        <v>161.15817800000002</v>
      </c>
      <c r="N29" s="986">
        <v>1</v>
      </c>
      <c r="O29" s="989">
        <f>ROUND(M29*N29,2)</f>
        <v>161.16</v>
      </c>
      <c r="P29" s="940">
        <f>ROUND(O29*0.2409,2)</f>
        <v>38.82</v>
      </c>
      <c r="Q29" s="941">
        <f t="shared" ref="Q29" si="62">SUM(O29+P29)</f>
        <v>199.98</v>
      </c>
    </row>
    <row r="30" spans="1:17" ht="17.25" thickBot="1" x14ac:dyDescent="0.3">
      <c r="A30" s="966" t="s">
        <v>257</v>
      </c>
      <c r="B30" s="1065">
        <v>1.75</v>
      </c>
      <c r="C30" s="1054">
        <f>B30/159</f>
        <v>1.10062893081761E-2</v>
      </c>
      <c r="D30" s="968">
        <v>3.73</v>
      </c>
      <c r="E30" s="968">
        <f>D30*B30</f>
        <v>6.5274999999999999</v>
      </c>
      <c r="F30" s="1016">
        <v>0.2</v>
      </c>
      <c r="G30" s="968">
        <f>ROUND(E30*F30,2)</f>
        <v>1.31</v>
      </c>
      <c r="H30" s="968">
        <f>ROUND(G30*0.2409,2)</f>
        <v>0.32</v>
      </c>
      <c r="I30" s="969">
        <f t="shared" ref="I30" si="63">SUM(G30+H30)</f>
        <v>1.6300000000000001</v>
      </c>
      <c r="J30" s="967">
        <v>6.5833000000000004</v>
      </c>
      <c r="K30" s="1054">
        <f>1/159*J30</f>
        <v>4.1404402515723276E-2</v>
      </c>
      <c r="L30" s="968">
        <v>3.73</v>
      </c>
      <c r="M30" s="968">
        <f t="shared" si="61"/>
        <v>24.555709</v>
      </c>
      <c r="N30" s="1068">
        <v>1</v>
      </c>
      <c r="O30" s="1025">
        <f>ROUND(M30*N30,2)</f>
        <v>24.56</v>
      </c>
      <c r="P30" s="968">
        <f>ROUND(O30*0.2409,2)</f>
        <v>5.92</v>
      </c>
      <c r="Q30" s="969">
        <f t="shared" ref="Q30" si="64">SUM(O30+P30)</f>
        <v>30.479999999999997</v>
      </c>
    </row>
    <row r="33" spans="1:1" x14ac:dyDescent="0.25">
      <c r="A33" s="2" t="s">
        <v>262</v>
      </c>
    </row>
    <row r="34" spans="1:1" ht="18" customHeight="1" x14ac:dyDescent="0.25"/>
    <row r="35" spans="1:1" x14ac:dyDescent="0.25">
      <c r="A35" s="2" t="s">
        <v>263</v>
      </c>
    </row>
    <row r="36" spans="1:1" x14ac:dyDescent="0.25">
      <c r="A36" s="2" t="s">
        <v>264</v>
      </c>
    </row>
  </sheetData>
  <mergeCells count="4">
    <mergeCell ref="A6:A7"/>
    <mergeCell ref="A2:Q2"/>
    <mergeCell ref="B6:I6"/>
    <mergeCell ref="J6:Q6"/>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2:Q46"/>
  <sheetViews>
    <sheetView zoomScale="70" zoomScaleNormal="70" zoomScaleSheetLayoutView="80" workbookViewId="0">
      <selection activeCell="A2" sqref="A2:Q2"/>
    </sheetView>
  </sheetViews>
  <sheetFormatPr defaultColWidth="9.140625" defaultRowHeight="16.5" x14ac:dyDescent="0.25"/>
  <cols>
    <col min="1" max="1" width="43.42578125" style="2" customWidth="1"/>
    <col min="2" max="2" width="17" style="2" customWidth="1"/>
    <col min="3" max="3" width="14.4257812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 style="2" customWidth="1"/>
    <col min="11" max="11" width="18.7109375"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8.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2" t="s">
        <v>2196</v>
      </c>
      <c r="B4" s="1" t="s">
        <v>29</v>
      </c>
    </row>
    <row r="5" spans="1:17" ht="17.25" thickBot="1" x14ac:dyDescent="0.3"/>
    <row r="6" spans="1:17" ht="24" customHeight="1" x14ac:dyDescent="0.25">
      <c r="A6" s="1791"/>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792"/>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3.5" customHeight="1" x14ac:dyDescent="0.25">
      <c r="A8" s="3"/>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ht="26.25" customHeight="1" x14ac:dyDescent="0.25">
      <c r="A9" s="7" t="s">
        <v>0</v>
      </c>
      <c r="B9" s="949">
        <f>B10+B28</f>
        <v>384</v>
      </c>
      <c r="C9" s="1076">
        <f t="shared" ref="C9" si="0">C10+C28</f>
        <v>2.4150943396226414</v>
      </c>
      <c r="D9" s="1076"/>
      <c r="E9" s="1076"/>
      <c r="F9" s="950"/>
      <c r="G9" s="950">
        <f t="shared" ref="G9:Q9" si="1">G10+G28</f>
        <v>335.23</v>
      </c>
      <c r="H9" s="950">
        <f t="shared" si="1"/>
        <v>80.759999999999991</v>
      </c>
      <c r="I9" s="1077">
        <f t="shared" si="1"/>
        <v>415.99</v>
      </c>
      <c r="J9" s="1028">
        <f t="shared" si="1"/>
        <v>1056</v>
      </c>
      <c r="K9" s="950">
        <f t="shared" si="1"/>
        <v>6.6415094339622645</v>
      </c>
      <c r="L9" s="950"/>
      <c r="M9" s="950"/>
      <c r="N9" s="950"/>
      <c r="O9" s="950">
        <f t="shared" si="1"/>
        <v>4609.4400000000005</v>
      </c>
      <c r="P9" s="950">
        <f t="shared" si="1"/>
        <v>1110.4100000000001</v>
      </c>
      <c r="Q9" s="1077">
        <f t="shared" si="1"/>
        <v>5719.85</v>
      </c>
    </row>
    <row r="10" spans="1:17" s="1" customFormat="1" ht="21.75" customHeight="1" x14ac:dyDescent="0.25">
      <c r="A10" s="47" t="s">
        <v>30</v>
      </c>
      <c r="B10" s="951">
        <f>B14</f>
        <v>192</v>
      </c>
      <c r="C10" s="1078">
        <f t="shared" ref="C10:Q10" si="2">C14</f>
        <v>1.2075471698113207</v>
      </c>
      <c r="D10" s="1078"/>
      <c r="E10" s="1078"/>
      <c r="F10" s="1078"/>
      <c r="G10" s="1078">
        <f t="shared" si="2"/>
        <v>174.33</v>
      </c>
      <c r="H10" s="1078">
        <f t="shared" si="2"/>
        <v>42</v>
      </c>
      <c r="I10" s="1079">
        <f t="shared" si="2"/>
        <v>216.33</v>
      </c>
      <c r="J10" s="951">
        <f t="shared" si="2"/>
        <v>528</v>
      </c>
      <c r="K10" s="1078">
        <f t="shared" si="2"/>
        <v>3.3207547169811322</v>
      </c>
      <c r="L10" s="1078"/>
      <c r="M10" s="1078"/>
      <c r="N10" s="1078"/>
      <c r="O10" s="1078">
        <f t="shared" si="2"/>
        <v>2397.12</v>
      </c>
      <c r="P10" s="1078">
        <f t="shared" si="2"/>
        <v>577.46</v>
      </c>
      <c r="Q10" s="1079">
        <f t="shared" si="2"/>
        <v>2974.58</v>
      </c>
    </row>
    <row r="11" spans="1:17" ht="37.5" hidden="1" customHeight="1" x14ac:dyDescent="0.25">
      <c r="A11" s="42" t="s">
        <v>11</v>
      </c>
      <c r="B11" s="948"/>
      <c r="C11" s="1029"/>
      <c r="D11" s="952"/>
      <c r="E11" s="952"/>
      <c r="F11" s="952"/>
      <c r="G11" s="952"/>
      <c r="H11" s="952"/>
      <c r="I11" s="953"/>
      <c r="J11" s="954"/>
      <c r="K11" s="1029"/>
      <c r="L11" s="952"/>
      <c r="M11" s="952"/>
      <c r="N11" s="952"/>
      <c r="O11" s="952"/>
      <c r="P11" s="952"/>
      <c r="Q11" s="953"/>
    </row>
    <row r="12" spans="1:17" ht="18.75" hidden="1" customHeight="1" x14ac:dyDescent="0.25">
      <c r="A12" s="41" t="s">
        <v>3</v>
      </c>
      <c r="B12" s="948"/>
      <c r="C12" s="1029"/>
      <c r="D12" s="952"/>
      <c r="E12" s="952"/>
      <c r="F12" s="952"/>
      <c r="G12" s="952"/>
      <c r="H12" s="952"/>
      <c r="I12" s="953"/>
      <c r="J12" s="954"/>
      <c r="K12" s="1029"/>
      <c r="L12" s="952"/>
      <c r="M12" s="952"/>
      <c r="N12" s="952"/>
      <c r="O12" s="952"/>
      <c r="P12" s="952"/>
      <c r="Q12" s="953"/>
    </row>
    <row r="13" spans="1:17" ht="19.5" hidden="1" customHeight="1" x14ac:dyDescent="0.25">
      <c r="A13" s="41" t="s">
        <v>3</v>
      </c>
      <c r="B13" s="948"/>
      <c r="C13" s="1029"/>
      <c r="D13" s="952"/>
      <c r="E13" s="952"/>
      <c r="F13" s="952"/>
      <c r="G13" s="952"/>
      <c r="H13" s="952"/>
      <c r="I13" s="953"/>
      <c r="J13" s="954"/>
      <c r="K13" s="1029"/>
      <c r="L13" s="952"/>
      <c r="M13" s="952"/>
      <c r="N13" s="952"/>
      <c r="O13" s="952"/>
      <c r="P13" s="952"/>
      <c r="Q13" s="953"/>
    </row>
    <row r="14" spans="1:17" ht="69" customHeight="1" x14ac:dyDescent="0.25">
      <c r="A14" s="985" t="s">
        <v>9</v>
      </c>
      <c r="B14" s="970">
        <f>SUM(B15:B21)</f>
        <v>192</v>
      </c>
      <c r="C14" s="1080">
        <f>SUM(C15:C21)</f>
        <v>1.2075471698113207</v>
      </c>
      <c r="D14" s="1030"/>
      <c r="E14" s="1080"/>
      <c r="F14" s="1080"/>
      <c r="G14" s="1080">
        <f t="shared" ref="G14:Q14" si="3">SUM(G15:G21)</f>
        <v>174.33</v>
      </c>
      <c r="H14" s="1080">
        <f t="shared" si="3"/>
        <v>42</v>
      </c>
      <c r="I14" s="1081">
        <f t="shared" si="3"/>
        <v>216.33</v>
      </c>
      <c r="J14" s="1027">
        <f t="shared" si="3"/>
        <v>528</v>
      </c>
      <c r="K14" s="1080">
        <f t="shared" si="3"/>
        <v>3.3207547169811322</v>
      </c>
      <c r="L14" s="1080"/>
      <c r="M14" s="1080"/>
      <c r="N14" s="1080"/>
      <c r="O14" s="1080">
        <f t="shared" si="3"/>
        <v>2397.12</v>
      </c>
      <c r="P14" s="1080">
        <f t="shared" si="3"/>
        <v>577.46</v>
      </c>
      <c r="Q14" s="1081">
        <f t="shared" si="3"/>
        <v>2974.58</v>
      </c>
    </row>
    <row r="15" spans="1:17" s="46" customFormat="1" ht="18.75" customHeight="1" x14ac:dyDescent="0.25">
      <c r="A15" s="938" t="s">
        <v>32</v>
      </c>
      <c r="B15" s="948">
        <v>48</v>
      </c>
      <c r="C15" s="956">
        <f>B15/159</f>
        <v>0.30188679245283018</v>
      </c>
      <c r="D15" s="955">
        <v>4.54</v>
      </c>
      <c r="E15" s="956">
        <f>B15*D15</f>
        <v>217.92000000000002</v>
      </c>
      <c r="F15" s="1069">
        <v>0.2</v>
      </c>
      <c r="G15" s="956">
        <f>ROUND(E15*F15,2)</f>
        <v>43.58</v>
      </c>
      <c r="H15" s="956">
        <f>ROUND(G15*0.2409,2)</f>
        <v>10.5</v>
      </c>
      <c r="I15" s="957">
        <f>G15+H15</f>
        <v>54.08</v>
      </c>
      <c r="J15" s="947">
        <v>96</v>
      </c>
      <c r="K15" s="956">
        <f>J15/159</f>
        <v>0.60377358490566035</v>
      </c>
      <c r="L15" s="956">
        <v>4.54</v>
      </c>
      <c r="M15" s="956">
        <f>J15*L15</f>
        <v>435.84000000000003</v>
      </c>
      <c r="N15" s="1069">
        <v>1</v>
      </c>
      <c r="O15" s="956">
        <f>ROUND(M15*N15,2)</f>
        <v>435.84</v>
      </c>
      <c r="P15" s="956">
        <f>ROUND(O15*0.2409,2)</f>
        <v>104.99</v>
      </c>
      <c r="Q15" s="957">
        <f>O15+P15</f>
        <v>540.82999999999993</v>
      </c>
    </row>
    <row r="16" spans="1:17" s="46" customFormat="1" ht="18.75" customHeight="1" x14ac:dyDescent="0.25">
      <c r="A16" s="938" t="s">
        <v>32</v>
      </c>
      <c r="B16" s="948">
        <v>24</v>
      </c>
      <c r="C16" s="956">
        <f t="shared" ref="C16:C21" si="4">B16/159</f>
        <v>0.15094339622641509</v>
      </c>
      <c r="D16" s="955">
        <v>4.54</v>
      </c>
      <c r="E16" s="956">
        <f>B16*D16</f>
        <v>108.96000000000001</v>
      </c>
      <c r="F16" s="1069">
        <v>0.2</v>
      </c>
      <c r="G16" s="956">
        <f t="shared" ref="G16:G27" si="5">ROUND(E16*F16,2)</f>
        <v>21.79</v>
      </c>
      <c r="H16" s="956">
        <f t="shared" ref="H16:H27" si="6">ROUND(G16*0.2409,2)</f>
        <v>5.25</v>
      </c>
      <c r="I16" s="957">
        <f t="shared" ref="I16:I21" si="7">G16+H16</f>
        <v>27.04</v>
      </c>
      <c r="J16" s="947"/>
      <c r="K16" s="956"/>
      <c r="L16" s="956"/>
      <c r="M16" s="956"/>
      <c r="N16" s="1069"/>
      <c r="O16" s="956"/>
      <c r="P16" s="956"/>
      <c r="Q16" s="957"/>
    </row>
    <row r="17" spans="1:17" s="46" customFormat="1" ht="18.75" customHeight="1" x14ac:dyDescent="0.25">
      <c r="A17" s="938" t="s">
        <v>32</v>
      </c>
      <c r="B17" s="948"/>
      <c r="C17" s="956"/>
      <c r="D17" s="955"/>
      <c r="E17" s="956"/>
      <c r="F17" s="1069"/>
      <c r="G17" s="956">
        <f t="shared" si="5"/>
        <v>0</v>
      </c>
      <c r="H17" s="956">
        <f t="shared" si="6"/>
        <v>0</v>
      </c>
      <c r="I17" s="957"/>
      <c r="J17" s="947">
        <v>136</v>
      </c>
      <c r="K17" s="956">
        <f t="shared" ref="K17:K20" si="8">J17/159</f>
        <v>0.85534591194968557</v>
      </c>
      <c r="L17" s="956">
        <v>4.54</v>
      </c>
      <c r="M17" s="956">
        <f t="shared" ref="M17:M20" si="9">J17*L17</f>
        <v>617.44000000000005</v>
      </c>
      <c r="N17" s="1069">
        <v>1</v>
      </c>
      <c r="O17" s="956">
        <f t="shared" ref="O17:O20" si="10">ROUND(M17*N17,2)</f>
        <v>617.44000000000005</v>
      </c>
      <c r="P17" s="956">
        <f t="shared" ref="P17:P20" si="11">ROUND(O17*0.2409,2)</f>
        <v>148.74</v>
      </c>
      <c r="Q17" s="957">
        <f t="shared" ref="Q17:Q20" si="12">O17+P17</f>
        <v>766.18000000000006</v>
      </c>
    </row>
    <row r="18" spans="1:17" s="46" customFormat="1" ht="18.75" customHeight="1" x14ac:dyDescent="0.25">
      <c r="A18" s="938" t="s">
        <v>32</v>
      </c>
      <c r="B18" s="948">
        <v>16</v>
      </c>
      <c r="C18" s="956">
        <f t="shared" si="4"/>
        <v>0.10062893081761007</v>
      </c>
      <c r="D18" s="955">
        <v>4.54</v>
      </c>
      <c r="E18" s="956">
        <f>B18*D18</f>
        <v>72.64</v>
      </c>
      <c r="F18" s="1069">
        <v>0.2</v>
      </c>
      <c r="G18" s="956">
        <f t="shared" si="5"/>
        <v>14.53</v>
      </c>
      <c r="H18" s="956">
        <f t="shared" si="6"/>
        <v>3.5</v>
      </c>
      <c r="I18" s="957">
        <f t="shared" si="7"/>
        <v>18.03</v>
      </c>
      <c r="J18" s="947">
        <v>56</v>
      </c>
      <c r="K18" s="956">
        <f t="shared" si="8"/>
        <v>0.3522012578616352</v>
      </c>
      <c r="L18" s="956">
        <v>4.54</v>
      </c>
      <c r="M18" s="956">
        <f t="shared" si="9"/>
        <v>254.24</v>
      </c>
      <c r="N18" s="1069">
        <v>1</v>
      </c>
      <c r="O18" s="956">
        <f t="shared" si="10"/>
        <v>254.24</v>
      </c>
      <c r="P18" s="956">
        <f t="shared" si="11"/>
        <v>61.25</v>
      </c>
      <c r="Q18" s="957">
        <f t="shared" si="12"/>
        <v>315.49</v>
      </c>
    </row>
    <row r="19" spans="1:17" x14ac:dyDescent="0.25">
      <c r="A19" s="938" t="s">
        <v>32</v>
      </c>
      <c r="B19" s="948"/>
      <c r="C19" s="956"/>
      <c r="D19" s="955"/>
      <c r="E19" s="956"/>
      <c r="F19" s="1069"/>
      <c r="G19" s="956"/>
      <c r="H19" s="956"/>
      <c r="I19" s="957"/>
      <c r="J19" s="958">
        <v>96</v>
      </c>
      <c r="K19" s="956">
        <f t="shared" si="8"/>
        <v>0.60377358490566035</v>
      </c>
      <c r="L19" s="956">
        <v>4.54</v>
      </c>
      <c r="M19" s="956">
        <f t="shared" si="9"/>
        <v>435.84000000000003</v>
      </c>
      <c r="N19" s="1069">
        <v>1</v>
      </c>
      <c r="O19" s="956">
        <f t="shared" si="10"/>
        <v>435.84</v>
      </c>
      <c r="P19" s="956">
        <f t="shared" si="11"/>
        <v>104.99</v>
      </c>
      <c r="Q19" s="957">
        <f t="shared" si="12"/>
        <v>540.82999999999993</v>
      </c>
    </row>
    <row r="20" spans="1:17" x14ac:dyDescent="0.25">
      <c r="A20" s="938" t="s">
        <v>32</v>
      </c>
      <c r="B20" s="948">
        <v>48</v>
      </c>
      <c r="C20" s="956">
        <f t="shared" si="4"/>
        <v>0.30188679245283018</v>
      </c>
      <c r="D20" s="955">
        <v>4.54</v>
      </c>
      <c r="E20" s="956">
        <f t="shared" ref="E20:E21" si="13">B20*D20</f>
        <v>217.92000000000002</v>
      </c>
      <c r="F20" s="1069">
        <v>0.2</v>
      </c>
      <c r="G20" s="956">
        <f t="shared" si="5"/>
        <v>43.58</v>
      </c>
      <c r="H20" s="956">
        <f t="shared" si="6"/>
        <v>10.5</v>
      </c>
      <c r="I20" s="957">
        <f t="shared" si="7"/>
        <v>54.08</v>
      </c>
      <c r="J20" s="958">
        <v>144</v>
      </c>
      <c r="K20" s="956">
        <f t="shared" si="8"/>
        <v>0.90566037735849059</v>
      </c>
      <c r="L20" s="956">
        <v>4.54</v>
      </c>
      <c r="M20" s="956">
        <f t="shared" si="9"/>
        <v>653.76</v>
      </c>
      <c r="N20" s="1069">
        <v>1</v>
      </c>
      <c r="O20" s="956">
        <f t="shared" si="10"/>
        <v>653.76</v>
      </c>
      <c r="P20" s="956">
        <f t="shared" si="11"/>
        <v>157.49</v>
      </c>
      <c r="Q20" s="957">
        <f t="shared" si="12"/>
        <v>811.25</v>
      </c>
    </row>
    <row r="21" spans="1:17" x14ac:dyDescent="0.25">
      <c r="A21" s="938" t="s">
        <v>32</v>
      </c>
      <c r="B21" s="948">
        <v>56</v>
      </c>
      <c r="C21" s="956">
        <f t="shared" si="4"/>
        <v>0.3522012578616352</v>
      </c>
      <c r="D21" s="955">
        <v>4.54</v>
      </c>
      <c r="E21" s="956">
        <f t="shared" si="13"/>
        <v>254.24</v>
      </c>
      <c r="F21" s="1069">
        <v>0.2</v>
      </c>
      <c r="G21" s="956">
        <f t="shared" si="5"/>
        <v>50.85</v>
      </c>
      <c r="H21" s="956">
        <f t="shared" si="6"/>
        <v>12.25</v>
      </c>
      <c r="I21" s="957">
        <f t="shared" si="7"/>
        <v>63.1</v>
      </c>
      <c r="J21" s="958"/>
      <c r="K21" s="956"/>
      <c r="L21" s="956"/>
      <c r="M21" s="956"/>
      <c r="N21" s="1069"/>
      <c r="O21" s="956"/>
      <c r="P21" s="956"/>
      <c r="Q21" s="957"/>
    </row>
    <row r="22" spans="1:17" ht="57" hidden="1" customHeight="1" x14ac:dyDescent="0.25">
      <c r="A22" s="43" t="s">
        <v>10</v>
      </c>
      <c r="B22" s="948"/>
      <c r="C22" s="1029"/>
      <c r="D22" s="952"/>
      <c r="E22" s="952"/>
      <c r="F22" s="1070"/>
      <c r="G22" s="956">
        <f t="shared" si="5"/>
        <v>0</v>
      </c>
      <c r="H22" s="956">
        <f t="shared" si="6"/>
        <v>0</v>
      </c>
      <c r="I22" s="953"/>
      <c r="J22" s="954"/>
      <c r="K22" s="1029"/>
      <c r="L22" s="952"/>
      <c r="M22" s="952"/>
      <c r="N22" s="1070"/>
      <c r="O22" s="952"/>
      <c r="P22" s="952"/>
      <c r="Q22" s="953"/>
    </row>
    <row r="23" spans="1:17" hidden="1" x14ac:dyDescent="0.25">
      <c r="A23" s="41" t="s">
        <v>3</v>
      </c>
      <c r="B23" s="948"/>
      <c r="C23" s="1029"/>
      <c r="D23" s="952"/>
      <c r="E23" s="952"/>
      <c r="F23" s="1070"/>
      <c r="G23" s="956">
        <f t="shared" si="5"/>
        <v>0</v>
      </c>
      <c r="H23" s="956">
        <f t="shared" si="6"/>
        <v>0</v>
      </c>
      <c r="I23" s="953"/>
      <c r="J23" s="954"/>
      <c r="K23" s="1029"/>
      <c r="L23" s="952"/>
      <c r="M23" s="952"/>
      <c r="N23" s="1070"/>
      <c r="O23" s="952"/>
      <c r="P23" s="952"/>
      <c r="Q23" s="953"/>
    </row>
    <row r="24" spans="1:17" hidden="1" x14ac:dyDescent="0.25">
      <c r="A24" s="41" t="s">
        <v>3</v>
      </c>
      <c r="B24" s="948"/>
      <c r="C24" s="1029"/>
      <c r="D24" s="952"/>
      <c r="E24" s="952"/>
      <c r="F24" s="1070"/>
      <c r="G24" s="956">
        <f t="shared" si="5"/>
        <v>0</v>
      </c>
      <c r="H24" s="956">
        <f t="shared" si="6"/>
        <v>0</v>
      </c>
      <c r="I24" s="953"/>
      <c r="J24" s="954"/>
      <c r="K24" s="1029"/>
      <c r="L24" s="952"/>
      <c r="M24" s="952"/>
      <c r="N24" s="1070"/>
      <c r="O24" s="952"/>
      <c r="P24" s="952"/>
      <c r="Q24" s="953"/>
    </row>
    <row r="25" spans="1:17" ht="36" hidden="1" customHeight="1" x14ac:dyDescent="0.25">
      <c r="A25" s="43" t="s">
        <v>8</v>
      </c>
      <c r="B25" s="948"/>
      <c r="C25" s="1029"/>
      <c r="D25" s="952"/>
      <c r="E25" s="952"/>
      <c r="F25" s="1070"/>
      <c r="G25" s="956">
        <f t="shared" si="5"/>
        <v>0</v>
      </c>
      <c r="H25" s="956">
        <f t="shared" si="6"/>
        <v>0</v>
      </c>
      <c r="I25" s="953"/>
      <c r="J25" s="954"/>
      <c r="K25" s="1029"/>
      <c r="L25" s="952"/>
      <c r="M25" s="952"/>
      <c r="N25" s="1070"/>
      <c r="O25" s="952"/>
      <c r="P25" s="952"/>
      <c r="Q25" s="953"/>
    </row>
    <row r="26" spans="1:17" hidden="1" x14ac:dyDescent="0.25">
      <c r="A26" s="41" t="s">
        <v>3</v>
      </c>
      <c r="B26" s="948"/>
      <c r="C26" s="1029"/>
      <c r="D26" s="952"/>
      <c r="E26" s="952"/>
      <c r="F26" s="1070"/>
      <c r="G26" s="956">
        <f t="shared" si="5"/>
        <v>0</v>
      </c>
      <c r="H26" s="956">
        <f t="shared" si="6"/>
        <v>0</v>
      </c>
      <c r="I26" s="953"/>
      <c r="J26" s="954"/>
      <c r="K26" s="1029"/>
      <c r="L26" s="952"/>
      <c r="M26" s="952"/>
      <c r="N26" s="1070"/>
      <c r="O26" s="952"/>
      <c r="P26" s="952"/>
      <c r="Q26" s="953"/>
    </row>
    <row r="27" spans="1:17" hidden="1" x14ac:dyDescent="0.25">
      <c r="A27" s="12" t="s">
        <v>3</v>
      </c>
      <c r="B27" s="948"/>
      <c r="C27" s="1029"/>
      <c r="D27" s="952"/>
      <c r="E27" s="952"/>
      <c r="F27" s="1070"/>
      <c r="G27" s="956">
        <f t="shared" si="5"/>
        <v>0</v>
      </c>
      <c r="H27" s="956">
        <f t="shared" si="6"/>
        <v>0</v>
      </c>
      <c r="I27" s="953"/>
      <c r="J27" s="954"/>
      <c r="K27" s="1029"/>
      <c r="L27" s="952"/>
      <c r="M27" s="952"/>
      <c r="N27" s="1070"/>
      <c r="O27" s="952"/>
      <c r="P27" s="952"/>
      <c r="Q27" s="953"/>
    </row>
    <row r="28" spans="1:17" s="1" customFormat="1" ht="24" customHeight="1" x14ac:dyDescent="0.25">
      <c r="A28" s="47" t="s">
        <v>31</v>
      </c>
      <c r="B28" s="959">
        <f>B32</f>
        <v>192</v>
      </c>
      <c r="C28" s="1078">
        <f t="shared" ref="C28" si="14">C32</f>
        <v>1.2075471698113207</v>
      </c>
      <c r="D28" s="1082"/>
      <c r="E28" s="1082"/>
      <c r="F28" s="1071"/>
      <c r="G28" s="960">
        <f t="shared" ref="G28:Q28" si="15">G32</f>
        <v>160.90000000000003</v>
      </c>
      <c r="H28" s="960">
        <f t="shared" si="15"/>
        <v>38.76</v>
      </c>
      <c r="I28" s="1083">
        <f t="shared" si="15"/>
        <v>199.65999999999997</v>
      </c>
      <c r="J28" s="1090">
        <f t="shared" si="15"/>
        <v>528</v>
      </c>
      <c r="K28" s="960">
        <f t="shared" si="15"/>
        <v>3.3207547169811322</v>
      </c>
      <c r="L28" s="960"/>
      <c r="M28" s="960"/>
      <c r="N28" s="1071"/>
      <c r="O28" s="960">
        <f t="shared" si="15"/>
        <v>2212.3200000000002</v>
      </c>
      <c r="P28" s="960">
        <f t="shared" si="15"/>
        <v>532.95000000000005</v>
      </c>
      <c r="Q28" s="1083">
        <f t="shared" si="15"/>
        <v>2745.27</v>
      </c>
    </row>
    <row r="29" spans="1:17" ht="37.5" hidden="1" customHeight="1" x14ac:dyDescent="0.25">
      <c r="A29" s="43" t="s">
        <v>11</v>
      </c>
      <c r="B29" s="948"/>
      <c r="C29" s="1029"/>
      <c r="D29" s="952"/>
      <c r="E29" s="952"/>
      <c r="F29" s="1070"/>
      <c r="G29" s="952"/>
      <c r="H29" s="952"/>
      <c r="I29" s="953"/>
      <c r="J29" s="954"/>
      <c r="K29" s="1029"/>
      <c r="L29" s="952"/>
      <c r="M29" s="952"/>
      <c r="N29" s="1070"/>
      <c r="O29" s="952"/>
      <c r="P29" s="952"/>
      <c r="Q29" s="953"/>
    </row>
    <row r="30" spans="1:17" ht="18.75" hidden="1" customHeight="1" x14ac:dyDescent="0.25">
      <c r="A30" s="43" t="s">
        <v>3</v>
      </c>
      <c r="B30" s="948"/>
      <c r="C30" s="1029"/>
      <c r="D30" s="952"/>
      <c r="E30" s="952"/>
      <c r="F30" s="1070"/>
      <c r="G30" s="952"/>
      <c r="H30" s="952"/>
      <c r="I30" s="953"/>
      <c r="J30" s="954"/>
      <c r="K30" s="1029"/>
      <c r="L30" s="952"/>
      <c r="M30" s="952"/>
      <c r="N30" s="1070"/>
      <c r="O30" s="952"/>
      <c r="P30" s="952"/>
      <c r="Q30" s="953"/>
    </row>
    <row r="31" spans="1:17" ht="19.5" hidden="1" customHeight="1" x14ac:dyDescent="0.25">
      <c r="A31" s="43" t="s">
        <v>3</v>
      </c>
      <c r="B31" s="948"/>
      <c r="C31" s="1029"/>
      <c r="D31" s="952"/>
      <c r="E31" s="952"/>
      <c r="F31" s="1070"/>
      <c r="G31" s="952"/>
      <c r="H31" s="952"/>
      <c r="I31" s="953"/>
      <c r="J31" s="954"/>
      <c r="K31" s="1029"/>
      <c r="L31" s="952"/>
      <c r="M31" s="952"/>
      <c r="N31" s="1070"/>
      <c r="O31" s="952"/>
      <c r="P31" s="952"/>
      <c r="Q31" s="953"/>
    </row>
    <row r="32" spans="1:17" ht="67.5" customHeight="1" x14ac:dyDescent="0.25">
      <c r="A32" s="1072" t="s">
        <v>9</v>
      </c>
      <c r="B32" s="1073">
        <f>SUM(B33:B36)</f>
        <v>192</v>
      </c>
      <c r="C32" s="1080">
        <f t="shared" ref="C32:P32" si="16">SUM(C33:C36)</f>
        <v>1.2075471698113207</v>
      </c>
      <c r="D32" s="1080"/>
      <c r="E32" s="1080"/>
      <c r="F32" s="1084"/>
      <c r="G32" s="1080">
        <f t="shared" si="16"/>
        <v>160.90000000000003</v>
      </c>
      <c r="H32" s="1080">
        <f t="shared" si="16"/>
        <v>38.76</v>
      </c>
      <c r="I32" s="1081">
        <f>SUM(I33:I36)</f>
        <v>199.65999999999997</v>
      </c>
      <c r="J32" s="1073">
        <f t="shared" si="16"/>
        <v>528</v>
      </c>
      <c r="K32" s="1080">
        <f t="shared" si="16"/>
        <v>3.3207547169811322</v>
      </c>
      <c r="L32" s="1080"/>
      <c r="M32" s="1080"/>
      <c r="N32" s="1084"/>
      <c r="O32" s="1080">
        <f t="shared" si="16"/>
        <v>2212.3200000000002</v>
      </c>
      <c r="P32" s="1080">
        <f t="shared" si="16"/>
        <v>532.95000000000005</v>
      </c>
      <c r="Q32" s="1081">
        <f>SUM(Q33:Q36)</f>
        <v>2745.27</v>
      </c>
    </row>
    <row r="33" spans="1:17" s="46" customFormat="1" ht="20.25" customHeight="1" x14ac:dyDescent="0.25">
      <c r="A33" s="946" t="s">
        <v>33</v>
      </c>
      <c r="B33" s="961">
        <v>72</v>
      </c>
      <c r="C33" s="956">
        <f>B33/159</f>
        <v>0.45283018867924529</v>
      </c>
      <c r="D33" s="956">
        <v>4.1900000000000004</v>
      </c>
      <c r="E33" s="956">
        <f>B33*D33</f>
        <v>301.68</v>
      </c>
      <c r="F33" s="1069">
        <v>0.2</v>
      </c>
      <c r="G33" s="956">
        <f t="shared" ref="G33" si="17">ROUND(E33*F33,2)</f>
        <v>60.34</v>
      </c>
      <c r="H33" s="956">
        <f t="shared" ref="H33:H40" si="18">ROUND(G33*0.2409,2)</f>
        <v>14.54</v>
      </c>
      <c r="I33" s="957">
        <f>G33+H33</f>
        <v>74.88</v>
      </c>
      <c r="J33" s="961">
        <v>144</v>
      </c>
      <c r="K33" s="956">
        <f>J33/159</f>
        <v>0.90566037735849059</v>
      </c>
      <c r="L33" s="956">
        <v>4.1900000000000004</v>
      </c>
      <c r="M33" s="956">
        <f>J33*L33</f>
        <v>603.36</v>
      </c>
      <c r="N33" s="1069">
        <v>1</v>
      </c>
      <c r="O33" s="956">
        <f t="shared" ref="O33" si="19">ROUND(M33*N33,2)</f>
        <v>603.36</v>
      </c>
      <c r="P33" s="956">
        <f t="shared" ref="P33:P40" si="20">ROUND(O33*0.2409,2)</f>
        <v>145.35</v>
      </c>
      <c r="Q33" s="957">
        <f t="shared" ref="Q33" si="21">O33+P33</f>
        <v>748.71</v>
      </c>
    </row>
    <row r="34" spans="1:17" s="46" customFormat="1" ht="20.25" customHeight="1" x14ac:dyDescent="0.25">
      <c r="A34" s="946" t="s">
        <v>33</v>
      </c>
      <c r="B34" s="961">
        <v>60</v>
      </c>
      <c r="C34" s="956">
        <f t="shared" ref="C34:C36" si="22">B34/159</f>
        <v>0.37735849056603776</v>
      </c>
      <c r="D34" s="956">
        <v>4.1900000000000004</v>
      </c>
      <c r="E34" s="956">
        <f t="shared" ref="E34:E36" si="23">B34*D34</f>
        <v>251.40000000000003</v>
      </c>
      <c r="F34" s="1069">
        <v>0.2</v>
      </c>
      <c r="G34" s="956">
        <f t="shared" ref="G34:G40" si="24">ROUND(E34*F34,2)</f>
        <v>50.28</v>
      </c>
      <c r="H34" s="956">
        <f t="shared" si="18"/>
        <v>12.11</v>
      </c>
      <c r="I34" s="957">
        <f t="shared" ref="I34:I36" si="25">G34+H34</f>
        <v>62.39</v>
      </c>
      <c r="J34" s="961">
        <v>132</v>
      </c>
      <c r="K34" s="956">
        <f>J34/159</f>
        <v>0.83018867924528306</v>
      </c>
      <c r="L34" s="956">
        <v>4.1900000000000004</v>
      </c>
      <c r="M34" s="956">
        <f t="shared" ref="M34:M36" si="26">J34*L34</f>
        <v>553.08000000000004</v>
      </c>
      <c r="N34" s="1069">
        <v>1</v>
      </c>
      <c r="O34" s="956">
        <f t="shared" ref="O34:O40" si="27">ROUND(M34*N34,2)</f>
        <v>553.08000000000004</v>
      </c>
      <c r="P34" s="956">
        <f t="shared" si="20"/>
        <v>133.24</v>
      </c>
      <c r="Q34" s="957">
        <f t="shared" ref="Q34:Q40" si="28">O34+P34</f>
        <v>686.32</v>
      </c>
    </row>
    <row r="35" spans="1:17" x14ac:dyDescent="0.25">
      <c r="A35" s="946" t="s">
        <v>33</v>
      </c>
      <c r="B35" s="961">
        <v>24</v>
      </c>
      <c r="C35" s="956">
        <f t="shared" si="22"/>
        <v>0.15094339622641509</v>
      </c>
      <c r="D35" s="956">
        <v>4.1900000000000004</v>
      </c>
      <c r="E35" s="956">
        <f t="shared" si="23"/>
        <v>100.56</v>
      </c>
      <c r="F35" s="1069">
        <v>0.2</v>
      </c>
      <c r="G35" s="956">
        <f t="shared" si="24"/>
        <v>20.11</v>
      </c>
      <c r="H35" s="956">
        <f t="shared" si="18"/>
        <v>4.84</v>
      </c>
      <c r="I35" s="957">
        <f t="shared" si="25"/>
        <v>24.95</v>
      </c>
      <c r="J35" s="962">
        <v>96</v>
      </c>
      <c r="K35" s="956">
        <f>J35/159</f>
        <v>0.60377358490566035</v>
      </c>
      <c r="L35" s="956">
        <v>4.1900000000000004</v>
      </c>
      <c r="M35" s="956">
        <f t="shared" si="26"/>
        <v>402.24</v>
      </c>
      <c r="N35" s="1069">
        <v>1</v>
      </c>
      <c r="O35" s="956">
        <f t="shared" si="27"/>
        <v>402.24</v>
      </c>
      <c r="P35" s="956">
        <f t="shared" si="20"/>
        <v>96.9</v>
      </c>
      <c r="Q35" s="957">
        <f t="shared" si="28"/>
        <v>499.14</v>
      </c>
    </row>
    <row r="36" spans="1:17" ht="17.25" thickBot="1" x14ac:dyDescent="0.3">
      <c r="A36" s="946" t="s">
        <v>33</v>
      </c>
      <c r="B36" s="1085">
        <v>36</v>
      </c>
      <c r="C36" s="1086">
        <f t="shared" si="22"/>
        <v>0.22641509433962265</v>
      </c>
      <c r="D36" s="1086">
        <v>4.1900000000000004</v>
      </c>
      <c r="E36" s="1086">
        <f t="shared" si="23"/>
        <v>150.84</v>
      </c>
      <c r="F36" s="1087">
        <v>0.2</v>
      </c>
      <c r="G36" s="1086">
        <f t="shared" si="24"/>
        <v>30.17</v>
      </c>
      <c r="H36" s="1086">
        <f t="shared" si="18"/>
        <v>7.27</v>
      </c>
      <c r="I36" s="1088">
        <f t="shared" si="25"/>
        <v>37.44</v>
      </c>
      <c r="J36" s="1091">
        <v>156</v>
      </c>
      <c r="K36" s="1086">
        <f>J36/159</f>
        <v>0.98113207547169812</v>
      </c>
      <c r="L36" s="1086">
        <v>4.1900000000000004</v>
      </c>
      <c r="M36" s="1086">
        <f t="shared" si="26"/>
        <v>653.6400000000001</v>
      </c>
      <c r="N36" s="1087">
        <v>1</v>
      </c>
      <c r="O36" s="1086">
        <f t="shared" si="27"/>
        <v>653.64</v>
      </c>
      <c r="P36" s="1086">
        <f t="shared" si="20"/>
        <v>157.46</v>
      </c>
      <c r="Q36" s="1088">
        <f t="shared" si="28"/>
        <v>811.1</v>
      </c>
    </row>
    <row r="37" spans="1:17" ht="64.5" hidden="1" customHeight="1" x14ac:dyDescent="0.25">
      <c r="A37" s="43" t="s">
        <v>10</v>
      </c>
      <c r="B37" s="1004"/>
      <c r="C37" s="1005"/>
      <c r="D37" s="1074">
        <v>4.1900000000000004</v>
      </c>
      <c r="E37" s="1006"/>
      <c r="F37" s="1006"/>
      <c r="G37" s="1075">
        <f t="shared" si="24"/>
        <v>0</v>
      </c>
      <c r="H37" s="1075">
        <f t="shared" si="18"/>
        <v>0</v>
      </c>
      <c r="I37" s="1007"/>
      <c r="J37" s="1008"/>
      <c r="K37" s="1005"/>
      <c r="L37" s="1006"/>
      <c r="M37" s="1006"/>
      <c r="N37" s="1006"/>
      <c r="O37" s="1075">
        <f t="shared" si="27"/>
        <v>0</v>
      </c>
      <c r="P37" s="1075">
        <f t="shared" si="20"/>
        <v>0</v>
      </c>
      <c r="Q37" s="1089">
        <f t="shared" si="28"/>
        <v>0</v>
      </c>
    </row>
    <row r="38" spans="1:17" hidden="1" x14ac:dyDescent="0.25">
      <c r="A38" s="43" t="s">
        <v>3</v>
      </c>
      <c r="B38" s="28"/>
      <c r="C38" s="27"/>
      <c r="D38" s="44">
        <v>4.1900000000000004</v>
      </c>
      <c r="E38" s="14"/>
      <c r="F38" s="14"/>
      <c r="G38" s="956">
        <f t="shared" si="24"/>
        <v>0</v>
      </c>
      <c r="H38" s="956">
        <f t="shared" si="18"/>
        <v>0</v>
      </c>
      <c r="I38" s="15"/>
      <c r="J38" s="13"/>
      <c r="K38" s="27"/>
      <c r="L38" s="14"/>
      <c r="M38" s="14"/>
      <c r="N38" s="14"/>
      <c r="O38" s="956">
        <f t="shared" si="27"/>
        <v>0</v>
      </c>
      <c r="P38" s="956">
        <f t="shared" si="20"/>
        <v>0</v>
      </c>
      <c r="Q38" s="957">
        <f t="shared" si="28"/>
        <v>0</v>
      </c>
    </row>
    <row r="39" spans="1:17" hidden="1" x14ac:dyDescent="0.25">
      <c r="A39" s="43" t="s">
        <v>3</v>
      </c>
      <c r="B39" s="28"/>
      <c r="C39" s="27"/>
      <c r="D39" s="44">
        <v>4.1900000000000004</v>
      </c>
      <c r="E39" s="14"/>
      <c r="F39" s="14"/>
      <c r="G39" s="956">
        <f t="shared" si="24"/>
        <v>0</v>
      </c>
      <c r="H39" s="956">
        <f t="shared" si="18"/>
        <v>0</v>
      </c>
      <c r="I39" s="15"/>
      <c r="J39" s="13"/>
      <c r="K39" s="27"/>
      <c r="L39" s="14"/>
      <c r="M39" s="14"/>
      <c r="N39" s="14"/>
      <c r="O39" s="956">
        <f t="shared" si="27"/>
        <v>0</v>
      </c>
      <c r="P39" s="956">
        <f t="shared" si="20"/>
        <v>0</v>
      </c>
      <c r="Q39" s="957">
        <f t="shared" si="28"/>
        <v>0</v>
      </c>
    </row>
    <row r="40" spans="1:17" ht="37.5" hidden="1" customHeight="1" x14ac:dyDescent="0.25">
      <c r="A40" s="43" t="s">
        <v>8</v>
      </c>
      <c r="B40" s="28"/>
      <c r="C40" s="27"/>
      <c r="D40" s="44">
        <v>4.1900000000000004</v>
      </c>
      <c r="E40" s="14"/>
      <c r="F40" s="14"/>
      <c r="G40" s="956">
        <f t="shared" si="24"/>
        <v>0</v>
      </c>
      <c r="H40" s="956">
        <f t="shared" si="18"/>
        <v>0</v>
      </c>
      <c r="I40" s="15"/>
      <c r="J40" s="13"/>
      <c r="K40" s="27"/>
      <c r="L40" s="14"/>
      <c r="M40" s="14"/>
      <c r="N40" s="14"/>
      <c r="O40" s="956">
        <f t="shared" si="27"/>
        <v>0</v>
      </c>
      <c r="P40" s="956">
        <f t="shared" si="20"/>
        <v>0</v>
      </c>
      <c r="Q40" s="957">
        <f t="shared" si="28"/>
        <v>0</v>
      </c>
    </row>
    <row r="43" spans="1:17" x14ac:dyDescent="0.25">
      <c r="A43" s="2" t="s">
        <v>35</v>
      </c>
      <c r="B43" s="2" t="s">
        <v>36</v>
      </c>
    </row>
    <row r="44" spans="1:17" ht="18" customHeight="1" x14ac:dyDescent="0.25"/>
    <row r="45" spans="1:17" x14ac:dyDescent="0.25">
      <c r="A45" s="2" t="s">
        <v>1</v>
      </c>
      <c r="B45" s="2" t="s">
        <v>34</v>
      </c>
    </row>
    <row r="46" spans="1:17" x14ac:dyDescent="0.25">
      <c r="A46" s="2" t="s">
        <v>2</v>
      </c>
      <c r="B46" s="2">
        <v>67976917</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2:Q91"/>
  <sheetViews>
    <sheetView topLeftCell="A61" zoomScale="70" zoomScaleNormal="70" workbookViewId="0">
      <selection activeCell="A2" sqref="A2:Q2"/>
    </sheetView>
  </sheetViews>
  <sheetFormatPr defaultColWidth="9.140625" defaultRowHeight="16.5" x14ac:dyDescent="0.25"/>
  <cols>
    <col min="1" max="1" width="44.7109375" style="2" customWidth="1"/>
    <col min="2" max="2" width="19.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5.28515625" style="48"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2" t="s">
        <v>609</v>
      </c>
    </row>
    <row r="5" spans="1:17" ht="17.25" thickBot="1" x14ac:dyDescent="0.3"/>
    <row r="6" spans="1:17" ht="24" customHeight="1" x14ac:dyDescent="0.25">
      <c r="A6" s="1794"/>
      <c r="B6" s="1840" t="s">
        <v>23</v>
      </c>
      <c r="C6" s="1841"/>
      <c r="D6" s="1841"/>
      <c r="E6" s="1841"/>
      <c r="F6" s="1841"/>
      <c r="G6" s="1841"/>
      <c r="H6" s="1841"/>
      <c r="I6" s="1842"/>
      <c r="J6" s="1840" t="s">
        <v>25</v>
      </c>
      <c r="K6" s="1841"/>
      <c r="L6" s="1841"/>
      <c r="M6" s="1841"/>
      <c r="N6" s="1841"/>
      <c r="O6" s="1841"/>
      <c r="P6" s="1841"/>
      <c r="Q6" s="1842"/>
    </row>
    <row r="7" spans="1:17" ht="135" customHeight="1" x14ac:dyDescent="0.25">
      <c r="A7" s="1795"/>
      <c r="B7" s="942" t="s">
        <v>22</v>
      </c>
      <c r="C7" s="1023" t="s">
        <v>16</v>
      </c>
      <c r="D7" s="943" t="s">
        <v>17</v>
      </c>
      <c r="E7" s="943" t="s">
        <v>14</v>
      </c>
      <c r="F7" s="943" t="s">
        <v>4</v>
      </c>
      <c r="G7" s="943" t="s">
        <v>5</v>
      </c>
      <c r="H7" s="943" t="s">
        <v>6</v>
      </c>
      <c r="I7" s="944" t="s">
        <v>7</v>
      </c>
      <c r="J7" s="942" t="s">
        <v>22</v>
      </c>
      <c r="K7" s="1023" t="s">
        <v>16</v>
      </c>
      <c r="L7" s="943" t="s">
        <v>17</v>
      </c>
      <c r="M7" s="943" t="s">
        <v>14</v>
      </c>
      <c r="N7" s="943" t="s">
        <v>4</v>
      </c>
      <c r="O7" s="1019" t="s">
        <v>5</v>
      </c>
      <c r="P7" s="943" t="s">
        <v>6</v>
      </c>
      <c r="Q7" s="944" t="s">
        <v>7</v>
      </c>
    </row>
    <row r="8" spans="1:17" ht="13.5" customHeight="1" x14ac:dyDescent="0.25">
      <c r="A8" s="3"/>
      <c r="B8" s="931">
        <v>1</v>
      </c>
      <c r="C8" s="932" t="s">
        <v>24</v>
      </c>
      <c r="D8" s="932">
        <v>3</v>
      </c>
      <c r="E8" s="932" t="s">
        <v>18</v>
      </c>
      <c r="F8" s="932">
        <v>5</v>
      </c>
      <c r="G8" s="932" t="s">
        <v>19</v>
      </c>
      <c r="H8" s="932" t="s">
        <v>20</v>
      </c>
      <c r="I8" s="933" t="s">
        <v>21</v>
      </c>
      <c r="J8" s="931">
        <v>1</v>
      </c>
      <c r="K8" s="932" t="s">
        <v>24</v>
      </c>
      <c r="L8" s="932">
        <v>3</v>
      </c>
      <c r="M8" s="932" t="s">
        <v>18</v>
      </c>
      <c r="N8" s="932">
        <v>5</v>
      </c>
      <c r="O8" s="1020" t="s">
        <v>19</v>
      </c>
      <c r="P8" s="932" t="s">
        <v>20</v>
      </c>
      <c r="Q8" s="933" t="s">
        <v>21</v>
      </c>
    </row>
    <row r="9" spans="1:17" s="1" customFormat="1" ht="26.25" customHeight="1" x14ac:dyDescent="0.25">
      <c r="A9" s="7" t="s">
        <v>0</v>
      </c>
      <c r="B9" s="1037">
        <f>B10+B46+B69+B79+B83</f>
        <v>952</v>
      </c>
      <c r="C9" s="1009">
        <f t="shared" ref="C9:I9" si="0">C10+C46+C69+C79+C83</f>
        <v>5.9872337735849062</v>
      </c>
      <c r="D9" s="1009"/>
      <c r="E9" s="1009"/>
      <c r="F9" s="1009"/>
      <c r="G9" s="1009">
        <f t="shared" si="0"/>
        <v>1135.6500000000003</v>
      </c>
      <c r="H9" s="1009">
        <f t="shared" si="0"/>
        <v>273.58999999999997</v>
      </c>
      <c r="I9" s="1010">
        <f t="shared" si="0"/>
        <v>1409.24</v>
      </c>
      <c r="J9" s="1039">
        <f>J10+J46+J69+J79+J83</f>
        <v>4327</v>
      </c>
      <c r="K9" s="1009">
        <f t="shared" ref="K9" si="1">K10+K46+K69+K79+K83</f>
        <v>27.213835817610065</v>
      </c>
      <c r="L9" s="1009"/>
      <c r="M9" s="1009"/>
      <c r="N9" s="1009"/>
      <c r="O9" s="1009">
        <f t="shared" ref="O9" si="2">O10+O46+O69+O79+O83</f>
        <v>26187.24</v>
      </c>
      <c r="P9" s="1009">
        <f t="shared" ref="P9" si="3">P10+P46+P69+P79+P83</f>
        <v>6308.51</v>
      </c>
      <c r="Q9" s="1010">
        <f t="shared" ref="Q9" si="4">Q10+Q46+Q69+Q79+Q83</f>
        <v>32495.749999999996</v>
      </c>
    </row>
    <row r="10" spans="1:17" s="1" customFormat="1" ht="21.75" customHeight="1" x14ac:dyDescent="0.25">
      <c r="A10" s="77" t="s">
        <v>610</v>
      </c>
      <c r="B10" s="1100">
        <f>B11+B19+B27+B37</f>
        <v>942</v>
      </c>
      <c r="C10" s="936">
        <f t="shared" ref="C10:I10" si="5">C11+C19+C27+C37</f>
        <v>5.9243406918238994</v>
      </c>
      <c r="D10" s="936"/>
      <c r="E10" s="936"/>
      <c r="F10" s="936"/>
      <c r="G10" s="936">
        <f t="shared" si="5"/>
        <v>1125.5200000000002</v>
      </c>
      <c r="H10" s="936">
        <f t="shared" si="5"/>
        <v>271.14999999999998</v>
      </c>
      <c r="I10" s="937">
        <f t="shared" si="5"/>
        <v>1396.67</v>
      </c>
      <c r="J10" s="727">
        <f>J11+J19+J27+J37</f>
        <v>2663</v>
      </c>
      <c r="K10" s="936">
        <f t="shared" ref="K10" si="6">K11+K19+K27+K37</f>
        <v>16.748427672955977</v>
      </c>
      <c r="L10" s="936"/>
      <c r="M10" s="936"/>
      <c r="N10" s="936"/>
      <c r="O10" s="936">
        <f t="shared" ref="O10" si="7">O11+O19+O27+O37</f>
        <v>15699.15</v>
      </c>
      <c r="P10" s="936">
        <f t="shared" ref="P10" si="8">P11+P19+P27+P37</f>
        <v>3781.93</v>
      </c>
      <c r="Q10" s="937">
        <f t="shared" ref="Q10" si="9">Q11+Q19+Q27+Q37</f>
        <v>19481.079999999998</v>
      </c>
    </row>
    <row r="11" spans="1:17" ht="54.6" customHeight="1" x14ac:dyDescent="0.25">
      <c r="A11" s="985" t="s">
        <v>11</v>
      </c>
      <c r="B11" s="1101">
        <f>SUM(B12:B18)</f>
        <v>204</v>
      </c>
      <c r="C11" s="980">
        <f t="shared" ref="C11:I11" si="10">SUM(C12:C18)</f>
        <v>1.2830188679245282</v>
      </c>
      <c r="D11" s="976"/>
      <c r="E11" s="976"/>
      <c r="F11" s="976"/>
      <c r="G11" s="976">
        <f t="shared" si="10"/>
        <v>346.99</v>
      </c>
      <c r="H11" s="976">
        <f t="shared" si="10"/>
        <v>83.59</v>
      </c>
      <c r="I11" s="977">
        <f t="shared" si="10"/>
        <v>430.58000000000004</v>
      </c>
      <c r="J11" s="1035">
        <f>SUM(J12:J18)</f>
        <v>540</v>
      </c>
      <c r="K11" s="972">
        <f t="shared" ref="K11" si="11">SUM(K12:K18)</f>
        <v>3.3962264150943393</v>
      </c>
      <c r="L11" s="972"/>
      <c r="M11" s="972"/>
      <c r="N11" s="972"/>
      <c r="O11" s="980">
        <f t="shared" ref="O11" si="12">SUM(O12:O18)</f>
        <v>4595.8099999999995</v>
      </c>
      <c r="P11" s="972">
        <f t="shared" ref="P11" si="13">SUM(P12:P18)</f>
        <v>1107.1300000000001</v>
      </c>
      <c r="Q11" s="977">
        <f t="shared" ref="Q11" si="14">SUM(Q12:Q18)</f>
        <v>5702.94</v>
      </c>
    </row>
    <row r="12" spans="1:17" ht="18.75" customHeight="1" x14ac:dyDescent="0.25">
      <c r="A12" s="12" t="s">
        <v>198</v>
      </c>
      <c r="B12" s="1102">
        <v>0</v>
      </c>
      <c r="C12" s="998">
        <f>B12/159</f>
        <v>0</v>
      </c>
      <c r="D12" s="940"/>
      <c r="E12" s="940">
        <f t="shared" ref="E12:E18" si="15">D12*C12</f>
        <v>0</v>
      </c>
      <c r="F12" s="991">
        <v>0.2</v>
      </c>
      <c r="G12" s="940">
        <f>ROUND(E12*F12,2)</f>
        <v>0</v>
      </c>
      <c r="H12" s="940">
        <f>ROUND(G12*0.2409,2)</f>
        <v>0</v>
      </c>
      <c r="I12" s="941">
        <f t="shared" ref="I12:I18" si="16">G12+H12</f>
        <v>0</v>
      </c>
      <c r="J12" s="729">
        <v>84</v>
      </c>
      <c r="K12" s="998">
        <f>J12/159</f>
        <v>0.52830188679245282</v>
      </c>
      <c r="L12" s="940">
        <v>1342.52</v>
      </c>
      <c r="M12" s="998">
        <f t="shared" ref="M12:M18" si="17">K12*L12</f>
        <v>709.25584905660378</v>
      </c>
      <c r="N12" s="991">
        <v>1</v>
      </c>
      <c r="O12" s="998">
        <f>ROUND(M12*N12,2)</f>
        <v>709.26</v>
      </c>
      <c r="P12" s="940">
        <f>ROUND(O12*0.2409,2)</f>
        <v>170.86</v>
      </c>
      <c r="Q12" s="941">
        <f t="shared" ref="Q12:Q18" si="18">O12+P12</f>
        <v>880.12</v>
      </c>
    </row>
    <row r="13" spans="1:17" ht="18.75" customHeight="1" x14ac:dyDescent="0.25">
      <c r="A13" s="12" t="s">
        <v>198</v>
      </c>
      <c r="B13" s="1102">
        <v>48</v>
      </c>
      <c r="C13" s="998">
        <f t="shared" ref="C13:C18" si="19">B13/159</f>
        <v>0.30188679245283018</v>
      </c>
      <c r="D13" s="940">
        <v>1342.52</v>
      </c>
      <c r="E13" s="940">
        <f>D13*C13</f>
        <v>405.28905660377359</v>
      </c>
      <c r="F13" s="991">
        <v>0.2</v>
      </c>
      <c r="G13" s="940">
        <f t="shared" ref="G13:G18" si="20">ROUND(E13*F13,2)</f>
        <v>81.06</v>
      </c>
      <c r="H13" s="940">
        <f t="shared" ref="H13:H45" si="21">ROUND(G13*0.2409,2)</f>
        <v>19.53</v>
      </c>
      <c r="I13" s="941">
        <f t="shared" si="16"/>
        <v>100.59</v>
      </c>
      <c r="J13" s="729">
        <v>99</v>
      </c>
      <c r="K13" s="998">
        <f>J13/159</f>
        <v>0.62264150943396224</v>
      </c>
      <c r="L13" s="940">
        <v>1342.52</v>
      </c>
      <c r="M13" s="998">
        <f t="shared" si="17"/>
        <v>835.908679245283</v>
      </c>
      <c r="N13" s="991">
        <v>1</v>
      </c>
      <c r="O13" s="998">
        <f t="shared" ref="O13:O18" si="22">ROUND(M13*N13,2)</f>
        <v>835.91</v>
      </c>
      <c r="P13" s="940">
        <f t="shared" ref="P13:P18" si="23">ROUND(O13*0.2409,2)</f>
        <v>201.37</v>
      </c>
      <c r="Q13" s="941">
        <f t="shared" si="18"/>
        <v>1037.28</v>
      </c>
    </row>
    <row r="14" spans="1:17" ht="19.5" customHeight="1" x14ac:dyDescent="0.25">
      <c r="A14" s="12" t="s">
        <v>198</v>
      </c>
      <c r="B14" s="1102">
        <v>0</v>
      </c>
      <c r="C14" s="998">
        <f t="shared" si="19"/>
        <v>0</v>
      </c>
      <c r="D14" s="940"/>
      <c r="E14" s="940">
        <f t="shared" si="15"/>
        <v>0</v>
      </c>
      <c r="F14" s="991">
        <v>0.2</v>
      </c>
      <c r="G14" s="940">
        <f t="shared" si="20"/>
        <v>0</v>
      </c>
      <c r="H14" s="940">
        <f t="shared" si="21"/>
        <v>0</v>
      </c>
      <c r="I14" s="941">
        <f t="shared" si="16"/>
        <v>0</v>
      </c>
      <c r="J14" s="729">
        <v>24</v>
      </c>
      <c r="K14" s="998">
        <f t="shared" ref="K14:K18" si="24">J14/159</f>
        <v>0.15094339622641509</v>
      </c>
      <c r="L14" s="940">
        <v>1342.52</v>
      </c>
      <c r="M14" s="998">
        <f t="shared" si="17"/>
        <v>202.64452830188679</v>
      </c>
      <c r="N14" s="991">
        <v>1</v>
      </c>
      <c r="O14" s="998">
        <f t="shared" si="22"/>
        <v>202.64</v>
      </c>
      <c r="P14" s="940">
        <f t="shared" si="23"/>
        <v>48.82</v>
      </c>
      <c r="Q14" s="941">
        <f t="shared" si="18"/>
        <v>251.45999999999998</v>
      </c>
    </row>
    <row r="15" spans="1:17" ht="19.5" customHeight="1" x14ac:dyDescent="0.25">
      <c r="A15" s="12" t="s">
        <v>198</v>
      </c>
      <c r="B15" s="1102">
        <v>32</v>
      </c>
      <c r="C15" s="998">
        <f t="shared" si="19"/>
        <v>0.20125786163522014</v>
      </c>
      <c r="D15" s="940">
        <v>1342.52</v>
      </c>
      <c r="E15" s="940">
        <f t="shared" si="15"/>
        <v>270.19270440251574</v>
      </c>
      <c r="F15" s="991">
        <v>0.2</v>
      </c>
      <c r="G15" s="940">
        <f t="shared" si="20"/>
        <v>54.04</v>
      </c>
      <c r="H15" s="940">
        <f t="shared" si="21"/>
        <v>13.02</v>
      </c>
      <c r="I15" s="941">
        <f t="shared" si="16"/>
        <v>67.06</v>
      </c>
      <c r="J15" s="729">
        <v>72</v>
      </c>
      <c r="K15" s="998">
        <f t="shared" si="24"/>
        <v>0.45283018867924529</v>
      </c>
      <c r="L15" s="940">
        <v>1342.52</v>
      </c>
      <c r="M15" s="998">
        <f t="shared" si="17"/>
        <v>607.93358490566038</v>
      </c>
      <c r="N15" s="991">
        <v>1</v>
      </c>
      <c r="O15" s="998">
        <f t="shared" si="22"/>
        <v>607.92999999999995</v>
      </c>
      <c r="P15" s="940">
        <f t="shared" si="23"/>
        <v>146.44999999999999</v>
      </c>
      <c r="Q15" s="941">
        <f t="shared" si="18"/>
        <v>754.37999999999988</v>
      </c>
    </row>
    <row r="16" spans="1:17" ht="19.5" customHeight="1" x14ac:dyDescent="0.25">
      <c r="A16" s="12" t="s">
        <v>198</v>
      </c>
      <c r="B16" s="1102">
        <v>48</v>
      </c>
      <c r="C16" s="998">
        <f t="shared" si="19"/>
        <v>0.30188679245283018</v>
      </c>
      <c r="D16" s="940">
        <v>1342.52</v>
      </c>
      <c r="E16" s="940">
        <f t="shared" si="15"/>
        <v>405.28905660377359</v>
      </c>
      <c r="F16" s="991">
        <v>0.2</v>
      </c>
      <c r="G16" s="940">
        <f t="shared" si="20"/>
        <v>81.06</v>
      </c>
      <c r="H16" s="940">
        <f t="shared" si="21"/>
        <v>19.53</v>
      </c>
      <c r="I16" s="941">
        <f t="shared" si="16"/>
        <v>100.59</v>
      </c>
      <c r="J16" s="729">
        <v>48</v>
      </c>
      <c r="K16" s="998">
        <f t="shared" si="24"/>
        <v>0.30188679245283018</v>
      </c>
      <c r="L16" s="940">
        <v>1342.52</v>
      </c>
      <c r="M16" s="998">
        <f t="shared" si="17"/>
        <v>405.28905660377359</v>
      </c>
      <c r="N16" s="991">
        <v>1</v>
      </c>
      <c r="O16" s="998">
        <f t="shared" si="22"/>
        <v>405.29</v>
      </c>
      <c r="P16" s="940">
        <f t="shared" si="23"/>
        <v>97.63</v>
      </c>
      <c r="Q16" s="941">
        <f t="shared" si="18"/>
        <v>502.92</v>
      </c>
    </row>
    <row r="17" spans="1:17" ht="19.5" customHeight="1" x14ac:dyDescent="0.25">
      <c r="A17" s="12" t="s">
        <v>198</v>
      </c>
      <c r="B17" s="1102">
        <v>24</v>
      </c>
      <c r="C17" s="998">
        <f t="shared" si="19"/>
        <v>0.15094339622641509</v>
      </c>
      <c r="D17" s="940">
        <v>1425</v>
      </c>
      <c r="E17" s="940">
        <f t="shared" si="15"/>
        <v>215.09433962264151</v>
      </c>
      <c r="F17" s="991">
        <v>0.2</v>
      </c>
      <c r="G17" s="940">
        <f t="shared" si="20"/>
        <v>43.02</v>
      </c>
      <c r="H17" s="940">
        <f t="shared" si="21"/>
        <v>10.36</v>
      </c>
      <c r="I17" s="941">
        <f t="shared" si="16"/>
        <v>53.38</v>
      </c>
      <c r="J17" s="729">
        <v>70</v>
      </c>
      <c r="K17" s="998">
        <f t="shared" si="24"/>
        <v>0.44025157232704404</v>
      </c>
      <c r="L17" s="940">
        <v>1425</v>
      </c>
      <c r="M17" s="998">
        <f t="shared" si="17"/>
        <v>627.35849056603774</v>
      </c>
      <c r="N17" s="991">
        <v>1</v>
      </c>
      <c r="O17" s="998">
        <f t="shared" si="22"/>
        <v>627.36</v>
      </c>
      <c r="P17" s="940">
        <f t="shared" si="23"/>
        <v>151.13</v>
      </c>
      <c r="Q17" s="941">
        <f t="shared" si="18"/>
        <v>778.49</v>
      </c>
    </row>
    <row r="18" spans="1:17" ht="19.5" customHeight="1" x14ac:dyDescent="0.25">
      <c r="A18" s="12" t="s">
        <v>198</v>
      </c>
      <c r="B18" s="1102">
        <v>52</v>
      </c>
      <c r="C18" s="998">
        <f t="shared" si="19"/>
        <v>0.32704402515723269</v>
      </c>
      <c r="D18" s="940">
        <v>1342.52</v>
      </c>
      <c r="E18" s="940">
        <f t="shared" si="15"/>
        <v>439.06314465408803</v>
      </c>
      <c r="F18" s="991">
        <v>0.2</v>
      </c>
      <c r="G18" s="940">
        <f t="shared" si="20"/>
        <v>87.81</v>
      </c>
      <c r="H18" s="940">
        <f t="shared" si="21"/>
        <v>21.15</v>
      </c>
      <c r="I18" s="941">
        <f t="shared" si="16"/>
        <v>108.96000000000001</v>
      </c>
      <c r="J18" s="729">
        <v>143</v>
      </c>
      <c r="K18" s="998">
        <f t="shared" si="24"/>
        <v>0.89937106918238996</v>
      </c>
      <c r="L18" s="940">
        <v>1342.52</v>
      </c>
      <c r="M18" s="998">
        <f t="shared" si="17"/>
        <v>1207.4236477987422</v>
      </c>
      <c r="N18" s="991">
        <v>1</v>
      </c>
      <c r="O18" s="998">
        <f t="shared" si="22"/>
        <v>1207.42</v>
      </c>
      <c r="P18" s="940">
        <f t="shared" si="23"/>
        <v>290.87</v>
      </c>
      <c r="Q18" s="941">
        <f t="shared" si="18"/>
        <v>1498.29</v>
      </c>
    </row>
    <row r="19" spans="1:17" ht="49.5" customHeight="1" x14ac:dyDescent="0.25">
      <c r="A19" s="985" t="s">
        <v>9</v>
      </c>
      <c r="B19" s="1034">
        <f>SUM(B20:B26)</f>
        <v>260</v>
      </c>
      <c r="C19" s="997">
        <f t="shared" ref="C19:I19" si="25">SUM(C20:C26)</f>
        <v>1.635014213836478</v>
      </c>
      <c r="D19" s="1095"/>
      <c r="E19" s="1095"/>
      <c r="F19" s="1095"/>
      <c r="G19" s="1095">
        <f t="shared" si="25"/>
        <v>335.15000000000003</v>
      </c>
      <c r="H19" s="1095">
        <f t="shared" si="25"/>
        <v>80.73</v>
      </c>
      <c r="I19" s="1096">
        <f t="shared" si="25"/>
        <v>415.88</v>
      </c>
      <c r="J19" s="1035">
        <f>SUM(J20:J26)</f>
        <v>715</v>
      </c>
      <c r="K19" s="980">
        <f t="shared" ref="K19" si="26">SUM(K20:K26)</f>
        <v>4.4968553459119498</v>
      </c>
      <c r="L19" s="972"/>
      <c r="M19" s="980"/>
      <c r="N19" s="992"/>
      <c r="O19" s="980">
        <f t="shared" ref="O19" si="27">SUM(O20:O26)</f>
        <v>4602.51</v>
      </c>
      <c r="P19" s="972">
        <f t="shared" ref="P19" si="28">SUM(P20:P26)</f>
        <v>1108.76</v>
      </c>
      <c r="Q19" s="973">
        <f t="shared" ref="Q19" si="29">SUM(Q20:Q26)</f>
        <v>5711.2699999999995</v>
      </c>
    </row>
    <row r="20" spans="1:17" ht="19.5" customHeight="1" x14ac:dyDescent="0.25">
      <c r="A20" s="12" t="s">
        <v>343</v>
      </c>
      <c r="B20" s="1102">
        <v>40</v>
      </c>
      <c r="C20" s="998">
        <f>B20/159</f>
        <v>0.25157232704402516</v>
      </c>
      <c r="D20" s="940">
        <v>1355.43</v>
      </c>
      <c r="E20" s="940">
        <f>D20*C20</f>
        <v>340.98867924528304</v>
      </c>
      <c r="F20" s="991">
        <v>0.2</v>
      </c>
      <c r="G20" s="940">
        <f t="shared" ref="G20" si="30">ROUND(E20*F20,2)</f>
        <v>68.2</v>
      </c>
      <c r="H20" s="940">
        <f t="shared" si="21"/>
        <v>16.43</v>
      </c>
      <c r="I20" s="941">
        <f>G20+H20</f>
        <v>84.63</v>
      </c>
      <c r="J20" s="729">
        <v>124</v>
      </c>
      <c r="K20" s="998">
        <f>J20/159</f>
        <v>0.77987421383647804</v>
      </c>
      <c r="L20" s="998">
        <v>1355.43</v>
      </c>
      <c r="M20" s="998">
        <f>K20*L20</f>
        <v>1057.0649056603775</v>
      </c>
      <c r="N20" s="991">
        <v>1</v>
      </c>
      <c r="O20" s="998">
        <f t="shared" ref="O20:O26" si="31">ROUND(M20*N20,2)</f>
        <v>1057.06</v>
      </c>
      <c r="P20" s="940">
        <f t="shared" ref="P20:P26" si="32">ROUND(O20*0.2409,2)</f>
        <v>254.65</v>
      </c>
      <c r="Q20" s="941">
        <f>O20+P20</f>
        <v>1311.71</v>
      </c>
    </row>
    <row r="21" spans="1:17" ht="19.5" customHeight="1" x14ac:dyDescent="0.25">
      <c r="A21" s="12" t="s">
        <v>343</v>
      </c>
      <c r="B21" s="1102">
        <v>36</v>
      </c>
      <c r="C21" s="998">
        <f t="shared" ref="C21:C26" si="33">B21/159</f>
        <v>0.22641509433962265</v>
      </c>
      <c r="D21" s="940">
        <v>1001.46</v>
      </c>
      <c r="E21" s="940">
        <f>C21*D21</f>
        <v>226.74566037735849</v>
      </c>
      <c r="F21" s="991">
        <v>0.2</v>
      </c>
      <c r="G21" s="940">
        <f t="shared" ref="G21:G26" si="34">ROUND(E21*F21,2)</f>
        <v>45.35</v>
      </c>
      <c r="H21" s="940">
        <f t="shared" si="21"/>
        <v>10.92</v>
      </c>
      <c r="I21" s="941">
        <f t="shared" ref="I21:I45" si="35">G21+H21</f>
        <v>56.27</v>
      </c>
      <c r="J21" s="729">
        <v>128</v>
      </c>
      <c r="K21" s="998">
        <f>J21/159</f>
        <v>0.80503144654088055</v>
      </c>
      <c r="L21" s="940">
        <v>1001.46</v>
      </c>
      <c r="M21" s="940">
        <f>L21*K21</f>
        <v>806.20679245283031</v>
      </c>
      <c r="N21" s="991">
        <v>1</v>
      </c>
      <c r="O21" s="998">
        <f t="shared" si="31"/>
        <v>806.21</v>
      </c>
      <c r="P21" s="940">
        <f t="shared" si="32"/>
        <v>194.22</v>
      </c>
      <c r="Q21" s="941">
        <f t="shared" ref="Q21:Q26" si="36">O21+P21</f>
        <v>1000.4300000000001</v>
      </c>
    </row>
    <row r="22" spans="1:17" ht="19.5" customHeight="1" x14ac:dyDescent="0.25">
      <c r="A22" s="12" t="s">
        <v>343</v>
      </c>
      <c r="B22" s="1102">
        <v>48</v>
      </c>
      <c r="C22" s="998">
        <v>0.30185000000000001</v>
      </c>
      <c r="D22" s="940">
        <v>939.95</v>
      </c>
      <c r="E22" s="940">
        <f t="shared" ref="E22:E45" si="37">C22*D22</f>
        <v>283.7239075</v>
      </c>
      <c r="F22" s="991">
        <v>0.2</v>
      </c>
      <c r="G22" s="940">
        <f t="shared" si="34"/>
        <v>56.74</v>
      </c>
      <c r="H22" s="940">
        <f t="shared" si="21"/>
        <v>13.67</v>
      </c>
      <c r="I22" s="941">
        <f t="shared" si="35"/>
        <v>70.41</v>
      </c>
      <c r="J22" s="729">
        <v>144</v>
      </c>
      <c r="K22" s="998">
        <f t="shared" ref="K22:K26" si="38">J22/159</f>
        <v>0.90566037735849059</v>
      </c>
      <c r="L22" s="940">
        <v>939.95</v>
      </c>
      <c r="M22" s="940">
        <f t="shared" ref="M22:M45" si="39">L22*K22</f>
        <v>851.27547169811328</v>
      </c>
      <c r="N22" s="991">
        <v>1</v>
      </c>
      <c r="O22" s="998">
        <f t="shared" si="31"/>
        <v>851.28</v>
      </c>
      <c r="P22" s="940">
        <f t="shared" si="32"/>
        <v>205.07</v>
      </c>
      <c r="Q22" s="941">
        <f t="shared" si="36"/>
        <v>1056.3499999999999</v>
      </c>
    </row>
    <row r="23" spans="1:17" ht="19.5" customHeight="1" x14ac:dyDescent="0.25">
      <c r="A23" s="12" t="s">
        <v>343</v>
      </c>
      <c r="B23" s="1102">
        <v>36</v>
      </c>
      <c r="C23" s="998">
        <f t="shared" si="33"/>
        <v>0.22641509433962265</v>
      </c>
      <c r="D23" s="940">
        <v>939.95</v>
      </c>
      <c r="E23" s="940">
        <f t="shared" si="37"/>
        <v>212.81886792452832</v>
      </c>
      <c r="F23" s="991">
        <v>0.2</v>
      </c>
      <c r="G23" s="940">
        <f t="shared" si="34"/>
        <v>42.56</v>
      </c>
      <c r="H23" s="940">
        <f t="shared" si="21"/>
        <v>10.25</v>
      </c>
      <c r="I23" s="941">
        <f t="shared" si="35"/>
        <v>52.81</v>
      </c>
      <c r="J23" s="729">
        <v>70</v>
      </c>
      <c r="K23" s="998">
        <f t="shared" si="38"/>
        <v>0.44025157232704404</v>
      </c>
      <c r="L23" s="940">
        <v>939.95</v>
      </c>
      <c r="M23" s="940">
        <f t="shared" si="39"/>
        <v>413.81446540880506</v>
      </c>
      <c r="N23" s="991">
        <v>1</v>
      </c>
      <c r="O23" s="998">
        <f t="shared" si="31"/>
        <v>413.81</v>
      </c>
      <c r="P23" s="940">
        <f t="shared" si="32"/>
        <v>99.69</v>
      </c>
      <c r="Q23" s="941">
        <f t="shared" si="36"/>
        <v>513.5</v>
      </c>
    </row>
    <row r="24" spans="1:17" ht="19.5" customHeight="1" x14ac:dyDescent="0.25">
      <c r="A24" s="12" t="s">
        <v>435</v>
      </c>
      <c r="B24" s="1102">
        <v>40</v>
      </c>
      <c r="C24" s="998">
        <v>0.25148999999999999</v>
      </c>
      <c r="D24" s="940">
        <v>994.75</v>
      </c>
      <c r="E24" s="940">
        <f t="shared" si="37"/>
        <v>250.16967749999998</v>
      </c>
      <c r="F24" s="991">
        <v>0.2</v>
      </c>
      <c r="G24" s="940">
        <f t="shared" si="34"/>
        <v>50.03</v>
      </c>
      <c r="H24" s="940">
        <f t="shared" si="21"/>
        <v>12.05</v>
      </c>
      <c r="I24" s="941">
        <f t="shared" si="35"/>
        <v>62.08</v>
      </c>
      <c r="J24" s="729">
        <v>113</v>
      </c>
      <c r="K24" s="998">
        <f t="shared" si="38"/>
        <v>0.71069182389937102</v>
      </c>
      <c r="L24" s="940">
        <v>994.75</v>
      </c>
      <c r="M24" s="940">
        <f t="shared" si="39"/>
        <v>706.96069182389931</v>
      </c>
      <c r="N24" s="991">
        <v>1</v>
      </c>
      <c r="O24" s="998">
        <f t="shared" si="31"/>
        <v>706.96</v>
      </c>
      <c r="P24" s="940">
        <f t="shared" si="32"/>
        <v>170.31</v>
      </c>
      <c r="Q24" s="941">
        <f t="shared" si="36"/>
        <v>877.27</v>
      </c>
    </row>
    <row r="25" spans="1:17" ht="19.5" customHeight="1" x14ac:dyDescent="0.25">
      <c r="A25" s="12" t="s">
        <v>435</v>
      </c>
      <c r="B25" s="1102">
        <v>48</v>
      </c>
      <c r="C25" s="998">
        <v>0.30180000000000001</v>
      </c>
      <c r="D25" s="940">
        <v>994.75</v>
      </c>
      <c r="E25" s="940">
        <f t="shared" si="37"/>
        <v>300.21555000000001</v>
      </c>
      <c r="F25" s="991">
        <v>0.2</v>
      </c>
      <c r="G25" s="940">
        <f t="shared" si="34"/>
        <v>60.04</v>
      </c>
      <c r="H25" s="940">
        <f t="shared" si="21"/>
        <v>14.46</v>
      </c>
      <c r="I25" s="941">
        <f t="shared" si="35"/>
        <v>74.5</v>
      </c>
      <c r="J25" s="729">
        <v>64</v>
      </c>
      <c r="K25" s="998">
        <f t="shared" si="38"/>
        <v>0.40251572327044027</v>
      </c>
      <c r="L25" s="940">
        <v>994.75</v>
      </c>
      <c r="M25" s="940">
        <f t="shared" si="39"/>
        <v>400.40251572327048</v>
      </c>
      <c r="N25" s="991">
        <v>1</v>
      </c>
      <c r="O25" s="998">
        <f t="shared" si="31"/>
        <v>400.4</v>
      </c>
      <c r="P25" s="940">
        <f t="shared" si="32"/>
        <v>96.46</v>
      </c>
      <c r="Q25" s="941">
        <f t="shared" si="36"/>
        <v>496.85999999999996</v>
      </c>
    </row>
    <row r="26" spans="1:17" ht="19.5" customHeight="1" x14ac:dyDescent="0.25">
      <c r="A26" s="12" t="s">
        <v>382</v>
      </c>
      <c r="B26" s="1102">
        <v>12</v>
      </c>
      <c r="C26" s="998">
        <f t="shared" si="33"/>
        <v>7.5471698113207544E-2</v>
      </c>
      <c r="D26" s="940">
        <v>809.99</v>
      </c>
      <c r="E26" s="940">
        <f t="shared" si="37"/>
        <v>61.131320754716981</v>
      </c>
      <c r="F26" s="991">
        <v>0.2</v>
      </c>
      <c r="G26" s="940">
        <f t="shared" si="34"/>
        <v>12.23</v>
      </c>
      <c r="H26" s="940">
        <f t="shared" si="21"/>
        <v>2.95</v>
      </c>
      <c r="I26" s="941">
        <f t="shared" si="35"/>
        <v>15.18</v>
      </c>
      <c r="J26" s="729">
        <v>72</v>
      </c>
      <c r="K26" s="998">
        <f t="shared" si="38"/>
        <v>0.45283018867924529</v>
      </c>
      <c r="L26" s="940">
        <v>809.99</v>
      </c>
      <c r="M26" s="940">
        <f t="shared" si="39"/>
        <v>366.78792452830191</v>
      </c>
      <c r="N26" s="991">
        <v>1</v>
      </c>
      <c r="O26" s="998">
        <f t="shared" si="31"/>
        <v>366.79</v>
      </c>
      <c r="P26" s="940">
        <f t="shared" si="32"/>
        <v>88.36</v>
      </c>
      <c r="Q26" s="941">
        <f t="shared" si="36"/>
        <v>455.15000000000003</v>
      </c>
    </row>
    <row r="27" spans="1:17" ht="57" customHeight="1" x14ac:dyDescent="0.25">
      <c r="A27" s="985" t="s">
        <v>10</v>
      </c>
      <c r="B27" s="1034">
        <f>SUM(B28:B36)</f>
        <v>258</v>
      </c>
      <c r="C27" s="997">
        <f t="shared" ref="C27:I27" si="40">SUM(C28:C36)</f>
        <v>1.6226598113207547</v>
      </c>
      <c r="D27" s="1095"/>
      <c r="E27" s="1095"/>
      <c r="F27" s="1095"/>
      <c r="G27" s="1095">
        <f t="shared" si="40"/>
        <v>253.38</v>
      </c>
      <c r="H27" s="1095">
        <f t="shared" si="40"/>
        <v>61.050000000000004</v>
      </c>
      <c r="I27" s="1096">
        <f t="shared" si="40"/>
        <v>314.43</v>
      </c>
      <c r="J27" s="1035">
        <f>SUM(J28:J36)</f>
        <v>731</v>
      </c>
      <c r="K27" s="980">
        <f t="shared" ref="K27" si="41">SUM(K28:K36)</f>
        <v>4.5974842767295598</v>
      </c>
      <c r="L27" s="972"/>
      <c r="M27" s="972"/>
      <c r="N27" s="992"/>
      <c r="O27" s="980">
        <f t="shared" ref="O27" si="42">SUM(O28:O36)</f>
        <v>3525.97</v>
      </c>
      <c r="P27" s="972">
        <f t="shared" ref="P27" si="43">SUM(P28:P36)</f>
        <v>849.39999999999986</v>
      </c>
      <c r="Q27" s="973">
        <f t="shared" ref="Q27" si="44">SUM(Q28:Q36)</f>
        <v>4375.37</v>
      </c>
    </row>
    <row r="28" spans="1:17" x14ac:dyDescent="0.25">
      <c r="A28" s="12" t="s">
        <v>257</v>
      </c>
      <c r="B28" s="1102">
        <v>55</v>
      </c>
      <c r="C28" s="998">
        <f>B28/159</f>
        <v>0.34591194968553457</v>
      </c>
      <c r="D28" s="940">
        <v>804.95</v>
      </c>
      <c r="E28" s="940">
        <f t="shared" si="37"/>
        <v>278.44182389937106</v>
      </c>
      <c r="F28" s="991">
        <v>0.2</v>
      </c>
      <c r="G28" s="940">
        <f t="shared" ref="G28" si="45">ROUND(E28*F28,2)</f>
        <v>55.69</v>
      </c>
      <c r="H28" s="940">
        <f t="shared" si="21"/>
        <v>13.42</v>
      </c>
      <c r="I28" s="941">
        <f t="shared" si="35"/>
        <v>69.11</v>
      </c>
      <c r="J28" s="729">
        <v>132</v>
      </c>
      <c r="K28" s="998">
        <f>J28/159</f>
        <v>0.83018867924528306</v>
      </c>
      <c r="L28" s="940">
        <v>804.95</v>
      </c>
      <c r="M28" s="940">
        <f t="shared" si="39"/>
        <v>668.26037735849059</v>
      </c>
      <c r="N28" s="991">
        <v>1</v>
      </c>
      <c r="O28" s="998">
        <f t="shared" ref="O28:O36" si="46">ROUND(M28*N28,2)</f>
        <v>668.26</v>
      </c>
      <c r="P28" s="940">
        <f t="shared" ref="P28:P36" si="47">ROUND(O28*0.2409,2)</f>
        <v>160.97999999999999</v>
      </c>
      <c r="Q28" s="941">
        <f t="shared" ref="Q28:Q36" si="48">O28+P28</f>
        <v>829.24</v>
      </c>
    </row>
    <row r="29" spans="1:17" x14ac:dyDescent="0.25">
      <c r="A29" s="12" t="s">
        <v>257</v>
      </c>
      <c r="B29" s="1102">
        <v>48</v>
      </c>
      <c r="C29" s="998">
        <f t="shared" ref="C29:C45" si="49">B29/159</f>
        <v>0.30188679245283018</v>
      </c>
      <c r="D29" s="940">
        <v>804.95</v>
      </c>
      <c r="E29" s="940">
        <f t="shared" si="37"/>
        <v>243.00377358490567</v>
      </c>
      <c r="F29" s="991">
        <v>0.2</v>
      </c>
      <c r="G29" s="940">
        <f t="shared" ref="G29:G36" si="50">ROUND(E29*F29,2)</f>
        <v>48.6</v>
      </c>
      <c r="H29" s="940">
        <f t="shared" si="21"/>
        <v>11.71</v>
      </c>
      <c r="I29" s="941">
        <f t="shared" si="35"/>
        <v>60.31</v>
      </c>
      <c r="J29" s="729">
        <v>142</v>
      </c>
      <c r="K29" s="998">
        <f>J29/159</f>
        <v>0.89308176100628933</v>
      </c>
      <c r="L29" s="940">
        <v>804.95</v>
      </c>
      <c r="M29" s="940">
        <f t="shared" si="39"/>
        <v>718.88616352201268</v>
      </c>
      <c r="N29" s="991">
        <v>1</v>
      </c>
      <c r="O29" s="998">
        <f t="shared" si="46"/>
        <v>718.89</v>
      </c>
      <c r="P29" s="940">
        <f t="shared" si="47"/>
        <v>173.18</v>
      </c>
      <c r="Q29" s="941">
        <f t="shared" si="48"/>
        <v>892.06999999999994</v>
      </c>
    </row>
    <row r="30" spans="1:17" x14ac:dyDescent="0.25">
      <c r="A30" s="12" t="s">
        <v>257</v>
      </c>
      <c r="B30" s="1102">
        <v>0</v>
      </c>
      <c r="C30" s="998">
        <f t="shared" si="49"/>
        <v>0</v>
      </c>
      <c r="D30" s="940"/>
      <c r="E30" s="940">
        <f t="shared" si="37"/>
        <v>0</v>
      </c>
      <c r="F30" s="991">
        <v>0.2</v>
      </c>
      <c r="G30" s="940">
        <f t="shared" si="50"/>
        <v>0</v>
      </c>
      <c r="H30" s="940">
        <f t="shared" si="21"/>
        <v>0</v>
      </c>
      <c r="I30" s="941">
        <f t="shared" si="35"/>
        <v>0</v>
      </c>
      <c r="J30" s="729">
        <v>24</v>
      </c>
      <c r="K30" s="998">
        <f t="shared" ref="K30:K45" si="51">J30/159</f>
        <v>0.15094339622641509</v>
      </c>
      <c r="L30" s="940">
        <v>804.95</v>
      </c>
      <c r="M30" s="940">
        <f t="shared" si="39"/>
        <v>121.50188679245284</v>
      </c>
      <c r="N30" s="991">
        <v>1</v>
      </c>
      <c r="O30" s="998">
        <f t="shared" si="46"/>
        <v>121.5</v>
      </c>
      <c r="P30" s="940">
        <f t="shared" si="47"/>
        <v>29.27</v>
      </c>
      <c r="Q30" s="941">
        <f t="shared" si="48"/>
        <v>150.77000000000001</v>
      </c>
    </row>
    <row r="31" spans="1:17" x14ac:dyDescent="0.25">
      <c r="A31" s="12" t="s">
        <v>182</v>
      </c>
      <c r="B31" s="1102">
        <v>24</v>
      </c>
      <c r="C31" s="998">
        <f t="shared" si="49"/>
        <v>0.15094339622641509</v>
      </c>
      <c r="D31" s="940">
        <v>698.18</v>
      </c>
      <c r="E31" s="940">
        <f t="shared" si="37"/>
        <v>105.38566037735848</v>
      </c>
      <c r="F31" s="991">
        <v>0.2</v>
      </c>
      <c r="G31" s="940">
        <f t="shared" si="50"/>
        <v>21.08</v>
      </c>
      <c r="H31" s="940">
        <f t="shared" si="21"/>
        <v>5.08</v>
      </c>
      <c r="I31" s="941">
        <f t="shared" si="35"/>
        <v>26.159999999999997</v>
      </c>
      <c r="J31" s="729">
        <v>59</v>
      </c>
      <c r="K31" s="998">
        <f t="shared" si="51"/>
        <v>0.37106918238993708</v>
      </c>
      <c r="L31" s="940">
        <v>698.18</v>
      </c>
      <c r="M31" s="940">
        <f t="shared" si="39"/>
        <v>259.07308176100628</v>
      </c>
      <c r="N31" s="991">
        <v>1</v>
      </c>
      <c r="O31" s="998">
        <f t="shared" si="46"/>
        <v>259.07</v>
      </c>
      <c r="P31" s="940">
        <f t="shared" si="47"/>
        <v>62.41</v>
      </c>
      <c r="Q31" s="941">
        <f t="shared" si="48"/>
        <v>321.48</v>
      </c>
    </row>
    <row r="32" spans="1:17" x14ac:dyDescent="0.25">
      <c r="A32" s="12" t="s">
        <v>182</v>
      </c>
      <c r="B32" s="1102">
        <v>71</v>
      </c>
      <c r="C32" s="998">
        <f t="shared" si="49"/>
        <v>0.44654088050314467</v>
      </c>
      <c r="D32" s="940">
        <v>843.39</v>
      </c>
      <c r="E32" s="940">
        <f t="shared" si="37"/>
        <v>376.60811320754715</v>
      </c>
      <c r="F32" s="991">
        <v>0.2</v>
      </c>
      <c r="G32" s="940">
        <f t="shared" si="50"/>
        <v>75.319999999999993</v>
      </c>
      <c r="H32" s="940">
        <f t="shared" si="21"/>
        <v>18.14</v>
      </c>
      <c r="I32" s="941">
        <f t="shared" si="35"/>
        <v>93.46</v>
      </c>
      <c r="J32" s="729">
        <v>127</v>
      </c>
      <c r="K32" s="998">
        <f t="shared" si="51"/>
        <v>0.79874213836477992</v>
      </c>
      <c r="L32" s="940">
        <v>843.39</v>
      </c>
      <c r="M32" s="940">
        <f t="shared" si="39"/>
        <v>673.65113207547176</v>
      </c>
      <c r="N32" s="991">
        <v>1</v>
      </c>
      <c r="O32" s="998">
        <f t="shared" si="46"/>
        <v>673.65</v>
      </c>
      <c r="P32" s="940">
        <f t="shared" si="47"/>
        <v>162.28</v>
      </c>
      <c r="Q32" s="941">
        <f t="shared" si="48"/>
        <v>835.93</v>
      </c>
    </row>
    <row r="33" spans="1:17" x14ac:dyDescent="0.25">
      <c r="A33" s="12" t="s">
        <v>182</v>
      </c>
      <c r="B33" s="1102">
        <v>12</v>
      </c>
      <c r="C33" s="998">
        <v>7.5490000000000002E-2</v>
      </c>
      <c r="D33" s="940">
        <v>698.18</v>
      </c>
      <c r="E33" s="940">
        <f t="shared" si="37"/>
        <v>52.7056082</v>
      </c>
      <c r="F33" s="991">
        <v>0.2</v>
      </c>
      <c r="G33" s="940">
        <f t="shared" si="50"/>
        <v>10.54</v>
      </c>
      <c r="H33" s="940">
        <f t="shared" si="21"/>
        <v>2.54</v>
      </c>
      <c r="I33" s="941">
        <f t="shared" si="35"/>
        <v>13.079999999999998</v>
      </c>
      <c r="J33" s="729">
        <v>89</v>
      </c>
      <c r="K33" s="998">
        <f t="shared" si="51"/>
        <v>0.55974842767295596</v>
      </c>
      <c r="L33" s="940">
        <v>698.18</v>
      </c>
      <c r="M33" s="940">
        <f t="shared" si="39"/>
        <v>390.80515723270435</v>
      </c>
      <c r="N33" s="991">
        <v>1</v>
      </c>
      <c r="O33" s="998">
        <f t="shared" si="46"/>
        <v>390.81</v>
      </c>
      <c r="P33" s="940">
        <f t="shared" si="47"/>
        <v>94.15</v>
      </c>
      <c r="Q33" s="941">
        <f t="shared" si="48"/>
        <v>484.96000000000004</v>
      </c>
    </row>
    <row r="34" spans="1:17" x14ac:dyDescent="0.25">
      <c r="A34" s="12" t="s">
        <v>182</v>
      </c>
      <c r="B34" s="1102">
        <v>24</v>
      </c>
      <c r="C34" s="998">
        <f t="shared" si="49"/>
        <v>0.15094339622641509</v>
      </c>
      <c r="D34" s="940">
        <v>698.18</v>
      </c>
      <c r="E34" s="940">
        <f t="shared" si="37"/>
        <v>105.38566037735848</v>
      </c>
      <c r="F34" s="991">
        <v>0.2</v>
      </c>
      <c r="G34" s="940">
        <f t="shared" si="50"/>
        <v>21.08</v>
      </c>
      <c r="H34" s="940">
        <f t="shared" si="21"/>
        <v>5.08</v>
      </c>
      <c r="I34" s="941">
        <f t="shared" si="35"/>
        <v>26.159999999999997</v>
      </c>
      <c r="J34" s="729">
        <v>51</v>
      </c>
      <c r="K34" s="998">
        <f t="shared" si="51"/>
        <v>0.32075471698113206</v>
      </c>
      <c r="L34" s="940">
        <v>698.18</v>
      </c>
      <c r="M34" s="940">
        <f t="shared" si="39"/>
        <v>223.94452830188678</v>
      </c>
      <c r="N34" s="991">
        <v>1</v>
      </c>
      <c r="O34" s="998">
        <f t="shared" si="46"/>
        <v>223.94</v>
      </c>
      <c r="P34" s="940">
        <f t="shared" si="47"/>
        <v>53.95</v>
      </c>
      <c r="Q34" s="941">
        <f t="shared" si="48"/>
        <v>277.89</v>
      </c>
    </row>
    <row r="35" spans="1:17" x14ac:dyDescent="0.25">
      <c r="A35" s="12" t="s">
        <v>182</v>
      </c>
      <c r="B35" s="1102">
        <v>20</v>
      </c>
      <c r="C35" s="998">
        <f t="shared" si="49"/>
        <v>0.12578616352201258</v>
      </c>
      <c r="D35" s="940">
        <v>698.18</v>
      </c>
      <c r="E35" s="940">
        <f t="shared" si="37"/>
        <v>87.82138364779874</v>
      </c>
      <c r="F35" s="991">
        <v>0.2</v>
      </c>
      <c r="G35" s="940">
        <f t="shared" si="50"/>
        <v>17.559999999999999</v>
      </c>
      <c r="H35" s="940">
        <f t="shared" si="21"/>
        <v>4.2300000000000004</v>
      </c>
      <c r="I35" s="941">
        <f t="shared" si="35"/>
        <v>21.79</v>
      </c>
      <c r="J35" s="729">
        <v>35</v>
      </c>
      <c r="K35" s="998">
        <f t="shared" si="51"/>
        <v>0.22012578616352202</v>
      </c>
      <c r="L35" s="940">
        <v>698.18</v>
      </c>
      <c r="M35" s="940">
        <f t="shared" si="39"/>
        <v>153.6874213836478</v>
      </c>
      <c r="N35" s="991">
        <v>1</v>
      </c>
      <c r="O35" s="998">
        <f t="shared" si="46"/>
        <v>153.69</v>
      </c>
      <c r="P35" s="940">
        <f t="shared" si="47"/>
        <v>37.020000000000003</v>
      </c>
      <c r="Q35" s="941">
        <f t="shared" si="48"/>
        <v>190.71</v>
      </c>
    </row>
    <row r="36" spans="1:17" x14ac:dyDescent="0.25">
      <c r="A36" s="12" t="s">
        <v>182</v>
      </c>
      <c r="B36" s="1102">
        <v>4</v>
      </c>
      <c r="C36" s="998">
        <f t="shared" si="49"/>
        <v>2.5157232704402517E-2</v>
      </c>
      <c r="D36" s="940">
        <v>698.18</v>
      </c>
      <c r="E36" s="940">
        <f t="shared" si="37"/>
        <v>17.564276729559747</v>
      </c>
      <c r="F36" s="991">
        <v>0.2</v>
      </c>
      <c r="G36" s="940">
        <f t="shared" si="50"/>
        <v>3.51</v>
      </c>
      <c r="H36" s="940">
        <f t="shared" si="21"/>
        <v>0.85</v>
      </c>
      <c r="I36" s="941">
        <f t="shared" si="35"/>
        <v>4.3599999999999994</v>
      </c>
      <c r="J36" s="729">
        <v>72</v>
      </c>
      <c r="K36" s="998">
        <f t="shared" si="51"/>
        <v>0.45283018867924529</v>
      </c>
      <c r="L36" s="940">
        <v>698.18</v>
      </c>
      <c r="M36" s="940">
        <f t="shared" si="39"/>
        <v>316.15698113207543</v>
      </c>
      <c r="N36" s="991">
        <v>1</v>
      </c>
      <c r="O36" s="998">
        <f t="shared" si="46"/>
        <v>316.16000000000003</v>
      </c>
      <c r="P36" s="940">
        <f t="shared" si="47"/>
        <v>76.16</v>
      </c>
      <c r="Q36" s="941">
        <f t="shared" si="48"/>
        <v>392.32000000000005</v>
      </c>
    </row>
    <row r="37" spans="1:17" ht="36" customHeight="1" x14ac:dyDescent="0.25">
      <c r="A37" s="985" t="s">
        <v>8</v>
      </c>
      <c r="B37" s="1034">
        <f>SUM(B38:B45)</f>
        <v>220</v>
      </c>
      <c r="C37" s="997">
        <f t="shared" ref="C37:I37" si="52">SUM(C38:C45)</f>
        <v>1.3836477987421383</v>
      </c>
      <c r="D37" s="1095"/>
      <c r="E37" s="1095"/>
      <c r="F37" s="1095"/>
      <c r="G37" s="1095">
        <f t="shared" si="52"/>
        <v>190.00000000000003</v>
      </c>
      <c r="H37" s="1095">
        <f t="shared" si="52"/>
        <v>45.779999999999994</v>
      </c>
      <c r="I37" s="1096">
        <f t="shared" si="52"/>
        <v>235.78</v>
      </c>
      <c r="J37" s="1035">
        <f>SUM(J38:J45)</f>
        <v>677</v>
      </c>
      <c r="K37" s="980">
        <f t="shared" ref="K37" si="53">SUM(K38:K45)</f>
        <v>4.2578616352201264</v>
      </c>
      <c r="L37" s="972"/>
      <c r="M37" s="972"/>
      <c r="N37" s="992"/>
      <c r="O37" s="980">
        <f t="shared" ref="O37" si="54">SUM(O38:O45)</f>
        <v>2974.86</v>
      </c>
      <c r="P37" s="972">
        <f t="shared" ref="P37" si="55">SUM(P38:P45)</f>
        <v>716.64</v>
      </c>
      <c r="Q37" s="973">
        <f t="shared" ref="Q37" si="56">SUM(Q38:Q45)</f>
        <v>3691.5</v>
      </c>
    </row>
    <row r="38" spans="1:17" ht="19.5" customHeight="1" x14ac:dyDescent="0.25">
      <c r="A38" s="12" t="s">
        <v>611</v>
      </c>
      <c r="B38" s="1102">
        <v>44</v>
      </c>
      <c r="C38" s="998">
        <f t="shared" si="49"/>
        <v>0.27672955974842767</v>
      </c>
      <c r="D38" s="940">
        <v>430</v>
      </c>
      <c r="E38" s="940">
        <f t="shared" si="37"/>
        <v>118.99371069182389</v>
      </c>
      <c r="F38" s="991">
        <v>0.2</v>
      </c>
      <c r="G38" s="940">
        <f t="shared" ref="G38" si="57">ROUND(E38*F38,2)</f>
        <v>23.8</v>
      </c>
      <c r="H38" s="940">
        <f t="shared" si="21"/>
        <v>5.73</v>
      </c>
      <c r="I38" s="941">
        <f t="shared" si="35"/>
        <v>29.53</v>
      </c>
      <c r="J38" s="729">
        <v>154</v>
      </c>
      <c r="K38" s="998">
        <f>J38/159</f>
        <v>0.96855345911949686</v>
      </c>
      <c r="L38" s="940">
        <v>430</v>
      </c>
      <c r="M38" s="940">
        <f t="shared" si="39"/>
        <v>416.47798742138366</v>
      </c>
      <c r="N38" s="991">
        <v>1</v>
      </c>
      <c r="O38" s="998">
        <f t="shared" ref="O38:O45" si="58">ROUND(M38*N38,2)</f>
        <v>416.48</v>
      </c>
      <c r="P38" s="940">
        <f t="shared" ref="P38:P45" si="59">ROUND(O38*0.2409,2)</f>
        <v>100.33</v>
      </c>
      <c r="Q38" s="941">
        <f t="shared" ref="Q38:Q45" si="60">O38+P38</f>
        <v>516.81000000000006</v>
      </c>
    </row>
    <row r="39" spans="1:17" ht="19.5" customHeight="1" x14ac:dyDescent="0.25">
      <c r="A39" s="12" t="s">
        <v>611</v>
      </c>
      <c r="B39" s="1102">
        <v>33</v>
      </c>
      <c r="C39" s="998">
        <f t="shared" si="49"/>
        <v>0.20754716981132076</v>
      </c>
      <c r="D39" s="940">
        <v>430</v>
      </c>
      <c r="E39" s="940">
        <f t="shared" si="37"/>
        <v>89.245283018867923</v>
      </c>
      <c r="F39" s="991">
        <v>0.2</v>
      </c>
      <c r="G39" s="940">
        <f t="shared" ref="G39:G45" si="61">ROUND(E39*F39,2)</f>
        <v>17.850000000000001</v>
      </c>
      <c r="H39" s="940">
        <f t="shared" si="21"/>
        <v>4.3</v>
      </c>
      <c r="I39" s="941">
        <f t="shared" si="35"/>
        <v>22.150000000000002</v>
      </c>
      <c r="J39" s="729">
        <v>66</v>
      </c>
      <c r="K39" s="998">
        <f t="shared" si="51"/>
        <v>0.41509433962264153</v>
      </c>
      <c r="L39" s="940">
        <v>430</v>
      </c>
      <c r="M39" s="940">
        <f t="shared" si="39"/>
        <v>178.49056603773585</v>
      </c>
      <c r="N39" s="991">
        <v>1</v>
      </c>
      <c r="O39" s="998">
        <f t="shared" si="58"/>
        <v>178.49</v>
      </c>
      <c r="P39" s="940">
        <f t="shared" si="59"/>
        <v>43</v>
      </c>
      <c r="Q39" s="941">
        <f t="shared" si="60"/>
        <v>221.49</v>
      </c>
    </row>
    <row r="40" spans="1:17" x14ac:dyDescent="0.25">
      <c r="A40" s="12" t="s">
        <v>612</v>
      </c>
      <c r="B40" s="1102">
        <v>32</v>
      </c>
      <c r="C40" s="998">
        <f t="shared" si="49"/>
        <v>0.20125786163522014</v>
      </c>
      <c r="D40" s="940">
        <v>843.39</v>
      </c>
      <c r="E40" s="940">
        <f t="shared" si="37"/>
        <v>169.73886792452831</v>
      </c>
      <c r="F40" s="991">
        <v>0.2</v>
      </c>
      <c r="G40" s="940">
        <f t="shared" si="61"/>
        <v>33.950000000000003</v>
      </c>
      <c r="H40" s="940">
        <f t="shared" si="21"/>
        <v>8.18</v>
      </c>
      <c r="I40" s="941">
        <f t="shared" si="35"/>
        <v>42.13</v>
      </c>
      <c r="J40" s="729">
        <v>128</v>
      </c>
      <c r="K40" s="998">
        <f t="shared" si="51"/>
        <v>0.80503144654088055</v>
      </c>
      <c r="L40" s="940">
        <v>843.39</v>
      </c>
      <c r="M40" s="940">
        <f t="shared" si="39"/>
        <v>678.95547169811323</v>
      </c>
      <c r="N40" s="991">
        <v>1</v>
      </c>
      <c r="O40" s="998">
        <f t="shared" si="58"/>
        <v>678.96</v>
      </c>
      <c r="P40" s="940">
        <f t="shared" si="59"/>
        <v>163.56</v>
      </c>
      <c r="Q40" s="941">
        <f t="shared" si="60"/>
        <v>842.52</v>
      </c>
    </row>
    <row r="41" spans="1:17" x14ac:dyDescent="0.25">
      <c r="A41" s="12" t="s">
        <v>612</v>
      </c>
      <c r="B41" s="1102">
        <v>48</v>
      </c>
      <c r="C41" s="998">
        <f t="shared" si="49"/>
        <v>0.30188679245283018</v>
      </c>
      <c r="D41" s="940">
        <v>843.39</v>
      </c>
      <c r="E41" s="940">
        <f t="shared" si="37"/>
        <v>254.60830188679245</v>
      </c>
      <c r="F41" s="991">
        <v>0.2</v>
      </c>
      <c r="G41" s="940">
        <f t="shared" si="61"/>
        <v>50.92</v>
      </c>
      <c r="H41" s="940">
        <f t="shared" si="21"/>
        <v>12.27</v>
      </c>
      <c r="I41" s="941">
        <f t="shared" si="35"/>
        <v>63.19</v>
      </c>
      <c r="J41" s="729">
        <v>111</v>
      </c>
      <c r="K41" s="998">
        <f t="shared" si="51"/>
        <v>0.69811320754716977</v>
      </c>
      <c r="L41" s="940">
        <v>843.39</v>
      </c>
      <c r="M41" s="940">
        <f t="shared" si="39"/>
        <v>588.78169811320754</v>
      </c>
      <c r="N41" s="991">
        <v>1</v>
      </c>
      <c r="O41" s="998">
        <f t="shared" si="58"/>
        <v>588.78</v>
      </c>
      <c r="P41" s="940">
        <f t="shared" si="59"/>
        <v>141.84</v>
      </c>
      <c r="Q41" s="941">
        <f t="shared" si="60"/>
        <v>730.62</v>
      </c>
    </row>
    <row r="42" spans="1:17" x14ac:dyDescent="0.25">
      <c r="A42" s="12" t="s">
        <v>612</v>
      </c>
      <c r="B42" s="1102">
        <v>24</v>
      </c>
      <c r="C42" s="998">
        <f t="shared" si="49"/>
        <v>0.15094339622641509</v>
      </c>
      <c r="D42" s="940">
        <v>843.39</v>
      </c>
      <c r="E42" s="940">
        <f t="shared" si="37"/>
        <v>127.30415094339622</v>
      </c>
      <c r="F42" s="991">
        <v>0.2</v>
      </c>
      <c r="G42" s="940">
        <f t="shared" si="61"/>
        <v>25.46</v>
      </c>
      <c r="H42" s="940">
        <f t="shared" si="21"/>
        <v>6.13</v>
      </c>
      <c r="I42" s="941">
        <f t="shared" si="35"/>
        <v>31.59</v>
      </c>
      <c r="J42" s="729">
        <v>59</v>
      </c>
      <c r="K42" s="998">
        <f t="shared" si="51"/>
        <v>0.37106918238993708</v>
      </c>
      <c r="L42" s="940">
        <v>843.39</v>
      </c>
      <c r="M42" s="940">
        <f t="shared" si="39"/>
        <v>312.95603773584901</v>
      </c>
      <c r="N42" s="991">
        <v>1</v>
      </c>
      <c r="O42" s="998">
        <f t="shared" si="58"/>
        <v>312.95999999999998</v>
      </c>
      <c r="P42" s="940">
        <f t="shared" si="59"/>
        <v>75.39</v>
      </c>
      <c r="Q42" s="941">
        <f t="shared" si="60"/>
        <v>388.34999999999997</v>
      </c>
    </row>
    <row r="43" spans="1:17" x14ac:dyDescent="0.25">
      <c r="A43" s="12" t="s">
        <v>612</v>
      </c>
      <c r="B43" s="1102">
        <v>12</v>
      </c>
      <c r="C43" s="998">
        <f t="shared" si="49"/>
        <v>7.5471698113207544E-2</v>
      </c>
      <c r="D43" s="940">
        <v>843.39</v>
      </c>
      <c r="E43" s="940">
        <f t="shared" si="37"/>
        <v>63.652075471698112</v>
      </c>
      <c r="F43" s="991">
        <v>0.2</v>
      </c>
      <c r="G43" s="940">
        <f t="shared" si="61"/>
        <v>12.73</v>
      </c>
      <c r="H43" s="940">
        <f t="shared" si="21"/>
        <v>3.07</v>
      </c>
      <c r="I43" s="941">
        <f t="shared" si="35"/>
        <v>15.8</v>
      </c>
      <c r="J43" s="729">
        <v>69</v>
      </c>
      <c r="K43" s="998">
        <f t="shared" si="51"/>
        <v>0.43396226415094341</v>
      </c>
      <c r="L43" s="940">
        <v>843.39</v>
      </c>
      <c r="M43" s="940">
        <f t="shared" si="39"/>
        <v>365.99943396226416</v>
      </c>
      <c r="N43" s="991">
        <v>1</v>
      </c>
      <c r="O43" s="998">
        <f t="shared" si="58"/>
        <v>366</v>
      </c>
      <c r="P43" s="940">
        <f t="shared" si="59"/>
        <v>88.17</v>
      </c>
      <c r="Q43" s="941">
        <f t="shared" si="60"/>
        <v>454.17</v>
      </c>
    </row>
    <row r="44" spans="1:17" x14ac:dyDescent="0.25">
      <c r="A44" s="12" t="s">
        <v>612</v>
      </c>
      <c r="B44" s="1102">
        <v>8</v>
      </c>
      <c r="C44" s="998">
        <f t="shared" si="49"/>
        <v>5.0314465408805034E-2</v>
      </c>
      <c r="D44" s="940">
        <v>843.39</v>
      </c>
      <c r="E44" s="940">
        <f t="shared" si="37"/>
        <v>42.434716981132077</v>
      </c>
      <c r="F44" s="991">
        <v>0.2</v>
      </c>
      <c r="G44" s="940">
        <f t="shared" si="61"/>
        <v>8.49</v>
      </c>
      <c r="H44" s="940">
        <f t="shared" si="21"/>
        <v>2.0499999999999998</v>
      </c>
      <c r="I44" s="941">
        <f t="shared" si="35"/>
        <v>10.54</v>
      </c>
      <c r="J44" s="729">
        <v>40</v>
      </c>
      <c r="K44" s="998">
        <f t="shared" si="51"/>
        <v>0.25157232704402516</v>
      </c>
      <c r="L44" s="940">
        <v>843.39</v>
      </c>
      <c r="M44" s="940">
        <f t="shared" si="39"/>
        <v>212.17358490566036</v>
      </c>
      <c r="N44" s="991">
        <v>1</v>
      </c>
      <c r="O44" s="998">
        <f t="shared" si="58"/>
        <v>212.17</v>
      </c>
      <c r="P44" s="940">
        <f t="shared" si="59"/>
        <v>51.11</v>
      </c>
      <c r="Q44" s="941">
        <f t="shared" si="60"/>
        <v>263.27999999999997</v>
      </c>
    </row>
    <row r="45" spans="1:17" x14ac:dyDescent="0.25">
      <c r="A45" s="12" t="s">
        <v>612</v>
      </c>
      <c r="B45" s="1102">
        <v>19</v>
      </c>
      <c r="C45" s="998">
        <f t="shared" si="49"/>
        <v>0.11949685534591195</v>
      </c>
      <c r="D45" s="940">
        <v>702.83</v>
      </c>
      <c r="E45" s="940">
        <f t="shared" si="37"/>
        <v>83.985974842767305</v>
      </c>
      <c r="F45" s="991">
        <v>0.2</v>
      </c>
      <c r="G45" s="940">
        <f t="shared" si="61"/>
        <v>16.8</v>
      </c>
      <c r="H45" s="940">
        <f t="shared" si="21"/>
        <v>4.05</v>
      </c>
      <c r="I45" s="941">
        <f t="shared" si="35"/>
        <v>20.85</v>
      </c>
      <c r="J45" s="729">
        <v>50</v>
      </c>
      <c r="K45" s="998">
        <f t="shared" si="51"/>
        <v>0.31446540880503143</v>
      </c>
      <c r="L45" s="940">
        <v>702.83</v>
      </c>
      <c r="M45" s="940">
        <f t="shared" si="39"/>
        <v>221.01572327044025</v>
      </c>
      <c r="N45" s="991">
        <v>1</v>
      </c>
      <c r="O45" s="998">
        <f t="shared" si="58"/>
        <v>221.02</v>
      </c>
      <c r="P45" s="940">
        <f t="shared" si="59"/>
        <v>53.24</v>
      </c>
      <c r="Q45" s="941">
        <f t="shared" si="60"/>
        <v>274.26</v>
      </c>
    </row>
    <row r="46" spans="1:17" s="1" customFormat="1" ht="24" customHeight="1" x14ac:dyDescent="0.25">
      <c r="A46" s="77" t="s">
        <v>227</v>
      </c>
      <c r="B46" s="1036">
        <f>B47+B52+B61</f>
        <v>10</v>
      </c>
      <c r="C46" s="996">
        <f t="shared" ref="C46:I46" si="62">C47+C52+C61</f>
        <v>6.2893081761006289E-2</v>
      </c>
      <c r="D46" s="1011"/>
      <c r="E46" s="1011"/>
      <c r="F46" s="1011"/>
      <c r="G46" s="1011">
        <f t="shared" si="62"/>
        <v>10.130000000000001</v>
      </c>
      <c r="H46" s="1011">
        <f t="shared" si="62"/>
        <v>2.44</v>
      </c>
      <c r="I46" s="1012">
        <f t="shared" si="62"/>
        <v>12.57</v>
      </c>
      <c r="J46" s="727">
        <f>J47+J52+J61</f>
        <v>1278</v>
      </c>
      <c r="K46" s="1002">
        <f t="shared" ref="K46" si="63">K47+K52+K61</f>
        <v>8.0377351886792461</v>
      </c>
      <c r="L46" s="936"/>
      <c r="M46" s="936"/>
      <c r="N46" s="1018"/>
      <c r="O46" s="936">
        <f t="shared" ref="O46" si="64">O47+O52+O61</f>
        <v>7628.33</v>
      </c>
      <c r="P46" s="936">
        <f t="shared" ref="P46" si="65">P47+P52+P61</f>
        <v>1837.6799999999998</v>
      </c>
      <c r="Q46" s="937">
        <f t="shared" ref="Q46" si="66">Q47+Q52+Q61</f>
        <v>9466.01</v>
      </c>
    </row>
    <row r="47" spans="1:17" s="146" customFormat="1" ht="39.75" customHeight="1" x14ac:dyDescent="0.25">
      <c r="A47" s="1094" t="s">
        <v>11</v>
      </c>
      <c r="B47" s="1103">
        <f>SUM(B48:B51)</f>
        <v>0</v>
      </c>
      <c r="C47" s="1097">
        <f t="shared" ref="C47:I47" si="67">SUM(C48:C51)</f>
        <v>0</v>
      </c>
      <c r="D47" s="1098"/>
      <c r="E47" s="1098"/>
      <c r="F47" s="1098"/>
      <c r="G47" s="1098">
        <f t="shared" si="67"/>
        <v>0</v>
      </c>
      <c r="H47" s="1098">
        <f t="shared" si="67"/>
        <v>0</v>
      </c>
      <c r="I47" s="1099">
        <f t="shared" si="67"/>
        <v>0</v>
      </c>
      <c r="J47" s="1105">
        <f>SUM(J48:J51)</f>
        <v>368</v>
      </c>
      <c r="K47" s="1022">
        <f t="shared" ref="K47" si="68">SUM(K48:K51)</f>
        <v>2.3144654088050318</v>
      </c>
      <c r="L47" s="965"/>
      <c r="M47" s="965"/>
      <c r="N47" s="1093"/>
      <c r="O47" s="1022">
        <f t="shared" ref="O47" si="69">SUM(O48:O51)</f>
        <v>2560.6499999999996</v>
      </c>
      <c r="P47" s="965">
        <f t="shared" ref="P47" si="70">SUM(P48:P51)</f>
        <v>616.87</v>
      </c>
      <c r="Q47" s="1021">
        <f t="shared" ref="Q47" si="71">SUM(Q48:Q51)</f>
        <v>3177.52</v>
      </c>
    </row>
    <row r="48" spans="1:17" ht="18.75" customHeight="1" x14ac:dyDescent="0.25">
      <c r="A48" s="12" t="s">
        <v>613</v>
      </c>
      <c r="B48" s="1102"/>
      <c r="C48" s="998"/>
      <c r="D48" s="940"/>
      <c r="E48" s="940"/>
      <c r="F48" s="991"/>
      <c r="G48" s="940"/>
      <c r="H48" s="940"/>
      <c r="I48" s="941"/>
      <c r="J48" s="729">
        <v>49.5</v>
      </c>
      <c r="K48" s="998">
        <f t="shared" ref="K48:K68" si="72">J48/159</f>
        <v>0.31132075471698112</v>
      </c>
      <c r="L48" s="940">
        <v>1428</v>
      </c>
      <c r="M48" s="940">
        <f t="shared" ref="M48:M51" si="73">L48*K48</f>
        <v>444.56603773584902</v>
      </c>
      <c r="N48" s="991">
        <v>1</v>
      </c>
      <c r="O48" s="998">
        <f t="shared" ref="O48" si="74">ROUND(M48*N48,2)</f>
        <v>444.57</v>
      </c>
      <c r="P48" s="940">
        <f t="shared" ref="P48:P68" si="75">ROUND(O48*0.2409,2)</f>
        <v>107.1</v>
      </c>
      <c r="Q48" s="941">
        <f t="shared" ref="Q48" si="76">O48+P48</f>
        <v>551.66999999999996</v>
      </c>
    </row>
    <row r="49" spans="1:17" ht="18.75" customHeight="1" x14ac:dyDescent="0.25">
      <c r="A49" s="12" t="s">
        <v>613</v>
      </c>
      <c r="B49" s="1102"/>
      <c r="C49" s="998"/>
      <c r="D49" s="940"/>
      <c r="E49" s="940"/>
      <c r="F49" s="991"/>
      <c r="G49" s="940"/>
      <c r="H49" s="940"/>
      <c r="I49" s="941"/>
      <c r="J49" s="729">
        <v>40</v>
      </c>
      <c r="K49" s="998">
        <f t="shared" si="72"/>
        <v>0.25157232704402516</v>
      </c>
      <c r="L49" s="940">
        <v>1460.8</v>
      </c>
      <c r="M49" s="940">
        <f t="shared" si="73"/>
        <v>367.49685534591191</v>
      </c>
      <c r="N49" s="991">
        <v>1</v>
      </c>
      <c r="O49" s="998">
        <f t="shared" ref="O49:O51" si="77">ROUND(M49*N49,2)</f>
        <v>367.5</v>
      </c>
      <c r="P49" s="940">
        <f t="shared" si="75"/>
        <v>88.53</v>
      </c>
      <c r="Q49" s="941">
        <f t="shared" ref="Q49:Q51" si="78">O49+P49</f>
        <v>456.03</v>
      </c>
    </row>
    <row r="50" spans="1:17" ht="18.75" customHeight="1" x14ac:dyDescent="0.25">
      <c r="A50" s="12" t="s">
        <v>614</v>
      </c>
      <c r="B50" s="1102"/>
      <c r="C50" s="998"/>
      <c r="D50" s="940"/>
      <c r="E50" s="940"/>
      <c r="F50" s="991"/>
      <c r="G50" s="940"/>
      <c r="H50" s="940"/>
      <c r="I50" s="941"/>
      <c r="J50" s="729">
        <v>128.5</v>
      </c>
      <c r="K50" s="998">
        <f>J50/159</f>
        <v>0.80817610062893086</v>
      </c>
      <c r="L50" s="940">
        <v>1528</v>
      </c>
      <c r="M50" s="940">
        <f t="shared" si="73"/>
        <v>1234.8930817610064</v>
      </c>
      <c r="N50" s="991">
        <v>0.3</v>
      </c>
      <c r="O50" s="998">
        <f t="shared" si="77"/>
        <v>370.47</v>
      </c>
      <c r="P50" s="940">
        <f t="shared" si="75"/>
        <v>89.25</v>
      </c>
      <c r="Q50" s="941">
        <f t="shared" si="78"/>
        <v>459.72</v>
      </c>
    </row>
    <row r="51" spans="1:17" ht="19.5" customHeight="1" x14ac:dyDescent="0.25">
      <c r="A51" s="12" t="s">
        <v>613</v>
      </c>
      <c r="B51" s="1102"/>
      <c r="C51" s="998"/>
      <c r="D51" s="940"/>
      <c r="E51" s="940"/>
      <c r="F51" s="991"/>
      <c r="G51" s="940"/>
      <c r="H51" s="940"/>
      <c r="I51" s="941"/>
      <c r="J51" s="729">
        <v>150</v>
      </c>
      <c r="K51" s="998">
        <f t="shared" si="72"/>
        <v>0.94339622641509435</v>
      </c>
      <c r="L51" s="940">
        <v>1460.8</v>
      </c>
      <c r="M51" s="940">
        <f t="shared" si="73"/>
        <v>1378.1132075471698</v>
      </c>
      <c r="N51" s="991">
        <v>1</v>
      </c>
      <c r="O51" s="998">
        <f t="shared" si="77"/>
        <v>1378.11</v>
      </c>
      <c r="P51" s="940">
        <f t="shared" si="75"/>
        <v>331.99</v>
      </c>
      <c r="Q51" s="941">
        <f t="shared" si="78"/>
        <v>1710.1</v>
      </c>
    </row>
    <row r="52" spans="1:17" ht="49.5" customHeight="1" x14ac:dyDescent="0.25">
      <c r="A52" s="985" t="s">
        <v>9</v>
      </c>
      <c r="B52" s="1034">
        <f>SUM(B53:B60)</f>
        <v>0</v>
      </c>
      <c r="C52" s="997">
        <f t="shared" ref="C52:I52" si="79">SUM(C53:C60)</f>
        <v>0</v>
      </c>
      <c r="D52" s="1095"/>
      <c r="E52" s="1095"/>
      <c r="F52" s="1095"/>
      <c r="G52" s="1095">
        <f t="shared" si="79"/>
        <v>0</v>
      </c>
      <c r="H52" s="1095">
        <f t="shared" si="79"/>
        <v>0</v>
      </c>
      <c r="I52" s="1096">
        <f t="shared" si="79"/>
        <v>0</v>
      </c>
      <c r="J52" s="1035">
        <f>SUM(J53:J60)</f>
        <v>477</v>
      </c>
      <c r="K52" s="980">
        <f t="shared" ref="K52" si="80">SUM(K53:K60)</f>
        <v>2.9999993396226414</v>
      </c>
      <c r="L52" s="972"/>
      <c r="M52" s="972"/>
      <c r="N52" s="992"/>
      <c r="O52" s="980">
        <f t="shared" ref="O52" si="81">SUM(O53:O60)</f>
        <v>2978.75</v>
      </c>
      <c r="P52" s="972">
        <f t="shared" ref="P52" si="82">SUM(P53:P60)</f>
        <v>717.57999999999993</v>
      </c>
      <c r="Q52" s="973">
        <f t="shared" ref="Q52" si="83">SUM(Q53:Q60)</f>
        <v>3696.3300000000004</v>
      </c>
    </row>
    <row r="53" spans="1:17" ht="17.25" customHeight="1" x14ac:dyDescent="0.25">
      <c r="A53" s="12" t="s">
        <v>343</v>
      </c>
      <c r="B53" s="1102"/>
      <c r="C53" s="998"/>
      <c r="D53" s="940"/>
      <c r="E53" s="940"/>
      <c r="F53" s="991"/>
      <c r="G53" s="940"/>
      <c r="H53" s="940"/>
      <c r="I53" s="941"/>
      <c r="J53" s="729">
        <v>45</v>
      </c>
      <c r="K53" s="998">
        <v>0.28302500000000003</v>
      </c>
      <c r="L53" s="940">
        <v>1355.43</v>
      </c>
      <c r="M53" s="940">
        <f t="shared" ref="M53:M60" si="84">L53*K53</f>
        <v>383.62057575000006</v>
      </c>
      <c r="N53" s="991">
        <v>1</v>
      </c>
      <c r="O53" s="998">
        <f t="shared" ref="O53" si="85">ROUND(M53*N53,2)</f>
        <v>383.62</v>
      </c>
      <c r="P53" s="940">
        <f t="shared" si="75"/>
        <v>92.41</v>
      </c>
      <c r="Q53" s="941">
        <f t="shared" ref="Q53" si="86">O53+P53</f>
        <v>476.03</v>
      </c>
    </row>
    <row r="54" spans="1:17" ht="17.25" customHeight="1" x14ac:dyDescent="0.25">
      <c r="A54" s="12" t="s">
        <v>343</v>
      </c>
      <c r="B54" s="1102"/>
      <c r="C54" s="998"/>
      <c r="D54" s="940"/>
      <c r="E54" s="940"/>
      <c r="F54" s="991"/>
      <c r="G54" s="940"/>
      <c r="H54" s="940"/>
      <c r="I54" s="941"/>
      <c r="J54" s="729">
        <v>96</v>
      </c>
      <c r="K54" s="998">
        <f t="shared" si="72"/>
        <v>0.60377358490566035</v>
      </c>
      <c r="L54" s="940">
        <v>930.18</v>
      </c>
      <c r="M54" s="940">
        <f t="shared" si="84"/>
        <v>561.61811320754714</v>
      </c>
      <c r="N54" s="991">
        <v>1</v>
      </c>
      <c r="O54" s="998">
        <f t="shared" ref="O54:O60" si="87">ROUND(M54*N54,2)</f>
        <v>561.62</v>
      </c>
      <c r="P54" s="940">
        <f t="shared" si="75"/>
        <v>135.29</v>
      </c>
      <c r="Q54" s="941">
        <f t="shared" ref="Q54:Q60" si="88">O54+P54</f>
        <v>696.91</v>
      </c>
    </row>
    <row r="55" spans="1:17" ht="17.25" customHeight="1" x14ac:dyDescent="0.25">
      <c r="A55" s="12" t="s">
        <v>343</v>
      </c>
      <c r="B55" s="1102"/>
      <c r="C55" s="998"/>
      <c r="D55" s="940"/>
      <c r="E55" s="940"/>
      <c r="F55" s="991"/>
      <c r="G55" s="940"/>
      <c r="H55" s="940"/>
      <c r="I55" s="941"/>
      <c r="J55" s="729">
        <v>48</v>
      </c>
      <c r="K55" s="998">
        <f t="shared" si="72"/>
        <v>0.30188679245283018</v>
      </c>
      <c r="L55" s="940">
        <v>982.74</v>
      </c>
      <c r="M55" s="940">
        <f t="shared" si="84"/>
        <v>296.67622641509433</v>
      </c>
      <c r="N55" s="991">
        <v>1</v>
      </c>
      <c r="O55" s="998">
        <f t="shared" si="87"/>
        <v>296.68</v>
      </c>
      <c r="P55" s="940">
        <f t="shared" si="75"/>
        <v>71.47</v>
      </c>
      <c r="Q55" s="941">
        <f t="shared" si="88"/>
        <v>368.15</v>
      </c>
    </row>
    <row r="56" spans="1:17" ht="17.25" customHeight="1" x14ac:dyDescent="0.25">
      <c r="A56" s="12" t="s">
        <v>343</v>
      </c>
      <c r="B56" s="1102"/>
      <c r="C56" s="998"/>
      <c r="D56" s="940"/>
      <c r="E56" s="940"/>
      <c r="F56" s="991"/>
      <c r="G56" s="940"/>
      <c r="H56" s="940"/>
      <c r="I56" s="941"/>
      <c r="J56" s="729">
        <v>48</v>
      </c>
      <c r="K56" s="998">
        <v>0.30187999999999998</v>
      </c>
      <c r="L56" s="940">
        <v>1073.77</v>
      </c>
      <c r="M56" s="940">
        <f t="shared" si="84"/>
        <v>324.14968759999999</v>
      </c>
      <c r="N56" s="991">
        <v>1</v>
      </c>
      <c r="O56" s="998">
        <f t="shared" si="87"/>
        <v>324.14999999999998</v>
      </c>
      <c r="P56" s="940">
        <f t="shared" si="75"/>
        <v>78.09</v>
      </c>
      <c r="Q56" s="941">
        <f t="shared" si="88"/>
        <v>402.24</v>
      </c>
    </row>
    <row r="57" spans="1:17" ht="17.25" customHeight="1" x14ac:dyDescent="0.25">
      <c r="A57" s="12" t="s">
        <v>343</v>
      </c>
      <c r="B57" s="1102"/>
      <c r="C57" s="998"/>
      <c r="D57" s="940"/>
      <c r="E57" s="940"/>
      <c r="F57" s="991"/>
      <c r="G57" s="940"/>
      <c r="H57" s="940"/>
      <c r="I57" s="941"/>
      <c r="J57" s="729">
        <v>113</v>
      </c>
      <c r="K57" s="998">
        <f t="shared" si="72"/>
        <v>0.71069182389937102</v>
      </c>
      <c r="L57" s="940">
        <v>930.18</v>
      </c>
      <c r="M57" s="940">
        <f t="shared" si="84"/>
        <v>661.07132075471691</v>
      </c>
      <c r="N57" s="991">
        <v>1</v>
      </c>
      <c r="O57" s="998">
        <f t="shared" si="87"/>
        <v>661.07</v>
      </c>
      <c r="P57" s="940">
        <f t="shared" si="75"/>
        <v>159.25</v>
      </c>
      <c r="Q57" s="941">
        <f t="shared" si="88"/>
        <v>820.32</v>
      </c>
    </row>
    <row r="58" spans="1:17" ht="17.25" customHeight="1" x14ac:dyDescent="0.25">
      <c r="A58" s="12" t="s">
        <v>343</v>
      </c>
      <c r="B58" s="1102"/>
      <c r="C58" s="998"/>
      <c r="D58" s="940"/>
      <c r="E58" s="940"/>
      <c r="F58" s="991"/>
      <c r="G58" s="940"/>
      <c r="H58" s="940"/>
      <c r="I58" s="941"/>
      <c r="J58" s="729">
        <v>48</v>
      </c>
      <c r="K58" s="998">
        <f t="shared" si="72"/>
        <v>0.30188679245283018</v>
      </c>
      <c r="L58" s="940">
        <v>930.18</v>
      </c>
      <c r="M58" s="940">
        <f t="shared" si="84"/>
        <v>280.80905660377357</v>
      </c>
      <c r="N58" s="991">
        <v>1</v>
      </c>
      <c r="O58" s="998">
        <f t="shared" si="87"/>
        <v>280.81</v>
      </c>
      <c r="P58" s="940">
        <f t="shared" si="75"/>
        <v>67.650000000000006</v>
      </c>
      <c r="Q58" s="941">
        <f t="shared" si="88"/>
        <v>348.46000000000004</v>
      </c>
    </row>
    <row r="59" spans="1:17" ht="17.25" customHeight="1" x14ac:dyDescent="0.25">
      <c r="A59" s="12" t="s">
        <v>343</v>
      </c>
      <c r="B59" s="1102"/>
      <c r="C59" s="998"/>
      <c r="D59" s="940"/>
      <c r="E59" s="940"/>
      <c r="F59" s="991"/>
      <c r="G59" s="940"/>
      <c r="H59" s="940"/>
      <c r="I59" s="941"/>
      <c r="J59" s="729">
        <v>48</v>
      </c>
      <c r="K59" s="998">
        <f t="shared" si="72"/>
        <v>0.30188679245283018</v>
      </c>
      <c r="L59" s="940">
        <v>930.18</v>
      </c>
      <c r="M59" s="940">
        <f t="shared" si="84"/>
        <v>280.80905660377357</v>
      </c>
      <c r="N59" s="991">
        <v>1</v>
      </c>
      <c r="O59" s="998">
        <f t="shared" si="87"/>
        <v>280.81</v>
      </c>
      <c r="P59" s="940">
        <f t="shared" si="75"/>
        <v>67.650000000000006</v>
      </c>
      <c r="Q59" s="941">
        <f t="shared" si="88"/>
        <v>348.46000000000004</v>
      </c>
    </row>
    <row r="60" spans="1:17" x14ac:dyDescent="0.25">
      <c r="A60" s="12" t="s">
        <v>343</v>
      </c>
      <c r="B60" s="1102"/>
      <c r="C60" s="998"/>
      <c r="D60" s="940"/>
      <c r="E60" s="940"/>
      <c r="F60" s="991"/>
      <c r="G60" s="940"/>
      <c r="H60" s="940"/>
      <c r="I60" s="941"/>
      <c r="J60" s="729">
        <v>31</v>
      </c>
      <c r="K60" s="998">
        <f t="shared" si="72"/>
        <v>0.19496855345911951</v>
      </c>
      <c r="L60" s="940">
        <v>974.48</v>
      </c>
      <c r="M60" s="940">
        <f t="shared" si="84"/>
        <v>189.99295597484277</v>
      </c>
      <c r="N60" s="991">
        <v>1</v>
      </c>
      <c r="O60" s="998">
        <f t="shared" si="87"/>
        <v>189.99</v>
      </c>
      <c r="P60" s="940">
        <f t="shared" si="75"/>
        <v>45.77</v>
      </c>
      <c r="Q60" s="941">
        <f t="shared" si="88"/>
        <v>235.76000000000002</v>
      </c>
    </row>
    <row r="61" spans="1:17" ht="64.5" customHeight="1" x14ac:dyDescent="0.25">
      <c r="A61" s="985" t="s">
        <v>10</v>
      </c>
      <c r="B61" s="1034">
        <f>SUM(B62:B68)</f>
        <v>10</v>
      </c>
      <c r="C61" s="997">
        <f t="shared" ref="C61:I61" si="89">SUM(C62:C68)</f>
        <v>6.2893081761006289E-2</v>
      </c>
      <c r="D61" s="1095"/>
      <c r="E61" s="1095"/>
      <c r="F61" s="1095"/>
      <c r="G61" s="1095">
        <f t="shared" si="89"/>
        <v>10.130000000000001</v>
      </c>
      <c r="H61" s="1095">
        <f t="shared" si="89"/>
        <v>2.44</v>
      </c>
      <c r="I61" s="1096">
        <f t="shared" si="89"/>
        <v>12.57</v>
      </c>
      <c r="J61" s="1035">
        <f>SUM(J62:J68)</f>
        <v>433</v>
      </c>
      <c r="K61" s="980">
        <f t="shared" ref="K61" si="90">SUM(K62:K68)</f>
        <v>2.7232704402515724</v>
      </c>
      <c r="L61" s="972"/>
      <c r="M61" s="972"/>
      <c r="N61" s="992"/>
      <c r="O61" s="980">
        <f t="shared" ref="O61" si="91">SUM(O62:O68)</f>
        <v>2088.9300000000003</v>
      </c>
      <c r="P61" s="972">
        <f t="shared" ref="P61" si="92">SUM(P62:P68)</f>
        <v>503.22999999999996</v>
      </c>
      <c r="Q61" s="973">
        <f t="shared" ref="Q61" si="93">SUM(Q62:Q68)</f>
        <v>2592.16</v>
      </c>
    </row>
    <row r="62" spans="1:17" x14ac:dyDescent="0.25">
      <c r="A62" s="12" t="s">
        <v>257</v>
      </c>
      <c r="B62" s="1102"/>
      <c r="C62" s="998"/>
      <c r="D62" s="940"/>
      <c r="E62" s="940"/>
      <c r="F62" s="991"/>
      <c r="G62" s="940"/>
      <c r="H62" s="940"/>
      <c r="I62" s="941"/>
      <c r="J62" s="729">
        <v>51</v>
      </c>
      <c r="K62" s="998">
        <f t="shared" si="72"/>
        <v>0.32075471698113206</v>
      </c>
      <c r="L62" s="940">
        <v>889.19</v>
      </c>
      <c r="M62" s="940">
        <f t="shared" ref="M62:M68" si="94">L62*K62</f>
        <v>285.21188679245284</v>
      </c>
      <c r="N62" s="991">
        <v>1</v>
      </c>
      <c r="O62" s="998">
        <f t="shared" ref="O62" si="95">ROUND(M62*N62,2)</f>
        <v>285.20999999999998</v>
      </c>
      <c r="P62" s="940">
        <f t="shared" si="75"/>
        <v>68.709999999999994</v>
      </c>
      <c r="Q62" s="941">
        <f t="shared" ref="Q62" si="96">O62+P62</f>
        <v>353.91999999999996</v>
      </c>
    </row>
    <row r="63" spans="1:17" x14ac:dyDescent="0.25">
      <c r="A63" s="12" t="s">
        <v>257</v>
      </c>
      <c r="B63" s="1102"/>
      <c r="C63" s="998"/>
      <c r="D63" s="940"/>
      <c r="E63" s="940"/>
      <c r="F63" s="991"/>
      <c r="G63" s="940"/>
      <c r="H63" s="940"/>
      <c r="I63" s="941"/>
      <c r="J63" s="729">
        <v>40</v>
      </c>
      <c r="K63" s="998">
        <f t="shared" si="72"/>
        <v>0.25157232704402516</v>
      </c>
      <c r="L63" s="940">
        <v>666.45</v>
      </c>
      <c r="M63" s="940">
        <f t="shared" si="94"/>
        <v>167.66037735849056</v>
      </c>
      <c r="N63" s="991">
        <v>1</v>
      </c>
      <c r="O63" s="998">
        <f t="shared" ref="O63:O68" si="97">ROUND(M63*N63,2)</f>
        <v>167.66</v>
      </c>
      <c r="P63" s="940">
        <f t="shared" si="75"/>
        <v>40.39</v>
      </c>
      <c r="Q63" s="941">
        <f t="shared" ref="Q63:Q68" si="98">O63+P63</f>
        <v>208.05</v>
      </c>
    </row>
    <row r="64" spans="1:17" x14ac:dyDescent="0.25">
      <c r="A64" s="12" t="s">
        <v>257</v>
      </c>
      <c r="B64" s="1102">
        <v>10</v>
      </c>
      <c r="C64" s="998">
        <f t="shared" ref="C64" si="99">B64/159</f>
        <v>6.2893081761006289E-2</v>
      </c>
      <c r="D64" s="940">
        <v>804.95</v>
      </c>
      <c r="E64" s="940">
        <f t="shared" ref="E64" si="100">C64*D64</f>
        <v>50.625786163522015</v>
      </c>
      <c r="F64" s="991">
        <v>0.2</v>
      </c>
      <c r="G64" s="940">
        <f t="shared" ref="G64" si="101">ROUND(E64*F64,2)</f>
        <v>10.130000000000001</v>
      </c>
      <c r="H64" s="940">
        <f t="shared" ref="H64" si="102">ROUND(G64*0.2409,2)</f>
        <v>2.44</v>
      </c>
      <c r="I64" s="941">
        <f t="shared" ref="I64" si="103">G64+H64</f>
        <v>12.57</v>
      </c>
      <c r="J64" s="729">
        <v>159</v>
      </c>
      <c r="K64" s="998">
        <f t="shared" si="72"/>
        <v>1</v>
      </c>
      <c r="L64" s="940">
        <v>804.95</v>
      </c>
      <c r="M64" s="940">
        <f t="shared" si="94"/>
        <v>804.95</v>
      </c>
      <c r="N64" s="991">
        <v>1</v>
      </c>
      <c r="O64" s="998">
        <f t="shared" si="97"/>
        <v>804.95</v>
      </c>
      <c r="P64" s="940">
        <f t="shared" si="75"/>
        <v>193.91</v>
      </c>
      <c r="Q64" s="941">
        <f t="shared" si="98"/>
        <v>998.86</v>
      </c>
    </row>
    <row r="65" spans="1:17" x14ac:dyDescent="0.25">
      <c r="A65" s="12" t="s">
        <v>257</v>
      </c>
      <c r="B65" s="1102"/>
      <c r="C65" s="998"/>
      <c r="D65" s="940"/>
      <c r="E65" s="940"/>
      <c r="F65" s="991"/>
      <c r="G65" s="940"/>
      <c r="H65" s="940"/>
      <c r="I65" s="941"/>
      <c r="J65" s="729">
        <v>12</v>
      </c>
      <c r="K65" s="998">
        <f t="shared" si="72"/>
        <v>7.5471698113207544E-2</v>
      </c>
      <c r="L65" s="940">
        <v>666.45</v>
      </c>
      <c r="M65" s="940">
        <f t="shared" si="94"/>
        <v>50.298113207547175</v>
      </c>
      <c r="N65" s="991">
        <v>1</v>
      </c>
      <c r="O65" s="998">
        <f t="shared" si="97"/>
        <v>50.3</v>
      </c>
      <c r="P65" s="940">
        <f t="shared" si="75"/>
        <v>12.12</v>
      </c>
      <c r="Q65" s="941">
        <f t="shared" si="98"/>
        <v>62.419999999999995</v>
      </c>
    </row>
    <row r="66" spans="1:17" x14ac:dyDescent="0.25">
      <c r="A66" s="12" t="s">
        <v>182</v>
      </c>
      <c r="B66" s="1102"/>
      <c r="C66" s="998"/>
      <c r="D66" s="940"/>
      <c r="E66" s="940"/>
      <c r="F66" s="991"/>
      <c r="G66" s="940"/>
      <c r="H66" s="940"/>
      <c r="I66" s="941"/>
      <c r="J66" s="729">
        <v>32</v>
      </c>
      <c r="K66" s="998">
        <f t="shared" si="72"/>
        <v>0.20125786163522014</v>
      </c>
      <c r="L66" s="940">
        <v>804.95</v>
      </c>
      <c r="M66" s="940">
        <f t="shared" si="94"/>
        <v>162.00251572327045</v>
      </c>
      <c r="N66" s="991">
        <v>1</v>
      </c>
      <c r="O66" s="998">
        <f t="shared" si="97"/>
        <v>162</v>
      </c>
      <c r="P66" s="940">
        <f t="shared" si="75"/>
        <v>39.03</v>
      </c>
      <c r="Q66" s="941">
        <f t="shared" si="98"/>
        <v>201.03</v>
      </c>
    </row>
    <row r="67" spans="1:17" x14ac:dyDescent="0.25">
      <c r="A67" s="12" t="s">
        <v>182</v>
      </c>
      <c r="B67" s="1102"/>
      <c r="C67" s="998"/>
      <c r="D67" s="940"/>
      <c r="E67" s="940"/>
      <c r="F67" s="991"/>
      <c r="G67" s="940"/>
      <c r="H67" s="940"/>
      <c r="I67" s="941"/>
      <c r="J67" s="729">
        <v>43</v>
      </c>
      <c r="K67" s="998">
        <f t="shared" si="72"/>
        <v>0.27044025157232704</v>
      </c>
      <c r="L67" s="940">
        <v>800.27</v>
      </c>
      <c r="M67" s="940">
        <f t="shared" si="94"/>
        <v>216.42522012578615</v>
      </c>
      <c r="N67" s="991">
        <v>1</v>
      </c>
      <c r="O67" s="998">
        <f t="shared" si="97"/>
        <v>216.43</v>
      </c>
      <c r="P67" s="940">
        <f t="shared" si="75"/>
        <v>52.14</v>
      </c>
      <c r="Q67" s="941">
        <f t="shared" si="98"/>
        <v>268.57</v>
      </c>
    </row>
    <row r="68" spans="1:17" x14ac:dyDescent="0.25">
      <c r="A68" s="12" t="s">
        <v>182</v>
      </c>
      <c r="B68" s="1102"/>
      <c r="C68" s="998"/>
      <c r="D68" s="940"/>
      <c r="E68" s="940"/>
      <c r="F68" s="991"/>
      <c r="G68" s="940"/>
      <c r="H68" s="940"/>
      <c r="I68" s="941"/>
      <c r="J68" s="729">
        <v>96</v>
      </c>
      <c r="K68" s="998">
        <f t="shared" si="72"/>
        <v>0.60377358490566035</v>
      </c>
      <c r="L68" s="940">
        <v>666.45</v>
      </c>
      <c r="M68" s="940">
        <f t="shared" si="94"/>
        <v>402.3849056603774</v>
      </c>
      <c r="N68" s="991">
        <v>1</v>
      </c>
      <c r="O68" s="998">
        <f t="shared" si="97"/>
        <v>402.38</v>
      </c>
      <c r="P68" s="940">
        <f t="shared" si="75"/>
        <v>96.93</v>
      </c>
      <c r="Q68" s="941">
        <f t="shared" si="98"/>
        <v>499.31</v>
      </c>
    </row>
    <row r="69" spans="1:17" s="1" customFormat="1" ht="24" customHeight="1" x14ac:dyDescent="0.25">
      <c r="A69" s="77" t="s">
        <v>615</v>
      </c>
      <c r="B69" s="1036">
        <f>B70+B74</f>
        <v>0</v>
      </c>
      <c r="C69" s="996">
        <f t="shared" ref="C69:I69" si="104">C70+C74</f>
        <v>0</v>
      </c>
      <c r="D69" s="1011"/>
      <c r="E69" s="1011"/>
      <c r="F69" s="1011"/>
      <c r="G69" s="1011">
        <f t="shared" si="104"/>
        <v>0</v>
      </c>
      <c r="H69" s="1011">
        <f t="shared" si="104"/>
        <v>0</v>
      </c>
      <c r="I69" s="1012">
        <f t="shared" si="104"/>
        <v>0</v>
      </c>
      <c r="J69" s="727">
        <f>J70+J74</f>
        <v>254</v>
      </c>
      <c r="K69" s="1002">
        <f t="shared" ref="K69" si="105">K70+K74</f>
        <v>1.5974842767295598</v>
      </c>
      <c r="L69" s="936"/>
      <c r="M69" s="936"/>
      <c r="N69" s="1018"/>
      <c r="O69" s="936">
        <f t="shared" ref="O69" si="106">O70+O74</f>
        <v>1518.84</v>
      </c>
      <c r="P69" s="936">
        <f t="shared" ref="P69" si="107">P70+P74</f>
        <v>365.88</v>
      </c>
      <c r="Q69" s="937">
        <f t="shared" ref="Q69" si="108">Q70+Q74</f>
        <v>1884.7200000000003</v>
      </c>
    </row>
    <row r="70" spans="1:17" ht="49.5" customHeight="1" x14ac:dyDescent="0.25">
      <c r="A70" s="985" t="s">
        <v>9</v>
      </c>
      <c r="B70" s="1034">
        <f>SUM(B71:B73)</f>
        <v>0</v>
      </c>
      <c r="C70" s="997">
        <f t="shared" ref="C70:I70" si="109">SUM(C71:C73)</f>
        <v>0</v>
      </c>
      <c r="D70" s="1095"/>
      <c r="E70" s="1095"/>
      <c r="F70" s="1095"/>
      <c r="G70" s="1095">
        <f t="shared" si="109"/>
        <v>0</v>
      </c>
      <c r="H70" s="1095">
        <f t="shared" si="109"/>
        <v>0</v>
      </c>
      <c r="I70" s="1096">
        <f t="shared" si="109"/>
        <v>0</v>
      </c>
      <c r="J70" s="1035">
        <f>SUM(J71:J73)</f>
        <v>96</v>
      </c>
      <c r="K70" s="980">
        <f t="shared" ref="K70" si="110">SUM(K71:K73)</f>
        <v>0.60377358490566035</v>
      </c>
      <c r="L70" s="972"/>
      <c r="M70" s="972"/>
      <c r="N70" s="992"/>
      <c r="O70" s="980">
        <f t="shared" ref="O70" si="111">SUM(O71:O73)</f>
        <v>693.52</v>
      </c>
      <c r="P70" s="972">
        <f t="shared" ref="P70" si="112">SUM(P71:P73)</f>
        <v>167.07</v>
      </c>
      <c r="Q70" s="973">
        <f t="shared" ref="Q70" si="113">SUM(Q71:Q73)</f>
        <v>860.59</v>
      </c>
    </row>
    <row r="71" spans="1:17" ht="17.25" customHeight="1" x14ac:dyDescent="0.25">
      <c r="A71" s="12" t="s">
        <v>343</v>
      </c>
      <c r="B71" s="1102"/>
      <c r="C71" s="998"/>
      <c r="D71" s="940"/>
      <c r="E71" s="940"/>
      <c r="F71" s="991"/>
      <c r="G71" s="940"/>
      <c r="H71" s="940"/>
      <c r="I71" s="941"/>
      <c r="J71" s="729">
        <v>56</v>
      </c>
      <c r="K71" s="998">
        <f t="shared" ref="K71:K73" si="114">J71/159</f>
        <v>0.3522012578616352</v>
      </c>
      <c r="L71" s="940">
        <v>1304.71</v>
      </c>
      <c r="M71" s="940">
        <f t="shared" ref="M71:M73" si="115">L71*K71</f>
        <v>459.52050314465407</v>
      </c>
      <c r="N71" s="991">
        <v>1</v>
      </c>
      <c r="O71" s="998">
        <f t="shared" ref="O71" si="116">ROUND(M71*N71,2)</f>
        <v>459.52</v>
      </c>
      <c r="P71" s="940">
        <f t="shared" ref="P71:P78" si="117">ROUND(O71*0.2409,2)</f>
        <v>110.7</v>
      </c>
      <c r="Q71" s="941">
        <f t="shared" ref="Q71" si="118">O71+P71</f>
        <v>570.22</v>
      </c>
    </row>
    <row r="72" spans="1:17" ht="17.25" customHeight="1" x14ac:dyDescent="0.25">
      <c r="A72" s="12" t="s">
        <v>343</v>
      </c>
      <c r="B72" s="1102"/>
      <c r="C72" s="998"/>
      <c r="D72" s="940"/>
      <c r="E72" s="940"/>
      <c r="F72" s="991"/>
      <c r="G72" s="940"/>
      <c r="H72" s="940"/>
      <c r="I72" s="941"/>
      <c r="J72" s="729">
        <v>16</v>
      </c>
      <c r="K72" s="998">
        <f t="shared" si="114"/>
        <v>0.10062893081761007</v>
      </c>
      <c r="L72" s="940">
        <v>930.18</v>
      </c>
      <c r="M72" s="940">
        <f t="shared" si="115"/>
        <v>93.603018867924533</v>
      </c>
      <c r="N72" s="991">
        <v>1</v>
      </c>
      <c r="O72" s="998">
        <f t="shared" ref="O72:O73" si="119">ROUND(M72*N72,2)</f>
        <v>93.6</v>
      </c>
      <c r="P72" s="940">
        <f t="shared" si="117"/>
        <v>22.55</v>
      </c>
      <c r="Q72" s="941">
        <f t="shared" ref="Q72:Q73" si="120">O72+P72</f>
        <v>116.14999999999999</v>
      </c>
    </row>
    <row r="73" spans="1:17" ht="17.25" customHeight="1" x14ac:dyDescent="0.25">
      <c r="A73" s="12" t="s">
        <v>343</v>
      </c>
      <c r="B73" s="1102"/>
      <c r="C73" s="998"/>
      <c r="D73" s="940"/>
      <c r="E73" s="940"/>
      <c r="F73" s="991"/>
      <c r="G73" s="940"/>
      <c r="H73" s="940"/>
      <c r="I73" s="941"/>
      <c r="J73" s="729">
        <v>24</v>
      </c>
      <c r="K73" s="998">
        <f t="shared" si="114"/>
        <v>0.15094339622641509</v>
      </c>
      <c r="L73" s="940">
        <v>930.18</v>
      </c>
      <c r="M73" s="940">
        <f t="shared" si="115"/>
        <v>140.40452830188678</v>
      </c>
      <c r="N73" s="991">
        <v>1</v>
      </c>
      <c r="O73" s="998">
        <f t="shared" si="119"/>
        <v>140.4</v>
      </c>
      <c r="P73" s="940">
        <f t="shared" si="117"/>
        <v>33.82</v>
      </c>
      <c r="Q73" s="941">
        <f t="shared" si="120"/>
        <v>174.22</v>
      </c>
    </row>
    <row r="74" spans="1:17" ht="64.5" customHeight="1" x14ac:dyDescent="0.25">
      <c r="A74" s="985" t="s">
        <v>10</v>
      </c>
      <c r="B74" s="1034">
        <f>SUM(B75:B78)</f>
        <v>0</v>
      </c>
      <c r="C74" s="997">
        <f t="shared" ref="C74:I74" si="121">SUM(C75:C78)</f>
        <v>0</v>
      </c>
      <c r="D74" s="1095"/>
      <c r="E74" s="1095"/>
      <c r="F74" s="1095"/>
      <c r="G74" s="1095">
        <f t="shared" si="121"/>
        <v>0</v>
      </c>
      <c r="H74" s="1095">
        <f t="shared" si="121"/>
        <v>0</v>
      </c>
      <c r="I74" s="1096">
        <f t="shared" si="121"/>
        <v>0</v>
      </c>
      <c r="J74" s="1035">
        <f>SUM(J75:J78)</f>
        <v>158</v>
      </c>
      <c r="K74" s="980">
        <f t="shared" ref="K74" si="122">SUM(K75:K78)</f>
        <v>0.99371069182389937</v>
      </c>
      <c r="L74" s="972"/>
      <c r="M74" s="972"/>
      <c r="N74" s="992"/>
      <c r="O74" s="980">
        <f t="shared" ref="O74" si="123">SUM(O75:O78)</f>
        <v>825.31999999999994</v>
      </c>
      <c r="P74" s="972">
        <f t="shared" ref="P74" si="124">SUM(P75:P78)</f>
        <v>198.81</v>
      </c>
      <c r="Q74" s="973">
        <f t="shared" ref="Q74" si="125">SUM(Q75:Q78)</f>
        <v>1024.1300000000001</v>
      </c>
    </row>
    <row r="75" spans="1:17" x14ac:dyDescent="0.25">
      <c r="A75" s="12" t="s">
        <v>257</v>
      </c>
      <c r="B75" s="1102"/>
      <c r="C75" s="998"/>
      <c r="D75" s="940"/>
      <c r="E75" s="940"/>
      <c r="F75" s="991"/>
      <c r="G75" s="940"/>
      <c r="H75" s="940"/>
      <c r="I75" s="941"/>
      <c r="J75" s="729">
        <v>48</v>
      </c>
      <c r="K75" s="998">
        <f t="shared" ref="K75:K78" si="126">J75/159</f>
        <v>0.30188679245283018</v>
      </c>
      <c r="L75" s="940">
        <v>889.19</v>
      </c>
      <c r="M75" s="940">
        <f>L75*K75</f>
        <v>268.43471698113206</v>
      </c>
      <c r="N75" s="991">
        <v>1</v>
      </c>
      <c r="O75" s="998">
        <f t="shared" ref="O75" si="127">ROUND(M75*N75,2)</f>
        <v>268.43</v>
      </c>
      <c r="P75" s="940">
        <f t="shared" si="117"/>
        <v>64.66</v>
      </c>
      <c r="Q75" s="941">
        <f t="shared" ref="Q75" si="128">O75+P75</f>
        <v>333.09000000000003</v>
      </c>
    </row>
    <row r="76" spans="1:17" x14ac:dyDescent="0.25">
      <c r="A76" s="12" t="s">
        <v>257</v>
      </c>
      <c r="B76" s="1102"/>
      <c r="C76" s="998"/>
      <c r="D76" s="940"/>
      <c r="E76" s="940"/>
      <c r="F76" s="991"/>
      <c r="G76" s="940"/>
      <c r="H76" s="940"/>
      <c r="I76" s="941"/>
      <c r="J76" s="729">
        <v>33</v>
      </c>
      <c r="K76" s="998">
        <f t="shared" si="126"/>
        <v>0.20754716981132076</v>
      </c>
      <c r="L76" s="940">
        <v>804.95</v>
      </c>
      <c r="M76" s="940">
        <f t="shared" ref="M76:M78" si="129">L76*K76</f>
        <v>167.06509433962265</v>
      </c>
      <c r="N76" s="991">
        <v>1</v>
      </c>
      <c r="O76" s="998">
        <f t="shared" ref="O76:O78" si="130">ROUND(M76*N76,2)</f>
        <v>167.07</v>
      </c>
      <c r="P76" s="940">
        <f t="shared" si="117"/>
        <v>40.25</v>
      </c>
      <c r="Q76" s="941">
        <f t="shared" ref="Q76:Q78" si="131">O76+P76</f>
        <v>207.32</v>
      </c>
    </row>
    <row r="77" spans="1:17" x14ac:dyDescent="0.25">
      <c r="A77" s="12" t="s">
        <v>257</v>
      </c>
      <c r="B77" s="1102"/>
      <c r="C77" s="998"/>
      <c r="D77" s="940"/>
      <c r="E77" s="940"/>
      <c r="F77" s="991"/>
      <c r="G77" s="940"/>
      <c r="H77" s="940"/>
      <c r="I77" s="941"/>
      <c r="J77" s="729">
        <v>38</v>
      </c>
      <c r="K77" s="998">
        <f t="shared" si="126"/>
        <v>0.2389937106918239</v>
      </c>
      <c r="L77" s="940">
        <v>804.95</v>
      </c>
      <c r="M77" s="940">
        <f t="shared" si="129"/>
        <v>192.37798742138366</v>
      </c>
      <c r="N77" s="991">
        <v>1</v>
      </c>
      <c r="O77" s="998">
        <f t="shared" si="130"/>
        <v>192.38</v>
      </c>
      <c r="P77" s="940">
        <f t="shared" si="117"/>
        <v>46.34</v>
      </c>
      <c r="Q77" s="941">
        <f t="shared" si="131"/>
        <v>238.72</v>
      </c>
    </row>
    <row r="78" spans="1:17" x14ac:dyDescent="0.25">
      <c r="A78" s="12" t="s">
        <v>257</v>
      </c>
      <c r="B78" s="1102"/>
      <c r="C78" s="998"/>
      <c r="D78" s="940"/>
      <c r="E78" s="940"/>
      <c r="F78" s="991"/>
      <c r="G78" s="940"/>
      <c r="H78" s="940"/>
      <c r="I78" s="941"/>
      <c r="J78" s="729">
        <v>39</v>
      </c>
      <c r="K78" s="998">
        <f t="shared" si="126"/>
        <v>0.24528301886792453</v>
      </c>
      <c r="L78" s="940">
        <v>804.95</v>
      </c>
      <c r="M78" s="940">
        <f t="shared" si="129"/>
        <v>197.44056603773586</v>
      </c>
      <c r="N78" s="991">
        <v>1</v>
      </c>
      <c r="O78" s="998">
        <f t="shared" si="130"/>
        <v>197.44</v>
      </c>
      <c r="P78" s="940">
        <f t="shared" si="117"/>
        <v>47.56</v>
      </c>
      <c r="Q78" s="941">
        <f t="shared" si="131"/>
        <v>245</v>
      </c>
    </row>
    <row r="79" spans="1:17" s="1" customFormat="1" ht="24" customHeight="1" x14ac:dyDescent="0.25">
      <c r="A79" s="77" t="s">
        <v>172</v>
      </c>
      <c r="B79" s="1036">
        <f>B80</f>
        <v>0</v>
      </c>
      <c r="C79" s="996">
        <f t="shared" ref="C79:I79" si="132">C80</f>
        <v>0</v>
      </c>
      <c r="D79" s="1011"/>
      <c r="E79" s="1011"/>
      <c r="F79" s="1011"/>
      <c r="G79" s="1011">
        <f t="shared" si="132"/>
        <v>0</v>
      </c>
      <c r="H79" s="1011">
        <f t="shared" si="132"/>
        <v>0</v>
      </c>
      <c r="I79" s="1012">
        <f t="shared" si="132"/>
        <v>0</v>
      </c>
      <c r="J79" s="727">
        <f>J80</f>
        <v>48</v>
      </c>
      <c r="K79" s="1002">
        <f t="shared" ref="K79" si="133">K80</f>
        <v>0.30188679245283018</v>
      </c>
      <c r="L79" s="936"/>
      <c r="M79" s="936"/>
      <c r="N79" s="1018"/>
      <c r="O79" s="936">
        <f t="shared" ref="O79" si="134">O80</f>
        <v>287.74</v>
      </c>
      <c r="P79" s="936">
        <f t="shared" ref="P79" si="135">P80</f>
        <v>69.31</v>
      </c>
      <c r="Q79" s="937">
        <f t="shared" ref="Q79" si="136">Q80</f>
        <v>357.05</v>
      </c>
    </row>
    <row r="80" spans="1:17" ht="49.5" customHeight="1" x14ac:dyDescent="0.25">
      <c r="A80" s="985" t="s">
        <v>9</v>
      </c>
      <c r="B80" s="1034">
        <f>SUM(B81:B82)</f>
        <v>0</v>
      </c>
      <c r="C80" s="997">
        <f t="shared" ref="C80:I80" si="137">SUM(C81:C82)</f>
        <v>0</v>
      </c>
      <c r="D80" s="1095"/>
      <c r="E80" s="1095"/>
      <c r="F80" s="1095"/>
      <c r="G80" s="1095">
        <f t="shared" si="137"/>
        <v>0</v>
      </c>
      <c r="H80" s="1095">
        <f t="shared" si="137"/>
        <v>0</v>
      </c>
      <c r="I80" s="1096">
        <f t="shared" si="137"/>
        <v>0</v>
      </c>
      <c r="J80" s="1035">
        <f>SUM(J81:J82)</f>
        <v>48</v>
      </c>
      <c r="K80" s="980">
        <f t="shared" ref="K80" si="138">SUM(K81:K82)</f>
        <v>0.30188679245283018</v>
      </c>
      <c r="L80" s="972"/>
      <c r="M80" s="972"/>
      <c r="N80" s="992"/>
      <c r="O80" s="980">
        <f t="shared" ref="O80" si="139">SUM(O81:O82)</f>
        <v>287.74</v>
      </c>
      <c r="P80" s="972">
        <f t="shared" ref="P80" si="140">SUM(P81:P82)</f>
        <v>69.31</v>
      </c>
      <c r="Q80" s="973">
        <f t="shared" ref="Q80" si="141">SUM(Q81:Q82)</f>
        <v>357.05</v>
      </c>
    </row>
    <row r="81" spans="1:17" ht="17.25" customHeight="1" x14ac:dyDescent="0.25">
      <c r="A81" s="12" t="s">
        <v>343</v>
      </c>
      <c r="B81" s="1102"/>
      <c r="C81" s="998"/>
      <c r="D81" s="940"/>
      <c r="E81" s="940"/>
      <c r="F81" s="991"/>
      <c r="G81" s="940"/>
      <c r="H81" s="940"/>
      <c r="I81" s="941"/>
      <c r="J81" s="729">
        <v>24</v>
      </c>
      <c r="K81" s="998">
        <f t="shared" ref="K81:K82" si="142">J81/159</f>
        <v>0.15094339622641509</v>
      </c>
      <c r="L81" s="940">
        <v>976.15</v>
      </c>
      <c r="M81" s="940">
        <f t="shared" ref="M81:M82" si="143">L81*K81</f>
        <v>147.34339622641508</v>
      </c>
      <c r="N81" s="991">
        <v>1</v>
      </c>
      <c r="O81" s="998">
        <f t="shared" ref="O81" si="144">ROUND(M81*N81,2)</f>
        <v>147.34</v>
      </c>
      <c r="P81" s="940">
        <f t="shared" ref="P81:P82" si="145">ROUND(O81*0.2409,2)</f>
        <v>35.49</v>
      </c>
      <c r="Q81" s="941">
        <f t="shared" ref="Q81" si="146">O81+P81</f>
        <v>182.83</v>
      </c>
    </row>
    <row r="82" spans="1:17" ht="17.25" customHeight="1" x14ac:dyDescent="0.25">
      <c r="A82" s="12" t="s">
        <v>343</v>
      </c>
      <c r="B82" s="1102"/>
      <c r="C82" s="998"/>
      <c r="D82" s="940"/>
      <c r="E82" s="940"/>
      <c r="F82" s="991"/>
      <c r="G82" s="940"/>
      <c r="H82" s="940"/>
      <c r="I82" s="941"/>
      <c r="J82" s="729">
        <v>24</v>
      </c>
      <c r="K82" s="998">
        <f t="shared" si="142"/>
        <v>0.15094339622641509</v>
      </c>
      <c r="L82" s="940">
        <v>930.18</v>
      </c>
      <c r="M82" s="940">
        <f t="shared" si="143"/>
        <v>140.40452830188678</v>
      </c>
      <c r="N82" s="991">
        <v>1</v>
      </c>
      <c r="O82" s="998">
        <f t="shared" ref="O82" si="147">ROUND(M82*N82,2)</f>
        <v>140.4</v>
      </c>
      <c r="P82" s="940">
        <f t="shared" si="145"/>
        <v>33.82</v>
      </c>
      <c r="Q82" s="941">
        <f t="shared" ref="Q82" si="148">O82+P82</f>
        <v>174.22</v>
      </c>
    </row>
    <row r="83" spans="1:17" s="1" customFormat="1" ht="24" customHeight="1" x14ac:dyDescent="0.25">
      <c r="A83" s="77" t="s">
        <v>616</v>
      </c>
      <c r="B83" s="1036">
        <f>B84</f>
        <v>0</v>
      </c>
      <c r="C83" s="996">
        <f t="shared" ref="C83:I83" si="149">C84</f>
        <v>0</v>
      </c>
      <c r="D83" s="1011"/>
      <c r="E83" s="1011"/>
      <c r="F83" s="1011"/>
      <c r="G83" s="1011">
        <f t="shared" si="149"/>
        <v>0</v>
      </c>
      <c r="H83" s="1011">
        <f t="shared" si="149"/>
        <v>0</v>
      </c>
      <c r="I83" s="1012">
        <f t="shared" si="149"/>
        <v>0</v>
      </c>
      <c r="J83" s="727">
        <f>J84</f>
        <v>84</v>
      </c>
      <c r="K83" s="1002">
        <f t="shared" ref="K83" si="150">K84</f>
        <v>0.52830188679245282</v>
      </c>
      <c r="L83" s="936"/>
      <c r="M83" s="936"/>
      <c r="N83" s="1018"/>
      <c r="O83" s="936">
        <f t="shared" ref="O83" si="151">O84</f>
        <v>1053.18</v>
      </c>
      <c r="P83" s="936">
        <f t="shared" ref="P83" si="152">P84</f>
        <v>253.71</v>
      </c>
      <c r="Q83" s="937">
        <f t="shared" ref="Q83" si="153">Q84</f>
        <v>1306.8900000000001</v>
      </c>
    </row>
    <row r="84" spans="1:17" ht="49.5" customHeight="1" x14ac:dyDescent="0.25">
      <c r="A84" s="985" t="s">
        <v>9</v>
      </c>
      <c r="B84" s="1034">
        <f>SUM(B85)</f>
        <v>0</v>
      </c>
      <c r="C84" s="997">
        <f t="shared" ref="C84:I84" si="154">SUM(C85)</f>
        <v>0</v>
      </c>
      <c r="D84" s="1095"/>
      <c r="E84" s="1095"/>
      <c r="F84" s="1095"/>
      <c r="G84" s="1095">
        <f t="shared" si="154"/>
        <v>0</v>
      </c>
      <c r="H84" s="1095">
        <f t="shared" si="154"/>
        <v>0</v>
      </c>
      <c r="I84" s="1096">
        <f t="shared" si="154"/>
        <v>0</v>
      </c>
      <c r="J84" s="1035">
        <f>SUM(J85)</f>
        <v>84</v>
      </c>
      <c r="K84" s="980">
        <f t="shared" ref="K84" si="155">SUM(K85)</f>
        <v>0.52830188679245282</v>
      </c>
      <c r="L84" s="972"/>
      <c r="M84" s="972"/>
      <c r="N84" s="992"/>
      <c r="O84" s="980">
        <f t="shared" ref="O84" si="156">SUM(O85)</f>
        <v>1053.18</v>
      </c>
      <c r="P84" s="972">
        <f t="shared" ref="P84" si="157">SUM(P85)</f>
        <v>253.71</v>
      </c>
      <c r="Q84" s="973">
        <f t="shared" ref="Q84" si="158">SUM(Q85)</f>
        <v>1306.8900000000001</v>
      </c>
    </row>
    <row r="85" spans="1:17" ht="19.5" customHeight="1" thickBot="1" x14ac:dyDescent="0.3">
      <c r="A85" s="12" t="s">
        <v>617</v>
      </c>
      <c r="B85" s="1104"/>
      <c r="C85" s="1054"/>
      <c r="D85" s="968"/>
      <c r="E85" s="968"/>
      <c r="F85" s="1016"/>
      <c r="G85" s="968"/>
      <c r="H85" s="968"/>
      <c r="I85" s="969"/>
      <c r="J85" s="733">
        <v>84</v>
      </c>
      <c r="K85" s="1054">
        <f t="shared" ref="K85" si="159">J85/159</f>
        <v>0.52830188679245282</v>
      </c>
      <c r="L85" s="968">
        <v>1993.51</v>
      </c>
      <c r="M85" s="968">
        <f>L85*K85</f>
        <v>1053.1750943396225</v>
      </c>
      <c r="N85" s="1016">
        <v>1</v>
      </c>
      <c r="O85" s="1054">
        <f t="shared" ref="O85" si="160">ROUND(M85*N85,2)</f>
        <v>1053.18</v>
      </c>
      <c r="P85" s="968">
        <f t="shared" ref="P85" si="161">ROUND(O85*0.2409,2)</f>
        <v>253.71</v>
      </c>
      <c r="Q85" s="969">
        <f t="shared" ref="Q85" si="162">O85+P85</f>
        <v>1306.8900000000001</v>
      </c>
    </row>
    <row r="86" spans="1:17" x14ac:dyDescent="0.25">
      <c r="B86" s="1092"/>
    </row>
    <row r="88" spans="1:17" x14ac:dyDescent="0.25">
      <c r="A88" s="2" t="s">
        <v>168</v>
      </c>
    </row>
    <row r="89" spans="1:17" ht="18" customHeight="1" x14ac:dyDescent="0.25"/>
    <row r="90" spans="1:17" x14ac:dyDescent="0.25">
      <c r="A90" s="2" t="s">
        <v>1</v>
      </c>
      <c r="B90" s="2" t="s">
        <v>618</v>
      </c>
    </row>
    <row r="91" spans="1:17" x14ac:dyDescent="0.25">
      <c r="A91" s="2" t="s">
        <v>2</v>
      </c>
      <c r="B91" s="2">
        <v>23279097</v>
      </c>
    </row>
  </sheetData>
  <mergeCells count="4">
    <mergeCell ref="A2:Q2"/>
    <mergeCell ref="A6:A7"/>
    <mergeCell ref="B6:I6"/>
    <mergeCell ref="J6:Q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2:S82"/>
  <sheetViews>
    <sheetView zoomScale="70" zoomScaleNormal="70" workbookViewId="0">
      <pane xSplit="1" ySplit="9" topLeftCell="B61" activePane="bottomRight" state="frozen"/>
      <selection pane="topRight" activeCell="B1" sqref="B1"/>
      <selection pane="bottomLeft" activeCell="A10" sqref="A10"/>
      <selection pane="bottomRight" activeCell="X69" sqref="X69"/>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4.28515625" style="2" customWidth="1"/>
    <col min="16" max="16" width="11.5703125" style="2" customWidth="1"/>
    <col min="17" max="17" width="12.7109375" style="2" customWidth="1"/>
    <col min="18" max="19" width="15" style="2" customWidth="1"/>
    <col min="20" max="16384" width="9.140625" style="2"/>
  </cols>
  <sheetData>
    <row r="2" spans="1:19"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9" x14ac:dyDescent="0.25">
      <c r="A4" s="1110" t="s">
        <v>108</v>
      </c>
    </row>
    <row r="5" spans="1:19" ht="17.25" thickBot="1" x14ac:dyDescent="0.3"/>
    <row r="6" spans="1:19" ht="24" customHeight="1" x14ac:dyDescent="0.25">
      <c r="A6" s="1791"/>
      <c r="B6" s="1845" t="s">
        <v>23</v>
      </c>
      <c r="C6" s="1846"/>
      <c r="D6" s="1846"/>
      <c r="E6" s="1846"/>
      <c r="F6" s="1846"/>
      <c r="G6" s="1846"/>
      <c r="H6" s="1846"/>
      <c r="I6" s="1847"/>
      <c r="J6" s="1845" t="s">
        <v>25</v>
      </c>
      <c r="K6" s="1846"/>
      <c r="L6" s="1846"/>
      <c r="M6" s="1846"/>
      <c r="N6" s="1846"/>
      <c r="O6" s="1846"/>
      <c r="P6" s="1846"/>
      <c r="Q6" s="1847"/>
    </row>
    <row r="7" spans="1:19" ht="142.5" customHeight="1" x14ac:dyDescent="0.25">
      <c r="A7" s="1792"/>
      <c r="B7" s="22" t="s">
        <v>22</v>
      </c>
      <c r="C7" s="30" t="s">
        <v>16</v>
      </c>
      <c r="D7" s="23" t="s">
        <v>17</v>
      </c>
      <c r="E7" s="23" t="s">
        <v>14</v>
      </c>
      <c r="F7" s="23" t="s">
        <v>4</v>
      </c>
      <c r="G7" s="23" t="s">
        <v>5</v>
      </c>
      <c r="H7" s="23" t="s">
        <v>6</v>
      </c>
      <c r="I7" s="24" t="s">
        <v>7</v>
      </c>
      <c r="J7" s="22" t="s">
        <v>22</v>
      </c>
      <c r="K7" s="30" t="s">
        <v>16</v>
      </c>
      <c r="L7" s="23" t="s">
        <v>17</v>
      </c>
      <c r="M7" s="23" t="s">
        <v>14</v>
      </c>
      <c r="N7" s="23" t="s">
        <v>4</v>
      </c>
      <c r="O7" s="23" t="s">
        <v>5</v>
      </c>
      <c r="P7" s="23" t="s">
        <v>6</v>
      </c>
      <c r="Q7" s="24" t="s">
        <v>7</v>
      </c>
    </row>
    <row r="8" spans="1:19" ht="13.5" customHeight="1" x14ac:dyDescent="0.25">
      <c r="A8" s="3"/>
      <c r="B8" s="4">
        <v>1</v>
      </c>
      <c r="C8" s="25" t="s">
        <v>24</v>
      </c>
      <c r="D8" s="5">
        <v>3</v>
      </c>
      <c r="E8" s="5" t="s">
        <v>18</v>
      </c>
      <c r="F8" s="5">
        <v>5</v>
      </c>
      <c r="G8" s="5" t="s">
        <v>19</v>
      </c>
      <c r="H8" s="5" t="s">
        <v>20</v>
      </c>
      <c r="I8" s="6" t="s">
        <v>21</v>
      </c>
      <c r="J8" s="4">
        <v>1</v>
      </c>
      <c r="K8" s="25" t="s">
        <v>24</v>
      </c>
      <c r="L8" s="5">
        <v>3</v>
      </c>
      <c r="M8" s="5" t="s">
        <v>18</v>
      </c>
      <c r="N8" s="5">
        <v>5</v>
      </c>
      <c r="O8" s="5" t="s">
        <v>19</v>
      </c>
      <c r="P8" s="5" t="s">
        <v>20</v>
      </c>
      <c r="Q8" s="6" t="s">
        <v>21</v>
      </c>
    </row>
    <row r="9" spans="1:19" s="1" customFormat="1" ht="26.25" customHeight="1" x14ac:dyDescent="0.25">
      <c r="A9" s="7" t="s">
        <v>0</v>
      </c>
      <c r="B9" s="725">
        <f>B10+B65</f>
        <v>1514.5</v>
      </c>
      <c r="C9" s="1111">
        <f>C10+C65</f>
        <v>8.7295597484276719</v>
      </c>
      <c r="D9" s="8"/>
      <c r="E9" s="8"/>
      <c r="F9" s="8"/>
      <c r="G9" s="8">
        <f>G10+G65</f>
        <v>1866.57</v>
      </c>
      <c r="H9" s="8">
        <f>H10+H65</f>
        <v>449.68</v>
      </c>
      <c r="I9" s="8">
        <f>I10+I65</f>
        <v>2316.25</v>
      </c>
      <c r="J9" s="1123">
        <f>J10+J65</f>
        <v>4451.25</v>
      </c>
      <c r="K9" s="1111">
        <f>K10+K65</f>
        <v>25.578616352201255</v>
      </c>
      <c r="L9" s="8"/>
      <c r="M9" s="8"/>
      <c r="N9" s="8"/>
      <c r="O9" s="8">
        <f>O10+O65</f>
        <v>24489.319999999996</v>
      </c>
      <c r="P9" s="8">
        <f>P10+P65</f>
        <v>5899.4800000000005</v>
      </c>
      <c r="Q9" s="8">
        <f>Q10+Q65</f>
        <v>30388.799999999999</v>
      </c>
      <c r="S9" s="1767">
        <v>30388.799999999999</v>
      </c>
    </row>
    <row r="10" spans="1:19" s="1" customFormat="1" ht="21.75" customHeight="1" x14ac:dyDescent="0.25">
      <c r="A10" s="77" t="s">
        <v>610</v>
      </c>
      <c r="B10" s="728">
        <f>B11+B28+B50</f>
        <v>1388</v>
      </c>
      <c r="C10" s="1112">
        <f>C11+C28+C50</f>
        <v>8.7295597484276719</v>
      </c>
      <c r="D10" s="10"/>
      <c r="E10" s="10"/>
      <c r="F10" s="10"/>
      <c r="G10" s="10">
        <f>G11+G28+G50</f>
        <v>1590.31</v>
      </c>
      <c r="H10" s="10">
        <f>H11+H28+H50</f>
        <v>383.12</v>
      </c>
      <c r="I10" s="10">
        <f>I11+I28+I50</f>
        <v>1973.43</v>
      </c>
      <c r="J10" s="1124">
        <f>J11+J28+J50</f>
        <v>4067</v>
      </c>
      <c r="K10" s="1112">
        <f>K11+K28+K50</f>
        <v>25.578616352201255</v>
      </c>
      <c r="L10" s="10"/>
      <c r="M10" s="10"/>
      <c r="N10" s="10"/>
      <c r="O10" s="10">
        <f>O11+O28+O50</f>
        <v>22972.619999999995</v>
      </c>
      <c r="P10" s="10">
        <f>P11+P28+P50</f>
        <v>5534.1200000000008</v>
      </c>
      <c r="Q10" s="10">
        <f>Q11+Q28+Q50</f>
        <v>28506.739999999998</v>
      </c>
    </row>
    <row r="11" spans="1:19" ht="62.45" customHeight="1" x14ac:dyDescent="0.25">
      <c r="A11" s="985" t="s">
        <v>11</v>
      </c>
      <c r="B11" s="1107">
        <f>SUM(B12:B27)</f>
        <v>580</v>
      </c>
      <c r="C11" s="1106">
        <f>SUM(C12:C27)</f>
        <v>3.6477987421383644</v>
      </c>
      <c r="D11" s="972"/>
      <c r="E11" s="972"/>
      <c r="F11" s="972"/>
      <c r="G11" s="1106">
        <f>SUM(G12:G27)</f>
        <v>908.8599999999999</v>
      </c>
      <c r="H11" s="1106">
        <f>SUM(H12:H27)</f>
        <v>218.95000000000002</v>
      </c>
      <c r="I11" s="1106">
        <f>SUM(I12:I27)</f>
        <v>1127.81</v>
      </c>
      <c r="J11" s="1125">
        <f>SUM(J12:J27)</f>
        <v>1540</v>
      </c>
      <c r="K11" s="1116">
        <f>SUM(K12:K27)</f>
        <v>9.6855345911949673</v>
      </c>
      <c r="L11" s="972"/>
      <c r="M11" s="972"/>
      <c r="N11" s="972"/>
      <c r="O11" s="1106">
        <f>SUM(O12:O27)</f>
        <v>12432.199999999997</v>
      </c>
      <c r="P11" s="1106">
        <f>SUM(P12:P27)</f>
        <v>2994.9300000000003</v>
      </c>
      <c r="Q11" s="1106">
        <f>SUM(Q12:Q27)</f>
        <v>15427.13</v>
      </c>
    </row>
    <row r="12" spans="1:19" ht="21.6" customHeight="1" x14ac:dyDescent="0.25">
      <c r="A12" s="12" t="s">
        <v>109</v>
      </c>
      <c r="B12" s="990">
        <v>48</v>
      </c>
      <c r="C12" s="1120">
        <f>B12/159</f>
        <v>0.30188679245283018</v>
      </c>
      <c r="D12" s="14">
        <v>9.8295999999999992</v>
      </c>
      <c r="E12" s="14">
        <f>B12*D12</f>
        <v>471.82079999999996</v>
      </c>
      <c r="F12" s="991">
        <v>0.2</v>
      </c>
      <c r="G12" s="14">
        <f>ROUND(E12*F12,2)</f>
        <v>94.36</v>
      </c>
      <c r="H12" s="14">
        <f>ROUND(G12*0.2409,2)</f>
        <v>22.73</v>
      </c>
      <c r="I12" s="15">
        <f>G12+H12</f>
        <v>117.09</v>
      </c>
      <c r="J12" s="1119">
        <v>280</v>
      </c>
      <c r="K12" s="1120">
        <f>J12/159</f>
        <v>1.7610062893081762</v>
      </c>
      <c r="L12" s="14">
        <v>9.8295999999999992</v>
      </c>
      <c r="M12" s="14">
        <f>L12*J12</f>
        <v>2752.2879999999996</v>
      </c>
      <c r="N12" s="1117">
        <v>1</v>
      </c>
      <c r="O12" s="14">
        <f>ROUND(M12*N12,2)</f>
        <v>2752.29</v>
      </c>
      <c r="P12" s="14">
        <f>ROUND(O12*0.2409,2)</f>
        <v>663.03</v>
      </c>
      <c r="Q12" s="15">
        <f>O12+P12</f>
        <v>3415.3199999999997</v>
      </c>
      <c r="R12" s="1765">
        <v>117.09</v>
      </c>
    </row>
    <row r="13" spans="1:19" ht="18.600000000000001" customHeight="1" x14ac:dyDescent="0.25">
      <c r="A13" s="12" t="s">
        <v>110</v>
      </c>
      <c r="B13" s="990">
        <v>24</v>
      </c>
      <c r="C13" s="1120">
        <f t="shared" ref="C13:C26" si="0">B13/159</f>
        <v>0.15094339622641509</v>
      </c>
      <c r="D13" s="14">
        <v>9.6199999999999992</v>
      </c>
      <c r="E13" s="14">
        <f>B13*D13</f>
        <v>230.88</v>
      </c>
      <c r="F13" s="991">
        <v>0.2</v>
      </c>
      <c r="G13" s="940">
        <f t="shared" ref="G13:G26" si="1">ROUND(E13*F13,2)</f>
        <v>46.18</v>
      </c>
      <c r="H13" s="1113">
        <f t="shared" ref="H13:H26" si="2">ROUND(G13*0.2409,2)</f>
        <v>11.12</v>
      </c>
      <c r="I13" s="15">
        <f t="shared" ref="I13:I26" si="3">G13+H13</f>
        <v>57.3</v>
      </c>
      <c r="J13" s="1119">
        <v>72</v>
      </c>
      <c r="K13" s="1120">
        <f t="shared" ref="K13:K27" si="4">J13/159</f>
        <v>0.45283018867924529</v>
      </c>
      <c r="L13" s="14">
        <v>9.6199999999999992</v>
      </c>
      <c r="M13" s="14">
        <f t="shared" ref="M13:M25" si="5">L13*J13</f>
        <v>692.64</v>
      </c>
      <c r="N13" s="1117">
        <v>1</v>
      </c>
      <c r="O13" s="1113">
        <f t="shared" ref="O13:O27" si="6">ROUND(M13*N13,2)</f>
        <v>692.64</v>
      </c>
      <c r="P13" s="1113">
        <f t="shared" ref="P13:P64" si="7">ROUND(O13*0.2409,2)</f>
        <v>166.86</v>
      </c>
      <c r="Q13" s="1114">
        <f t="shared" ref="Q13:Q27" si="8">O13+P13</f>
        <v>859.5</v>
      </c>
      <c r="R13" s="1765">
        <v>57.3</v>
      </c>
    </row>
    <row r="14" spans="1:19" ht="19.899999999999999" customHeight="1" x14ac:dyDescent="0.25">
      <c r="A14" s="12" t="s">
        <v>111</v>
      </c>
      <c r="B14" s="990">
        <v>48</v>
      </c>
      <c r="C14" s="1120">
        <f t="shared" si="0"/>
        <v>0.30188679245283018</v>
      </c>
      <c r="D14" s="14">
        <v>9.6199999999999992</v>
      </c>
      <c r="E14" s="14">
        <f>B14*D14</f>
        <v>461.76</v>
      </c>
      <c r="F14" s="991">
        <v>0.2</v>
      </c>
      <c r="G14" s="940">
        <f t="shared" si="1"/>
        <v>92.35</v>
      </c>
      <c r="H14" s="1113">
        <f t="shared" si="2"/>
        <v>22.25</v>
      </c>
      <c r="I14" s="15">
        <f t="shared" si="3"/>
        <v>114.6</v>
      </c>
      <c r="J14" s="1119">
        <v>48</v>
      </c>
      <c r="K14" s="1120">
        <f t="shared" si="4"/>
        <v>0.30188679245283018</v>
      </c>
      <c r="L14" s="14">
        <v>9.6199999999999992</v>
      </c>
      <c r="M14" s="14">
        <f t="shared" si="5"/>
        <v>461.76</v>
      </c>
      <c r="N14" s="1117">
        <v>1</v>
      </c>
      <c r="O14" s="1113">
        <f t="shared" si="6"/>
        <v>461.76</v>
      </c>
      <c r="P14" s="1113">
        <f t="shared" si="7"/>
        <v>111.24</v>
      </c>
      <c r="Q14" s="1114">
        <f t="shared" si="8"/>
        <v>573</v>
      </c>
      <c r="R14" s="1765">
        <v>114.6</v>
      </c>
    </row>
    <row r="15" spans="1:19" ht="21.6" customHeight="1" x14ac:dyDescent="0.25">
      <c r="A15" s="12" t="s">
        <v>112</v>
      </c>
      <c r="B15" s="990"/>
      <c r="C15" s="1120"/>
      <c r="D15" s="14"/>
      <c r="E15" s="14"/>
      <c r="F15" s="991"/>
      <c r="G15" s="940"/>
      <c r="H15" s="1113"/>
      <c r="I15" s="15"/>
      <c r="J15" s="1119">
        <v>96</v>
      </c>
      <c r="K15" s="1120">
        <f t="shared" si="4"/>
        <v>0.60377358490566035</v>
      </c>
      <c r="L15" s="14">
        <v>9.6199999999999992</v>
      </c>
      <c r="M15" s="14">
        <f t="shared" si="5"/>
        <v>923.52</v>
      </c>
      <c r="N15" s="1117">
        <v>1</v>
      </c>
      <c r="O15" s="1113">
        <f t="shared" si="6"/>
        <v>923.52</v>
      </c>
      <c r="P15" s="1113">
        <f t="shared" si="7"/>
        <v>222.48</v>
      </c>
      <c r="Q15" s="1114">
        <f t="shared" si="8"/>
        <v>1146</v>
      </c>
      <c r="R15" s="1765"/>
    </row>
    <row r="16" spans="1:19" ht="18.600000000000001" customHeight="1" x14ac:dyDescent="0.25">
      <c r="A16" s="12" t="s">
        <v>113</v>
      </c>
      <c r="B16" s="990">
        <v>88</v>
      </c>
      <c r="C16" s="1120">
        <f t="shared" si="0"/>
        <v>0.55345911949685533</v>
      </c>
      <c r="D16" s="14">
        <v>7.5</v>
      </c>
      <c r="E16" s="14">
        <f t="shared" ref="E16:E26" si="9">B16*D16</f>
        <v>660</v>
      </c>
      <c r="F16" s="991">
        <v>0.2</v>
      </c>
      <c r="G16" s="940">
        <f t="shared" si="1"/>
        <v>132</v>
      </c>
      <c r="H16" s="1113">
        <f t="shared" si="2"/>
        <v>31.8</v>
      </c>
      <c r="I16" s="15">
        <f t="shared" si="3"/>
        <v>163.80000000000001</v>
      </c>
      <c r="J16" s="1119">
        <v>8</v>
      </c>
      <c r="K16" s="1120">
        <f t="shared" si="4"/>
        <v>5.0314465408805034E-2</v>
      </c>
      <c r="L16" s="14">
        <v>7.5</v>
      </c>
      <c r="M16" s="14">
        <f t="shared" si="5"/>
        <v>60</v>
      </c>
      <c r="N16" s="1117">
        <v>1</v>
      </c>
      <c r="O16" s="1113">
        <f t="shared" si="6"/>
        <v>60</v>
      </c>
      <c r="P16" s="1113">
        <f t="shared" si="7"/>
        <v>14.45</v>
      </c>
      <c r="Q16" s="1114">
        <f t="shared" si="8"/>
        <v>74.45</v>
      </c>
      <c r="R16" s="1765">
        <v>163.80000000000001</v>
      </c>
    </row>
    <row r="17" spans="1:18" ht="21.6" customHeight="1" x14ac:dyDescent="0.25">
      <c r="A17" s="12" t="s">
        <v>114</v>
      </c>
      <c r="B17" s="990">
        <v>80</v>
      </c>
      <c r="C17" s="1120">
        <f t="shared" si="0"/>
        <v>0.50314465408805031</v>
      </c>
      <c r="D17" s="14">
        <v>7.25</v>
      </c>
      <c r="E17" s="14">
        <f t="shared" si="9"/>
        <v>580</v>
      </c>
      <c r="F17" s="991">
        <v>0.2</v>
      </c>
      <c r="G17" s="940">
        <f t="shared" si="1"/>
        <v>116</v>
      </c>
      <c r="H17" s="1113">
        <f t="shared" si="2"/>
        <v>27.94</v>
      </c>
      <c r="I17" s="15">
        <f t="shared" si="3"/>
        <v>143.94</v>
      </c>
      <c r="J17" s="1119">
        <v>134</v>
      </c>
      <c r="K17" s="1120">
        <f t="shared" si="4"/>
        <v>0.84276729559748431</v>
      </c>
      <c r="L17" s="14">
        <v>7.25</v>
      </c>
      <c r="M17" s="14">
        <f t="shared" si="5"/>
        <v>971.5</v>
      </c>
      <c r="N17" s="1117">
        <v>1</v>
      </c>
      <c r="O17" s="1113">
        <f t="shared" si="6"/>
        <v>971.5</v>
      </c>
      <c r="P17" s="1113">
        <f t="shared" si="7"/>
        <v>234.03</v>
      </c>
      <c r="Q17" s="1114">
        <f t="shared" si="8"/>
        <v>1205.53</v>
      </c>
      <c r="R17" s="1765">
        <v>143.94</v>
      </c>
    </row>
    <row r="18" spans="1:18" ht="23.45" customHeight="1" x14ac:dyDescent="0.25">
      <c r="A18" s="12" t="s">
        <v>115</v>
      </c>
      <c r="B18" s="990">
        <v>16</v>
      </c>
      <c r="C18" s="1120">
        <f t="shared" si="0"/>
        <v>0.10062893081761007</v>
      </c>
      <c r="D18" s="14">
        <v>7.2</v>
      </c>
      <c r="E18" s="14">
        <f t="shared" si="9"/>
        <v>115.2</v>
      </c>
      <c r="F18" s="991">
        <v>0.2</v>
      </c>
      <c r="G18" s="940">
        <f t="shared" si="1"/>
        <v>23.04</v>
      </c>
      <c r="H18" s="1113">
        <f t="shared" si="2"/>
        <v>5.55</v>
      </c>
      <c r="I18" s="15">
        <f t="shared" si="3"/>
        <v>28.59</v>
      </c>
      <c r="J18" s="1119">
        <v>192</v>
      </c>
      <c r="K18" s="1120">
        <f t="shared" si="4"/>
        <v>1.2075471698113207</v>
      </c>
      <c r="L18" s="14">
        <v>7.2</v>
      </c>
      <c r="M18" s="14">
        <f t="shared" si="5"/>
        <v>1382.4</v>
      </c>
      <c r="N18" s="1117">
        <v>1</v>
      </c>
      <c r="O18" s="1113">
        <f t="shared" si="6"/>
        <v>1382.4</v>
      </c>
      <c r="P18" s="1113">
        <f t="shared" si="7"/>
        <v>333.02</v>
      </c>
      <c r="Q18" s="1114">
        <f t="shared" si="8"/>
        <v>1715.42</v>
      </c>
      <c r="R18" s="1765">
        <v>28.59</v>
      </c>
    </row>
    <row r="19" spans="1:18" ht="22.15" customHeight="1" x14ac:dyDescent="0.25">
      <c r="A19" s="12" t="s">
        <v>116</v>
      </c>
      <c r="B19" s="990">
        <v>64</v>
      </c>
      <c r="C19" s="1120">
        <f t="shared" si="0"/>
        <v>0.40251572327044027</v>
      </c>
      <c r="D19" s="14">
        <v>7.29</v>
      </c>
      <c r="E19" s="14">
        <f t="shared" si="9"/>
        <v>466.56</v>
      </c>
      <c r="F19" s="991">
        <v>0.2</v>
      </c>
      <c r="G19" s="940">
        <f t="shared" si="1"/>
        <v>93.31</v>
      </c>
      <c r="H19" s="1113">
        <f t="shared" si="2"/>
        <v>22.48</v>
      </c>
      <c r="I19" s="15">
        <f t="shared" si="3"/>
        <v>115.79</v>
      </c>
      <c r="J19" s="1119">
        <v>152</v>
      </c>
      <c r="K19" s="1120">
        <f t="shared" si="4"/>
        <v>0.95597484276729561</v>
      </c>
      <c r="L19" s="14">
        <v>7.29</v>
      </c>
      <c r="M19" s="14">
        <f t="shared" si="5"/>
        <v>1108.08</v>
      </c>
      <c r="N19" s="1117">
        <v>1</v>
      </c>
      <c r="O19" s="1113">
        <f t="shared" si="6"/>
        <v>1108.08</v>
      </c>
      <c r="P19" s="1113">
        <f t="shared" si="7"/>
        <v>266.94</v>
      </c>
      <c r="Q19" s="1114">
        <f t="shared" si="8"/>
        <v>1375.02</v>
      </c>
      <c r="R19" s="1765">
        <v>115.79</v>
      </c>
    </row>
    <row r="20" spans="1:18" ht="20.45" customHeight="1" x14ac:dyDescent="0.25">
      <c r="A20" s="12" t="s">
        <v>117</v>
      </c>
      <c r="B20" s="990">
        <v>24</v>
      </c>
      <c r="C20" s="1120">
        <f t="shared" si="0"/>
        <v>0.15094339622641509</v>
      </c>
      <c r="D20" s="14">
        <v>7.19</v>
      </c>
      <c r="E20" s="14">
        <f t="shared" si="9"/>
        <v>172.56</v>
      </c>
      <c r="F20" s="991">
        <v>0.2</v>
      </c>
      <c r="G20" s="940">
        <f t="shared" si="1"/>
        <v>34.51</v>
      </c>
      <c r="H20" s="1113">
        <f t="shared" si="2"/>
        <v>8.31</v>
      </c>
      <c r="I20" s="15">
        <f t="shared" si="3"/>
        <v>42.82</v>
      </c>
      <c r="J20" s="1119"/>
      <c r="K20" s="1120"/>
      <c r="L20" s="14"/>
      <c r="M20" s="14"/>
      <c r="N20" s="1117"/>
      <c r="O20" s="1113"/>
      <c r="P20" s="1113"/>
      <c r="Q20" s="1114"/>
      <c r="R20" s="1765">
        <v>42.82</v>
      </c>
    </row>
    <row r="21" spans="1:18" ht="19.149999999999999" customHeight="1" x14ac:dyDescent="0.25">
      <c r="A21" s="12" t="s">
        <v>118</v>
      </c>
      <c r="B21" s="990">
        <v>12</v>
      </c>
      <c r="C21" s="1120">
        <f t="shared" si="0"/>
        <v>7.5471698113207544E-2</v>
      </c>
      <c r="D21" s="14">
        <v>7.19</v>
      </c>
      <c r="E21" s="14">
        <f t="shared" si="9"/>
        <v>86.28</v>
      </c>
      <c r="F21" s="991">
        <v>0.2</v>
      </c>
      <c r="G21" s="940">
        <f t="shared" si="1"/>
        <v>17.260000000000002</v>
      </c>
      <c r="H21" s="1113">
        <f t="shared" si="2"/>
        <v>4.16</v>
      </c>
      <c r="I21" s="15">
        <f t="shared" si="3"/>
        <v>21.42</v>
      </c>
      <c r="J21" s="1119">
        <v>102</v>
      </c>
      <c r="K21" s="1120">
        <f t="shared" si="4"/>
        <v>0.64150943396226412</v>
      </c>
      <c r="L21" s="14">
        <v>7.19</v>
      </c>
      <c r="M21" s="14">
        <f t="shared" si="5"/>
        <v>733.38</v>
      </c>
      <c r="N21" s="1117">
        <v>1</v>
      </c>
      <c r="O21" s="1113">
        <f t="shared" si="6"/>
        <v>733.38</v>
      </c>
      <c r="P21" s="1113">
        <f t="shared" si="7"/>
        <v>176.67</v>
      </c>
      <c r="Q21" s="1114">
        <f t="shared" si="8"/>
        <v>910.05</v>
      </c>
      <c r="R21" s="1765">
        <v>21.42</v>
      </c>
    </row>
    <row r="22" spans="1:18" ht="19.149999999999999" customHeight="1" x14ac:dyDescent="0.25">
      <c r="A22" s="12" t="s">
        <v>119</v>
      </c>
      <c r="B22" s="990">
        <v>32</v>
      </c>
      <c r="C22" s="1120">
        <f t="shared" si="0"/>
        <v>0.20125786163522014</v>
      </c>
      <c r="D22" s="14">
        <v>7.19</v>
      </c>
      <c r="E22" s="14">
        <f t="shared" si="9"/>
        <v>230.08</v>
      </c>
      <c r="F22" s="991">
        <v>0.2</v>
      </c>
      <c r="G22" s="940">
        <f t="shared" si="1"/>
        <v>46.02</v>
      </c>
      <c r="H22" s="1113">
        <f t="shared" si="2"/>
        <v>11.09</v>
      </c>
      <c r="I22" s="15">
        <f t="shared" si="3"/>
        <v>57.11</v>
      </c>
      <c r="J22" s="1119">
        <v>104</v>
      </c>
      <c r="K22" s="1120">
        <f t="shared" si="4"/>
        <v>0.65408805031446537</v>
      </c>
      <c r="L22" s="14">
        <v>7.19</v>
      </c>
      <c r="M22" s="14">
        <f t="shared" si="5"/>
        <v>747.76</v>
      </c>
      <c r="N22" s="1117">
        <v>1</v>
      </c>
      <c r="O22" s="1113">
        <f t="shared" si="6"/>
        <v>747.76</v>
      </c>
      <c r="P22" s="1113">
        <f t="shared" si="7"/>
        <v>180.14</v>
      </c>
      <c r="Q22" s="1114">
        <f t="shared" si="8"/>
        <v>927.9</v>
      </c>
      <c r="R22" s="1765">
        <v>57.11</v>
      </c>
    </row>
    <row r="23" spans="1:18" ht="19.149999999999999" customHeight="1" x14ac:dyDescent="0.25">
      <c r="A23" s="12" t="s">
        <v>120</v>
      </c>
      <c r="B23" s="990">
        <v>64</v>
      </c>
      <c r="C23" s="1120">
        <f t="shared" si="0"/>
        <v>0.40251572327044027</v>
      </c>
      <c r="D23" s="14">
        <v>7.45</v>
      </c>
      <c r="E23" s="14">
        <f t="shared" si="9"/>
        <v>476.8</v>
      </c>
      <c r="F23" s="991">
        <v>0.2</v>
      </c>
      <c r="G23" s="940">
        <f t="shared" si="1"/>
        <v>95.36</v>
      </c>
      <c r="H23" s="1113">
        <f t="shared" si="2"/>
        <v>22.97</v>
      </c>
      <c r="I23" s="15">
        <f t="shared" si="3"/>
        <v>118.33</v>
      </c>
      <c r="J23" s="1119">
        <v>153</v>
      </c>
      <c r="K23" s="1120">
        <f t="shared" si="4"/>
        <v>0.96226415094339623</v>
      </c>
      <c r="L23" s="14">
        <v>7.45</v>
      </c>
      <c r="M23" s="14">
        <f t="shared" si="5"/>
        <v>1139.8500000000001</v>
      </c>
      <c r="N23" s="1117">
        <v>1</v>
      </c>
      <c r="O23" s="1113">
        <f t="shared" si="6"/>
        <v>1139.8499999999999</v>
      </c>
      <c r="P23" s="1113">
        <f t="shared" si="7"/>
        <v>274.58999999999997</v>
      </c>
      <c r="Q23" s="1114">
        <f t="shared" si="8"/>
        <v>1414.4399999999998</v>
      </c>
      <c r="R23" s="1765">
        <v>118.33</v>
      </c>
    </row>
    <row r="24" spans="1:18" ht="19.149999999999999" customHeight="1" x14ac:dyDescent="0.25">
      <c r="A24" s="12" t="s">
        <v>121</v>
      </c>
      <c r="B24" s="990">
        <v>32</v>
      </c>
      <c r="C24" s="1120">
        <f t="shared" si="0"/>
        <v>0.20125786163522014</v>
      </c>
      <c r="D24" s="14">
        <v>7.5469999999999997</v>
      </c>
      <c r="E24" s="14">
        <f t="shared" si="9"/>
        <v>241.50399999999999</v>
      </c>
      <c r="F24" s="991">
        <v>0.2</v>
      </c>
      <c r="G24" s="940">
        <f t="shared" si="1"/>
        <v>48.3</v>
      </c>
      <c r="H24" s="1113">
        <f t="shared" si="2"/>
        <v>11.64</v>
      </c>
      <c r="I24" s="15">
        <f t="shared" si="3"/>
        <v>59.94</v>
      </c>
      <c r="J24" s="1119">
        <v>24</v>
      </c>
      <c r="K24" s="1120">
        <f t="shared" si="4"/>
        <v>0.15094339622641509</v>
      </c>
      <c r="L24" s="14">
        <v>7.5469999999999997</v>
      </c>
      <c r="M24" s="14">
        <f t="shared" si="5"/>
        <v>181.12799999999999</v>
      </c>
      <c r="N24" s="1117">
        <v>1</v>
      </c>
      <c r="O24" s="1113">
        <f t="shared" si="6"/>
        <v>181.13</v>
      </c>
      <c r="P24" s="1113">
        <f t="shared" si="7"/>
        <v>43.63</v>
      </c>
      <c r="Q24" s="1114">
        <f t="shared" si="8"/>
        <v>224.76</v>
      </c>
      <c r="R24" s="1765">
        <v>59.94</v>
      </c>
    </row>
    <row r="25" spans="1:18" ht="19.149999999999999" customHeight="1" x14ac:dyDescent="0.25">
      <c r="A25" s="12" t="s">
        <v>122</v>
      </c>
      <c r="B25" s="990">
        <v>32</v>
      </c>
      <c r="C25" s="1120">
        <f t="shared" si="0"/>
        <v>0.20125786163522014</v>
      </c>
      <c r="D25" s="14">
        <v>7.19</v>
      </c>
      <c r="E25" s="14">
        <f t="shared" si="9"/>
        <v>230.08</v>
      </c>
      <c r="F25" s="991">
        <v>0.2</v>
      </c>
      <c r="G25" s="940">
        <f t="shared" si="1"/>
        <v>46.02</v>
      </c>
      <c r="H25" s="1113">
        <f t="shared" si="2"/>
        <v>11.09</v>
      </c>
      <c r="I25" s="15">
        <f t="shared" si="3"/>
        <v>57.11</v>
      </c>
      <c r="J25" s="1119">
        <v>96</v>
      </c>
      <c r="K25" s="1120">
        <f t="shared" si="4"/>
        <v>0.60377358490566035</v>
      </c>
      <c r="L25" s="14">
        <v>7.19</v>
      </c>
      <c r="M25" s="14">
        <f t="shared" si="5"/>
        <v>690.24</v>
      </c>
      <c r="N25" s="1117">
        <v>1</v>
      </c>
      <c r="O25" s="1113">
        <f t="shared" si="6"/>
        <v>690.24</v>
      </c>
      <c r="P25" s="1113">
        <f t="shared" si="7"/>
        <v>166.28</v>
      </c>
      <c r="Q25" s="1114">
        <f t="shared" si="8"/>
        <v>856.52</v>
      </c>
      <c r="R25" s="1765">
        <v>57.11</v>
      </c>
    </row>
    <row r="26" spans="1:18" ht="21.6" customHeight="1" x14ac:dyDescent="0.25">
      <c r="A26" s="12" t="s">
        <v>123</v>
      </c>
      <c r="B26" s="990">
        <v>16</v>
      </c>
      <c r="C26" s="1120">
        <f t="shared" si="0"/>
        <v>0.10062893081761007</v>
      </c>
      <c r="D26" s="14">
        <v>7.5469999999999997</v>
      </c>
      <c r="E26" s="14">
        <f t="shared" si="9"/>
        <v>120.752</v>
      </c>
      <c r="F26" s="991">
        <v>0.2</v>
      </c>
      <c r="G26" s="940">
        <f t="shared" si="1"/>
        <v>24.15</v>
      </c>
      <c r="H26" s="1113">
        <f t="shared" si="2"/>
        <v>5.82</v>
      </c>
      <c r="I26" s="15">
        <f t="shared" si="3"/>
        <v>29.97</v>
      </c>
      <c r="J26" s="1119">
        <v>55</v>
      </c>
      <c r="K26" s="1120">
        <f t="shared" si="4"/>
        <v>0.34591194968553457</v>
      </c>
      <c r="L26" s="14">
        <v>7.5469999999999997</v>
      </c>
      <c r="M26" s="14">
        <f>L26*J26</f>
        <v>415.08499999999998</v>
      </c>
      <c r="N26" s="1117">
        <v>1</v>
      </c>
      <c r="O26" s="1113">
        <f t="shared" si="6"/>
        <v>415.09</v>
      </c>
      <c r="P26" s="1113">
        <f t="shared" si="7"/>
        <v>100</v>
      </c>
      <c r="Q26" s="1114">
        <f t="shared" si="8"/>
        <v>515.08999999999992</v>
      </c>
      <c r="R26" s="1765">
        <v>29.97</v>
      </c>
    </row>
    <row r="27" spans="1:18" ht="20.45" customHeight="1" x14ac:dyDescent="0.25">
      <c r="A27" s="12" t="s">
        <v>124</v>
      </c>
      <c r="B27" s="990"/>
      <c r="C27" s="27"/>
      <c r="D27" s="14"/>
      <c r="E27" s="14"/>
      <c r="F27" s="991"/>
      <c r="G27" s="14"/>
      <c r="H27" s="14"/>
      <c r="I27" s="15"/>
      <c r="J27" s="1119">
        <v>24</v>
      </c>
      <c r="K27" s="1120">
        <f t="shared" si="4"/>
        <v>0.15094339622641509</v>
      </c>
      <c r="L27" s="14">
        <v>7.19</v>
      </c>
      <c r="M27" s="14">
        <f>L27*J27</f>
        <v>172.56</v>
      </c>
      <c r="N27" s="1117">
        <v>1</v>
      </c>
      <c r="O27" s="1113">
        <f t="shared" si="6"/>
        <v>172.56</v>
      </c>
      <c r="P27" s="1113">
        <f t="shared" si="7"/>
        <v>41.57</v>
      </c>
      <c r="Q27" s="1114">
        <f t="shared" si="8"/>
        <v>214.13</v>
      </c>
      <c r="R27" s="1765"/>
    </row>
    <row r="28" spans="1:18" ht="49.5" customHeight="1" x14ac:dyDescent="0.25">
      <c r="A28" s="985" t="s">
        <v>9</v>
      </c>
      <c r="B28" s="1109">
        <f>SUM(B29:B49)</f>
        <v>384</v>
      </c>
      <c r="C28" s="1108">
        <f>SUM(C29:C49)</f>
        <v>2.4150943396226414</v>
      </c>
      <c r="D28" s="972"/>
      <c r="E28" s="972"/>
      <c r="F28" s="992"/>
      <c r="G28" s="1106">
        <f>SUM(G29:G49)</f>
        <v>373.19999999999993</v>
      </c>
      <c r="H28" s="1106">
        <f>SUM(H29:H49)</f>
        <v>89.9</v>
      </c>
      <c r="I28" s="1106">
        <f>SUM(I29:I49)</f>
        <v>463.10000000000014</v>
      </c>
      <c r="J28" s="1125">
        <f>SUM(J29:J49)</f>
        <v>1175</v>
      </c>
      <c r="K28" s="1106">
        <f>SUM(K29:K49)</f>
        <v>7.3899371069182385</v>
      </c>
      <c r="L28" s="972"/>
      <c r="M28" s="972"/>
      <c r="N28" s="1117"/>
      <c r="O28" s="1106">
        <f>SUM(O29:O49)</f>
        <v>5648.32</v>
      </c>
      <c r="P28" s="1106">
        <f>SUM(P29:P49)</f>
        <v>1360.6700000000003</v>
      </c>
      <c r="Q28" s="1106">
        <f>SUM(Q29:Q49)</f>
        <v>7008.99</v>
      </c>
      <c r="R28" s="1765">
        <v>463.10000000000014</v>
      </c>
    </row>
    <row r="29" spans="1:18" x14ac:dyDescent="0.25">
      <c r="A29" s="12" t="s">
        <v>125</v>
      </c>
      <c r="B29" s="990">
        <v>40</v>
      </c>
      <c r="C29" s="1120">
        <f>B29/159</f>
        <v>0.25157232704402516</v>
      </c>
      <c r="D29" s="14">
        <v>5.84</v>
      </c>
      <c r="E29" s="14">
        <f>D29*B29</f>
        <v>233.6</v>
      </c>
      <c r="F29" s="991">
        <v>0.2</v>
      </c>
      <c r="G29" s="14">
        <f t="shared" ref="G29" si="10">ROUND(E29*F29,2)</f>
        <v>46.72</v>
      </c>
      <c r="H29" s="14">
        <f>ROUND(G29*0.2409,2)</f>
        <v>11.25</v>
      </c>
      <c r="I29" s="15">
        <f t="shared" ref="I29" si="11">G29+H29</f>
        <v>57.97</v>
      </c>
      <c r="J29" s="1119">
        <v>143</v>
      </c>
      <c r="K29" s="1120">
        <f>J29/159</f>
        <v>0.89937106918238996</v>
      </c>
      <c r="L29" s="14">
        <v>5.84</v>
      </c>
      <c r="M29" s="14">
        <f>L29*J29</f>
        <v>835.12</v>
      </c>
      <c r="N29" s="1117">
        <v>1</v>
      </c>
      <c r="O29" s="14">
        <f t="shared" ref="O29" si="12">ROUND(M29*N29,2)</f>
        <v>835.12</v>
      </c>
      <c r="P29" s="14">
        <f t="shared" si="7"/>
        <v>201.18</v>
      </c>
      <c r="Q29" s="15">
        <f t="shared" ref="Q29" si="13">O29+P29</f>
        <v>1036.3</v>
      </c>
      <c r="R29" s="1765">
        <v>57.97</v>
      </c>
    </row>
    <row r="30" spans="1:18" x14ac:dyDescent="0.25">
      <c r="A30" s="12" t="s">
        <v>126</v>
      </c>
      <c r="B30" s="990">
        <v>24</v>
      </c>
      <c r="C30" s="1120">
        <f t="shared" ref="C30:C49" si="14">B30/159</f>
        <v>0.15094339622641509</v>
      </c>
      <c r="D30" s="14">
        <v>4.74</v>
      </c>
      <c r="E30" s="14">
        <f t="shared" ref="E30:E48" si="15">D30*B30</f>
        <v>113.76</v>
      </c>
      <c r="F30" s="991">
        <v>0.2</v>
      </c>
      <c r="G30" s="940">
        <f t="shared" ref="G30:G49" si="16">ROUND(E30*F30,2)</f>
        <v>22.75</v>
      </c>
      <c r="H30" s="1113">
        <f t="shared" ref="H30:H49" si="17">ROUND(G30*0.2409,2)</f>
        <v>5.48</v>
      </c>
      <c r="I30" s="941">
        <f t="shared" ref="I30:I49" si="18">G30+H30</f>
        <v>28.23</v>
      </c>
      <c r="J30" s="1119">
        <v>34</v>
      </c>
      <c r="K30" s="1120">
        <f t="shared" ref="K30:K49" si="19">J30/159</f>
        <v>0.21383647798742139</v>
      </c>
      <c r="L30" s="14">
        <v>4.74</v>
      </c>
      <c r="M30" s="14">
        <f t="shared" ref="M30:M49" si="20">L30*J30</f>
        <v>161.16</v>
      </c>
      <c r="N30" s="1117">
        <v>1</v>
      </c>
      <c r="O30" s="1113">
        <f t="shared" ref="O30:O49" si="21">ROUND(M30*N30,2)</f>
        <v>161.16</v>
      </c>
      <c r="P30" s="1113">
        <f t="shared" si="7"/>
        <v>38.82</v>
      </c>
      <c r="Q30" s="1114">
        <f t="shared" ref="Q30:Q49" si="22">O30+P30</f>
        <v>199.98</v>
      </c>
      <c r="R30" s="1765">
        <v>28.23</v>
      </c>
    </row>
    <row r="31" spans="1:18" x14ac:dyDescent="0.25">
      <c r="A31" s="12" t="s">
        <v>127</v>
      </c>
      <c r="B31" s="990">
        <v>24</v>
      </c>
      <c r="C31" s="1120">
        <f t="shared" si="14"/>
        <v>0.15094339622641509</v>
      </c>
      <c r="D31" s="14">
        <v>4.6500000000000004</v>
      </c>
      <c r="E31" s="14">
        <f t="shared" si="15"/>
        <v>111.60000000000001</v>
      </c>
      <c r="F31" s="991">
        <v>0.2</v>
      </c>
      <c r="G31" s="940">
        <f t="shared" si="16"/>
        <v>22.32</v>
      </c>
      <c r="H31" s="1113">
        <f t="shared" si="17"/>
        <v>5.38</v>
      </c>
      <c r="I31" s="941">
        <f t="shared" si="18"/>
        <v>27.7</v>
      </c>
      <c r="J31" s="1119">
        <v>48</v>
      </c>
      <c r="K31" s="1120">
        <f t="shared" si="19"/>
        <v>0.30188679245283018</v>
      </c>
      <c r="L31" s="14">
        <v>4.6500000000000004</v>
      </c>
      <c r="M31" s="14">
        <f t="shared" si="20"/>
        <v>223.20000000000002</v>
      </c>
      <c r="N31" s="1117">
        <v>1</v>
      </c>
      <c r="O31" s="1113">
        <f t="shared" si="21"/>
        <v>223.2</v>
      </c>
      <c r="P31" s="1113">
        <f t="shared" si="7"/>
        <v>53.77</v>
      </c>
      <c r="Q31" s="1114">
        <f t="shared" si="22"/>
        <v>276.96999999999997</v>
      </c>
      <c r="R31" s="1765">
        <v>27.7</v>
      </c>
    </row>
    <row r="32" spans="1:18" x14ac:dyDescent="0.25">
      <c r="A32" s="12" t="s">
        <v>128</v>
      </c>
      <c r="B32" s="990"/>
      <c r="C32" s="1120"/>
      <c r="D32" s="14"/>
      <c r="E32" s="14"/>
      <c r="F32" s="991"/>
      <c r="G32" s="940"/>
      <c r="H32" s="1113"/>
      <c r="I32" s="941"/>
      <c r="J32" s="1119">
        <v>216</v>
      </c>
      <c r="K32" s="1120">
        <f t="shared" si="19"/>
        <v>1.3584905660377358</v>
      </c>
      <c r="L32" s="14">
        <v>4.6500000000000004</v>
      </c>
      <c r="M32" s="14">
        <f t="shared" si="20"/>
        <v>1004.4000000000001</v>
      </c>
      <c r="N32" s="1117">
        <v>1</v>
      </c>
      <c r="O32" s="1113">
        <f t="shared" si="21"/>
        <v>1004.4</v>
      </c>
      <c r="P32" s="1113">
        <f t="shared" si="7"/>
        <v>241.96</v>
      </c>
      <c r="Q32" s="1114">
        <f t="shared" si="22"/>
        <v>1246.3599999999999</v>
      </c>
      <c r="R32" s="1765"/>
    </row>
    <row r="33" spans="1:18" x14ac:dyDescent="0.25">
      <c r="A33" s="12" t="s">
        <v>129</v>
      </c>
      <c r="B33" s="990">
        <v>48</v>
      </c>
      <c r="C33" s="1120">
        <f t="shared" si="14"/>
        <v>0.30188679245283018</v>
      </c>
      <c r="D33" s="14">
        <v>4.74</v>
      </c>
      <c r="E33" s="14">
        <f t="shared" si="15"/>
        <v>227.52</v>
      </c>
      <c r="F33" s="991">
        <v>0.2</v>
      </c>
      <c r="G33" s="940">
        <f t="shared" si="16"/>
        <v>45.5</v>
      </c>
      <c r="H33" s="1113">
        <f t="shared" si="17"/>
        <v>10.96</v>
      </c>
      <c r="I33" s="941">
        <f t="shared" si="18"/>
        <v>56.46</v>
      </c>
      <c r="J33" s="1119">
        <v>57</v>
      </c>
      <c r="K33" s="1120">
        <f t="shared" si="19"/>
        <v>0.35849056603773582</v>
      </c>
      <c r="L33" s="14">
        <v>4.74</v>
      </c>
      <c r="M33" s="14">
        <f t="shared" si="20"/>
        <v>270.18</v>
      </c>
      <c r="N33" s="1117">
        <v>1</v>
      </c>
      <c r="O33" s="1113">
        <f t="shared" si="21"/>
        <v>270.18</v>
      </c>
      <c r="P33" s="1113">
        <f t="shared" si="7"/>
        <v>65.09</v>
      </c>
      <c r="Q33" s="1114">
        <f t="shared" si="22"/>
        <v>335.27</v>
      </c>
      <c r="R33" s="1765">
        <v>56.46</v>
      </c>
    </row>
    <row r="34" spans="1:18" x14ac:dyDescent="0.25">
      <c r="A34" s="12" t="s">
        <v>130</v>
      </c>
      <c r="B34" s="990">
        <v>48</v>
      </c>
      <c r="C34" s="1120">
        <f t="shared" si="14"/>
        <v>0.30188679245283018</v>
      </c>
      <c r="D34" s="14">
        <v>4.74</v>
      </c>
      <c r="E34" s="14">
        <f t="shared" si="15"/>
        <v>227.52</v>
      </c>
      <c r="F34" s="991">
        <v>0.2</v>
      </c>
      <c r="G34" s="940">
        <f t="shared" si="16"/>
        <v>45.5</v>
      </c>
      <c r="H34" s="1113">
        <f t="shared" si="17"/>
        <v>10.96</v>
      </c>
      <c r="I34" s="941">
        <f t="shared" si="18"/>
        <v>56.46</v>
      </c>
      <c r="J34" s="1119">
        <v>5</v>
      </c>
      <c r="K34" s="1120">
        <f t="shared" si="19"/>
        <v>3.1446540880503145E-2</v>
      </c>
      <c r="L34" s="14">
        <v>4.74</v>
      </c>
      <c r="M34" s="14">
        <f t="shared" si="20"/>
        <v>23.700000000000003</v>
      </c>
      <c r="N34" s="1117">
        <v>1</v>
      </c>
      <c r="O34" s="1113">
        <f t="shared" si="21"/>
        <v>23.7</v>
      </c>
      <c r="P34" s="1113">
        <f t="shared" si="7"/>
        <v>5.71</v>
      </c>
      <c r="Q34" s="1114">
        <f t="shared" si="22"/>
        <v>29.41</v>
      </c>
      <c r="R34" s="1765">
        <v>56.46</v>
      </c>
    </row>
    <row r="35" spans="1:18" x14ac:dyDescent="0.25">
      <c r="A35" s="12" t="s">
        <v>131</v>
      </c>
      <c r="B35" s="990"/>
      <c r="C35" s="1120"/>
      <c r="D35" s="14"/>
      <c r="E35" s="14"/>
      <c r="F35" s="991"/>
      <c r="G35" s="940"/>
      <c r="H35" s="1113"/>
      <c r="I35" s="941"/>
      <c r="J35" s="1119">
        <v>48</v>
      </c>
      <c r="K35" s="1120">
        <f t="shared" si="19"/>
        <v>0.30188679245283018</v>
      </c>
      <c r="L35" s="14">
        <v>4.74</v>
      </c>
      <c r="M35" s="14">
        <f>L35*J35</f>
        <v>227.52</v>
      </c>
      <c r="N35" s="1117">
        <v>1</v>
      </c>
      <c r="O35" s="1113">
        <f t="shared" si="21"/>
        <v>227.52</v>
      </c>
      <c r="P35" s="1113">
        <f t="shared" si="7"/>
        <v>54.81</v>
      </c>
      <c r="Q35" s="1114">
        <f t="shared" si="22"/>
        <v>282.33000000000004</v>
      </c>
      <c r="R35" s="1765"/>
    </row>
    <row r="36" spans="1:18" x14ac:dyDescent="0.25">
      <c r="A36" s="12" t="s">
        <v>132</v>
      </c>
      <c r="B36" s="990">
        <v>48</v>
      </c>
      <c r="C36" s="1120">
        <f t="shared" si="14"/>
        <v>0.30188679245283018</v>
      </c>
      <c r="D36" s="14">
        <v>4.74</v>
      </c>
      <c r="E36" s="14">
        <f t="shared" si="15"/>
        <v>227.52</v>
      </c>
      <c r="F36" s="991">
        <v>0.2</v>
      </c>
      <c r="G36" s="940">
        <f t="shared" si="16"/>
        <v>45.5</v>
      </c>
      <c r="H36" s="1113">
        <f t="shared" si="17"/>
        <v>10.96</v>
      </c>
      <c r="I36" s="941">
        <f t="shared" si="18"/>
        <v>56.46</v>
      </c>
      <c r="J36" s="1119">
        <v>120</v>
      </c>
      <c r="K36" s="1120">
        <f t="shared" si="19"/>
        <v>0.75471698113207553</v>
      </c>
      <c r="L36" s="14">
        <v>4.74</v>
      </c>
      <c r="M36" s="14">
        <f t="shared" si="20"/>
        <v>568.80000000000007</v>
      </c>
      <c r="N36" s="1117">
        <v>1</v>
      </c>
      <c r="O36" s="1113">
        <f t="shared" si="21"/>
        <v>568.79999999999995</v>
      </c>
      <c r="P36" s="1113">
        <f t="shared" si="7"/>
        <v>137.02000000000001</v>
      </c>
      <c r="Q36" s="1114">
        <f t="shared" si="22"/>
        <v>705.81999999999994</v>
      </c>
      <c r="R36" s="1765">
        <v>56.46</v>
      </c>
    </row>
    <row r="37" spans="1:18" x14ac:dyDescent="0.25">
      <c r="A37" s="12" t="s">
        <v>133</v>
      </c>
      <c r="B37" s="990">
        <v>42</v>
      </c>
      <c r="C37" s="1120">
        <f t="shared" si="14"/>
        <v>0.26415094339622641</v>
      </c>
      <c r="D37" s="14">
        <v>4.5</v>
      </c>
      <c r="E37" s="14">
        <f t="shared" si="15"/>
        <v>189</v>
      </c>
      <c r="F37" s="991">
        <v>0.2</v>
      </c>
      <c r="G37" s="940">
        <f t="shared" si="16"/>
        <v>37.799999999999997</v>
      </c>
      <c r="H37" s="1113">
        <f t="shared" si="17"/>
        <v>9.11</v>
      </c>
      <c r="I37" s="941">
        <f t="shared" si="18"/>
        <v>46.91</v>
      </c>
      <c r="J37" s="1119">
        <v>128</v>
      </c>
      <c r="K37" s="1120">
        <f t="shared" si="19"/>
        <v>0.80503144654088055</v>
      </c>
      <c r="L37" s="14">
        <v>4.5</v>
      </c>
      <c r="M37" s="14">
        <f t="shared" si="20"/>
        <v>576</v>
      </c>
      <c r="N37" s="1117">
        <v>1</v>
      </c>
      <c r="O37" s="1113">
        <f t="shared" si="21"/>
        <v>576</v>
      </c>
      <c r="P37" s="1113">
        <f t="shared" si="7"/>
        <v>138.76</v>
      </c>
      <c r="Q37" s="1114">
        <f t="shared" si="22"/>
        <v>714.76</v>
      </c>
      <c r="R37" s="1765">
        <v>46.91</v>
      </c>
    </row>
    <row r="38" spans="1:18" x14ac:dyDescent="0.25">
      <c r="A38" s="12" t="s">
        <v>134</v>
      </c>
      <c r="B38" s="990">
        <v>16</v>
      </c>
      <c r="C38" s="1120">
        <f t="shared" si="14"/>
        <v>0.10062893081761007</v>
      </c>
      <c r="D38" s="14">
        <v>5.94</v>
      </c>
      <c r="E38" s="14">
        <f t="shared" si="15"/>
        <v>95.04</v>
      </c>
      <c r="F38" s="991">
        <v>0.2</v>
      </c>
      <c r="G38" s="940">
        <f t="shared" si="16"/>
        <v>19.010000000000002</v>
      </c>
      <c r="H38" s="1113">
        <f t="shared" si="17"/>
        <v>4.58</v>
      </c>
      <c r="I38" s="941">
        <f t="shared" si="18"/>
        <v>23.590000000000003</v>
      </c>
      <c r="J38" s="1119"/>
      <c r="K38" s="1120"/>
      <c r="L38" s="14"/>
      <c r="M38" s="14"/>
      <c r="N38" s="1117"/>
      <c r="O38" s="1113"/>
      <c r="P38" s="1113"/>
      <c r="Q38" s="1114"/>
      <c r="R38" s="1765">
        <v>23.590000000000003</v>
      </c>
    </row>
    <row r="39" spans="1:18" x14ac:dyDescent="0.25">
      <c r="A39" s="12" t="s">
        <v>135</v>
      </c>
      <c r="B39" s="990">
        <v>8</v>
      </c>
      <c r="C39" s="1120">
        <f t="shared" si="14"/>
        <v>5.0314465408805034E-2</v>
      </c>
      <c r="D39" s="14">
        <v>4.7</v>
      </c>
      <c r="E39" s="14">
        <f t="shared" si="15"/>
        <v>37.6</v>
      </c>
      <c r="F39" s="991">
        <v>0.2</v>
      </c>
      <c r="G39" s="940">
        <f t="shared" si="16"/>
        <v>7.52</v>
      </c>
      <c r="H39" s="1113">
        <f t="shared" si="17"/>
        <v>1.81</v>
      </c>
      <c r="I39" s="941">
        <f t="shared" si="18"/>
        <v>9.33</v>
      </c>
      <c r="J39" s="1119">
        <v>16</v>
      </c>
      <c r="K39" s="1120">
        <f t="shared" si="19"/>
        <v>0.10062893081761007</v>
      </c>
      <c r="L39" s="14">
        <v>4.7</v>
      </c>
      <c r="M39" s="14">
        <f t="shared" si="20"/>
        <v>75.2</v>
      </c>
      <c r="N39" s="1117">
        <v>1</v>
      </c>
      <c r="O39" s="1113">
        <f t="shared" si="21"/>
        <v>75.2</v>
      </c>
      <c r="P39" s="1113">
        <f t="shared" si="7"/>
        <v>18.12</v>
      </c>
      <c r="Q39" s="1114">
        <f t="shared" si="22"/>
        <v>93.320000000000007</v>
      </c>
      <c r="R39" s="1765">
        <v>9.33</v>
      </c>
    </row>
    <row r="40" spans="1:18" x14ac:dyDescent="0.25">
      <c r="A40" s="12" t="s">
        <v>136</v>
      </c>
      <c r="B40" s="990">
        <v>4</v>
      </c>
      <c r="C40" s="1120">
        <f t="shared" si="14"/>
        <v>2.5157232704402517E-2</v>
      </c>
      <c r="D40" s="14">
        <v>4.7</v>
      </c>
      <c r="E40" s="14">
        <f t="shared" si="15"/>
        <v>18.8</v>
      </c>
      <c r="F40" s="991">
        <v>0.2</v>
      </c>
      <c r="G40" s="940">
        <f t="shared" si="16"/>
        <v>3.76</v>
      </c>
      <c r="H40" s="1113">
        <f t="shared" si="17"/>
        <v>0.91</v>
      </c>
      <c r="I40" s="941">
        <f t="shared" si="18"/>
        <v>4.67</v>
      </c>
      <c r="J40" s="1119"/>
      <c r="K40" s="1120"/>
      <c r="L40" s="14"/>
      <c r="M40" s="14"/>
      <c r="N40" s="1117"/>
      <c r="O40" s="1113"/>
      <c r="P40" s="1113"/>
      <c r="Q40" s="1114"/>
      <c r="R40" s="1765">
        <v>4.67</v>
      </c>
    </row>
    <row r="41" spans="1:18" x14ac:dyDescent="0.25">
      <c r="A41" s="12" t="s">
        <v>137</v>
      </c>
      <c r="B41" s="990"/>
      <c r="C41" s="1120"/>
      <c r="D41" s="14"/>
      <c r="E41" s="14"/>
      <c r="F41" s="991"/>
      <c r="G41" s="940"/>
      <c r="H41" s="1113"/>
      <c r="I41" s="941"/>
      <c r="J41" s="1119">
        <v>16</v>
      </c>
      <c r="K41" s="1120">
        <f t="shared" si="19"/>
        <v>0.10062893081761007</v>
      </c>
      <c r="L41" s="14">
        <v>4.7</v>
      </c>
      <c r="M41" s="14">
        <f t="shared" si="20"/>
        <v>75.2</v>
      </c>
      <c r="N41" s="1117">
        <v>1</v>
      </c>
      <c r="O41" s="1113">
        <f t="shared" si="21"/>
        <v>75.2</v>
      </c>
      <c r="P41" s="1113">
        <f t="shared" si="7"/>
        <v>18.12</v>
      </c>
      <c r="Q41" s="1114">
        <f t="shared" si="22"/>
        <v>93.320000000000007</v>
      </c>
      <c r="R41" s="1765"/>
    </row>
    <row r="42" spans="1:18" x14ac:dyDescent="0.25">
      <c r="A42" s="12" t="s">
        <v>138</v>
      </c>
      <c r="B42" s="990"/>
      <c r="C42" s="1120"/>
      <c r="D42" s="14"/>
      <c r="E42" s="14"/>
      <c r="F42" s="991"/>
      <c r="G42" s="940"/>
      <c r="H42" s="1113"/>
      <c r="I42" s="941"/>
      <c r="J42" s="1119">
        <v>24</v>
      </c>
      <c r="K42" s="1120">
        <f t="shared" si="19"/>
        <v>0.15094339622641509</v>
      </c>
      <c r="L42" s="14">
        <v>4.7</v>
      </c>
      <c r="M42" s="14">
        <f t="shared" si="20"/>
        <v>112.80000000000001</v>
      </c>
      <c r="N42" s="1117">
        <v>1</v>
      </c>
      <c r="O42" s="1113">
        <f t="shared" si="21"/>
        <v>112.8</v>
      </c>
      <c r="P42" s="1113">
        <f t="shared" si="7"/>
        <v>27.17</v>
      </c>
      <c r="Q42" s="1114">
        <f t="shared" si="22"/>
        <v>139.97</v>
      </c>
      <c r="R42" s="1765"/>
    </row>
    <row r="43" spans="1:18" x14ac:dyDescent="0.25">
      <c r="A43" s="12" t="s">
        <v>139</v>
      </c>
      <c r="B43" s="990"/>
      <c r="C43" s="1120"/>
      <c r="D43" s="14"/>
      <c r="E43" s="14"/>
      <c r="F43" s="991"/>
      <c r="G43" s="940"/>
      <c r="H43" s="1113"/>
      <c r="I43" s="941"/>
      <c r="J43" s="1119">
        <v>96</v>
      </c>
      <c r="K43" s="1120">
        <f t="shared" si="19"/>
        <v>0.60377358490566035</v>
      </c>
      <c r="L43" s="14">
        <v>4.62</v>
      </c>
      <c r="M43" s="14">
        <f t="shared" si="20"/>
        <v>443.52</v>
      </c>
      <c r="N43" s="1117">
        <v>1</v>
      </c>
      <c r="O43" s="1113">
        <f t="shared" si="21"/>
        <v>443.52</v>
      </c>
      <c r="P43" s="1113">
        <f t="shared" si="7"/>
        <v>106.84</v>
      </c>
      <c r="Q43" s="1114">
        <f t="shared" si="22"/>
        <v>550.36</v>
      </c>
      <c r="R43" s="1765"/>
    </row>
    <row r="44" spans="1:18" x14ac:dyDescent="0.25">
      <c r="A44" s="12" t="s">
        <v>140</v>
      </c>
      <c r="B44" s="990"/>
      <c r="C44" s="1120"/>
      <c r="D44" s="14"/>
      <c r="E44" s="14"/>
      <c r="F44" s="991"/>
      <c r="G44" s="940"/>
      <c r="H44" s="1113"/>
      <c r="I44" s="941"/>
      <c r="J44" s="1119">
        <v>96</v>
      </c>
      <c r="K44" s="1120">
        <f t="shared" si="19"/>
        <v>0.60377358490566035</v>
      </c>
      <c r="L44" s="14">
        <v>4.7</v>
      </c>
      <c r="M44" s="14">
        <f t="shared" si="20"/>
        <v>451.20000000000005</v>
      </c>
      <c r="N44" s="1117">
        <v>1</v>
      </c>
      <c r="O44" s="1113">
        <f t="shared" si="21"/>
        <v>451.2</v>
      </c>
      <c r="P44" s="1113">
        <f t="shared" si="7"/>
        <v>108.69</v>
      </c>
      <c r="Q44" s="1114">
        <f t="shared" si="22"/>
        <v>559.89</v>
      </c>
      <c r="R44" s="1765"/>
    </row>
    <row r="45" spans="1:18" x14ac:dyDescent="0.25">
      <c r="A45" s="12" t="s">
        <v>141</v>
      </c>
      <c r="B45" s="990">
        <v>10</v>
      </c>
      <c r="C45" s="1120">
        <f t="shared" si="14"/>
        <v>6.2893081761006289E-2</v>
      </c>
      <c r="D45" s="14">
        <v>4.7</v>
      </c>
      <c r="E45" s="14">
        <f t="shared" si="15"/>
        <v>47</v>
      </c>
      <c r="F45" s="991">
        <v>0.2</v>
      </c>
      <c r="G45" s="940">
        <f t="shared" si="16"/>
        <v>9.4</v>
      </c>
      <c r="H45" s="1113">
        <f t="shared" si="17"/>
        <v>2.2599999999999998</v>
      </c>
      <c r="I45" s="941">
        <f t="shared" si="18"/>
        <v>11.66</v>
      </c>
      <c r="J45" s="1119">
        <v>24</v>
      </c>
      <c r="K45" s="1120">
        <f t="shared" si="19"/>
        <v>0.15094339622641509</v>
      </c>
      <c r="L45" s="14">
        <v>4.7</v>
      </c>
      <c r="M45" s="14">
        <f>L45*J45</f>
        <v>112.80000000000001</v>
      </c>
      <c r="N45" s="1117">
        <v>1</v>
      </c>
      <c r="O45" s="1113">
        <f t="shared" si="21"/>
        <v>112.8</v>
      </c>
      <c r="P45" s="1113">
        <f t="shared" si="7"/>
        <v>27.17</v>
      </c>
      <c r="Q45" s="1114">
        <f t="shared" si="22"/>
        <v>139.97</v>
      </c>
      <c r="R45" s="1765">
        <v>11.66</v>
      </c>
    </row>
    <row r="46" spans="1:18" x14ac:dyDescent="0.25">
      <c r="A46" s="12" t="s">
        <v>142</v>
      </c>
      <c r="B46" s="990">
        <v>16</v>
      </c>
      <c r="C46" s="1120">
        <f t="shared" si="14"/>
        <v>0.10062893081761007</v>
      </c>
      <c r="D46" s="14">
        <v>4.62</v>
      </c>
      <c r="E46" s="14">
        <f t="shared" si="15"/>
        <v>73.92</v>
      </c>
      <c r="F46" s="991">
        <v>0.2</v>
      </c>
      <c r="G46" s="940">
        <f t="shared" si="16"/>
        <v>14.78</v>
      </c>
      <c r="H46" s="1113">
        <f t="shared" si="17"/>
        <v>3.56</v>
      </c>
      <c r="I46" s="941">
        <f t="shared" si="18"/>
        <v>18.34</v>
      </c>
      <c r="J46" s="1119">
        <v>16</v>
      </c>
      <c r="K46" s="1120">
        <f t="shared" si="19"/>
        <v>0.10062893081761007</v>
      </c>
      <c r="L46" s="14">
        <v>4.62</v>
      </c>
      <c r="M46" s="14">
        <f t="shared" si="20"/>
        <v>73.92</v>
      </c>
      <c r="N46" s="1117">
        <v>1</v>
      </c>
      <c r="O46" s="1113">
        <f t="shared" si="21"/>
        <v>73.92</v>
      </c>
      <c r="P46" s="1113">
        <f t="shared" si="7"/>
        <v>17.809999999999999</v>
      </c>
      <c r="Q46" s="1114">
        <f t="shared" si="22"/>
        <v>91.73</v>
      </c>
      <c r="R46" s="1765">
        <v>18.34</v>
      </c>
    </row>
    <row r="47" spans="1:18" x14ac:dyDescent="0.25">
      <c r="A47" s="12" t="s">
        <v>143</v>
      </c>
      <c r="B47" s="990"/>
      <c r="C47" s="1120"/>
      <c r="D47" s="14"/>
      <c r="E47" s="14"/>
      <c r="F47" s="991"/>
      <c r="G47" s="940"/>
      <c r="H47" s="1113"/>
      <c r="I47" s="941"/>
      <c r="J47" s="1119">
        <v>24</v>
      </c>
      <c r="K47" s="1120">
        <f t="shared" si="19"/>
        <v>0.15094339622641509</v>
      </c>
      <c r="L47" s="14">
        <v>4.7</v>
      </c>
      <c r="M47" s="14">
        <f t="shared" si="20"/>
        <v>112.80000000000001</v>
      </c>
      <c r="N47" s="1117">
        <v>1</v>
      </c>
      <c r="O47" s="1113">
        <f t="shared" si="21"/>
        <v>112.8</v>
      </c>
      <c r="P47" s="1113">
        <f t="shared" si="7"/>
        <v>27.17</v>
      </c>
      <c r="Q47" s="1114">
        <f t="shared" si="22"/>
        <v>139.97</v>
      </c>
      <c r="R47" s="1765"/>
    </row>
    <row r="48" spans="1:18" x14ac:dyDescent="0.25">
      <c r="A48" s="12" t="s">
        <v>144</v>
      </c>
      <c r="B48" s="990">
        <v>16</v>
      </c>
      <c r="C48" s="1120">
        <f t="shared" si="14"/>
        <v>0.10062893081761007</v>
      </c>
      <c r="D48" s="14">
        <v>4.7</v>
      </c>
      <c r="E48" s="14">
        <f t="shared" si="15"/>
        <v>75.2</v>
      </c>
      <c r="F48" s="991">
        <v>0.2</v>
      </c>
      <c r="G48" s="940">
        <f t="shared" si="16"/>
        <v>15.04</v>
      </c>
      <c r="H48" s="1113">
        <f t="shared" si="17"/>
        <v>3.62</v>
      </c>
      <c r="I48" s="941">
        <f t="shared" si="18"/>
        <v>18.66</v>
      </c>
      <c r="J48" s="1119"/>
      <c r="K48" s="1120"/>
      <c r="L48" s="14"/>
      <c r="M48" s="14"/>
      <c r="N48" s="1117"/>
      <c r="O48" s="1113"/>
      <c r="P48" s="1113"/>
      <c r="Q48" s="1114"/>
      <c r="R48" s="1765">
        <v>18.66</v>
      </c>
    </row>
    <row r="49" spans="1:18" x14ac:dyDescent="0.25">
      <c r="A49" s="12" t="s">
        <v>145</v>
      </c>
      <c r="B49" s="990">
        <v>40</v>
      </c>
      <c r="C49" s="1120">
        <f t="shared" si="14"/>
        <v>0.25157232704402516</v>
      </c>
      <c r="D49" s="14">
        <v>4.7</v>
      </c>
      <c r="E49" s="14">
        <f>D49*B49</f>
        <v>188</v>
      </c>
      <c r="F49" s="991">
        <v>0.2</v>
      </c>
      <c r="G49" s="940">
        <f t="shared" si="16"/>
        <v>37.6</v>
      </c>
      <c r="H49" s="1113">
        <f t="shared" si="17"/>
        <v>9.06</v>
      </c>
      <c r="I49" s="941">
        <f t="shared" si="18"/>
        <v>46.660000000000004</v>
      </c>
      <c r="J49" s="1119">
        <v>64</v>
      </c>
      <c r="K49" s="1120">
        <f t="shared" si="19"/>
        <v>0.40251572327044027</v>
      </c>
      <c r="L49" s="14">
        <v>4.7</v>
      </c>
      <c r="M49" s="14">
        <f t="shared" si="20"/>
        <v>300.8</v>
      </c>
      <c r="N49" s="1117">
        <v>1</v>
      </c>
      <c r="O49" s="1113">
        <f t="shared" si="21"/>
        <v>300.8</v>
      </c>
      <c r="P49" s="1113">
        <f t="shared" si="7"/>
        <v>72.459999999999994</v>
      </c>
      <c r="Q49" s="1114">
        <f t="shared" si="22"/>
        <v>373.26</v>
      </c>
      <c r="R49" s="1765">
        <v>46.660000000000004</v>
      </c>
    </row>
    <row r="50" spans="1:18" ht="73.900000000000006" customHeight="1" x14ac:dyDescent="0.25">
      <c r="A50" s="985" t="s">
        <v>10</v>
      </c>
      <c r="B50" s="1109">
        <f>SUM(B51:B64)</f>
        <v>424</v>
      </c>
      <c r="C50" s="1108">
        <f>SUM(C51:C64)</f>
        <v>2.6666666666666665</v>
      </c>
      <c r="D50" s="972"/>
      <c r="E50" s="972"/>
      <c r="F50" s="992"/>
      <c r="G50" s="1106">
        <f>SUM(G51:G64)</f>
        <v>308.25</v>
      </c>
      <c r="H50" s="1106">
        <f>SUM(H51:H64)</f>
        <v>74.27</v>
      </c>
      <c r="I50" s="1106">
        <f>SUM(I51:I64)</f>
        <v>382.52000000000004</v>
      </c>
      <c r="J50" s="1125">
        <f>SUM(J51:J64)</f>
        <v>1352</v>
      </c>
      <c r="K50" s="1106">
        <f>SUM(K51:K64)</f>
        <v>8.5031446540880502</v>
      </c>
      <c r="L50" s="972"/>
      <c r="M50" s="972"/>
      <c r="N50" s="1117"/>
      <c r="O50" s="1106">
        <f>SUM(O51:O64)</f>
        <v>4892.0999999999985</v>
      </c>
      <c r="P50" s="1106">
        <f>SUM(P51:P64)</f>
        <v>1178.5200000000002</v>
      </c>
      <c r="Q50" s="1106">
        <f>SUM(Q51:Q64)</f>
        <v>6070.6200000000008</v>
      </c>
      <c r="R50" s="1765">
        <v>382.52000000000004</v>
      </c>
    </row>
    <row r="51" spans="1:18" x14ac:dyDescent="0.25">
      <c r="A51" s="12" t="s">
        <v>146</v>
      </c>
      <c r="B51" s="990">
        <v>24</v>
      </c>
      <c r="C51" s="1120">
        <f>B51/159</f>
        <v>0.15094339622641509</v>
      </c>
      <c r="D51" s="14">
        <v>3.54</v>
      </c>
      <c r="E51" s="14">
        <f>D51*B51</f>
        <v>84.960000000000008</v>
      </c>
      <c r="F51" s="991">
        <v>0.2</v>
      </c>
      <c r="G51" s="14">
        <f t="shared" ref="G51" si="23">ROUND(E51*F51,2)</f>
        <v>16.989999999999998</v>
      </c>
      <c r="H51" s="14">
        <f>ROUND(G51*0.2409,2)</f>
        <v>4.09</v>
      </c>
      <c r="I51" s="15">
        <f t="shared" ref="I51" si="24">G51+H51</f>
        <v>21.08</v>
      </c>
      <c r="J51" s="1119">
        <v>135</v>
      </c>
      <c r="K51" s="1120">
        <f>J51/159</f>
        <v>0.84905660377358494</v>
      </c>
      <c r="L51" s="14">
        <v>3.54</v>
      </c>
      <c r="M51" s="14">
        <f>L51*J51</f>
        <v>477.9</v>
      </c>
      <c r="N51" s="1117">
        <v>1</v>
      </c>
      <c r="O51" s="14">
        <f t="shared" ref="O51" si="25">ROUND(M51*N51,2)</f>
        <v>477.9</v>
      </c>
      <c r="P51" s="14">
        <f t="shared" si="7"/>
        <v>115.13</v>
      </c>
      <c r="Q51" s="15">
        <f t="shared" ref="Q51" si="26">O51+P51</f>
        <v>593.03</v>
      </c>
      <c r="R51" s="1765">
        <v>21.08</v>
      </c>
    </row>
    <row r="52" spans="1:18" x14ac:dyDescent="0.25">
      <c r="A52" s="12" t="s">
        <v>147</v>
      </c>
      <c r="B52" s="990">
        <v>48</v>
      </c>
      <c r="C52" s="1120">
        <f t="shared" ref="C52:C59" si="27">B52/159</f>
        <v>0.30188679245283018</v>
      </c>
      <c r="D52" s="14">
        <v>3.54</v>
      </c>
      <c r="E52" s="14">
        <f t="shared" ref="E52:E59" si="28">D52*B52</f>
        <v>169.92000000000002</v>
      </c>
      <c r="F52" s="991">
        <v>0.2</v>
      </c>
      <c r="G52" s="940">
        <f t="shared" ref="G52:G59" si="29">ROUND(E52*F52,2)</f>
        <v>33.979999999999997</v>
      </c>
      <c r="H52" s="1113">
        <f t="shared" ref="H52:H59" si="30">ROUND(G52*0.2409,2)</f>
        <v>8.19</v>
      </c>
      <c r="I52" s="941">
        <f t="shared" ref="I52:I59" si="31">G52+H52</f>
        <v>42.169999999999995</v>
      </c>
      <c r="J52" s="1119">
        <v>144</v>
      </c>
      <c r="K52" s="1120">
        <f t="shared" ref="K52:K64" si="32">J52/159</f>
        <v>0.90566037735849059</v>
      </c>
      <c r="L52" s="14">
        <v>3.54</v>
      </c>
      <c r="M52" s="14">
        <f t="shared" ref="M52:M64" si="33">L52*J52</f>
        <v>509.76</v>
      </c>
      <c r="N52" s="1117">
        <v>1</v>
      </c>
      <c r="O52" s="1113">
        <f t="shared" ref="O52:O64" si="34">ROUND(M52*N52,2)</f>
        <v>509.76</v>
      </c>
      <c r="P52" s="1113">
        <f t="shared" si="7"/>
        <v>122.8</v>
      </c>
      <c r="Q52" s="1114">
        <f t="shared" ref="Q52:Q64" si="35">O52+P52</f>
        <v>632.55999999999995</v>
      </c>
      <c r="R52" s="1765">
        <v>42.169999999999995</v>
      </c>
    </row>
    <row r="53" spans="1:18" x14ac:dyDescent="0.25">
      <c r="A53" s="12" t="s">
        <v>148</v>
      </c>
      <c r="B53" s="990">
        <v>63</v>
      </c>
      <c r="C53" s="1120">
        <f t="shared" si="27"/>
        <v>0.39622641509433965</v>
      </c>
      <c r="D53" s="14">
        <v>3.72</v>
      </c>
      <c r="E53" s="14">
        <f t="shared" si="28"/>
        <v>234.36</v>
      </c>
      <c r="F53" s="991">
        <v>0.2</v>
      </c>
      <c r="G53" s="940">
        <f t="shared" si="29"/>
        <v>46.87</v>
      </c>
      <c r="H53" s="1113">
        <f t="shared" si="30"/>
        <v>11.29</v>
      </c>
      <c r="I53" s="941">
        <f t="shared" si="31"/>
        <v>58.16</v>
      </c>
      <c r="J53" s="1119">
        <v>153</v>
      </c>
      <c r="K53" s="1120">
        <f t="shared" si="32"/>
        <v>0.96226415094339623</v>
      </c>
      <c r="L53" s="14">
        <v>3.72</v>
      </c>
      <c r="M53" s="14">
        <f t="shared" si="33"/>
        <v>569.16000000000008</v>
      </c>
      <c r="N53" s="1117">
        <v>1</v>
      </c>
      <c r="O53" s="1113">
        <f t="shared" si="34"/>
        <v>569.16</v>
      </c>
      <c r="P53" s="1113">
        <f t="shared" si="7"/>
        <v>137.11000000000001</v>
      </c>
      <c r="Q53" s="1114">
        <f t="shared" si="35"/>
        <v>706.27</v>
      </c>
      <c r="R53" s="1765">
        <v>58.16</v>
      </c>
    </row>
    <row r="54" spans="1:18" x14ac:dyDescent="0.25">
      <c r="A54" s="12" t="s">
        <v>149</v>
      </c>
      <c r="B54" s="990">
        <v>57</v>
      </c>
      <c r="C54" s="1120">
        <f t="shared" si="27"/>
        <v>0.35849056603773582</v>
      </c>
      <c r="D54" s="14">
        <v>3.72</v>
      </c>
      <c r="E54" s="14">
        <f t="shared" si="28"/>
        <v>212.04000000000002</v>
      </c>
      <c r="F54" s="991">
        <v>0.2</v>
      </c>
      <c r="G54" s="940">
        <f t="shared" si="29"/>
        <v>42.41</v>
      </c>
      <c r="H54" s="1113">
        <f t="shared" si="30"/>
        <v>10.220000000000001</v>
      </c>
      <c r="I54" s="941">
        <f t="shared" si="31"/>
        <v>52.629999999999995</v>
      </c>
      <c r="J54" s="1119">
        <v>168</v>
      </c>
      <c r="K54" s="1120">
        <f t="shared" si="32"/>
        <v>1.0566037735849056</v>
      </c>
      <c r="L54" s="14">
        <v>3.72</v>
      </c>
      <c r="M54" s="14">
        <f t="shared" si="33"/>
        <v>624.96</v>
      </c>
      <c r="N54" s="1117">
        <v>1</v>
      </c>
      <c r="O54" s="1113">
        <f t="shared" si="34"/>
        <v>624.96</v>
      </c>
      <c r="P54" s="1113">
        <f t="shared" si="7"/>
        <v>150.55000000000001</v>
      </c>
      <c r="Q54" s="1114">
        <f t="shared" si="35"/>
        <v>775.51</v>
      </c>
      <c r="R54" s="1765">
        <v>52.629999999999995</v>
      </c>
    </row>
    <row r="55" spans="1:18" x14ac:dyDescent="0.25">
      <c r="A55" s="12" t="s">
        <v>150</v>
      </c>
      <c r="B55" s="990">
        <v>72</v>
      </c>
      <c r="C55" s="1120">
        <f t="shared" si="27"/>
        <v>0.45283018867924529</v>
      </c>
      <c r="D55" s="14">
        <v>3.72</v>
      </c>
      <c r="E55" s="14">
        <f t="shared" si="28"/>
        <v>267.84000000000003</v>
      </c>
      <c r="F55" s="991">
        <v>0.2</v>
      </c>
      <c r="G55" s="940">
        <f t="shared" si="29"/>
        <v>53.57</v>
      </c>
      <c r="H55" s="1113">
        <f t="shared" si="30"/>
        <v>12.91</v>
      </c>
      <c r="I55" s="941">
        <f t="shared" si="31"/>
        <v>66.48</v>
      </c>
      <c r="J55" s="1119">
        <v>228</v>
      </c>
      <c r="K55" s="1120">
        <f t="shared" si="32"/>
        <v>1.4339622641509433</v>
      </c>
      <c r="L55" s="14">
        <v>3.72</v>
      </c>
      <c r="M55" s="14">
        <f t="shared" si="33"/>
        <v>848.16000000000008</v>
      </c>
      <c r="N55" s="1117">
        <v>1</v>
      </c>
      <c r="O55" s="1113">
        <f t="shared" si="34"/>
        <v>848.16</v>
      </c>
      <c r="P55" s="1113">
        <f t="shared" si="7"/>
        <v>204.32</v>
      </c>
      <c r="Q55" s="1114">
        <f t="shared" si="35"/>
        <v>1052.48</v>
      </c>
      <c r="R55" s="1765">
        <v>66.48</v>
      </c>
    </row>
    <row r="56" spans="1:18" x14ac:dyDescent="0.25">
      <c r="A56" s="12" t="s">
        <v>151</v>
      </c>
      <c r="B56" s="990">
        <v>48</v>
      </c>
      <c r="C56" s="1120">
        <f t="shared" si="27"/>
        <v>0.30188679245283018</v>
      </c>
      <c r="D56" s="14">
        <v>3.54</v>
      </c>
      <c r="E56" s="14">
        <f t="shared" si="28"/>
        <v>169.92000000000002</v>
      </c>
      <c r="F56" s="991">
        <v>0.2</v>
      </c>
      <c r="G56" s="940">
        <f t="shared" si="29"/>
        <v>33.979999999999997</v>
      </c>
      <c r="H56" s="1113">
        <f t="shared" si="30"/>
        <v>8.19</v>
      </c>
      <c r="I56" s="941">
        <f t="shared" si="31"/>
        <v>42.169999999999995</v>
      </c>
      <c r="J56" s="1119">
        <v>132</v>
      </c>
      <c r="K56" s="1120">
        <f t="shared" si="32"/>
        <v>0.83018867924528306</v>
      </c>
      <c r="L56" s="14">
        <v>3.54</v>
      </c>
      <c r="M56" s="14">
        <f t="shared" si="33"/>
        <v>467.28000000000003</v>
      </c>
      <c r="N56" s="1117">
        <v>1</v>
      </c>
      <c r="O56" s="1113">
        <f t="shared" si="34"/>
        <v>467.28</v>
      </c>
      <c r="P56" s="1113">
        <f t="shared" si="7"/>
        <v>112.57</v>
      </c>
      <c r="Q56" s="1114">
        <f t="shared" si="35"/>
        <v>579.84999999999991</v>
      </c>
      <c r="R56" s="1765">
        <v>42.169999999999995</v>
      </c>
    </row>
    <row r="57" spans="1:18" x14ac:dyDescent="0.25">
      <c r="A57" s="12" t="s">
        <v>152</v>
      </c>
      <c r="B57" s="990">
        <v>80</v>
      </c>
      <c r="C57" s="1120">
        <f t="shared" si="27"/>
        <v>0.50314465408805031</v>
      </c>
      <c r="D57" s="14">
        <v>3.54</v>
      </c>
      <c r="E57" s="14">
        <f t="shared" si="28"/>
        <v>283.2</v>
      </c>
      <c r="F57" s="991">
        <v>0.2</v>
      </c>
      <c r="G57" s="940">
        <f t="shared" si="29"/>
        <v>56.64</v>
      </c>
      <c r="H57" s="1113">
        <f t="shared" si="30"/>
        <v>13.64</v>
      </c>
      <c r="I57" s="941">
        <f t="shared" si="31"/>
        <v>70.28</v>
      </c>
      <c r="J57" s="1119">
        <v>164</v>
      </c>
      <c r="K57" s="1120">
        <f t="shared" si="32"/>
        <v>1.0314465408805031</v>
      </c>
      <c r="L57" s="14">
        <v>3.54</v>
      </c>
      <c r="M57" s="14">
        <f t="shared" si="33"/>
        <v>580.56000000000006</v>
      </c>
      <c r="N57" s="1117">
        <v>1</v>
      </c>
      <c r="O57" s="1113">
        <f t="shared" si="34"/>
        <v>580.55999999999995</v>
      </c>
      <c r="P57" s="1113">
        <f t="shared" si="7"/>
        <v>139.86000000000001</v>
      </c>
      <c r="Q57" s="1114">
        <f t="shared" si="35"/>
        <v>720.42</v>
      </c>
      <c r="R57" s="1765">
        <v>70.28</v>
      </c>
    </row>
    <row r="58" spans="1:18" x14ac:dyDescent="0.25">
      <c r="A58" s="12" t="s">
        <v>153</v>
      </c>
      <c r="B58" s="990"/>
      <c r="C58" s="1120"/>
      <c r="D58" s="14"/>
      <c r="E58" s="14"/>
      <c r="F58" s="991"/>
      <c r="G58" s="940"/>
      <c r="H58" s="1113"/>
      <c r="I58" s="941"/>
      <c r="J58" s="1119">
        <v>24</v>
      </c>
      <c r="K58" s="1120">
        <f t="shared" si="32"/>
        <v>0.15094339622641509</v>
      </c>
      <c r="L58" s="14">
        <v>3.54</v>
      </c>
      <c r="M58" s="14">
        <f t="shared" si="33"/>
        <v>84.960000000000008</v>
      </c>
      <c r="N58" s="1117">
        <v>1</v>
      </c>
      <c r="O58" s="1113">
        <f t="shared" si="34"/>
        <v>84.96</v>
      </c>
      <c r="P58" s="1113">
        <f t="shared" si="7"/>
        <v>20.47</v>
      </c>
      <c r="Q58" s="1114">
        <f t="shared" si="35"/>
        <v>105.42999999999999</v>
      </c>
      <c r="R58" s="1765"/>
    </row>
    <row r="59" spans="1:18" x14ac:dyDescent="0.25">
      <c r="A59" s="12" t="s">
        <v>154</v>
      </c>
      <c r="B59" s="990">
        <v>32</v>
      </c>
      <c r="C59" s="1120">
        <f t="shared" si="27"/>
        <v>0.20125786163522014</v>
      </c>
      <c r="D59" s="14">
        <v>3.72</v>
      </c>
      <c r="E59" s="14">
        <f t="shared" si="28"/>
        <v>119.04</v>
      </c>
      <c r="F59" s="991">
        <v>0.2</v>
      </c>
      <c r="G59" s="940">
        <f t="shared" si="29"/>
        <v>23.81</v>
      </c>
      <c r="H59" s="1113">
        <f t="shared" si="30"/>
        <v>5.74</v>
      </c>
      <c r="I59" s="941">
        <f t="shared" si="31"/>
        <v>29.549999999999997</v>
      </c>
      <c r="J59" s="1119"/>
      <c r="K59" s="1120"/>
      <c r="L59" s="14"/>
      <c r="M59" s="14"/>
      <c r="N59" s="1117"/>
      <c r="O59" s="1113"/>
      <c r="P59" s="1113"/>
      <c r="Q59" s="1114"/>
      <c r="R59" s="1765">
        <v>29.549999999999997</v>
      </c>
    </row>
    <row r="60" spans="1:18" ht="18.600000000000001" customHeight="1" x14ac:dyDescent="0.25">
      <c r="A60" s="12" t="s">
        <v>155</v>
      </c>
      <c r="B60" s="990"/>
      <c r="C60" s="1115"/>
      <c r="D60" s="14"/>
      <c r="E60" s="14"/>
      <c r="F60" s="991"/>
      <c r="G60" s="940"/>
      <c r="H60" s="1113"/>
      <c r="I60" s="941"/>
      <c r="J60" s="1119">
        <v>96</v>
      </c>
      <c r="K60" s="1120">
        <f t="shared" si="32"/>
        <v>0.60377358490566035</v>
      </c>
      <c r="L60" s="14">
        <v>3.54</v>
      </c>
      <c r="M60" s="14">
        <f t="shared" si="33"/>
        <v>339.84000000000003</v>
      </c>
      <c r="N60" s="1117">
        <v>1</v>
      </c>
      <c r="O60" s="1113">
        <f t="shared" si="34"/>
        <v>339.84</v>
      </c>
      <c r="P60" s="1113">
        <f t="shared" si="7"/>
        <v>81.87</v>
      </c>
      <c r="Q60" s="1114">
        <f t="shared" si="35"/>
        <v>421.71</v>
      </c>
      <c r="R60" s="1765"/>
    </row>
    <row r="61" spans="1:18" x14ac:dyDescent="0.25">
      <c r="A61" s="12" t="s">
        <v>156</v>
      </c>
      <c r="B61" s="990"/>
      <c r="C61" s="1115"/>
      <c r="D61" s="14"/>
      <c r="E61" s="14"/>
      <c r="F61" s="991"/>
      <c r="G61" s="940"/>
      <c r="H61" s="1113"/>
      <c r="I61" s="941"/>
      <c r="J61" s="1119">
        <v>24</v>
      </c>
      <c r="K61" s="1120">
        <f t="shared" si="32"/>
        <v>0.15094339622641509</v>
      </c>
      <c r="L61" s="14">
        <v>3.54</v>
      </c>
      <c r="M61" s="14">
        <f t="shared" si="33"/>
        <v>84.960000000000008</v>
      </c>
      <c r="N61" s="1117">
        <v>1</v>
      </c>
      <c r="O61" s="1113">
        <f t="shared" si="34"/>
        <v>84.96</v>
      </c>
      <c r="P61" s="1113">
        <f t="shared" si="7"/>
        <v>20.47</v>
      </c>
      <c r="Q61" s="1114">
        <f t="shared" si="35"/>
        <v>105.42999999999999</v>
      </c>
      <c r="R61" s="1765"/>
    </row>
    <row r="62" spans="1:18" x14ac:dyDescent="0.25">
      <c r="A62" s="12" t="s">
        <v>157</v>
      </c>
      <c r="B62" s="990"/>
      <c r="C62" s="1115"/>
      <c r="D62" s="14"/>
      <c r="E62" s="14"/>
      <c r="F62" s="991"/>
      <c r="G62" s="940"/>
      <c r="H62" s="1113"/>
      <c r="I62" s="941"/>
      <c r="J62" s="1119">
        <v>24</v>
      </c>
      <c r="K62" s="1120">
        <f t="shared" si="32"/>
        <v>0.15094339622641509</v>
      </c>
      <c r="L62" s="14">
        <v>3.72</v>
      </c>
      <c r="M62" s="14">
        <f t="shared" si="33"/>
        <v>89.28</v>
      </c>
      <c r="N62" s="1117">
        <v>1</v>
      </c>
      <c r="O62" s="1113">
        <f t="shared" si="34"/>
        <v>89.28</v>
      </c>
      <c r="P62" s="1113">
        <f t="shared" si="7"/>
        <v>21.51</v>
      </c>
      <c r="Q62" s="1114">
        <f t="shared" si="35"/>
        <v>110.79</v>
      </c>
      <c r="R62" s="1765"/>
    </row>
    <row r="63" spans="1:18" x14ac:dyDescent="0.25">
      <c r="A63" s="12" t="s">
        <v>158</v>
      </c>
      <c r="B63" s="990"/>
      <c r="C63" s="1115"/>
      <c r="D63" s="14"/>
      <c r="E63" s="14"/>
      <c r="F63" s="991"/>
      <c r="G63" s="940"/>
      <c r="H63" s="1113"/>
      <c r="I63" s="941"/>
      <c r="J63" s="1119">
        <v>12</v>
      </c>
      <c r="K63" s="1120">
        <f t="shared" si="32"/>
        <v>7.5471698113207544E-2</v>
      </c>
      <c r="L63" s="14">
        <v>3.54</v>
      </c>
      <c r="M63" s="14">
        <f t="shared" si="33"/>
        <v>42.480000000000004</v>
      </c>
      <c r="N63" s="1117">
        <v>1</v>
      </c>
      <c r="O63" s="1113">
        <f t="shared" si="34"/>
        <v>42.48</v>
      </c>
      <c r="P63" s="1113">
        <f t="shared" si="7"/>
        <v>10.23</v>
      </c>
      <c r="Q63" s="1114">
        <f t="shared" si="35"/>
        <v>52.709999999999994</v>
      </c>
      <c r="R63" s="1765"/>
    </row>
    <row r="64" spans="1:18" x14ac:dyDescent="0.25">
      <c r="A64" s="12" t="s">
        <v>159</v>
      </c>
      <c r="B64" s="990"/>
      <c r="C64" s="1115"/>
      <c r="D64" s="14"/>
      <c r="E64" s="14"/>
      <c r="F64" s="991"/>
      <c r="G64" s="940"/>
      <c r="H64" s="1113"/>
      <c r="I64" s="941"/>
      <c r="J64" s="1119">
        <v>48</v>
      </c>
      <c r="K64" s="1120">
        <f t="shared" si="32"/>
        <v>0.30188679245283018</v>
      </c>
      <c r="L64" s="14">
        <v>3.6</v>
      </c>
      <c r="M64" s="14">
        <f t="shared" si="33"/>
        <v>172.8</v>
      </c>
      <c r="N64" s="1117">
        <v>1</v>
      </c>
      <c r="O64" s="1113">
        <f t="shared" si="34"/>
        <v>172.8</v>
      </c>
      <c r="P64" s="1113">
        <f t="shared" si="7"/>
        <v>41.63</v>
      </c>
      <c r="Q64" s="1114">
        <f t="shared" si="35"/>
        <v>214.43</v>
      </c>
      <c r="R64" s="1765"/>
    </row>
    <row r="65" spans="1:19" s="1" customFormat="1" ht="19.149999999999999" customHeight="1" x14ac:dyDescent="0.25">
      <c r="A65" s="1011" t="s">
        <v>2197</v>
      </c>
      <c r="B65" s="1057">
        <f>B66+B69+B74</f>
        <v>126.5</v>
      </c>
      <c r="C65" s="26"/>
      <c r="D65" s="10"/>
      <c r="E65" s="10"/>
      <c r="F65" s="1018"/>
      <c r="G65" s="10">
        <f>G66+G69+G74</f>
        <v>276.26</v>
      </c>
      <c r="H65" s="10">
        <f>H66+H69+H74</f>
        <v>66.56</v>
      </c>
      <c r="I65" s="10">
        <f>I66+I69+I74</f>
        <v>342.82</v>
      </c>
      <c r="J65" s="1124">
        <f>J66+J69+J74</f>
        <v>384.25</v>
      </c>
      <c r="K65" s="26"/>
      <c r="L65" s="10"/>
      <c r="M65" s="10"/>
      <c r="N65" s="1121"/>
      <c r="O65" s="10">
        <f>O66+O69+O74</f>
        <v>1516.7</v>
      </c>
      <c r="P65" s="10">
        <f>P66+P69+P74</f>
        <v>365.36</v>
      </c>
      <c r="Q65" s="10">
        <f>Q66+Q69+Q74</f>
        <v>1882.06</v>
      </c>
      <c r="R65" s="1766">
        <v>342.81781899999999</v>
      </c>
      <c r="S65" s="1766">
        <v>1882.06</v>
      </c>
    </row>
    <row r="66" spans="1:19" ht="50.45" customHeight="1" x14ac:dyDescent="0.25">
      <c r="A66" s="985" t="s">
        <v>11</v>
      </c>
      <c r="B66" s="1109">
        <f>SUM(B67:B68)</f>
        <v>0</v>
      </c>
      <c r="C66" s="1108">
        <f>SUM(C67:C68)</f>
        <v>0.19</v>
      </c>
      <c r="D66" s="972"/>
      <c r="E66" s="972"/>
      <c r="F66" s="992"/>
      <c r="G66" s="1106">
        <f>SUM(G67:G68)</f>
        <v>45.6</v>
      </c>
      <c r="H66" s="1106">
        <f t="shared" ref="H66:I66" si="36">SUM(H67:H68)</f>
        <v>10.99</v>
      </c>
      <c r="I66" s="1106">
        <f t="shared" si="36"/>
        <v>56.59</v>
      </c>
      <c r="J66" s="1125">
        <f>SUM(J67:J68)</f>
        <v>0</v>
      </c>
      <c r="K66" s="1106">
        <f>SUM(K67:K68)</f>
        <v>1.3199999999999998</v>
      </c>
      <c r="L66" s="972"/>
      <c r="M66" s="972"/>
      <c r="N66" s="1118"/>
      <c r="O66" s="1106">
        <f>SUM(O67:O68)</f>
        <v>475.2</v>
      </c>
      <c r="P66" s="1106">
        <f t="shared" ref="P66:Q66" si="37">SUM(P67:P68)</f>
        <v>114.47</v>
      </c>
      <c r="Q66" s="1106">
        <f t="shared" si="37"/>
        <v>589.67000000000007</v>
      </c>
      <c r="R66" s="1765">
        <v>56.59</v>
      </c>
    </row>
    <row r="67" spans="1:19" ht="18.75" customHeight="1" x14ac:dyDescent="0.25">
      <c r="A67" s="12" t="s">
        <v>160</v>
      </c>
      <c r="B67" s="990"/>
      <c r="C67" s="1120">
        <v>0.19</v>
      </c>
      <c r="D67" s="14">
        <v>1200</v>
      </c>
      <c r="E67" s="14">
        <f>C67*D67</f>
        <v>228</v>
      </c>
      <c r="F67" s="991">
        <v>0.2</v>
      </c>
      <c r="G67" s="14">
        <f t="shared" ref="G67" si="38">ROUND(E67*F67,2)</f>
        <v>45.6</v>
      </c>
      <c r="H67" s="14">
        <f>ROUND(G67*0.2409,2)</f>
        <v>10.99</v>
      </c>
      <c r="I67" s="15">
        <f t="shared" ref="I67" si="39">G67+H67</f>
        <v>56.59</v>
      </c>
      <c r="J67" s="1119"/>
      <c r="K67" s="27">
        <v>0.56999999999999995</v>
      </c>
      <c r="L67" s="14">
        <v>1200</v>
      </c>
      <c r="M67" s="14">
        <f>L67*K67</f>
        <v>683.99999999999989</v>
      </c>
      <c r="N67" s="1117">
        <v>0.3</v>
      </c>
      <c r="O67" s="14">
        <f t="shared" ref="O67" si="40">ROUND(M67*N67,2)</f>
        <v>205.2</v>
      </c>
      <c r="P67" s="14">
        <f t="shared" ref="P67:P77" si="41">ROUND(O67*0.2409,2)</f>
        <v>49.43</v>
      </c>
      <c r="Q67" s="15">
        <f t="shared" ref="Q67" si="42">O67+P67</f>
        <v>254.63</v>
      </c>
      <c r="R67" s="1765">
        <v>56.59</v>
      </c>
    </row>
    <row r="68" spans="1:19" ht="19.5" customHeight="1" x14ac:dyDescent="0.25">
      <c r="A68" s="12" t="s">
        <v>161</v>
      </c>
      <c r="B68" s="990"/>
      <c r="C68" s="27"/>
      <c r="D68" s="14"/>
      <c r="E68" s="14"/>
      <c r="F68" s="991"/>
      <c r="G68" s="14"/>
      <c r="H68" s="14"/>
      <c r="I68" s="15"/>
      <c r="J68" s="1119"/>
      <c r="K68" s="27">
        <v>0.75</v>
      </c>
      <c r="L68" s="14">
        <v>1200</v>
      </c>
      <c r="M68" s="14">
        <f>L68*K68</f>
        <v>900</v>
      </c>
      <c r="N68" s="1117">
        <v>0.3</v>
      </c>
      <c r="O68" s="1113">
        <f t="shared" ref="O68" si="43">ROUND(M68*N68,2)</f>
        <v>270</v>
      </c>
      <c r="P68" s="1113">
        <f t="shared" si="41"/>
        <v>65.040000000000006</v>
      </c>
      <c r="Q68" s="1114">
        <f t="shared" ref="Q68" si="44">O68+P68</f>
        <v>335.04</v>
      </c>
      <c r="R68" s="1765"/>
    </row>
    <row r="69" spans="1:19" ht="49.5" customHeight="1" x14ac:dyDescent="0.25">
      <c r="A69" s="985" t="s">
        <v>9</v>
      </c>
      <c r="B69" s="1109">
        <f>SUM(B70:B73)</f>
        <v>112.5</v>
      </c>
      <c r="C69" s="1108">
        <f>SUM(C70:C73)</f>
        <v>0.95754716981132071</v>
      </c>
      <c r="D69" s="972"/>
      <c r="E69" s="972"/>
      <c r="F69" s="992"/>
      <c r="G69" s="1106">
        <f>SUM(G70:G73)</f>
        <v>175.75</v>
      </c>
      <c r="H69" s="1106">
        <f>SUM(H70:H73)</f>
        <v>42.34</v>
      </c>
      <c r="I69" s="1106">
        <f>SUM(I70:I73)</f>
        <v>218.09</v>
      </c>
      <c r="J69" s="1125">
        <f>SUM(J70:J73)</f>
        <v>314.5</v>
      </c>
      <c r="K69" s="1106">
        <f>SUM(K70:K73)</f>
        <v>3.1099999999999994</v>
      </c>
      <c r="L69" s="972"/>
      <c r="M69" s="972"/>
      <c r="N69" s="1118"/>
      <c r="O69" s="1106">
        <f>SUM(O70:O73)</f>
        <v>866.18000000000006</v>
      </c>
      <c r="P69" s="1106">
        <f>SUM(P70:P73)</f>
        <v>208.65999999999997</v>
      </c>
      <c r="Q69" s="1106">
        <f>SUM(Q70:Q73)</f>
        <v>1074.8399999999999</v>
      </c>
      <c r="R69" s="1765">
        <v>218.09</v>
      </c>
    </row>
    <row r="70" spans="1:19" x14ac:dyDescent="0.25">
      <c r="A70" s="12" t="s">
        <v>162</v>
      </c>
      <c r="B70" s="990"/>
      <c r="C70" s="1120">
        <v>0.25</v>
      </c>
      <c r="D70" s="14">
        <v>1400</v>
      </c>
      <c r="E70" s="14">
        <f>D70*C70</f>
        <v>350</v>
      </c>
      <c r="F70" s="991">
        <v>0.2</v>
      </c>
      <c r="G70" s="14">
        <f t="shared" ref="G70" si="45">ROUND(E70*F70,2)</f>
        <v>70</v>
      </c>
      <c r="H70" s="14">
        <f>ROUND(G70*0.2409,2)</f>
        <v>16.86</v>
      </c>
      <c r="I70" s="15">
        <f t="shared" ref="I70" si="46">G70+H70</f>
        <v>86.86</v>
      </c>
      <c r="J70" s="1119"/>
      <c r="K70" s="27">
        <v>0.75</v>
      </c>
      <c r="L70" s="14">
        <v>1400</v>
      </c>
      <c r="M70" s="14">
        <f>L70*K70</f>
        <v>1050</v>
      </c>
      <c r="N70" s="1117">
        <v>0.3</v>
      </c>
      <c r="O70" s="14">
        <f t="shared" ref="O70" si="47">ROUND(M70*N70,2)</f>
        <v>315</v>
      </c>
      <c r="P70" s="14">
        <f t="shared" si="41"/>
        <v>75.88</v>
      </c>
      <c r="Q70" s="15">
        <f t="shared" ref="Q70" si="48">O70+P70</f>
        <v>390.88</v>
      </c>
      <c r="R70" s="1765">
        <v>86.86</v>
      </c>
    </row>
    <row r="71" spans="1:19" x14ac:dyDescent="0.25">
      <c r="A71" s="12" t="s">
        <v>163</v>
      </c>
      <c r="B71" s="990"/>
      <c r="C71" s="27"/>
      <c r="D71" s="14"/>
      <c r="E71" s="14"/>
      <c r="F71" s="991"/>
      <c r="G71" s="940"/>
      <c r="H71" s="1113"/>
      <c r="I71" s="941"/>
      <c r="J71" s="1119"/>
      <c r="K71" s="27">
        <v>0.38</v>
      </c>
      <c r="L71" s="14">
        <v>945</v>
      </c>
      <c r="M71" s="14">
        <f>L71*K71</f>
        <v>359.1</v>
      </c>
      <c r="N71" s="1117">
        <v>0.3</v>
      </c>
      <c r="O71" s="1113">
        <f t="shared" ref="O71:O73" si="49">ROUND(M71*N71,2)</f>
        <v>107.73</v>
      </c>
      <c r="P71" s="1113">
        <f t="shared" si="41"/>
        <v>25.95</v>
      </c>
      <c r="Q71" s="1114">
        <f t="shared" ref="Q71:Q73" si="50">O71+P71</f>
        <v>133.68</v>
      </c>
      <c r="R71" s="1765"/>
    </row>
    <row r="72" spans="1:19" x14ac:dyDescent="0.25">
      <c r="A72" s="12" t="s">
        <v>164</v>
      </c>
      <c r="B72" s="990">
        <v>36.5</v>
      </c>
      <c r="C72" s="1120">
        <f>B72/159</f>
        <v>0.22955974842767296</v>
      </c>
      <c r="D72" s="14">
        <v>4.7</v>
      </c>
      <c r="E72" s="14">
        <f>D72*B72</f>
        <v>171.55</v>
      </c>
      <c r="F72" s="991">
        <v>0.2</v>
      </c>
      <c r="G72" s="940">
        <f t="shared" ref="G72:G73" si="51">ROUND(E72*F72,2)</f>
        <v>34.31</v>
      </c>
      <c r="H72" s="1113">
        <f t="shared" ref="H72:H73" si="52">ROUND(G72*0.2409,2)</f>
        <v>8.27</v>
      </c>
      <c r="I72" s="941">
        <f t="shared" ref="I72:I73" si="53">G72+H72</f>
        <v>42.58</v>
      </c>
      <c r="J72" s="1119">
        <v>187.5</v>
      </c>
      <c r="K72" s="27">
        <v>1.18</v>
      </c>
      <c r="L72" s="14">
        <v>4.7</v>
      </c>
      <c r="M72" s="14">
        <f>L72*J72</f>
        <v>881.25</v>
      </c>
      <c r="N72" s="1117">
        <v>0.3</v>
      </c>
      <c r="O72" s="1113">
        <f t="shared" si="49"/>
        <v>264.38</v>
      </c>
      <c r="P72" s="1113">
        <f t="shared" si="41"/>
        <v>63.69</v>
      </c>
      <c r="Q72" s="1114">
        <f t="shared" si="50"/>
        <v>328.07</v>
      </c>
      <c r="R72" s="1765">
        <v>42.58</v>
      </c>
    </row>
    <row r="73" spans="1:19" x14ac:dyDescent="0.25">
      <c r="A73" s="12" t="s">
        <v>165</v>
      </c>
      <c r="B73" s="990">
        <v>76</v>
      </c>
      <c r="C73" s="1120">
        <f>B73/159</f>
        <v>0.4779874213836478</v>
      </c>
      <c r="D73" s="14">
        <v>4.7</v>
      </c>
      <c r="E73" s="14">
        <f t="shared" ref="E73" si="54">D73*B73</f>
        <v>357.2</v>
      </c>
      <c r="F73" s="991">
        <v>0.2</v>
      </c>
      <c r="G73" s="940">
        <f t="shared" si="51"/>
        <v>71.44</v>
      </c>
      <c r="H73" s="1113">
        <f t="shared" si="52"/>
        <v>17.21</v>
      </c>
      <c r="I73" s="941">
        <f t="shared" si="53"/>
        <v>88.65</v>
      </c>
      <c r="J73" s="1119">
        <v>127</v>
      </c>
      <c r="K73" s="27">
        <v>0.8</v>
      </c>
      <c r="L73" s="14">
        <v>4.7</v>
      </c>
      <c r="M73" s="14">
        <f>L73*J73</f>
        <v>596.9</v>
      </c>
      <c r="N73" s="1117">
        <v>0.3</v>
      </c>
      <c r="O73" s="1113">
        <f t="shared" si="49"/>
        <v>179.07</v>
      </c>
      <c r="P73" s="1113">
        <f t="shared" si="41"/>
        <v>43.14</v>
      </c>
      <c r="Q73" s="1114">
        <f t="shared" si="50"/>
        <v>222.20999999999998</v>
      </c>
      <c r="R73" s="1765">
        <v>88.65</v>
      </c>
    </row>
    <row r="74" spans="1:19" ht="37.5" customHeight="1" x14ac:dyDescent="0.25">
      <c r="A74" s="985" t="s">
        <v>8</v>
      </c>
      <c r="B74" s="1109">
        <f>SUM(B75:B77)</f>
        <v>14</v>
      </c>
      <c r="C74" s="1108">
        <f>SUM(C75:C77)</f>
        <v>0.33805031446540879</v>
      </c>
      <c r="D74" s="972"/>
      <c r="E74" s="972"/>
      <c r="F74" s="992"/>
      <c r="G74" s="1106">
        <f>SUM(G75:G77)</f>
        <v>54.91</v>
      </c>
      <c r="H74" s="1106">
        <f t="shared" ref="H74:I74" si="55">SUM(H75:H77)</f>
        <v>13.23</v>
      </c>
      <c r="I74" s="1106">
        <f t="shared" si="55"/>
        <v>68.14</v>
      </c>
      <c r="J74" s="1125">
        <f>SUM(J75:J77)</f>
        <v>69.75</v>
      </c>
      <c r="K74" s="1106">
        <f>SUM(K75:K77)</f>
        <v>0.81499999999999995</v>
      </c>
      <c r="L74" s="972"/>
      <c r="M74" s="972"/>
      <c r="N74" s="1118"/>
      <c r="O74" s="1106">
        <f>SUM(O75:O77)</f>
        <v>175.32</v>
      </c>
      <c r="P74" s="1106">
        <f t="shared" ref="P74:Q74" si="56">SUM(P75:P77)</f>
        <v>42.230000000000004</v>
      </c>
      <c r="Q74" s="1106">
        <f t="shared" si="56"/>
        <v>217.55</v>
      </c>
      <c r="R74" s="1765">
        <v>68.137818999999993</v>
      </c>
      <c r="S74" s="347">
        <v>217.55</v>
      </c>
    </row>
    <row r="75" spans="1:19" x14ac:dyDescent="0.25">
      <c r="A75" s="938" t="s">
        <v>166</v>
      </c>
      <c r="B75" s="990"/>
      <c r="C75" s="1122">
        <v>0.25</v>
      </c>
      <c r="D75" s="79">
        <v>900</v>
      </c>
      <c r="E75" s="79">
        <f>D75*C75</f>
        <v>225</v>
      </c>
      <c r="F75" s="991">
        <v>0.2</v>
      </c>
      <c r="G75" s="14">
        <f t="shared" ref="G75" si="57">ROUND(E75*F75,2)</f>
        <v>45</v>
      </c>
      <c r="H75" s="14">
        <f>ROUND(G75*0.2409,2)</f>
        <v>10.84</v>
      </c>
      <c r="I75" s="15">
        <f t="shared" ref="I75" si="58">G75+H75</f>
        <v>55.84</v>
      </c>
      <c r="J75" s="1119"/>
      <c r="K75" s="1120">
        <v>0.375</v>
      </c>
      <c r="L75" s="14">
        <v>900</v>
      </c>
      <c r="M75" s="14">
        <f>L75*K75</f>
        <v>337.5</v>
      </c>
      <c r="N75" s="1117">
        <v>0.3</v>
      </c>
      <c r="O75" s="14">
        <f t="shared" ref="O75" si="59">ROUND(M75*N75,2)</f>
        <v>101.25</v>
      </c>
      <c r="P75" s="14">
        <f t="shared" si="41"/>
        <v>24.39</v>
      </c>
      <c r="Q75" s="15">
        <f t="shared" ref="Q75" si="60">O75+P75</f>
        <v>125.64</v>
      </c>
      <c r="R75" s="1765">
        <v>55.84</v>
      </c>
    </row>
    <row r="76" spans="1:19" x14ac:dyDescent="0.25">
      <c r="A76" s="938" t="s">
        <v>167</v>
      </c>
      <c r="B76" s="990">
        <v>14</v>
      </c>
      <c r="C76" s="1122">
        <f>B76/159</f>
        <v>8.8050314465408799E-2</v>
      </c>
      <c r="D76" s="79">
        <v>3.54</v>
      </c>
      <c r="E76" s="79">
        <f>D76*B76</f>
        <v>49.56</v>
      </c>
      <c r="F76" s="991">
        <v>0.2</v>
      </c>
      <c r="G76" s="940">
        <f t="shared" ref="G76" si="61">ROUND(E76*F76,2)</f>
        <v>9.91</v>
      </c>
      <c r="H76" s="1113">
        <f t="shared" ref="H76" si="62">ROUND(G76*0.2409,2)</f>
        <v>2.39</v>
      </c>
      <c r="I76" s="941">
        <f t="shared" ref="I76" si="63">G76+H76</f>
        <v>12.3</v>
      </c>
      <c r="J76" s="13">
        <v>40</v>
      </c>
      <c r="K76" s="27">
        <v>0.25</v>
      </c>
      <c r="L76" s="14">
        <v>3.54</v>
      </c>
      <c r="M76" s="14">
        <f>L76*J76</f>
        <v>141.6</v>
      </c>
      <c r="N76" s="1117">
        <v>0.3</v>
      </c>
      <c r="O76" s="1113">
        <f t="shared" ref="O76:O77" si="64">ROUND(M76*N76,2)</f>
        <v>42.48</v>
      </c>
      <c r="P76" s="1113">
        <f t="shared" si="41"/>
        <v>10.23</v>
      </c>
      <c r="Q76" s="1114">
        <f t="shared" ref="Q76:Q77" si="65">O76+P76</f>
        <v>52.709999999999994</v>
      </c>
      <c r="R76" s="1765">
        <v>12.3</v>
      </c>
    </row>
    <row r="77" spans="1:19" x14ac:dyDescent="0.25">
      <c r="A77" s="938" t="s">
        <v>167</v>
      </c>
      <c r="B77" s="1033"/>
      <c r="C77" s="78"/>
      <c r="D77" s="79"/>
      <c r="E77" s="79"/>
      <c r="F77" s="991"/>
      <c r="G77" s="940"/>
      <c r="H77" s="1113"/>
      <c r="I77" s="941"/>
      <c r="J77" s="1119">
        <v>29.75</v>
      </c>
      <c r="K77" s="27">
        <v>0.19</v>
      </c>
      <c r="L77" s="14">
        <v>3.54</v>
      </c>
      <c r="M77" s="14">
        <f>L77*J77</f>
        <v>105.315</v>
      </c>
      <c r="N77" s="1117">
        <v>0.3</v>
      </c>
      <c r="O77" s="1113">
        <f t="shared" si="64"/>
        <v>31.59</v>
      </c>
      <c r="P77" s="1113">
        <f t="shared" si="41"/>
        <v>7.61</v>
      </c>
      <c r="Q77" s="1114">
        <f t="shared" si="65"/>
        <v>39.200000000000003</v>
      </c>
      <c r="R77" s="1765">
        <v>39.200000000000003</v>
      </c>
    </row>
    <row r="79" spans="1:19" x14ac:dyDescent="0.25">
      <c r="A79" s="2" t="s">
        <v>168</v>
      </c>
    </row>
    <row r="80" spans="1:19" ht="18" customHeight="1" x14ac:dyDescent="0.25"/>
    <row r="81" spans="1:1" x14ac:dyDescent="0.25">
      <c r="A81" s="2" t="s">
        <v>169</v>
      </c>
    </row>
    <row r="82" spans="1:1" x14ac:dyDescent="0.25">
      <c r="A82" s="2" t="s">
        <v>170</v>
      </c>
    </row>
  </sheetData>
  <mergeCells count="4">
    <mergeCell ref="A2:Q2"/>
    <mergeCell ref="A6:A7"/>
    <mergeCell ref="B6:I6"/>
    <mergeCell ref="J6:Q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2:S339"/>
  <sheetViews>
    <sheetView zoomScale="60" zoomScaleNormal="60" workbookViewId="0">
      <pane xSplit="3" ySplit="9" topLeftCell="D10" activePane="bottomRight" state="frozen"/>
      <selection pane="topRight" activeCell="D1" sqref="D1"/>
      <selection pane="bottomLeft" activeCell="A10" sqref="A10"/>
      <selection pane="bottomRight" activeCell="U7" sqref="U7"/>
    </sheetView>
  </sheetViews>
  <sheetFormatPr defaultColWidth="9.140625" defaultRowHeight="16.5" x14ac:dyDescent="0.25"/>
  <cols>
    <col min="1" max="1" width="34.5703125" style="2" customWidth="1"/>
    <col min="2" max="2" width="31.42578125" style="2" customWidth="1"/>
    <col min="3" max="3" width="31.85546875" style="2" customWidth="1"/>
    <col min="4" max="4" width="17.7109375" style="2" customWidth="1"/>
    <col min="5" max="5" width="19.85546875" style="2" customWidth="1"/>
    <col min="6" max="6" width="13.85546875" style="2" customWidth="1"/>
    <col min="7" max="7" width="21.5703125" style="2" bestFit="1" customWidth="1"/>
    <col min="8" max="8" width="12.140625" style="2" customWidth="1"/>
    <col min="9" max="9" width="20.5703125" style="2" customWidth="1"/>
    <col min="10" max="10" width="17" style="2" bestFit="1" customWidth="1"/>
    <col min="11" max="11" width="16.85546875" style="2" customWidth="1"/>
    <col min="12" max="12" width="17.7109375" style="2" customWidth="1"/>
    <col min="13" max="13" width="19" style="2" customWidth="1"/>
    <col min="14" max="14" width="12.7109375" style="2" customWidth="1"/>
    <col min="15" max="15" width="23.85546875" style="2" customWidth="1"/>
    <col min="16" max="16" width="11.140625" style="2" customWidth="1"/>
    <col min="17" max="17" width="24.140625" style="2" bestFit="1" customWidth="1"/>
    <col min="18" max="18" width="17" style="2" bestFit="1" customWidth="1"/>
    <col min="19" max="19" width="23.5703125" style="2" bestFit="1" customWidth="1"/>
    <col min="20" max="16384" width="9.140625" style="2"/>
  </cols>
  <sheetData>
    <row r="2" spans="1:19" s="1" customFormat="1" ht="62.25" customHeight="1" x14ac:dyDescent="0.25">
      <c r="A2" s="1793" t="s">
        <v>333</v>
      </c>
      <c r="B2" s="1793"/>
      <c r="C2" s="1793"/>
      <c r="D2" s="1793"/>
      <c r="E2" s="1793"/>
      <c r="F2" s="1793"/>
      <c r="G2" s="1793"/>
      <c r="H2" s="1793"/>
      <c r="I2" s="1793"/>
      <c r="J2" s="1793"/>
      <c r="K2" s="1793"/>
      <c r="L2" s="1793"/>
      <c r="M2" s="1793"/>
      <c r="N2" s="1793"/>
      <c r="O2" s="1793"/>
      <c r="P2" s="1793"/>
      <c r="Q2" s="1793"/>
      <c r="R2" s="1793"/>
      <c r="S2" s="1793"/>
    </row>
    <row r="4" spans="1:19" ht="18.75" x14ac:dyDescent="0.3">
      <c r="A4" s="111" t="s">
        <v>334</v>
      </c>
    </row>
    <row r="5" spans="1:19" ht="17.25" thickBot="1" x14ac:dyDescent="0.3"/>
    <row r="6" spans="1:19" ht="24" customHeight="1" x14ac:dyDescent="0.25">
      <c r="A6" s="1791" t="s">
        <v>335</v>
      </c>
      <c r="B6" s="1791" t="s">
        <v>336</v>
      </c>
      <c r="C6" s="1794" t="s">
        <v>337</v>
      </c>
      <c r="D6" s="1796" t="s">
        <v>23</v>
      </c>
      <c r="E6" s="1797"/>
      <c r="F6" s="1797"/>
      <c r="G6" s="1797"/>
      <c r="H6" s="1797"/>
      <c r="I6" s="1797"/>
      <c r="J6" s="1797"/>
      <c r="K6" s="1798"/>
      <c r="L6" s="1786" t="s">
        <v>25</v>
      </c>
      <c r="M6" s="1787"/>
      <c r="N6" s="1787"/>
      <c r="O6" s="1787"/>
      <c r="P6" s="1787"/>
      <c r="Q6" s="1787"/>
      <c r="R6" s="1787"/>
      <c r="S6" s="1788"/>
    </row>
    <row r="7" spans="1:19" ht="142.5" customHeight="1" x14ac:dyDescent="0.25">
      <c r="A7" s="1792"/>
      <c r="B7" s="1792"/>
      <c r="C7" s="1795"/>
      <c r="D7" s="112" t="s">
        <v>22</v>
      </c>
      <c r="E7" s="113" t="s">
        <v>16</v>
      </c>
      <c r="F7" s="114" t="s">
        <v>17</v>
      </c>
      <c r="G7" s="114" t="s">
        <v>14</v>
      </c>
      <c r="H7" s="114" t="s">
        <v>4</v>
      </c>
      <c r="I7" s="114" t="s">
        <v>5</v>
      </c>
      <c r="J7" s="114" t="s">
        <v>6</v>
      </c>
      <c r="K7" s="115" t="s">
        <v>7</v>
      </c>
      <c r="L7" s="116" t="s">
        <v>22</v>
      </c>
      <c r="M7" s="117" t="s">
        <v>16</v>
      </c>
      <c r="N7" s="118" t="s">
        <v>17</v>
      </c>
      <c r="O7" s="118" t="s">
        <v>14</v>
      </c>
      <c r="P7" s="118" t="s">
        <v>4</v>
      </c>
      <c r="Q7" s="118" t="s">
        <v>5</v>
      </c>
      <c r="R7" s="118" t="s">
        <v>6</v>
      </c>
      <c r="S7" s="119" t="s">
        <v>7</v>
      </c>
    </row>
    <row r="8" spans="1:19" ht="13.5" customHeight="1" thickBot="1" x14ac:dyDescent="0.3">
      <c r="A8" s="120"/>
      <c r="B8" s="121"/>
      <c r="C8" s="121"/>
      <c r="D8" s="122">
        <v>1</v>
      </c>
      <c r="E8" s="123">
        <v>159</v>
      </c>
      <c r="F8" s="124">
        <v>3</v>
      </c>
      <c r="G8" s="125" t="s">
        <v>338</v>
      </c>
      <c r="H8" s="124">
        <v>5</v>
      </c>
      <c r="I8" s="124" t="s">
        <v>19</v>
      </c>
      <c r="J8" s="124" t="s">
        <v>20</v>
      </c>
      <c r="K8" s="126" t="s">
        <v>21</v>
      </c>
      <c r="L8" s="127">
        <v>1</v>
      </c>
      <c r="M8" s="128">
        <v>159</v>
      </c>
      <c r="N8" s="129">
        <v>3</v>
      </c>
      <c r="O8" s="129" t="s">
        <v>338</v>
      </c>
      <c r="P8" s="129">
        <v>5</v>
      </c>
      <c r="Q8" s="129" t="s">
        <v>19</v>
      </c>
      <c r="R8" s="129" t="s">
        <v>20</v>
      </c>
      <c r="S8" s="130" t="s">
        <v>21</v>
      </c>
    </row>
    <row r="9" spans="1:19" s="139" customFormat="1" ht="26.25" customHeight="1" thickBot="1" x14ac:dyDescent="0.35">
      <c r="A9" s="131" t="s">
        <v>0</v>
      </c>
      <c r="B9" s="132"/>
      <c r="C9" s="132"/>
      <c r="D9" s="1699">
        <f>D24+D61+D73+D97+D101+D103+D105+D108+D110+D113+D116+D140+D143+D145+D148+D150+D153+D173+D180+D182+D184+D189+D191+D198+D200+D215+D220+D259+D268+D278+D295+D306+D310+D321+D323+D332</f>
        <v>7805.5</v>
      </c>
      <c r="E9" s="133">
        <f>E24+E61+E73+E97+E101+E103+E105+E108+E110+E113+E116+E140+E143+E145+E148+E150+E153+E173+E180+E182+E184+E189+E191+E198+E200+E215+E220+E259+E268+E278+E295+E306+E310+E321+E323+E332</f>
        <v>49.091194968553467</v>
      </c>
      <c r="F9" s="134"/>
      <c r="G9" s="134"/>
      <c r="H9" s="134"/>
      <c r="I9" s="133">
        <f>I24+I61+I73+I97+I101+I103+I105+I108+I110+I113+I116+I140+I143+I145+I148+I150+I153+I173+I180+I182+I184+I189+I191+I198+I200+I215+I220+I259+I268+I278+I295+I306+I310+I321+I323+I332</f>
        <v>18452.560000000001</v>
      </c>
      <c r="J9" s="133">
        <f>J24+J61+J73+J97+J101+J103+J105+J108+J110+J113+J116+J140+J143+J145+J148+J150+J153+J173+J180+J182+J184+J189+J191+J198+J200+J215+J220+J259+J268+J278+J295+J306+J310+J321+J323+J332</f>
        <v>4445.29</v>
      </c>
      <c r="K9" s="135">
        <f>K24+K61+K73+K97+K101+K103+K105+K108+K110+K113+K116+K140+K143+K145+K148+K150+K153+K173+K180+K182+K184+K189+K191+K198+K200+K215+K220+K259+K268+K278+K295+K306+K310+K321+K323+K332</f>
        <v>22897.850000000006</v>
      </c>
      <c r="L9" s="1700">
        <f>L16+L24+L61+L73+L75+L89+L97+L99+L101+L103+L105+L108+L110+L113+L116+L140+L143+L145+L148+L150+L153+L173+L180+L182+L184+L189+L191+L198+L200+L215+L220+L259+L268+L278+L295+L304+L306+L310+L321+L323+L332</f>
        <v>27758.863999999998</v>
      </c>
      <c r="M9" s="136">
        <f>M16+M24+M61+M73+M75+M89+M97+M99+M101+M103+M105+M108+M110+M113+M116+M140+M143+M145+M148+M150+M153+M173+M180+M182+M184+M189+M191+M198+M200+M215+M220+M259+M268+M278+M295+M304+M306+M310+M321+M323+M332</f>
        <v>174.58737409441923</v>
      </c>
      <c r="N9" s="137"/>
      <c r="O9" s="137"/>
      <c r="P9" s="137"/>
      <c r="Q9" s="136">
        <f>Q16+Q24+Q61+Q73+Q75+Q89+Q97+Q99+Q101+Q103+Q105+Q108+Q110+Q113+Q116+Q140+Q143+Q145+Q148+Q150+Q153+Q173+Q180+Q182+Q184+Q189+Q191+Q198+Q200+Q215+Q220+Q259+Q268+Q278+Q295+Q304+Q306+Q310+Q321+Q323+Q332</f>
        <v>185296.00999999998</v>
      </c>
      <c r="R9" s="136">
        <f>R16+R24+R61+R73+R75+R89+R97+R99+R101+R103+R105+R108+R110+R113+R116+R140+R143+R145+R148+R150+R153+R173+R180+R182+R184+R189+R191+R198+R200+R215+R220+R259+R268+R278+R295+R304+R306+R310+R321+R323+R332</f>
        <v>44637.91</v>
      </c>
      <c r="S9" s="138">
        <f>S16+S24+S61+S73+S75+S89+S97+S99+S101+S103+S105+S108+S110+S113+S116+S140+S143+S145+S148+S150+S153+S173+S180+S182+S184+S189+S191+S198+S200+S215+S220+S259+S268+S278+S295+S304+S306+S310+S321+S323+S332</f>
        <v>229933.92</v>
      </c>
    </row>
    <row r="10" spans="1:19" s="1657" customFormat="1" ht="99.75" customHeight="1" x14ac:dyDescent="0.3">
      <c r="A10" s="1658" t="s">
        <v>2449</v>
      </c>
      <c r="B10" s="1658" t="s">
        <v>9</v>
      </c>
      <c r="C10" s="1659" t="s">
        <v>342</v>
      </c>
      <c r="D10" s="1672"/>
      <c r="E10" s="1673"/>
      <c r="F10" s="1673"/>
      <c r="G10" s="1673"/>
      <c r="H10" s="1673"/>
      <c r="I10" s="1673"/>
      <c r="J10" s="1673"/>
      <c r="K10" s="1674"/>
      <c r="L10" s="1679">
        <v>11.5</v>
      </c>
      <c r="M10" s="1680">
        <v>7.2784810126582278E-2</v>
      </c>
      <c r="N10" s="1680">
        <v>7.39</v>
      </c>
      <c r="O10" s="1680">
        <f>ROUND(IF(N10&gt;20,N10/$E$8*L10,L10*N10),2)</f>
        <v>84.99</v>
      </c>
      <c r="P10" s="1681">
        <v>1</v>
      </c>
      <c r="Q10" s="1680">
        <f>ROUND(O10*P10,2)</f>
        <v>84.99</v>
      </c>
      <c r="R10" s="1680">
        <f>ROUND(Q10*0.2409,2)</f>
        <v>20.47</v>
      </c>
      <c r="S10" s="1682">
        <f>R10+Q10</f>
        <v>105.46</v>
      </c>
    </row>
    <row r="11" spans="1:19" s="1657" customFormat="1" ht="99.75" customHeight="1" x14ac:dyDescent="0.3">
      <c r="A11" s="1663" t="s">
        <v>2449</v>
      </c>
      <c r="B11" s="1663" t="s">
        <v>9</v>
      </c>
      <c r="C11" s="1664" t="s">
        <v>342</v>
      </c>
      <c r="D11" s="1675"/>
      <c r="E11" s="1676"/>
      <c r="F11" s="1676"/>
      <c r="G11" s="1676"/>
      <c r="H11" s="1676"/>
      <c r="I11" s="1676"/>
      <c r="J11" s="1676"/>
      <c r="K11" s="1677"/>
      <c r="L11" s="1683">
        <v>11.5</v>
      </c>
      <c r="M11" s="150">
        <v>7.2784810126582278E-2</v>
      </c>
      <c r="N11" s="150">
        <v>7.14</v>
      </c>
      <c r="O11" s="150">
        <f t="shared" ref="O11:O15" si="0">ROUND(IF(N11&gt;20,N11/$E$8*L11,L11*N11),2)</f>
        <v>82.11</v>
      </c>
      <c r="P11" s="795">
        <v>1</v>
      </c>
      <c r="Q11" s="150">
        <f t="shared" ref="Q11:Q15" si="1">ROUND(O11*P11,2)</f>
        <v>82.11</v>
      </c>
      <c r="R11" s="150">
        <f t="shared" ref="R11:R15" si="2">ROUND(Q11*0.2409,2)</f>
        <v>19.78</v>
      </c>
      <c r="S11" s="1684">
        <f t="shared" ref="S11:S15" si="3">R11+Q11</f>
        <v>101.89</v>
      </c>
    </row>
    <row r="12" spans="1:19" s="1657" customFormat="1" ht="99.75" customHeight="1" x14ac:dyDescent="0.3">
      <c r="A12" s="1663" t="s">
        <v>2449</v>
      </c>
      <c r="B12" s="1663" t="s">
        <v>9</v>
      </c>
      <c r="C12" s="1664" t="s">
        <v>343</v>
      </c>
      <c r="D12" s="1675"/>
      <c r="E12" s="1676"/>
      <c r="F12" s="1676"/>
      <c r="G12" s="1676"/>
      <c r="H12" s="1676"/>
      <c r="I12" s="1676"/>
      <c r="J12" s="1676"/>
      <c r="K12" s="1677"/>
      <c r="L12" s="1683">
        <v>11.5</v>
      </c>
      <c r="M12" s="150">
        <v>7.2784810126582278E-2</v>
      </c>
      <c r="N12" s="150">
        <v>6.43</v>
      </c>
      <c r="O12" s="150">
        <f t="shared" si="0"/>
        <v>73.95</v>
      </c>
      <c r="P12" s="795">
        <v>1</v>
      </c>
      <c r="Q12" s="150">
        <f t="shared" si="1"/>
        <v>73.95</v>
      </c>
      <c r="R12" s="150">
        <f t="shared" si="2"/>
        <v>17.809999999999999</v>
      </c>
      <c r="S12" s="1684">
        <f t="shared" si="3"/>
        <v>91.76</v>
      </c>
    </row>
    <row r="13" spans="1:19" s="1657" customFormat="1" ht="99.75" customHeight="1" x14ac:dyDescent="0.3">
      <c r="A13" s="1663" t="s">
        <v>2449</v>
      </c>
      <c r="B13" s="1663" t="s">
        <v>9</v>
      </c>
      <c r="C13" s="1664" t="s">
        <v>343</v>
      </c>
      <c r="D13" s="1675"/>
      <c r="E13" s="1676"/>
      <c r="F13" s="1676"/>
      <c r="G13" s="1676"/>
      <c r="H13" s="1676"/>
      <c r="I13" s="1676"/>
      <c r="J13" s="1676"/>
      <c r="K13" s="1677"/>
      <c r="L13" s="1683">
        <v>11.5</v>
      </c>
      <c r="M13" s="150">
        <v>7.2784810126582278E-2</v>
      </c>
      <c r="N13" s="150">
        <v>6.43</v>
      </c>
      <c r="O13" s="150">
        <f t="shared" si="0"/>
        <v>73.95</v>
      </c>
      <c r="P13" s="795">
        <v>1</v>
      </c>
      <c r="Q13" s="150">
        <f t="shared" si="1"/>
        <v>73.95</v>
      </c>
      <c r="R13" s="150">
        <f t="shared" si="2"/>
        <v>17.809999999999999</v>
      </c>
      <c r="S13" s="1684">
        <f t="shared" si="3"/>
        <v>91.76</v>
      </c>
    </row>
    <row r="14" spans="1:19" s="1657" customFormat="1" ht="99.75" customHeight="1" x14ac:dyDescent="0.3">
      <c r="A14" s="1663" t="s">
        <v>2449</v>
      </c>
      <c r="B14" s="1663" t="s">
        <v>9</v>
      </c>
      <c r="C14" s="1664" t="s">
        <v>382</v>
      </c>
      <c r="D14" s="1675"/>
      <c r="E14" s="1676"/>
      <c r="F14" s="1676"/>
      <c r="G14" s="1676"/>
      <c r="H14" s="1676"/>
      <c r="I14" s="1676"/>
      <c r="J14" s="1676"/>
      <c r="K14" s="1677"/>
      <c r="L14" s="1683">
        <v>24</v>
      </c>
      <c r="M14" s="150">
        <v>0.15189873417721519</v>
      </c>
      <c r="N14" s="150">
        <v>5.71</v>
      </c>
      <c r="O14" s="150">
        <f t="shared" si="0"/>
        <v>137.04</v>
      </c>
      <c r="P14" s="795">
        <v>1</v>
      </c>
      <c r="Q14" s="150">
        <f t="shared" si="1"/>
        <v>137.04</v>
      </c>
      <c r="R14" s="150">
        <f t="shared" si="2"/>
        <v>33.01</v>
      </c>
      <c r="S14" s="1684">
        <f t="shared" si="3"/>
        <v>170.04999999999998</v>
      </c>
    </row>
    <row r="15" spans="1:19" s="1657" customFormat="1" ht="99.75" customHeight="1" x14ac:dyDescent="0.3">
      <c r="A15" s="1665" t="s">
        <v>2449</v>
      </c>
      <c r="B15" s="1665" t="s">
        <v>9</v>
      </c>
      <c r="C15" s="1666" t="s">
        <v>382</v>
      </c>
      <c r="D15" s="1675"/>
      <c r="E15" s="1676"/>
      <c r="F15" s="1676"/>
      <c r="G15" s="1676"/>
      <c r="H15" s="1676"/>
      <c r="I15" s="1676"/>
      <c r="J15" s="1676"/>
      <c r="K15" s="1677"/>
      <c r="L15" s="1683">
        <v>13.5</v>
      </c>
      <c r="M15" s="150">
        <v>8.5443037974683542E-2</v>
      </c>
      <c r="N15" s="150">
        <v>5.71</v>
      </c>
      <c r="O15" s="150">
        <f t="shared" si="0"/>
        <v>77.09</v>
      </c>
      <c r="P15" s="795">
        <v>1</v>
      </c>
      <c r="Q15" s="150">
        <f t="shared" si="1"/>
        <v>77.09</v>
      </c>
      <c r="R15" s="150">
        <f t="shared" si="2"/>
        <v>18.57</v>
      </c>
      <c r="S15" s="1684">
        <f t="shared" si="3"/>
        <v>95.66</v>
      </c>
    </row>
    <row r="16" spans="1:19" s="1657" customFormat="1" ht="26.25" customHeight="1" x14ac:dyDescent="0.3">
      <c r="A16" s="1667" t="s">
        <v>2450</v>
      </c>
      <c r="B16" s="1668"/>
      <c r="C16" s="1671"/>
      <c r="D16" s="1678"/>
      <c r="E16" s="1669"/>
      <c r="F16" s="1669"/>
      <c r="G16" s="1669"/>
      <c r="H16" s="1669"/>
      <c r="I16" s="1669"/>
      <c r="J16" s="1669"/>
      <c r="K16" s="151"/>
      <c r="L16" s="1685">
        <f>SUM(L10:L15)</f>
        <v>83.5</v>
      </c>
      <c r="M16" s="162">
        <f>SUM(M10:M15)</f>
        <v>0.52848101265822789</v>
      </c>
      <c r="N16" s="162"/>
      <c r="O16" s="162"/>
      <c r="P16" s="162"/>
      <c r="Q16" s="162">
        <f>SUM(Q10:Q15)</f>
        <v>529.13</v>
      </c>
      <c r="R16" s="162">
        <f t="shared" ref="R16:S16" si="4">SUM(R10:R15)</f>
        <v>127.44999999999999</v>
      </c>
      <c r="S16" s="153">
        <f t="shared" si="4"/>
        <v>656.57999999999993</v>
      </c>
    </row>
    <row r="17" spans="1:19" s="146" customFormat="1" ht="82.5" x14ac:dyDescent="0.25">
      <c r="A17" s="140" t="s">
        <v>339</v>
      </c>
      <c r="B17" s="140" t="s">
        <v>10</v>
      </c>
      <c r="C17" s="141" t="s">
        <v>340</v>
      </c>
      <c r="D17" s="142"/>
      <c r="E17" s="143"/>
      <c r="F17" s="143"/>
      <c r="G17" s="143"/>
      <c r="H17" s="143"/>
      <c r="I17" s="143"/>
      <c r="J17" s="143"/>
      <c r="K17" s="144">
        <f>J17+I17</f>
        <v>0</v>
      </c>
      <c r="L17" s="142">
        <v>92</v>
      </c>
      <c r="M17" s="143">
        <f>L17/$M$8</f>
        <v>0.57861635220125784</v>
      </c>
      <c r="N17" s="143">
        <v>4.05</v>
      </c>
      <c r="O17" s="143">
        <f>ROUND(IF(N17&gt;20,N17/$E$8*L17,L17*N17),2)</f>
        <v>372.6</v>
      </c>
      <c r="P17" s="143" t="s">
        <v>341</v>
      </c>
      <c r="Q17" s="143">
        <f>ROUND(O17*P17,2)</f>
        <v>372.6</v>
      </c>
      <c r="R17" s="143">
        <f>ROUND(Q17*0.2409,2)</f>
        <v>89.76</v>
      </c>
      <c r="S17" s="145">
        <f>R17+Q17</f>
        <v>462.36</v>
      </c>
    </row>
    <row r="18" spans="1:19" s="59" customFormat="1" ht="82.5" x14ac:dyDescent="0.25">
      <c r="A18" s="147" t="s">
        <v>339</v>
      </c>
      <c r="B18" s="147" t="s">
        <v>10</v>
      </c>
      <c r="C18" s="148" t="s">
        <v>193</v>
      </c>
      <c r="D18" s="149"/>
      <c r="E18" s="150"/>
      <c r="F18" s="150"/>
      <c r="G18" s="150"/>
      <c r="H18" s="150"/>
      <c r="I18" s="150"/>
      <c r="J18" s="150"/>
      <c r="K18" s="151">
        <f t="shared" ref="K18:K115" si="5">J18+I18</f>
        <v>0</v>
      </c>
      <c r="L18" s="152">
        <v>20</v>
      </c>
      <c r="M18" s="150">
        <f t="shared" ref="M18:M115" si="6">L18/$M$8</f>
        <v>0.12578616352201258</v>
      </c>
      <c r="N18" s="150">
        <v>4.46</v>
      </c>
      <c r="O18" s="150">
        <f t="shared" ref="O18:O23" si="7">ROUND(IF(N18&gt;20,N18/$E$8*L18,L18*N18),2)</f>
        <v>89.2</v>
      </c>
      <c r="P18" s="150" t="s">
        <v>341</v>
      </c>
      <c r="Q18" s="143">
        <f t="shared" ref="Q18:Q27" si="8">ROUND(O18*P18,2)</f>
        <v>89.2</v>
      </c>
      <c r="R18" s="150">
        <f t="shared" ref="R18:R115" si="9">ROUND(Q18*0.2409,2)</f>
        <v>21.49</v>
      </c>
      <c r="S18" s="153">
        <f t="shared" ref="S18:S115" si="10">R18+Q18</f>
        <v>110.69</v>
      </c>
    </row>
    <row r="19" spans="1:19" s="59" customFormat="1" ht="82.5" x14ac:dyDescent="0.25">
      <c r="A19" s="147" t="s">
        <v>339</v>
      </c>
      <c r="B19" s="147" t="s">
        <v>9</v>
      </c>
      <c r="C19" s="148" t="s">
        <v>342</v>
      </c>
      <c r="D19" s="149"/>
      <c r="E19" s="150"/>
      <c r="F19" s="150"/>
      <c r="G19" s="150"/>
      <c r="H19" s="150"/>
      <c r="I19" s="150"/>
      <c r="J19" s="150"/>
      <c r="K19" s="151">
        <f t="shared" si="5"/>
        <v>0</v>
      </c>
      <c r="L19" s="152">
        <v>16</v>
      </c>
      <c r="M19" s="150">
        <f t="shared" si="6"/>
        <v>0.10062893081761007</v>
      </c>
      <c r="N19" s="150">
        <v>6.73</v>
      </c>
      <c r="O19" s="150">
        <f t="shared" si="7"/>
        <v>107.68</v>
      </c>
      <c r="P19" s="150" t="s">
        <v>341</v>
      </c>
      <c r="Q19" s="143">
        <f t="shared" si="8"/>
        <v>107.68</v>
      </c>
      <c r="R19" s="150">
        <f t="shared" si="9"/>
        <v>25.94</v>
      </c>
      <c r="S19" s="153">
        <f t="shared" si="10"/>
        <v>133.62</v>
      </c>
    </row>
    <row r="20" spans="1:19" s="59" customFormat="1" ht="82.5" x14ac:dyDescent="0.25">
      <c r="A20" s="147" t="s">
        <v>339</v>
      </c>
      <c r="B20" s="147" t="s">
        <v>9</v>
      </c>
      <c r="C20" s="148" t="s">
        <v>342</v>
      </c>
      <c r="D20" s="149"/>
      <c r="E20" s="150"/>
      <c r="F20" s="150"/>
      <c r="G20" s="150"/>
      <c r="H20" s="150"/>
      <c r="I20" s="150"/>
      <c r="J20" s="150"/>
      <c r="K20" s="151">
        <f t="shared" si="5"/>
        <v>0</v>
      </c>
      <c r="L20" s="152">
        <v>109</v>
      </c>
      <c r="M20" s="150">
        <f t="shared" si="6"/>
        <v>0.68553459119496851</v>
      </c>
      <c r="N20" s="150">
        <v>7.06</v>
      </c>
      <c r="O20" s="150">
        <f t="shared" si="7"/>
        <v>769.54</v>
      </c>
      <c r="P20" s="150" t="s">
        <v>341</v>
      </c>
      <c r="Q20" s="143">
        <f t="shared" si="8"/>
        <v>769.54</v>
      </c>
      <c r="R20" s="150">
        <f t="shared" si="9"/>
        <v>185.38</v>
      </c>
      <c r="S20" s="153">
        <f t="shared" si="10"/>
        <v>954.92</v>
      </c>
    </row>
    <row r="21" spans="1:19" s="59" customFormat="1" ht="82.5" x14ac:dyDescent="0.25">
      <c r="A21" s="147" t="s">
        <v>339</v>
      </c>
      <c r="B21" s="147" t="s">
        <v>9</v>
      </c>
      <c r="C21" s="148" t="s">
        <v>343</v>
      </c>
      <c r="D21" s="149"/>
      <c r="E21" s="150"/>
      <c r="F21" s="150"/>
      <c r="G21" s="150"/>
      <c r="H21" s="150"/>
      <c r="I21" s="150"/>
      <c r="J21" s="150"/>
      <c r="K21" s="151">
        <f t="shared" si="5"/>
        <v>0</v>
      </c>
      <c r="L21" s="152">
        <v>16</v>
      </c>
      <c r="M21" s="150">
        <f t="shared" si="6"/>
        <v>0.10062893081761007</v>
      </c>
      <c r="N21" s="150">
        <v>6.07</v>
      </c>
      <c r="O21" s="150">
        <f t="shared" si="7"/>
        <v>97.12</v>
      </c>
      <c r="P21" s="150" t="s">
        <v>341</v>
      </c>
      <c r="Q21" s="143">
        <f t="shared" si="8"/>
        <v>97.12</v>
      </c>
      <c r="R21" s="150">
        <f t="shared" si="9"/>
        <v>23.4</v>
      </c>
      <c r="S21" s="153">
        <f t="shared" si="10"/>
        <v>120.52000000000001</v>
      </c>
    </row>
    <row r="22" spans="1:19" s="59" customFormat="1" ht="82.5" x14ac:dyDescent="0.25">
      <c r="A22" s="147" t="s">
        <v>339</v>
      </c>
      <c r="B22" s="147" t="s">
        <v>9</v>
      </c>
      <c r="C22" s="148" t="s">
        <v>343</v>
      </c>
      <c r="D22" s="149"/>
      <c r="E22" s="150"/>
      <c r="F22" s="150"/>
      <c r="G22" s="150"/>
      <c r="H22" s="150"/>
      <c r="I22" s="150"/>
      <c r="J22" s="150"/>
      <c r="K22" s="151">
        <f t="shared" si="5"/>
        <v>0</v>
      </c>
      <c r="L22" s="152">
        <v>16</v>
      </c>
      <c r="M22" s="150">
        <f t="shared" si="6"/>
        <v>0.10062893081761007</v>
      </c>
      <c r="N22" s="150">
        <v>6.28</v>
      </c>
      <c r="O22" s="150">
        <f t="shared" si="7"/>
        <v>100.48</v>
      </c>
      <c r="P22" s="150" t="s">
        <v>341</v>
      </c>
      <c r="Q22" s="143">
        <f t="shared" si="8"/>
        <v>100.48</v>
      </c>
      <c r="R22" s="150">
        <f t="shared" si="9"/>
        <v>24.21</v>
      </c>
      <c r="S22" s="153">
        <f t="shared" si="10"/>
        <v>124.69</v>
      </c>
    </row>
    <row r="23" spans="1:19" s="59" customFormat="1" ht="82.5" x14ac:dyDescent="0.25">
      <c r="A23" s="147" t="s">
        <v>339</v>
      </c>
      <c r="B23" s="147" t="s">
        <v>9</v>
      </c>
      <c r="C23" s="148" t="s">
        <v>344</v>
      </c>
      <c r="D23" s="149"/>
      <c r="E23" s="150"/>
      <c r="F23" s="150"/>
      <c r="G23" s="150"/>
      <c r="H23" s="150"/>
      <c r="I23" s="150"/>
      <c r="J23" s="150"/>
      <c r="K23" s="151">
        <f t="shared" si="5"/>
        <v>0</v>
      </c>
      <c r="L23" s="152">
        <v>16</v>
      </c>
      <c r="M23" s="150">
        <f t="shared" si="6"/>
        <v>0.10062893081761007</v>
      </c>
      <c r="N23" s="150">
        <v>1942.5</v>
      </c>
      <c r="O23" s="150">
        <f t="shared" si="7"/>
        <v>195.47</v>
      </c>
      <c r="P23" s="150" t="s">
        <v>341</v>
      </c>
      <c r="Q23" s="143">
        <f t="shared" si="8"/>
        <v>195.47</v>
      </c>
      <c r="R23" s="150">
        <f t="shared" si="9"/>
        <v>47.09</v>
      </c>
      <c r="S23" s="153">
        <f t="shared" si="10"/>
        <v>242.56</v>
      </c>
    </row>
    <row r="24" spans="1:19" s="59" customFormat="1" x14ac:dyDescent="0.25">
      <c r="A24" s="154" t="s">
        <v>345</v>
      </c>
      <c r="B24" s="155"/>
      <c r="C24" s="155"/>
      <c r="D24" s="156"/>
      <c r="E24" s="157"/>
      <c r="F24" s="158"/>
      <c r="G24" s="158"/>
      <c r="H24" s="158"/>
      <c r="I24" s="158"/>
      <c r="J24" s="158"/>
      <c r="K24" s="159">
        <f t="shared" si="5"/>
        <v>0</v>
      </c>
      <c r="L24" s="160">
        <v>285</v>
      </c>
      <c r="M24" s="161">
        <f t="shared" si="6"/>
        <v>1.7924528301886793</v>
      </c>
      <c r="N24" s="162"/>
      <c r="O24" s="162"/>
      <c r="P24" s="162"/>
      <c r="Q24" s="162">
        <f>SUM(Q17:Q23)</f>
        <v>1732.09</v>
      </c>
      <c r="R24" s="162">
        <f t="shared" ref="R24:S24" si="11">SUM(R17:R23)</f>
        <v>417.27</v>
      </c>
      <c r="S24" s="162">
        <f t="shared" si="11"/>
        <v>2149.36</v>
      </c>
    </row>
    <row r="25" spans="1:19" s="59" customFormat="1" ht="82.5" x14ac:dyDescent="0.25">
      <c r="A25" s="147" t="s">
        <v>346</v>
      </c>
      <c r="B25" s="147" t="s">
        <v>10</v>
      </c>
      <c r="C25" s="148" t="s">
        <v>340</v>
      </c>
      <c r="D25" s="149"/>
      <c r="E25" s="150"/>
      <c r="F25" s="150"/>
      <c r="G25" s="150"/>
      <c r="H25" s="150"/>
      <c r="I25" s="150"/>
      <c r="J25" s="150"/>
      <c r="K25" s="151">
        <f t="shared" si="5"/>
        <v>0</v>
      </c>
      <c r="L25" s="152">
        <v>108</v>
      </c>
      <c r="M25" s="150">
        <f t="shared" si="6"/>
        <v>0.67924528301886788</v>
      </c>
      <c r="N25" s="150">
        <v>4.05</v>
      </c>
      <c r="O25" s="150">
        <f t="shared" ref="O25:O74" si="12">ROUND(IF(N25&gt;20,N25/$E$8*L25,L25*N25),2)</f>
        <v>437.4</v>
      </c>
      <c r="P25" s="150" t="s">
        <v>341</v>
      </c>
      <c r="Q25" s="150">
        <f t="shared" si="8"/>
        <v>437.4</v>
      </c>
      <c r="R25" s="150">
        <f t="shared" si="9"/>
        <v>105.37</v>
      </c>
      <c r="S25" s="153">
        <f t="shared" si="10"/>
        <v>542.77</v>
      </c>
    </row>
    <row r="26" spans="1:19" s="59" customFormat="1" ht="82.5" x14ac:dyDescent="0.25">
      <c r="A26" s="147" t="s">
        <v>346</v>
      </c>
      <c r="B26" s="147" t="s">
        <v>10</v>
      </c>
      <c r="C26" s="148" t="s">
        <v>340</v>
      </c>
      <c r="D26" s="149">
        <v>72</v>
      </c>
      <c r="E26" s="150">
        <f t="shared" ref="E26:E114" si="13">D26/$E$8</f>
        <v>0.45283018867924529</v>
      </c>
      <c r="F26" s="150">
        <v>4.05</v>
      </c>
      <c r="G26" s="150">
        <f>ROUND(IF(F26&gt;20,F26/$E$8*D26,D26*F26),2)</f>
        <v>291.60000000000002</v>
      </c>
      <c r="H26" s="150" t="s">
        <v>347</v>
      </c>
      <c r="I26" s="150">
        <f>ROUND(G26*H26,2)</f>
        <v>145.80000000000001</v>
      </c>
      <c r="J26" s="150">
        <f t="shared" ref="J26:J115" si="14">ROUND(I26*0.2409,2)</f>
        <v>35.119999999999997</v>
      </c>
      <c r="K26" s="151">
        <f t="shared" si="5"/>
        <v>180.92000000000002</v>
      </c>
      <c r="L26" s="152"/>
      <c r="M26" s="150"/>
      <c r="N26" s="150"/>
      <c r="O26" s="150"/>
      <c r="P26" s="150"/>
      <c r="Q26" s="150"/>
      <c r="R26" s="150">
        <f t="shared" si="9"/>
        <v>0</v>
      </c>
      <c r="S26" s="153">
        <f t="shared" si="10"/>
        <v>0</v>
      </c>
    </row>
    <row r="27" spans="1:19" s="59" customFormat="1" ht="82.5" x14ac:dyDescent="0.25">
      <c r="A27" s="147" t="s">
        <v>346</v>
      </c>
      <c r="B27" s="147" t="s">
        <v>10</v>
      </c>
      <c r="C27" s="148" t="s">
        <v>193</v>
      </c>
      <c r="D27" s="149"/>
      <c r="E27" s="150"/>
      <c r="F27" s="150"/>
      <c r="G27" s="150"/>
      <c r="H27" s="150"/>
      <c r="I27" s="150"/>
      <c r="J27" s="150"/>
      <c r="K27" s="151">
        <f t="shared" si="5"/>
        <v>0</v>
      </c>
      <c r="L27" s="152">
        <v>696</v>
      </c>
      <c r="M27" s="150">
        <f t="shared" si="6"/>
        <v>4.3773584905660377</v>
      </c>
      <c r="N27" s="150">
        <v>4.46</v>
      </c>
      <c r="O27" s="150">
        <f t="shared" si="12"/>
        <v>3104.16</v>
      </c>
      <c r="P27" s="150" t="s">
        <v>341</v>
      </c>
      <c r="Q27" s="150">
        <f t="shared" si="8"/>
        <v>3104.16</v>
      </c>
      <c r="R27" s="150">
        <f t="shared" si="9"/>
        <v>747.79</v>
      </c>
      <c r="S27" s="153">
        <f t="shared" si="10"/>
        <v>3851.95</v>
      </c>
    </row>
    <row r="28" spans="1:19" s="59" customFormat="1" ht="82.5" x14ac:dyDescent="0.25">
      <c r="A28" s="147" t="s">
        <v>346</v>
      </c>
      <c r="B28" s="147" t="s">
        <v>10</v>
      </c>
      <c r="C28" s="148" t="s">
        <v>193</v>
      </c>
      <c r="D28" s="149">
        <v>184</v>
      </c>
      <c r="E28" s="150">
        <f t="shared" si="13"/>
        <v>1.1572327044025157</v>
      </c>
      <c r="F28" s="150">
        <v>4.46</v>
      </c>
      <c r="G28" s="150">
        <f t="shared" ref="G28:G122" si="15">ROUND(IF(F28&gt;20,F28/$E$8*D28,D28*F28),2)</f>
        <v>820.64</v>
      </c>
      <c r="H28" s="150" t="s">
        <v>347</v>
      </c>
      <c r="I28" s="150">
        <f>ROUND(G28*H28,2)</f>
        <v>410.32</v>
      </c>
      <c r="J28" s="150">
        <f t="shared" si="14"/>
        <v>98.85</v>
      </c>
      <c r="K28" s="151">
        <f t="shared" si="5"/>
        <v>509.16999999999996</v>
      </c>
      <c r="L28" s="152"/>
      <c r="M28" s="150"/>
      <c r="N28" s="150"/>
      <c r="O28" s="150"/>
      <c r="P28" s="150"/>
      <c r="Q28" s="150"/>
      <c r="R28" s="150">
        <f t="shared" si="9"/>
        <v>0</v>
      </c>
      <c r="S28" s="153">
        <f t="shared" si="10"/>
        <v>0</v>
      </c>
    </row>
    <row r="29" spans="1:19" s="59" customFormat="1" ht="82.5" x14ac:dyDescent="0.25">
      <c r="A29" s="147" t="s">
        <v>346</v>
      </c>
      <c r="B29" s="147" t="s">
        <v>10</v>
      </c>
      <c r="C29" s="148" t="s">
        <v>193</v>
      </c>
      <c r="D29" s="149"/>
      <c r="E29" s="150"/>
      <c r="F29" s="150"/>
      <c r="G29" s="150"/>
      <c r="H29" s="150"/>
      <c r="I29" s="150"/>
      <c r="J29" s="150">
        <f t="shared" si="14"/>
        <v>0</v>
      </c>
      <c r="K29" s="151">
        <f t="shared" si="5"/>
        <v>0</v>
      </c>
      <c r="L29" s="152">
        <v>232</v>
      </c>
      <c r="M29" s="150">
        <f t="shared" si="6"/>
        <v>1.4591194968553458</v>
      </c>
      <c r="N29" s="150">
        <v>4.6900000000000004</v>
      </c>
      <c r="O29" s="150">
        <f t="shared" si="12"/>
        <v>1088.08</v>
      </c>
      <c r="P29" s="150" t="s">
        <v>341</v>
      </c>
      <c r="Q29" s="150">
        <v>1088.08</v>
      </c>
      <c r="R29" s="150">
        <f t="shared" si="9"/>
        <v>262.12</v>
      </c>
      <c r="S29" s="153">
        <f t="shared" si="10"/>
        <v>1350.1999999999998</v>
      </c>
    </row>
    <row r="30" spans="1:19" s="146" customFormat="1" ht="82.5" x14ac:dyDescent="0.25">
      <c r="A30" s="147" t="s">
        <v>346</v>
      </c>
      <c r="B30" s="147" t="s">
        <v>10</v>
      </c>
      <c r="C30" s="148" t="s">
        <v>193</v>
      </c>
      <c r="D30" s="152">
        <v>52</v>
      </c>
      <c r="E30" s="150">
        <f t="shared" si="13"/>
        <v>0.32704402515723269</v>
      </c>
      <c r="F30" s="150">
        <v>4.6900000000000004</v>
      </c>
      <c r="G30" s="150">
        <f t="shared" si="15"/>
        <v>243.88</v>
      </c>
      <c r="H30" s="150" t="s">
        <v>347</v>
      </c>
      <c r="I30" s="150">
        <f>ROUND(G30*H30,2)</f>
        <v>121.94</v>
      </c>
      <c r="J30" s="150">
        <f t="shared" si="14"/>
        <v>29.38</v>
      </c>
      <c r="K30" s="151">
        <f t="shared" si="5"/>
        <v>151.32</v>
      </c>
      <c r="L30" s="152"/>
      <c r="M30" s="150"/>
      <c r="N30" s="150"/>
      <c r="O30" s="150"/>
      <c r="P30" s="150"/>
      <c r="Q30" s="150"/>
      <c r="R30" s="150">
        <f t="shared" si="9"/>
        <v>0</v>
      </c>
      <c r="S30" s="153">
        <f t="shared" si="10"/>
        <v>0</v>
      </c>
    </row>
    <row r="31" spans="1:19" s="59" customFormat="1" ht="82.5" x14ac:dyDescent="0.25">
      <c r="A31" s="147" t="s">
        <v>346</v>
      </c>
      <c r="B31" s="147" t="s">
        <v>9</v>
      </c>
      <c r="C31" s="148" t="s">
        <v>342</v>
      </c>
      <c r="D31" s="149"/>
      <c r="E31" s="150"/>
      <c r="F31" s="150"/>
      <c r="G31" s="150"/>
      <c r="H31" s="150"/>
      <c r="I31" s="150"/>
      <c r="J31" s="150">
        <f t="shared" si="14"/>
        <v>0</v>
      </c>
      <c r="K31" s="151">
        <f t="shared" si="5"/>
        <v>0</v>
      </c>
      <c r="L31" s="152">
        <v>184</v>
      </c>
      <c r="M31" s="150">
        <f t="shared" si="6"/>
        <v>1.1572327044025157</v>
      </c>
      <c r="N31" s="150">
        <v>6.73</v>
      </c>
      <c r="O31" s="150">
        <f t="shared" si="12"/>
        <v>1238.32</v>
      </c>
      <c r="P31" s="150" t="s">
        <v>341</v>
      </c>
      <c r="Q31" s="150">
        <f t="shared" ref="Q31" si="16">ROUND(O31*P31,2)</f>
        <v>1238.32</v>
      </c>
      <c r="R31" s="150">
        <f t="shared" si="9"/>
        <v>298.31</v>
      </c>
      <c r="S31" s="153">
        <f t="shared" si="10"/>
        <v>1536.6299999999999</v>
      </c>
    </row>
    <row r="32" spans="1:19" s="59" customFormat="1" ht="82.5" x14ac:dyDescent="0.25">
      <c r="A32" s="147" t="s">
        <v>346</v>
      </c>
      <c r="B32" s="147" t="s">
        <v>9</v>
      </c>
      <c r="C32" s="148" t="s">
        <v>342</v>
      </c>
      <c r="D32" s="149">
        <v>100</v>
      </c>
      <c r="E32" s="150">
        <f t="shared" si="13"/>
        <v>0.62893081761006286</v>
      </c>
      <c r="F32" s="150">
        <v>6.73</v>
      </c>
      <c r="G32" s="150">
        <f t="shared" si="15"/>
        <v>673</v>
      </c>
      <c r="H32" s="150" t="s">
        <v>347</v>
      </c>
      <c r="I32" s="150">
        <f>ROUND(G32*H32,2)</f>
        <v>336.5</v>
      </c>
      <c r="J32" s="150">
        <f t="shared" si="14"/>
        <v>81.06</v>
      </c>
      <c r="K32" s="151">
        <f t="shared" si="5"/>
        <v>417.56</v>
      </c>
      <c r="L32" s="152"/>
      <c r="M32" s="150"/>
      <c r="N32" s="150"/>
      <c r="O32" s="150"/>
      <c r="P32" s="150"/>
      <c r="Q32" s="150"/>
      <c r="R32" s="150"/>
      <c r="S32" s="153"/>
    </row>
    <row r="33" spans="1:19" s="59" customFormat="1" ht="82.5" x14ac:dyDescent="0.25">
      <c r="A33" s="147" t="s">
        <v>346</v>
      </c>
      <c r="B33" s="147" t="s">
        <v>9</v>
      </c>
      <c r="C33" s="148" t="s">
        <v>342</v>
      </c>
      <c r="D33" s="149"/>
      <c r="E33" s="150"/>
      <c r="F33" s="150"/>
      <c r="G33" s="150"/>
      <c r="H33" s="150"/>
      <c r="I33" s="150"/>
      <c r="J33" s="150">
        <f t="shared" si="14"/>
        <v>0</v>
      </c>
      <c r="K33" s="151">
        <f t="shared" si="5"/>
        <v>0</v>
      </c>
      <c r="L33" s="152">
        <v>268</v>
      </c>
      <c r="M33" s="150">
        <f t="shared" si="6"/>
        <v>1.6855345911949686</v>
      </c>
      <c r="N33" s="150">
        <v>6.89</v>
      </c>
      <c r="O33" s="150">
        <f t="shared" si="12"/>
        <v>1846.52</v>
      </c>
      <c r="P33" s="150" t="s">
        <v>341</v>
      </c>
      <c r="Q33" s="150">
        <f t="shared" ref="Q33" si="17">ROUND(O33*P33,2)</f>
        <v>1846.52</v>
      </c>
      <c r="R33" s="150">
        <f t="shared" si="9"/>
        <v>444.83</v>
      </c>
      <c r="S33" s="153">
        <f t="shared" si="10"/>
        <v>2291.35</v>
      </c>
    </row>
    <row r="34" spans="1:19" s="59" customFormat="1" ht="82.5" x14ac:dyDescent="0.25">
      <c r="A34" s="147" t="s">
        <v>346</v>
      </c>
      <c r="B34" s="147" t="s">
        <v>9</v>
      </c>
      <c r="C34" s="148" t="s">
        <v>342</v>
      </c>
      <c r="D34" s="149">
        <v>108</v>
      </c>
      <c r="E34" s="150">
        <f t="shared" si="13"/>
        <v>0.67924528301886788</v>
      </c>
      <c r="F34" s="150">
        <v>6.89</v>
      </c>
      <c r="G34" s="150">
        <f t="shared" si="15"/>
        <v>744.12</v>
      </c>
      <c r="H34" s="150" t="s">
        <v>347</v>
      </c>
      <c r="I34" s="150">
        <f>ROUND(G34*H34,2)</f>
        <v>372.06</v>
      </c>
      <c r="J34" s="150">
        <f t="shared" si="14"/>
        <v>89.63</v>
      </c>
      <c r="K34" s="151">
        <f t="shared" si="5"/>
        <v>461.69</v>
      </c>
      <c r="L34" s="152"/>
      <c r="M34" s="150"/>
      <c r="N34" s="150"/>
      <c r="O34" s="150"/>
      <c r="P34" s="150"/>
      <c r="Q34" s="150"/>
      <c r="R34" s="150">
        <f t="shared" si="9"/>
        <v>0</v>
      </c>
      <c r="S34" s="153">
        <f t="shared" si="10"/>
        <v>0</v>
      </c>
    </row>
    <row r="35" spans="1:19" s="59" customFormat="1" ht="82.5" x14ac:dyDescent="0.25">
      <c r="A35" s="147" t="s">
        <v>346</v>
      </c>
      <c r="B35" s="147" t="s">
        <v>9</v>
      </c>
      <c r="C35" s="148" t="s">
        <v>342</v>
      </c>
      <c r="D35" s="149"/>
      <c r="E35" s="150"/>
      <c r="F35" s="150"/>
      <c r="G35" s="150"/>
      <c r="H35" s="150"/>
      <c r="I35" s="150"/>
      <c r="J35" s="150"/>
      <c r="K35" s="151">
        <f t="shared" si="5"/>
        <v>0</v>
      </c>
      <c r="L35" s="152">
        <v>1252</v>
      </c>
      <c r="M35" s="150">
        <f t="shared" si="6"/>
        <v>7.8742138364779874</v>
      </c>
      <c r="N35" s="150">
        <v>7.06</v>
      </c>
      <c r="O35" s="150">
        <f t="shared" si="12"/>
        <v>8839.1200000000008</v>
      </c>
      <c r="P35" s="150" t="s">
        <v>341</v>
      </c>
      <c r="Q35" s="150">
        <f t="shared" ref="Q35" si="18">ROUND(O35*P35,2)</f>
        <v>8839.1200000000008</v>
      </c>
      <c r="R35" s="150">
        <f t="shared" si="9"/>
        <v>2129.34</v>
      </c>
      <c r="S35" s="153">
        <f t="shared" si="10"/>
        <v>10968.460000000001</v>
      </c>
    </row>
    <row r="36" spans="1:19" s="59" customFormat="1" ht="82.5" x14ac:dyDescent="0.25">
      <c r="A36" s="147" t="s">
        <v>346</v>
      </c>
      <c r="B36" s="147" t="s">
        <v>9</v>
      </c>
      <c r="C36" s="148" t="s">
        <v>342</v>
      </c>
      <c r="D36" s="149">
        <v>332</v>
      </c>
      <c r="E36" s="150">
        <f t="shared" si="13"/>
        <v>2.0880503144654088</v>
      </c>
      <c r="F36" s="150">
        <v>7.06</v>
      </c>
      <c r="G36" s="150">
        <f t="shared" si="15"/>
        <v>2343.92</v>
      </c>
      <c r="H36" s="150" t="s">
        <v>347</v>
      </c>
      <c r="I36" s="150">
        <f>ROUND(G36*H36,2)</f>
        <v>1171.96</v>
      </c>
      <c r="J36" s="150">
        <f t="shared" si="14"/>
        <v>282.33</v>
      </c>
      <c r="K36" s="151">
        <f t="shared" si="5"/>
        <v>1454.29</v>
      </c>
      <c r="L36" s="152"/>
      <c r="M36" s="150">
        <f t="shared" si="6"/>
        <v>0</v>
      </c>
      <c r="N36" s="150"/>
      <c r="O36" s="150"/>
      <c r="P36" s="150"/>
      <c r="Q36" s="150"/>
      <c r="R36" s="150">
        <f t="shared" si="9"/>
        <v>0</v>
      </c>
      <c r="S36" s="153">
        <f t="shared" si="10"/>
        <v>0</v>
      </c>
    </row>
    <row r="37" spans="1:19" s="59" customFormat="1" ht="82.5" x14ac:dyDescent="0.25">
      <c r="A37" s="147" t="s">
        <v>346</v>
      </c>
      <c r="B37" s="147" t="s">
        <v>9</v>
      </c>
      <c r="C37" s="148" t="s">
        <v>343</v>
      </c>
      <c r="D37" s="149"/>
      <c r="E37" s="150"/>
      <c r="F37" s="150"/>
      <c r="G37" s="150"/>
      <c r="H37" s="150"/>
      <c r="I37" s="150"/>
      <c r="J37" s="150">
        <f t="shared" si="14"/>
        <v>0</v>
      </c>
      <c r="K37" s="151">
        <f t="shared" si="5"/>
        <v>0</v>
      </c>
      <c r="L37" s="152">
        <v>192</v>
      </c>
      <c r="M37" s="150">
        <f t="shared" si="6"/>
        <v>1.2075471698113207</v>
      </c>
      <c r="N37" s="150">
        <v>6.07</v>
      </c>
      <c r="O37" s="150">
        <f t="shared" si="12"/>
        <v>1165.44</v>
      </c>
      <c r="P37" s="150" t="s">
        <v>341</v>
      </c>
      <c r="Q37" s="150">
        <f t="shared" ref="Q37" si="19">ROUND(O37*P37,2)</f>
        <v>1165.44</v>
      </c>
      <c r="R37" s="150">
        <f t="shared" si="9"/>
        <v>280.75</v>
      </c>
      <c r="S37" s="153">
        <f t="shared" si="10"/>
        <v>1446.19</v>
      </c>
    </row>
    <row r="38" spans="1:19" s="59" customFormat="1" ht="82.5" x14ac:dyDescent="0.25">
      <c r="A38" s="147" t="s">
        <v>346</v>
      </c>
      <c r="B38" s="147" t="s">
        <v>9</v>
      </c>
      <c r="C38" s="148" t="s">
        <v>343</v>
      </c>
      <c r="D38" s="149">
        <v>60</v>
      </c>
      <c r="E38" s="150">
        <f t="shared" si="13"/>
        <v>0.37735849056603776</v>
      </c>
      <c r="F38" s="150">
        <v>6.07</v>
      </c>
      <c r="G38" s="150">
        <f t="shared" si="15"/>
        <v>364.2</v>
      </c>
      <c r="H38" s="150" t="s">
        <v>347</v>
      </c>
      <c r="I38" s="150">
        <f>ROUND(G38*H38,2)</f>
        <v>182.1</v>
      </c>
      <c r="J38" s="150">
        <f t="shared" si="14"/>
        <v>43.87</v>
      </c>
      <c r="K38" s="151">
        <f t="shared" si="5"/>
        <v>225.97</v>
      </c>
      <c r="L38" s="152"/>
      <c r="M38" s="150">
        <f t="shared" si="6"/>
        <v>0</v>
      </c>
      <c r="N38" s="150"/>
      <c r="O38" s="150"/>
      <c r="P38" s="150"/>
      <c r="Q38" s="150"/>
      <c r="R38" s="150">
        <f t="shared" si="9"/>
        <v>0</v>
      </c>
      <c r="S38" s="153">
        <f t="shared" si="10"/>
        <v>0</v>
      </c>
    </row>
    <row r="39" spans="1:19" s="59" customFormat="1" ht="82.5" x14ac:dyDescent="0.25">
      <c r="A39" s="147" t="s">
        <v>346</v>
      </c>
      <c r="B39" s="147" t="s">
        <v>9</v>
      </c>
      <c r="C39" s="148" t="s">
        <v>343</v>
      </c>
      <c r="D39" s="149"/>
      <c r="E39" s="150">
        <f t="shared" si="13"/>
        <v>0</v>
      </c>
      <c r="F39" s="150"/>
      <c r="G39" s="150"/>
      <c r="H39" s="150"/>
      <c r="I39" s="150"/>
      <c r="J39" s="150">
        <f t="shared" si="14"/>
        <v>0</v>
      </c>
      <c r="K39" s="151">
        <f t="shared" si="5"/>
        <v>0</v>
      </c>
      <c r="L39" s="152">
        <v>60</v>
      </c>
      <c r="M39" s="150">
        <f t="shared" si="6"/>
        <v>0.37735849056603776</v>
      </c>
      <c r="N39" s="150">
        <v>6.38</v>
      </c>
      <c r="O39" s="150">
        <f t="shared" si="12"/>
        <v>382.8</v>
      </c>
      <c r="P39" s="150" t="s">
        <v>341</v>
      </c>
      <c r="Q39" s="150">
        <f t="shared" ref="Q39" si="20">ROUND(O39*P39,2)</f>
        <v>382.8</v>
      </c>
      <c r="R39" s="150">
        <f t="shared" si="9"/>
        <v>92.22</v>
      </c>
      <c r="S39" s="153">
        <f t="shared" si="10"/>
        <v>475.02</v>
      </c>
    </row>
    <row r="40" spans="1:19" s="59" customFormat="1" ht="82.5" x14ac:dyDescent="0.25">
      <c r="A40" s="147" t="s">
        <v>346</v>
      </c>
      <c r="B40" s="147" t="s">
        <v>9</v>
      </c>
      <c r="C40" s="148" t="s">
        <v>343</v>
      </c>
      <c r="D40" s="149">
        <v>12</v>
      </c>
      <c r="E40" s="150">
        <f t="shared" si="13"/>
        <v>7.5471698113207544E-2</v>
      </c>
      <c r="F40" s="150">
        <v>6.38</v>
      </c>
      <c r="G40" s="150">
        <f t="shared" si="15"/>
        <v>76.56</v>
      </c>
      <c r="H40" s="150" t="s">
        <v>347</v>
      </c>
      <c r="I40" s="150">
        <f>ROUND(G40*H40,2)</f>
        <v>38.28</v>
      </c>
      <c r="J40" s="150">
        <f t="shared" si="14"/>
        <v>9.2200000000000006</v>
      </c>
      <c r="K40" s="151">
        <f t="shared" si="5"/>
        <v>47.5</v>
      </c>
      <c r="L40" s="152"/>
      <c r="M40" s="150">
        <f t="shared" si="6"/>
        <v>0</v>
      </c>
      <c r="N40" s="150"/>
      <c r="O40" s="150"/>
      <c r="P40" s="150"/>
      <c r="Q40" s="150"/>
      <c r="R40" s="150">
        <f t="shared" si="9"/>
        <v>0</v>
      </c>
      <c r="S40" s="153">
        <f t="shared" si="10"/>
        <v>0</v>
      </c>
    </row>
    <row r="41" spans="1:19" s="146" customFormat="1" ht="82.5" x14ac:dyDescent="0.25">
      <c r="A41" s="147" t="s">
        <v>346</v>
      </c>
      <c r="B41" s="147" t="s">
        <v>9</v>
      </c>
      <c r="C41" s="148" t="s">
        <v>344</v>
      </c>
      <c r="D41" s="152"/>
      <c r="E41" s="150">
        <f t="shared" si="13"/>
        <v>0</v>
      </c>
      <c r="F41" s="150"/>
      <c r="G41" s="150"/>
      <c r="H41" s="150"/>
      <c r="I41" s="150"/>
      <c r="J41" s="150">
        <f t="shared" si="14"/>
        <v>0</v>
      </c>
      <c r="K41" s="151">
        <f t="shared" si="5"/>
        <v>0</v>
      </c>
      <c r="L41" s="152">
        <v>112</v>
      </c>
      <c r="M41" s="150">
        <f t="shared" si="6"/>
        <v>0.70440251572327039</v>
      </c>
      <c r="N41" s="150">
        <v>1942.5</v>
      </c>
      <c r="O41" s="150">
        <f t="shared" si="12"/>
        <v>1368.3</v>
      </c>
      <c r="P41" s="150" t="s">
        <v>341</v>
      </c>
      <c r="Q41" s="150">
        <f t="shared" ref="Q41" si="21">ROUND(O41*P41,2)</f>
        <v>1368.3</v>
      </c>
      <c r="R41" s="150">
        <f t="shared" si="9"/>
        <v>329.62</v>
      </c>
      <c r="S41" s="153">
        <f t="shared" si="10"/>
        <v>1697.92</v>
      </c>
    </row>
    <row r="42" spans="1:19" s="59" customFormat="1" ht="82.5" x14ac:dyDescent="0.25">
      <c r="A42" s="147" t="s">
        <v>346</v>
      </c>
      <c r="B42" s="147" t="s">
        <v>9</v>
      </c>
      <c r="C42" s="148" t="s">
        <v>344</v>
      </c>
      <c r="D42" s="149">
        <v>24</v>
      </c>
      <c r="E42" s="150">
        <f t="shared" si="13"/>
        <v>0.15094339622641509</v>
      </c>
      <c r="F42" s="150">
        <v>1942.5</v>
      </c>
      <c r="G42" s="150">
        <f>ROUND(IF(F42&gt;20,F42/$E$8*D42,D42*F42),2)</f>
        <v>293.20999999999998</v>
      </c>
      <c r="H42" s="150" t="s">
        <v>347</v>
      </c>
      <c r="I42" s="150">
        <f>ROUND(G42*H42,2)</f>
        <v>146.61000000000001</v>
      </c>
      <c r="J42" s="150">
        <f t="shared" si="14"/>
        <v>35.32</v>
      </c>
      <c r="K42" s="151">
        <f t="shared" si="5"/>
        <v>181.93</v>
      </c>
      <c r="L42" s="152"/>
      <c r="M42" s="150">
        <f t="shared" si="6"/>
        <v>0</v>
      </c>
      <c r="N42" s="150"/>
      <c r="O42" s="150"/>
      <c r="P42" s="150"/>
      <c r="Q42" s="150"/>
      <c r="R42" s="150">
        <f t="shared" si="9"/>
        <v>0</v>
      </c>
      <c r="S42" s="153">
        <f t="shared" si="10"/>
        <v>0</v>
      </c>
    </row>
    <row r="43" spans="1:19" s="59" customFormat="1" ht="33" x14ac:dyDescent="0.25">
      <c r="A43" s="147" t="s">
        <v>346</v>
      </c>
      <c r="B43" s="147" t="s">
        <v>8</v>
      </c>
      <c r="C43" s="148" t="s">
        <v>182</v>
      </c>
      <c r="D43" s="149"/>
      <c r="E43" s="150"/>
      <c r="F43" s="150"/>
      <c r="G43" s="150"/>
      <c r="H43" s="150"/>
      <c r="I43" s="150"/>
      <c r="J43" s="150"/>
      <c r="K43" s="151">
        <f t="shared" si="5"/>
        <v>0</v>
      </c>
      <c r="L43" s="152">
        <v>84</v>
      </c>
      <c r="M43" s="150">
        <f t="shared" si="6"/>
        <v>0.52830188679245282</v>
      </c>
      <c r="N43" s="150">
        <v>4.05</v>
      </c>
      <c r="O43" s="150">
        <f t="shared" si="12"/>
        <v>340.2</v>
      </c>
      <c r="P43" s="150" t="s">
        <v>341</v>
      </c>
      <c r="Q43" s="150">
        <f t="shared" ref="Q43" si="22">ROUND(O43*P43,2)</f>
        <v>340.2</v>
      </c>
      <c r="R43" s="150">
        <f t="shared" si="9"/>
        <v>81.95</v>
      </c>
      <c r="S43" s="153">
        <f t="shared" si="10"/>
        <v>422.15</v>
      </c>
    </row>
    <row r="44" spans="1:19" s="59" customFormat="1" ht="39" customHeight="1" x14ac:dyDescent="0.25">
      <c r="A44" s="147" t="s">
        <v>346</v>
      </c>
      <c r="B44" s="147" t="s">
        <v>8</v>
      </c>
      <c r="C44" s="148" t="s">
        <v>182</v>
      </c>
      <c r="D44" s="149">
        <v>42</v>
      </c>
      <c r="E44" s="150">
        <f t="shared" si="13"/>
        <v>0.26415094339622641</v>
      </c>
      <c r="F44" s="150">
        <v>4.05</v>
      </c>
      <c r="G44" s="150">
        <f t="shared" si="15"/>
        <v>170.1</v>
      </c>
      <c r="H44" s="150" t="s">
        <v>347</v>
      </c>
      <c r="I44" s="150">
        <f>ROUND(G44*H44,2)</f>
        <v>85.05</v>
      </c>
      <c r="J44" s="150">
        <f t="shared" si="14"/>
        <v>20.49</v>
      </c>
      <c r="K44" s="151">
        <f t="shared" si="5"/>
        <v>105.53999999999999</v>
      </c>
      <c r="L44" s="152"/>
      <c r="M44" s="150">
        <f t="shared" si="6"/>
        <v>0</v>
      </c>
      <c r="N44" s="150"/>
      <c r="O44" s="150"/>
      <c r="P44" s="150"/>
      <c r="Q44" s="150"/>
      <c r="R44" s="150">
        <f t="shared" si="9"/>
        <v>0</v>
      </c>
      <c r="S44" s="153">
        <f t="shared" si="10"/>
        <v>0</v>
      </c>
    </row>
    <row r="45" spans="1:19" s="59" customFormat="1" ht="83.25" customHeight="1" x14ac:dyDescent="0.25">
      <c r="A45" s="1663" t="s">
        <v>346</v>
      </c>
      <c r="B45" s="1663" t="s">
        <v>10</v>
      </c>
      <c r="C45" s="1664" t="s">
        <v>193</v>
      </c>
      <c r="D45" s="149"/>
      <c r="E45" s="1686"/>
      <c r="F45" s="150"/>
      <c r="G45" s="150"/>
      <c r="H45" s="150"/>
      <c r="I45" s="150"/>
      <c r="J45" s="150"/>
      <c r="K45" s="1695"/>
      <c r="L45" s="152">
        <v>24</v>
      </c>
      <c r="M45" s="1686">
        <f t="shared" si="6"/>
        <v>0.15094339622641509</v>
      </c>
      <c r="N45" s="150">
        <v>4.6900000000000004</v>
      </c>
      <c r="O45" s="150">
        <f t="shared" si="12"/>
        <v>112.56</v>
      </c>
      <c r="P45" s="795">
        <v>1</v>
      </c>
      <c r="Q45" s="150">
        <f t="shared" ref="Q45" si="23">ROUND(O45*P45,2)</f>
        <v>112.56</v>
      </c>
      <c r="R45" s="150">
        <f t="shared" ref="R45" si="24">ROUND(Q45*0.2409,2)</f>
        <v>27.12</v>
      </c>
      <c r="S45" s="153">
        <f t="shared" ref="S45" si="25">R45+Q45</f>
        <v>139.68</v>
      </c>
    </row>
    <row r="46" spans="1:19" s="59" customFormat="1" ht="83.25" customHeight="1" x14ac:dyDescent="0.25">
      <c r="A46" s="1663" t="s">
        <v>346</v>
      </c>
      <c r="B46" s="1663" t="s">
        <v>10</v>
      </c>
      <c r="C46" s="1664" t="s">
        <v>193</v>
      </c>
      <c r="D46" s="149"/>
      <c r="E46" s="1686"/>
      <c r="F46" s="150"/>
      <c r="G46" s="150"/>
      <c r="H46" s="150"/>
      <c r="I46" s="150"/>
      <c r="J46" s="150"/>
      <c r="K46" s="1695"/>
      <c r="L46" s="152">
        <v>12</v>
      </c>
      <c r="M46" s="1686">
        <f t="shared" si="6"/>
        <v>7.5471698113207544E-2</v>
      </c>
      <c r="N46" s="150">
        <v>4.6900000000000004</v>
      </c>
      <c r="O46" s="150">
        <f t="shared" si="12"/>
        <v>56.28</v>
      </c>
      <c r="P46" s="795">
        <v>1</v>
      </c>
      <c r="Q46" s="150">
        <f t="shared" ref="Q46:Q60" si="26">ROUND(O46*P46,2)</f>
        <v>56.28</v>
      </c>
      <c r="R46" s="150">
        <f t="shared" ref="R46:R60" si="27">ROUND(Q46*0.2409,2)</f>
        <v>13.56</v>
      </c>
      <c r="S46" s="153">
        <f t="shared" ref="S46:S60" si="28">R46+Q46</f>
        <v>69.84</v>
      </c>
    </row>
    <row r="47" spans="1:19" s="59" customFormat="1" ht="83.25" customHeight="1" x14ac:dyDescent="0.25">
      <c r="A47" s="1663" t="s">
        <v>346</v>
      </c>
      <c r="B47" s="1663" t="s">
        <v>10</v>
      </c>
      <c r="C47" s="1664" t="s">
        <v>193</v>
      </c>
      <c r="D47" s="149"/>
      <c r="E47" s="1686"/>
      <c r="F47" s="150"/>
      <c r="G47" s="150"/>
      <c r="H47" s="150"/>
      <c r="I47" s="150"/>
      <c r="J47" s="150"/>
      <c r="K47" s="1695"/>
      <c r="L47" s="152">
        <v>24</v>
      </c>
      <c r="M47" s="1686">
        <f t="shared" si="6"/>
        <v>0.15094339622641509</v>
      </c>
      <c r="N47" s="150">
        <v>4.46</v>
      </c>
      <c r="O47" s="150">
        <f t="shared" si="12"/>
        <v>107.04</v>
      </c>
      <c r="P47" s="795">
        <v>1</v>
      </c>
      <c r="Q47" s="150">
        <f t="shared" si="26"/>
        <v>107.04</v>
      </c>
      <c r="R47" s="150">
        <f t="shared" si="27"/>
        <v>25.79</v>
      </c>
      <c r="S47" s="153">
        <f t="shared" si="28"/>
        <v>132.83000000000001</v>
      </c>
    </row>
    <row r="48" spans="1:19" s="59" customFormat="1" ht="83.25" customHeight="1" x14ac:dyDescent="0.25">
      <c r="A48" s="1663" t="s">
        <v>346</v>
      </c>
      <c r="B48" s="1663" t="s">
        <v>10</v>
      </c>
      <c r="C48" s="1664" t="s">
        <v>193</v>
      </c>
      <c r="D48" s="149"/>
      <c r="E48" s="1686"/>
      <c r="F48" s="150"/>
      <c r="G48" s="150"/>
      <c r="H48" s="150"/>
      <c r="I48" s="150"/>
      <c r="J48" s="150"/>
      <c r="K48" s="1695"/>
      <c r="L48" s="152">
        <v>24</v>
      </c>
      <c r="M48" s="1686">
        <f t="shared" si="6"/>
        <v>0.15094339622641509</v>
      </c>
      <c r="N48" s="150">
        <v>4.46</v>
      </c>
      <c r="O48" s="150">
        <f t="shared" si="12"/>
        <v>107.04</v>
      </c>
      <c r="P48" s="795">
        <v>1</v>
      </c>
      <c r="Q48" s="150">
        <f t="shared" si="26"/>
        <v>107.04</v>
      </c>
      <c r="R48" s="150">
        <f t="shared" si="27"/>
        <v>25.79</v>
      </c>
      <c r="S48" s="153">
        <f t="shared" si="28"/>
        <v>132.83000000000001</v>
      </c>
    </row>
    <row r="49" spans="1:19" s="59" customFormat="1" ht="83.25" customHeight="1" x14ac:dyDescent="0.25">
      <c r="A49" s="1663" t="s">
        <v>346</v>
      </c>
      <c r="B49" s="1663" t="s">
        <v>10</v>
      </c>
      <c r="C49" s="1664" t="s">
        <v>193</v>
      </c>
      <c r="D49" s="149"/>
      <c r="E49" s="1686"/>
      <c r="F49" s="150"/>
      <c r="G49" s="150"/>
      <c r="H49" s="150"/>
      <c r="I49" s="150"/>
      <c r="J49" s="150"/>
      <c r="K49" s="1695"/>
      <c r="L49" s="152">
        <v>24</v>
      </c>
      <c r="M49" s="1686">
        <f t="shared" si="6"/>
        <v>0.15094339622641509</v>
      </c>
      <c r="N49" s="150">
        <v>4.46</v>
      </c>
      <c r="O49" s="150">
        <f t="shared" si="12"/>
        <v>107.04</v>
      </c>
      <c r="P49" s="795">
        <v>1</v>
      </c>
      <c r="Q49" s="150">
        <f t="shared" si="26"/>
        <v>107.04</v>
      </c>
      <c r="R49" s="150">
        <f t="shared" si="27"/>
        <v>25.79</v>
      </c>
      <c r="S49" s="153">
        <f t="shared" si="28"/>
        <v>132.83000000000001</v>
      </c>
    </row>
    <row r="50" spans="1:19" s="59" customFormat="1" ht="83.25" customHeight="1" x14ac:dyDescent="0.25">
      <c r="A50" s="1663" t="s">
        <v>346</v>
      </c>
      <c r="B50" s="1663" t="s">
        <v>9</v>
      </c>
      <c r="C50" s="1664" t="s">
        <v>342</v>
      </c>
      <c r="D50" s="149"/>
      <c r="E50" s="1686"/>
      <c r="F50" s="150"/>
      <c r="G50" s="150"/>
      <c r="H50" s="150"/>
      <c r="I50" s="150"/>
      <c r="J50" s="150"/>
      <c r="K50" s="1695"/>
      <c r="L50" s="152">
        <v>12</v>
      </c>
      <c r="M50" s="1686">
        <f t="shared" si="6"/>
        <v>7.5471698113207544E-2</v>
      </c>
      <c r="N50" s="150">
        <v>7.06</v>
      </c>
      <c r="O50" s="150">
        <f t="shared" si="12"/>
        <v>84.72</v>
      </c>
      <c r="P50" s="795">
        <v>1</v>
      </c>
      <c r="Q50" s="150">
        <f t="shared" si="26"/>
        <v>84.72</v>
      </c>
      <c r="R50" s="150">
        <f t="shared" si="27"/>
        <v>20.41</v>
      </c>
      <c r="S50" s="153">
        <f t="shared" si="28"/>
        <v>105.13</v>
      </c>
    </row>
    <row r="51" spans="1:19" s="59" customFormat="1" ht="83.25" customHeight="1" x14ac:dyDescent="0.25">
      <c r="A51" s="1663" t="s">
        <v>346</v>
      </c>
      <c r="B51" s="1663" t="s">
        <v>9</v>
      </c>
      <c r="C51" s="1664" t="s">
        <v>342</v>
      </c>
      <c r="D51" s="149"/>
      <c r="E51" s="1686"/>
      <c r="F51" s="150"/>
      <c r="G51" s="150"/>
      <c r="H51" s="150"/>
      <c r="I51" s="150"/>
      <c r="J51" s="150"/>
      <c r="K51" s="1695"/>
      <c r="L51" s="152">
        <v>24</v>
      </c>
      <c r="M51" s="1686">
        <f t="shared" si="6"/>
        <v>0.15094339622641509</v>
      </c>
      <c r="N51" s="150">
        <v>6.73</v>
      </c>
      <c r="O51" s="150">
        <f t="shared" si="12"/>
        <v>161.52000000000001</v>
      </c>
      <c r="P51" s="795">
        <v>1</v>
      </c>
      <c r="Q51" s="150">
        <f t="shared" si="26"/>
        <v>161.52000000000001</v>
      </c>
      <c r="R51" s="150">
        <f t="shared" si="27"/>
        <v>38.909999999999997</v>
      </c>
      <c r="S51" s="153">
        <f t="shared" si="28"/>
        <v>200.43</v>
      </c>
    </row>
    <row r="52" spans="1:19" s="59" customFormat="1" ht="83.25" customHeight="1" x14ac:dyDescent="0.25">
      <c r="A52" s="1663" t="s">
        <v>346</v>
      </c>
      <c r="B52" s="1663" t="s">
        <v>9</v>
      </c>
      <c r="C52" s="1664" t="s">
        <v>342</v>
      </c>
      <c r="D52" s="149"/>
      <c r="E52" s="1686"/>
      <c r="F52" s="150"/>
      <c r="G52" s="150"/>
      <c r="H52" s="150"/>
      <c r="I52" s="150"/>
      <c r="J52" s="150"/>
      <c r="K52" s="1695"/>
      <c r="L52" s="152">
        <v>24</v>
      </c>
      <c r="M52" s="1686">
        <f t="shared" si="6"/>
        <v>0.15094339622641509</v>
      </c>
      <c r="N52" s="150">
        <v>7.06</v>
      </c>
      <c r="O52" s="150">
        <f t="shared" si="12"/>
        <v>169.44</v>
      </c>
      <c r="P52" s="795">
        <v>1</v>
      </c>
      <c r="Q52" s="150">
        <f t="shared" si="26"/>
        <v>169.44</v>
      </c>
      <c r="R52" s="150">
        <f t="shared" si="27"/>
        <v>40.82</v>
      </c>
      <c r="S52" s="153">
        <f t="shared" si="28"/>
        <v>210.26</v>
      </c>
    </row>
    <row r="53" spans="1:19" s="59" customFormat="1" ht="83.25" customHeight="1" x14ac:dyDescent="0.25">
      <c r="A53" s="1663" t="s">
        <v>346</v>
      </c>
      <c r="B53" s="1663" t="s">
        <v>9</v>
      </c>
      <c r="C53" s="1664" t="s">
        <v>342</v>
      </c>
      <c r="D53" s="149"/>
      <c r="E53" s="1686"/>
      <c r="F53" s="150"/>
      <c r="G53" s="150"/>
      <c r="H53" s="150"/>
      <c r="I53" s="150"/>
      <c r="J53" s="150"/>
      <c r="K53" s="1695"/>
      <c r="L53" s="152">
        <v>12</v>
      </c>
      <c r="M53" s="1686">
        <f t="shared" si="6"/>
        <v>7.5471698113207544E-2</v>
      </c>
      <c r="N53" s="150">
        <v>7.06</v>
      </c>
      <c r="O53" s="150">
        <f t="shared" si="12"/>
        <v>84.72</v>
      </c>
      <c r="P53" s="795">
        <v>1</v>
      </c>
      <c r="Q53" s="150">
        <f t="shared" si="26"/>
        <v>84.72</v>
      </c>
      <c r="R53" s="150">
        <f t="shared" si="27"/>
        <v>20.41</v>
      </c>
      <c r="S53" s="153">
        <f t="shared" si="28"/>
        <v>105.13</v>
      </c>
    </row>
    <row r="54" spans="1:19" s="59" customFormat="1" ht="83.25" customHeight="1" x14ac:dyDescent="0.25">
      <c r="A54" s="1663" t="s">
        <v>346</v>
      </c>
      <c r="B54" s="1663" t="s">
        <v>9</v>
      </c>
      <c r="C54" s="1664" t="s">
        <v>342</v>
      </c>
      <c r="D54" s="149"/>
      <c r="E54" s="1686"/>
      <c r="F54" s="150"/>
      <c r="G54" s="150"/>
      <c r="H54" s="150"/>
      <c r="I54" s="150"/>
      <c r="J54" s="150"/>
      <c r="K54" s="1695"/>
      <c r="L54" s="152">
        <v>24</v>
      </c>
      <c r="M54" s="1686">
        <f t="shared" si="6"/>
        <v>0.15094339622641509</v>
      </c>
      <c r="N54" s="150">
        <v>7.06</v>
      </c>
      <c r="O54" s="150">
        <f t="shared" si="12"/>
        <v>169.44</v>
      </c>
      <c r="P54" s="795">
        <v>1</v>
      </c>
      <c r="Q54" s="150">
        <f t="shared" si="26"/>
        <v>169.44</v>
      </c>
      <c r="R54" s="150">
        <f t="shared" si="27"/>
        <v>40.82</v>
      </c>
      <c r="S54" s="153">
        <f t="shared" si="28"/>
        <v>210.26</v>
      </c>
    </row>
    <row r="55" spans="1:19" s="59" customFormat="1" ht="83.25" customHeight="1" x14ac:dyDescent="0.25">
      <c r="A55" s="1663" t="s">
        <v>346</v>
      </c>
      <c r="B55" s="1663" t="s">
        <v>9</v>
      </c>
      <c r="C55" s="1664" t="s">
        <v>342</v>
      </c>
      <c r="D55" s="149"/>
      <c r="E55" s="1686"/>
      <c r="F55" s="150"/>
      <c r="G55" s="150"/>
      <c r="H55" s="150"/>
      <c r="I55" s="150"/>
      <c r="J55" s="150"/>
      <c r="K55" s="1695"/>
      <c r="L55" s="152">
        <v>24</v>
      </c>
      <c r="M55" s="1686">
        <f t="shared" si="6"/>
        <v>0.15094339622641509</v>
      </c>
      <c r="N55" s="150">
        <v>6.89</v>
      </c>
      <c r="O55" s="150">
        <f t="shared" si="12"/>
        <v>165.36</v>
      </c>
      <c r="P55" s="795">
        <v>1</v>
      </c>
      <c r="Q55" s="150">
        <f t="shared" si="26"/>
        <v>165.36</v>
      </c>
      <c r="R55" s="150">
        <f t="shared" si="27"/>
        <v>39.840000000000003</v>
      </c>
      <c r="S55" s="153">
        <f t="shared" si="28"/>
        <v>205.20000000000002</v>
      </c>
    </row>
    <row r="56" spans="1:19" s="59" customFormat="1" ht="83.25" customHeight="1" x14ac:dyDescent="0.25">
      <c r="A56" s="1663" t="s">
        <v>346</v>
      </c>
      <c r="B56" s="1663" t="s">
        <v>9</v>
      </c>
      <c r="C56" s="1664" t="s">
        <v>342</v>
      </c>
      <c r="D56" s="149"/>
      <c r="E56" s="1686"/>
      <c r="F56" s="150"/>
      <c r="G56" s="150"/>
      <c r="H56" s="150"/>
      <c r="I56" s="150"/>
      <c r="J56" s="150"/>
      <c r="K56" s="1695"/>
      <c r="L56" s="152">
        <v>24</v>
      </c>
      <c r="M56" s="1686">
        <f t="shared" si="6"/>
        <v>0.15094339622641509</v>
      </c>
      <c r="N56" s="150">
        <v>7.06</v>
      </c>
      <c r="O56" s="150">
        <f t="shared" si="12"/>
        <v>169.44</v>
      </c>
      <c r="P56" s="795">
        <v>1</v>
      </c>
      <c r="Q56" s="150">
        <f t="shared" si="26"/>
        <v>169.44</v>
      </c>
      <c r="R56" s="150">
        <f t="shared" si="27"/>
        <v>40.82</v>
      </c>
      <c r="S56" s="153">
        <f t="shared" si="28"/>
        <v>210.26</v>
      </c>
    </row>
    <row r="57" spans="1:19" s="59" customFormat="1" ht="83.25" customHeight="1" x14ac:dyDescent="0.25">
      <c r="A57" s="1663" t="s">
        <v>346</v>
      </c>
      <c r="B57" s="1663" t="s">
        <v>9</v>
      </c>
      <c r="C57" s="1664" t="s">
        <v>342</v>
      </c>
      <c r="D57" s="149"/>
      <c r="E57" s="1686"/>
      <c r="F57" s="150"/>
      <c r="G57" s="150"/>
      <c r="H57" s="150"/>
      <c r="I57" s="150"/>
      <c r="J57" s="150"/>
      <c r="K57" s="1695"/>
      <c r="L57" s="152">
        <v>12</v>
      </c>
      <c r="M57" s="1686">
        <f t="shared" si="6"/>
        <v>7.5471698113207544E-2</v>
      </c>
      <c r="N57" s="150">
        <v>6.89</v>
      </c>
      <c r="O57" s="150">
        <f t="shared" si="12"/>
        <v>82.68</v>
      </c>
      <c r="P57" s="795">
        <v>1</v>
      </c>
      <c r="Q57" s="150">
        <f t="shared" si="26"/>
        <v>82.68</v>
      </c>
      <c r="R57" s="150">
        <f t="shared" si="27"/>
        <v>19.920000000000002</v>
      </c>
      <c r="S57" s="153">
        <f t="shared" si="28"/>
        <v>102.60000000000001</v>
      </c>
    </row>
    <row r="58" spans="1:19" s="59" customFormat="1" ht="83.25" customHeight="1" x14ac:dyDescent="0.25">
      <c r="A58" s="1663" t="s">
        <v>346</v>
      </c>
      <c r="B58" s="1663" t="s">
        <v>9</v>
      </c>
      <c r="C58" s="1664" t="s">
        <v>343</v>
      </c>
      <c r="D58" s="149"/>
      <c r="E58" s="1686"/>
      <c r="F58" s="150"/>
      <c r="G58" s="150"/>
      <c r="H58" s="150"/>
      <c r="I58" s="150"/>
      <c r="J58" s="150"/>
      <c r="K58" s="1695"/>
      <c r="L58" s="152">
        <v>12</v>
      </c>
      <c r="M58" s="1686">
        <f t="shared" si="6"/>
        <v>7.5471698113207544E-2</v>
      </c>
      <c r="N58" s="150">
        <v>6.38</v>
      </c>
      <c r="O58" s="150">
        <f t="shared" si="12"/>
        <v>76.56</v>
      </c>
      <c r="P58" s="795">
        <v>1</v>
      </c>
      <c r="Q58" s="150">
        <f t="shared" si="26"/>
        <v>76.56</v>
      </c>
      <c r="R58" s="150">
        <f t="shared" si="27"/>
        <v>18.440000000000001</v>
      </c>
      <c r="S58" s="153">
        <f t="shared" si="28"/>
        <v>95</v>
      </c>
    </row>
    <row r="59" spans="1:19" s="59" customFormat="1" ht="83.25" customHeight="1" x14ac:dyDescent="0.25">
      <c r="A59" s="1663" t="s">
        <v>346</v>
      </c>
      <c r="B59" s="1663" t="s">
        <v>9</v>
      </c>
      <c r="C59" s="1664" t="s">
        <v>344</v>
      </c>
      <c r="D59" s="149"/>
      <c r="E59" s="1686"/>
      <c r="F59" s="150"/>
      <c r="G59" s="150"/>
      <c r="H59" s="150"/>
      <c r="I59" s="150"/>
      <c r="J59" s="150"/>
      <c r="K59" s="1695"/>
      <c r="L59" s="152">
        <v>7.0439999999999996</v>
      </c>
      <c r="M59" s="1686">
        <f t="shared" si="6"/>
        <v>4.4301886792452824E-2</v>
      </c>
      <c r="N59" s="150">
        <v>1942.5</v>
      </c>
      <c r="O59" s="150">
        <f t="shared" si="12"/>
        <v>86.06</v>
      </c>
      <c r="P59" s="795">
        <v>1</v>
      </c>
      <c r="Q59" s="150">
        <f t="shared" si="26"/>
        <v>86.06</v>
      </c>
      <c r="R59" s="150">
        <f t="shared" si="27"/>
        <v>20.73</v>
      </c>
      <c r="S59" s="153">
        <f t="shared" si="28"/>
        <v>106.79</v>
      </c>
    </row>
    <row r="60" spans="1:19" s="59" customFormat="1" ht="49.5" customHeight="1" x14ac:dyDescent="0.25">
      <c r="A60" s="1663" t="s">
        <v>346</v>
      </c>
      <c r="B60" s="1663" t="s">
        <v>8</v>
      </c>
      <c r="C60" s="1664" t="s">
        <v>182</v>
      </c>
      <c r="D60" s="149"/>
      <c r="E60" s="1686"/>
      <c r="F60" s="150"/>
      <c r="G60" s="150"/>
      <c r="H60" s="150"/>
      <c r="I60" s="150"/>
      <c r="J60" s="150"/>
      <c r="K60" s="1695"/>
      <c r="L60" s="152">
        <v>22</v>
      </c>
      <c r="M60" s="1686">
        <f t="shared" si="6"/>
        <v>0.13836477987421383</v>
      </c>
      <c r="N60" s="150">
        <v>4.05</v>
      </c>
      <c r="O60" s="150">
        <f t="shared" si="12"/>
        <v>89.1</v>
      </c>
      <c r="P60" s="795">
        <v>1</v>
      </c>
      <c r="Q60" s="150">
        <f t="shared" si="26"/>
        <v>89.1</v>
      </c>
      <c r="R60" s="150">
        <f t="shared" si="27"/>
        <v>21.46</v>
      </c>
      <c r="S60" s="153">
        <f t="shared" si="28"/>
        <v>110.56</v>
      </c>
    </row>
    <row r="61" spans="1:19" s="59" customFormat="1" ht="27" customHeight="1" x14ac:dyDescent="0.25">
      <c r="A61" s="154" t="s">
        <v>348</v>
      </c>
      <c r="B61" s="155"/>
      <c r="C61" s="155"/>
      <c r="D61" s="156">
        <v>986</v>
      </c>
      <c r="E61" s="157">
        <f t="shared" si="13"/>
        <v>6.2012578616352201</v>
      </c>
      <c r="F61" s="158"/>
      <c r="G61" s="158"/>
      <c r="H61" s="158"/>
      <c r="I61" s="158">
        <f>SUM(I26:I44)</f>
        <v>3010.6200000000003</v>
      </c>
      <c r="J61" s="158">
        <f t="shared" ref="J61:K61" si="29">SUM(J26:J44)</f>
        <v>725.27</v>
      </c>
      <c r="K61" s="158">
        <f t="shared" si="29"/>
        <v>3735.8899999999994</v>
      </c>
      <c r="L61" s="160">
        <f>SUM(L25:L60)</f>
        <v>3493.0439999999999</v>
      </c>
      <c r="M61" s="161">
        <f>SUM(M25:M60)</f>
        <v>21.968830188679263</v>
      </c>
      <c r="N61" s="162"/>
      <c r="O61" s="162"/>
      <c r="P61" s="162"/>
      <c r="Q61" s="162">
        <f>SUM(Q25:Q60)</f>
        <v>21639.34</v>
      </c>
      <c r="R61" s="162">
        <f>SUM(R25:R60)</f>
        <v>5212.9299999999985</v>
      </c>
      <c r="S61" s="162">
        <f>SUM(S25:S60)</f>
        <v>26852.270000000004</v>
      </c>
    </row>
    <row r="62" spans="1:19" s="59" customFormat="1" ht="82.5" x14ac:dyDescent="0.25">
      <c r="A62" s="147" t="s">
        <v>349</v>
      </c>
      <c r="B62" s="147" t="s">
        <v>10</v>
      </c>
      <c r="C62" s="148" t="s">
        <v>340</v>
      </c>
      <c r="D62" s="149"/>
      <c r="E62" s="150"/>
      <c r="F62" s="150"/>
      <c r="G62" s="150"/>
      <c r="H62" s="150"/>
      <c r="I62" s="150"/>
      <c r="J62" s="150"/>
      <c r="K62" s="151">
        <f t="shared" si="5"/>
        <v>0</v>
      </c>
      <c r="L62" s="152">
        <v>138</v>
      </c>
      <c r="M62" s="150">
        <f t="shared" si="6"/>
        <v>0.86792452830188682</v>
      </c>
      <c r="N62" s="150">
        <v>4.05</v>
      </c>
      <c r="O62" s="150">
        <f t="shared" si="12"/>
        <v>558.9</v>
      </c>
      <c r="P62" s="150" t="s">
        <v>341</v>
      </c>
      <c r="Q62" s="150">
        <f t="shared" ref="Q62:Q106" si="30">ROUND(O62*P62,2)</f>
        <v>558.9</v>
      </c>
      <c r="R62" s="150">
        <f t="shared" si="9"/>
        <v>134.63999999999999</v>
      </c>
      <c r="S62" s="153">
        <f t="shared" si="10"/>
        <v>693.54</v>
      </c>
    </row>
    <row r="63" spans="1:19" s="59" customFormat="1" ht="82.5" x14ac:dyDescent="0.25">
      <c r="A63" s="147" t="s">
        <v>349</v>
      </c>
      <c r="B63" s="147" t="s">
        <v>10</v>
      </c>
      <c r="C63" s="148" t="s">
        <v>193</v>
      </c>
      <c r="D63" s="149"/>
      <c r="E63" s="150"/>
      <c r="F63" s="150"/>
      <c r="G63" s="150"/>
      <c r="H63" s="150"/>
      <c r="I63" s="150"/>
      <c r="J63" s="150"/>
      <c r="K63" s="151">
        <f t="shared" si="5"/>
        <v>0</v>
      </c>
      <c r="L63" s="152">
        <v>106</v>
      </c>
      <c r="M63" s="150">
        <f t="shared" si="6"/>
        <v>0.66666666666666663</v>
      </c>
      <c r="N63" s="150">
        <v>4.46</v>
      </c>
      <c r="O63" s="150">
        <f t="shared" si="12"/>
        <v>472.76</v>
      </c>
      <c r="P63" s="150" t="s">
        <v>341</v>
      </c>
      <c r="Q63" s="150">
        <f t="shared" si="30"/>
        <v>472.76</v>
      </c>
      <c r="R63" s="150">
        <f t="shared" si="9"/>
        <v>113.89</v>
      </c>
      <c r="S63" s="153">
        <f t="shared" si="10"/>
        <v>586.65</v>
      </c>
    </row>
    <row r="64" spans="1:19" s="59" customFormat="1" ht="82.5" x14ac:dyDescent="0.25">
      <c r="A64" s="147" t="s">
        <v>349</v>
      </c>
      <c r="B64" s="147" t="s">
        <v>10</v>
      </c>
      <c r="C64" s="148" t="s">
        <v>193</v>
      </c>
      <c r="D64" s="149"/>
      <c r="E64" s="150"/>
      <c r="F64" s="150"/>
      <c r="G64" s="150"/>
      <c r="H64" s="150"/>
      <c r="I64" s="150"/>
      <c r="J64" s="150"/>
      <c r="K64" s="151">
        <f t="shared" si="5"/>
        <v>0</v>
      </c>
      <c r="L64" s="152">
        <v>36</v>
      </c>
      <c r="M64" s="150">
        <f t="shared" si="6"/>
        <v>0.22641509433962265</v>
      </c>
      <c r="N64" s="150">
        <v>4.58</v>
      </c>
      <c r="O64" s="150">
        <f t="shared" si="12"/>
        <v>164.88</v>
      </c>
      <c r="P64" s="150" t="s">
        <v>341</v>
      </c>
      <c r="Q64" s="150">
        <f t="shared" si="30"/>
        <v>164.88</v>
      </c>
      <c r="R64" s="150">
        <f t="shared" si="9"/>
        <v>39.72</v>
      </c>
      <c r="S64" s="153">
        <f t="shared" si="10"/>
        <v>204.6</v>
      </c>
    </row>
    <row r="65" spans="1:19" s="59" customFormat="1" ht="82.5" x14ac:dyDescent="0.25">
      <c r="A65" s="147" t="s">
        <v>349</v>
      </c>
      <c r="B65" s="147" t="s">
        <v>10</v>
      </c>
      <c r="C65" s="148" t="s">
        <v>193</v>
      </c>
      <c r="D65" s="149"/>
      <c r="E65" s="150"/>
      <c r="F65" s="150"/>
      <c r="G65" s="150"/>
      <c r="H65" s="150"/>
      <c r="I65" s="150"/>
      <c r="J65" s="150"/>
      <c r="K65" s="151">
        <f t="shared" si="5"/>
        <v>0</v>
      </c>
      <c r="L65" s="152">
        <v>36</v>
      </c>
      <c r="M65" s="150">
        <f t="shared" si="6"/>
        <v>0.22641509433962265</v>
      </c>
      <c r="N65" s="150">
        <v>4.62</v>
      </c>
      <c r="O65" s="150">
        <f t="shared" si="12"/>
        <v>166.32</v>
      </c>
      <c r="P65" s="150" t="s">
        <v>341</v>
      </c>
      <c r="Q65" s="150">
        <f t="shared" si="30"/>
        <v>166.32</v>
      </c>
      <c r="R65" s="150">
        <f t="shared" si="9"/>
        <v>40.07</v>
      </c>
      <c r="S65" s="153">
        <f t="shared" si="10"/>
        <v>206.39</v>
      </c>
    </row>
    <row r="66" spans="1:19" s="59" customFormat="1" ht="82.5" x14ac:dyDescent="0.25">
      <c r="A66" s="147" t="s">
        <v>349</v>
      </c>
      <c r="B66" s="147" t="s">
        <v>10</v>
      </c>
      <c r="C66" s="148" t="s">
        <v>193</v>
      </c>
      <c r="D66" s="149"/>
      <c r="E66" s="150"/>
      <c r="F66" s="150"/>
      <c r="G66" s="150"/>
      <c r="H66" s="150"/>
      <c r="I66" s="150"/>
      <c r="J66" s="150"/>
      <c r="K66" s="151">
        <f t="shared" si="5"/>
        <v>0</v>
      </c>
      <c r="L66" s="152">
        <v>178</v>
      </c>
      <c r="M66" s="150">
        <f t="shared" si="6"/>
        <v>1.1194968553459119</v>
      </c>
      <c r="N66" s="150">
        <v>4.6900000000000004</v>
      </c>
      <c r="O66" s="150">
        <f t="shared" si="12"/>
        <v>834.82</v>
      </c>
      <c r="P66" s="150" t="s">
        <v>341</v>
      </c>
      <c r="Q66" s="150">
        <f t="shared" si="30"/>
        <v>834.82</v>
      </c>
      <c r="R66" s="150">
        <f t="shared" si="9"/>
        <v>201.11</v>
      </c>
      <c r="S66" s="153">
        <f t="shared" si="10"/>
        <v>1035.93</v>
      </c>
    </row>
    <row r="67" spans="1:19" s="59" customFormat="1" ht="82.5" x14ac:dyDescent="0.25">
      <c r="A67" s="147" t="s">
        <v>349</v>
      </c>
      <c r="B67" s="147" t="s">
        <v>9</v>
      </c>
      <c r="C67" s="148" t="s">
        <v>342</v>
      </c>
      <c r="D67" s="149"/>
      <c r="E67" s="150"/>
      <c r="F67" s="150"/>
      <c r="G67" s="150"/>
      <c r="H67" s="150"/>
      <c r="I67" s="150"/>
      <c r="J67" s="150"/>
      <c r="K67" s="151">
        <f t="shared" si="5"/>
        <v>0</v>
      </c>
      <c r="L67" s="152">
        <v>116</v>
      </c>
      <c r="M67" s="150">
        <f t="shared" si="6"/>
        <v>0.72955974842767291</v>
      </c>
      <c r="N67" s="150">
        <v>6.73</v>
      </c>
      <c r="O67" s="150">
        <f t="shared" si="12"/>
        <v>780.68</v>
      </c>
      <c r="P67" s="150" t="s">
        <v>341</v>
      </c>
      <c r="Q67" s="150">
        <f t="shared" si="30"/>
        <v>780.68</v>
      </c>
      <c r="R67" s="150">
        <f t="shared" si="9"/>
        <v>188.07</v>
      </c>
      <c r="S67" s="153">
        <f t="shared" si="10"/>
        <v>968.75</v>
      </c>
    </row>
    <row r="68" spans="1:19" s="59" customFormat="1" ht="82.5" x14ac:dyDescent="0.25">
      <c r="A68" s="147" t="s">
        <v>349</v>
      </c>
      <c r="B68" s="147" t="s">
        <v>9</v>
      </c>
      <c r="C68" s="148" t="s">
        <v>342</v>
      </c>
      <c r="D68" s="149"/>
      <c r="E68" s="150"/>
      <c r="F68" s="150"/>
      <c r="G68" s="150"/>
      <c r="H68" s="150"/>
      <c r="I68" s="150"/>
      <c r="J68" s="150"/>
      <c r="K68" s="151">
        <f t="shared" si="5"/>
        <v>0</v>
      </c>
      <c r="L68" s="152">
        <v>56</v>
      </c>
      <c r="M68" s="150">
        <f t="shared" si="6"/>
        <v>0.3522012578616352</v>
      </c>
      <c r="N68" s="150">
        <v>6.89</v>
      </c>
      <c r="O68" s="150">
        <f t="shared" si="12"/>
        <v>385.84</v>
      </c>
      <c r="P68" s="150" t="s">
        <v>341</v>
      </c>
      <c r="Q68" s="150">
        <f t="shared" si="30"/>
        <v>385.84</v>
      </c>
      <c r="R68" s="150">
        <f t="shared" si="9"/>
        <v>92.95</v>
      </c>
      <c r="S68" s="153">
        <f t="shared" si="10"/>
        <v>478.78999999999996</v>
      </c>
    </row>
    <row r="69" spans="1:19" s="59" customFormat="1" ht="82.5" x14ac:dyDescent="0.25">
      <c r="A69" s="147" t="s">
        <v>349</v>
      </c>
      <c r="B69" s="147" t="s">
        <v>9</v>
      </c>
      <c r="C69" s="148" t="s">
        <v>342</v>
      </c>
      <c r="D69" s="149"/>
      <c r="E69" s="150"/>
      <c r="F69" s="150"/>
      <c r="G69" s="150"/>
      <c r="H69" s="150"/>
      <c r="I69" s="150"/>
      <c r="J69" s="150"/>
      <c r="K69" s="151">
        <f t="shared" si="5"/>
        <v>0</v>
      </c>
      <c r="L69" s="152">
        <v>89</v>
      </c>
      <c r="M69" s="150">
        <f t="shared" si="6"/>
        <v>0.55974842767295596</v>
      </c>
      <c r="N69" s="150">
        <v>6.96</v>
      </c>
      <c r="O69" s="150">
        <f t="shared" si="12"/>
        <v>619.44000000000005</v>
      </c>
      <c r="P69" s="150" t="s">
        <v>341</v>
      </c>
      <c r="Q69" s="150">
        <f t="shared" si="30"/>
        <v>619.44000000000005</v>
      </c>
      <c r="R69" s="150">
        <f t="shared" si="9"/>
        <v>149.22</v>
      </c>
      <c r="S69" s="153">
        <f t="shared" si="10"/>
        <v>768.66000000000008</v>
      </c>
    </row>
    <row r="70" spans="1:19" s="146" customFormat="1" ht="82.5" x14ac:dyDescent="0.25">
      <c r="A70" s="147" t="s">
        <v>349</v>
      </c>
      <c r="B70" s="147" t="s">
        <v>9</v>
      </c>
      <c r="C70" s="148" t="s">
        <v>342</v>
      </c>
      <c r="D70" s="152"/>
      <c r="E70" s="150"/>
      <c r="F70" s="150"/>
      <c r="G70" s="150"/>
      <c r="H70" s="150"/>
      <c r="I70" s="150"/>
      <c r="J70" s="150"/>
      <c r="K70" s="151">
        <f t="shared" si="5"/>
        <v>0</v>
      </c>
      <c r="L70" s="152">
        <v>478</v>
      </c>
      <c r="M70" s="150">
        <f t="shared" si="6"/>
        <v>3.0062893081761008</v>
      </c>
      <c r="N70" s="150">
        <v>7.06</v>
      </c>
      <c r="O70" s="150">
        <f t="shared" si="12"/>
        <v>3374.68</v>
      </c>
      <c r="P70" s="150" t="s">
        <v>341</v>
      </c>
      <c r="Q70" s="150">
        <f t="shared" si="30"/>
        <v>3374.68</v>
      </c>
      <c r="R70" s="150">
        <f t="shared" si="9"/>
        <v>812.96</v>
      </c>
      <c r="S70" s="153">
        <f t="shared" si="10"/>
        <v>4187.6399999999994</v>
      </c>
    </row>
    <row r="71" spans="1:19" s="59" customFormat="1" ht="82.5" x14ac:dyDescent="0.25">
      <c r="A71" s="147" t="s">
        <v>349</v>
      </c>
      <c r="B71" s="147" t="s">
        <v>9</v>
      </c>
      <c r="C71" s="148" t="s">
        <v>343</v>
      </c>
      <c r="D71" s="149"/>
      <c r="E71" s="150"/>
      <c r="F71" s="150"/>
      <c r="G71" s="150"/>
      <c r="H71" s="150"/>
      <c r="I71" s="150"/>
      <c r="J71" s="150"/>
      <c r="K71" s="151">
        <f t="shared" si="5"/>
        <v>0</v>
      </c>
      <c r="L71" s="152">
        <v>60</v>
      </c>
      <c r="M71" s="150">
        <f t="shared" si="6"/>
        <v>0.37735849056603776</v>
      </c>
      <c r="N71" s="150">
        <v>6.38</v>
      </c>
      <c r="O71" s="150">
        <f t="shared" si="12"/>
        <v>382.8</v>
      </c>
      <c r="P71" s="150" t="s">
        <v>341</v>
      </c>
      <c r="Q71" s="150">
        <f t="shared" si="30"/>
        <v>382.8</v>
      </c>
      <c r="R71" s="150">
        <f t="shared" si="9"/>
        <v>92.22</v>
      </c>
      <c r="S71" s="153">
        <f t="shared" si="10"/>
        <v>475.02</v>
      </c>
    </row>
    <row r="72" spans="1:19" s="59" customFormat="1" ht="82.5" x14ac:dyDescent="0.25">
      <c r="A72" s="147" t="s">
        <v>349</v>
      </c>
      <c r="B72" s="147" t="s">
        <v>9</v>
      </c>
      <c r="C72" s="148" t="s">
        <v>344</v>
      </c>
      <c r="D72" s="149"/>
      <c r="E72" s="150"/>
      <c r="F72" s="150"/>
      <c r="G72" s="150"/>
      <c r="H72" s="150"/>
      <c r="I72" s="150"/>
      <c r="J72" s="150"/>
      <c r="K72" s="151">
        <f t="shared" si="5"/>
        <v>0</v>
      </c>
      <c r="L72" s="152">
        <v>55</v>
      </c>
      <c r="M72" s="150">
        <f t="shared" si="6"/>
        <v>0.34591194968553457</v>
      </c>
      <c r="N72" s="150">
        <v>1942.5</v>
      </c>
      <c r="O72" s="150">
        <f t="shared" si="12"/>
        <v>671.93</v>
      </c>
      <c r="P72" s="150" t="s">
        <v>341</v>
      </c>
      <c r="Q72" s="150">
        <f t="shared" si="30"/>
        <v>671.93</v>
      </c>
      <c r="R72" s="150">
        <f t="shared" si="9"/>
        <v>161.87</v>
      </c>
      <c r="S72" s="153">
        <f t="shared" si="10"/>
        <v>833.8</v>
      </c>
    </row>
    <row r="73" spans="1:19" s="59" customFormat="1" x14ac:dyDescent="0.25">
      <c r="A73" s="154" t="s">
        <v>350</v>
      </c>
      <c r="B73" s="155"/>
      <c r="C73" s="155"/>
      <c r="D73" s="156"/>
      <c r="E73" s="157"/>
      <c r="F73" s="158"/>
      <c r="G73" s="158"/>
      <c r="H73" s="158"/>
      <c r="I73" s="158"/>
      <c r="J73" s="158"/>
      <c r="K73" s="159">
        <f t="shared" si="5"/>
        <v>0</v>
      </c>
      <c r="L73" s="160">
        <v>1348</v>
      </c>
      <c r="M73" s="161">
        <f t="shared" si="6"/>
        <v>8.4779874213836486</v>
      </c>
      <c r="N73" s="162"/>
      <c r="O73" s="162"/>
      <c r="P73" s="162"/>
      <c r="Q73" s="162">
        <f>SUM(Q62:Q72)</f>
        <v>8413.0499999999993</v>
      </c>
      <c r="R73" s="162">
        <f>SUM(R62:R72)</f>
        <v>2026.7200000000003</v>
      </c>
      <c r="S73" s="162">
        <f>SUM(S62:S72)</f>
        <v>10439.769999999999</v>
      </c>
    </row>
    <row r="74" spans="1:19" s="59" customFormat="1" ht="82.5" x14ac:dyDescent="0.25">
      <c r="A74" s="1663" t="s">
        <v>2451</v>
      </c>
      <c r="B74" s="1663" t="s">
        <v>9</v>
      </c>
      <c r="C74" s="1664" t="s">
        <v>1110</v>
      </c>
      <c r="D74" s="1687"/>
      <c r="E74" s="1688"/>
      <c r="F74" s="1670"/>
      <c r="G74" s="1670"/>
      <c r="H74" s="1670"/>
      <c r="I74" s="1670"/>
      <c r="J74" s="1670"/>
      <c r="K74" s="151"/>
      <c r="L74" s="1660">
        <v>14</v>
      </c>
      <c r="M74" s="1661">
        <f t="shared" ref="M74" si="31">L74/$E$8</f>
        <v>8.8050314465408799E-2</v>
      </c>
      <c r="N74" s="1661">
        <v>8.25</v>
      </c>
      <c r="O74" s="1661">
        <f t="shared" si="12"/>
        <v>115.5</v>
      </c>
      <c r="P74" s="1662">
        <v>1</v>
      </c>
      <c r="Q74" s="1661">
        <f t="shared" ref="Q74" si="32">ROUND(O74*P74,2)</f>
        <v>115.5</v>
      </c>
      <c r="R74" s="1661">
        <f t="shared" ref="R74" si="33">ROUND(Q74*0.2409,2)</f>
        <v>27.82</v>
      </c>
      <c r="S74" s="145">
        <f>S75</f>
        <v>143.32</v>
      </c>
    </row>
    <row r="75" spans="1:19" s="59" customFormat="1" ht="24.75" customHeight="1" x14ac:dyDescent="0.25">
      <c r="A75" s="1799" t="s">
        <v>2452</v>
      </c>
      <c r="B75" s="1800"/>
      <c r="C75" s="1801"/>
      <c r="D75" s="1678"/>
      <c r="E75" s="1689"/>
      <c r="F75" s="1669"/>
      <c r="G75" s="1669"/>
      <c r="H75" s="1669"/>
      <c r="I75" s="1669"/>
      <c r="J75" s="1669"/>
      <c r="K75" s="151"/>
      <c r="L75" s="1690">
        <f>L74</f>
        <v>14</v>
      </c>
      <c r="M75" s="1691">
        <f>M74</f>
        <v>8.8050314465408799E-2</v>
      </c>
      <c r="N75" s="1691"/>
      <c r="O75" s="1691">
        <f t="shared" ref="O75:O89" si="34">ROUND(IF(N75&gt;20,N75/$E$8*L75,L75*N75),2)</f>
        <v>0</v>
      </c>
      <c r="P75" s="1692"/>
      <c r="Q75" s="1691">
        <f>Q74</f>
        <v>115.5</v>
      </c>
      <c r="R75" s="1691">
        <f>R74</f>
        <v>27.82</v>
      </c>
      <c r="S75" s="145">
        <f t="shared" ref="S75:S89" si="35">R75+Q75</f>
        <v>143.32</v>
      </c>
    </row>
    <row r="76" spans="1:19" s="59" customFormat="1" ht="93" customHeight="1" x14ac:dyDescent="0.25">
      <c r="A76" s="1663" t="s">
        <v>2453</v>
      </c>
      <c r="B76" s="1663" t="s">
        <v>10</v>
      </c>
      <c r="C76" s="1664" t="s">
        <v>193</v>
      </c>
      <c r="D76" s="1687"/>
      <c r="E76" s="1688"/>
      <c r="F76" s="1670"/>
      <c r="G76" s="1670"/>
      <c r="H76" s="1670"/>
      <c r="I76" s="1670"/>
      <c r="J76" s="1670"/>
      <c r="K76" s="151"/>
      <c r="L76" s="1660">
        <v>11</v>
      </c>
      <c r="M76" s="1661">
        <f t="shared" ref="M76:M88" si="36">L76/$E$8</f>
        <v>6.9182389937106917E-2</v>
      </c>
      <c r="N76" s="1661">
        <v>4.58</v>
      </c>
      <c r="O76" s="1661">
        <f t="shared" si="34"/>
        <v>50.38</v>
      </c>
      <c r="P76" s="1662">
        <v>1</v>
      </c>
      <c r="Q76" s="1661">
        <f t="shared" ref="Q76" si="37">ROUND(O76*P76,2)</f>
        <v>50.38</v>
      </c>
      <c r="R76" s="1661">
        <f t="shared" ref="R76" si="38">ROUND(Q76*0.2409,2)</f>
        <v>12.14</v>
      </c>
      <c r="S76" s="145">
        <f t="shared" si="35"/>
        <v>62.52</v>
      </c>
    </row>
    <row r="77" spans="1:19" s="59" customFormat="1" ht="93" customHeight="1" x14ac:dyDescent="0.25">
      <c r="A77" s="1663" t="s">
        <v>2453</v>
      </c>
      <c r="B77" s="1663" t="s">
        <v>9</v>
      </c>
      <c r="C77" s="1664" t="s">
        <v>342</v>
      </c>
      <c r="D77" s="1687"/>
      <c r="E77" s="1688"/>
      <c r="F77" s="1670"/>
      <c r="G77" s="1670"/>
      <c r="H77" s="1670"/>
      <c r="I77" s="1670"/>
      <c r="J77" s="1670"/>
      <c r="K77" s="151"/>
      <c r="L77" s="1660">
        <v>61.5</v>
      </c>
      <c r="M77" s="1661">
        <f t="shared" si="36"/>
        <v>0.3867924528301887</v>
      </c>
      <c r="N77" s="1661">
        <v>7.06</v>
      </c>
      <c r="O77" s="1661">
        <f t="shared" si="34"/>
        <v>434.19</v>
      </c>
      <c r="P77" s="1662">
        <v>1</v>
      </c>
      <c r="Q77" s="1661">
        <f t="shared" ref="Q77:Q88" si="39">ROUND(O77*P77,2)</f>
        <v>434.19</v>
      </c>
      <c r="R77" s="1661">
        <f t="shared" ref="R77:R88" si="40">ROUND(Q77*0.2409,2)</f>
        <v>104.6</v>
      </c>
      <c r="S77" s="145">
        <f t="shared" ref="S77:S88" si="41">R77+Q77</f>
        <v>538.79</v>
      </c>
    </row>
    <row r="78" spans="1:19" s="59" customFormat="1" ht="93" customHeight="1" x14ac:dyDescent="0.25">
      <c r="A78" s="1663" t="s">
        <v>2453</v>
      </c>
      <c r="B78" s="1663" t="s">
        <v>9</v>
      </c>
      <c r="C78" s="1664" t="s">
        <v>342</v>
      </c>
      <c r="D78" s="1687"/>
      <c r="E78" s="1688"/>
      <c r="F78" s="1670"/>
      <c r="G78" s="1670"/>
      <c r="H78" s="1670"/>
      <c r="I78" s="1670"/>
      <c r="J78" s="1670"/>
      <c r="K78" s="151"/>
      <c r="L78" s="1660">
        <v>13.5</v>
      </c>
      <c r="M78" s="1661">
        <f t="shared" si="36"/>
        <v>8.4905660377358486E-2</v>
      </c>
      <c r="N78" s="1661">
        <v>7.06</v>
      </c>
      <c r="O78" s="1661">
        <f t="shared" si="34"/>
        <v>95.31</v>
      </c>
      <c r="P78" s="1662">
        <v>1</v>
      </c>
      <c r="Q78" s="1661">
        <f t="shared" si="39"/>
        <v>95.31</v>
      </c>
      <c r="R78" s="1661">
        <f t="shared" si="40"/>
        <v>22.96</v>
      </c>
      <c r="S78" s="145">
        <f t="shared" si="41"/>
        <v>118.27000000000001</v>
      </c>
    </row>
    <row r="79" spans="1:19" s="59" customFormat="1" ht="93" customHeight="1" x14ac:dyDescent="0.25">
      <c r="A79" s="1663" t="s">
        <v>2453</v>
      </c>
      <c r="B79" s="1663" t="s">
        <v>9</v>
      </c>
      <c r="C79" s="1664" t="s">
        <v>342</v>
      </c>
      <c r="D79" s="1687"/>
      <c r="E79" s="1688"/>
      <c r="F79" s="1670"/>
      <c r="G79" s="1670"/>
      <c r="H79" s="1670"/>
      <c r="I79" s="1670"/>
      <c r="J79" s="1670"/>
      <c r="K79" s="151"/>
      <c r="L79" s="1660">
        <v>24</v>
      </c>
      <c r="M79" s="1661">
        <f t="shared" si="36"/>
        <v>0.15094339622641509</v>
      </c>
      <c r="N79" s="1661">
        <v>7.06</v>
      </c>
      <c r="O79" s="1661">
        <f t="shared" si="34"/>
        <v>169.44</v>
      </c>
      <c r="P79" s="1662">
        <v>1</v>
      </c>
      <c r="Q79" s="1661">
        <f t="shared" si="39"/>
        <v>169.44</v>
      </c>
      <c r="R79" s="1661">
        <f t="shared" si="40"/>
        <v>40.82</v>
      </c>
      <c r="S79" s="145">
        <f t="shared" si="41"/>
        <v>210.26</v>
      </c>
    </row>
    <row r="80" spans="1:19" s="59" customFormat="1" ht="93" customHeight="1" x14ac:dyDescent="0.25">
      <c r="A80" s="1663" t="s">
        <v>2453</v>
      </c>
      <c r="B80" s="1663" t="s">
        <v>9</v>
      </c>
      <c r="C80" s="1664" t="s">
        <v>342</v>
      </c>
      <c r="D80" s="1687"/>
      <c r="E80" s="1688"/>
      <c r="F80" s="1670"/>
      <c r="G80" s="1670"/>
      <c r="H80" s="1670"/>
      <c r="I80" s="1670"/>
      <c r="J80" s="1670"/>
      <c r="K80" s="151"/>
      <c r="L80" s="1660">
        <v>11.5</v>
      </c>
      <c r="M80" s="1661">
        <f t="shared" si="36"/>
        <v>7.2327044025157231E-2</v>
      </c>
      <c r="N80" s="1661">
        <v>6.96</v>
      </c>
      <c r="O80" s="1661">
        <f t="shared" si="34"/>
        <v>80.040000000000006</v>
      </c>
      <c r="P80" s="1662">
        <v>1</v>
      </c>
      <c r="Q80" s="1661">
        <f t="shared" si="39"/>
        <v>80.040000000000006</v>
      </c>
      <c r="R80" s="1661">
        <f t="shared" si="40"/>
        <v>19.28</v>
      </c>
      <c r="S80" s="145">
        <f t="shared" si="41"/>
        <v>99.320000000000007</v>
      </c>
    </row>
    <row r="81" spans="1:19" s="59" customFormat="1" ht="93" customHeight="1" x14ac:dyDescent="0.25">
      <c r="A81" s="1663" t="s">
        <v>2453</v>
      </c>
      <c r="B81" s="1663" t="s">
        <v>9</v>
      </c>
      <c r="C81" s="1664" t="s">
        <v>342</v>
      </c>
      <c r="D81" s="1687"/>
      <c r="E81" s="1688"/>
      <c r="F81" s="1670"/>
      <c r="G81" s="1670"/>
      <c r="H81" s="1670"/>
      <c r="I81" s="1670"/>
      <c r="J81" s="1670"/>
      <c r="K81" s="151"/>
      <c r="L81" s="1660">
        <v>24</v>
      </c>
      <c r="M81" s="1661">
        <f t="shared" si="36"/>
        <v>0.15094339622641509</v>
      </c>
      <c r="N81" s="1661">
        <v>7.06</v>
      </c>
      <c r="O81" s="1661">
        <f t="shared" si="34"/>
        <v>169.44</v>
      </c>
      <c r="P81" s="1662">
        <v>1</v>
      </c>
      <c r="Q81" s="1661">
        <f t="shared" si="39"/>
        <v>169.44</v>
      </c>
      <c r="R81" s="1661">
        <f t="shared" si="40"/>
        <v>40.82</v>
      </c>
      <c r="S81" s="145">
        <f t="shared" si="41"/>
        <v>210.26</v>
      </c>
    </row>
    <row r="82" spans="1:19" s="59" customFormat="1" ht="93" customHeight="1" x14ac:dyDescent="0.25">
      <c r="A82" s="1663" t="s">
        <v>2453</v>
      </c>
      <c r="B82" s="1663" t="s">
        <v>9</v>
      </c>
      <c r="C82" s="1664" t="s">
        <v>342</v>
      </c>
      <c r="D82" s="1687"/>
      <c r="E82" s="1688"/>
      <c r="F82" s="1670"/>
      <c r="G82" s="1670"/>
      <c r="H82" s="1670"/>
      <c r="I82" s="1670"/>
      <c r="J82" s="1670"/>
      <c r="K82" s="151"/>
      <c r="L82" s="1660">
        <v>73</v>
      </c>
      <c r="M82" s="1661">
        <f t="shared" si="36"/>
        <v>0.45911949685534592</v>
      </c>
      <c r="N82" s="1661">
        <v>7.06</v>
      </c>
      <c r="O82" s="1661">
        <f t="shared" si="34"/>
        <v>515.38</v>
      </c>
      <c r="P82" s="1662">
        <v>1</v>
      </c>
      <c r="Q82" s="1661">
        <f t="shared" si="39"/>
        <v>515.38</v>
      </c>
      <c r="R82" s="1661">
        <f t="shared" si="40"/>
        <v>124.16</v>
      </c>
      <c r="S82" s="145">
        <f t="shared" si="41"/>
        <v>639.54</v>
      </c>
    </row>
    <row r="83" spans="1:19" s="59" customFormat="1" ht="82.5" x14ac:dyDescent="0.25">
      <c r="A83" s="1663" t="s">
        <v>2453</v>
      </c>
      <c r="B83" s="1663" t="s">
        <v>9</v>
      </c>
      <c r="C83" s="1664" t="s">
        <v>342</v>
      </c>
      <c r="D83" s="1687"/>
      <c r="E83" s="1688"/>
      <c r="F83" s="1670"/>
      <c r="G83" s="1670"/>
      <c r="H83" s="1670"/>
      <c r="I83" s="1670"/>
      <c r="J83" s="1670"/>
      <c r="K83" s="151"/>
      <c r="L83" s="1660">
        <v>24</v>
      </c>
      <c r="M83" s="1661">
        <f t="shared" si="36"/>
        <v>0.15094339622641509</v>
      </c>
      <c r="N83" s="1661">
        <v>7.06</v>
      </c>
      <c r="O83" s="1661">
        <f t="shared" si="34"/>
        <v>169.44</v>
      </c>
      <c r="P83" s="1662">
        <v>1</v>
      </c>
      <c r="Q83" s="1661">
        <f t="shared" si="39"/>
        <v>169.44</v>
      </c>
      <c r="R83" s="1661">
        <f t="shared" si="40"/>
        <v>40.82</v>
      </c>
      <c r="S83" s="145">
        <f t="shared" si="41"/>
        <v>210.26</v>
      </c>
    </row>
    <row r="84" spans="1:19" s="59" customFormat="1" ht="82.5" x14ac:dyDescent="0.25">
      <c r="A84" s="1663" t="s">
        <v>2453</v>
      </c>
      <c r="B84" s="1663" t="s">
        <v>9</v>
      </c>
      <c r="C84" s="1664" t="s">
        <v>342</v>
      </c>
      <c r="D84" s="1687"/>
      <c r="E84" s="1688"/>
      <c r="F84" s="1670"/>
      <c r="G84" s="1670"/>
      <c r="H84" s="1670"/>
      <c r="I84" s="1670"/>
      <c r="J84" s="1670"/>
      <c r="K84" s="151"/>
      <c r="L84" s="1660">
        <v>48</v>
      </c>
      <c r="M84" s="1661">
        <f t="shared" si="36"/>
        <v>0.30188679245283018</v>
      </c>
      <c r="N84" s="1661">
        <v>7.06</v>
      </c>
      <c r="O84" s="1661">
        <f t="shared" si="34"/>
        <v>338.88</v>
      </c>
      <c r="P84" s="1662">
        <v>1</v>
      </c>
      <c r="Q84" s="1661">
        <f t="shared" si="39"/>
        <v>338.88</v>
      </c>
      <c r="R84" s="1661">
        <f t="shared" si="40"/>
        <v>81.64</v>
      </c>
      <c r="S84" s="145">
        <f t="shared" si="41"/>
        <v>420.52</v>
      </c>
    </row>
    <row r="85" spans="1:19" s="59" customFormat="1" ht="82.5" x14ac:dyDescent="0.25">
      <c r="A85" s="1663" t="s">
        <v>2453</v>
      </c>
      <c r="B85" s="1663" t="s">
        <v>9</v>
      </c>
      <c r="C85" s="1664" t="s">
        <v>342</v>
      </c>
      <c r="D85" s="1687"/>
      <c r="E85" s="1688"/>
      <c r="F85" s="1670"/>
      <c r="G85" s="1670"/>
      <c r="H85" s="1670"/>
      <c r="I85" s="1670"/>
      <c r="J85" s="1670"/>
      <c r="K85" s="151"/>
      <c r="L85" s="1660">
        <v>61.5</v>
      </c>
      <c r="M85" s="1661">
        <f t="shared" si="36"/>
        <v>0.3867924528301887</v>
      </c>
      <c r="N85" s="1661">
        <v>7.06</v>
      </c>
      <c r="O85" s="1661">
        <f t="shared" si="34"/>
        <v>434.19</v>
      </c>
      <c r="P85" s="1662">
        <v>1</v>
      </c>
      <c r="Q85" s="1661">
        <f t="shared" si="39"/>
        <v>434.19</v>
      </c>
      <c r="R85" s="1661">
        <f t="shared" si="40"/>
        <v>104.6</v>
      </c>
      <c r="S85" s="145">
        <f t="shared" si="41"/>
        <v>538.79</v>
      </c>
    </row>
    <row r="86" spans="1:19" s="59" customFormat="1" ht="82.5" x14ac:dyDescent="0.25">
      <c r="A86" s="1663" t="s">
        <v>2453</v>
      </c>
      <c r="B86" s="1663" t="s">
        <v>9</v>
      </c>
      <c r="C86" s="1664" t="s">
        <v>342</v>
      </c>
      <c r="D86" s="1687"/>
      <c r="E86" s="1688"/>
      <c r="F86" s="1670"/>
      <c r="G86" s="1670"/>
      <c r="H86" s="1670"/>
      <c r="I86" s="1670"/>
      <c r="J86" s="1670"/>
      <c r="K86" s="151"/>
      <c r="L86" s="1660">
        <v>61.5</v>
      </c>
      <c r="M86" s="1661">
        <f t="shared" si="36"/>
        <v>0.3867924528301887</v>
      </c>
      <c r="N86" s="1661">
        <v>7.06</v>
      </c>
      <c r="O86" s="1661">
        <f t="shared" si="34"/>
        <v>434.19</v>
      </c>
      <c r="P86" s="1662">
        <v>1</v>
      </c>
      <c r="Q86" s="1661">
        <f t="shared" si="39"/>
        <v>434.19</v>
      </c>
      <c r="R86" s="1661">
        <f t="shared" si="40"/>
        <v>104.6</v>
      </c>
      <c r="S86" s="145">
        <f t="shared" si="41"/>
        <v>538.79</v>
      </c>
    </row>
    <row r="87" spans="1:19" s="59" customFormat="1" ht="82.5" x14ac:dyDescent="0.25">
      <c r="A87" s="1663" t="s">
        <v>2453</v>
      </c>
      <c r="B87" s="1663" t="s">
        <v>9</v>
      </c>
      <c r="C87" s="1664" t="s">
        <v>342</v>
      </c>
      <c r="D87" s="1687"/>
      <c r="E87" s="1688"/>
      <c r="F87" s="1670"/>
      <c r="G87" s="1670"/>
      <c r="H87" s="1670"/>
      <c r="I87" s="1670"/>
      <c r="J87" s="1670"/>
      <c r="K87" s="151"/>
      <c r="L87" s="1660">
        <v>24</v>
      </c>
      <c r="M87" s="1661">
        <f t="shared" si="36"/>
        <v>0.15094339622641509</v>
      </c>
      <c r="N87" s="1661">
        <v>6.73</v>
      </c>
      <c r="O87" s="1661">
        <f t="shared" si="34"/>
        <v>161.52000000000001</v>
      </c>
      <c r="P87" s="1662">
        <v>1</v>
      </c>
      <c r="Q87" s="1661">
        <f t="shared" si="39"/>
        <v>161.52000000000001</v>
      </c>
      <c r="R87" s="1661">
        <f t="shared" si="40"/>
        <v>38.909999999999997</v>
      </c>
      <c r="S87" s="145">
        <f t="shared" si="41"/>
        <v>200.43</v>
      </c>
    </row>
    <row r="88" spans="1:19" s="59" customFormat="1" ht="82.5" x14ac:dyDescent="0.25">
      <c r="A88" s="1663" t="s">
        <v>2453</v>
      </c>
      <c r="B88" s="1663" t="s">
        <v>9</v>
      </c>
      <c r="C88" s="1664" t="s">
        <v>343</v>
      </c>
      <c r="D88" s="1687"/>
      <c r="E88" s="1688"/>
      <c r="F88" s="1670"/>
      <c r="G88" s="1670"/>
      <c r="H88" s="1670"/>
      <c r="I88" s="1670"/>
      <c r="J88" s="1670"/>
      <c r="K88" s="151"/>
      <c r="L88" s="1660">
        <v>35.5</v>
      </c>
      <c r="M88" s="1661">
        <f t="shared" si="36"/>
        <v>0.22327044025157233</v>
      </c>
      <c r="N88" s="1661">
        <v>6.38</v>
      </c>
      <c r="O88" s="1661">
        <f t="shared" si="34"/>
        <v>226.49</v>
      </c>
      <c r="P88" s="1662">
        <v>1</v>
      </c>
      <c r="Q88" s="1661">
        <f t="shared" si="39"/>
        <v>226.49</v>
      </c>
      <c r="R88" s="1661">
        <f t="shared" si="40"/>
        <v>54.56</v>
      </c>
      <c r="S88" s="145">
        <f t="shared" si="41"/>
        <v>281.05</v>
      </c>
    </row>
    <row r="89" spans="1:19" s="59" customFormat="1" ht="23.25" customHeight="1" x14ac:dyDescent="0.25">
      <c r="A89" s="1693" t="s">
        <v>2454</v>
      </c>
      <c r="B89" s="1694"/>
      <c r="C89" s="1694"/>
      <c r="D89" s="1678"/>
      <c r="E89" s="1689"/>
      <c r="F89" s="1669"/>
      <c r="G89" s="1669"/>
      <c r="H89" s="1669"/>
      <c r="I89" s="1669"/>
      <c r="J89" s="1669"/>
      <c r="K89" s="151"/>
      <c r="L89" s="1690">
        <f>SUM(L76:L88)</f>
        <v>473</v>
      </c>
      <c r="M89" s="1691">
        <f>SUM(M76:M88)</f>
        <v>2.9748427672955975</v>
      </c>
      <c r="N89" s="1691"/>
      <c r="O89" s="1691">
        <f t="shared" si="34"/>
        <v>0</v>
      </c>
      <c r="P89" s="1692"/>
      <c r="Q89" s="1691">
        <f>SUM(Q76:Q88)</f>
        <v>3278.8900000000003</v>
      </c>
      <c r="R89" s="1691">
        <f>SUM(R76:R88)</f>
        <v>789.90999999999985</v>
      </c>
      <c r="S89" s="145">
        <f t="shared" si="35"/>
        <v>4068.8</v>
      </c>
    </row>
    <row r="90" spans="1:19" s="59" customFormat="1" ht="66" x14ac:dyDescent="0.25">
      <c r="A90" s="147" t="s">
        <v>351</v>
      </c>
      <c r="B90" s="147" t="s">
        <v>11</v>
      </c>
      <c r="C90" s="148" t="s">
        <v>352</v>
      </c>
      <c r="D90" s="149"/>
      <c r="E90" s="150"/>
      <c r="F90" s="150"/>
      <c r="G90" s="150"/>
      <c r="H90" s="150"/>
      <c r="I90" s="150"/>
      <c r="J90" s="150"/>
      <c r="K90" s="151">
        <f t="shared" si="5"/>
        <v>0</v>
      </c>
      <c r="L90" s="152">
        <v>9</v>
      </c>
      <c r="M90" s="150">
        <f t="shared" si="6"/>
        <v>5.6603773584905662E-2</v>
      </c>
      <c r="N90" s="150">
        <v>10.17</v>
      </c>
      <c r="O90" s="150">
        <f t="shared" ref="O90:O96" si="42">ROUND(IF(N90&gt;20,N90/$E$8*L90,L90*N90),2)</f>
        <v>91.53</v>
      </c>
      <c r="P90" s="150" t="s">
        <v>341</v>
      </c>
      <c r="Q90" s="150">
        <f t="shared" si="30"/>
        <v>91.53</v>
      </c>
      <c r="R90" s="150">
        <f t="shared" si="9"/>
        <v>22.05</v>
      </c>
      <c r="S90" s="153">
        <f t="shared" si="10"/>
        <v>113.58</v>
      </c>
    </row>
    <row r="91" spans="1:19" s="59" customFormat="1" ht="66" x14ac:dyDescent="0.25">
      <c r="A91" s="147" t="s">
        <v>351</v>
      </c>
      <c r="B91" s="147" t="s">
        <v>11</v>
      </c>
      <c r="C91" s="148" t="s">
        <v>352</v>
      </c>
      <c r="D91" s="149"/>
      <c r="E91" s="150"/>
      <c r="F91" s="150"/>
      <c r="G91" s="150"/>
      <c r="H91" s="150"/>
      <c r="I91" s="150"/>
      <c r="J91" s="150"/>
      <c r="K91" s="151">
        <f t="shared" si="5"/>
        <v>0</v>
      </c>
      <c r="L91" s="152">
        <v>16</v>
      </c>
      <c r="M91" s="150">
        <f t="shared" si="6"/>
        <v>0.10062893081761007</v>
      </c>
      <c r="N91" s="150">
        <v>10.31</v>
      </c>
      <c r="O91" s="150">
        <f t="shared" si="42"/>
        <v>164.96</v>
      </c>
      <c r="P91" s="150" t="s">
        <v>341</v>
      </c>
      <c r="Q91" s="150">
        <f t="shared" si="30"/>
        <v>164.96</v>
      </c>
      <c r="R91" s="150">
        <f t="shared" si="9"/>
        <v>39.74</v>
      </c>
      <c r="S91" s="153">
        <f t="shared" si="10"/>
        <v>204.70000000000002</v>
      </c>
    </row>
    <row r="92" spans="1:19" s="59" customFormat="1" ht="66" x14ac:dyDescent="0.25">
      <c r="A92" s="147" t="s">
        <v>351</v>
      </c>
      <c r="B92" s="147" t="s">
        <v>11</v>
      </c>
      <c r="C92" s="148" t="s">
        <v>353</v>
      </c>
      <c r="D92" s="149"/>
      <c r="E92" s="150"/>
      <c r="F92" s="150"/>
      <c r="G92" s="150"/>
      <c r="H92" s="150"/>
      <c r="I92" s="150"/>
      <c r="J92" s="150"/>
      <c r="K92" s="151">
        <f>J92+I92</f>
        <v>0</v>
      </c>
      <c r="L92" s="152">
        <v>16</v>
      </c>
      <c r="M92" s="150">
        <f t="shared" si="6"/>
        <v>0.10062893081761007</v>
      </c>
      <c r="N92" s="150">
        <v>8.11</v>
      </c>
      <c r="O92" s="150">
        <f t="shared" si="42"/>
        <v>129.76</v>
      </c>
      <c r="P92" s="150" t="s">
        <v>341</v>
      </c>
      <c r="Q92" s="150">
        <f t="shared" si="30"/>
        <v>129.76</v>
      </c>
      <c r="R92" s="150">
        <f t="shared" si="9"/>
        <v>31.26</v>
      </c>
      <c r="S92" s="153">
        <f t="shared" si="10"/>
        <v>161.01999999999998</v>
      </c>
    </row>
    <row r="93" spans="1:19" s="59" customFormat="1" ht="66" x14ac:dyDescent="0.25">
      <c r="A93" s="147" t="s">
        <v>351</v>
      </c>
      <c r="B93" s="147" t="s">
        <v>11</v>
      </c>
      <c r="C93" s="148" t="s">
        <v>353</v>
      </c>
      <c r="D93" s="149"/>
      <c r="E93" s="150"/>
      <c r="F93" s="150"/>
      <c r="G93" s="150"/>
      <c r="H93" s="150"/>
      <c r="I93" s="150"/>
      <c r="J93" s="150"/>
      <c r="K93" s="151">
        <f t="shared" si="5"/>
        <v>0</v>
      </c>
      <c r="L93" s="152">
        <v>8</v>
      </c>
      <c r="M93" s="150">
        <f t="shared" si="6"/>
        <v>5.0314465408805034E-2</v>
      </c>
      <c r="N93" s="150">
        <v>9.2799999999999994</v>
      </c>
      <c r="O93" s="150">
        <f t="shared" si="42"/>
        <v>74.239999999999995</v>
      </c>
      <c r="P93" s="150" t="s">
        <v>341</v>
      </c>
      <c r="Q93" s="150">
        <f t="shared" si="30"/>
        <v>74.239999999999995</v>
      </c>
      <c r="R93" s="150">
        <f t="shared" si="9"/>
        <v>17.88</v>
      </c>
      <c r="S93" s="153">
        <f t="shared" si="10"/>
        <v>92.11999999999999</v>
      </c>
    </row>
    <row r="94" spans="1:19" s="59" customFormat="1" ht="66" x14ac:dyDescent="0.25">
      <c r="A94" s="147" t="s">
        <v>351</v>
      </c>
      <c r="B94" s="147" t="s">
        <v>11</v>
      </c>
      <c r="C94" s="148" t="s">
        <v>354</v>
      </c>
      <c r="D94" s="149"/>
      <c r="E94" s="150"/>
      <c r="F94" s="150"/>
      <c r="G94" s="150"/>
      <c r="H94" s="150"/>
      <c r="I94" s="150"/>
      <c r="J94" s="150"/>
      <c r="K94" s="151">
        <f t="shared" si="5"/>
        <v>0</v>
      </c>
      <c r="L94" s="152">
        <v>4</v>
      </c>
      <c r="M94" s="150">
        <f t="shared" si="6"/>
        <v>2.5157232704402517E-2</v>
      </c>
      <c r="N94" s="150">
        <v>9.2799999999999994</v>
      </c>
      <c r="O94" s="150">
        <f t="shared" si="42"/>
        <v>37.119999999999997</v>
      </c>
      <c r="P94" s="150" t="s">
        <v>341</v>
      </c>
      <c r="Q94" s="150">
        <f t="shared" si="30"/>
        <v>37.119999999999997</v>
      </c>
      <c r="R94" s="150">
        <f t="shared" si="9"/>
        <v>8.94</v>
      </c>
      <c r="S94" s="153">
        <f t="shared" si="10"/>
        <v>46.059999999999995</v>
      </c>
    </row>
    <row r="95" spans="1:19" s="59" customFormat="1" ht="66" x14ac:dyDescent="0.25">
      <c r="A95" s="147" t="s">
        <v>351</v>
      </c>
      <c r="B95" s="147" t="s">
        <v>11</v>
      </c>
      <c r="C95" s="148" t="s">
        <v>355</v>
      </c>
      <c r="D95" s="149"/>
      <c r="E95" s="150"/>
      <c r="F95" s="150"/>
      <c r="G95" s="150"/>
      <c r="H95" s="150"/>
      <c r="I95" s="150"/>
      <c r="J95" s="150"/>
      <c r="K95" s="151">
        <f t="shared" si="5"/>
        <v>0</v>
      </c>
      <c r="L95" s="152">
        <v>5</v>
      </c>
      <c r="M95" s="150">
        <f t="shared" si="6"/>
        <v>3.1446540880503145E-2</v>
      </c>
      <c r="N95" s="150">
        <v>7.92</v>
      </c>
      <c r="O95" s="150">
        <f t="shared" si="42"/>
        <v>39.6</v>
      </c>
      <c r="P95" s="150" t="s">
        <v>341</v>
      </c>
      <c r="Q95" s="150">
        <f t="shared" si="30"/>
        <v>39.6</v>
      </c>
      <c r="R95" s="150">
        <f t="shared" si="9"/>
        <v>9.5399999999999991</v>
      </c>
      <c r="S95" s="153">
        <f t="shared" si="10"/>
        <v>49.14</v>
      </c>
    </row>
    <row r="96" spans="1:19" s="59" customFormat="1" ht="66" x14ac:dyDescent="0.25">
      <c r="A96" s="147" t="s">
        <v>351</v>
      </c>
      <c r="B96" s="147" t="s">
        <v>11</v>
      </c>
      <c r="C96" s="148" t="s">
        <v>356</v>
      </c>
      <c r="D96" s="149"/>
      <c r="E96" s="150"/>
      <c r="F96" s="150"/>
      <c r="G96" s="150"/>
      <c r="H96" s="150"/>
      <c r="I96" s="150"/>
      <c r="J96" s="150"/>
      <c r="K96" s="151">
        <f t="shared" si="5"/>
        <v>0</v>
      </c>
      <c r="L96" s="152">
        <v>16</v>
      </c>
      <c r="M96" s="150">
        <f t="shared" si="6"/>
        <v>0.10062893081761007</v>
      </c>
      <c r="N96" s="150">
        <v>1890</v>
      </c>
      <c r="O96" s="150">
        <f t="shared" si="42"/>
        <v>190.19</v>
      </c>
      <c r="P96" s="150" t="s">
        <v>341</v>
      </c>
      <c r="Q96" s="150">
        <f t="shared" si="30"/>
        <v>190.19</v>
      </c>
      <c r="R96" s="150">
        <f t="shared" si="9"/>
        <v>45.82</v>
      </c>
      <c r="S96" s="153">
        <f t="shared" si="10"/>
        <v>236.01</v>
      </c>
    </row>
    <row r="97" spans="1:19" s="146" customFormat="1" ht="33" x14ac:dyDescent="0.25">
      <c r="A97" s="154" t="s">
        <v>357</v>
      </c>
      <c r="B97" s="155"/>
      <c r="C97" s="155"/>
      <c r="D97" s="156"/>
      <c r="E97" s="157">
        <f t="shared" si="13"/>
        <v>0</v>
      </c>
      <c r="F97" s="158"/>
      <c r="G97" s="158"/>
      <c r="H97" s="158"/>
      <c r="I97" s="158"/>
      <c r="J97" s="158">
        <f t="shared" si="14"/>
        <v>0</v>
      </c>
      <c r="K97" s="159">
        <f t="shared" si="5"/>
        <v>0</v>
      </c>
      <c r="L97" s="160">
        <v>74</v>
      </c>
      <c r="M97" s="161">
        <f t="shared" si="6"/>
        <v>0.46540880503144655</v>
      </c>
      <c r="N97" s="162"/>
      <c r="O97" s="162"/>
      <c r="P97" s="162"/>
      <c r="Q97" s="162">
        <f>SUM(Q90:Q96)</f>
        <v>727.40000000000009</v>
      </c>
      <c r="R97" s="162">
        <f t="shared" ref="R97:S97" si="43">SUM(R90:R96)</f>
        <v>175.23</v>
      </c>
      <c r="S97" s="162">
        <f t="shared" si="43"/>
        <v>902.62999999999988</v>
      </c>
    </row>
    <row r="98" spans="1:19" s="146" customFormat="1" ht="66" x14ac:dyDescent="0.25">
      <c r="A98" s="1663" t="s">
        <v>2455</v>
      </c>
      <c r="B98" s="1663" t="s">
        <v>11</v>
      </c>
      <c r="C98" s="1664" t="s">
        <v>2456</v>
      </c>
      <c r="D98" s="1687"/>
      <c r="E98" s="1688"/>
      <c r="F98" s="1670"/>
      <c r="G98" s="1670"/>
      <c r="H98" s="1670"/>
      <c r="I98" s="1670"/>
      <c r="J98" s="1670"/>
      <c r="K98" s="151"/>
      <c r="L98" s="1660">
        <v>24</v>
      </c>
      <c r="M98" s="1661">
        <f t="shared" ref="M98" si="44">L98/$E$8</f>
        <v>0.15094339622641509</v>
      </c>
      <c r="N98" s="1661">
        <v>10</v>
      </c>
      <c r="O98" s="1661">
        <f t="shared" ref="O98:O99" si="45">ROUND(IF(N98&gt;20,N98/$E$8*L98,L98*N98),2)</f>
        <v>240</v>
      </c>
      <c r="P98" s="1662">
        <v>1</v>
      </c>
      <c r="Q98" s="1661">
        <f t="shared" ref="Q98" si="46">ROUND(O98*P98,2)</f>
        <v>240</v>
      </c>
      <c r="R98" s="1661">
        <f t="shared" ref="R98" si="47">ROUND(Q98*0.2409,2)</f>
        <v>57.82</v>
      </c>
      <c r="S98" s="145">
        <f t="shared" ref="S98" si="48">R98+Q98</f>
        <v>297.82</v>
      </c>
    </row>
    <row r="99" spans="1:19" s="146" customFormat="1" ht="33" x14ac:dyDescent="0.25">
      <c r="A99" s="154" t="s">
        <v>2457</v>
      </c>
      <c r="B99" s="155"/>
      <c r="C99" s="155"/>
      <c r="D99" s="1678"/>
      <c r="E99" s="1689"/>
      <c r="F99" s="1669"/>
      <c r="G99" s="1669"/>
      <c r="H99" s="1669"/>
      <c r="I99" s="1669"/>
      <c r="J99" s="1669"/>
      <c r="K99" s="151"/>
      <c r="L99" s="1690">
        <f>L98</f>
        <v>24</v>
      </c>
      <c r="M99" s="1691">
        <f>M98</f>
        <v>0.15094339622641509</v>
      </c>
      <c r="N99" s="1691"/>
      <c r="O99" s="1691">
        <f t="shared" si="45"/>
        <v>0</v>
      </c>
      <c r="P99" s="1692"/>
      <c r="Q99" s="1691">
        <f>Q98</f>
        <v>240</v>
      </c>
      <c r="R99" s="1691">
        <f>R98</f>
        <v>57.82</v>
      </c>
      <c r="S99" s="145">
        <f>S98</f>
        <v>297.82</v>
      </c>
    </row>
    <row r="100" spans="1:19" s="59" customFormat="1" ht="33" x14ac:dyDescent="0.25">
      <c r="A100" s="147" t="s">
        <v>358</v>
      </c>
      <c r="B100" s="147" t="s">
        <v>8</v>
      </c>
      <c r="C100" s="148" t="s">
        <v>359</v>
      </c>
      <c r="D100" s="149"/>
      <c r="E100" s="150"/>
      <c r="F100" s="150"/>
      <c r="G100" s="150"/>
      <c r="H100" s="150"/>
      <c r="I100" s="150"/>
      <c r="J100" s="150"/>
      <c r="K100" s="151">
        <f t="shared" si="5"/>
        <v>0</v>
      </c>
      <c r="L100" s="152">
        <v>87</v>
      </c>
      <c r="M100" s="150">
        <f t="shared" si="6"/>
        <v>0.54716981132075471</v>
      </c>
      <c r="N100" s="150">
        <v>2500</v>
      </c>
      <c r="O100" s="150">
        <f>ROUND(IF(N100&gt;20,N100/$E$8*L100,L100*N100),2)</f>
        <v>1367.92</v>
      </c>
      <c r="P100" s="150" t="s">
        <v>360</v>
      </c>
      <c r="Q100" s="150">
        <f t="shared" si="30"/>
        <v>410.38</v>
      </c>
      <c r="R100" s="150">
        <f t="shared" si="9"/>
        <v>98.86</v>
      </c>
      <c r="S100" s="153">
        <f t="shared" si="10"/>
        <v>509.24</v>
      </c>
    </row>
    <row r="101" spans="1:19" s="59" customFormat="1" ht="33" x14ac:dyDescent="0.25">
      <c r="A101" s="154" t="s">
        <v>361</v>
      </c>
      <c r="B101" s="155"/>
      <c r="C101" s="155"/>
      <c r="D101" s="156"/>
      <c r="E101" s="157"/>
      <c r="F101" s="158"/>
      <c r="G101" s="158"/>
      <c r="H101" s="158"/>
      <c r="I101" s="158"/>
      <c r="J101" s="158"/>
      <c r="K101" s="159">
        <f t="shared" si="5"/>
        <v>0</v>
      </c>
      <c r="L101" s="160">
        <v>87</v>
      </c>
      <c r="M101" s="161">
        <f t="shared" si="6"/>
        <v>0.54716981132075471</v>
      </c>
      <c r="N101" s="162"/>
      <c r="O101" s="162"/>
      <c r="P101" s="162"/>
      <c r="Q101" s="162">
        <f>Q100</f>
        <v>410.38</v>
      </c>
      <c r="R101" s="162">
        <f t="shared" ref="R101:S101" si="49">R100</f>
        <v>98.86</v>
      </c>
      <c r="S101" s="162">
        <f t="shared" si="49"/>
        <v>509.24</v>
      </c>
    </row>
    <row r="102" spans="1:19" s="59" customFormat="1" ht="33" x14ac:dyDescent="0.25">
      <c r="A102" s="147" t="s">
        <v>362</v>
      </c>
      <c r="B102" s="147" t="s">
        <v>8</v>
      </c>
      <c r="C102" s="148" t="s">
        <v>363</v>
      </c>
      <c r="D102" s="149"/>
      <c r="E102" s="150"/>
      <c r="F102" s="150"/>
      <c r="G102" s="150"/>
      <c r="H102" s="150"/>
      <c r="I102" s="150"/>
      <c r="J102" s="150"/>
      <c r="K102" s="151">
        <f t="shared" si="5"/>
        <v>0</v>
      </c>
      <c r="L102" s="152">
        <v>119</v>
      </c>
      <c r="M102" s="150">
        <f t="shared" si="6"/>
        <v>0.74842767295597479</v>
      </c>
      <c r="N102" s="150">
        <v>1800</v>
      </c>
      <c r="O102" s="150">
        <f>ROUND(IF(N102&gt;20,N102/$E$8*L102,L102*N102),2)</f>
        <v>1347.17</v>
      </c>
      <c r="P102" s="150" t="s">
        <v>360</v>
      </c>
      <c r="Q102" s="150">
        <f t="shared" si="30"/>
        <v>404.15</v>
      </c>
      <c r="R102" s="150">
        <f t="shared" si="9"/>
        <v>97.36</v>
      </c>
      <c r="S102" s="153">
        <f t="shared" si="10"/>
        <v>501.51</v>
      </c>
    </row>
    <row r="103" spans="1:19" s="59" customFormat="1" x14ac:dyDescent="0.25">
      <c r="A103" s="154" t="s">
        <v>364</v>
      </c>
      <c r="B103" s="155"/>
      <c r="C103" s="155"/>
      <c r="D103" s="156"/>
      <c r="E103" s="157"/>
      <c r="F103" s="158"/>
      <c r="G103" s="158"/>
      <c r="H103" s="158"/>
      <c r="I103" s="158"/>
      <c r="J103" s="158"/>
      <c r="K103" s="159">
        <f t="shared" si="5"/>
        <v>0</v>
      </c>
      <c r="L103" s="160">
        <v>119</v>
      </c>
      <c r="M103" s="161">
        <f t="shared" si="6"/>
        <v>0.74842767295597479</v>
      </c>
      <c r="N103" s="162"/>
      <c r="O103" s="162"/>
      <c r="P103" s="162"/>
      <c r="Q103" s="162">
        <f>Q102</f>
        <v>404.15</v>
      </c>
      <c r="R103" s="162">
        <f t="shared" ref="R103:S103" si="50">R102</f>
        <v>97.36</v>
      </c>
      <c r="S103" s="162">
        <f t="shared" si="50"/>
        <v>501.51</v>
      </c>
    </row>
    <row r="104" spans="1:19" s="59" customFormat="1" ht="33" x14ac:dyDescent="0.25">
      <c r="A104" s="147" t="s">
        <v>365</v>
      </c>
      <c r="B104" s="147" t="s">
        <v>8</v>
      </c>
      <c r="C104" s="148" t="s">
        <v>366</v>
      </c>
      <c r="D104" s="149"/>
      <c r="E104" s="150"/>
      <c r="F104" s="150"/>
      <c r="G104" s="150"/>
      <c r="H104" s="150"/>
      <c r="I104" s="150"/>
      <c r="J104" s="150"/>
      <c r="K104" s="151">
        <f t="shared" si="5"/>
        <v>0</v>
      </c>
      <c r="L104" s="152">
        <v>238</v>
      </c>
      <c r="M104" s="150">
        <f t="shared" si="6"/>
        <v>1.4968553459119496</v>
      </c>
      <c r="N104" s="150">
        <v>3000</v>
      </c>
      <c r="O104" s="150">
        <f>ROUND(IF(N104&gt;20,N104/$E$8*L104,L104*N104),2)</f>
        <v>4490.57</v>
      </c>
      <c r="P104" s="150" t="s">
        <v>360</v>
      </c>
      <c r="Q104" s="150">
        <f t="shared" si="30"/>
        <v>1347.17</v>
      </c>
      <c r="R104" s="150">
        <f t="shared" si="9"/>
        <v>324.52999999999997</v>
      </c>
      <c r="S104" s="153">
        <f t="shared" si="10"/>
        <v>1671.7</v>
      </c>
    </row>
    <row r="105" spans="1:19" s="59" customFormat="1" ht="33" x14ac:dyDescent="0.25">
      <c r="A105" s="154" t="s">
        <v>367</v>
      </c>
      <c r="B105" s="155"/>
      <c r="C105" s="155"/>
      <c r="D105" s="156"/>
      <c r="E105" s="157"/>
      <c r="F105" s="158"/>
      <c r="G105" s="158"/>
      <c r="H105" s="158"/>
      <c r="I105" s="158"/>
      <c r="J105" s="158"/>
      <c r="K105" s="159">
        <f t="shared" si="5"/>
        <v>0</v>
      </c>
      <c r="L105" s="160">
        <v>238</v>
      </c>
      <c r="M105" s="161">
        <f t="shared" si="6"/>
        <v>1.4968553459119496</v>
      </c>
      <c r="N105" s="162"/>
      <c r="O105" s="162"/>
      <c r="P105" s="162"/>
      <c r="Q105" s="162">
        <f>Q104</f>
        <v>1347.17</v>
      </c>
      <c r="R105" s="162">
        <f t="shared" ref="R105:S105" si="51">R104</f>
        <v>324.52999999999997</v>
      </c>
      <c r="S105" s="162">
        <f t="shared" si="51"/>
        <v>1671.7</v>
      </c>
    </row>
    <row r="106" spans="1:19" s="59" customFormat="1" ht="33" x14ac:dyDescent="0.25">
      <c r="A106" s="147" t="s">
        <v>368</v>
      </c>
      <c r="B106" s="147" t="s">
        <v>8</v>
      </c>
      <c r="C106" s="148" t="s">
        <v>369</v>
      </c>
      <c r="D106" s="149"/>
      <c r="E106" s="150"/>
      <c r="F106" s="150"/>
      <c r="G106" s="150"/>
      <c r="H106" s="150"/>
      <c r="I106" s="150"/>
      <c r="J106" s="150"/>
      <c r="K106" s="151">
        <f t="shared" si="5"/>
        <v>0</v>
      </c>
      <c r="L106" s="152">
        <v>528</v>
      </c>
      <c r="M106" s="150">
        <f t="shared" si="6"/>
        <v>3.3207547169811322</v>
      </c>
      <c r="N106" s="150">
        <v>4.17</v>
      </c>
      <c r="O106" s="150">
        <f t="shared" ref="O106" si="52">ROUND(IF(N106&gt;20,N106/$E$8*L106,L106*N106),2)</f>
        <v>2201.7600000000002</v>
      </c>
      <c r="P106" s="150" t="s">
        <v>341</v>
      </c>
      <c r="Q106" s="150">
        <f t="shared" si="30"/>
        <v>2201.7600000000002</v>
      </c>
      <c r="R106" s="150">
        <f t="shared" si="9"/>
        <v>530.4</v>
      </c>
      <c r="S106" s="153">
        <f t="shared" si="10"/>
        <v>2732.1600000000003</v>
      </c>
    </row>
    <row r="107" spans="1:19" s="59" customFormat="1" ht="33" x14ac:dyDescent="0.25">
      <c r="A107" s="147" t="s">
        <v>368</v>
      </c>
      <c r="B107" s="147" t="s">
        <v>8</v>
      </c>
      <c r="C107" s="148" t="s">
        <v>369</v>
      </c>
      <c r="D107" s="149">
        <v>152</v>
      </c>
      <c r="E107" s="150">
        <f t="shared" si="13"/>
        <v>0.95597484276729561</v>
      </c>
      <c r="F107" s="150">
        <v>4.17</v>
      </c>
      <c r="G107" s="150">
        <f t="shared" si="15"/>
        <v>633.84</v>
      </c>
      <c r="H107" s="150" t="s">
        <v>347</v>
      </c>
      <c r="I107" s="150">
        <f>ROUND(G107*H107,2)</f>
        <v>316.92</v>
      </c>
      <c r="J107" s="150">
        <f t="shared" si="14"/>
        <v>76.349999999999994</v>
      </c>
      <c r="K107" s="151">
        <f t="shared" si="5"/>
        <v>393.27</v>
      </c>
      <c r="L107" s="152"/>
      <c r="M107" s="150"/>
      <c r="N107" s="150"/>
      <c r="O107" s="150"/>
      <c r="P107" s="150"/>
      <c r="Q107" s="150"/>
      <c r="R107" s="150"/>
      <c r="S107" s="153">
        <f t="shared" si="10"/>
        <v>0</v>
      </c>
    </row>
    <row r="108" spans="1:19" s="59" customFormat="1" ht="33" x14ac:dyDescent="0.25">
      <c r="A108" s="154" t="s">
        <v>370</v>
      </c>
      <c r="B108" s="155"/>
      <c r="C108" s="155"/>
      <c r="D108" s="156">
        <v>152</v>
      </c>
      <c r="E108" s="157">
        <f t="shared" si="13"/>
        <v>0.95597484276729561</v>
      </c>
      <c r="F108" s="158"/>
      <c r="G108" s="158"/>
      <c r="H108" s="158"/>
      <c r="I108" s="158">
        <f>SUM(I106:I107)</f>
        <v>316.92</v>
      </c>
      <c r="J108" s="158">
        <f t="shared" ref="J108:K108" si="53">SUM(J106:J107)</f>
        <v>76.349999999999994</v>
      </c>
      <c r="K108" s="158">
        <f t="shared" si="53"/>
        <v>393.27</v>
      </c>
      <c r="L108" s="160">
        <v>528</v>
      </c>
      <c r="M108" s="161">
        <f t="shared" si="6"/>
        <v>3.3207547169811322</v>
      </c>
      <c r="N108" s="162"/>
      <c r="O108" s="162"/>
      <c r="P108" s="162"/>
      <c r="Q108" s="162">
        <f>SUM(Q106:Q107)</f>
        <v>2201.7600000000002</v>
      </c>
      <c r="R108" s="162">
        <f t="shared" ref="R108:S108" si="54">SUM(R106:R107)</f>
        <v>530.4</v>
      </c>
      <c r="S108" s="162">
        <f t="shared" si="54"/>
        <v>2732.1600000000003</v>
      </c>
    </row>
    <row r="109" spans="1:19" s="59" customFormat="1" ht="33" x14ac:dyDescent="0.25">
      <c r="A109" s="147" t="s">
        <v>371</v>
      </c>
      <c r="B109" s="147" t="s">
        <v>8</v>
      </c>
      <c r="C109" s="148" t="s">
        <v>372</v>
      </c>
      <c r="D109" s="149"/>
      <c r="E109" s="150"/>
      <c r="F109" s="150"/>
      <c r="G109" s="150"/>
      <c r="H109" s="150"/>
      <c r="I109" s="150"/>
      <c r="J109" s="150"/>
      <c r="K109" s="151">
        <f t="shared" si="5"/>
        <v>0</v>
      </c>
      <c r="L109" s="152">
        <v>119</v>
      </c>
      <c r="M109" s="150">
        <f t="shared" si="6"/>
        <v>0.74842767295597479</v>
      </c>
      <c r="N109" s="150">
        <v>1400</v>
      </c>
      <c r="O109" s="150">
        <f>ROUND(IF(N109&gt;20,N109/$E$8*L109,L109*N109),2)</f>
        <v>1047.8</v>
      </c>
      <c r="P109" s="150" t="s">
        <v>360</v>
      </c>
      <c r="Q109" s="150">
        <f t="shared" ref="Q109:Q112" si="55">ROUND(O109*P109,2)</f>
        <v>314.33999999999997</v>
      </c>
      <c r="R109" s="150">
        <f t="shared" si="9"/>
        <v>75.72</v>
      </c>
      <c r="S109" s="153">
        <f t="shared" si="10"/>
        <v>390.05999999999995</v>
      </c>
    </row>
    <row r="110" spans="1:19" s="59" customFormat="1" ht="33" x14ac:dyDescent="0.25">
      <c r="A110" s="154" t="s">
        <v>373</v>
      </c>
      <c r="B110" s="155"/>
      <c r="C110" s="155"/>
      <c r="D110" s="156"/>
      <c r="E110" s="157"/>
      <c r="F110" s="158"/>
      <c r="G110" s="158"/>
      <c r="H110" s="158"/>
      <c r="I110" s="158"/>
      <c r="J110" s="158"/>
      <c r="K110" s="159">
        <f t="shared" si="5"/>
        <v>0</v>
      </c>
      <c r="L110" s="160">
        <v>119</v>
      </c>
      <c r="M110" s="161">
        <f t="shared" si="6"/>
        <v>0.74842767295597479</v>
      </c>
      <c r="N110" s="162"/>
      <c r="O110" s="162"/>
      <c r="P110" s="162"/>
      <c r="Q110" s="162">
        <f>Q109</f>
        <v>314.33999999999997</v>
      </c>
      <c r="R110" s="162">
        <f t="shared" ref="R110:S110" si="56">R109</f>
        <v>75.72</v>
      </c>
      <c r="S110" s="162">
        <f t="shared" si="56"/>
        <v>390.05999999999995</v>
      </c>
    </row>
    <row r="111" spans="1:19" s="59" customFormat="1" ht="66" x14ac:dyDescent="0.25">
      <c r="A111" s="147" t="s">
        <v>374</v>
      </c>
      <c r="B111" s="147" t="s">
        <v>11</v>
      </c>
      <c r="C111" s="148" t="s">
        <v>375</v>
      </c>
      <c r="D111" s="149"/>
      <c r="E111" s="150"/>
      <c r="F111" s="150"/>
      <c r="G111" s="150"/>
      <c r="H111" s="150"/>
      <c r="I111" s="150"/>
      <c r="J111" s="150"/>
      <c r="K111" s="151">
        <f t="shared" si="5"/>
        <v>0</v>
      </c>
      <c r="L111" s="152">
        <v>12</v>
      </c>
      <c r="M111" s="150">
        <f t="shared" si="6"/>
        <v>7.5471698113207544E-2</v>
      </c>
      <c r="N111" s="150">
        <v>10.31</v>
      </c>
      <c r="O111" s="150">
        <f t="shared" ref="O111:O112" si="57">ROUND(IF(N111&gt;20,N111/$E$8*L111,L111*N111),2)</f>
        <v>123.72</v>
      </c>
      <c r="P111" s="150" t="s">
        <v>341</v>
      </c>
      <c r="Q111" s="150">
        <f t="shared" si="55"/>
        <v>123.72</v>
      </c>
      <c r="R111" s="150">
        <f t="shared" si="9"/>
        <v>29.8</v>
      </c>
      <c r="S111" s="153">
        <f t="shared" si="10"/>
        <v>153.52000000000001</v>
      </c>
    </row>
    <row r="112" spans="1:19" s="146" customFormat="1" ht="66" x14ac:dyDescent="0.25">
      <c r="A112" s="147" t="s">
        <v>374</v>
      </c>
      <c r="B112" s="147" t="s">
        <v>11</v>
      </c>
      <c r="C112" s="148" t="s">
        <v>356</v>
      </c>
      <c r="D112" s="152"/>
      <c r="E112" s="150"/>
      <c r="F112" s="150"/>
      <c r="G112" s="150"/>
      <c r="H112" s="150"/>
      <c r="I112" s="150"/>
      <c r="J112" s="150"/>
      <c r="K112" s="151">
        <f t="shared" si="5"/>
        <v>0</v>
      </c>
      <c r="L112" s="152">
        <v>13</v>
      </c>
      <c r="M112" s="150">
        <f t="shared" si="6"/>
        <v>8.1761006289308172E-2</v>
      </c>
      <c r="N112" s="150">
        <v>1890</v>
      </c>
      <c r="O112" s="150">
        <f t="shared" si="57"/>
        <v>154.53</v>
      </c>
      <c r="P112" s="150" t="s">
        <v>341</v>
      </c>
      <c r="Q112" s="150">
        <f t="shared" si="55"/>
        <v>154.53</v>
      </c>
      <c r="R112" s="150">
        <f t="shared" si="9"/>
        <v>37.229999999999997</v>
      </c>
      <c r="S112" s="153">
        <f t="shared" si="10"/>
        <v>191.76</v>
      </c>
    </row>
    <row r="113" spans="1:19" s="59" customFormat="1" x14ac:dyDescent="0.25">
      <c r="A113" s="154" t="s">
        <v>376</v>
      </c>
      <c r="B113" s="155"/>
      <c r="C113" s="155"/>
      <c r="D113" s="156"/>
      <c r="E113" s="157">
        <f t="shared" si="13"/>
        <v>0</v>
      </c>
      <c r="F113" s="158"/>
      <c r="G113" s="158"/>
      <c r="H113" s="158"/>
      <c r="I113" s="158"/>
      <c r="J113" s="158">
        <f t="shared" si="14"/>
        <v>0</v>
      </c>
      <c r="K113" s="159">
        <f t="shared" si="5"/>
        <v>0</v>
      </c>
      <c r="L113" s="160">
        <v>25</v>
      </c>
      <c r="M113" s="161">
        <f t="shared" si="6"/>
        <v>0.15723270440251572</v>
      </c>
      <c r="N113" s="162"/>
      <c r="O113" s="162"/>
      <c r="P113" s="162"/>
      <c r="Q113" s="162">
        <f>SUM(Q111:Q112)</f>
        <v>278.25</v>
      </c>
      <c r="R113" s="162">
        <f t="shared" ref="R113:S113" si="58">SUM(R111:R112)</f>
        <v>67.03</v>
      </c>
      <c r="S113" s="162">
        <f t="shared" si="58"/>
        <v>345.28</v>
      </c>
    </row>
    <row r="114" spans="1:19" s="59" customFormat="1" ht="82.5" x14ac:dyDescent="0.25">
      <c r="A114" s="147" t="s">
        <v>377</v>
      </c>
      <c r="B114" s="147" t="s">
        <v>9</v>
      </c>
      <c r="C114" s="148" t="s">
        <v>378</v>
      </c>
      <c r="D114" s="149">
        <v>16</v>
      </c>
      <c r="E114" s="150">
        <f t="shared" si="13"/>
        <v>0.10062893081761007</v>
      </c>
      <c r="F114" s="150">
        <v>5.63</v>
      </c>
      <c r="G114" s="150">
        <f t="shared" si="15"/>
        <v>90.08</v>
      </c>
      <c r="H114" s="150" t="s">
        <v>360</v>
      </c>
      <c r="I114" s="150">
        <f>ROUND(G114*H114,2)</f>
        <v>27.02</v>
      </c>
      <c r="J114" s="150">
        <f t="shared" si="14"/>
        <v>6.51</v>
      </c>
      <c r="K114" s="151">
        <f t="shared" si="5"/>
        <v>33.53</v>
      </c>
      <c r="L114" s="152"/>
      <c r="M114" s="150">
        <f t="shared" si="6"/>
        <v>0</v>
      </c>
      <c r="N114" s="150"/>
      <c r="O114" s="150"/>
      <c r="P114" s="150"/>
      <c r="Q114" s="150"/>
      <c r="R114" s="150">
        <f t="shared" si="9"/>
        <v>0</v>
      </c>
      <c r="S114" s="153">
        <f t="shared" si="10"/>
        <v>0</v>
      </c>
    </row>
    <row r="115" spans="1:19" s="59" customFormat="1" ht="82.5" x14ac:dyDescent="0.25">
      <c r="A115" s="147" t="s">
        <v>377</v>
      </c>
      <c r="B115" s="147" t="s">
        <v>9</v>
      </c>
      <c r="C115" s="148" t="s">
        <v>378</v>
      </c>
      <c r="D115" s="149"/>
      <c r="E115" s="150"/>
      <c r="F115" s="150"/>
      <c r="G115" s="150"/>
      <c r="H115" s="150"/>
      <c r="I115" s="150"/>
      <c r="J115" s="150">
        <f t="shared" si="14"/>
        <v>0</v>
      </c>
      <c r="K115" s="151">
        <f t="shared" si="5"/>
        <v>0</v>
      </c>
      <c r="L115" s="152">
        <v>48</v>
      </c>
      <c r="M115" s="150">
        <f t="shared" si="6"/>
        <v>0.30188679245283018</v>
      </c>
      <c r="N115" s="150">
        <v>5.63</v>
      </c>
      <c r="O115" s="150">
        <f t="shared" ref="O115" si="59">ROUND(IF(N115&gt;20,N115/$E$8*L115,L115*N115),2)</f>
        <v>270.24</v>
      </c>
      <c r="P115" s="150" t="s">
        <v>341</v>
      </c>
      <c r="Q115" s="150">
        <f t="shared" ref="Q115" si="60">ROUND(O115*P115,2)</f>
        <v>270.24</v>
      </c>
      <c r="R115" s="150">
        <f t="shared" si="9"/>
        <v>65.099999999999994</v>
      </c>
      <c r="S115" s="153">
        <f t="shared" si="10"/>
        <v>335.34000000000003</v>
      </c>
    </row>
    <row r="116" spans="1:19" s="59" customFormat="1" ht="49.5" x14ac:dyDescent="0.25">
      <c r="A116" s="154" t="s">
        <v>379</v>
      </c>
      <c r="B116" s="155"/>
      <c r="C116" s="155"/>
      <c r="D116" s="156">
        <v>16</v>
      </c>
      <c r="E116" s="157">
        <f t="shared" ref="E116:E185" si="61">D116/$E$8</f>
        <v>0.10062893081761007</v>
      </c>
      <c r="F116" s="158"/>
      <c r="G116" s="158"/>
      <c r="H116" s="158"/>
      <c r="I116" s="158">
        <f>SUM(I114:I115)</f>
        <v>27.02</v>
      </c>
      <c r="J116" s="158">
        <f t="shared" ref="J116:K116" si="62">SUM(J114:J115)</f>
        <v>6.51</v>
      </c>
      <c r="K116" s="158">
        <f t="shared" si="62"/>
        <v>33.53</v>
      </c>
      <c r="L116" s="160">
        <v>48</v>
      </c>
      <c r="M116" s="161">
        <f t="shared" ref="M116:M184" si="63">L116/$M$8</f>
        <v>0.30188679245283018</v>
      </c>
      <c r="N116" s="162"/>
      <c r="O116" s="162"/>
      <c r="P116" s="162"/>
      <c r="Q116" s="162">
        <f>SUM(Q114:Q115)</f>
        <v>270.24</v>
      </c>
      <c r="R116" s="162">
        <f t="shared" ref="R116:S116" si="64">SUM(R114:R115)</f>
        <v>65.099999999999994</v>
      </c>
      <c r="S116" s="162">
        <f t="shared" si="64"/>
        <v>335.34000000000003</v>
      </c>
    </row>
    <row r="117" spans="1:19" s="59" customFormat="1" ht="82.5" x14ac:dyDescent="0.25">
      <c r="A117" s="147" t="s">
        <v>380</v>
      </c>
      <c r="B117" s="147" t="s">
        <v>10</v>
      </c>
      <c r="C117" s="148" t="s">
        <v>381</v>
      </c>
      <c r="D117" s="149">
        <v>8</v>
      </c>
      <c r="E117" s="150">
        <f t="shared" si="61"/>
        <v>5.0314465408805034E-2</v>
      </c>
      <c r="F117" s="150">
        <v>4.17</v>
      </c>
      <c r="G117" s="150">
        <f t="shared" si="15"/>
        <v>33.36</v>
      </c>
      <c r="H117" s="150" t="s">
        <v>360</v>
      </c>
      <c r="I117" s="150">
        <f>ROUND(G117*H117,2)</f>
        <v>10.01</v>
      </c>
      <c r="J117" s="150">
        <f t="shared" ref="J117:J185" si="65">ROUND(I117*0.2409,2)</f>
        <v>2.41</v>
      </c>
      <c r="K117" s="151">
        <f t="shared" ref="K117:K185" si="66">J117+I117</f>
        <v>12.42</v>
      </c>
      <c r="L117" s="152"/>
      <c r="M117" s="150"/>
      <c r="N117" s="150"/>
      <c r="O117" s="150"/>
      <c r="P117" s="150"/>
      <c r="Q117" s="150"/>
      <c r="R117" s="150">
        <f t="shared" ref="R117:R185" si="67">ROUND(Q117*0.2409,2)</f>
        <v>0</v>
      </c>
      <c r="S117" s="153">
        <f t="shared" ref="S117:S185" si="68">R117+Q117</f>
        <v>0</v>
      </c>
    </row>
    <row r="118" spans="1:19" s="59" customFormat="1" ht="82.5" x14ac:dyDescent="0.25">
      <c r="A118" s="147" t="s">
        <v>380</v>
      </c>
      <c r="B118" s="147" t="s">
        <v>10</v>
      </c>
      <c r="C118" s="148" t="s">
        <v>381</v>
      </c>
      <c r="D118" s="149"/>
      <c r="E118" s="150"/>
      <c r="F118" s="150"/>
      <c r="G118" s="150"/>
      <c r="H118" s="150"/>
      <c r="I118" s="150"/>
      <c r="J118" s="150"/>
      <c r="K118" s="151"/>
      <c r="L118" s="152">
        <v>60</v>
      </c>
      <c r="M118" s="150">
        <f t="shared" si="63"/>
        <v>0.37735849056603776</v>
      </c>
      <c r="N118" s="150">
        <v>4.17</v>
      </c>
      <c r="O118" s="150">
        <f t="shared" ref="O118:O139" si="69">ROUND(IF(N118&gt;20,N118/$E$8*L118,L118*N118),2)</f>
        <v>250.2</v>
      </c>
      <c r="P118" s="150" t="s">
        <v>341</v>
      </c>
      <c r="Q118" s="150">
        <f t="shared" ref="Q118" si="70">ROUND(O118*P118,2)</f>
        <v>250.2</v>
      </c>
      <c r="R118" s="150">
        <f t="shared" si="67"/>
        <v>60.27</v>
      </c>
      <c r="S118" s="153">
        <f t="shared" si="68"/>
        <v>310.46999999999997</v>
      </c>
    </row>
    <row r="119" spans="1:19" s="59" customFormat="1" ht="82.5" x14ac:dyDescent="0.25">
      <c r="A119" s="147" t="s">
        <v>380</v>
      </c>
      <c r="B119" s="147" t="s">
        <v>9</v>
      </c>
      <c r="C119" s="148" t="s">
        <v>382</v>
      </c>
      <c r="D119" s="149">
        <v>32</v>
      </c>
      <c r="E119" s="150">
        <f t="shared" si="61"/>
        <v>0.20125786163522014</v>
      </c>
      <c r="F119" s="150">
        <v>4.29</v>
      </c>
      <c r="G119" s="150">
        <f t="shared" si="15"/>
        <v>137.28</v>
      </c>
      <c r="H119" s="150" t="s">
        <v>360</v>
      </c>
      <c r="I119" s="150">
        <f>ROUND(G119*H119,2)</f>
        <v>41.18</v>
      </c>
      <c r="J119" s="150">
        <f t="shared" si="65"/>
        <v>9.92</v>
      </c>
      <c r="K119" s="151">
        <f t="shared" si="66"/>
        <v>51.1</v>
      </c>
      <c r="L119" s="152"/>
      <c r="M119" s="150"/>
      <c r="N119" s="150"/>
      <c r="O119" s="150"/>
      <c r="P119" s="150"/>
      <c r="Q119" s="150"/>
      <c r="R119" s="150">
        <f t="shared" si="67"/>
        <v>0</v>
      </c>
      <c r="S119" s="153">
        <f t="shared" si="68"/>
        <v>0</v>
      </c>
    </row>
    <row r="120" spans="1:19" s="59" customFormat="1" ht="82.5" x14ac:dyDescent="0.25">
      <c r="A120" s="147" t="s">
        <v>380</v>
      </c>
      <c r="B120" s="147" t="s">
        <v>9</v>
      </c>
      <c r="C120" s="148" t="s">
        <v>382</v>
      </c>
      <c r="D120" s="149"/>
      <c r="E120" s="150">
        <f t="shared" si="61"/>
        <v>0</v>
      </c>
      <c r="F120" s="150"/>
      <c r="G120" s="150"/>
      <c r="H120" s="150"/>
      <c r="I120" s="150"/>
      <c r="J120" s="150">
        <f t="shared" si="65"/>
        <v>0</v>
      </c>
      <c r="K120" s="151">
        <f t="shared" si="66"/>
        <v>0</v>
      </c>
      <c r="L120" s="152">
        <v>167</v>
      </c>
      <c r="M120" s="150">
        <f t="shared" si="63"/>
        <v>1.050314465408805</v>
      </c>
      <c r="N120" s="150">
        <v>4.29</v>
      </c>
      <c r="O120" s="150">
        <f t="shared" si="69"/>
        <v>716.43</v>
      </c>
      <c r="P120" s="150" t="s">
        <v>341</v>
      </c>
      <c r="Q120" s="150">
        <f t="shared" ref="Q120" si="71">ROUND(O120*P120,2)</f>
        <v>716.43</v>
      </c>
      <c r="R120" s="150">
        <f t="shared" si="67"/>
        <v>172.59</v>
      </c>
      <c r="S120" s="153">
        <f t="shared" si="68"/>
        <v>889.02</v>
      </c>
    </row>
    <row r="121" spans="1:19" s="59" customFormat="1" ht="82.5" x14ac:dyDescent="0.25">
      <c r="A121" s="147" t="s">
        <v>380</v>
      </c>
      <c r="B121" s="147" t="s">
        <v>9</v>
      </c>
      <c r="C121" s="148" t="s">
        <v>378</v>
      </c>
      <c r="D121" s="149">
        <v>148</v>
      </c>
      <c r="E121" s="150">
        <f t="shared" si="61"/>
        <v>0.9308176100628931</v>
      </c>
      <c r="F121" s="150">
        <v>4.82</v>
      </c>
      <c r="G121" s="150">
        <f t="shared" si="15"/>
        <v>713.36</v>
      </c>
      <c r="H121" s="150" t="s">
        <v>360</v>
      </c>
      <c r="I121" s="150">
        <f>ROUND(G121*H121,2)</f>
        <v>214.01</v>
      </c>
      <c r="J121" s="150">
        <f t="shared" si="65"/>
        <v>51.56</v>
      </c>
      <c r="K121" s="151">
        <f t="shared" si="66"/>
        <v>265.57</v>
      </c>
      <c r="L121" s="152"/>
      <c r="M121" s="150"/>
      <c r="N121" s="150"/>
      <c r="O121" s="150"/>
      <c r="P121" s="150"/>
      <c r="Q121" s="150"/>
      <c r="R121" s="150">
        <f t="shared" si="67"/>
        <v>0</v>
      </c>
      <c r="S121" s="153">
        <f t="shared" si="68"/>
        <v>0</v>
      </c>
    </row>
    <row r="122" spans="1:19" s="59" customFormat="1" ht="82.5" x14ac:dyDescent="0.25">
      <c r="A122" s="147" t="s">
        <v>380</v>
      </c>
      <c r="B122" s="147" t="s">
        <v>9</v>
      </c>
      <c r="C122" s="148" t="s">
        <v>378</v>
      </c>
      <c r="D122" s="149">
        <v>64</v>
      </c>
      <c r="E122" s="150">
        <f t="shared" si="61"/>
        <v>0.40251572327044027</v>
      </c>
      <c r="F122" s="150">
        <v>5.36</v>
      </c>
      <c r="G122" s="150">
        <f t="shared" si="15"/>
        <v>343.04</v>
      </c>
      <c r="H122" s="150" t="s">
        <v>360</v>
      </c>
      <c r="I122" s="150">
        <f t="shared" ref="I122:I129" si="72">ROUND(G122*H122,2)</f>
        <v>102.91</v>
      </c>
      <c r="J122" s="150">
        <f t="shared" si="65"/>
        <v>24.79</v>
      </c>
      <c r="K122" s="151">
        <f t="shared" si="66"/>
        <v>127.69999999999999</v>
      </c>
      <c r="L122" s="152"/>
      <c r="M122" s="150"/>
      <c r="N122" s="150"/>
      <c r="O122" s="150"/>
      <c r="P122" s="150"/>
      <c r="Q122" s="150"/>
      <c r="R122" s="150">
        <f t="shared" si="67"/>
        <v>0</v>
      </c>
      <c r="S122" s="153">
        <f t="shared" si="68"/>
        <v>0</v>
      </c>
    </row>
    <row r="123" spans="1:19" s="146" customFormat="1" ht="82.5" x14ac:dyDescent="0.25">
      <c r="A123" s="147" t="s">
        <v>380</v>
      </c>
      <c r="B123" s="147" t="s">
        <v>9</v>
      </c>
      <c r="C123" s="148" t="s">
        <v>378</v>
      </c>
      <c r="D123" s="152">
        <v>8</v>
      </c>
      <c r="E123" s="150">
        <f t="shared" si="61"/>
        <v>5.0314465408805034E-2</v>
      </c>
      <c r="F123" s="150">
        <v>5.63</v>
      </c>
      <c r="G123" s="150">
        <f t="shared" ref="G123:G138" si="73">ROUND(IF(F123&gt;20,F123/$E$8*D123,D123*F123),2)</f>
        <v>45.04</v>
      </c>
      <c r="H123" s="150" t="s">
        <v>360</v>
      </c>
      <c r="I123" s="150">
        <f t="shared" si="72"/>
        <v>13.51</v>
      </c>
      <c r="J123" s="150">
        <f t="shared" si="65"/>
        <v>3.25</v>
      </c>
      <c r="K123" s="151">
        <f t="shared" si="66"/>
        <v>16.759999999999998</v>
      </c>
      <c r="L123" s="152"/>
      <c r="M123" s="150"/>
      <c r="N123" s="150"/>
      <c r="O123" s="150"/>
      <c r="P123" s="150"/>
      <c r="Q123" s="150"/>
      <c r="R123" s="150"/>
      <c r="S123" s="153">
        <f t="shared" si="68"/>
        <v>0</v>
      </c>
    </row>
    <row r="124" spans="1:19" s="59" customFormat="1" ht="82.5" x14ac:dyDescent="0.25">
      <c r="A124" s="147" t="s">
        <v>380</v>
      </c>
      <c r="B124" s="147" t="s">
        <v>9</v>
      </c>
      <c r="C124" s="148" t="s">
        <v>378</v>
      </c>
      <c r="D124" s="149">
        <v>24</v>
      </c>
      <c r="E124" s="150">
        <f t="shared" si="61"/>
        <v>0.15094339622641509</v>
      </c>
      <c r="F124" s="150">
        <v>5.65</v>
      </c>
      <c r="G124" s="150">
        <f t="shared" si="73"/>
        <v>135.6</v>
      </c>
      <c r="H124" s="150" t="s">
        <v>360</v>
      </c>
      <c r="I124" s="150">
        <f t="shared" si="72"/>
        <v>40.68</v>
      </c>
      <c r="J124" s="150">
        <f t="shared" si="65"/>
        <v>9.8000000000000007</v>
      </c>
      <c r="K124" s="151">
        <f t="shared" si="66"/>
        <v>50.480000000000004</v>
      </c>
      <c r="L124" s="152"/>
      <c r="M124" s="150"/>
      <c r="N124" s="150"/>
      <c r="O124" s="150"/>
      <c r="P124" s="150"/>
      <c r="Q124" s="150"/>
      <c r="R124" s="150"/>
      <c r="S124" s="153">
        <f t="shared" si="68"/>
        <v>0</v>
      </c>
    </row>
    <row r="125" spans="1:19" s="59" customFormat="1" ht="82.5" x14ac:dyDescent="0.25">
      <c r="A125" s="147" t="s">
        <v>380</v>
      </c>
      <c r="B125" s="147" t="s">
        <v>9</v>
      </c>
      <c r="C125" s="148" t="s">
        <v>378</v>
      </c>
      <c r="D125" s="149">
        <v>48</v>
      </c>
      <c r="E125" s="150">
        <f t="shared" si="61"/>
        <v>0.30188679245283018</v>
      </c>
      <c r="F125" s="150">
        <v>5.8</v>
      </c>
      <c r="G125" s="150">
        <f t="shared" si="73"/>
        <v>278.39999999999998</v>
      </c>
      <c r="H125" s="150" t="s">
        <v>360</v>
      </c>
      <c r="I125" s="150">
        <f t="shared" si="72"/>
        <v>83.52</v>
      </c>
      <c r="J125" s="150">
        <f t="shared" si="65"/>
        <v>20.12</v>
      </c>
      <c r="K125" s="151">
        <f t="shared" si="66"/>
        <v>103.64</v>
      </c>
      <c r="L125" s="152"/>
      <c r="M125" s="150"/>
      <c r="N125" s="150"/>
      <c r="O125" s="150"/>
      <c r="P125" s="150"/>
      <c r="Q125" s="150"/>
      <c r="R125" s="150"/>
      <c r="S125" s="153">
        <f t="shared" si="68"/>
        <v>0</v>
      </c>
    </row>
    <row r="126" spans="1:19" s="59" customFormat="1" ht="82.5" x14ac:dyDescent="0.25">
      <c r="A126" s="147" t="s">
        <v>380</v>
      </c>
      <c r="B126" s="147" t="s">
        <v>9</v>
      </c>
      <c r="C126" s="148" t="s">
        <v>378</v>
      </c>
      <c r="D126" s="149">
        <v>60</v>
      </c>
      <c r="E126" s="150">
        <f t="shared" si="61"/>
        <v>0.37735849056603776</v>
      </c>
      <c r="F126" s="150">
        <v>5.85</v>
      </c>
      <c r="G126" s="150">
        <f t="shared" si="73"/>
        <v>351</v>
      </c>
      <c r="H126" s="150" t="s">
        <v>360</v>
      </c>
      <c r="I126" s="150">
        <f t="shared" si="72"/>
        <v>105.3</v>
      </c>
      <c r="J126" s="150">
        <f t="shared" si="65"/>
        <v>25.37</v>
      </c>
      <c r="K126" s="151">
        <f t="shared" si="66"/>
        <v>130.66999999999999</v>
      </c>
      <c r="L126" s="152"/>
      <c r="M126" s="150">
        <f t="shared" si="63"/>
        <v>0</v>
      </c>
      <c r="N126" s="150"/>
      <c r="O126" s="150"/>
      <c r="P126" s="150"/>
      <c r="Q126" s="150"/>
      <c r="R126" s="150">
        <f t="shared" si="67"/>
        <v>0</v>
      </c>
      <c r="S126" s="153">
        <f t="shared" si="68"/>
        <v>0</v>
      </c>
    </row>
    <row r="127" spans="1:19" s="59" customFormat="1" ht="82.5" x14ac:dyDescent="0.25">
      <c r="A127" s="147" t="s">
        <v>380</v>
      </c>
      <c r="B127" s="147" t="s">
        <v>9</v>
      </c>
      <c r="C127" s="148" t="s">
        <v>378</v>
      </c>
      <c r="D127" s="149">
        <v>100</v>
      </c>
      <c r="E127" s="150">
        <f t="shared" si="61"/>
        <v>0.62893081761006286</v>
      </c>
      <c r="F127" s="150">
        <v>5.94</v>
      </c>
      <c r="G127" s="150">
        <f t="shared" si="73"/>
        <v>594</v>
      </c>
      <c r="H127" s="150" t="s">
        <v>360</v>
      </c>
      <c r="I127" s="150">
        <f t="shared" si="72"/>
        <v>178.2</v>
      </c>
      <c r="J127" s="150">
        <f t="shared" si="65"/>
        <v>42.93</v>
      </c>
      <c r="K127" s="151">
        <f t="shared" si="66"/>
        <v>221.13</v>
      </c>
      <c r="L127" s="152"/>
      <c r="M127" s="150">
        <f t="shared" si="63"/>
        <v>0</v>
      </c>
      <c r="N127" s="150"/>
      <c r="O127" s="150"/>
      <c r="P127" s="150"/>
      <c r="Q127" s="150"/>
      <c r="R127" s="150">
        <f t="shared" si="67"/>
        <v>0</v>
      </c>
      <c r="S127" s="153">
        <f t="shared" si="68"/>
        <v>0</v>
      </c>
    </row>
    <row r="128" spans="1:19" s="59" customFormat="1" ht="82.5" x14ac:dyDescent="0.25">
      <c r="A128" s="147" t="s">
        <v>380</v>
      </c>
      <c r="B128" s="147" t="s">
        <v>9</v>
      </c>
      <c r="C128" s="148" t="s">
        <v>378</v>
      </c>
      <c r="D128" s="149">
        <v>114</v>
      </c>
      <c r="E128" s="150">
        <f t="shared" si="61"/>
        <v>0.71698113207547165</v>
      </c>
      <c r="F128" s="150">
        <v>5.95</v>
      </c>
      <c r="G128" s="150">
        <f t="shared" si="73"/>
        <v>678.3</v>
      </c>
      <c r="H128" s="150" t="s">
        <v>360</v>
      </c>
      <c r="I128" s="150">
        <f t="shared" si="72"/>
        <v>203.49</v>
      </c>
      <c r="J128" s="150">
        <f t="shared" si="65"/>
        <v>49.02</v>
      </c>
      <c r="K128" s="151">
        <f t="shared" si="66"/>
        <v>252.51000000000002</v>
      </c>
      <c r="L128" s="152"/>
      <c r="M128" s="150">
        <f t="shared" si="63"/>
        <v>0</v>
      </c>
      <c r="N128" s="150"/>
      <c r="O128" s="150"/>
      <c r="P128" s="150"/>
      <c r="Q128" s="150"/>
      <c r="R128" s="150">
        <f t="shared" si="67"/>
        <v>0</v>
      </c>
      <c r="S128" s="153">
        <f t="shared" si="68"/>
        <v>0</v>
      </c>
    </row>
    <row r="129" spans="1:19" s="59" customFormat="1" ht="82.5" x14ac:dyDescent="0.25">
      <c r="A129" s="147" t="s">
        <v>380</v>
      </c>
      <c r="B129" s="147" t="s">
        <v>9</v>
      </c>
      <c r="C129" s="148" t="s">
        <v>378</v>
      </c>
      <c r="D129" s="149">
        <v>40</v>
      </c>
      <c r="E129" s="150">
        <f t="shared" si="61"/>
        <v>0.25157232704402516</v>
      </c>
      <c r="F129" s="150">
        <v>6.16</v>
      </c>
      <c r="G129" s="150">
        <f t="shared" si="73"/>
        <v>246.4</v>
      </c>
      <c r="H129" s="150" t="s">
        <v>360</v>
      </c>
      <c r="I129" s="150">
        <f t="shared" si="72"/>
        <v>73.92</v>
      </c>
      <c r="J129" s="150">
        <f t="shared" si="65"/>
        <v>17.809999999999999</v>
      </c>
      <c r="K129" s="151">
        <f t="shared" si="66"/>
        <v>91.73</v>
      </c>
      <c r="L129" s="152"/>
      <c r="M129" s="150">
        <f t="shared" si="63"/>
        <v>0</v>
      </c>
      <c r="N129" s="150"/>
      <c r="O129" s="150"/>
      <c r="P129" s="150"/>
      <c r="Q129" s="150"/>
      <c r="R129" s="150">
        <f t="shared" si="67"/>
        <v>0</v>
      </c>
      <c r="S129" s="153">
        <f t="shared" si="68"/>
        <v>0</v>
      </c>
    </row>
    <row r="130" spans="1:19" s="59" customFormat="1" ht="82.5" x14ac:dyDescent="0.25">
      <c r="A130" s="147" t="s">
        <v>380</v>
      </c>
      <c r="B130" s="147" t="s">
        <v>9</v>
      </c>
      <c r="C130" s="148" t="s">
        <v>378</v>
      </c>
      <c r="D130" s="149"/>
      <c r="E130" s="150"/>
      <c r="F130" s="150"/>
      <c r="G130" s="150"/>
      <c r="H130" s="150"/>
      <c r="I130" s="150"/>
      <c r="J130" s="150"/>
      <c r="K130" s="151">
        <f t="shared" si="66"/>
        <v>0</v>
      </c>
      <c r="L130" s="152">
        <v>420</v>
      </c>
      <c r="M130" s="150">
        <f t="shared" si="63"/>
        <v>2.641509433962264</v>
      </c>
      <c r="N130" s="150">
        <v>4.82</v>
      </c>
      <c r="O130" s="150">
        <f t="shared" si="69"/>
        <v>2024.4</v>
      </c>
      <c r="P130" s="150" t="s">
        <v>341</v>
      </c>
      <c r="Q130" s="150">
        <f t="shared" ref="Q130:Q165" si="74">ROUND(O130*P130,2)</f>
        <v>2024.4</v>
      </c>
      <c r="R130" s="150">
        <f t="shared" si="67"/>
        <v>487.68</v>
      </c>
      <c r="S130" s="153">
        <f t="shared" si="68"/>
        <v>2512.08</v>
      </c>
    </row>
    <row r="131" spans="1:19" s="59" customFormat="1" ht="82.5" x14ac:dyDescent="0.25">
      <c r="A131" s="147" t="s">
        <v>380</v>
      </c>
      <c r="B131" s="147" t="s">
        <v>9</v>
      </c>
      <c r="C131" s="148" t="s">
        <v>378</v>
      </c>
      <c r="D131" s="149"/>
      <c r="E131" s="150"/>
      <c r="F131" s="150"/>
      <c r="G131" s="150"/>
      <c r="H131" s="150"/>
      <c r="I131" s="150"/>
      <c r="J131" s="150"/>
      <c r="K131" s="151">
        <f t="shared" si="66"/>
        <v>0</v>
      </c>
      <c r="L131" s="152">
        <v>136</v>
      </c>
      <c r="M131" s="150">
        <f t="shared" si="63"/>
        <v>0.85534591194968557</v>
      </c>
      <c r="N131" s="150">
        <v>5.36</v>
      </c>
      <c r="O131" s="150">
        <f t="shared" si="69"/>
        <v>728.96</v>
      </c>
      <c r="P131" s="150" t="s">
        <v>341</v>
      </c>
      <c r="Q131" s="150">
        <f t="shared" si="74"/>
        <v>728.96</v>
      </c>
      <c r="R131" s="150">
        <f t="shared" si="67"/>
        <v>175.61</v>
      </c>
      <c r="S131" s="153">
        <f t="shared" si="68"/>
        <v>904.57</v>
      </c>
    </row>
    <row r="132" spans="1:19" s="59" customFormat="1" ht="82.5" x14ac:dyDescent="0.25">
      <c r="A132" s="147" t="s">
        <v>380</v>
      </c>
      <c r="B132" s="147" t="s">
        <v>9</v>
      </c>
      <c r="C132" s="148" t="s">
        <v>378</v>
      </c>
      <c r="D132" s="149"/>
      <c r="E132" s="150"/>
      <c r="F132" s="150"/>
      <c r="G132" s="150"/>
      <c r="H132" s="150"/>
      <c r="I132" s="150"/>
      <c r="J132" s="150"/>
      <c r="K132" s="151">
        <f t="shared" si="66"/>
        <v>0</v>
      </c>
      <c r="L132" s="152">
        <v>108</v>
      </c>
      <c r="M132" s="150">
        <f t="shared" si="63"/>
        <v>0.67924528301886788</v>
      </c>
      <c r="N132" s="150">
        <v>5.65</v>
      </c>
      <c r="O132" s="150">
        <f t="shared" si="69"/>
        <v>610.20000000000005</v>
      </c>
      <c r="P132" s="150" t="s">
        <v>341</v>
      </c>
      <c r="Q132" s="150">
        <f t="shared" si="74"/>
        <v>610.20000000000005</v>
      </c>
      <c r="R132" s="150">
        <f t="shared" si="67"/>
        <v>147</v>
      </c>
      <c r="S132" s="153">
        <f t="shared" si="68"/>
        <v>757.2</v>
      </c>
    </row>
    <row r="133" spans="1:19" s="59" customFormat="1" ht="82.5" x14ac:dyDescent="0.25">
      <c r="A133" s="147" t="s">
        <v>380</v>
      </c>
      <c r="B133" s="147" t="s">
        <v>9</v>
      </c>
      <c r="C133" s="148" t="s">
        <v>378</v>
      </c>
      <c r="D133" s="149"/>
      <c r="E133" s="150"/>
      <c r="F133" s="150"/>
      <c r="G133" s="150"/>
      <c r="H133" s="150"/>
      <c r="I133" s="150"/>
      <c r="J133" s="150"/>
      <c r="K133" s="151">
        <f t="shared" si="66"/>
        <v>0</v>
      </c>
      <c r="L133" s="152">
        <v>144</v>
      </c>
      <c r="M133" s="150">
        <f t="shared" si="63"/>
        <v>0.90566037735849059</v>
      </c>
      <c r="N133" s="150">
        <v>5.8</v>
      </c>
      <c r="O133" s="150">
        <f t="shared" si="69"/>
        <v>835.2</v>
      </c>
      <c r="P133" s="150" t="s">
        <v>341</v>
      </c>
      <c r="Q133" s="150">
        <f t="shared" si="74"/>
        <v>835.2</v>
      </c>
      <c r="R133" s="150">
        <f t="shared" si="67"/>
        <v>201.2</v>
      </c>
      <c r="S133" s="153">
        <f t="shared" si="68"/>
        <v>1036.4000000000001</v>
      </c>
    </row>
    <row r="134" spans="1:19" s="59" customFormat="1" ht="82.5" x14ac:dyDescent="0.25">
      <c r="A134" s="147" t="s">
        <v>380</v>
      </c>
      <c r="B134" s="147" t="s">
        <v>9</v>
      </c>
      <c r="C134" s="148" t="s">
        <v>378</v>
      </c>
      <c r="D134" s="149"/>
      <c r="E134" s="150"/>
      <c r="F134" s="150"/>
      <c r="G134" s="150"/>
      <c r="H134" s="150"/>
      <c r="I134" s="150"/>
      <c r="J134" s="150"/>
      <c r="K134" s="151">
        <f t="shared" si="66"/>
        <v>0</v>
      </c>
      <c r="L134" s="152">
        <v>258</v>
      </c>
      <c r="M134" s="150">
        <f t="shared" si="63"/>
        <v>1.6226415094339623</v>
      </c>
      <c r="N134" s="150">
        <v>5.85</v>
      </c>
      <c r="O134" s="150">
        <f t="shared" si="69"/>
        <v>1509.3</v>
      </c>
      <c r="P134" s="150" t="s">
        <v>341</v>
      </c>
      <c r="Q134" s="150">
        <f t="shared" si="74"/>
        <v>1509.3</v>
      </c>
      <c r="R134" s="150">
        <f t="shared" si="67"/>
        <v>363.59</v>
      </c>
      <c r="S134" s="153">
        <f t="shared" si="68"/>
        <v>1872.8899999999999</v>
      </c>
    </row>
    <row r="135" spans="1:19" s="59" customFormat="1" ht="82.5" x14ac:dyDescent="0.25">
      <c r="A135" s="147" t="s">
        <v>380</v>
      </c>
      <c r="B135" s="147" t="s">
        <v>9</v>
      </c>
      <c r="C135" s="148" t="s">
        <v>378</v>
      </c>
      <c r="D135" s="149"/>
      <c r="E135" s="150"/>
      <c r="F135" s="150"/>
      <c r="G135" s="150"/>
      <c r="H135" s="150"/>
      <c r="I135" s="150"/>
      <c r="J135" s="150"/>
      <c r="K135" s="151">
        <f t="shared" si="66"/>
        <v>0</v>
      </c>
      <c r="L135" s="152">
        <v>256</v>
      </c>
      <c r="M135" s="150">
        <f t="shared" si="63"/>
        <v>1.6100628930817611</v>
      </c>
      <c r="N135" s="150">
        <v>5.94</v>
      </c>
      <c r="O135" s="150">
        <f t="shared" si="69"/>
        <v>1520.64</v>
      </c>
      <c r="P135" s="150" t="s">
        <v>341</v>
      </c>
      <c r="Q135" s="150">
        <f t="shared" si="74"/>
        <v>1520.64</v>
      </c>
      <c r="R135" s="150">
        <f t="shared" si="67"/>
        <v>366.32</v>
      </c>
      <c r="S135" s="153">
        <f t="shared" si="68"/>
        <v>1886.96</v>
      </c>
    </row>
    <row r="136" spans="1:19" s="146" customFormat="1" ht="82.5" x14ac:dyDescent="0.25">
      <c r="A136" s="147" t="s">
        <v>380</v>
      </c>
      <c r="B136" s="147" t="s">
        <v>9</v>
      </c>
      <c r="C136" s="148" t="s">
        <v>378</v>
      </c>
      <c r="D136" s="152"/>
      <c r="E136" s="150"/>
      <c r="F136" s="150"/>
      <c r="G136" s="150"/>
      <c r="H136" s="150"/>
      <c r="I136" s="150"/>
      <c r="J136" s="150"/>
      <c r="K136" s="151">
        <f t="shared" si="66"/>
        <v>0</v>
      </c>
      <c r="L136" s="152">
        <v>230</v>
      </c>
      <c r="M136" s="150">
        <f t="shared" si="63"/>
        <v>1.4465408805031446</v>
      </c>
      <c r="N136" s="150">
        <v>5.95</v>
      </c>
      <c r="O136" s="150">
        <f t="shared" si="69"/>
        <v>1368.5</v>
      </c>
      <c r="P136" s="150" t="s">
        <v>341</v>
      </c>
      <c r="Q136" s="150">
        <f t="shared" si="74"/>
        <v>1368.5</v>
      </c>
      <c r="R136" s="150">
        <f t="shared" si="67"/>
        <v>329.67</v>
      </c>
      <c r="S136" s="153">
        <f t="shared" si="68"/>
        <v>1698.17</v>
      </c>
    </row>
    <row r="137" spans="1:19" s="59" customFormat="1" ht="82.5" x14ac:dyDescent="0.25">
      <c r="A137" s="147" t="s">
        <v>380</v>
      </c>
      <c r="B137" s="147" t="s">
        <v>9</v>
      </c>
      <c r="C137" s="148" t="s">
        <v>378</v>
      </c>
      <c r="D137" s="149"/>
      <c r="E137" s="150"/>
      <c r="F137" s="150"/>
      <c r="G137" s="150"/>
      <c r="H137" s="150"/>
      <c r="I137" s="150"/>
      <c r="J137" s="150"/>
      <c r="K137" s="151">
        <f t="shared" si="66"/>
        <v>0</v>
      </c>
      <c r="L137" s="152">
        <v>92</v>
      </c>
      <c r="M137" s="150">
        <f t="shared" si="63"/>
        <v>0.57861635220125784</v>
      </c>
      <c r="N137" s="150">
        <v>6.16</v>
      </c>
      <c r="O137" s="150">
        <f t="shared" si="69"/>
        <v>566.72</v>
      </c>
      <c r="P137" s="150" t="s">
        <v>341</v>
      </c>
      <c r="Q137" s="150">
        <f t="shared" si="74"/>
        <v>566.72</v>
      </c>
      <c r="R137" s="150">
        <f t="shared" si="67"/>
        <v>136.52000000000001</v>
      </c>
      <c r="S137" s="153">
        <f t="shared" si="68"/>
        <v>703.24</v>
      </c>
    </row>
    <row r="138" spans="1:19" s="59" customFormat="1" ht="82.5" x14ac:dyDescent="0.25">
      <c r="A138" s="147" t="s">
        <v>380</v>
      </c>
      <c r="B138" s="147" t="s">
        <v>9</v>
      </c>
      <c r="C138" s="148" t="s">
        <v>383</v>
      </c>
      <c r="D138" s="149">
        <v>40</v>
      </c>
      <c r="E138" s="150">
        <f t="shared" si="61"/>
        <v>0.25157232704402516</v>
      </c>
      <c r="F138" s="150">
        <v>1250</v>
      </c>
      <c r="G138" s="150">
        <f t="shared" si="73"/>
        <v>314.47000000000003</v>
      </c>
      <c r="H138" s="150" t="s">
        <v>360</v>
      </c>
      <c r="I138" s="150">
        <f t="shared" ref="I138" si="75">ROUND(G138*H138,2)</f>
        <v>94.34</v>
      </c>
      <c r="J138" s="150">
        <f t="shared" si="65"/>
        <v>22.73</v>
      </c>
      <c r="K138" s="151">
        <f t="shared" si="66"/>
        <v>117.07000000000001</v>
      </c>
      <c r="L138" s="152"/>
      <c r="M138" s="150">
        <f t="shared" si="63"/>
        <v>0</v>
      </c>
      <c r="N138" s="150"/>
      <c r="O138" s="150"/>
      <c r="P138" s="150"/>
      <c r="Q138" s="150"/>
      <c r="R138" s="150">
        <f t="shared" si="67"/>
        <v>0</v>
      </c>
      <c r="S138" s="153">
        <f t="shared" si="68"/>
        <v>0</v>
      </c>
    </row>
    <row r="139" spans="1:19" s="59" customFormat="1" ht="82.5" x14ac:dyDescent="0.25">
      <c r="A139" s="147" t="s">
        <v>380</v>
      </c>
      <c r="B139" s="147" t="s">
        <v>9</v>
      </c>
      <c r="C139" s="148" t="s">
        <v>383</v>
      </c>
      <c r="D139" s="149"/>
      <c r="E139" s="150"/>
      <c r="F139" s="150"/>
      <c r="G139" s="150"/>
      <c r="H139" s="150"/>
      <c r="I139" s="150"/>
      <c r="J139" s="150">
        <f t="shared" si="65"/>
        <v>0</v>
      </c>
      <c r="K139" s="151">
        <f t="shared" si="66"/>
        <v>0</v>
      </c>
      <c r="L139" s="152">
        <v>56</v>
      </c>
      <c r="M139" s="150">
        <f t="shared" si="63"/>
        <v>0.3522012578616352</v>
      </c>
      <c r="N139" s="150">
        <v>1250</v>
      </c>
      <c r="O139" s="150">
        <f t="shared" si="69"/>
        <v>440.25</v>
      </c>
      <c r="P139" s="150" t="s">
        <v>341</v>
      </c>
      <c r="Q139" s="150">
        <f t="shared" si="74"/>
        <v>440.25</v>
      </c>
      <c r="R139" s="150">
        <f t="shared" si="67"/>
        <v>106.06</v>
      </c>
      <c r="S139" s="153">
        <f t="shared" si="68"/>
        <v>546.30999999999995</v>
      </c>
    </row>
    <row r="140" spans="1:19" s="59" customFormat="1" ht="49.5" x14ac:dyDescent="0.25">
      <c r="A140" s="154" t="s">
        <v>384</v>
      </c>
      <c r="B140" s="155"/>
      <c r="C140" s="155"/>
      <c r="D140" s="156">
        <v>686</v>
      </c>
      <c r="E140" s="157">
        <f t="shared" si="61"/>
        <v>4.3144654088050318</v>
      </c>
      <c r="F140" s="158"/>
      <c r="G140" s="158"/>
      <c r="H140" s="158"/>
      <c r="I140" s="158">
        <f>SUM(I117:I139)</f>
        <v>1161.07</v>
      </c>
      <c r="J140" s="158">
        <f t="shared" ref="J140:K140" si="76">SUM(J117:J139)</f>
        <v>279.71000000000004</v>
      </c>
      <c r="K140" s="158">
        <f t="shared" si="76"/>
        <v>1440.78</v>
      </c>
      <c r="L140" s="160">
        <v>1927</v>
      </c>
      <c r="M140" s="161">
        <f t="shared" si="63"/>
        <v>12.119496855345911</v>
      </c>
      <c r="N140" s="162"/>
      <c r="O140" s="162"/>
      <c r="P140" s="162"/>
      <c r="Q140" s="162">
        <f>SUM(Q117:Q139)</f>
        <v>10570.8</v>
      </c>
      <c r="R140" s="162">
        <f t="shared" ref="R140:S140" si="77">SUM(R117:R139)</f>
        <v>2546.5099999999998</v>
      </c>
      <c r="S140" s="162">
        <f t="shared" si="77"/>
        <v>13117.31</v>
      </c>
    </row>
    <row r="141" spans="1:19" s="59" customFormat="1" ht="33" x14ac:dyDescent="0.25">
      <c r="A141" s="147" t="s">
        <v>385</v>
      </c>
      <c r="B141" s="147" t="s">
        <v>8</v>
      </c>
      <c r="C141" s="148" t="s">
        <v>386</v>
      </c>
      <c r="D141" s="149"/>
      <c r="E141" s="150"/>
      <c r="F141" s="150"/>
      <c r="G141" s="150"/>
      <c r="H141" s="150"/>
      <c r="I141" s="150"/>
      <c r="J141" s="150">
        <f t="shared" si="65"/>
        <v>0</v>
      </c>
      <c r="K141" s="151">
        <f t="shared" si="66"/>
        <v>0</v>
      </c>
      <c r="L141" s="152">
        <v>119</v>
      </c>
      <c r="M141" s="150">
        <f t="shared" si="63"/>
        <v>0.74842767295597479</v>
      </c>
      <c r="N141" s="150">
        <v>1850</v>
      </c>
      <c r="O141" s="150">
        <f t="shared" ref="O141:O142" si="78">ROUND(IF(N141&gt;20,N141/$E$8*L141,L141*N141),2)</f>
        <v>1384.59</v>
      </c>
      <c r="P141" s="150" t="s">
        <v>360</v>
      </c>
      <c r="Q141" s="150">
        <f t="shared" si="74"/>
        <v>415.38</v>
      </c>
      <c r="R141" s="150">
        <f t="shared" si="67"/>
        <v>100.07</v>
      </c>
      <c r="S141" s="153">
        <f t="shared" si="68"/>
        <v>515.45000000000005</v>
      </c>
    </row>
    <row r="142" spans="1:19" s="59" customFormat="1" ht="33" x14ac:dyDescent="0.25">
      <c r="A142" s="147" t="s">
        <v>385</v>
      </c>
      <c r="B142" s="147" t="s">
        <v>8</v>
      </c>
      <c r="C142" s="148" t="s">
        <v>387</v>
      </c>
      <c r="D142" s="149"/>
      <c r="E142" s="150"/>
      <c r="F142" s="150"/>
      <c r="G142" s="150"/>
      <c r="H142" s="150"/>
      <c r="I142" s="150"/>
      <c r="J142" s="150">
        <f t="shared" si="65"/>
        <v>0</v>
      </c>
      <c r="K142" s="151">
        <f t="shared" si="66"/>
        <v>0</v>
      </c>
      <c r="L142" s="152">
        <v>103</v>
      </c>
      <c r="M142" s="150">
        <f t="shared" si="63"/>
        <v>0.64779874213836475</v>
      </c>
      <c r="N142" s="150">
        <v>1050</v>
      </c>
      <c r="O142" s="150">
        <f t="shared" si="78"/>
        <v>680.19</v>
      </c>
      <c r="P142" s="150" t="s">
        <v>360</v>
      </c>
      <c r="Q142" s="150">
        <f t="shared" si="74"/>
        <v>204.06</v>
      </c>
      <c r="R142" s="150">
        <f t="shared" si="67"/>
        <v>49.16</v>
      </c>
      <c r="S142" s="153">
        <f t="shared" si="68"/>
        <v>253.22</v>
      </c>
    </row>
    <row r="143" spans="1:19" s="59" customFormat="1" ht="33" x14ac:dyDescent="0.25">
      <c r="A143" s="154" t="s">
        <v>388</v>
      </c>
      <c r="B143" s="155"/>
      <c r="C143" s="155"/>
      <c r="D143" s="156"/>
      <c r="E143" s="157"/>
      <c r="F143" s="158"/>
      <c r="G143" s="158"/>
      <c r="H143" s="158"/>
      <c r="I143" s="158"/>
      <c r="J143" s="158">
        <f t="shared" si="65"/>
        <v>0</v>
      </c>
      <c r="K143" s="159">
        <f t="shared" si="66"/>
        <v>0</v>
      </c>
      <c r="L143" s="160">
        <v>222</v>
      </c>
      <c r="M143" s="161">
        <f t="shared" si="63"/>
        <v>1.3962264150943395</v>
      </c>
      <c r="N143" s="162"/>
      <c r="O143" s="162"/>
      <c r="P143" s="162"/>
      <c r="Q143" s="162">
        <f>SUM(Q141:Q142)</f>
        <v>619.44000000000005</v>
      </c>
      <c r="R143" s="162">
        <f t="shared" ref="R143:S143" si="79">SUM(R141:R142)</f>
        <v>149.22999999999999</v>
      </c>
      <c r="S143" s="162">
        <f t="shared" si="79"/>
        <v>768.67000000000007</v>
      </c>
    </row>
    <row r="144" spans="1:19" s="59" customFormat="1" ht="33" x14ac:dyDescent="0.25">
      <c r="A144" s="147" t="s">
        <v>389</v>
      </c>
      <c r="B144" s="147" t="s">
        <v>8</v>
      </c>
      <c r="C144" s="148" t="s">
        <v>390</v>
      </c>
      <c r="D144" s="149"/>
      <c r="E144" s="150"/>
      <c r="F144" s="150"/>
      <c r="G144" s="150"/>
      <c r="H144" s="150"/>
      <c r="I144" s="150"/>
      <c r="J144" s="150">
        <f t="shared" si="65"/>
        <v>0</v>
      </c>
      <c r="K144" s="151">
        <f t="shared" si="66"/>
        <v>0</v>
      </c>
      <c r="L144" s="152">
        <v>119</v>
      </c>
      <c r="M144" s="150">
        <f t="shared" si="63"/>
        <v>0.74842767295597479</v>
      </c>
      <c r="N144" s="150">
        <v>1750</v>
      </c>
      <c r="O144" s="150">
        <f>ROUND(IF(N144&gt;20,N144/$E$8*L144,L144*N144),2)</f>
        <v>1309.75</v>
      </c>
      <c r="P144" s="150" t="s">
        <v>360</v>
      </c>
      <c r="Q144" s="150">
        <f t="shared" si="74"/>
        <v>392.93</v>
      </c>
      <c r="R144" s="150">
        <f t="shared" si="67"/>
        <v>94.66</v>
      </c>
      <c r="S144" s="153">
        <f t="shared" si="68"/>
        <v>487.59000000000003</v>
      </c>
    </row>
    <row r="145" spans="1:19" s="59" customFormat="1" x14ac:dyDescent="0.25">
      <c r="A145" s="154" t="s">
        <v>391</v>
      </c>
      <c r="B145" s="155"/>
      <c r="C145" s="155"/>
      <c r="D145" s="156"/>
      <c r="E145" s="157"/>
      <c r="F145" s="158"/>
      <c r="G145" s="158"/>
      <c r="H145" s="158"/>
      <c r="I145" s="158"/>
      <c r="J145" s="158">
        <f t="shared" si="65"/>
        <v>0</v>
      </c>
      <c r="K145" s="159">
        <f t="shared" si="66"/>
        <v>0</v>
      </c>
      <c r="L145" s="160">
        <v>119</v>
      </c>
      <c r="M145" s="161">
        <f t="shared" si="63"/>
        <v>0.74842767295597479</v>
      </c>
      <c r="N145" s="162"/>
      <c r="O145" s="162"/>
      <c r="P145" s="162"/>
      <c r="Q145" s="162">
        <f>Q144</f>
        <v>392.93</v>
      </c>
      <c r="R145" s="162">
        <f t="shared" ref="R145:S145" si="80">R144</f>
        <v>94.66</v>
      </c>
      <c r="S145" s="162">
        <f t="shared" si="80"/>
        <v>487.59000000000003</v>
      </c>
    </row>
    <row r="146" spans="1:19" s="59" customFormat="1" ht="33" x14ac:dyDescent="0.25">
      <c r="A146" s="147" t="s">
        <v>392</v>
      </c>
      <c r="B146" s="147" t="s">
        <v>8</v>
      </c>
      <c r="C146" s="148" t="s">
        <v>393</v>
      </c>
      <c r="D146" s="149"/>
      <c r="E146" s="150"/>
      <c r="F146" s="150"/>
      <c r="G146" s="150"/>
      <c r="H146" s="150"/>
      <c r="I146" s="150"/>
      <c r="J146" s="150">
        <f t="shared" si="65"/>
        <v>0</v>
      </c>
      <c r="K146" s="151">
        <f t="shared" si="66"/>
        <v>0</v>
      </c>
      <c r="L146" s="152">
        <v>119</v>
      </c>
      <c r="M146" s="150">
        <f t="shared" si="63"/>
        <v>0.74842767295597479</v>
      </c>
      <c r="N146" s="150">
        <v>2750</v>
      </c>
      <c r="O146" s="150">
        <f t="shared" ref="O146:O147" si="81">ROUND(IF(N146&gt;20,N146/$E$8*L146,L146*N146),2)</f>
        <v>2058.1799999999998</v>
      </c>
      <c r="P146" s="150" t="s">
        <v>360</v>
      </c>
      <c r="Q146" s="150">
        <f t="shared" si="74"/>
        <v>617.45000000000005</v>
      </c>
      <c r="R146" s="150">
        <f t="shared" si="67"/>
        <v>148.74</v>
      </c>
      <c r="S146" s="153">
        <f t="shared" si="68"/>
        <v>766.19</v>
      </c>
    </row>
    <row r="147" spans="1:19" s="146" customFormat="1" ht="33" x14ac:dyDescent="0.25">
      <c r="A147" s="147" t="s">
        <v>392</v>
      </c>
      <c r="B147" s="147" t="s">
        <v>8</v>
      </c>
      <c r="C147" s="148" t="s">
        <v>394</v>
      </c>
      <c r="D147" s="152"/>
      <c r="E147" s="150"/>
      <c r="F147" s="150"/>
      <c r="G147" s="150"/>
      <c r="H147" s="150"/>
      <c r="I147" s="150"/>
      <c r="J147" s="150">
        <f t="shared" si="65"/>
        <v>0</v>
      </c>
      <c r="K147" s="151">
        <f t="shared" si="66"/>
        <v>0</v>
      </c>
      <c r="L147" s="152">
        <v>119</v>
      </c>
      <c r="M147" s="150">
        <f t="shared" si="63"/>
        <v>0.74842767295597479</v>
      </c>
      <c r="N147" s="150">
        <v>1700</v>
      </c>
      <c r="O147" s="150">
        <f t="shared" si="81"/>
        <v>1272.33</v>
      </c>
      <c r="P147" s="150" t="s">
        <v>360</v>
      </c>
      <c r="Q147" s="150">
        <f t="shared" si="74"/>
        <v>381.7</v>
      </c>
      <c r="R147" s="150">
        <f t="shared" si="67"/>
        <v>91.95</v>
      </c>
      <c r="S147" s="153">
        <f t="shared" si="68"/>
        <v>473.65</v>
      </c>
    </row>
    <row r="148" spans="1:19" s="59" customFormat="1" x14ac:dyDescent="0.25">
      <c r="A148" s="154" t="s">
        <v>395</v>
      </c>
      <c r="B148" s="155"/>
      <c r="C148" s="155"/>
      <c r="D148" s="156"/>
      <c r="E148" s="157"/>
      <c r="F148" s="158"/>
      <c r="G148" s="158"/>
      <c r="H148" s="158"/>
      <c r="I148" s="158"/>
      <c r="J148" s="158">
        <f t="shared" si="65"/>
        <v>0</v>
      </c>
      <c r="K148" s="159">
        <f t="shared" si="66"/>
        <v>0</v>
      </c>
      <c r="L148" s="160">
        <v>238</v>
      </c>
      <c r="M148" s="161">
        <f t="shared" si="63"/>
        <v>1.4968553459119496</v>
      </c>
      <c r="N148" s="162"/>
      <c r="O148" s="162"/>
      <c r="P148" s="162"/>
      <c r="Q148" s="162">
        <f>SUM(Q146:Q147)</f>
        <v>999.15000000000009</v>
      </c>
      <c r="R148" s="162">
        <f t="shared" ref="R148:S148" si="82">SUM(R146:R147)</f>
        <v>240.69</v>
      </c>
      <c r="S148" s="162">
        <f t="shared" si="82"/>
        <v>1239.8400000000001</v>
      </c>
    </row>
    <row r="149" spans="1:19" s="59" customFormat="1" ht="66" x14ac:dyDescent="0.25">
      <c r="A149" s="147" t="s">
        <v>396</v>
      </c>
      <c r="B149" s="147" t="s">
        <v>11</v>
      </c>
      <c r="C149" s="148" t="s">
        <v>397</v>
      </c>
      <c r="D149" s="149"/>
      <c r="E149" s="150"/>
      <c r="F149" s="150"/>
      <c r="G149" s="150"/>
      <c r="H149" s="150"/>
      <c r="I149" s="150"/>
      <c r="J149" s="150">
        <f t="shared" si="65"/>
        <v>0</v>
      </c>
      <c r="K149" s="151">
        <f t="shared" si="66"/>
        <v>0</v>
      </c>
      <c r="L149" s="152">
        <v>60</v>
      </c>
      <c r="M149" s="150">
        <f t="shared" si="63"/>
        <v>0.37735849056603776</v>
      </c>
      <c r="N149" s="150">
        <v>1863</v>
      </c>
      <c r="O149" s="150">
        <f>ROUND(IF(N149&gt;20,N149/$E$8*L149,L149*N149),2)</f>
        <v>703.02</v>
      </c>
      <c r="P149" s="150" t="s">
        <v>360</v>
      </c>
      <c r="Q149" s="150">
        <f t="shared" si="74"/>
        <v>210.91</v>
      </c>
      <c r="R149" s="150">
        <f t="shared" si="67"/>
        <v>50.81</v>
      </c>
      <c r="S149" s="153">
        <f t="shared" si="68"/>
        <v>261.72000000000003</v>
      </c>
    </row>
    <row r="150" spans="1:19" s="59" customFormat="1" ht="33" x14ac:dyDescent="0.25">
      <c r="A150" s="154" t="s">
        <v>398</v>
      </c>
      <c r="B150" s="155"/>
      <c r="C150" s="155"/>
      <c r="D150" s="156"/>
      <c r="E150" s="157">
        <f t="shared" si="61"/>
        <v>0</v>
      </c>
      <c r="F150" s="158"/>
      <c r="G150" s="158"/>
      <c r="H150" s="158"/>
      <c r="I150" s="158"/>
      <c r="J150" s="158">
        <f t="shared" si="65"/>
        <v>0</v>
      </c>
      <c r="K150" s="159">
        <f t="shared" si="66"/>
        <v>0</v>
      </c>
      <c r="L150" s="160">
        <v>60</v>
      </c>
      <c r="M150" s="161">
        <f t="shared" si="63"/>
        <v>0.37735849056603776</v>
      </c>
      <c r="N150" s="162"/>
      <c r="O150" s="162"/>
      <c r="P150" s="162"/>
      <c r="Q150" s="162">
        <f>Q149</f>
        <v>210.91</v>
      </c>
      <c r="R150" s="162">
        <f t="shared" ref="R150:S150" si="83">R149</f>
        <v>50.81</v>
      </c>
      <c r="S150" s="162">
        <f t="shared" si="83"/>
        <v>261.72000000000003</v>
      </c>
    </row>
    <row r="151" spans="1:19" s="59" customFormat="1" ht="66" x14ac:dyDescent="0.25">
      <c r="A151" s="147" t="s">
        <v>399</v>
      </c>
      <c r="B151" s="147" t="s">
        <v>11</v>
      </c>
      <c r="C151" s="148" t="s">
        <v>400</v>
      </c>
      <c r="D151" s="149"/>
      <c r="E151" s="150"/>
      <c r="F151" s="150"/>
      <c r="G151" s="150"/>
      <c r="H151" s="150"/>
      <c r="I151" s="150"/>
      <c r="J151" s="150">
        <f t="shared" si="65"/>
        <v>0</v>
      </c>
      <c r="K151" s="151">
        <f t="shared" si="66"/>
        <v>0</v>
      </c>
      <c r="L151" s="152">
        <v>119</v>
      </c>
      <c r="M151" s="150">
        <f t="shared" si="63"/>
        <v>0.74842767295597479</v>
      </c>
      <c r="N151" s="150">
        <v>1600</v>
      </c>
      <c r="O151" s="150">
        <f t="shared" ref="O151:O152" si="84">ROUND(IF(N151&gt;20,N151/$E$8*L151,L151*N151),2)</f>
        <v>1197.48</v>
      </c>
      <c r="P151" s="150" t="s">
        <v>360</v>
      </c>
      <c r="Q151" s="150">
        <f t="shared" si="74"/>
        <v>359.24</v>
      </c>
      <c r="R151" s="150">
        <f t="shared" si="67"/>
        <v>86.54</v>
      </c>
      <c r="S151" s="153">
        <f t="shared" si="68"/>
        <v>445.78000000000003</v>
      </c>
    </row>
    <row r="152" spans="1:19" s="59" customFormat="1" ht="33" x14ac:dyDescent="0.25">
      <c r="A152" s="147" t="s">
        <v>399</v>
      </c>
      <c r="B152" s="147" t="s">
        <v>8</v>
      </c>
      <c r="C152" s="148" t="s">
        <v>401</v>
      </c>
      <c r="D152" s="149"/>
      <c r="E152" s="150"/>
      <c r="F152" s="150"/>
      <c r="G152" s="150"/>
      <c r="H152" s="150"/>
      <c r="I152" s="150"/>
      <c r="J152" s="150">
        <f t="shared" si="65"/>
        <v>0</v>
      </c>
      <c r="K152" s="151">
        <f t="shared" si="66"/>
        <v>0</v>
      </c>
      <c r="L152" s="152">
        <v>89</v>
      </c>
      <c r="M152" s="150">
        <f t="shared" si="63"/>
        <v>0.55974842767295596</v>
      </c>
      <c r="N152" s="150">
        <v>1500</v>
      </c>
      <c r="O152" s="150">
        <f t="shared" si="84"/>
        <v>839.62</v>
      </c>
      <c r="P152" s="150" t="s">
        <v>360</v>
      </c>
      <c r="Q152" s="150">
        <f t="shared" si="74"/>
        <v>251.89</v>
      </c>
      <c r="R152" s="150">
        <f t="shared" si="67"/>
        <v>60.68</v>
      </c>
      <c r="S152" s="153">
        <f t="shared" si="68"/>
        <v>312.57</v>
      </c>
    </row>
    <row r="153" spans="1:19" s="59" customFormat="1" ht="33" x14ac:dyDescent="0.25">
      <c r="A153" s="154" t="s">
        <v>402</v>
      </c>
      <c r="B153" s="155"/>
      <c r="C153" s="155"/>
      <c r="D153" s="156"/>
      <c r="E153" s="157"/>
      <c r="F153" s="158"/>
      <c r="G153" s="158"/>
      <c r="H153" s="158"/>
      <c r="I153" s="158"/>
      <c r="J153" s="158">
        <f t="shared" si="65"/>
        <v>0</v>
      </c>
      <c r="K153" s="159">
        <f t="shared" si="66"/>
        <v>0</v>
      </c>
      <c r="L153" s="160">
        <v>208</v>
      </c>
      <c r="M153" s="161">
        <f t="shared" si="63"/>
        <v>1.3081761006289307</v>
      </c>
      <c r="N153" s="162"/>
      <c r="O153" s="162"/>
      <c r="P153" s="162"/>
      <c r="Q153" s="162">
        <f>SUM(Q151:Q152)</f>
        <v>611.13</v>
      </c>
      <c r="R153" s="162">
        <f t="shared" ref="R153:S153" si="85">SUM(R151:R152)</f>
        <v>147.22</v>
      </c>
      <c r="S153" s="162">
        <f t="shared" si="85"/>
        <v>758.35</v>
      </c>
    </row>
    <row r="154" spans="1:19" s="59" customFormat="1" ht="66" x14ac:dyDescent="0.25">
      <c r="A154" s="147" t="s">
        <v>403</v>
      </c>
      <c r="B154" s="147" t="s">
        <v>11</v>
      </c>
      <c r="C154" s="148" t="s">
        <v>404</v>
      </c>
      <c r="D154" s="149"/>
      <c r="E154" s="150"/>
      <c r="F154" s="150"/>
      <c r="G154" s="150"/>
      <c r="H154" s="150"/>
      <c r="I154" s="150"/>
      <c r="J154" s="150">
        <f t="shared" si="65"/>
        <v>0</v>
      </c>
      <c r="K154" s="151">
        <f t="shared" si="66"/>
        <v>0</v>
      </c>
      <c r="L154" s="152">
        <v>129</v>
      </c>
      <c r="M154" s="150">
        <f t="shared" si="63"/>
        <v>0.81132075471698117</v>
      </c>
      <c r="N154" s="150">
        <v>6.85</v>
      </c>
      <c r="O154" s="150">
        <f t="shared" ref="O154:O165" si="86">ROUND(IF(N154&gt;20,N154/$E$8*L154,L154*N154),2)</f>
        <v>883.65</v>
      </c>
      <c r="P154" s="150" t="s">
        <v>341</v>
      </c>
      <c r="Q154" s="150">
        <f t="shared" si="74"/>
        <v>883.65</v>
      </c>
      <c r="R154" s="150">
        <f t="shared" si="67"/>
        <v>212.87</v>
      </c>
      <c r="S154" s="153">
        <f t="shared" si="68"/>
        <v>1096.52</v>
      </c>
    </row>
    <row r="155" spans="1:19" s="59" customFormat="1" ht="66" x14ac:dyDescent="0.25">
      <c r="A155" s="147" t="s">
        <v>403</v>
      </c>
      <c r="B155" s="147" t="s">
        <v>11</v>
      </c>
      <c r="C155" s="148" t="s">
        <v>404</v>
      </c>
      <c r="D155" s="149">
        <v>45</v>
      </c>
      <c r="E155" s="150">
        <f t="shared" si="61"/>
        <v>0.28301886792452829</v>
      </c>
      <c r="F155" s="150">
        <v>6.85</v>
      </c>
      <c r="G155" s="150">
        <f t="shared" ref="G155:G166" si="87">ROUND(IF(F155&gt;20,F155/$E$8*D155,D155*F155),2)</f>
        <v>308.25</v>
      </c>
      <c r="H155" s="150" t="s">
        <v>347</v>
      </c>
      <c r="I155" s="150">
        <f t="shared" ref="I155" si="88">ROUND(G155*H155,2)</f>
        <v>154.13</v>
      </c>
      <c r="J155" s="150">
        <f t="shared" si="65"/>
        <v>37.130000000000003</v>
      </c>
      <c r="K155" s="151">
        <f t="shared" si="66"/>
        <v>191.26</v>
      </c>
      <c r="L155" s="152"/>
      <c r="M155" s="150"/>
      <c r="N155" s="150"/>
      <c r="O155" s="150"/>
      <c r="P155" s="150"/>
      <c r="Q155" s="150"/>
      <c r="R155" s="150">
        <f t="shared" si="67"/>
        <v>0</v>
      </c>
      <c r="S155" s="153">
        <f t="shared" si="68"/>
        <v>0</v>
      </c>
    </row>
    <row r="156" spans="1:19" s="59" customFormat="1" ht="66" x14ac:dyDescent="0.25">
      <c r="A156" s="147" t="s">
        <v>403</v>
      </c>
      <c r="B156" s="147" t="s">
        <v>11</v>
      </c>
      <c r="C156" s="148" t="s">
        <v>405</v>
      </c>
      <c r="D156" s="149"/>
      <c r="E156" s="150"/>
      <c r="F156" s="150"/>
      <c r="G156" s="150"/>
      <c r="H156" s="150"/>
      <c r="I156" s="150"/>
      <c r="J156" s="150">
        <f t="shared" si="65"/>
        <v>0</v>
      </c>
      <c r="K156" s="151">
        <f t="shared" si="66"/>
        <v>0</v>
      </c>
      <c r="L156" s="152">
        <v>59</v>
      </c>
      <c r="M156" s="150">
        <f t="shared" si="63"/>
        <v>0.37106918238993708</v>
      </c>
      <c r="N156" s="150">
        <v>10.17</v>
      </c>
      <c r="O156" s="150">
        <f t="shared" si="86"/>
        <v>600.03</v>
      </c>
      <c r="P156" s="150" t="s">
        <v>341</v>
      </c>
      <c r="Q156" s="150">
        <f t="shared" si="74"/>
        <v>600.03</v>
      </c>
      <c r="R156" s="150">
        <f t="shared" si="67"/>
        <v>144.55000000000001</v>
      </c>
      <c r="S156" s="153">
        <f t="shared" si="68"/>
        <v>744.57999999999993</v>
      </c>
    </row>
    <row r="157" spans="1:19" s="59" customFormat="1" ht="66" x14ac:dyDescent="0.25">
      <c r="A157" s="147" t="s">
        <v>403</v>
      </c>
      <c r="B157" s="147" t="s">
        <v>11</v>
      </c>
      <c r="C157" s="148" t="s">
        <v>405</v>
      </c>
      <c r="D157" s="149">
        <v>12</v>
      </c>
      <c r="E157" s="150">
        <f t="shared" si="61"/>
        <v>7.5471698113207544E-2</v>
      </c>
      <c r="F157" s="150">
        <v>10.17</v>
      </c>
      <c r="G157" s="150">
        <f t="shared" si="87"/>
        <v>122.04</v>
      </c>
      <c r="H157" s="150" t="s">
        <v>347</v>
      </c>
      <c r="I157" s="150">
        <f t="shared" ref="I157" si="89">ROUND(G157*H157,2)</f>
        <v>61.02</v>
      </c>
      <c r="J157" s="150">
        <f t="shared" si="65"/>
        <v>14.7</v>
      </c>
      <c r="K157" s="151">
        <f t="shared" si="66"/>
        <v>75.72</v>
      </c>
      <c r="L157" s="152"/>
      <c r="M157" s="150"/>
      <c r="N157" s="150"/>
      <c r="O157" s="150"/>
      <c r="P157" s="150"/>
      <c r="Q157" s="150"/>
      <c r="R157" s="150"/>
      <c r="S157" s="153">
        <f t="shared" si="68"/>
        <v>0</v>
      </c>
    </row>
    <row r="158" spans="1:19" s="59" customFormat="1" ht="66" x14ac:dyDescent="0.25">
      <c r="A158" s="147" t="s">
        <v>403</v>
      </c>
      <c r="B158" s="147" t="s">
        <v>11</v>
      </c>
      <c r="C158" s="148" t="s">
        <v>405</v>
      </c>
      <c r="D158" s="149"/>
      <c r="E158" s="150"/>
      <c r="F158" s="150"/>
      <c r="G158" s="150"/>
      <c r="H158" s="150"/>
      <c r="I158" s="150"/>
      <c r="J158" s="150">
        <f t="shared" si="65"/>
        <v>0</v>
      </c>
      <c r="K158" s="151">
        <f t="shared" si="66"/>
        <v>0</v>
      </c>
      <c r="L158" s="152">
        <v>119</v>
      </c>
      <c r="M158" s="150">
        <f t="shared" si="63"/>
        <v>0.74842767295597479</v>
      </c>
      <c r="N158" s="150">
        <v>10.31</v>
      </c>
      <c r="O158" s="150">
        <f t="shared" si="86"/>
        <v>1226.8900000000001</v>
      </c>
      <c r="P158" s="150" t="s">
        <v>341</v>
      </c>
      <c r="Q158" s="150">
        <f t="shared" si="74"/>
        <v>1226.8900000000001</v>
      </c>
      <c r="R158" s="150">
        <f t="shared" si="67"/>
        <v>295.56</v>
      </c>
      <c r="S158" s="153">
        <f t="shared" si="68"/>
        <v>1522.45</v>
      </c>
    </row>
    <row r="159" spans="1:19" s="59" customFormat="1" ht="66" x14ac:dyDescent="0.25">
      <c r="A159" s="147" t="s">
        <v>403</v>
      </c>
      <c r="B159" s="147" t="s">
        <v>11</v>
      </c>
      <c r="C159" s="148" t="s">
        <v>405</v>
      </c>
      <c r="D159" s="149">
        <v>20</v>
      </c>
      <c r="E159" s="150">
        <f t="shared" si="61"/>
        <v>0.12578616352201258</v>
      </c>
      <c r="F159" s="150">
        <v>10.31</v>
      </c>
      <c r="G159" s="150">
        <f t="shared" si="87"/>
        <v>206.2</v>
      </c>
      <c r="H159" s="150" t="s">
        <v>347</v>
      </c>
      <c r="I159" s="150">
        <f t="shared" ref="I159" si="90">ROUND(G159*H159,2)</f>
        <v>103.1</v>
      </c>
      <c r="J159" s="150">
        <f t="shared" si="65"/>
        <v>24.84</v>
      </c>
      <c r="K159" s="151">
        <f t="shared" si="66"/>
        <v>127.94</v>
      </c>
      <c r="L159" s="152"/>
      <c r="M159" s="150"/>
      <c r="N159" s="150"/>
      <c r="O159" s="150"/>
      <c r="P159" s="150"/>
      <c r="Q159" s="150"/>
      <c r="R159" s="150">
        <f t="shared" si="67"/>
        <v>0</v>
      </c>
      <c r="S159" s="153">
        <f t="shared" si="68"/>
        <v>0</v>
      </c>
    </row>
    <row r="160" spans="1:19" s="146" customFormat="1" ht="66" x14ac:dyDescent="0.25">
      <c r="A160" s="147" t="s">
        <v>403</v>
      </c>
      <c r="B160" s="147" t="s">
        <v>11</v>
      </c>
      <c r="C160" s="148" t="s">
        <v>405</v>
      </c>
      <c r="D160" s="152"/>
      <c r="E160" s="150"/>
      <c r="F160" s="150"/>
      <c r="G160" s="150"/>
      <c r="H160" s="150"/>
      <c r="I160" s="150"/>
      <c r="J160" s="150">
        <f t="shared" si="65"/>
        <v>0</v>
      </c>
      <c r="K160" s="151">
        <f t="shared" si="66"/>
        <v>0</v>
      </c>
      <c r="L160" s="152">
        <v>8</v>
      </c>
      <c r="M160" s="150">
        <f t="shared" si="63"/>
        <v>5.0314465408805034E-2</v>
      </c>
      <c r="N160" s="150">
        <v>8.11</v>
      </c>
      <c r="O160" s="150">
        <f t="shared" si="86"/>
        <v>64.88</v>
      </c>
      <c r="P160" s="150" t="s">
        <v>341</v>
      </c>
      <c r="Q160" s="150">
        <f t="shared" si="74"/>
        <v>64.88</v>
      </c>
      <c r="R160" s="150">
        <f t="shared" si="67"/>
        <v>15.63</v>
      </c>
      <c r="S160" s="153">
        <f t="shared" si="68"/>
        <v>80.509999999999991</v>
      </c>
    </row>
    <row r="161" spans="1:19" s="59" customFormat="1" ht="66" x14ac:dyDescent="0.25">
      <c r="A161" s="147" t="s">
        <v>403</v>
      </c>
      <c r="B161" s="147" t="s">
        <v>11</v>
      </c>
      <c r="C161" s="148" t="s">
        <v>405</v>
      </c>
      <c r="D161" s="149">
        <v>8</v>
      </c>
      <c r="E161" s="150">
        <f t="shared" si="61"/>
        <v>5.0314465408805034E-2</v>
      </c>
      <c r="F161" s="150">
        <v>8.11</v>
      </c>
      <c r="G161" s="150">
        <f t="shared" si="87"/>
        <v>64.88</v>
      </c>
      <c r="H161" s="150" t="s">
        <v>347</v>
      </c>
      <c r="I161" s="150">
        <f t="shared" ref="I161" si="91">ROUND(G161*H161,2)</f>
        <v>32.44</v>
      </c>
      <c r="J161" s="150">
        <f t="shared" si="65"/>
        <v>7.81</v>
      </c>
      <c r="K161" s="151">
        <f t="shared" si="66"/>
        <v>40.25</v>
      </c>
      <c r="L161" s="152"/>
      <c r="M161" s="150"/>
      <c r="N161" s="150"/>
      <c r="O161" s="150"/>
      <c r="P161" s="150"/>
      <c r="Q161" s="150"/>
      <c r="R161" s="150">
        <f t="shared" si="67"/>
        <v>0</v>
      </c>
      <c r="S161" s="153">
        <f t="shared" si="68"/>
        <v>0</v>
      </c>
    </row>
    <row r="162" spans="1:19" s="59" customFormat="1" ht="66" x14ac:dyDescent="0.25">
      <c r="A162" s="147" t="s">
        <v>403</v>
      </c>
      <c r="B162" s="147" t="s">
        <v>11</v>
      </c>
      <c r="C162" s="148" t="s">
        <v>405</v>
      </c>
      <c r="D162" s="149"/>
      <c r="E162" s="150"/>
      <c r="F162" s="150"/>
      <c r="G162" s="150"/>
      <c r="H162" s="150"/>
      <c r="I162" s="150"/>
      <c r="J162" s="150">
        <f t="shared" si="65"/>
        <v>0</v>
      </c>
      <c r="K162" s="151">
        <f t="shared" si="66"/>
        <v>0</v>
      </c>
      <c r="L162" s="152">
        <v>47</v>
      </c>
      <c r="M162" s="150">
        <f t="shared" si="63"/>
        <v>0.29559748427672955</v>
      </c>
      <c r="N162" s="150">
        <v>9.06</v>
      </c>
      <c r="O162" s="150">
        <f t="shared" si="86"/>
        <v>425.82</v>
      </c>
      <c r="P162" s="150" t="s">
        <v>341</v>
      </c>
      <c r="Q162" s="150">
        <f t="shared" si="74"/>
        <v>425.82</v>
      </c>
      <c r="R162" s="150">
        <f t="shared" si="67"/>
        <v>102.58</v>
      </c>
      <c r="S162" s="153">
        <f t="shared" si="68"/>
        <v>528.4</v>
      </c>
    </row>
    <row r="163" spans="1:19" s="59" customFormat="1" ht="66" x14ac:dyDescent="0.25">
      <c r="A163" s="147" t="s">
        <v>403</v>
      </c>
      <c r="B163" s="147" t="s">
        <v>11</v>
      </c>
      <c r="C163" s="148" t="s">
        <v>405</v>
      </c>
      <c r="D163" s="149">
        <v>31</v>
      </c>
      <c r="E163" s="150">
        <f t="shared" si="61"/>
        <v>0.19496855345911951</v>
      </c>
      <c r="F163" s="150">
        <v>9.06</v>
      </c>
      <c r="G163" s="150">
        <f t="shared" si="87"/>
        <v>280.86</v>
      </c>
      <c r="H163" s="150" t="s">
        <v>347</v>
      </c>
      <c r="I163" s="150">
        <f t="shared" ref="I163" si="92">ROUND(G163*H163,2)</f>
        <v>140.43</v>
      </c>
      <c r="J163" s="150">
        <f t="shared" si="65"/>
        <v>33.83</v>
      </c>
      <c r="K163" s="151">
        <f t="shared" si="66"/>
        <v>174.26</v>
      </c>
      <c r="L163" s="152"/>
      <c r="M163" s="150"/>
      <c r="N163" s="150"/>
      <c r="O163" s="150"/>
      <c r="P163" s="150"/>
      <c r="Q163" s="150"/>
      <c r="R163" s="150">
        <f t="shared" si="67"/>
        <v>0</v>
      </c>
      <c r="S163" s="153">
        <f t="shared" si="68"/>
        <v>0</v>
      </c>
    </row>
    <row r="164" spans="1:19" s="59" customFormat="1" ht="66" x14ac:dyDescent="0.25">
      <c r="A164" s="147" t="s">
        <v>403</v>
      </c>
      <c r="B164" s="147" t="s">
        <v>11</v>
      </c>
      <c r="C164" s="148" t="s">
        <v>355</v>
      </c>
      <c r="D164" s="149"/>
      <c r="E164" s="150"/>
      <c r="F164" s="150"/>
      <c r="G164" s="150"/>
      <c r="H164" s="150"/>
      <c r="I164" s="150"/>
      <c r="J164" s="150">
        <f t="shared" si="65"/>
        <v>0</v>
      </c>
      <c r="K164" s="151">
        <f t="shared" si="66"/>
        <v>0</v>
      </c>
      <c r="L164" s="152">
        <v>30</v>
      </c>
      <c r="M164" s="150">
        <f t="shared" si="63"/>
        <v>0.18867924528301888</v>
      </c>
      <c r="N164" s="150">
        <v>7.92</v>
      </c>
      <c r="O164" s="150">
        <f t="shared" si="86"/>
        <v>237.6</v>
      </c>
      <c r="P164" s="150" t="s">
        <v>341</v>
      </c>
      <c r="Q164" s="150">
        <f t="shared" si="74"/>
        <v>237.6</v>
      </c>
      <c r="R164" s="150">
        <f t="shared" si="67"/>
        <v>57.24</v>
      </c>
      <c r="S164" s="153">
        <f t="shared" si="68"/>
        <v>294.83999999999997</v>
      </c>
    </row>
    <row r="165" spans="1:19" s="59" customFormat="1" ht="66" x14ac:dyDescent="0.25">
      <c r="A165" s="147" t="s">
        <v>403</v>
      </c>
      <c r="B165" s="147" t="s">
        <v>11</v>
      </c>
      <c r="C165" s="148" t="s">
        <v>356</v>
      </c>
      <c r="D165" s="149"/>
      <c r="E165" s="150"/>
      <c r="F165" s="150"/>
      <c r="G165" s="150"/>
      <c r="H165" s="150"/>
      <c r="I165" s="150"/>
      <c r="J165" s="150">
        <f t="shared" si="65"/>
        <v>0</v>
      </c>
      <c r="K165" s="151">
        <f t="shared" si="66"/>
        <v>0</v>
      </c>
      <c r="L165" s="152">
        <v>104</v>
      </c>
      <c r="M165" s="150">
        <f t="shared" si="63"/>
        <v>0.65408805031446537</v>
      </c>
      <c r="N165" s="150">
        <v>1863</v>
      </c>
      <c r="O165" s="150">
        <f t="shared" si="86"/>
        <v>1218.57</v>
      </c>
      <c r="P165" s="150" t="s">
        <v>341</v>
      </c>
      <c r="Q165" s="150">
        <f t="shared" si="74"/>
        <v>1218.57</v>
      </c>
      <c r="R165" s="150">
        <f t="shared" si="67"/>
        <v>293.55</v>
      </c>
      <c r="S165" s="153">
        <f t="shared" si="68"/>
        <v>1512.12</v>
      </c>
    </row>
    <row r="166" spans="1:19" s="59" customFormat="1" ht="66" x14ac:dyDescent="0.25">
      <c r="A166" s="147" t="s">
        <v>403</v>
      </c>
      <c r="B166" s="147" t="s">
        <v>11</v>
      </c>
      <c r="C166" s="148" t="s">
        <v>356</v>
      </c>
      <c r="D166" s="149">
        <v>24</v>
      </c>
      <c r="E166" s="150">
        <f t="shared" si="61"/>
        <v>0.15094339622641509</v>
      </c>
      <c r="F166" s="150">
        <v>1863</v>
      </c>
      <c r="G166" s="150">
        <f t="shared" si="87"/>
        <v>281.20999999999998</v>
      </c>
      <c r="H166" s="150" t="s">
        <v>347</v>
      </c>
      <c r="I166" s="150">
        <f t="shared" ref="I166" si="93">ROUND(G166*H166,2)</f>
        <v>140.61000000000001</v>
      </c>
      <c r="J166" s="150">
        <f t="shared" si="65"/>
        <v>33.869999999999997</v>
      </c>
      <c r="K166" s="151">
        <f t="shared" si="66"/>
        <v>174.48000000000002</v>
      </c>
      <c r="L166" s="152"/>
      <c r="M166" s="150"/>
      <c r="N166" s="150"/>
      <c r="O166" s="150"/>
      <c r="P166" s="150"/>
      <c r="Q166" s="150"/>
      <c r="R166" s="150">
        <f t="shared" si="67"/>
        <v>0</v>
      </c>
      <c r="S166" s="153">
        <f t="shared" si="68"/>
        <v>0</v>
      </c>
    </row>
    <row r="167" spans="1:19" s="59" customFormat="1" ht="66" x14ac:dyDescent="0.25">
      <c r="A167" s="1663" t="s">
        <v>403</v>
      </c>
      <c r="B167" s="1663" t="s">
        <v>11</v>
      </c>
      <c r="C167" s="1664" t="s">
        <v>404</v>
      </c>
      <c r="D167" s="149"/>
      <c r="E167" s="1686"/>
      <c r="F167" s="150"/>
      <c r="G167" s="150"/>
      <c r="H167" s="150"/>
      <c r="I167" s="150"/>
      <c r="J167" s="150"/>
      <c r="K167" s="1695"/>
      <c r="L167" s="1660">
        <v>4</v>
      </c>
      <c r="M167" s="1661">
        <f t="shared" ref="M167:M172" si="94">L167/$E$8</f>
        <v>2.5157232704402517E-2</v>
      </c>
      <c r="N167" s="1661">
        <v>6.85</v>
      </c>
      <c r="O167" s="1661">
        <f t="shared" ref="O167:O172" si="95">ROUND(IF(N167&gt;20,N167/$E$8*L167,L167*N167),2)</f>
        <v>27.4</v>
      </c>
      <c r="P167" s="1662">
        <v>1</v>
      </c>
      <c r="Q167" s="1661">
        <f t="shared" ref="Q167" si="96">ROUND(O167*P167,2)</f>
        <v>27.4</v>
      </c>
      <c r="R167" s="1661">
        <f t="shared" ref="R167" si="97">ROUND(Q167*0.2409,2)</f>
        <v>6.6</v>
      </c>
      <c r="S167" s="145">
        <f t="shared" ref="S167" si="98">R167+Q167</f>
        <v>34</v>
      </c>
    </row>
    <row r="168" spans="1:19" s="59" customFormat="1" ht="66" x14ac:dyDescent="0.25">
      <c r="A168" s="1663" t="s">
        <v>403</v>
      </c>
      <c r="B168" s="1663" t="s">
        <v>11</v>
      </c>
      <c r="C168" s="1664" t="s">
        <v>404</v>
      </c>
      <c r="D168" s="149"/>
      <c r="E168" s="1686"/>
      <c r="F168" s="150"/>
      <c r="G168" s="150"/>
      <c r="H168" s="150"/>
      <c r="I168" s="150"/>
      <c r="J168" s="150"/>
      <c r="K168" s="1695"/>
      <c r="L168" s="1660">
        <v>8</v>
      </c>
      <c r="M168" s="1661">
        <f t="shared" si="94"/>
        <v>5.0314465408805034E-2</v>
      </c>
      <c r="N168" s="1661">
        <v>6.85</v>
      </c>
      <c r="O168" s="1661">
        <f t="shared" si="95"/>
        <v>54.8</v>
      </c>
      <c r="P168" s="1662">
        <v>1</v>
      </c>
      <c r="Q168" s="1661">
        <f t="shared" ref="Q168:Q172" si="99">ROUND(O168*P168,2)</f>
        <v>54.8</v>
      </c>
      <c r="R168" s="1661">
        <f t="shared" ref="R168:R172" si="100">ROUND(Q168*0.2409,2)</f>
        <v>13.2</v>
      </c>
      <c r="S168" s="145">
        <f t="shared" ref="S168:S172" si="101">R168+Q168</f>
        <v>68</v>
      </c>
    </row>
    <row r="169" spans="1:19" s="59" customFormat="1" ht="66" x14ac:dyDescent="0.25">
      <c r="A169" s="1663" t="s">
        <v>403</v>
      </c>
      <c r="B169" s="1663" t="s">
        <v>11</v>
      </c>
      <c r="C169" s="1664" t="s">
        <v>405</v>
      </c>
      <c r="D169" s="149"/>
      <c r="E169" s="1686"/>
      <c r="F169" s="150"/>
      <c r="G169" s="150"/>
      <c r="H169" s="150"/>
      <c r="I169" s="150"/>
      <c r="J169" s="150"/>
      <c r="K169" s="1695"/>
      <c r="L169" s="1660">
        <v>4</v>
      </c>
      <c r="M169" s="1661">
        <f t="shared" si="94"/>
        <v>2.5157232704402517E-2</v>
      </c>
      <c r="N169" s="1661">
        <v>10.17</v>
      </c>
      <c r="O169" s="1661">
        <f t="shared" si="95"/>
        <v>40.68</v>
      </c>
      <c r="P169" s="1662">
        <v>1</v>
      </c>
      <c r="Q169" s="1661">
        <f t="shared" si="99"/>
        <v>40.68</v>
      </c>
      <c r="R169" s="1661">
        <f t="shared" si="100"/>
        <v>9.8000000000000007</v>
      </c>
      <c r="S169" s="145">
        <f t="shared" si="101"/>
        <v>50.480000000000004</v>
      </c>
    </row>
    <row r="170" spans="1:19" s="59" customFormat="1" ht="66" x14ac:dyDescent="0.25">
      <c r="A170" s="1663" t="s">
        <v>403</v>
      </c>
      <c r="B170" s="1663" t="s">
        <v>11</v>
      </c>
      <c r="C170" s="1664" t="s">
        <v>405</v>
      </c>
      <c r="D170" s="149"/>
      <c r="E170" s="1686"/>
      <c r="F170" s="150"/>
      <c r="G170" s="150"/>
      <c r="H170" s="150"/>
      <c r="I170" s="150"/>
      <c r="J170" s="150"/>
      <c r="K170" s="1695"/>
      <c r="L170" s="1660">
        <v>8</v>
      </c>
      <c r="M170" s="1661">
        <f t="shared" si="94"/>
        <v>5.0314465408805034E-2</v>
      </c>
      <c r="N170" s="1661">
        <v>10.31</v>
      </c>
      <c r="O170" s="1661">
        <f t="shared" si="95"/>
        <v>82.48</v>
      </c>
      <c r="P170" s="1662">
        <v>1</v>
      </c>
      <c r="Q170" s="1661">
        <f t="shared" si="99"/>
        <v>82.48</v>
      </c>
      <c r="R170" s="1661">
        <f t="shared" si="100"/>
        <v>19.87</v>
      </c>
      <c r="S170" s="145">
        <f t="shared" si="101"/>
        <v>102.35000000000001</v>
      </c>
    </row>
    <row r="171" spans="1:19" s="59" customFormat="1" ht="66" x14ac:dyDescent="0.25">
      <c r="A171" s="1663" t="s">
        <v>403</v>
      </c>
      <c r="B171" s="1663" t="s">
        <v>11</v>
      </c>
      <c r="C171" s="1664" t="s">
        <v>355</v>
      </c>
      <c r="D171" s="149"/>
      <c r="E171" s="1686"/>
      <c r="F171" s="150"/>
      <c r="G171" s="150"/>
      <c r="H171" s="150"/>
      <c r="I171" s="150"/>
      <c r="J171" s="150"/>
      <c r="K171" s="1695"/>
      <c r="L171" s="1660">
        <v>8</v>
      </c>
      <c r="M171" s="1661">
        <f t="shared" si="94"/>
        <v>5.0314465408805034E-2</v>
      </c>
      <c r="N171" s="1661">
        <v>7.92</v>
      </c>
      <c r="O171" s="1661">
        <f t="shared" si="95"/>
        <v>63.36</v>
      </c>
      <c r="P171" s="1662">
        <v>1</v>
      </c>
      <c r="Q171" s="1661">
        <f t="shared" si="99"/>
        <v>63.36</v>
      </c>
      <c r="R171" s="1661">
        <f t="shared" si="100"/>
        <v>15.26</v>
      </c>
      <c r="S171" s="145">
        <f t="shared" si="101"/>
        <v>78.62</v>
      </c>
    </row>
    <row r="172" spans="1:19" s="59" customFormat="1" ht="66" x14ac:dyDescent="0.25">
      <c r="A172" s="1663" t="s">
        <v>403</v>
      </c>
      <c r="B172" s="1663" t="s">
        <v>11</v>
      </c>
      <c r="C172" s="1664" t="s">
        <v>356</v>
      </c>
      <c r="D172" s="149"/>
      <c r="E172" s="1686"/>
      <c r="F172" s="150"/>
      <c r="G172" s="150"/>
      <c r="H172" s="150"/>
      <c r="I172" s="150"/>
      <c r="J172" s="150"/>
      <c r="K172" s="1695"/>
      <c r="L172" s="1696">
        <v>16.102</v>
      </c>
      <c r="M172" s="1661">
        <f t="shared" si="94"/>
        <v>0.10127044025157234</v>
      </c>
      <c r="N172" s="1661">
        <v>1863</v>
      </c>
      <c r="O172" s="1661">
        <f t="shared" si="95"/>
        <v>188.67</v>
      </c>
      <c r="P172" s="1662">
        <v>1</v>
      </c>
      <c r="Q172" s="1661">
        <f t="shared" si="99"/>
        <v>188.67</v>
      </c>
      <c r="R172" s="1661">
        <f t="shared" si="100"/>
        <v>45.45</v>
      </c>
      <c r="S172" s="145">
        <f t="shared" si="101"/>
        <v>234.12</v>
      </c>
    </row>
    <row r="173" spans="1:19" s="59" customFormat="1" ht="33" x14ac:dyDescent="0.25">
      <c r="A173" s="154" t="s">
        <v>406</v>
      </c>
      <c r="B173" s="155"/>
      <c r="C173" s="155"/>
      <c r="D173" s="156">
        <v>140</v>
      </c>
      <c r="E173" s="157">
        <f t="shared" si="61"/>
        <v>0.88050314465408808</v>
      </c>
      <c r="F173" s="158"/>
      <c r="G173" s="158"/>
      <c r="H173" s="158"/>
      <c r="I173" s="158">
        <f>SUM(I154:I166)</f>
        <v>631.73</v>
      </c>
      <c r="J173" s="158">
        <f t="shared" ref="J173:K173" si="102">SUM(J154:J166)</f>
        <v>152.18</v>
      </c>
      <c r="K173" s="158">
        <f t="shared" si="102"/>
        <v>783.91000000000008</v>
      </c>
      <c r="L173" s="1697">
        <f>SUM(L154:L172)</f>
        <v>544.10199999999998</v>
      </c>
      <c r="M173" s="161">
        <f>SUM(M154:M172)</f>
        <v>3.4220251572327043</v>
      </c>
      <c r="N173" s="162"/>
      <c r="O173" s="162"/>
      <c r="P173" s="162"/>
      <c r="Q173" s="162">
        <f>SUM(Q154:Q172)</f>
        <v>5114.829999999999</v>
      </c>
      <c r="R173" s="162">
        <f>SUM(R154:R172)</f>
        <v>1232.1599999999999</v>
      </c>
      <c r="S173" s="162">
        <f>SUM(S154:S172)</f>
        <v>6346.99</v>
      </c>
    </row>
    <row r="174" spans="1:19" s="59" customFormat="1" ht="66" x14ac:dyDescent="0.25">
      <c r="A174" s="147" t="s">
        <v>407</v>
      </c>
      <c r="B174" s="147" t="s">
        <v>11</v>
      </c>
      <c r="C174" s="148" t="s">
        <v>404</v>
      </c>
      <c r="D174" s="149"/>
      <c r="E174" s="150">
        <f t="shared" si="61"/>
        <v>0</v>
      </c>
      <c r="F174" s="150"/>
      <c r="G174" s="150"/>
      <c r="H174" s="150"/>
      <c r="I174" s="150"/>
      <c r="J174" s="150"/>
      <c r="K174" s="151">
        <f t="shared" si="66"/>
        <v>0</v>
      </c>
      <c r="L174" s="152">
        <v>48</v>
      </c>
      <c r="M174" s="150">
        <f t="shared" si="63"/>
        <v>0.30188679245283018</v>
      </c>
      <c r="N174" s="150">
        <v>6.85</v>
      </c>
      <c r="O174" s="150">
        <f t="shared" ref="O174:O179" si="103">ROUND(IF(N174&gt;20,N174/$E$8*L174,L174*N174),2)</f>
        <v>328.8</v>
      </c>
      <c r="P174" s="150" t="s">
        <v>341</v>
      </c>
      <c r="Q174" s="150">
        <f t="shared" ref="Q174:Q183" si="104">ROUND(O174*P174,2)</f>
        <v>328.8</v>
      </c>
      <c r="R174" s="150">
        <f t="shared" si="67"/>
        <v>79.209999999999994</v>
      </c>
      <c r="S174" s="153">
        <f t="shared" si="68"/>
        <v>408.01</v>
      </c>
    </row>
    <row r="175" spans="1:19" s="59" customFormat="1" ht="66" x14ac:dyDescent="0.25">
      <c r="A175" s="147" t="s">
        <v>407</v>
      </c>
      <c r="B175" s="147" t="s">
        <v>11</v>
      </c>
      <c r="C175" s="148" t="s">
        <v>405</v>
      </c>
      <c r="D175" s="149"/>
      <c r="E175" s="150">
        <f t="shared" si="61"/>
        <v>0</v>
      </c>
      <c r="F175" s="150"/>
      <c r="G175" s="150"/>
      <c r="H175" s="150"/>
      <c r="I175" s="150"/>
      <c r="J175" s="150"/>
      <c r="K175" s="151">
        <f t="shared" si="66"/>
        <v>0</v>
      </c>
      <c r="L175" s="152">
        <v>55</v>
      </c>
      <c r="M175" s="150">
        <f t="shared" si="63"/>
        <v>0.34591194968553457</v>
      </c>
      <c r="N175" s="150">
        <v>10.31</v>
      </c>
      <c r="O175" s="150">
        <f t="shared" si="103"/>
        <v>567.04999999999995</v>
      </c>
      <c r="P175" s="150" t="s">
        <v>341</v>
      </c>
      <c r="Q175" s="150">
        <f t="shared" si="104"/>
        <v>567.04999999999995</v>
      </c>
      <c r="R175" s="150">
        <f t="shared" si="67"/>
        <v>136.6</v>
      </c>
      <c r="S175" s="153">
        <f t="shared" si="68"/>
        <v>703.65</v>
      </c>
    </row>
    <row r="176" spans="1:19" s="59" customFormat="1" ht="66" x14ac:dyDescent="0.25">
      <c r="A176" s="147" t="s">
        <v>407</v>
      </c>
      <c r="B176" s="147" t="s">
        <v>11</v>
      </c>
      <c r="C176" s="148" t="s">
        <v>405</v>
      </c>
      <c r="D176" s="149"/>
      <c r="E176" s="150">
        <f t="shared" si="61"/>
        <v>0</v>
      </c>
      <c r="F176" s="150"/>
      <c r="G176" s="150"/>
      <c r="H176" s="150"/>
      <c r="I176" s="150"/>
      <c r="J176" s="150"/>
      <c r="K176" s="151">
        <f t="shared" si="66"/>
        <v>0</v>
      </c>
      <c r="L176" s="152">
        <v>49</v>
      </c>
      <c r="M176" s="150">
        <f t="shared" si="63"/>
        <v>0.3081761006289308</v>
      </c>
      <c r="N176" s="150">
        <v>9.06</v>
      </c>
      <c r="O176" s="150">
        <f t="shared" si="103"/>
        <v>443.94</v>
      </c>
      <c r="P176" s="150" t="s">
        <v>341</v>
      </c>
      <c r="Q176" s="150">
        <f t="shared" si="104"/>
        <v>443.94</v>
      </c>
      <c r="R176" s="150">
        <f t="shared" si="67"/>
        <v>106.95</v>
      </c>
      <c r="S176" s="153">
        <f t="shared" si="68"/>
        <v>550.89</v>
      </c>
    </row>
    <row r="177" spans="1:19" s="146" customFormat="1" ht="66" x14ac:dyDescent="0.25">
      <c r="A177" s="147" t="s">
        <v>407</v>
      </c>
      <c r="B177" s="147" t="s">
        <v>11</v>
      </c>
      <c r="C177" s="148" t="s">
        <v>355</v>
      </c>
      <c r="D177" s="152"/>
      <c r="E177" s="150">
        <f t="shared" si="61"/>
        <v>0</v>
      </c>
      <c r="F177" s="150"/>
      <c r="G177" s="150"/>
      <c r="H177" s="150"/>
      <c r="I177" s="150"/>
      <c r="J177" s="150"/>
      <c r="K177" s="151">
        <f t="shared" si="66"/>
        <v>0</v>
      </c>
      <c r="L177" s="152">
        <v>39</v>
      </c>
      <c r="M177" s="150">
        <f t="shared" si="63"/>
        <v>0.24528301886792453</v>
      </c>
      <c r="N177" s="150">
        <v>7.92</v>
      </c>
      <c r="O177" s="150">
        <f t="shared" si="103"/>
        <v>308.88</v>
      </c>
      <c r="P177" s="150" t="s">
        <v>341</v>
      </c>
      <c r="Q177" s="150">
        <f t="shared" si="104"/>
        <v>308.88</v>
      </c>
      <c r="R177" s="150">
        <f t="shared" si="67"/>
        <v>74.41</v>
      </c>
      <c r="S177" s="153">
        <f t="shared" si="68"/>
        <v>383.28999999999996</v>
      </c>
    </row>
    <row r="178" spans="1:19" s="59" customFormat="1" ht="66" x14ac:dyDescent="0.25">
      <c r="A178" s="147" t="s">
        <v>407</v>
      </c>
      <c r="B178" s="147" t="s">
        <v>11</v>
      </c>
      <c r="C178" s="148" t="s">
        <v>355</v>
      </c>
      <c r="D178" s="149"/>
      <c r="E178" s="150">
        <f t="shared" si="61"/>
        <v>0</v>
      </c>
      <c r="F178" s="150"/>
      <c r="G178" s="150"/>
      <c r="H178" s="150"/>
      <c r="I178" s="150"/>
      <c r="J178" s="150"/>
      <c r="K178" s="151">
        <f t="shared" si="66"/>
        <v>0</v>
      </c>
      <c r="L178" s="152">
        <v>24</v>
      </c>
      <c r="M178" s="150">
        <f t="shared" si="63"/>
        <v>0.15094339622641509</v>
      </c>
      <c r="N178" s="150">
        <v>8.11</v>
      </c>
      <c r="O178" s="150">
        <f t="shared" si="103"/>
        <v>194.64</v>
      </c>
      <c r="P178" s="150" t="s">
        <v>341</v>
      </c>
      <c r="Q178" s="150">
        <f t="shared" si="104"/>
        <v>194.64</v>
      </c>
      <c r="R178" s="150">
        <f t="shared" si="67"/>
        <v>46.89</v>
      </c>
      <c r="S178" s="153">
        <f t="shared" si="68"/>
        <v>241.52999999999997</v>
      </c>
    </row>
    <row r="179" spans="1:19" s="59" customFormat="1" ht="66" x14ac:dyDescent="0.25">
      <c r="A179" s="147" t="s">
        <v>407</v>
      </c>
      <c r="B179" s="147" t="s">
        <v>11</v>
      </c>
      <c r="C179" s="148" t="s">
        <v>356</v>
      </c>
      <c r="D179" s="149"/>
      <c r="E179" s="150">
        <f t="shared" si="61"/>
        <v>0</v>
      </c>
      <c r="F179" s="150"/>
      <c r="G179" s="150"/>
      <c r="H179" s="150"/>
      <c r="I179" s="150"/>
      <c r="J179" s="150"/>
      <c r="K179" s="151">
        <f t="shared" si="66"/>
        <v>0</v>
      </c>
      <c r="L179" s="152">
        <v>55</v>
      </c>
      <c r="M179" s="150">
        <f t="shared" si="63"/>
        <v>0.34591194968553457</v>
      </c>
      <c r="N179" s="150">
        <v>1890</v>
      </c>
      <c r="O179" s="150">
        <f t="shared" si="103"/>
        <v>653.77</v>
      </c>
      <c r="P179" s="150" t="s">
        <v>341</v>
      </c>
      <c r="Q179" s="150">
        <f t="shared" si="104"/>
        <v>653.77</v>
      </c>
      <c r="R179" s="150">
        <f t="shared" si="67"/>
        <v>157.49</v>
      </c>
      <c r="S179" s="153">
        <f t="shared" si="68"/>
        <v>811.26</v>
      </c>
    </row>
    <row r="180" spans="1:19" s="59" customFormat="1" ht="33" x14ac:dyDescent="0.25">
      <c r="A180" s="154" t="s">
        <v>408</v>
      </c>
      <c r="B180" s="155"/>
      <c r="C180" s="155"/>
      <c r="D180" s="156"/>
      <c r="E180" s="157">
        <f t="shared" si="61"/>
        <v>0</v>
      </c>
      <c r="F180" s="158"/>
      <c r="G180" s="158"/>
      <c r="H180" s="158"/>
      <c r="I180" s="158"/>
      <c r="J180" s="158"/>
      <c r="K180" s="159">
        <f t="shared" si="66"/>
        <v>0</v>
      </c>
      <c r="L180" s="160">
        <v>270</v>
      </c>
      <c r="M180" s="161">
        <f t="shared" si="63"/>
        <v>1.6981132075471699</v>
      </c>
      <c r="N180" s="162"/>
      <c r="O180" s="162"/>
      <c r="P180" s="162"/>
      <c r="Q180" s="162">
        <f>SUM(Q174:Q179)</f>
        <v>2497.08</v>
      </c>
      <c r="R180" s="162">
        <f t="shared" ref="R180:S180" si="105">SUM(R174:R179)</f>
        <v>601.54999999999995</v>
      </c>
      <c r="S180" s="162">
        <f t="shared" si="105"/>
        <v>3098.63</v>
      </c>
    </row>
    <row r="181" spans="1:19" s="59" customFormat="1" ht="33" x14ac:dyDescent="0.25">
      <c r="A181" s="147" t="s">
        <v>409</v>
      </c>
      <c r="B181" s="147" t="s">
        <v>8</v>
      </c>
      <c r="C181" s="148" t="s">
        <v>410</v>
      </c>
      <c r="D181" s="149"/>
      <c r="E181" s="150"/>
      <c r="F181" s="150"/>
      <c r="G181" s="150"/>
      <c r="H181" s="150"/>
      <c r="I181" s="150"/>
      <c r="J181" s="150"/>
      <c r="K181" s="151">
        <f t="shared" si="66"/>
        <v>0</v>
      </c>
      <c r="L181" s="152">
        <v>119</v>
      </c>
      <c r="M181" s="150">
        <f t="shared" si="63"/>
        <v>0.74842767295597479</v>
      </c>
      <c r="N181" s="150">
        <v>2400</v>
      </c>
      <c r="O181" s="150">
        <f>ROUND(IF(N181&gt;20,N181/$E$8*L181,L181*N181),2)</f>
        <v>1796.23</v>
      </c>
      <c r="P181" s="150" t="s">
        <v>360</v>
      </c>
      <c r="Q181" s="150">
        <f t="shared" si="104"/>
        <v>538.87</v>
      </c>
      <c r="R181" s="150">
        <f t="shared" si="67"/>
        <v>129.81</v>
      </c>
      <c r="S181" s="153">
        <f t="shared" si="68"/>
        <v>668.68000000000006</v>
      </c>
    </row>
    <row r="182" spans="1:19" s="59" customFormat="1" ht="33" x14ac:dyDescent="0.25">
      <c r="A182" s="154" t="s">
        <v>411</v>
      </c>
      <c r="B182" s="155"/>
      <c r="C182" s="155"/>
      <c r="D182" s="156"/>
      <c r="E182" s="157"/>
      <c r="F182" s="158"/>
      <c r="G182" s="158"/>
      <c r="H182" s="158"/>
      <c r="I182" s="158"/>
      <c r="J182" s="158"/>
      <c r="K182" s="159">
        <f t="shared" si="66"/>
        <v>0</v>
      </c>
      <c r="L182" s="160">
        <v>119</v>
      </c>
      <c r="M182" s="161">
        <f t="shared" si="63"/>
        <v>0.74842767295597479</v>
      </c>
      <c r="N182" s="162"/>
      <c r="O182" s="162"/>
      <c r="P182" s="162"/>
      <c r="Q182" s="162">
        <f>Q181</f>
        <v>538.87</v>
      </c>
      <c r="R182" s="162">
        <f t="shared" ref="R182:S182" si="106">R181</f>
        <v>129.81</v>
      </c>
      <c r="S182" s="162">
        <f t="shared" si="106"/>
        <v>668.68000000000006</v>
      </c>
    </row>
    <row r="183" spans="1:19" s="59" customFormat="1" ht="33" x14ac:dyDescent="0.25">
      <c r="A183" s="147" t="s">
        <v>412</v>
      </c>
      <c r="B183" s="147" t="s">
        <v>8</v>
      </c>
      <c r="C183" s="148" t="s">
        <v>413</v>
      </c>
      <c r="D183" s="149"/>
      <c r="E183" s="150"/>
      <c r="F183" s="150"/>
      <c r="G183" s="150"/>
      <c r="H183" s="150"/>
      <c r="I183" s="150"/>
      <c r="J183" s="150"/>
      <c r="K183" s="151">
        <f t="shared" si="66"/>
        <v>0</v>
      </c>
      <c r="L183" s="152">
        <v>119</v>
      </c>
      <c r="M183" s="150">
        <f t="shared" si="63"/>
        <v>0.74842767295597479</v>
      </c>
      <c r="N183" s="150">
        <v>1900</v>
      </c>
      <c r="O183" s="150">
        <f>ROUND(IF(N183&gt;20,N183/$E$8*L183,L183*N183),2)</f>
        <v>1422.01</v>
      </c>
      <c r="P183" s="150" t="s">
        <v>360</v>
      </c>
      <c r="Q183" s="150">
        <f t="shared" si="104"/>
        <v>426.6</v>
      </c>
      <c r="R183" s="150">
        <f t="shared" si="67"/>
        <v>102.77</v>
      </c>
      <c r="S183" s="153">
        <f t="shared" si="68"/>
        <v>529.37</v>
      </c>
    </row>
    <row r="184" spans="1:19" s="59" customFormat="1" ht="33" x14ac:dyDescent="0.25">
      <c r="A184" s="154" t="s">
        <v>414</v>
      </c>
      <c r="B184" s="155"/>
      <c r="C184" s="155"/>
      <c r="D184" s="156"/>
      <c r="E184" s="157">
        <f t="shared" si="61"/>
        <v>0</v>
      </c>
      <c r="F184" s="158"/>
      <c r="G184" s="158"/>
      <c r="H184" s="158"/>
      <c r="I184" s="158"/>
      <c r="J184" s="158">
        <f t="shared" si="65"/>
        <v>0</v>
      </c>
      <c r="K184" s="159">
        <f t="shared" si="66"/>
        <v>0</v>
      </c>
      <c r="L184" s="160">
        <v>119</v>
      </c>
      <c r="M184" s="161">
        <f t="shared" si="63"/>
        <v>0.74842767295597479</v>
      </c>
      <c r="N184" s="162"/>
      <c r="O184" s="162"/>
      <c r="P184" s="162"/>
      <c r="Q184" s="162">
        <f>Q183</f>
        <v>426.6</v>
      </c>
      <c r="R184" s="162">
        <f t="shared" ref="R184:S184" si="107">R183</f>
        <v>102.77</v>
      </c>
      <c r="S184" s="162">
        <f t="shared" si="107"/>
        <v>529.37</v>
      </c>
    </row>
    <row r="185" spans="1:19" s="59" customFormat="1" ht="33" x14ac:dyDescent="0.25">
      <c r="A185" s="147" t="s">
        <v>415</v>
      </c>
      <c r="B185" s="147" t="s">
        <v>8</v>
      </c>
      <c r="C185" s="148" t="s">
        <v>416</v>
      </c>
      <c r="D185" s="149">
        <v>296</v>
      </c>
      <c r="E185" s="150">
        <f t="shared" si="61"/>
        <v>1.8616352201257862</v>
      </c>
      <c r="F185" s="150">
        <v>700</v>
      </c>
      <c r="G185" s="150">
        <f t="shared" ref="G185:G187" si="108">ROUND(IF(F185&gt;20,F185/$E$8*D185,D185*F185),2)</f>
        <v>1303.1400000000001</v>
      </c>
      <c r="H185" s="150" t="s">
        <v>360</v>
      </c>
      <c r="I185" s="150">
        <f t="shared" ref="I185" si="109">ROUND(G185*H185,2)</f>
        <v>390.94</v>
      </c>
      <c r="J185" s="150">
        <f t="shared" si="65"/>
        <v>94.18</v>
      </c>
      <c r="K185" s="151">
        <f t="shared" si="66"/>
        <v>485.12</v>
      </c>
      <c r="L185" s="152"/>
      <c r="M185" s="150"/>
      <c r="N185" s="150"/>
      <c r="O185" s="150"/>
      <c r="P185" s="150"/>
      <c r="Q185" s="150"/>
      <c r="R185" s="150">
        <f t="shared" si="67"/>
        <v>0</v>
      </c>
      <c r="S185" s="153">
        <f t="shared" si="68"/>
        <v>0</v>
      </c>
    </row>
    <row r="186" spans="1:19" s="59" customFormat="1" ht="33" x14ac:dyDescent="0.25">
      <c r="A186" s="147" t="s">
        <v>415</v>
      </c>
      <c r="B186" s="147" t="s">
        <v>8</v>
      </c>
      <c r="C186" s="148" t="s">
        <v>416</v>
      </c>
      <c r="D186" s="149"/>
      <c r="E186" s="150">
        <f t="shared" ref="E186:E250" si="110">D186/$E$8</f>
        <v>0</v>
      </c>
      <c r="F186" s="150"/>
      <c r="G186" s="150"/>
      <c r="H186" s="150"/>
      <c r="I186" s="150"/>
      <c r="J186" s="150">
        <f t="shared" ref="J186:J250" si="111">ROUND(I186*0.2409,2)</f>
        <v>0</v>
      </c>
      <c r="K186" s="151">
        <f t="shared" ref="K186:K250" si="112">J186+I186</f>
        <v>0</v>
      </c>
      <c r="L186" s="152">
        <v>987</v>
      </c>
      <c r="M186" s="150">
        <f t="shared" ref="M186:M248" si="113">L186/$M$8</f>
        <v>6.2075471698113205</v>
      </c>
      <c r="N186" s="150">
        <v>700</v>
      </c>
      <c r="O186" s="150">
        <f t="shared" ref="O186" si="114">ROUND(IF(N186&gt;20,N186/$E$8*L186,L186*N186),2)</f>
        <v>4345.28</v>
      </c>
      <c r="P186" s="150" t="s">
        <v>341</v>
      </c>
      <c r="Q186" s="150">
        <f t="shared" ref="Q186" si="115">ROUND(O186*P186,2)</f>
        <v>4345.28</v>
      </c>
      <c r="R186" s="150">
        <f t="shared" ref="R186:R250" si="116">ROUND(Q186*0.2409,2)</f>
        <v>1046.78</v>
      </c>
      <c r="S186" s="153">
        <f t="shared" ref="S186:S250" si="117">R186+Q186</f>
        <v>5392.0599999999995</v>
      </c>
    </row>
    <row r="187" spans="1:19" s="59" customFormat="1" ht="33" x14ac:dyDescent="0.25">
      <c r="A187" s="147" t="s">
        <v>415</v>
      </c>
      <c r="B187" s="147" t="s">
        <v>8</v>
      </c>
      <c r="C187" s="148" t="s">
        <v>416</v>
      </c>
      <c r="D187" s="149">
        <v>24</v>
      </c>
      <c r="E187" s="150">
        <f t="shared" si="110"/>
        <v>0.15094339622641509</v>
      </c>
      <c r="F187" s="150">
        <v>700</v>
      </c>
      <c r="G187" s="150">
        <f t="shared" si="108"/>
        <v>105.66</v>
      </c>
      <c r="H187" s="150" t="s">
        <v>347</v>
      </c>
      <c r="I187" s="150">
        <f t="shared" ref="I187" si="118">ROUND(G187*H187,2)</f>
        <v>52.83</v>
      </c>
      <c r="J187" s="150">
        <f t="shared" si="111"/>
        <v>12.73</v>
      </c>
      <c r="K187" s="151">
        <f t="shared" si="112"/>
        <v>65.56</v>
      </c>
      <c r="L187" s="152"/>
      <c r="M187" s="150">
        <f t="shared" si="113"/>
        <v>0</v>
      </c>
      <c r="N187" s="150"/>
      <c r="O187" s="150"/>
      <c r="P187" s="150"/>
      <c r="Q187" s="150"/>
      <c r="R187" s="150">
        <f t="shared" si="116"/>
        <v>0</v>
      </c>
      <c r="S187" s="153">
        <f t="shared" si="117"/>
        <v>0</v>
      </c>
    </row>
    <row r="188" spans="1:19" s="59" customFormat="1" ht="33" x14ac:dyDescent="0.25">
      <c r="A188" s="1663" t="s">
        <v>415</v>
      </c>
      <c r="B188" s="1663" t="s">
        <v>8</v>
      </c>
      <c r="C188" s="1664" t="s">
        <v>416</v>
      </c>
      <c r="D188" s="149"/>
      <c r="E188" s="1686"/>
      <c r="F188" s="150"/>
      <c r="G188" s="150"/>
      <c r="H188" s="150"/>
      <c r="I188" s="150"/>
      <c r="J188" s="150"/>
      <c r="K188" s="1695"/>
      <c r="L188" s="1696">
        <v>7.0449999999999999</v>
      </c>
      <c r="M188" s="1661">
        <f t="shared" ref="M188" si="119">L188/$E$8</f>
        <v>4.4308176100628933E-2</v>
      </c>
      <c r="N188" s="1661">
        <v>700</v>
      </c>
      <c r="O188" s="1661">
        <f t="shared" ref="O188" si="120">ROUND(IF(N188&gt;20,N188/$E$8*L188,L188*N188),2)</f>
        <v>31.02</v>
      </c>
      <c r="P188" s="1662">
        <v>1</v>
      </c>
      <c r="Q188" s="1661">
        <f t="shared" ref="Q188" si="121">ROUND(O188*P188,2)</f>
        <v>31.02</v>
      </c>
      <c r="R188" s="1661">
        <f t="shared" ref="R188" si="122">ROUND(Q188*0.2409,2)</f>
        <v>7.47</v>
      </c>
      <c r="S188" s="145">
        <f t="shared" ref="S188" si="123">R188+Q188</f>
        <v>38.49</v>
      </c>
    </row>
    <row r="189" spans="1:19" s="59" customFormat="1" ht="33" x14ac:dyDescent="0.25">
      <c r="A189" s="154" t="s">
        <v>417</v>
      </c>
      <c r="B189" s="155"/>
      <c r="C189" s="155"/>
      <c r="D189" s="156">
        <v>320</v>
      </c>
      <c r="E189" s="157">
        <f t="shared" si="110"/>
        <v>2.0125786163522013</v>
      </c>
      <c r="F189" s="158"/>
      <c r="G189" s="158"/>
      <c r="H189" s="158"/>
      <c r="I189" s="158">
        <f>SUM(I185:I187)</f>
        <v>443.77</v>
      </c>
      <c r="J189" s="158">
        <f>SUM(J185:J187)</f>
        <v>106.91000000000001</v>
      </c>
      <c r="K189" s="158">
        <f>SUM(K185:K187)</f>
        <v>550.68000000000006</v>
      </c>
      <c r="L189" s="1697">
        <f>SUM(L185:L188)</f>
        <v>994.04499999999996</v>
      </c>
      <c r="M189" s="161">
        <f>SUM(M185:M188)</f>
        <v>6.2518553459119497</v>
      </c>
      <c r="N189" s="162"/>
      <c r="O189" s="162"/>
      <c r="P189" s="162"/>
      <c r="Q189" s="162">
        <f>SUM(Q185:Q188)</f>
        <v>4376.3</v>
      </c>
      <c r="R189" s="162">
        <f>SUM(R185:R188)</f>
        <v>1054.25</v>
      </c>
      <c r="S189" s="162">
        <f>SUM(S185:S188)</f>
        <v>5430.5499999999993</v>
      </c>
    </row>
    <row r="190" spans="1:19" s="59" customFormat="1" ht="33" x14ac:dyDescent="0.25">
      <c r="A190" s="147" t="s">
        <v>418</v>
      </c>
      <c r="B190" s="147" t="s">
        <v>8</v>
      </c>
      <c r="C190" s="148" t="s">
        <v>419</v>
      </c>
      <c r="D190" s="149"/>
      <c r="E190" s="150"/>
      <c r="F190" s="150"/>
      <c r="G190" s="150"/>
      <c r="H190" s="150"/>
      <c r="I190" s="150"/>
      <c r="J190" s="150"/>
      <c r="K190" s="151">
        <f t="shared" si="112"/>
        <v>0</v>
      </c>
      <c r="L190" s="152">
        <v>119</v>
      </c>
      <c r="M190" s="150">
        <f t="shared" si="113"/>
        <v>0.74842767295597479</v>
      </c>
      <c r="N190" s="150">
        <v>2000</v>
      </c>
      <c r="O190" s="150">
        <f>ROUND(IF(N190&gt;20,N190/$E$8*L190,L190*N190),2)</f>
        <v>1496.86</v>
      </c>
      <c r="P190" s="150" t="s">
        <v>360</v>
      </c>
      <c r="Q190" s="150">
        <f t="shared" ref="Q190:Q199" si="124">ROUND(O190*P190,2)</f>
        <v>449.06</v>
      </c>
      <c r="R190" s="150">
        <f t="shared" si="116"/>
        <v>108.18</v>
      </c>
      <c r="S190" s="153">
        <f t="shared" si="117"/>
        <v>557.24</v>
      </c>
    </row>
    <row r="191" spans="1:19" s="146" customFormat="1" x14ac:dyDescent="0.25">
      <c r="A191" s="154" t="s">
        <v>420</v>
      </c>
      <c r="B191" s="155"/>
      <c r="C191" s="155"/>
      <c r="D191" s="156"/>
      <c r="E191" s="157"/>
      <c r="F191" s="158"/>
      <c r="G191" s="158"/>
      <c r="H191" s="158"/>
      <c r="I191" s="158"/>
      <c r="J191" s="158"/>
      <c r="K191" s="159">
        <f t="shared" si="112"/>
        <v>0</v>
      </c>
      <c r="L191" s="160">
        <v>119</v>
      </c>
      <c r="M191" s="161">
        <f t="shared" si="113"/>
        <v>0.74842767295597479</v>
      </c>
      <c r="N191" s="162"/>
      <c r="O191" s="162"/>
      <c r="P191" s="162"/>
      <c r="Q191" s="162">
        <f>Q190</f>
        <v>449.06</v>
      </c>
      <c r="R191" s="162">
        <f>R190</f>
        <v>108.18</v>
      </c>
      <c r="S191" s="162">
        <f>S190</f>
        <v>557.24</v>
      </c>
    </row>
    <row r="192" spans="1:19" s="59" customFormat="1" ht="82.5" x14ac:dyDescent="0.25">
      <c r="A192" s="147" t="s">
        <v>421</v>
      </c>
      <c r="B192" s="147" t="s">
        <v>9</v>
      </c>
      <c r="C192" s="148" t="s">
        <v>342</v>
      </c>
      <c r="D192" s="149"/>
      <c r="E192" s="150"/>
      <c r="F192" s="150"/>
      <c r="G192" s="150"/>
      <c r="H192" s="150"/>
      <c r="I192" s="150"/>
      <c r="J192" s="150"/>
      <c r="K192" s="151">
        <f t="shared" si="112"/>
        <v>0</v>
      </c>
      <c r="L192" s="152">
        <v>2</v>
      </c>
      <c r="M192" s="150">
        <f t="shared" si="113"/>
        <v>1.2578616352201259E-2</v>
      </c>
      <c r="N192" s="150">
        <v>1761</v>
      </c>
      <c r="O192" s="150">
        <f t="shared" ref="O192:O196" si="125">ROUND(IF(N192&gt;20,N192/$E$8*L192,L192*N192),2)</f>
        <v>22.15</v>
      </c>
      <c r="P192" s="150" t="s">
        <v>341</v>
      </c>
      <c r="Q192" s="150">
        <f t="shared" si="124"/>
        <v>22.15</v>
      </c>
      <c r="R192" s="150">
        <f t="shared" si="116"/>
        <v>5.34</v>
      </c>
      <c r="S192" s="153">
        <f t="shared" si="117"/>
        <v>27.49</v>
      </c>
    </row>
    <row r="193" spans="1:19" s="59" customFormat="1" ht="82.5" x14ac:dyDescent="0.25">
      <c r="A193" s="147" t="s">
        <v>421</v>
      </c>
      <c r="B193" s="147" t="s">
        <v>9</v>
      </c>
      <c r="C193" s="148" t="s">
        <v>342</v>
      </c>
      <c r="D193" s="149"/>
      <c r="E193" s="150"/>
      <c r="F193" s="150"/>
      <c r="G193" s="150"/>
      <c r="H193" s="150"/>
      <c r="I193" s="150"/>
      <c r="J193" s="150"/>
      <c r="K193" s="151">
        <f t="shared" si="112"/>
        <v>0</v>
      </c>
      <c r="L193" s="152">
        <v>8</v>
      </c>
      <c r="M193" s="150">
        <f t="shared" si="113"/>
        <v>5.0314465408805034E-2</v>
      </c>
      <c r="N193" s="150">
        <v>7.86</v>
      </c>
      <c r="O193" s="150">
        <f t="shared" si="125"/>
        <v>62.88</v>
      </c>
      <c r="P193" s="150" t="s">
        <v>341</v>
      </c>
      <c r="Q193" s="150">
        <f t="shared" si="124"/>
        <v>62.88</v>
      </c>
      <c r="R193" s="150">
        <f t="shared" si="116"/>
        <v>15.15</v>
      </c>
      <c r="S193" s="153">
        <f t="shared" si="117"/>
        <v>78.03</v>
      </c>
    </row>
    <row r="194" spans="1:19" s="59" customFormat="1" ht="82.5" x14ac:dyDescent="0.25">
      <c r="A194" s="147" t="s">
        <v>421</v>
      </c>
      <c r="B194" s="147" t="s">
        <v>9</v>
      </c>
      <c r="C194" s="148" t="s">
        <v>342</v>
      </c>
      <c r="D194" s="149"/>
      <c r="E194" s="150"/>
      <c r="F194" s="150"/>
      <c r="G194" s="150"/>
      <c r="H194" s="150"/>
      <c r="I194" s="150"/>
      <c r="J194" s="150"/>
      <c r="K194" s="151">
        <f t="shared" si="112"/>
        <v>0</v>
      </c>
      <c r="L194" s="152">
        <v>16</v>
      </c>
      <c r="M194" s="150">
        <f t="shared" si="113"/>
        <v>0.10062893081761007</v>
      </c>
      <c r="N194" s="150">
        <v>8.0500000000000007</v>
      </c>
      <c r="O194" s="150">
        <f t="shared" si="125"/>
        <v>128.80000000000001</v>
      </c>
      <c r="P194" s="150" t="s">
        <v>341</v>
      </c>
      <c r="Q194" s="150">
        <f t="shared" si="124"/>
        <v>128.80000000000001</v>
      </c>
      <c r="R194" s="150">
        <f t="shared" si="116"/>
        <v>31.03</v>
      </c>
      <c r="S194" s="153">
        <f t="shared" si="117"/>
        <v>159.83000000000001</v>
      </c>
    </row>
    <row r="195" spans="1:19" s="59" customFormat="1" ht="82.5" x14ac:dyDescent="0.25">
      <c r="A195" s="147" t="s">
        <v>421</v>
      </c>
      <c r="B195" s="147" t="s">
        <v>9</v>
      </c>
      <c r="C195" s="148" t="s">
        <v>342</v>
      </c>
      <c r="D195" s="149">
        <v>4</v>
      </c>
      <c r="E195" s="150">
        <f t="shared" si="110"/>
        <v>2.5157232704402517E-2</v>
      </c>
      <c r="F195" s="150">
        <v>8.0500000000000007</v>
      </c>
      <c r="G195" s="150">
        <f t="shared" ref="G195:G197" si="126">ROUND(IF(F195&gt;20,F195/$E$8*D195,D195*F195),2)</f>
        <v>32.200000000000003</v>
      </c>
      <c r="H195" s="150" t="s">
        <v>422</v>
      </c>
      <c r="I195" s="150">
        <f t="shared" ref="I195" si="127">ROUND(G195*H195,2)</f>
        <v>6.44</v>
      </c>
      <c r="J195" s="150">
        <f t="shared" si="111"/>
        <v>1.55</v>
      </c>
      <c r="K195" s="151">
        <f t="shared" si="112"/>
        <v>7.99</v>
      </c>
      <c r="L195" s="152"/>
      <c r="M195" s="150"/>
      <c r="N195" s="150"/>
      <c r="O195" s="150"/>
      <c r="P195" s="150"/>
      <c r="Q195" s="150"/>
      <c r="R195" s="150">
        <f t="shared" si="116"/>
        <v>0</v>
      </c>
      <c r="S195" s="153">
        <f t="shared" si="117"/>
        <v>0</v>
      </c>
    </row>
    <row r="196" spans="1:19" s="59" customFormat="1" ht="82.5" x14ac:dyDescent="0.25">
      <c r="A196" s="147" t="s">
        <v>421</v>
      </c>
      <c r="B196" s="147" t="s">
        <v>9</v>
      </c>
      <c r="C196" s="148" t="s">
        <v>423</v>
      </c>
      <c r="D196" s="149"/>
      <c r="E196" s="150">
        <f t="shared" si="110"/>
        <v>0</v>
      </c>
      <c r="F196" s="150"/>
      <c r="G196" s="150">
        <f t="shared" si="126"/>
        <v>0</v>
      </c>
      <c r="H196" s="150"/>
      <c r="I196" s="150"/>
      <c r="J196" s="150">
        <f t="shared" si="111"/>
        <v>0</v>
      </c>
      <c r="K196" s="151">
        <f t="shared" si="112"/>
        <v>0</v>
      </c>
      <c r="L196" s="152">
        <v>2</v>
      </c>
      <c r="M196" s="150">
        <f t="shared" si="113"/>
        <v>1.2578616352201259E-2</v>
      </c>
      <c r="N196" s="150">
        <v>1978.5</v>
      </c>
      <c r="O196" s="150">
        <f t="shared" si="125"/>
        <v>24.89</v>
      </c>
      <c r="P196" s="150" t="s">
        <v>341</v>
      </c>
      <c r="Q196" s="150">
        <f t="shared" si="124"/>
        <v>24.89</v>
      </c>
      <c r="R196" s="150">
        <f t="shared" si="116"/>
        <v>6</v>
      </c>
      <c r="S196" s="153">
        <f t="shared" si="117"/>
        <v>30.89</v>
      </c>
    </row>
    <row r="197" spans="1:19" s="59" customFormat="1" ht="82.5" x14ac:dyDescent="0.25">
      <c r="A197" s="147" t="s">
        <v>421</v>
      </c>
      <c r="B197" s="147" t="s">
        <v>9</v>
      </c>
      <c r="C197" s="148" t="s">
        <v>423</v>
      </c>
      <c r="D197" s="149">
        <v>2</v>
      </c>
      <c r="E197" s="150">
        <f t="shared" si="110"/>
        <v>1.2578616352201259E-2</v>
      </c>
      <c r="F197" s="150">
        <v>1978.5</v>
      </c>
      <c r="G197" s="150">
        <f t="shared" si="126"/>
        <v>24.89</v>
      </c>
      <c r="H197" s="150" t="s">
        <v>422</v>
      </c>
      <c r="I197" s="150">
        <f t="shared" ref="I197" si="128">ROUND(G197*H197,2)</f>
        <v>4.9800000000000004</v>
      </c>
      <c r="J197" s="150">
        <f t="shared" si="111"/>
        <v>1.2</v>
      </c>
      <c r="K197" s="151">
        <f t="shared" si="112"/>
        <v>6.1800000000000006</v>
      </c>
      <c r="L197" s="152"/>
      <c r="M197" s="150"/>
      <c r="N197" s="150"/>
      <c r="O197" s="150"/>
      <c r="P197" s="150"/>
      <c r="Q197" s="150"/>
      <c r="R197" s="150">
        <f t="shared" si="116"/>
        <v>0</v>
      </c>
      <c r="S197" s="153">
        <f t="shared" si="117"/>
        <v>0</v>
      </c>
    </row>
    <row r="198" spans="1:19" s="59" customFormat="1" ht="33" x14ac:dyDescent="0.25">
      <c r="A198" s="154" t="s">
        <v>424</v>
      </c>
      <c r="B198" s="155"/>
      <c r="C198" s="155"/>
      <c r="D198" s="156">
        <v>6</v>
      </c>
      <c r="E198" s="157">
        <f t="shared" si="110"/>
        <v>3.7735849056603772E-2</v>
      </c>
      <c r="F198" s="158"/>
      <c r="G198" s="158"/>
      <c r="H198" s="158"/>
      <c r="I198" s="158">
        <f>SUM(I192:I197)</f>
        <v>11.420000000000002</v>
      </c>
      <c r="J198" s="158">
        <f t="shared" ref="J198:K198" si="129">SUM(J192:J197)</f>
        <v>2.75</v>
      </c>
      <c r="K198" s="158">
        <f t="shared" si="129"/>
        <v>14.170000000000002</v>
      </c>
      <c r="L198" s="160">
        <v>28</v>
      </c>
      <c r="M198" s="161">
        <f t="shared" si="113"/>
        <v>0.1761006289308176</v>
      </c>
      <c r="N198" s="162"/>
      <c r="O198" s="162"/>
      <c r="P198" s="162"/>
      <c r="Q198" s="162">
        <f>SUM(Q192:Q197)</f>
        <v>238.72000000000003</v>
      </c>
      <c r="R198" s="162">
        <f t="shared" si="116"/>
        <v>57.51</v>
      </c>
      <c r="S198" s="153">
        <f t="shared" si="117"/>
        <v>296.23</v>
      </c>
    </row>
    <row r="199" spans="1:19" s="59" customFormat="1" ht="33" x14ac:dyDescent="0.25">
      <c r="A199" s="147" t="s">
        <v>425</v>
      </c>
      <c r="B199" s="147" t="s">
        <v>8</v>
      </c>
      <c r="C199" s="148" t="s">
        <v>426</v>
      </c>
      <c r="D199" s="149"/>
      <c r="E199" s="150">
        <f t="shared" si="110"/>
        <v>0</v>
      </c>
      <c r="F199" s="150"/>
      <c r="G199" s="150"/>
      <c r="H199" s="150"/>
      <c r="I199" s="150"/>
      <c r="J199" s="150">
        <f t="shared" si="111"/>
        <v>0</v>
      </c>
      <c r="K199" s="151">
        <f t="shared" si="112"/>
        <v>0</v>
      </c>
      <c r="L199" s="152">
        <v>119</v>
      </c>
      <c r="M199" s="150">
        <f t="shared" si="113"/>
        <v>0.74842767295597479</v>
      </c>
      <c r="N199" s="150">
        <v>2000</v>
      </c>
      <c r="O199" s="150">
        <f>ROUND(IF(N199&gt;20,N199/$E$8*L199,L199*N199),2)</f>
        <v>1496.86</v>
      </c>
      <c r="P199" s="150" t="s">
        <v>360</v>
      </c>
      <c r="Q199" s="150">
        <f t="shared" si="124"/>
        <v>449.06</v>
      </c>
      <c r="R199" s="150">
        <f t="shared" si="116"/>
        <v>108.18</v>
      </c>
      <c r="S199" s="153">
        <f t="shared" si="117"/>
        <v>557.24</v>
      </c>
    </row>
    <row r="200" spans="1:19" s="59" customFormat="1" x14ac:dyDescent="0.25">
      <c r="A200" s="154" t="s">
        <v>427</v>
      </c>
      <c r="B200" s="155"/>
      <c r="C200" s="155"/>
      <c r="D200" s="156"/>
      <c r="E200" s="157">
        <f t="shared" si="110"/>
        <v>0</v>
      </c>
      <c r="F200" s="158"/>
      <c r="G200" s="158"/>
      <c r="H200" s="158"/>
      <c r="I200" s="158"/>
      <c r="J200" s="158">
        <f t="shared" si="111"/>
        <v>0</v>
      </c>
      <c r="K200" s="159">
        <f t="shared" si="112"/>
        <v>0</v>
      </c>
      <c r="L200" s="160">
        <v>119</v>
      </c>
      <c r="M200" s="161">
        <f t="shared" si="113"/>
        <v>0.74842767295597479</v>
      </c>
      <c r="N200" s="162"/>
      <c r="O200" s="162"/>
      <c r="P200" s="162"/>
      <c r="Q200" s="162">
        <f>Q199</f>
        <v>449.06</v>
      </c>
      <c r="R200" s="162">
        <f t="shared" ref="R200:S200" si="130">R199</f>
        <v>108.18</v>
      </c>
      <c r="S200" s="162">
        <f t="shared" si="130"/>
        <v>557.24</v>
      </c>
    </row>
    <row r="201" spans="1:19" s="59" customFormat="1" ht="66" x14ac:dyDescent="0.25">
      <c r="A201" s="147" t="s">
        <v>428</v>
      </c>
      <c r="B201" s="147" t="s">
        <v>11</v>
      </c>
      <c r="C201" s="148" t="s">
        <v>404</v>
      </c>
      <c r="D201" s="149">
        <v>32</v>
      </c>
      <c r="E201" s="150">
        <f t="shared" si="110"/>
        <v>0.20125786163522014</v>
      </c>
      <c r="F201" s="150">
        <v>6.85</v>
      </c>
      <c r="G201" s="150">
        <f t="shared" ref="G201:G208" si="131">ROUND(IF(F201&gt;20,F201/$E$8*D201,D201*F201),2)</f>
        <v>219.2</v>
      </c>
      <c r="H201" s="150" t="s">
        <v>360</v>
      </c>
      <c r="I201" s="150">
        <f t="shared" ref="I201" si="132">ROUND(G201*H201,2)</f>
        <v>65.760000000000005</v>
      </c>
      <c r="J201" s="150">
        <f t="shared" si="111"/>
        <v>15.84</v>
      </c>
      <c r="K201" s="151">
        <f t="shared" si="112"/>
        <v>81.600000000000009</v>
      </c>
      <c r="L201" s="152"/>
      <c r="M201" s="150">
        <f t="shared" si="113"/>
        <v>0</v>
      </c>
      <c r="N201" s="150"/>
      <c r="O201" s="150"/>
      <c r="P201" s="150"/>
      <c r="Q201" s="150"/>
      <c r="R201" s="150">
        <f t="shared" si="116"/>
        <v>0</v>
      </c>
      <c r="S201" s="153">
        <f t="shared" si="117"/>
        <v>0</v>
      </c>
    </row>
    <row r="202" spans="1:19" s="146" customFormat="1" ht="66" x14ac:dyDescent="0.25">
      <c r="A202" s="147" t="s">
        <v>428</v>
      </c>
      <c r="B202" s="147" t="s">
        <v>11</v>
      </c>
      <c r="C202" s="148" t="s">
        <v>404</v>
      </c>
      <c r="D202" s="152"/>
      <c r="E202" s="150"/>
      <c r="F202" s="150"/>
      <c r="G202" s="150"/>
      <c r="H202" s="150"/>
      <c r="I202" s="150"/>
      <c r="J202" s="150">
        <f t="shared" si="111"/>
        <v>0</v>
      </c>
      <c r="K202" s="151">
        <f t="shared" si="112"/>
        <v>0</v>
      </c>
      <c r="L202" s="152">
        <v>176</v>
      </c>
      <c r="M202" s="150">
        <f t="shared" si="113"/>
        <v>1.1069182389937107</v>
      </c>
      <c r="N202" s="150">
        <v>6.85</v>
      </c>
      <c r="O202" s="150">
        <f t="shared" ref="O202:O214" si="133">ROUND(IF(N202&gt;20,N202/$E$8*L202,L202*N202),2)</f>
        <v>1205.5999999999999</v>
      </c>
      <c r="P202" s="150" t="s">
        <v>341</v>
      </c>
      <c r="Q202" s="150">
        <f t="shared" ref="Q202" si="134">ROUND(O202*P202,2)</f>
        <v>1205.5999999999999</v>
      </c>
      <c r="R202" s="150">
        <f t="shared" si="116"/>
        <v>290.43</v>
      </c>
      <c r="S202" s="153">
        <f t="shared" si="117"/>
        <v>1496.03</v>
      </c>
    </row>
    <row r="203" spans="1:19" s="59" customFormat="1" ht="66" x14ac:dyDescent="0.25">
      <c r="A203" s="147" t="s">
        <v>428</v>
      </c>
      <c r="B203" s="147" t="s">
        <v>11</v>
      </c>
      <c r="C203" s="148" t="s">
        <v>429</v>
      </c>
      <c r="D203" s="149">
        <v>24</v>
      </c>
      <c r="E203" s="150">
        <f t="shared" si="110"/>
        <v>0.15094339622641509</v>
      </c>
      <c r="F203" s="150">
        <v>8.4499999999999993</v>
      </c>
      <c r="G203" s="150">
        <f t="shared" si="131"/>
        <v>202.8</v>
      </c>
      <c r="H203" s="150" t="s">
        <v>360</v>
      </c>
      <c r="I203" s="150">
        <f t="shared" ref="I203:I208" si="135">ROUND(G203*H203,2)</f>
        <v>60.84</v>
      </c>
      <c r="J203" s="150">
        <f t="shared" si="111"/>
        <v>14.66</v>
      </c>
      <c r="K203" s="151">
        <f t="shared" si="112"/>
        <v>75.5</v>
      </c>
      <c r="L203" s="152"/>
      <c r="M203" s="150"/>
      <c r="N203" s="150"/>
      <c r="O203" s="150"/>
      <c r="P203" s="150"/>
      <c r="Q203" s="150"/>
      <c r="R203" s="150">
        <f t="shared" si="116"/>
        <v>0</v>
      </c>
      <c r="S203" s="153">
        <f t="shared" si="117"/>
        <v>0</v>
      </c>
    </row>
    <row r="204" spans="1:19" s="59" customFormat="1" ht="66" x14ac:dyDescent="0.25">
      <c r="A204" s="147" t="s">
        <v>428</v>
      </c>
      <c r="B204" s="147" t="s">
        <v>11</v>
      </c>
      <c r="C204" s="148" t="s">
        <v>429</v>
      </c>
      <c r="D204" s="149">
        <v>48</v>
      </c>
      <c r="E204" s="150">
        <f t="shared" si="110"/>
        <v>0.30188679245283018</v>
      </c>
      <c r="F204" s="150">
        <v>8.66</v>
      </c>
      <c r="G204" s="150">
        <f t="shared" si="131"/>
        <v>415.68</v>
      </c>
      <c r="H204" s="150" t="s">
        <v>360</v>
      </c>
      <c r="I204" s="150">
        <f t="shared" si="135"/>
        <v>124.7</v>
      </c>
      <c r="J204" s="150">
        <f t="shared" si="111"/>
        <v>30.04</v>
      </c>
      <c r="K204" s="151">
        <f t="shared" si="112"/>
        <v>154.74</v>
      </c>
      <c r="L204" s="152"/>
      <c r="M204" s="150"/>
      <c r="N204" s="150"/>
      <c r="O204" s="150"/>
      <c r="P204" s="150"/>
      <c r="Q204" s="150"/>
      <c r="R204" s="150">
        <f t="shared" si="116"/>
        <v>0</v>
      </c>
      <c r="S204" s="153">
        <f t="shared" si="117"/>
        <v>0</v>
      </c>
    </row>
    <row r="205" spans="1:19" s="59" customFormat="1" ht="66" x14ac:dyDescent="0.25">
      <c r="A205" s="147" t="s">
        <v>428</v>
      </c>
      <c r="B205" s="147" t="s">
        <v>11</v>
      </c>
      <c r="C205" s="148" t="s">
        <v>429</v>
      </c>
      <c r="D205" s="149">
        <v>72</v>
      </c>
      <c r="E205" s="150">
        <f t="shared" si="110"/>
        <v>0.45283018867924529</v>
      </c>
      <c r="F205" s="150">
        <v>9.76</v>
      </c>
      <c r="G205" s="150">
        <f t="shared" si="131"/>
        <v>702.72</v>
      </c>
      <c r="H205" s="150" t="s">
        <v>360</v>
      </c>
      <c r="I205" s="150">
        <f t="shared" si="135"/>
        <v>210.82</v>
      </c>
      <c r="J205" s="150">
        <f t="shared" si="111"/>
        <v>50.79</v>
      </c>
      <c r="K205" s="151">
        <f t="shared" si="112"/>
        <v>261.61</v>
      </c>
      <c r="L205" s="152"/>
      <c r="M205" s="150"/>
      <c r="N205" s="150"/>
      <c r="O205" s="150"/>
      <c r="P205" s="150"/>
      <c r="Q205" s="150"/>
      <c r="R205" s="150">
        <f t="shared" si="116"/>
        <v>0</v>
      </c>
      <c r="S205" s="153">
        <f t="shared" si="117"/>
        <v>0</v>
      </c>
    </row>
    <row r="206" spans="1:19" s="59" customFormat="1" ht="66" x14ac:dyDescent="0.25">
      <c r="A206" s="147" t="s">
        <v>428</v>
      </c>
      <c r="B206" s="147" t="s">
        <v>11</v>
      </c>
      <c r="C206" s="148" t="s">
        <v>429</v>
      </c>
      <c r="D206" s="149">
        <v>32</v>
      </c>
      <c r="E206" s="150">
        <f t="shared" si="110"/>
        <v>0.20125786163522014</v>
      </c>
      <c r="F206" s="150">
        <v>10</v>
      </c>
      <c r="G206" s="150">
        <f t="shared" si="131"/>
        <v>320</v>
      </c>
      <c r="H206" s="150" t="s">
        <v>360</v>
      </c>
      <c r="I206" s="150">
        <f t="shared" si="135"/>
        <v>96</v>
      </c>
      <c r="J206" s="150">
        <f t="shared" si="111"/>
        <v>23.13</v>
      </c>
      <c r="K206" s="151">
        <f t="shared" si="112"/>
        <v>119.13</v>
      </c>
      <c r="L206" s="152"/>
      <c r="M206" s="150"/>
      <c r="N206" s="150"/>
      <c r="O206" s="150"/>
      <c r="P206" s="150"/>
      <c r="Q206" s="150"/>
      <c r="R206" s="150">
        <f t="shared" si="116"/>
        <v>0</v>
      </c>
      <c r="S206" s="153">
        <f t="shared" si="117"/>
        <v>0</v>
      </c>
    </row>
    <row r="207" spans="1:19" s="59" customFormat="1" ht="66" x14ac:dyDescent="0.25">
      <c r="A207" s="147" t="s">
        <v>428</v>
      </c>
      <c r="B207" s="147" t="s">
        <v>11</v>
      </c>
      <c r="C207" s="148" t="s">
        <v>429</v>
      </c>
      <c r="D207" s="149">
        <v>80</v>
      </c>
      <c r="E207" s="150">
        <f t="shared" si="110"/>
        <v>0.50314465408805031</v>
      </c>
      <c r="F207" s="150">
        <v>11.09</v>
      </c>
      <c r="G207" s="150">
        <f t="shared" si="131"/>
        <v>887.2</v>
      </c>
      <c r="H207" s="150" t="s">
        <v>360</v>
      </c>
      <c r="I207" s="150">
        <f t="shared" si="135"/>
        <v>266.16000000000003</v>
      </c>
      <c r="J207" s="150">
        <f t="shared" si="111"/>
        <v>64.12</v>
      </c>
      <c r="K207" s="151">
        <f t="shared" si="112"/>
        <v>330.28000000000003</v>
      </c>
      <c r="L207" s="152"/>
      <c r="M207" s="150"/>
      <c r="N207" s="150"/>
      <c r="O207" s="150"/>
      <c r="P207" s="150"/>
      <c r="Q207" s="150"/>
      <c r="R207" s="150">
        <f t="shared" si="116"/>
        <v>0</v>
      </c>
      <c r="S207" s="153">
        <f t="shared" si="117"/>
        <v>0</v>
      </c>
    </row>
    <row r="208" spans="1:19" s="59" customFormat="1" ht="66" x14ac:dyDescent="0.25">
      <c r="A208" s="147" t="s">
        <v>428</v>
      </c>
      <c r="B208" s="147" t="s">
        <v>11</v>
      </c>
      <c r="C208" s="148" t="s">
        <v>429</v>
      </c>
      <c r="D208" s="149">
        <v>104</v>
      </c>
      <c r="E208" s="150">
        <f t="shared" si="110"/>
        <v>0.65408805031446537</v>
      </c>
      <c r="F208" s="150">
        <v>11.25</v>
      </c>
      <c r="G208" s="150">
        <f t="shared" si="131"/>
        <v>1170</v>
      </c>
      <c r="H208" s="150" t="s">
        <v>360</v>
      </c>
      <c r="I208" s="150">
        <f t="shared" si="135"/>
        <v>351</v>
      </c>
      <c r="J208" s="150">
        <f t="shared" si="111"/>
        <v>84.56</v>
      </c>
      <c r="K208" s="151">
        <f t="shared" si="112"/>
        <v>435.56</v>
      </c>
      <c r="L208" s="152"/>
      <c r="M208" s="150"/>
      <c r="N208" s="150"/>
      <c r="O208" s="150"/>
      <c r="P208" s="150"/>
      <c r="Q208" s="150"/>
      <c r="R208" s="150">
        <f t="shared" si="116"/>
        <v>0</v>
      </c>
      <c r="S208" s="153">
        <f t="shared" si="117"/>
        <v>0</v>
      </c>
    </row>
    <row r="209" spans="1:19" s="59" customFormat="1" ht="66" x14ac:dyDescent="0.25">
      <c r="A209" s="147" t="s">
        <v>428</v>
      </c>
      <c r="B209" s="147" t="s">
        <v>11</v>
      </c>
      <c r="C209" s="148" t="s">
        <v>429</v>
      </c>
      <c r="D209" s="149"/>
      <c r="E209" s="150"/>
      <c r="F209" s="150"/>
      <c r="G209" s="150"/>
      <c r="H209" s="150"/>
      <c r="I209" s="150"/>
      <c r="J209" s="150">
        <f t="shared" si="111"/>
        <v>0</v>
      </c>
      <c r="K209" s="151">
        <f t="shared" si="112"/>
        <v>0</v>
      </c>
      <c r="L209" s="152">
        <v>108</v>
      </c>
      <c r="M209" s="150">
        <f t="shared" si="113"/>
        <v>0.67924528301886788</v>
      </c>
      <c r="N209" s="150">
        <v>10</v>
      </c>
      <c r="O209" s="150">
        <f t="shared" si="133"/>
        <v>1080</v>
      </c>
      <c r="P209" s="150" t="s">
        <v>341</v>
      </c>
      <c r="Q209" s="150">
        <f t="shared" ref="Q209:Q214" si="136">ROUND(O209*P209,2)</f>
        <v>1080</v>
      </c>
      <c r="R209" s="150">
        <f t="shared" si="116"/>
        <v>260.17</v>
      </c>
      <c r="S209" s="153">
        <f t="shared" si="117"/>
        <v>1340.17</v>
      </c>
    </row>
    <row r="210" spans="1:19" s="59" customFormat="1" ht="66" x14ac:dyDescent="0.25">
      <c r="A210" s="147" t="s">
        <v>428</v>
      </c>
      <c r="B210" s="147" t="s">
        <v>11</v>
      </c>
      <c r="C210" s="148" t="s">
        <v>429</v>
      </c>
      <c r="D210" s="149"/>
      <c r="E210" s="150"/>
      <c r="F210" s="150"/>
      <c r="G210" s="150"/>
      <c r="H210" s="150"/>
      <c r="I210" s="150"/>
      <c r="J210" s="150">
        <f t="shared" si="111"/>
        <v>0</v>
      </c>
      <c r="K210" s="151">
        <f t="shared" si="112"/>
        <v>0</v>
      </c>
      <c r="L210" s="152">
        <v>132</v>
      </c>
      <c r="M210" s="150">
        <f t="shared" si="113"/>
        <v>0.83018867924528306</v>
      </c>
      <c r="N210" s="150">
        <v>11.09</v>
      </c>
      <c r="O210" s="150">
        <f t="shared" si="133"/>
        <v>1463.88</v>
      </c>
      <c r="P210" s="150" t="s">
        <v>341</v>
      </c>
      <c r="Q210" s="150">
        <f t="shared" si="136"/>
        <v>1463.88</v>
      </c>
      <c r="R210" s="150">
        <f t="shared" si="116"/>
        <v>352.65</v>
      </c>
      <c r="S210" s="153">
        <f t="shared" si="117"/>
        <v>1816.5300000000002</v>
      </c>
    </row>
    <row r="211" spans="1:19" s="59" customFormat="1" ht="66" x14ac:dyDescent="0.25">
      <c r="A211" s="147" t="s">
        <v>428</v>
      </c>
      <c r="B211" s="147" t="s">
        <v>11</v>
      </c>
      <c r="C211" s="148" t="s">
        <v>429</v>
      </c>
      <c r="D211" s="149"/>
      <c r="E211" s="150"/>
      <c r="F211" s="150"/>
      <c r="G211" s="150"/>
      <c r="H211" s="150"/>
      <c r="I211" s="150"/>
      <c r="J211" s="150">
        <f t="shared" si="111"/>
        <v>0</v>
      </c>
      <c r="K211" s="151">
        <f t="shared" si="112"/>
        <v>0</v>
      </c>
      <c r="L211" s="152">
        <v>120</v>
      </c>
      <c r="M211" s="150">
        <f t="shared" si="113"/>
        <v>0.75471698113207553</v>
      </c>
      <c r="N211" s="150">
        <v>11.25</v>
      </c>
      <c r="O211" s="150">
        <f t="shared" si="133"/>
        <v>1350</v>
      </c>
      <c r="P211" s="150" t="s">
        <v>341</v>
      </c>
      <c r="Q211" s="150">
        <f t="shared" si="136"/>
        <v>1350</v>
      </c>
      <c r="R211" s="150">
        <f t="shared" si="116"/>
        <v>325.22000000000003</v>
      </c>
      <c r="S211" s="153">
        <f t="shared" si="117"/>
        <v>1675.22</v>
      </c>
    </row>
    <row r="212" spans="1:19" s="59" customFormat="1" ht="66" x14ac:dyDescent="0.25">
      <c r="A212" s="147" t="s">
        <v>428</v>
      </c>
      <c r="B212" s="147" t="s">
        <v>11</v>
      </c>
      <c r="C212" s="148" t="s">
        <v>429</v>
      </c>
      <c r="D212" s="149"/>
      <c r="E212" s="150"/>
      <c r="F212" s="150"/>
      <c r="G212" s="150"/>
      <c r="H212" s="150"/>
      <c r="I212" s="150"/>
      <c r="J212" s="150">
        <f t="shared" si="111"/>
        <v>0</v>
      </c>
      <c r="K212" s="151">
        <f t="shared" si="112"/>
        <v>0</v>
      </c>
      <c r="L212" s="152">
        <v>128</v>
      </c>
      <c r="M212" s="150">
        <f t="shared" si="113"/>
        <v>0.80503144654088055</v>
      </c>
      <c r="N212" s="150">
        <v>8.4499999999999993</v>
      </c>
      <c r="O212" s="150">
        <f t="shared" si="133"/>
        <v>1081.5999999999999</v>
      </c>
      <c r="P212" s="150" t="s">
        <v>341</v>
      </c>
      <c r="Q212" s="150">
        <f t="shared" si="136"/>
        <v>1081.5999999999999</v>
      </c>
      <c r="R212" s="150">
        <f t="shared" si="116"/>
        <v>260.56</v>
      </c>
      <c r="S212" s="153">
        <f t="shared" si="117"/>
        <v>1342.1599999999999</v>
      </c>
    </row>
    <row r="213" spans="1:19" s="59" customFormat="1" ht="66" x14ac:dyDescent="0.25">
      <c r="A213" s="147" t="s">
        <v>428</v>
      </c>
      <c r="B213" s="147" t="s">
        <v>11</v>
      </c>
      <c r="C213" s="148" t="s">
        <v>429</v>
      </c>
      <c r="D213" s="149"/>
      <c r="E213" s="150"/>
      <c r="F213" s="150"/>
      <c r="G213" s="150"/>
      <c r="H213" s="150"/>
      <c r="I213" s="150"/>
      <c r="J213" s="150">
        <f t="shared" si="111"/>
        <v>0</v>
      </c>
      <c r="K213" s="151">
        <f t="shared" si="112"/>
        <v>0</v>
      </c>
      <c r="L213" s="152">
        <v>96</v>
      </c>
      <c r="M213" s="150">
        <f t="shared" si="113"/>
        <v>0.60377358490566035</v>
      </c>
      <c r="N213" s="150">
        <v>8.66</v>
      </c>
      <c r="O213" s="150">
        <f t="shared" si="133"/>
        <v>831.36</v>
      </c>
      <c r="P213" s="150" t="s">
        <v>341</v>
      </c>
      <c r="Q213" s="150">
        <f t="shared" si="136"/>
        <v>831.36</v>
      </c>
      <c r="R213" s="150">
        <f t="shared" si="116"/>
        <v>200.27</v>
      </c>
      <c r="S213" s="153">
        <f t="shared" si="117"/>
        <v>1031.6300000000001</v>
      </c>
    </row>
    <row r="214" spans="1:19" s="59" customFormat="1" ht="66" x14ac:dyDescent="0.25">
      <c r="A214" s="147" t="s">
        <v>428</v>
      </c>
      <c r="B214" s="147" t="s">
        <v>11</v>
      </c>
      <c r="C214" s="148" t="s">
        <v>429</v>
      </c>
      <c r="D214" s="149"/>
      <c r="E214" s="150"/>
      <c r="F214" s="150"/>
      <c r="G214" s="150"/>
      <c r="H214" s="150"/>
      <c r="I214" s="150"/>
      <c r="J214" s="150">
        <f t="shared" si="111"/>
        <v>0</v>
      </c>
      <c r="K214" s="151">
        <f t="shared" si="112"/>
        <v>0</v>
      </c>
      <c r="L214" s="152">
        <v>181</v>
      </c>
      <c r="M214" s="150">
        <f t="shared" si="113"/>
        <v>1.1383647798742138</v>
      </c>
      <c r="N214" s="150">
        <v>9.76</v>
      </c>
      <c r="O214" s="150">
        <f t="shared" si="133"/>
        <v>1766.56</v>
      </c>
      <c r="P214" s="150" t="s">
        <v>341</v>
      </c>
      <c r="Q214" s="150">
        <f t="shared" si="136"/>
        <v>1766.56</v>
      </c>
      <c r="R214" s="150">
        <f t="shared" si="116"/>
        <v>425.56</v>
      </c>
      <c r="S214" s="153">
        <f t="shared" si="117"/>
        <v>2192.12</v>
      </c>
    </row>
    <row r="215" spans="1:19" s="146" customFormat="1" ht="49.5" x14ac:dyDescent="0.25">
      <c r="A215" s="154" t="s">
        <v>430</v>
      </c>
      <c r="B215" s="155"/>
      <c r="C215" s="155"/>
      <c r="D215" s="156">
        <v>392</v>
      </c>
      <c r="E215" s="157">
        <f t="shared" si="110"/>
        <v>2.4654088050314464</v>
      </c>
      <c r="F215" s="158"/>
      <c r="G215" s="158"/>
      <c r="H215" s="158"/>
      <c r="I215" s="158">
        <f>SUM(I201:I214)</f>
        <v>1175.28</v>
      </c>
      <c r="J215" s="158">
        <f t="shared" ref="J215:K215" si="137">SUM(J201:J214)</f>
        <v>283.14</v>
      </c>
      <c r="K215" s="158">
        <f t="shared" si="137"/>
        <v>1458.42</v>
      </c>
      <c r="L215" s="160">
        <v>941</v>
      </c>
      <c r="M215" s="161">
        <f t="shared" si="113"/>
        <v>5.9182389937106921</v>
      </c>
      <c r="N215" s="162"/>
      <c r="O215" s="162"/>
      <c r="P215" s="162"/>
      <c r="Q215" s="162">
        <f>SUM(Q201:Q214)</f>
        <v>8779</v>
      </c>
      <c r="R215" s="162">
        <f t="shared" ref="R215:S215" si="138">SUM(R201:R214)</f>
        <v>2114.86</v>
      </c>
      <c r="S215" s="162">
        <f t="shared" si="138"/>
        <v>10893.86</v>
      </c>
    </row>
    <row r="216" spans="1:19" s="59" customFormat="1" ht="82.5" x14ac:dyDescent="0.25">
      <c r="A216" s="147" t="s">
        <v>431</v>
      </c>
      <c r="B216" s="147" t="s">
        <v>9</v>
      </c>
      <c r="C216" s="148" t="s">
        <v>342</v>
      </c>
      <c r="D216" s="149">
        <v>50</v>
      </c>
      <c r="E216" s="150">
        <f t="shared" si="110"/>
        <v>0.31446540880503143</v>
      </c>
      <c r="F216" s="150">
        <v>7.06</v>
      </c>
      <c r="G216" s="150">
        <f t="shared" ref="G216:G218" si="139">ROUND(IF(F216&gt;20,F216/$E$8*D216,D216*F216),2)</f>
        <v>353</v>
      </c>
      <c r="H216" s="150" t="s">
        <v>360</v>
      </c>
      <c r="I216" s="150">
        <f t="shared" ref="I216" si="140">ROUND(G216*H216,2)</f>
        <v>105.9</v>
      </c>
      <c r="J216" s="150">
        <f t="shared" si="111"/>
        <v>25.51</v>
      </c>
      <c r="K216" s="151">
        <f t="shared" si="112"/>
        <v>131.41</v>
      </c>
      <c r="L216" s="152"/>
      <c r="M216" s="150"/>
      <c r="N216" s="150"/>
      <c r="O216" s="150"/>
      <c r="P216" s="150"/>
      <c r="Q216" s="150"/>
      <c r="R216" s="150">
        <f t="shared" si="116"/>
        <v>0</v>
      </c>
      <c r="S216" s="153">
        <f t="shared" si="117"/>
        <v>0</v>
      </c>
    </row>
    <row r="217" spans="1:19" s="59" customFormat="1" ht="82.5" x14ac:dyDescent="0.25">
      <c r="A217" s="147" t="s">
        <v>431</v>
      </c>
      <c r="B217" s="147" t="s">
        <v>9</v>
      </c>
      <c r="C217" s="148" t="s">
        <v>342</v>
      </c>
      <c r="D217" s="149"/>
      <c r="E217" s="150"/>
      <c r="F217" s="150"/>
      <c r="G217" s="150"/>
      <c r="H217" s="150"/>
      <c r="I217" s="150"/>
      <c r="J217" s="150">
        <f t="shared" si="111"/>
        <v>0</v>
      </c>
      <c r="K217" s="151">
        <f t="shared" si="112"/>
        <v>0</v>
      </c>
      <c r="L217" s="152">
        <v>110</v>
      </c>
      <c r="M217" s="150">
        <f t="shared" si="113"/>
        <v>0.69182389937106914</v>
      </c>
      <c r="N217" s="150">
        <v>7.06</v>
      </c>
      <c r="O217" s="150">
        <f t="shared" ref="O217:O219" si="141">ROUND(IF(N217&gt;20,N217/$E$8*L217,L217*N217),2)</f>
        <v>776.6</v>
      </c>
      <c r="P217" s="150" t="s">
        <v>341</v>
      </c>
      <c r="Q217" s="150">
        <f t="shared" ref="Q217" si="142">ROUND(O217*P217,2)</f>
        <v>776.6</v>
      </c>
      <c r="R217" s="150">
        <f t="shared" si="116"/>
        <v>187.08</v>
      </c>
      <c r="S217" s="153">
        <f t="shared" si="117"/>
        <v>963.68000000000006</v>
      </c>
    </row>
    <row r="218" spans="1:19" s="59" customFormat="1" ht="82.5" x14ac:dyDescent="0.25">
      <c r="A218" s="147" t="s">
        <v>431</v>
      </c>
      <c r="B218" s="147" t="s">
        <v>9</v>
      </c>
      <c r="C218" s="148" t="s">
        <v>343</v>
      </c>
      <c r="D218" s="149">
        <v>30</v>
      </c>
      <c r="E218" s="150">
        <f t="shared" si="110"/>
        <v>0.18867924528301888</v>
      </c>
      <c r="F218" s="150">
        <v>6.07</v>
      </c>
      <c r="G218" s="150">
        <f t="shared" si="139"/>
        <v>182.1</v>
      </c>
      <c r="H218" s="150" t="s">
        <v>360</v>
      </c>
      <c r="I218" s="150">
        <f t="shared" ref="I218" si="143">ROUND(G218*H218,2)</f>
        <v>54.63</v>
      </c>
      <c r="J218" s="150">
        <f t="shared" si="111"/>
        <v>13.16</v>
      </c>
      <c r="K218" s="151">
        <f t="shared" si="112"/>
        <v>67.790000000000006</v>
      </c>
      <c r="L218" s="152"/>
      <c r="M218" s="150">
        <f t="shared" si="113"/>
        <v>0</v>
      </c>
      <c r="N218" s="150"/>
      <c r="O218" s="150"/>
      <c r="P218" s="150"/>
      <c r="Q218" s="150"/>
      <c r="R218" s="150">
        <f t="shared" si="116"/>
        <v>0</v>
      </c>
      <c r="S218" s="153">
        <f t="shared" si="117"/>
        <v>0</v>
      </c>
    </row>
    <row r="219" spans="1:19" s="59" customFormat="1" ht="82.5" x14ac:dyDescent="0.25">
      <c r="A219" s="147" t="s">
        <v>431</v>
      </c>
      <c r="B219" s="147" t="s">
        <v>9</v>
      </c>
      <c r="C219" s="148" t="s">
        <v>343</v>
      </c>
      <c r="D219" s="149"/>
      <c r="E219" s="150">
        <f t="shared" si="110"/>
        <v>0</v>
      </c>
      <c r="F219" s="150"/>
      <c r="G219" s="150"/>
      <c r="H219" s="150"/>
      <c r="I219" s="150"/>
      <c r="J219" s="150">
        <f t="shared" si="111"/>
        <v>0</v>
      </c>
      <c r="K219" s="151">
        <f t="shared" si="112"/>
        <v>0</v>
      </c>
      <c r="L219" s="152">
        <v>110</v>
      </c>
      <c r="M219" s="150">
        <f t="shared" si="113"/>
        <v>0.69182389937106914</v>
      </c>
      <c r="N219" s="150">
        <v>6.07</v>
      </c>
      <c r="O219" s="150">
        <f t="shared" si="141"/>
        <v>667.7</v>
      </c>
      <c r="P219" s="150" t="s">
        <v>341</v>
      </c>
      <c r="Q219" s="150">
        <f t="shared" ref="Q219" si="144">ROUND(O219*P219,2)</f>
        <v>667.7</v>
      </c>
      <c r="R219" s="150">
        <f t="shared" si="116"/>
        <v>160.85</v>
      </c>
      <c r="S219" s="153">
        <f t="shared" si="117"/>
        <v>828.55000000000007</v>
      </c>
    </row>
    <row r="220" spans="1:19" s="59" customFormat="1" ht="66" x14ac:dyDescent="0.25">
      <c r="A220" s="154" t="s">
        <v>432</v>
      </c>
      <c r="B220" s="155"/>
      <c r="C220" s="155"/>
      <c r="D220" s="156">
        <v>80</v>
      </c>
      <c r="E220" s="157">
        <f t="shared" si="110"/>
        <v>0.50314465408805031</v>
      </c>
      <c r="F220" s="158"/>
      <c r="G220" s="158"/>
      <c r="H220" s="158"/>
      <c r="I220" s="158">
        <f>SUM(I216:I219)</f>
        <v>160.53</v>
      </c>
      <c r="J220" s="158">
        <f t="shared" ref="J220:K220" si="145">SUM(J216:J219)</f>
        <v>38.67</v>
      </c>
      <c r="K220" s="158">
        <f t="shared" si="145"/>
        <v>199.2</v>
      </c>
      <c r="L220" s="160">
        <v>220</v>
      </c>
      <c r="M220" s="161">
        <f t="shared" si="113"/>
        <v>1.3836477987421383</v>
      </c>
      <c r="N220" s="162"/>
      <c r="O220" s="162"/>
      <c r="P220" s="162"/>
      <c r="Q220" s="162">
        <f>SUM(Q216:Q219)</f>
        <v>1444.3000000000002</v>
      </c>
      <c r="R220" s="162">
        <f t="shared" ref="R220:S220" si="146">SUM(R216:R219)</f>
        <v>347.93</v>
      </c>
      <c r="S220" s="162">
        <f t="shared" si="146"/>
        <v>1792.23</v>
      </c>
    </row>
    <row r="221" spans="1:19" s="59" customFormat="1" ht="82.5" x14ac:dyDescent="0.25">
      <c r="A221" s="147" t="s">
        <v>433</v>
      </c>
      <c r="B221" s="147" t="s">
        <v>10</v>
      </c>
      <c r="C221" s="148" t="s">
        <v>340</v>
      </c>
      <c r="D221" s="149">
        <v>28</v>
      </c>
      <c r="E221" s="150">
        <f t="shared" si="110"/>
        <v>0.1761006289308176</v>
      </c>
      <c r="F221" s="150">
        <v>3.42</v>
      </c>
      <c r="G221" s="150">
        <f t="shared" ref="G221:G257" si="147">ROUND(IF(F221&gt;20,F221/$E$8*D221,D221*F221),2)</f>
        <v>95.76</v>
      </c>
      <c r="H221" s="150" t="s">
        <v>360</v>
      </c>
      <c r="I221" s="150">
        <f t="shared" ref="I221:I222" si="148">ROUND(G221*H221,2)</f>
        <v>28.73</v>
      </c>
      <c r="J221" s="150">
        <f t="shared" si="111"/>
        <v>6.92</v>
      </c>
      <c r="K221" s="151">
        <f t="shared" si="112"/>
        <v>35.65</v>
      </c>
      <c r="L221" s="152"/>
      <c r="M221" s="150"/>
      <c r="N221" s="150"/>
      <c r="O221" s="150"/>
      <c r="P221" s="150"/>
      <c r="Q221" s="150"/>
      <c r="R221" s="150">
        <f t="shared" si="116"/>
        <v>0</v>
      </c>
      <c r="S221" s="153">
        <f t="shared" si="117"/>
        <v>0</v>
      </c>
    </row>
    <row r="222" spans="1:19" s="59" customFormat="1" ht="82.5" x14ac:dyDescent="0.25">
      <c r="A222" s="147" t="s">
        <v>433</v>
      </c>
      <c r="B222" s="147" t="s">
        <v>10</v>
      </c>
      <c r="C222" s="148" t="s">
        <v>340</v>
      </c>
      <c r="D222" s="149">
        <v>628</v>
      </c>
      <c r="E222" s="150">
        <f t="shared" si="110"/>
        <v>3.949685534591195</v>
      </c>
      <c r="F222" s="150">
        <v>4.29</v>
      </c>
      <c r="G222" s="150">
        <f t="shared" si="147"/>
        <v>2694.12</v>
      </c>
      <c r="H222" s="150" t="s">
        <v>360</v>
      </c>
      <c r="I222" s="150">
        <f t="shared" si="148"/>
        <v>808.24</v>
      </c>
      <c r="J222" s="150">
        <f t="shared" si="111"/>
        <v>194.71</v>
      </c>
      <c r="K222" s="151">
        <f t="shared" si="112"/>
        <v>1002.95</v>
      </c>
      <c r="L222" s="152"/>
      <c r="M222" s="150"/>
      <c r="N222" s="150"/>
      <c r="O222" s="150"/>
      <c r="P222" s="150"/>
      <c r="Q222" s="150"/>
      <c r="R222" s="150">
        <f t="shared" si="116"/>
        <v>0</v>
      </c>
      <c r="S222" s="153">
        <f t="shared" si="117"/>
        <v>0</v>
      </c>
    </row>
    <row r="223" spans="1:19" s="59" customFormat="1" ht="82.5" x14ac:dyDescent="0.25">
      <c r="A223" s="147" t="s">
        <v>433</v>
      </c>
      <c r="B223" s="147" t="s">
        <v>10</v>
      </c>
      <c r="C223" s="148" t="s">
        <v>340</v>
      </c>
      <c r="D223" s="149"/>
      <c r="E223" s="150"/>
      <c r="F223" s="150"/>
      <c r="G223" s="150"/>
      <c r="H223" s="150"/>
      <c r="I223" s="150"/>
      <c r="J223" s="150"/>
      <c r="K223" s="151">
        <f t="shared" si="112"/>
        <v>0</v>
      </c>
      <c r="L223" s="152">
        <v>56</v>
      </c>
      <c r="M223" s="150">
        <f t="shared" si="113"/>
        <v>0.3522012578616352</v>
      </c>
      <c r="N223" s="150">
        <v>3.42</v>
      </c>
      <c r="O223" s="150">
        <f t="shared" ref="O223:O258" si="149">ROUND(IF(N223&gt;20,N223/$E$8*L223,L223*N223),2)</f>
        <v>191.52</v>
      </c>
      <c r="P223" s="150" t="s">
        <v>341</v>
      </c>
      <c r="Q223" s="150">
        <f t="shared" ref="Q223:Q258" si="150">ROUND(O223*P223,2)</f>
        <v>191.52</v>
      </c>
      <c r="R223" s="150">
        <f t="shared" si="116"/>
        <v>46.14</v>
      </c>
      <c r="S223" s="153">
        <f t="shared" si="117"/>
        <v>237.66000000000003</v>
      </c>
    </row>
    <row r="224" spans="1:19" s="59" customFormat="1" ht="82.5" x14ac:dyDescent="0.25">
      <c r="A224" s="147" t="s">
        <v>433</v>
      </c>
      <c r="B224" s="147" t="s">
        <v>10</v>
      </c>
      <c r="C224" s="148" t="s">
        <v>340</v>
      </c>
      <c r="D224" s="149"/>
      <c r="E224" s="150"/>
      <c r="F224" s="150"/>
      <c r="G224" s="150"/>
      <c r="H224" s="150"/>
      <c r="I224" s="150"/>
      <c r="J224" s="150"/>
      <c r="K224" s="151">
        <f t="shared" si="112"/>
        <v>0</v>
      </c>
      <c r="L224" s="152">
        <v>1631</v>
      </c>
      <c r="M224" s="150">
        <f t="shared" si="113"/>
        <v>10.257861635220126</v>
      </c>
      <c r="N224" s="150">
        <v>4.29</v>
      </c>
      <c r="O224" s="150">
        <f t="shared" si="149"/>
        <v>6996.99</v>
      </c>
      <c r="P224" s="150" t="s">
        <v>341</v>
      </c>
      <c r="Q224" s="150">
        <f t="shared" si="150"/>
        <v>6996.99</v>
      </c>
      <c r="R224" s="150">
        <f t="shared" si="116"/>
        <v>1685.57</v>
      </c>
      <c r="S224" s="153">
        <f t="shared" si="117"/>
        <v>8682.56</v>
      </c>
    </row>
    <row r="225" spans="1:19" s="59" customFormat="1" ht="82.5" x14ac:dyDescent="0.25">
      <c r="A225" s="147" t="s">
        <v>433</v>
      </c>
      <c r="B225" s="147" t="s">
        <v>10</v>
      </c>
      <c r="C225" s="148" t="s">
        <v>193</v>
      </c>
      <c r="D225" s="149">
        <v>184</v>
      </c>
      <c r="E225" s="150">
        <f t="shared" si="110"/>
        <v>1.1572327044025157</v>
      </c>
      <c r="F225" s="150">
        <v>4.76</v>
      </c>
      <c r="G225" s="150">
        <f t="shared" si="147"/>
        <v>875.84</v>
      </c>
      <c r="H225" s="150" t="s">
        <v>360</v>
      </c>
      <c r="I225" s="150">
        <f t="shared" ref="I225:I228" si="151">ROUND(G225*H225,2)</f>
        <v>262.75</v>
      </c>
      <c r="J225" s="150">
        <f t="shared" si="111"/>
        <v>63.3</v>
      </c>
      <c r="K225" s="151">
        <f t="shared" si="112"/>
        <v>326.05</v>
      </c>
      <c r="L225" s="152"/>
      <c r="M225" s="150"/>
      <c r="N225" s="150"/>
      <c r="O225" s="150"/>
      <c r="P225" s="150"/>
      <c r="Q225" s="150">
        <f t="shared" si="150"/>
        <v>0</v>
      </c>
      <c r="R225" s="150">
        <f t="shared" si="116"/>
        <v>0</v>
      </c>
      <c r="S225" s="153">
        <f t="shared" si="117"/>
        <v>0</v>
      </c>
    </row>
    <row r="226" spans="1:19" s="146" customFormat="1" ht="82.5" x14ac:dyDescent="0.25">
      <c r="A226" s="147" t="s">
        <v>433</v>
      </c>
      <c r="B226" s="147" t="s">
        <v>10</v>
      </c>
      <c r="C226" s="148" t="s">
        <v>193</v>
      </c>
      <c r="D226" s="152">
        <v>132</v>
      </c>
      <c r="E226" s="150">
        <f t="shared" si="110"/>
        <v>0.83018867924528306</v>
      </c>
      <c r="F226" s="150">
        <v>4.88</v>
      </c>
      <c r="G226" s="150">
        <f t="shared" si="147"/>
        <v>644.16</v>
      </c>
      <c r="H226" s="150" t="s">
        <v>360</v>
      </c>
      <c r="I226" s="150">
        <f t="shared" si="151"/>
        <v>193.25</v>
      </c>
      <c r="J226" s="150">
        <f t="shared" si="111"/>
        <v>46.55</v>
      </c>
      <c r="K226" s="151">
        <f t="shared" si="112"/>
        <v>239.8</v>
      </c>
      <c r="L226" s="152"/>
      <c r="M226" s="150"/>
      <c r="N226" s="150"/>
      <c r="O226" s="150"/>
      <c r="P226" s="150"/>
      <c r="Q226" s="150">
        <f t="shared" si="150"/>
        <v>0</v>
      </c>
      <c r="R226" s="150">
        <f t="shared" si="116"/>
        <v>0</v>
      </c>
      <c r="S226" s="153">
        <f t="shared" si="117"/>
        <v>0</v>
      </c>
    </row>
    <row r="227" spans="1:19" s="59" customFormat="1" ht="82.5" x14ac:dyDescent="0.25">
      <c r="A227" s="147" t="s">
        <v>433</v>
      </c>
      <c r="B227" s="147" t="s">
        <v>10</v>
      </c>
      <c r="C227" s="148" t="s">
        <v>193</v>
      </c>
      <c r="D227" s="149">
        <v>56</v>
      </c>
      <c r="E227" s="150">
        <f t="shared" si="110"/>
        <v>0.3522012578616352</v>
      </c>
      <c r="F227" s="150">
        <v>4.93</v>
      </c>
      <c r="G227" s="150">
        <f t="shared" si="147"/>
        <v>276.08</v>
      </c>
      <c r="H227" s="150" t="s">
        <v>360</v>
      </c>
      <c r="I227" s="150">
        <f t="shared" si="151"/>
        <v>82.82</v>
      </c>
      <c r="J227" s="150">
        <f t="shared" si="111"/>
        <v>19.95</v>
      </c>
      <c r="K227" s="151">
        <f t="shared" si="112"/>
        <v>102.77</v>
      </c>
      <c r="L227" s="152"/>
      <c r="M227" s="150"/>
      <c r="N227" s="150"/>
      <c r="O227" s="150"/>
      <c r="P227" s="150"/>
      <c r="Q227" s="150">
        <f t="shared" si="150"/>
        <v>0</v>
      </c>
      <c r="R227" s="150">
        <f t="shared" si="116"/>
        <v>0</v>
      </c>
      <c r="S227" s="153">
        <f t="shared" si="117"/>
        <v>0</v>
      </c>
    </row>
    <row r="228" spans="1:19" s="59" customFormat="1" ht="82.5" x14ac:dyDescent="0.25">
      <c r="A228" s="147" t="s">
        <v>433</v>
      </c>
      <c r="B228" s="147" t="s">
        <v>10</v>
      </c>
      <c r="C228" s="148" t="s">
        <v>193</v>
      </c>
      <c r="D228" s="149">
        <v>108</v>
      </c>
      <c r="E228" s="150">
        <f t="shared" si="110"/>
        <v>0.67924528301886788</v>
      </c>
      <c r="F228" s="150">
        <v>5</v>
      </c>
      <c r="G228" s="150">
        <f t="shared" si="147"/>
        <v>540</v>
      </c>
      <c r="H228" s="150" t="s">
        <v>360</v>
      </c>
      <c r="I228" s="150">
        <f t="shared" si="151"/>
        <v>162</v>
      </c>
      <c r="J228" s="150">
        <f t="shared" si="111"/>
        <v>39.03</v>
      </c>
      <c r="K228" s="151">
        <f t="shared" si="112"/>
        <v>201.03</v>
      </c>
      <c r="L228" s="152"/>
      <c r="M228" s="150"/>
      <c r="N228" s="150"/>
      <c r="O228" s="150"/>
      <c r="P228" s="150"/>
      <c r="Q228" s="150">
        <f t="shared" si="150"/>
        <v>0</v>
      </c>
      <c r="R228" s="150">
        <f t="shared" si="116"/>
        <v>0</v>
      </c>
      <c r="S228" s="153">
        <f t="shared" si="117"/>
        <v>0</v>
      </c>
    </row>
    <row r="229" spans="1:19" s="59" customFormat="1" ht="82.5" x14ac:dyDescent="0.25">
      <c r="A229" s="147" t="s">
        <v>433</v>
      </c>
      <c r="B229" s="147" t="s">
        <v>10</v>
      </c>
      <c r="C229" s="148" t="s">
        <v>193</v>
      </c>
      <c r="D229" s="149"/>
      <c r="E229" s="150"/>
      <c r="F229" s="150"/>
      <c r="G229" s="150"/>
      <c r="H229" s="150"/>
      <c r="I229" s="150"/>
      <c r="J229" s="150"/>
      <c r="K229" s="151">
        <f t="shared" si="112"/>
        <v>0</v>
      </c>
      <c r="L229" s="152">
        <v>496</v>
      </c>
      <c r="M229" s="150">
        <f t="shared" si="113"/>
        <v>3.1194968553459121</v>
      </c>
      <c r="N229" s="150">
        <v>4.76</v>
      </c>
      <c r="O229" s="150">
        <f t="shared" si="149"/>
        <v>2360.96</v>
      </c>
      <c r="P229" s="150" t="s">
        <v>341</v>
      </c>
      <c r="Q229" s="150">
        <f t="shared" si="150"/>
        <v>2360.96</v>
      </c>
      <c r="R229" s="150">
        <f t="shared" si="116"/>
        <v>568.76</v>
      </c>
      <c r="S229" s="153">
        <f t="shared" si="117"/>
        <v>2929.7200000000003</v>
      </c>
    </row>
    <row r="230" spans="1:19" s="59" customFormat="1" ht="82.5" x14ac:dyDescent="0.25">
      <c r="A230" s="147" t="s">
        <v>433</v>
      </c>
      <c r="B230" s="147" t="s">
        <v>10</v>
      </c>
      <c r="C230" s="148" t="s">
        <v>193</v>
      </c>
      <c r="D230" s="149"/>
      <c r="E230" s="150"/>
      <c r="F230" s="150"/>
      <c r="G230" s="150"/>
      <c r="H230" s="150"/>
      <c r="I230" s="150"/>
      <c r="J230" s="150"/>
      <c r="K230" s="151">
        <f t="shared" si="112"/>
        <v>0</v>
      </c>
      <c r="L230" s="152">
        <v>492</v>
      </c>
      <c r="M230" s="150">
        <f t="shared" si="113"/>
        <v>3.0943396226415096</v>
      </c>
      <c r="N230" s="150">
        <v>4.88</v>
      </c>
      <c r="O230" s="150">
        <f t="shared" si="149"/>
        <v>2400.96</v>
      </c>
      <c r="P230" s="150" t="s">
        <v>341</v>
      </c>
      <c r="Q230" s="150">
        <f t="shared" si="150"/>
        <v>2400.96</v>
      </c>
      <c r="R230" s="150">
        <f t="shared" si="116"/>
        <v>578.39</v>
      </c>
      <c r="S230" s="153">
        <f t="shared" si="117"/>
        <v>2979.35</v>
      </c>
    </row>
    <row r="231" spans="1:19" s="59" customFormat="1" ht="82.5" x14ac:dyDescent="0.25">
      <c r="A231" s="147" t="s">
        <v>433</v>
      </c>
      <c r="B231" s="147" t="s">
        <v>10</v>
      </c>
      <c r="C231" s="148" t="s">
        <v>193</v>
      </c>
      <c r="D231" s="149"/>
      <c r="E231" s="150"/>
      <c r="F231" s="150"/>
      <c r="G231" s="150"/>
      <c r="H231" s="150"/>
      <c r="I231" s="150"/>
      <c r="J231" s="150"/>
      <c r="K231" s="151">
        <f t="shared" si="112"/>
        <v>0</v>
      </c>
      <c r="L231" s="152">
        <v>288</v>
      </c>
      <c r="M231" s="150">
        <f t="shared" si="113"/>
        <v>1.8113207547169812</v>
      </c>
      <c r="N231" s="150">
        <v>4.93</v>
      </c>
      <c r="O231" s="150">
        <f t="shared" si="149"/>
        <v>1419.84</v>
      </c>
      <c r="P231" s="150" t="s">
        <v>341</v>
      </c>
      <c r="Q231" s="150">
        <f t="shared" si="150"/>
        <v>1419.84</v>
      </c>
      <c r="R231" s="150">
        <f t="shared" si="116"/>
        <v>342.04</v>
      </c>
      <c r="S231" s="153">
        <f t="shared" si="117"/>
        <v>1761.8799999999999</v>
      </c>
    </row>
    <row r="232" spans="1:19" s="59" customFormat="1" ht="82.5" x14ac:dyDescent="0.25">
      <c r="A232" s="147" t="s">
        <v>433</v>
      </c>
      <c r="B232" s="147" t="s">
        <v>10</v>
      </c>
      <c r="C232" s="148" t="s">
        <v>193</v>
      </c>
      <c r="D232" s="149"/>
      <c r="E232" s="150"/>
      <c r="F232" s="150"/>
      <c r="G232" s="150"/>
      <c r="H232" s="150"/>
      <c r="I232" s="150"/>
      <c r="J232" s="150"/>
      <c r="K232" s="151">
        <f t="shared" si="112"/>
        <v>0</v>
      </c>
      <c r="L232" s="152">
        <v>144</v>
      </c>
      <c r="M232" s="150">
        <f t="shared" si="113"/>
        <v>0.90566037735849059</v>
      </c>
      <c r="N232" s="150">
        <v>5</v>
      </c>
      <c r="O232" s="150">
        <f t="shared" si="149"/>
        <v>720</v>
      </c>
      <c r="P232" s="150" t="s">
        <v>341</v>
      </c>
      <c r="Q232" s="150">
        <f t="shared" si="150"/>
        <v>720</v>
      </c>
      <c r="R232" s="150">
        <f t="shared" si="116"/>
        <v>173.45</v>
      </c>
      <c r="S232" s="153">
        <f t="shared" si="117"/>
        <v>893.45</v>
      </c>
    </row>
    <row r="233" spans="1:19" s="59" customFormat="1" ht="82.5" x14ac:dyDescent="0.25">
      <c r="A233" s="147" t="s">
        <v>433</v>
      </c>
      <c r="B233" s="147" t="s">
        <v>9</v>
      </c>
      <c r="C233" s="148" t="s">
        <v>434</v>
      </c>
      <c r="D233" s="149">
        <v>8</v>
      </c>
      <c r="E233" s="150">
        <f t="shared" si="110"/>
        <v>5.0314465408805034E-2</v>
      </c>
      <c r="F233" s="150">
        <v>1250</v>
      </c>
      <c r="G233" s="150">
        <f t="shared" si="147"/>
        <v>62.89</v>
      </c>
      <c r="H233" s="150" t="s">
        <v>360</v>
      </c>
      <c r="I233" s="150">
        <f t="shared" ref="I233" si="152">ROUND(G233*H233,2)</f>
        <v>18.87</v>
      </c>
      <c r="J233" s="150">
        <f t="shared" si="111"/>
        <v>4.55</v>
      </c>
      <c r="K233" s="151">
        <f t="shared" si="112"/>
        <v>23.42</v>
      </c>
      <c r="L233" s="152"/>
      <c r="M233" s="150">
        <f t="shared" si="113"/>
        <v>0</v>
      </c>
      <c r="N233" s="150"/>
      <c r="O233" s="150"/>
      <c r="P233" s="150"/>
      <c r="Q233" s="150">
        <f t="shared" si="150"/>
        <v>0</v>
      </c>
      <c r="R233" s="150">
        <f t="shared" si="116"/>
        <v>0</v>
      </c>
      <c r="S233" s="153">
        <f t="shared" si="117"/>
        <v>0</v>
      </c>
    </row>
    <row r="234" spans="1:19" s="59" customFormat="1" ht="82.5" x14ac:dyDescent="0.25">
      <c r="A234" s="147" t="s">
        <v>433</v>
      </c>
      <c r="B234" s="147" t="s">
        <v>9</v>
      </c>
      <c r="C234" s="148" t="s">
        <v>434</v>
      </c>
      <c r="D234" s="149"/>
      <c r="E234" s="150"/>
      <c r="F234" s="150"/>
      <c r="G234" s="150"/>
      <c r="H234" s="150"/>
      <c r="I234" s="150"/>
      <c r="J234" s="150">
        <f t="shared" si="111"/>
        <v>0</v>
      </c>
      <c r="K234" s="151">
        <f t="shared" si="112"/>
        <v>0</v>
      </c>
      <c r="L234" s="152">
        <v>24</v>
      </c>
      <c r="M234" s="150">
        <f t="shared" si="113"/>
        <v>0.15094339622641509</v>
      </c>
      <c r="N234" s="150">
        <v>1250</v>
      </c>
      <c r="O234" s="150">
        <f t="shared" si="149"/>
        <v>188.68</v>
      </c>
      <c r="P234" s="150" t="s">
        <v>341</v>
      </c>
      <c r="Q234" s="150">
        <f t="shared" si="150"/>
        <v>188.68</v>
      </c>
      <c r="R234" s="150">
        <f t="shared" si="116"/>
        <v>45.45</v>
      </c>
      <c r="S234" s="153">
        <f t="shared" si="117"/>
        <v>234.13</v>
      </c>
    </row>
    <row r="235" spans="1:19" s="59" customFormat="1" ht="82.5" x14ac:dyDescent="0.25">
      <c r="A235" s="147" t="s">
        <v>433</v>
      </c>
      <c r="B235" s="147" t="s">
        <v>9</v>
      </c>
      <c r="C235" s="148" t="s">
        <v>435</v>
      </c>
      <c r="D235" s="149">
        <v>96</v>
      </c>
      <c r="E235" s="150">
        <f t="shared" si="110"/>
        <v>0.60377358490566035</v>
      </c>
      <c r="F235" s="150">
        <v>5.89</v>
      </c>
      <c r="G235" s="150">
        <f t="shared" si="147"/>
        <v>565.44000000000005</v>
      </c>
      <c r="H235" s="150" t="s">
        <v>360</v>
      </c>
      <c r="I235" s="150">
        <f t="shared" ref="I235:I237" si="153">ROUND(G235*H235,2)</f>
        <v>169.63</v>
      </c>
      <c r="J235" s="150">
        <f t="shared" si="111"/>
        <v>40.86</v>
      </c>
      <c r="K235" s="151">
        <f t="shared" si="112"/>
        <v>210.49</v>
      </c>
      <c r="L235" s="152"/>
      <c r="M235" s="150"/>
      <c r="N235" s="150"/>
      <c r="O235" s="150"/>
      <c r="P235" s="150"/>
      <c r="Q235" s="150">
        <f t="shared" si="150"/>
        <v>0</v>
      </c>
      <c r="R235" s="150">
        <f t="shared" si="116"/>
        <v>0</v>
      </c>
      <c r="S235" s="153">
        <f t="shared" si="117"/>
        <v>0</v>
      </c>
    </row>
    <row r="236" spans="1:19" s="146" customFormat="1" ht="82.5" x14ac:dyDescent="0.25">
      <c r="A236" s="147" t="s">
        <v>433</v>
      </c>
      <c r="B236" s="147" t="s">
        <v>9</v>
      </c>
      <c r="C236" s="148" t="s">
        <v>435</v>
      </c>
      <c r="D236" s="152">
        <v>416</v>
      </c>
      <c r="E236" s="150">
        <f t="shared" si="110"/>
        <v>2.6163522012578615</v>
      </c>
      <c r="F236" s="150">
        <v>6.55</v>
      </c>
      <c r="G236" s="150">
        <f t="shared" si="147"/>
        <v>2724.8</v>
      </c>
      <c r="H236" s="150" t="s">
        <v>360</v>
      </c>
      <c r="I236" s="150">
        <f t="shared" si="153"/>
        <v>817.44</v>
      </c>
      <c r="J236" s="150">
        <f t="shared" si="111"/>
        <v>196.92</v>
      </c>
      <c r="K236" s="151">
        <f t="shared" si="112"/>
        <v>1014.36</v>
      </c>
      <c r="L236" s="152"/>
      <c r="M236" s="150"/>
      <c r="N236" s="150"/>
      <c r="O236" s="150"/>
      <c r="P236" s="150"/>
      <c r="Q236" s="150">
        <f t="shared" si="150"/>
        <v>0</v>
      </c>
      <c r="R236" s="150">
        <f t="shared" si="116"/>
        <v>0</v>
      </c>
      <c r="S236" s="153">
        <f t="shared" si="117"/>
        <v>0</v>
      </c>
    </row>
    <row r="237" spans="1:19" s="59" customFormat="1" ht="82.5" x14ac:dyDescent="0.25">
      <c r="A237" s="147" t="s">
        <v>433</v>
      </c>
      <c r="B237" s="147" t="s">
        <v>9</v>
      </c>
      <c r="C237" s="148" t="s">
        <v>435</v>
      </c>
      <c r="D237" s="149">
        <v>68</v>
      </c>
      <c r="E237" s="150">
        <f t="shared" si="110"/>
        <v>0.42767295597484278</v>
      </c>
      <c r="F237" s="150">
        <v>6.71</v>
      </c>
      <c r="G237" s="150">
        <f t="shared" si="147"/>
        <v>456.28</v>
      </c>
      <c r="H237" s="150" t="s">
        <v>360</v>
      </c>
      <c r="I237" s="150">
        <f t="shared" si="153"/>
        <v>136.88</v>
      </c>
      <c r="J237" s="150">
        <f t="shared" si="111"/>
        <v>32.97</v>
      </c>
      <c r="K237" s="151">
        <f t="shared" si="112"/>
        <v>169.85</v>
      </c>
      <c r="L237" s="152"/>
      <c r="M237" s="150"/>
      <c r="N237" s="150"/>
      <c r="O237" s="150"/>
      <c r="P237" s="150"/>
      <c r="Q237" s="150">
        <f t="shared" si="150"/>
        <v>0</v>
      </c>
      <c r="R237" s="150">
        <f t="shared" si="116"/>
        <v>0</v>
      </c>
      <c r="S237" s="153">
        <f t="shared" si="117"/>
        <v>0</v>
      </c>
    </row>
    <row r="238" spans="1:19" s="59" customFormat="1" ht="82.5" x14ac:dyDescent="0.25">
      <c r="A238" s="147" t="s">
        <v>433</v>
      </c>
      <c r="B238" s="147" t="s">
        <v>9</v>
      </c>
      <c r="C238" s="148" t="s">
        <v>435</v>
      </c>
      <c r="D238" s="149"/>
      <c r="E238" s="150"/>
      <c r="F238" s="150"/>
      <c r="G238" s="150"/>
      <c r="H238" s="150"/>
      <c r="I238" s="150"/>
      <c r="J238" s="150">
        <f t="shared" si="111"/>
        <v>0</v>
      </c>
      <c r="K238" s="151">
        <f t="shared" si="112"/>
        <v>0</v>
      </c>
      <c r="L238" s="152">
        <v>192</v>
      </c>
      <c r="M238" s="150">
        <f t="shared" si="113"/>
        <v>1.2075471698113207</v>
      </c>
      <c r="N238" s="150">
        <v>5.89</v>
      </c>
      <c r="O238" s="150">
        <f t="shared" si="149"/>
        <v>1130.8800000000001</v>
      </c>
      <c r="P238" s="150" t="s">
        <v>341</v>
      </c>
      <c r="Q238" s="150">
        <f t="shared" si="150"/>
        <v>1130.8800000000001</v>
      </c>
      <c r="R238" s="150">
        <f t="shared" si="116"/>
        <v>272.43</v>
      </c>
      <c r="S238" s="153">
        <f t="shared" si="117"/>
        <v>1403.3100000000002</v>
      </c>
    </row>
    <row r="239" spans="1:19" s="59" customFormat="1" ht="82.5" x14ac:dyDescent="0.25">
      <c r="A239" s="147" t="s">
        <v>433</v>
      </c>
      <c r="B239" s="147" t="s">
        <v>9</v>
      </c>
      <c r="C239" s="148" t="s">
        <v>435</v>
      </c>
      <c r="D239" s="149"/>
      <c r="E239" s="150"/>
      <c r="F239" s="150"/>
      <c r="G239" s="150"/>
      <c r="H239" s="150"/>
      <c r="I239" s="150"/>
      <c r="J239" s="150">
        <f t="shared" si="111"/>
        <v>0</v>
      </c>
      <c r="K239" s="151">
        <f t="shared" si="112"/>
        <v>0</v>
      </c>
      <c r="L239" s="152">
        <v>1340</v>
      </c>
      <c r="M239" s="150">
        <f t="shared" si="113"/>
        <v>8.4276729559748436</v>
      </c>
      <c r="N239" s="150">
        <v>6.55</v>
      </c>
      <c r="O239" s="150">
        <f t="shared" si="149"/>
        <v>8777</v>
      </c>
      <c r="P239" s="150" t="s">
        <v>341</v>
      </c>
      <c r="Q239" s="150">
        <f t="shared" si="150"/>
        <v>8777</v>
      </c>
      <c r="R239" s="150">
        <f t="shared" si="116"/>
        <v>2114.38</v>
      </c>
      <c r="S239" s="153">
        <f t="shared" si="117"/>
        <v>10891.380000000001</v>
      </c>
    </row>
    <row r="240" spans="1:19" s="59" customFormat="1" ht="82.5" x14ac:dyDescent="0.25">
      <c r="A240" s="147" t="s">
        <v>433</v>
      </c>
      <c r="B240" s="147" t="s">
        <v>9</v>
      </c>
      <c r="C240" s="148" t="s">
        <v>435</v>
      </c>
      <c r="D240" s="149"/>
      <c r="E240" s="150"/>
      <c r="F240" s="150"/>
      <c r="G240" s="150"/>
      <c r="H240" s="150"/>
      <c r="I240" s="150"/>
      <c r="J240" s="150">
        <f t="shared" si="111"/>
        <v>0</v>
      </c>
      <c r="K240" s="151">
        <f t="shared" si="112"/>
        <v>0</v>
      </c>
      <c r="L240" s="152">
        <v>60</v>
      </c>
      <c r="M240" s="150">
        <f t="shared" si="113"/>
        <v>0.37735849056603776</v>
      </c>
      <c r="N240" s="150">
        <v>6.71</v>
      </c>
      <c r="O240" s="150">
        <f t="shared" si="149"/>
        <v>402.6</v>
      </c>
      <c r="P240" s="150" t="s">
        <v>341</v>
      </c>
      <c r="Q240" s="150">
        <f t="shared" si="150"/>
        <v>402.6</v>
      </c>
      <c r="R240" s="150">
        <f t="shared" si="116"/>
        <v>96.99</v>
      </c>
      <c r="S240" s="153">
        <f t="shared" si="117"/>
        <v>499.59000000000003</v>
      </c>
    </row>
    <row r="241" spans="1:19" s="59" customFormat="1" ht="82.5" x14ac:dyDescent="0.25">
      <c r="A241" s="147" t="s">
        <v>433</v>
      </c>
      <c r="B241" s="147" t="s">
        <v>9</v>
      </c>
      <c r="C241" s="148" t="s">
        <v>342</v>
      </c>
      <c r="D241" s="149">
        <v>61.5</v>
      </c>
      <c r="E241" s="150">
        <f t="shared" si="110"/>
        <v>0.3867924528301887</v>
      </c>
      <c r="F241" s="150">
        <v>7.14</v>
      </c>
      <c r="G241" s="150">
        <f t="shared" si="147"/>
        <v>439.11</v>
      </c>
      <c r="H241" s="150" t="s">
        <v>360</v>
      </c>
      <c r="I241" s="150">
        <f t="shared" ref="I241:I244" si="154">ROUND(G241*H241,2)</f>
        <v>131.72999999999999</v>
      </c>
      <c r="J241" s="150">
        <f t="shared" si="111"/>
        <v>31.73</v>
      </c>
      <c r="K241" s="151">
        <f t="shared" si="112"/>
        <v>163.45999999999998</v>
      </c>
      <c r="L241" s="152"/>
      <c r="M241" s="150"/>
      <c r="N241" s="150"/>
      <c r="O241" s="150"/>
      <c r="P241" s="150"/>
      <c r="Q241" s="150">
        <f t="shared" si="150"/>
        <v>0</v>
      </c>
      <c r="R241" s="150">
        <f t="shared" si="116"/>
        <v>0</v>
      </c>
      <c r="S241" s="153">
        <f t="shared" si="117"/>
        <v>0</v>
      </c>
    </row>
    <row r="242" spans="1:19" s="59" customFormat="1" ht="82.5" x14ac:dyDescent="0.25">
      <c r="A242" s="147" t="s">
        <v>433</v>
      </c>
      <c r="B242" s="147" t="s">
        <v>9</v>
      </c>
      <c r="C242" s="148" t="s">
        <v>342</v>
      </c>
      <c r="D242" s="149">
        <v>86</v>
      </c>
      <c r="E242" s="150">
        <f t="shared" si="110"/>
        <v>0.54088050314465408</v>
      </c>
      <c r="F242" s="150">
        <v>7.32</v>
      </c>
      <c r="G242" s="150">
        <f t="shared" si="147"/>
        <v>629.52</v>
      </c>
      <c r="H242" s="150" t="s">
        <v>360</v>
      </c>
      <c r="I242" s="150">
        <f t="shared" si="154"/>
        <v>188.86</v>
      </c>
      <c r="J242" s="150">
        <f t="shared" si="111"/>
        <v>45.5</v>
      </c>
      <c r="K242" s="151">
        <f t="shared" si="112"/>
        <v>234.36</v>
      </c>
      <c r="L242" s="152"/>
      <c r="M242" s="150"/>
      <c r="N242" s="150"/>
      <c r="O242" s="150"/>
      <c r="P242" s="150"/>
      <c r="Q242" s="150">
        <f t="shared" si="150"/>
        <v>0</v>
      </c>
      <c r="R242" s="150">
        <f t="shared" si="116"/>
        <v>0</v>
      </c>
      <c r="S242" s="153">
        <f t="shared" si="117"/>
        <v>0</v>
      </c>
    </row>
    <row r="243" spans="1:19" s="59" customFormat="1" ht="82.5" x14ac:dyDescent="0.25">
      <c r="A243" s="147" t="s">
        <v>433</v>
      </c>
      <c r="B243" s="147" t="s">
        <v>9</v>
      </c>
      <c r="C243" s="148" t="s">
        <v>342</v>
      </c>
      <c r="D243" s="149">
        <v>264</v>
      </c>
      <c r="E243" s="150">
        <f t="shared" si="110"/>
        <v>1.6603773584905661</v>
      </c>
      <c r="F243" s="150">
        <v>7.39</v>
      </c>
      <c r="G243" s="150">
        <f t="shared" si="147"/>
        <v>1950.96</v>
      </c>
      <c r="H243" s="150" t="s">
        <v>360</v>
      </c>
      <c r="I243" s="150">
        <f t="shared" si="154"/>
        <v>585.29</v>
      </c>
      <c r="J243" s="150">
        <f t="shared" si="111"/>
        <v>141</v>
      </c>
      <c r="K243" s="151">
        <f t="shared" si="112"/>
        <v>726.29</v>
      </c>
      <c r="L243" s="152"/>
      <c r="M243" s="150"/>
      <c r="N243" s="150"/>
      <c r="O243" s="150"/>
      <c r="P243" s="150"/>
      <c r="Q243" s="150">
        <f t="shared" si="150"/>
        <v>0</v>
      </c>
      <c r="R243" s="150">
        <f t="shared" si="116"/>
        <v>0</v>
      </c>
      <c r="S243" s="153">
        <f t="shared" si="117"/>
        <v>0</v>
      </c>
    </row>
    <row r="244" spans="1:19" s="59" customFormat="1" ht="82.5" x14ac:dyDescent="0.25">
      <c r="A244" s="147" t="s">
        <v>433</v>
      </c>
      <c r="B244" s="147" t="s">
        <v>9</v>
      </c>
      <c r="C244" s="148" t="s">
        <v>342</v>
      </c>
      <c r="D244" s="149">
        <v>896.5</v>
      </c>
      <c r="E244" s="150">
        <f t="shared" si="110"/>
        <v>5.6383647798742142</v>
      </c>
      <c r="F244" s="150">
        <v>7.5</v>
      </c>
      <c r="G244" s="150">
        <f t="shared" si="147"/>
        <v>6723.75</v>
      </c>
      <c r="H244" s="150" t="s">
        <v>360</v>
      </c>
      <c r="I244" s="150">
        <f t="shared" si="154"/>
        <v>2017.13</v>
      </c>
      <c r="J244" s="150">
        <f t="shared" si="111"/>
        <v>485.93</v>
      </c>
      <c r="K244" s="151">
        <f t="shared" si="112"/>
        <v>2503.06</v>
      </c>
      <c r="L244" s="152"/>
      <c r="M244" s="150"/>
      <c r="N244" s="150"/>
      <c r="O244" s="150"/>
      <c r="P244" s="150"/>
      <c r="Q244" s="150">
        <f t="shared" si="150"/>
        <v>0</v>
      </c>
      <c r="R244" s="150">
        <f t="shared" si="116"/>
        <v>0</v>
      </c>
      <c r="S244" s="153">
        <f t="shared" si="117"/>
        <v>0</v>
      </c>
    </row>
    <row r="245" spans="1:19" s="59" customFormat="1" ht="82.5" x14ac:dyDescent="0.25">
      <c r="A245" s="147" t="s">
        <v>433</v>
      </c>
      <c r="B245" s="147" t="s">
        <v>9</v>
      </c>
      <c r="C245" s="148" t="s">
        <v>342</v>
      </c>
      <c r="D245" s="149"/>
      <c r="E245" s="150"/>
      <c r="F245" s="150"/>
      <c r="G245" s="150"/>
      <c r="H245" s="150"/>
      <c r="I245" s="150"/>
      <c r="J245" s="150">
        <f t="shared" si="111"/>
        <v>0</v>
      </c>
      <c r="K245" s="151">
        <f t="shared" si="112"/>
        <v>0</v>
      </c>
      <c r="L245" s="152">
        <v>224</v>
      </c>
      <c r="M245" s="150">
        <f t="shared" si="113"/>
        <v>1.4088050314465408</v>
      </c>
      <c r="N245" s="150">
        <v>7.14</v>
      </c>
      <c r="O245" s="150">
        <f t="shared" si="149"/>
        <v>1599.36</v>
      </c>
      <c r="P245" s="150" t="s">
        <v>341</v>
      </c>
      <c r="Q245" s="150">
        <f t="shared" si="150"/>
        <v>1599.36</v>
      </c>
      <c r="R245" s="150">
        <f t="shared" si="116"/>
        <v>385.29</v>
      </c>
      <c r="S245" s="153">
        <f t="shared" si="117"/>
        <v>1984.6499999999999</v>
      </c>
    </row>
    <row r="246" spans="1:19" s="59" customFormat="1" ht="82.5" x14ac:dyDescent="0.25">
      <c r="A246" s="147" t="s">
        <v>433</v>
      </c>
      <c r="B246" s="147" t="s">
        <v>9</v>
      </c>
      <c r="C246" s="148" t="s">
        <v>342</v>
      </c>
      <c r="D246" s="149"/>
      <c r="E246" s="150"/>
      <c r="F246" s="150"/>
      <c r="G246" s="150"/>
      <c r="H246" s="150"/>
      <c r="I246" s="150"/>
      <c r="J246" s="150">
        <f t="shared" si="111"/>
        <v>0</v>
      </c>
      <c r="K246" s="151">
        <f t="shared" si="112"/>
        <v>0</v>
      </c>
      <c r="L246" s="152">
        <v>184.5</v>
      </c>
      <c r="M246" s="150">
        <f t="shared" si="113"/>
        <v>1.1603773584905661</v>
      </c>
      <c r="N246" s="150">
        <v>7.32</v>
      </c>
      <c r="O246" s="150">
        <f t="shared" si="149"/>
        <v>1350.54</v>
      </c>
      <c r="P246" s="150" t="s">
        <v>341</v>
      </c>
      <c r="Q246" s="150">
        <f t="shared" si="150"/>
        <v>1350.54</v>
      </c>
      <c r="R246" s="150">
        <f t="shared" si="116"/>
        <v>325.35000000000002</v>
      </c>
      <c r="S246" s="153">
        <f t="shared" si="117"/>
        <v>1675.8899999999999</v>
      </c>
    </row>
    <row r="247" spans="1:19" s="59" customFormat="1" ht="82.5" x14ac:dyDescent="0.25">
      <c r="A247" s="147" t="s">
        <v>433</v>
      </c>
      <c r="B247" s="147" t="s">
        <v>9</v>
      </c>
      <c r="C247" s="148" t="s">
        <v>342</v>
      </c>
      <c r="D247" s="149"/>
      <c r="E247" s="150"/>
      <c r="F247" s="150"/>
      <c r="G247" s="150"/>
      <c r="H247" s="150"/>
      <c r="I247" s="150"/>
      <c r="J247" s="150">
        <f t="shared" si="111"/>
        <v>0</v>
      </c>
      <c r="K247" s="151">
        <f t="shared" si="112"/>
        <v>0</v>
      </c>
      <c r="L247" s="152">
        <v>433.5</v>
      </c>
      <c r="M247" s="150">
        <f t="shared" si="113"/>
        <v>2.7264150943396226</v>
      </c>
      <c r="N247" s="150">
        <v>7.39</v>
      </c>
      <c r="O247" s="150">
        <f t="shared" si="149"/>
        <v>3203.57</v>
      </c>
      <c r="P247" s="150" t="s">
        <v>341</v>
      </c>
      <c r="Q247" s="150">
        <f t="shared" si="150"/>
        <v>3203.57</v>
      </c>
      <c r="R247" s="150">
        <f t="shared" si="116"/>
        <v>771.74</v>
      </c>
      <c r="S247" s="153">
        <f t="shared" si="117"/>
        <v>3975.3100000000004</v>
      </c>
    </row>
    <row r="248" spans="1:19" s="59" customFormat="1" ht="82.5" x14ac:dyDescent="0.25">
      <c r="A248" s="147" t="s">
        <v>433</v>
      </c>
      <c r="B248" s="147" t="s">
        <v>9</v>
      </c>
      <c r="C248" s="148" t="s">
        <v>342</v>
      </c>
      <c r="D248" s="149"/>
      <c r="E248" s="150"/>
      <c r="F248" s="150"/>
      <c r="G248" s="150"/>
      <c r="H248" s="150"/>
      <c r="I248" s="150"/>
      <c r="J248" s="150">
        <f t="shared" si="111"/>
        <v>0</v>
      </c>
      <c r="K248" s="151">
        <f t="shared" si="112"/>
        <v>0</v>
      </c>
      <c r="L248" s="152">
        <v>2379</v>
      </c>
      <c r="M248" s="150">
        <f t="shared" si="113"/>
        <v>14.962264150943396</v>
      </c>
      <c r="N248" s="150">
        <v>7.5</v>
      </c>
      <c r="O248" s="150">
        <f t="shared" si="149"/>
        <v>17842.5</v>
      </c>
      <c r="P248" s="150" t="s">
        <v>341</v>
      </c>
      <c r="Q248" s="150">
        <f t="shared" si="150"/>
        <v>17842.5</v>
      </c>
      <c r="R248" s="150">
        <f t="shared" si="116"/>
        <v>4298.26</v>
      </c>
      <c r="S248" s="153">
        <f t="shared" si="117"/>
        <v>22140.760000000002</v>
      </c>
    </row>
    <row r="249" spans="1:19" s="146" customFormat="1" ht="82.5" x14ac:dyDescent="0.25">
      <c r="A249" s="147" t="s">
        <v>433</v>
      </c>
      <c r="B249" s="147" t="s">
        <v>9</v>
      </c>
      <c r="C249" s="148" t="s">
        <v>343</v>
      </c>
      <c r="D249" s="152">
        <v>255.5</v>
      </c>
      <c r="E249" s="150">
        <f t="shared" si="110"/>
        <v>1.6069182389937107</v>
      </c>
      <c r="F249" s="150">
        <v>6.43</v>
      </c>
      <c r="G249" s="150">
        <f t="shared" si="147"/>
        <v>1642.87</v>
      </c>
      <c r="H249" s="150" t="s">
        <v>360</v>
      </c>
      <c r="I249" s="150">
        <f t="shared" ref="I249:I251" si="155">ROUND(G249*H249,2)</f>
        <v>492.86</v>
      </c>
      <c r="J249" s="150">
        <f t="shared" si="111"/>
        <v>118.73</v>
      </c>
      <c r="K249" s="151">
        <f t="shared" si="112"/>
        <v>611.59</v>
      </c>
      <c r="L249" s="152"/>
      <c r="M249" s="150"/>
      <c r="N249" s="150"/>
      <c r="O249" s="150"/>
      <c r="P249" s="150"/>
      <c r="Q249" s="150">
        <f t="shared" si="150"/>
        <v>0</v>
      </c>
      <c r="R249" s="150">
        <f t="shared" si="116"/>
        <v>0</v>
      </c>
      <c r="S249" s="153">
        <f t="shared" si="117"/>
        <v>0</v>
      </c>
    </row>
    <row r="250" spans="1:19" s="59" customFormat="1" ht="82.5" x14ac:dyDescent="0.25">
      <c r="A250" s="147" t="s">
        <v>433</v>
      </c>
      <c r="B250" s="147" t="s">
        <v>9</v>
      </c>
      <c r="C250" s="148" t="s">
        <v>343</v>
      </c>
      <c r="D250" s="149">
        <v>60.5</v>
      </c>
      <c r="E250" s="150">
        <f t="shared" si="110"/>
        <v>0.38050314465408808</v>
      </c>
      <c r="F250" s="150">
        <v>6.59</v>
      </c>
      <c r="G250" s="150">
        <f t="shared" si="147"/>
        <v>398.7</v>
      </c>
      <c r="H250" s="150" t="s">
        <v>360</v>
      </c>
      <c r="I250" s="150">
        <f t="shared" si="155"/>
        <v>119.61</v>
      </c>
      <c r="J250" s="150">
        <f t="shared" si="111"/>
        <v>28.81</v>
      </c>
      <c r="K250" s="151">
        <f t="shared" si="112"/>
        <v>148.41999999999999</v>
      </c>
      <c r="L250" s="152"/>
      <c r="M250" s="150"/>
      <c r="N250" s="150"/>
      <c r="O250" s="150"/>
      <c r="P250" s="150"/>
      <c r="Q250" s="150">
        <f t="shared" si="150"/>
        <v>0</v>
      </c>
      <c r="R250" s="150">
        <f t="shared" si="116"/>
        <v>0</v>
      </c>
      <c r="S250" s="153">
        <f t="shared" si="117"/>
        <v>0</v>
      </c>
    </row>
    <row r="251" spans="1:19" s="59" customFormat="1" ht="82.5" x14ac:dyDescent="0.25">
      <c r="A251" s="147" t="s">
        <v>433</v>
      </c>
      <c r="B251" s="147" t="s">
        <v>9</v>
      </c>
      <c r="C251" s="148" t="s">
        <v>343</v>
      </c>
      <c r="D251" s="149">
        <v>45.5</v>
      </c>
      <c r="E251" s="150">
        <f t="shared" ref="E251:E325" si="156">D251/$E$8</f>
        <v>0.28616352201257861</v>
      </c>
      <c r="F251" s="150">
        <v>6.65</v>
      </c>
      <c r="G251" s="150">
        <f t="shared" si="147"/>
        <v>302.58</v>
      </c>
      <c r="H251" s="150" t="s">
        <v>360</v>
      </c>
      <c r="I251" s="150">
        <f t="shared" si="155"/>
        <v>90.77</v>
      </c>
      <c r="J251" s="150">
        <f t="shared" ref="J251:J325" si="157">ROUND(I251*0.2409,2)</f>
        <v>21.87</v>
      </c>
      <c r="K251" s="151">
        <f t="shared" ref="K251:K325" si="158">J251+I251</f>
        <v>112.64</v>
      </c>
      <c r="L251" s="152"/>
      <c r="M251" s="150"/>
      <c r="N251" s="150"/>
      <c r="O251" s="150"/>
      <c r="P251" s="150"/>
      <c r="Q251" s="150">
        <f t="shared" si="150"/>
        <v>0</v>
      </c>
      <c r="R251" s="150">
        <f t="shared" ref="R251:R325" si="159">ROUND(Q251*0.2409,2)</f>
        <v>0</v>
      </c>
      <c r="S251" s="153">
        <f t="shared" ref="S251:S325" si="160">R251+Q251</f>
        <v>0</v>
      </c>
    </row>
    <row r="252" spans="1:19" s="59" customFormat="1" ht="82.5" x14ac:dyDescent="0.25">
      <c r="A252" s="147" t="s">
        <v>433</v>
      </c>
      <c r="B252" s="147" t="s">
        <v>9</v>
      </c>
      <c r="C252" s="148" t="s">
        <v>343</v>
      </c>
      <c r="D252" s="149"/>
      <c r="E252" s="150"/>
      <c r="F252" s="150"/>
      <c r="G252" s="150"/>
      <c r="H252" s="150"/>
      <c r="I252" s="150"/>
      <c r="J252" s="150"/>
      <c r="K252" s="151">
        <f t="shared" si="158"/>
        <v>0</v>
      </c>
      <c r="L252" s="152">
        <v>924.5</v>
      </c>
      <c r="M252" s="150">
        <f t="shared" ref="M252:M324" si="161">L252/$M$8</f>
        <v>5.8144654088050318</v>
      </c>
      <c r="N252" s="150">
        <v>6.43</v>
      </c>
      <c r="O252" s="150">
        <f t="shared" si="149"/>
        <v>5944.54</v>
      </c>
      <c r="P252" s="150" t="s">
        <v>341</v>
      </c>
      <c r="Q252" s="150">
        <f t="shared" si="150"/>
        <v>5944.54</v>
      </c>
      <c r="R252" s="150">
        <f t="shared" si="159"/>
        <v>1432.04</v>
      </c>
      <c r="S252" s="153">
        <f t="shared" si="160"/>
        <v>7376.58</v>
      </c>
    </row>
    <row r="253" spans="1:19" s="59" customFormat="1" ht="82.5" x14ac:dyDescent="0.25">
      <c r="A253" s="147" t="s">
        <v>433</v>
      </c>
      <c r="B253" s="147" t="s">
        <v>9</v>
      </c>
      <c r="C253" s="148" t="s">
        <v>343</v>
      </c>
      <c r="D253" s="149"/>
      <c r="E253" s="150"/>
      <c r="F253" s="150"/>
      <c r="G253" s="150"/>
      <c r="H253" s="150"/>
      <c r="I253" s="150"/>
      <c r="J253" s="150"/>
      <c r="K253" s="151">
        <f t="shared" si="158"/>
        <v>0</v>
      </c>
      <c r="L253" s="152">
        <v>156.5</v>
      </c>
      <c r="M253" s="150">
        <f t="shared" si="161"/>
        <v>0.98427672955974843</v>
      </c>
      <c r="N253" s="150">
        <v>6.59</v>
      </c>
      <c r="O253" s="150">
        <f t="shared" si="149"/>
        <v>1031.3399999999999</v>
      </c>
      <c r="P253" s="150" t="s">
        <v>341</v>
      </c>
      <c r="Q253" s="150">
        <f t="shared" si="150"/>
        <v>1031.3399999999999</v>
      </c>
      <c r="R253" s="150">
        <f t="shared" si="159"/>
        <v>248.45</v>
      </c>
      <c r="S253" s="153">
        <f t="shared" si="160"/>
        <v>1279.79</v>
      </c>
    </row>
    <row r="254" spans="1:19" s="59" customFormat="1" ht="82.5" x14ac:dyDescent="0.25">
      <c r="A254" s="147" t="s">
        <v>433</v>
      </c>
      <c r="B254" s="147" t="s">
        <v>9</v>
      </c>
      <c r="C254" s="148" t="s">
        <v>343</v>
      </c>
      <c r="D254" s="149"/>
      <c r="E254" s="150"/>
      <c r="F254" s="150"/>
      <c r="G254" s="150"/>
      <c r="H254" s="150"/>
      <c r="I254" s="150"/>
      <c r="J254" s="150"/>
      <c r="K254" s="151">
        <f t="shared" si="158"/>
        <v>0</v>
      </c>
      <c r="L254" s="152">
        <v>154.5</v>
      </c>
      <c r="M254" s="150">
        <f t="shared" si="161"/>
        <v>0.97169811320754718</v>
      </c>
      <c r="N254" s="150">
        <v>6.65</v>
      </c>
      <c r="O254" s="150">
        <f t="shared" si="149"/>
        <v>1027.43</v>
      </c>
      <c r="P254" s="150" t="s">
        <v>341</v>
      </c>
      <c r="Q254" s="150">
        <f t="shared" si="150"/>
        <v>1027.43</v>
      </c>
      <c r="R254" s="150">
        <f t="shared" si="159"/>
        <v>247.51</v>
      </c>
      <c r="S254" s="153">
        <f t="shared" si="160"/>
        <v>1274.94</v>
      </c>
    </row>
    <row r="255" spans="1:19" s="59" customFormat="1" ht="82.5" x14ac:dyDescent="0.25">
      <c r="A255" s="147" t="s">
        <v>433</v>
      </c>
      <c r="B255" s="147" t="s">
        <v>9</v>
      </c>
      <c r="C255" s="148" t="s">
        <v>344</v>
      </c>
      <c r="D255" s="149">
        <v>32</v>
      </c>
      <c r="E255" s="150">
        <f t="shared" si="156"/>
        <v>0.20125786163522014</v>
      </c>
      <c r="F255" s="150">
        <v>2079</v>
      </c>
      <c r="G255" s="150">
        <f t="shared" si="147"/>
        <v>418.42</v>
      </c>
      <c r="H255" s="150" t="s">
        <v>360</v>
      </c>
      <c r="I255" s="150">
        <f t="shared" ref="I255" si="162">ROUND(G255*H255,2)</f>
        <v>125.53</v>
      </c>
      <c r="J255" s="150">
        <f t="shared" si="157"/>
        <v>30.24</v>
      </c>
      <c r="K255" s="151">
        <f t="shared" si="158"/>
        <v>155.77000000000001</v>
      </c>
      <c r="L255" s="152"/>
      <c r="M255" s="150"/>
      <c r="N255" s="150"/>
      <c r="O255" s="150"/>
      <c r="P255" s="150"/>
      <c r="Q255" s="150">
        <f t="shared" si="150"/>
        <v>0</v>
      </c>
      <c r="R255" s="150">
        <f t="shared" si="159"/>
        <v>0</v>
      </c>
      <c r="S255" s="153">
        <f t="shared" si="160"/>
        <v>0</v>
      </c>
    </row>
    <row r="256" spans="1:19" s="59" customFormat="1" ht="82.5" x14ac:dyDescent="0.25">
      <c r="A256" s="147" t="s">
        <v>433</v>
      </c>
      <c r="B256" s="147" t="s">
        <v>9</v>
      </c>
      <c r="C256" s="148" t="s">
        <v>344</v>
      </c>
      <c r="D256" s="149"/>
      <c r="E256" s="150"/>
      <c r="F256" s="150"/>
      <c r="G256" s="150"/>
      <c r="H256" s="150"/>
      <c r="I256" s="150"/>
      <c r="J256" s="150">
        <f t="shared" si="157"/>
        <v>0</v>
      </c>
      <c r="K256" s="151">
        <f t="shared" si="158"/>
        <v>0</v>
      </c>
      <c r="L256" s="152">
        <v>95</v>
      </c>
      <c r="M256" s="150">
        <f t="shared" si="161"/>
        <v>0.59748427672955973</v>
      </c>
      <c r="N256" s="150">
        <v>2079</v>
      </c>
      <c r="O256" s="150">
        <f t="shared" si="149"/>
        <v>1242.17</v>
      </c>
      <c r="P256" s="150" t="s">
        <v>341</v>
      </c>
      <c r="Q256" s="150">
        <f t="shared" si="150"/>
        <v>1242.17</v>
      </c>
      <c r="R256" s="150">
        <f t="shared" si="159"/>
        <v>299.24</v>
      </c>
      <c r="S256" s="153">
        <f t="shared" si="160"/>
        <v>1541.41</v>
      </c>
    </row>
    <row r="257" spans="1:19" s="59" customFormat="1" ht="82.5" x14ac:dyDescent="0.25">
      <c r="A257" s="147" t="s">
        <v>433</v>
      </c>
      <c r="B257" s="147" t="s">
        <v>9</v>
      </c>
      <c r="C257" s="148" t="s">
        <v>436</v>
      </c>
      <c r="D257" s="149">
        <v>40</v>
      </c>
      <c r="E257" s="150">
        <f t="shared" si="156"/>
        <v>0.25157232704402516</v>
      </c>
      <c r="F257" s="150">
        <v>1842.3</v>
      </c>
      <c r="G257" s="150">
        <f t="shared" si="147"/>
        <v>463.47</v>
      </c>
      <c r="H257" s="150" t="s">
        <v>360</v>
      </c>
      <c r="I257" s="150">
        <f t="shared" ref="I257" si="163">ROUND(G257*H257,2)</f>
        <v>139.04</v>
      </c>
      <c r="J257" s="150">
        <f t="shared" si="157"/>
        <v>33.49</v>
      </c>
      <c r="K257" s="151">
        <f t="shared" si="158"/>
        <v>172.53</v>
      </c>
      <c r="L257" s="152"/>
      <c r="M257" s="150"/>
      <c r="N257" s="150"/>
      <c r="O257" s="150"/>
      <c r="P257" s="150"/>
      <c r="Q257" s="150">
        <f t="shared" si="150"/>
        <v>0</v>
      </c>
      <c r="R257" s="150"/>
      <c r="S257" s="153">
        <f t="shared" si="160"/>
        <v>0</v>
      </c>
    </row>
    <row r="258" spans="1:19" s="59" customFormat="1" ht="82.5" x14ac:dyDescent="0.25">
      <c r="A258" s="147" t="s">
        <v>433</v>
      </c>
      <c r="B258" s="147" t="s">
        <v>9</v>
      </c>
      <c r="C258" s="148" t="s">
        <v>436</v>
      </c>
      <c r="D258" s="149"/>
      <c r="E258" s="150">
        <f t="shared" si="156"/>
        <v>0</v>
      </c>
      <c r="F258" s="150"/>
      <c r="G258" s="150"/>
      <c r="H258" s="150"/>
      <c r="I258" s="150"/>
      <c r="J258" s="150">
        <f t="shared" si="157"/>
        <v>0</v>
      </c>
      <c r="K258" s="151">
        <f t="shared" si="158"/>
        <v>0</v>
      </c>
      <c r="L258" s="152">
        <v>119</v>
      </c>
      <c r="M258" s="150">
        <f t="shared" si="161"/>
        <v>0.74842767295597479</v>
      </c>
      <c r="N258" s="150">
        <v>1842.3</v>
      </c>
      <c r="O258" s="150">
        <f t="shared" si="149"/>
        <v>1378.83</v>
      </c>
      <c r="P258" s="150" t="s">
        <v>341</v>
      </c>
      <c r="Q258" s="150">
        <f t="shared" si="150"/>
        <v>1378.83</v>
      </c>
      <c r="R258" s="150">
        <f t="shared" si="159"/>
        <v>332.16</v>
      </c>
      <c r="S258" s="153">
        <f t="shared" si="160"/>
        <v>1710.99</v>
      </c>
    </row>
    <row r="259" spans="1:19" s="59" customFormat="1" ht="66" x14ac:dyDescent="0.25">
      <c r="A259" s="154" t="s">
        <v>437</v>
      </c>
      <c r="B259" s="155"/>
      <c r="C259" s="155"/>
      <c r="D259" s="156">
        <v>3465.5</v>
      </c>
      <c r="E259" s="157">
        <f t="shared" si="156"/>
        <v>21.79559748427673</v>
      </c>
      <c r="F259" s="158"/>
      <c r="G259" s="158"/>
      <c r="H259" s="158"/>
      <c r="I259" s="158">
        <v>6571.51</v>
      </c>
      <c r="J259" s="158">
        <f t="shared" si="157"/>
        <v>1583.08</v>
      </c>
      <c r="K259" s="159">
        <f t="shared" si="158"/>
        <v>8154.59</v>
      </c>
      <c r="L259" s="160">
        <v>9393.5</v>
      </c>
      <c r="M259" s="161">
        <f t="shared" si="161"/>
        <v>59.078616352201259</v>
      </c>
      <c r="N259" s="162"/>
      <c r="O259" s="162"/>
      <c r="P259" s="162"/>
      <c r="Q259" s="162">
        <f>SUM(Q221:Q258)</f>
        <v>59209.71</v>
      </c>
      <c r="R259" s="162">
        <f t="shared" ref="R259:S259" si="164">SUM(R221:R258)</f>
        <v>14263.64</v>
      </c>
      <c r="S259" s="162">
        <f t="shared" si="164"/>
        <v>73473.350000000006</v>
      </c>
    </row>
    <row r="260" spans="1:19" s="146" customFormat="1" ht="66" x14ac:dyDescent="0.25">
      <c r="A260" s="147" t="s">
        <v>438</v>
      </c>
      <c r="B260" s="147" t="s">
        <v>11</v>
      </c>
      <c r="C260" s="148" t="s">
        <v>404</v>
      </c>
      <c r="D260" s="152">
        <v>9</v>
      </c>
      <c r="E260" s="150">
        <f t="shared" si="156"/>
        <v>5.6603773584905662E-2</v>
      </c>
      <c r="F260" s="150">
        <v>6.85</v>
      </c>
      <c r="G260" s="150">
        <f t="shared" ref="G260:G264" si="165">ROUND(IF(F260&gt;20,F260/$E$8*D260,D260*F260),2)</f>
        <v>61.65</v>
      </c>
      <c r="H260" s="150" t="s">
        <v>360</v>
      </c>
      <c r="I260" s="150">
        <f t="shared" ref="I260" si="166">ROUND(G260*H260,2)</f>
        <v>18.5</v>
      </c>
      <c r="J260" s="150">
        <f t="shared" si="157"/>
        <v>4.46</v>
      </c>
      <c r="K260" s="151">
        <f t="shared" si="158"/>
        <v>22.96</v>
      </c>
      <c r="L260" s="152"/>
      <c r="M260" s="150"/>
      <c r="N260" s="150"/>
      <c r="O260" s="150"/>
      <c r="P260" s="150"/>
      <c r="Q260" s="150"/>
      <c r="R260" s="150">
        <f t="shared" si="159"/>
        <v>0</v>
      </c>
      <c r="S260" s="153">
        <f t="shared" si="160"/>
        <v>0</v>
      </c>
    </row>
    <row r="261" spans="1:19" s="59" customFormat="1" ht="66" x14ac:dyDescent="0.25">
      <c r="A261" s="147" t="s">
        <v>438</v>
      </c>
      <c r="B261" s="147" t="s">
        <v>11</v>
      </c>
      <c r="C261" s="148" t="s">
        <v>404</v>
      </c>
      <c r="D261" s="149"/>
      <c r="E261" s="150">
        <f t="shared" si="156"/>
        <v>0</v>
      </c>
      <c r="F261" s="150"/>
      <c r="G261" s="150"/>
      <c r="H261" s="150"/>
      <c r="I261" s="150"/>
      <c r="J261" s="150">
        <f t="shared" si="157"/>
        <v>0</v>
      </c>
      <c r="K261" s="151">
        <f t="shared" si="158"/>
        <v>0</v>
      </c>
      <c r="L261" s="152">
        <v>46</v>
      </c>
      <c r="M261" s="150">
        <f t="shared" si="161"/>
        <v>0.28930817610062892</v>
      </c>
      <c r="N261" s="150">
        <v>6.85</v>
      </c>
      <c r="O261" s="150">
        <f t="shared" ref="O261:O267" si="167">ROUND(IF(N261&gt;20,N261/$E$8*L261,L261*N261),2)</f>
        <v>315.10000000000002</v>
      </c>
      <c r="P261" s="150" t="s">
        <v>341</v>
      </c>
      <c r="Q261" s="150">
        <f t="shared" ref="Q261" si="168">ROUND(O261*P261,2)</f>
        <v>315.10000000000002</v>
      </c>
      <c r="R261" s="150">
        <f t="shared" si="159"/>
        <v>75.91</v>
      </c>
      <c r="S261" s="153">
        <f t="shared" si="160"/>
        <v>391.01</v>
      </c>
    </row>
    <row r="262" spans="1:19" s="59" customFormat="1" ht="66" x14ac:dyDescent="0.25">
      <c r="A262" s="147" t="s">
        <v>438</v>
      </c>
      <c r="B262" s="147" t="s">
        <v>11</v>
      </c>
      <c r="C262" s="148" t="s">
        <v>439</v>
      </c>
      <c r="D262" s="149">
        <v>23</v>
      </c>
      <c r="E262" s="150">
        <f t="shared" si="156"/>
        <v>0.14465408805031446</v>
      </c>
      <c r="F262" s="150">
        <v>8.4499999999999993</v>
      </c>
      <c r="G262" s="150">
        <f t="shared" si="165"/>
        <v>194.35</v>
      </c>
      <c r="H262" s="150" t="s">
        <v>360</v>
      </c>
      <c r="I262" s="150">
        <f t="shared" ref="I262:I264" si="169">ROUND(G262*H262,2)</f>
        <v>58.31</v>
      </c>
      <c r="J262" s="150">
        <f t="shared" si="157"/>
        <v>14.05</v>
      </c>
      <c r="K262" s="151">
        <f t="shared" si="158"/>
        <v>72.36</v>
      </c>
      <c r="L262" s="152"/>
      <c r="M262" s="150"/>
      <c r="N262" s="150"/>
      <c r="O262" s="150"/>
      <c r="P262" s="150"/>
      <c r="Q262" s="150"/>
      <c r="R262" s="150">
        <f t="shared" si="159"/>
        <v>0</v>
      </c>
      <c r="S262" s="153">
        <f t="shared" si="160"/>
        <v>0</v>
      </c>
    </row>
    <row r="263" spans="1:19" s="59" customFormat="1" ht="66" x14ac:dyDescent="0.25">
      <c r="A263" s="147" t="s">
        <v>438</v>
      </c>
      <c r="B263" s="147" t="s">
        <v>11</v>
      </c>
      <c r="C263" s="148" t="s">
        <v>439</v>
      </c>
      <c r="D263" s="149">
        <v>9</v>
      </c>
      <c r="E263" s="150">
        <f t="shared" si="156"/>
        <v>5.6603773584905662E-2</v>
      </c>
      <c r="F263" s="150">
        <v>10.98</v>
      </c>
      <c r="G263" s="150">
        <f t="shared" si="165"/>
        <v>98.82</v>
      </c>
      <c r="H263" s="150" t="s">
        <v>360</v>
      </c>
      <c r="I263" s="150">
        <f t="shared" si="169"/>
        <v>29.65</v>
      </c>
      <c r="J263" s="150">
        <f t="shared" si="157"/>
        <v>7.14</v>
      </c>
      <c r="K263" s="151">
        <f t="shared" si="158"/>
        <v>36.79</v>
      </c>
      <c r="L263" s="152"/>
      <c r="M263" s="150"/>
      <c r="N263" s="150"/>
      <c r="O263" s="150"/>
      <c r="P263" s="150"/>
      <c r="Q263" s="150"/>
      <c r="R263" s="150">
        <f t="shared" si="159"/>
        <v>0</v>
      </c>
      <c r="S263" s="153">
        <f t="shared" si="160"/>
        <v>0</v>
      </c>
    </row>
    <row r="264" spans="1:19" s="59" customFormat="1" ht="66" x14ac:dyDescent="0.25">
      <c r="A264" s="147" t="s">
        <v>438</v>
      </c>
      <c r="B264" s="147" t="s">
        <v>11</v>
      </c>
      <c r="C264" s="148" t="s">
        <v>439</v>
      </c>
      <c r="D264" s="149">
        <v>9</v>
      </c>
      <c r="E264" s="150">
        <f t="shared" si="156"/>
        <v>5.6603773584905662E-2</v>
      </c>
      <c r="F264" s="150">
        <v>11.25</v>
      </c>
      <c r="G264" s="150">
        <f t="shared" si="165"/>
        <v>101.25</v>
      </c>
      <c r="H264" s="150" t="s">
        <v>360</v>
      </c>
      <c r="I264" s="150">
        <f t="shared" si="169"/>
        <v>30.38</v>
      </c>
      <c r="J264" s="150">
        <f t="shared" si="157"/>
        <v>7.32</v>
      </c>
      <c r="K264" s="151">
        <f t="shared" si="158"/>
        <v>37.700000000000003</v>
      </c>
      <c r="L264" s="152"/>
      <c r="M264" s="150"/>
      <c r="N264" s="150"/>
      <c r="O264" s="150"/>
      <c r="P264" s="150"/>
      <c r="Q264" s="150"/>
      <c r="R264" s="150">
        <f t="shared" si="159"/>
        <v>0</v>
      </c>
      <c r="S264" s="153">
        <f t="shared" si="160"/>
        <v>0</v>
      </c>
    </row>
    <row r="265" spans="1:19" s="59" customFormat="1" ht="66" x14ac:dyDescent="0.25">
      <c r="A265" s="147" t="s">
        <v>438</v>
      </c>
      <c r="B265" s="147" t="s">
        <v>11</v>
      </c>
      <c r="C265" s="148" t="s">
        <v>439</v>
      </c>
      <c r="D265" s="149"/>
      <c r="E265" s="150"/>
      <c r="F265" s="150"/>
      <c r="G265" s="150"/>
      <c r="H265" s="150"/>
      <c r="I265" s="150"/>
      <c r="J265" s="150">
        <f t="shared" si="157"/>
        <v>0</v>
      </c>
      <c r="K265" s="151">
        <f t="shared" si="158"/>
        <v>0</v>
      </c>
      <c r="L265" s="152">
        <v>27</v>
      </c>
      <c r="M265" s="150">
        <f t="shared" si="161"/>
        <v>0.16981132075471697</v>
      </c>
      <c r="N265" s="150">
        <v>10.98</v>
      </c>
      <c r="O265" s="150">
        <f t="shared" si="167"/>
        <v>296.45999999999998</v>
      </c>
      <c r="P265" s="150" t="s">
        <v>341</v>
      </c>
      <c r="Q265" s="150">
        <f t="shared" ref="Q265:Q267" si="170">ROUND(O265*P265,2)</f>
        <v>296.45999999999998</v>
      </c>
      <c r="R265" s="150">
        <f t="shared" si="159"/>
        <v>71.42</v>
      </c>
      <c r="S265" s="153">
        <f t="shared" si="160"/>
        <v>367.88</v>
      </c>
    </row>
    <row r="266" spans="1:19" s="59" customFormat="1" ht="66" x14ac:dyDescent="0.25">
      <c r="A266" s="147" t="s">
        <v>438</v>
      </c>
      <c r="B266" s="147" t="s">
        <v>11</v>
      </c>
      <c r="C266" s="148" t="s">
        <v>439</v>
      </c>
      <c r="D266" s="149"/>
      <c r="E266" s="150"/>
      <c r="F266" s="150"/>
      <c r="G266" s="150"/>
      <c r="H266" s="150"/>
      <c r="I266" s="150"/>
      <c r="J266" s="150">
        <f t="shared" si="157"/>
        <v>0</v>
      </c>
      <c r="K266" s="151">
        <f t="shared" si="158"/>
        <v>0</v>
      </c>
      <c r="L266" s="152">
        <v>50</v>
      </c>
      <c r="M266" s="150">
        <f t="shared" si="161"/>
        <v>0.31446540880503143</v>
      </c>
      <c r="N266" s="150">
        <v>8.4499999999999993</v>
      </c>
      <c r="O266" s="150">
        <f t="shared" si="167"/>
        <v>422.5</v>
      </c>
      <c r="P266" s="150" t="s">
        <v>341</v>
      </c>
      <c r="Q266" s="150">
        <f t="shared" si="170"/>
        <v>422.5</v>
      </c>
      <c r="R266" s="150">
        <f t="shared" si="159"/>
        <v>101.78</v>
      </c>
      <c r="S266" s="153">
        <f t="shared" si="160"/>
        <v>524.28</v>
      </c>
    </row>
    <row r="267" spans="1:19" s="59" customFormat="1" ht="66" x14ac:dyDescent="0.25">
      <c r="A267" s="147" t="s">
        <v>438</v>
      </c>
      <c r="B267" s="147" t="s">
        <v>11</v>
      </c>
      <c r="C267" s="148" t="s">
        <v>439</v>
      </c>
      <c r="D267" s="149"/>
      <c r="E267" s="150"/>
      <c r="F267" s="150"/>
      <c r="G267" s="150"/>
      <c r="H267" s="150"/>
      <c r="I267" s="150"/>
      <c r="J267" s="150">
        <f t="shared" si="157"/>
        <v>0</v>
      </c>
      <c r="K267" s="151">
        <f t="shared" si="158"/>
        <v>0</v>
      </c>
      <c r="L267" s="152">
        <v>23</v>
      </c>
      <c r="M267" s="150">
        <f t="shared" si="161"/>
        <v>0.14465408805031446</v>
      </c>
      <c r="N267" s="150">
        <v>9.76</v>
      </c>
      <c r="O267" s="150">
        <f t="shared" si="167"/>
        <v>224.48</v>
      </c>
      <c r="P267" s="150" t="s">
        <v>341</v>
      </c>
      <c r="Q267" s="150">
        <f t="shared" si="170"/>
        <v>224.48</v>
      </c>
      <c r="R267" s="150">
        <f t="shared" si="159"/>
        <v>54.08</v>
      </c>
      <c r="S267" s="153">
        <f t="shared" si="160"/>
        <v>278.56</v>
      </c>
    </row>
    <row r="268" spans="1:19" s="59" customFormat="1" ht="49.5" x14ac:dyDescent="0.25">
      <c r="A268" s="154" t="s">
        <v>440</v>
      </c>
      <c r="B268" s="155"/>
      <c r="C268" s="155"/>
      <c r="D268" s="156">
        <v>50</v>
      </c>
      <c r="E268" s="157">
        <f t="shared" si="156"/>
        <v>0.31446540880503143</v>
      </c>
      <c r="F268" s="158"/>
      <c r="G268" s="158"/>
      <c r="H268" s="158"/>
      <c r="I268" s="158">
        <f>SUM(I260:I267)</f>
        <v>136.84</v>
      </c>
      <c r="J268" s="158">
        <f t="shared" ref="J268:K268" si="171">SUM(J260:J267)</f>
        <v>32.97</v>
      </c>
      <c r="K268" s="158">
        <f t="shared" si="171"/>
        <v>169.81</v>
      </c>
      <c r="L268" s="160">
        <v>146</v>
      </c>
      <c r="M268" s="161">
        <f t="shared" si="161"/>
        <v>0.91823899371069184</v>
      </c>
      <c r="N268" s="162"/>
      <c r="O268" s="162"/>
      <c r="P268" s="162"/>
      <c r="Q268" s="162">
        <f>SUM(Q260:Q267)</f>
        <v>1258.54</v>
      </c>
      <c r="R268" s="162">
        <f t="shared" ref="R268:S268" si="172">SUM(R260:R267)</f>
        <v>303.19</v>
      </c>
      <c r="S268" s="162">
        <f t="shared" si="172"/>
        <v>1561.73</v>
      </c>
    </row>
    <row r="269" spans="1:19" s="59" customFormat="1" ht="66" x14ac:dyDescent="0.25">
      <c r="A269" s="147" t="s">
        <v>441</v>
      </c>
      <c r="B269" s="147" t="s">
        <v>11</v>
      </c>
      <c r="C269" s="148" t="s">
        <v>355</v>
      </c>
      <c r="D269" s="149">
        <v>36</v>
      </c>
      <c r="E269" s="150">
        <f t="shared" si="156"/>
        <v>0.22641509433962265</v>
      </c>
      <c r="F269" s="150">
        <v>8.11</v>
      </c>
      <c r="G269" s="150">
        <f t="shared" ref="G269:G276" si="173">ROUND(IF(F269&gt;20,F269/$E$8*D269,D269*F269),2)</f>
        <v>291.95999999999998</v>
      </c>
      <c r="H269" s="150" t="s">
        <v>360</v>
      </c>
      <c r="I269" s="150">
        <f t="shared" ref="I269:I271" si="174">ROUND(G269*H269,2)</f>
        <v>87.59</v>
      </c>
      <c r="J269" s="150">
        <f t="shared" si="157"/>
        <v>21.1</v>
      </c>
      <c r="K269" s="151">
        <f t="shared" si="158"/>
        <v>108.69</v>
      </c>
      <c r="L269" s="152"/>
      <c r="M269" s="150"/>
      <c r="N269" s="150"/>
      <c r="O269" s="150"/>
      <c r="P269" s="150"/>
      <c r="Q269" s="150"/>
      <c r="R269" s="150">
        <f t="shared" si="159"/>
        <v>0</v>
      </c>
      <c r="S269" s="153">
        <f t="shared" si="160"/>
        <v>0</v>
      </c>
    </row>
    <row r="270" spans="1:19" s="59" customFormat="1" ht="66" x14ac:dyDescent="0.25">
      <c r="A270" s="147" t="s">
        <v>441</v>
      </c>
      <c r="B270" s="147" t="s">
        <v>11</v>
      </c>
      <c r="C270" s="148" t="s">
        <v>355</v>
      </c>
      <c r="D270" s="149">
        <v>72</v>
      </c>
      <c r="E270" s="150">
        <f t="shared" si="156"/>
        <v>0.45283018867924529</v>
      </c>
      <c r="F270" s="150">
        <v>9.2799999999999994</v>
      </c>
      <c r="G270" s="150">
        <f t="shared" si="173"/>
        <v>668.16</v>
      </c>
      <c r="H270" s="150" t="s">
        <v>360</v>
      </c>
      <c r="I270" s="150">
        <f t="shared" si="174"/>
        <v>200.45</v>
      </c>
      <c r="J270" s="150">
        <f t="shared" si="157"/>
        <v>48.29</v>
      </c>
      <c r="K270" s="151">
        <f t="shared" si="158"/>
        <v>248.73999999999998</v>
      </c>
      <c r="L270" s="152"/>
      <c r="M270" s="150"/>
      <c r="N270" s="150"/>
      <c r="O270" s="150"/>
      <c r="P270" s="150"/>
      <c r="Q270" s="150"/>
      <c r="R270" s="150">
        <f t="shared" si="159"/>
        <v>0</v>
      </c>
      <c r="S270" s="153">
        <f t="shared" si="160"/>
        <v>0</v>
      </c>
    </row>
    <row r="271" spans="1:19" s="59" customFormat="1" ht="66" x14ac:dyDescent="0.25">
      <c r="A271" s="147" t="s">
        <v>441</v>
      </c>
      <c r="B271" s="147" t="s">
        <v>11</v>
      </c>
      <c r="C271" s="148" t="s">
        <v>355</v>
      </c>
      <c r="D271" s="149">
        <v>100</v>
      </c>
      <c r="E271" s="150">
        <f t="shared" si="156"/>
        <v>0.62893081761006286</v>
      </c>
      <c r="F271" s="150">
        <v>10.31</v>
      </c>
      <c r="G271" s="150">
        <f t="shared" si="173"/>
        <v>1031</v>
      </c>
      <c r="H271" s="150" t="s">
        <v>360</v>
      </c>
      <c r="I271" s="150">
        <f t="shared" si="174"/>
        <v>309.3</v>
      </c>
      <c r="J271" s="150">
        <f t="shared" si="157"/>
        <v>74.510000000000005</v>
      </c>
      <c r="K271" s="151">
        <f t="shared" si="158"/>
        <v>383.81</v>
      </c>
      <c r="L271" s="152"/>
      <c r="M271" s="150"/>
      <c r="N271" s="150"/>
      <c r="O271" s="150"/>
      <c r="P271" s="150"/>
      <c r="Q271" s="150"/>
      <c r="R271" s="150">
        <f t="shared" si="159"/>
        <v>0</v>
      </c>
      <c r="S271" s="153">
        <f t="shared" si="160"/>
        <v>0</v>
      </c>
    </row>
    <row r="272" spans="1:19" s="59" customFormat="1" ht="66" x14ac:dyDescent="0.25">
      <c r="A272" s="147" t="s">
        <v>441</v>
      </c>
      <c r="B272" s="147" t="s">
        <v>11</v>
      </c>
      <c r="C272" s="148" t="s">
        <v>355</v>
      </c>
      <c r="D272" s="149"/>
      <c r="E272" s="150"/>
      <c r="F272" s="150"/>
      <c r="G272" s="150"/>
      <c r="H272" s="150"/>
      <c r="I272" s="150"/>
      <c r="J272" s="150">
        <f t="shared" si="157"/>
        <v>0</v>
      </c>
      <c r="K272" s="151">
        <f t="shared" si="158"/>
        <v>0</v>
      </c>
      <c r="L272" s="152">
        <v>208</v>
      </c>
      <c r="M272" s="150">
        <f t="shared" si="161"/>
        <v>1.3081761006289307</v>
      </c>
      <c r="N272" s="150">
        <v>10.31</v>
      </c>
      <c r="O272" s="150">
        <f t="shared" ref="O272:O277" si="175">ROUND(IF(N272&gt;20,N272/$E$8*L272,L272*N272),2)</f>
        <v>2144.48</v>
      </c>
      <c r="P272" s="150" t="s">
        <v>341</v>
      </c>
      <c r="Q272" s="150">
        <f t="shared" ref="Q272:Q277" si="176">ROUND(O272*P272,2)</f>
        <v>2144.48</v>
      </c>
      <c r="R272" s="150">
        <f t="shared" si="159"/>
        <v>516.61</v>
      </c>
      <c r="S272" s="153">
        <f t="shared" si="160"/>
        <v>2661.09</v>
      </c>
    </row>
    <row r="273" spans="1:19" s="146" customFormat="1" ht="66" x14ac:dyDescent="0.25">
      <c r="A273" s="147" t="s">
        <v>441</v>
      </c>
      <c r="B273" s="147" t="s">
        <v>11</v>
      </c>
      <c r="C273" s="148" t="s">
        <v>355</v>
      </c>
      <c r="D273" s="152"/>
      <c r="E273" s="150"/>
      <c r="F273" s="150"/>
      <c r="G273" s="150"/>
      <c r="H273" s="150"/>
      <c r="I273" s="150"/>
      <c r="J273" s="150">
        <f t="shared" si="157"/>
        <v>0</v>
      </c>
      <c r="K273" s="151">
        <f t="shared" si="158"/>
        <v>0</v>
      </c>
      <c r="L273" s="152">
        <v>60</v>
      </c>
      <c r="M273" s="150">
        <f t="shared" si="161"/>
        <v>0.37735849056603776</v>
      </c>
      <c r="N273" s="150">
        <v>7.92</v>
      </c>
      <c r="O273" s="150">
        <f t="shared" si="175"/>
        <v>475.2</v>
      </c>
      <c r="P273" s="150" t="s">
        <v>341</v>
      </c>
      <c r="Q273" s="150">
        <f t="shared" si="176"/>
        <v>475.2</v>
      </c>
      <c r="R273" s="150">
        <f t="shared" si="159"/>
        <v>114.48</v>
      </c>
      <c r="S273" s="153">
        <f t="shared" si="160"/>
        <v>589.67999999999995</v>
      </c>
    </row>
    <row r="274" spans="1:19" s="59" customFormat="1" ht="66" x14ac:dyDescent="0.25">
      <c r="A274" s="147" t="s">
        <v>441</v>
      </c>
      <c r="B274" s="147" t="s">
        <v>11</v>
      </c>
      <c r="C274" s="148" t="s">
        <v>355</v>
      </c>
      <c r="D274" s="149"/>
      <c r="E274" s="150"/>
      <c r="F274" s="150"/>
      <c r="G274" s="150"/>
      <c r="H274" s="150"/>
      <c r="I274" s="150"/>
      <c r="J274" s="150">
        <f t="shared" si="157"/>
        <v>0</v>
      </c>
      <c r="K274" s="151">
        <f t="shared" si="158"/>
        <v>0</v>
      </c>
      <c r="L274" s="152">
        <v>52</v>
      </c>
      <c r="M274" s="150">
        <f t="shared" si="161"/>
        <v>0.32704402515723269</v>
      </c>
      <c r="N274" s="150">
        <v>8.11</v>
      </c>
      <c r="O274" s="150">
        <f t="shared" si="175"/>
        <v>421.72</v>
      </c>
      <c r="P274" s="150" t="s">
        <v>341</v>
      </c>
      <c r="Q274" s="150">
        <f t="shared" si="176"/>
        <v>421.72</v>
      </c>
      <c r="R274" s="150">
        <f t="shared" si="159"/>
        <v>101.59</v>
      </c>
      <c r="S274" s="153">
        <f t="shared" si="160"/>
        <v>523.31000000000006</v>
      </c>
    </row>
    <row r="275" spans="1:19" s="59" customFormat="1" ht="66" x14ac:dyDescent="0.25">
      <c r="A275" s="147" t="s">
        <v>441</v>
      </c>
      <c r="B275" s="147" t="s">
        <v>11</v>
      </c>
      <c r="C275" s="148" t="s">
        <v>355</v>
      </c>
      <c r="D275" s="149"/>
      <c r="E275" s="150"/>
      <c r="F275" s="150"/>
      <c r="G275" s="150"/>
      <c r="H275" s="150"/>
      <c r="I275" s="150"/>
      <c r="J275" s="150">
        <f t="shared" si="157"/>
        <v>0</v>
      </c>
      <c r="K275" s="151">
        <f t="shared" si="158"/>
        <v>0</v>
      </c>
      <c r="L275" s="152">
        <v>192</v>
      </c>
      <c r="M275" s="150">
        <f t="shared" si="161"/>
        <v>1.2075471698113207</v>
      </c>
      <c r="N275" s="150">
        <v>9.2799999999999994</v>
      </c>
      <c r="O275" s="150">
        <f t="shared" si="175"/>
        <v>1781.76</v>
      </c>
      <c r="P275" s="150" t="s">
        <v>341</v>
      </c>
      <c r="Q275" s="150">
        <f t="shared" si="176"/>
        <v>1781.76</v>
      </c>
      <c r="R275" s="150">
        <f t="shared" si="159"/>
        <v>429.23</v>
      </c>
      <c r="S275" s="153">
        <f t="shared" si="160"/>
        <v>2210.9899999999998</v>
      </c>
    </row>
    <row r="276" spans="1:19" s="59" customFormat="1" ht="66" x14ac:dyDescent="0.25">
      <c r="A276" s="147" t="s">
        <v>441</v>
      </c>
      <c r="B276" s="147" t="s">
        <v>11</v>
      </c>
      <c r="C276" s="148" t="s">
        <v>356</v>
      </c>
      <c r="D276" s="149">
        <v>32</v>
      </c>
      <c r="E276" s="150">
        <f t="shared" si="156"/>
        <v>0.20125786163522014</v>
      </c>
      <c r="F276" s="150">
        <v>1845</v>
      </c>
      <c r="G276" s="150">
        <f t="shared" si="173"/>
        <v>371.32</v>
      </c>
      <c r="H276" s="150" t="s">
        <v>360</v>
      </c>
      <c r="I276" s="150">
        <f t="shared" ref="I276" si="177">ROUND(G276*H276,2)</f>
        <v>111.4</v>
      </c>
      <c r="J276" s="150">
        <f t="shared" si="157"/>
        <v>26.84</v>
      </c>
      <c r="K276" s="151">
        <f t="shared" si="158"/>
        <v>138.24</v>
      </c>
      <c r="L276" s="152"/>
      <c r="M276" s="150"/>
      <c r="N276" s="150"/>
      <c r="O276" s="150"/>
      <c r="P276" s="150"/>
      <c r="Q276" s="150">
        <f t="shared" si="176"/>
        <v>0</v>
      </c>
      <c r="R276" s="150">
        <f t="shared" si="159"/>
        <v>0</v>
      </c>
      <c r="S276" s="153">
        <f t="shared" si="160"/>
        <v>0</v>
      </c>
    </row>
    <row r="277" spans="1:19" s="59" customFormat="1" ht="66" x14ac:dyDescent="0.25">
      <c r="A277" s="147" t="s">
        <v>441</v>
      </c>
      <c r="B277" s="147" t="s">
        <v>11</v>
      </c>
      <c r="C277" s="148" t="s">
        <v>356</v>
      </c>
      <c r="D277" s="149"/>
      <c r="E277" s="150">
        <f t="shared" si="156"/>
        <v>0</v>
      </c>
      <c r="F277" s="150"/>
      <c r="G277" s="150"/>
      <c r="H277" s="150"/>
      <c r="I277" s="150"/>
      <c r="J277" s="150">
        <f t="shared" si="157"/>
        <v>0</v>
      </c>
      <c r="K277" s="151">
        <f t="shared" si="158"/>
        <v>0</v>
      </c>
      <c r="L277" s="152">
        <v>127</v>
      </c>
      <c r="M277" s="150">
        <f t="shared" si="161"/>
        <v>0.79874213836477992</v>
      </c>
      <c r="N277" s="150">
        <v>1845</v>
      </c>
      <c r="O277" s="150">
        <f t="shared" si="175"/>
        <v>1473.68</v>
      </c>
      <c r="P277" s="150" t="s">
        <v>341</v>
      </c>
      <c r="Q277" s="150">
        <f t="shared" si="176"/>
        <v>1473.68</v>
      </c>
      <c r="R277" s="150">
        <f t="shared" si="159"/>
        <v>355.01</v>
      </c>
      <c r="S277" s="153">
        <f t="shared" si="160"/>
        <v>1828.69</v>
      </c>
    </row>
    <row r="278" spans="1:19" s="59" customFormat="1" ht="66" x14ac:dyDescent="0.25">
      <c r="A278" s="154" t="s">
        <v>442</v>
      </c>
      <c r="B278" s="155"/>
      <c r="C278" s="155"/>
      <c r="D278" s="156">
        <v>240</v>
      </c>
      <c r="E278" s="157">
        <f t="shared" si="156"/>
        <v>1.5094339622641511</v>
      </c>
      <c r="F278" s="158"/>
      <c r="G278" s="158"/>
      <c r="H278" s="158"/>
      <c r="I278" s="158">
        <f>SUM(I269:I277)</f>
        <v>708.7399999999999</v>
      </c>
      <c r="J278" s="158">
        <f t="shared" ref="J278:K278" si="178">SUM(J269:J277)</f>
        <v>170.74</v>
      </c>
      <c r="K278" s="158">
        <f t="shared" si="178"/>
        <v>879.48</v>
      </c>
      <c r="L278" s="160">
        <v>639</v>
      </c>
      <c r="M278" s="161">
        <f t="shared" si="161"/>
        <v>4.0188679245283021</v>
      </c>
      <c r="N278" s="162"/>
      <c r="O278" s="162"/>
      <c r="P278" s="162"/>
      <c r="Q278" s="162">
        <f>SUM(Q269:Q277)</f>
        <v>6296.84</v>
      </c>
      <c r="R278" s="162">
        <f t="shared" ref="R278:S278" si="179">SUM(R269:R277)</f>
        <v>1516.92</v>
      </c>
      <c r="S278" s="162">
        <f t="shared" si="179"/>
        <v>7813.76</v>
      </c>
    </row>
    <row r="279" spans="1:19" s="59" customFormat="1" ht="66" x14ac:dyDescent="0.25">
      <c r="A279" s="147" t="s">
        <v>443</v>
      </c>
      <c r="B279" s="147" t="s">
        <v>11</v>
      </c>
      <c r="C279" s="148" t="s">
        <v>404</v>
      </c>
      <c r="D279" s="149">
        <v>116</v>
      </c>
      <c r="E279" s="150">
        <f t="shared" si="156"/>
        <v>0.72955974842767291</v>
      </c>
      <c r="F279" s="150">
        <v>6.85</v>
      </c>
      <c r="G279" s="150">
        <f t="shared" ref="G279:G289" si="180">ROUND(IF(F279&gt;20,F279/$E$8*D279,D279*F279),2)</f>
        <v>794.6</v>
      </c>
      <c r="H279" s="150" t="s">
        <v>360</v>
      </c>
      <c r="I279" s="150">
        <f t="shared" ref="I279" si="181">ROUND(G279*H279,2)</f>
        <v>238.38</v>
      </c>
      <c r="J279" s="150">
        <f t="shared" si="157"/>
        <v>57.43</v>
      </c>
      <c r="K279" s="151">
        <f t="shared" si="158"/>
        <v>295.81</v>
      </c>
      <c r="L279" s="152"/>
      <c r="M279" s="150">
        <f t="shared" si="161"/>
        <v>0</v>
      </c>
      <c r="N279" s="150"/>
      <c r="O279" s="150"/>
      <c r="P279" s="150"/>
      <c r="Q279" s="150"/>
      <c r="R279" s="150">
        <f t="shared" si="159"/>
        <v>0</v>
      </c>
      <c r="S279" s="153">
        <f t="shared" si="160"/>
        <v>0</v>
      </c>
    </row>
    <row r="280" spans="1:19" s="59" customFormat="1" ht="66" x14ac:dyDescent="0.25">
      <c r="A280" s="147" t="s">
        <v>443</v>
      </c>
      <c r="B280" s="147" t="s">
        <v>11</v>
      </c>
      <c r="C280" s="148" t="s">
        <v>404</v>
      </c>
      <c r="D280" s="149"/>
      <c r="E280" s="150">
        <f t="shared" si="156"/>
        <v>0</v>
      </c>
      <c r="F280" s="150"/>
      <c r="G280" s="150"/>
      <c r="H280" s="150"/>
      <c r="I280" s="150"/>
      <c r="J280" s="150">
        <f t="shared" si="157"/>
        <v>0</v>
      </c>
      <c r="K280" s="151">
        <f t="shared" si="158"/>
        <v>0</v>
      </c>
      <c r="L280" s="152">
        <v>276</v>
      </c>
      <c r="M280" s="150">
        <f t="shared" si="161"/>
        <v>1.7358490566037736</v>
      </c>
      <c r="N280" s="150">
        <v>6.85</v>
      </c>
      <c r="O280" s="150">
        <f t="shared" ref="O280:O294" si="182">ROUND(IF(N280&gt;20,N280/$E$8*L280,L280*N280),2)</f>
        <v>1890.6</v>
      </c>
      <c r="P280" s="150" t="s">
        <v>341</v>
      </c>
      <c r="Q280" s="150">
        <f t="shared" ref="Q280" si="183">ROUND(O280*P280,2)</f>
        <v>1890.6</v>
      </c>
      <c r="R280" s="150">
        <f t="shared" si="159"/>
        <v>455.45</v>
      </c>
      <c r="S280" s="153">
        <f t="shared" si="160"/>
        <v>2346.0499999999997</v>
      </c>
    </row>
    <row r="281" spans="1:19" s="59" customFormat="1" ht="66" x14ac:dyDescent="0.25">
      <c r="A281" s="147" t="s">
        <v>443</v>
      </c>
      <c r="B281" s="147" t="s">
        <v>11</v>
      </c>
      <c r="C281" s="148" t="s">
        <v>444</v>
      </c>
      <c r="D281" s="149">
        <v>40</v>
      </c>
      <c r="E281" s="150">
        <f t="shared" si="156"/>
        <v>0.25157232704402516</v>
      </c>
      <c r="F281" s="150">
        <v>1995</v>
      </c>
      <c r="G281" s="150">
        <f t="shared" si="180"/>
        <v>501.89</v>
      </c>
      <c r="H281" s="150" t="s">
        <v>360</v>
      </c>
      <c r="I281" s="150">
        <f t="shared" ref="I281" si="184">ROUND(G281*H281,2)</f>
        <v>150.57</v>
      </c>
      <c r="J281" s="150">
        <f t="shared" si="157"/>
        <v>36.270000000000003</v>
      </c>
      <c r="K281" s="151">
        <f t="shared" si="158"/>
        <v>186.84</v>
      </c>
      <c r="L281" s="152"/>
      <c r="M281" s="150">
        <f t="shared" si="161"/>
        <v>0</v>
      </c>
      <c r="N281" s="150"/>
      <c r="O281" s="150"/>
      <c r="P281" s="150"/>
      <c r="Q281" s="150"/>
      <c r="R281" s="150">
        <f t="shared" si="159"/>
        <v>0</v>
      </c>
      <c r="S281" s="153">
        <f t="shared" si="160"/>
        <v>0</v>
      </c>
    </row>
    <row r="282" spans="1:19" s="59" customFormat="1" ht="66" x14ac:dyDescent="0.25">
      <c r="A282" s="147" t="s">
        <v>443</v>
      </c>
      <c r="B282" s="147" t="s">
        <v>11</v>
      </c>
      <c r="C282" s="148" t="s">
        <v>444</v>
      </c>
      <c r="D282" s="149"/>
      <c r="E282" s="150">
        <f t="shared" si="156"/>
        <v>0</v>
      </c>
      <c r="F282" s="150"/>
      <c r="G282" s="150"/>
      <c r="H282" s="150"/>
      <c r="I282" s="150"/>
      <c r="J282" s="150">
        <f t="shared" si="157"/>
        <v>0</v>
      </c>
      <c r="K282" s="151">
        <f t="shared" si="158"/>
        <v>0</v>
      </c>
      <c r="L282" s="152">
        <v>119</v>
      </c>
      <c r="M282" s="150">
        <f t="shared" si="161"/>
        <v>0.74842767295597479</v>
      </c>
      <c r="N282" s="150">
        <v>1995</v>
      </c>
      <c r="O282" s="150">
        <f t="shared" si="182"/>
        <v>1493.11</v>
      </c>
      <c r="P282" s="150" t="s">
        <v>341</v>
      </c>
      <c r="Q282" s="150">
        <f t="shared" ref="Q282" si="185">ROUND(O282*P282,2)</f>
        <v>1493.11</v>
      </c>
      <c r="R282" s="150">
        <f t="shared" si="159"/>
        <v>359.69</v>
      </c>
      <c r="S282" s="153">
        <f t="shared" si="160"/>
        <v>1852.8</v>
      </c>
    </row>
    <row r="283" spans="1:19" s="59" customFormat="1" ht="66" x14ac:dyDescent="0.25">
      <c r="A283" s="147" t="s">
        <v>443</v>
      </c>
      <c r="B283" s="147" t="s">
        <v>11</v>
      </c>
      <c r="C283" s="148" t="s">
        <v>445</v>
      </c>
      <c r="D283" s="149">
        <v>40</v>
      </c>
      <c r="E283" s="150">
        <f t="shared" si="156"/>
        <v>0.25157232704402516</v>
      </c>
      <c r="F283" s="150">
        <v>2173.5</v>
      </c>
      <c r="G283" s="150">
        <f t="shared" si="180"/>
        <v>546.79</v>
      </c>
      <c r="H283" s="150" t="s">
        <v>360</v>
      </c>
      <c r="I283" s="150">
        <f t="shared" ref="I283" si="186">ROUND(G283*H283,2)</f>
        <v>164.04</v>
      </c>
      <c r="J283" s="150">
        <f t="shared" si="157"/>
        <v>39.520000000000003</v>
      </c>
      <c r="K283" s="151">
        <f t="shared" si="158"/>
        <v>203.56</v>
      </c>
      <c r="L283" s="152"/>
      <c r="M283" s="150">
        <f t="shared" si="161"/>
        <v>0</v>
      </c>
      <c r="N283" s="150"/>
      <c r="O283" s="150"/>
      <c r="P283" s="150"/>
      <c r="Q283" s="150"/>
      <c r="R283" s="150">
        <f t="shared" si="159"/>
        <v>0</v>
      </c>
      <c r="S283" s="153">
        <f t="shared" si="160"/>
        <v>0</v>
      </c>
    </row>
    <row r="284" spans="1:19" s="146" customFormat="1" ht="66" x14ac:dyDescent="0.25">
      <c r="A284" s="147" t="s">
        <v>443</v>
      </c>
      <c r="B284" s="147" t="s">
        <v>11</v>
      </c>
      <c r="C284" s="148" t="s">
        <v>445</v>
      </c>
      <c r="D284" s="152"/>
      <c r="E284" s="150">
        <f t="shared" si="156"/>
        <v>0</v>
      </c>
      <c r="F284" s="150"/>
      <c r="G284" s="150"/>
      <c r="H284" s="150"/>
      <c r="I284" s="150"/>
      <c r="J284" s="150">
        <f t="shared" si="157"/>
        <v>0</v>
      </c>
      <c r="K284" s="151">
        <f t="shared" si="158"/>
        <v>0</v>
      </c>
      <c r="L284" s="152">
        <v>119</v>
      </c>
      <c r="M284" s="150">
        <f t="shared" si="161"/>
        <v>0.74842767295597479</v>
      </c>
      <c r="N284" s="150">
        <v>2173.5</v>
      </c>
      <c r="O284" s="150">
        <f t="shared" si="182"/>
        <v>1626.71</v>
      </c>
      <c r="P284" s="150" t="s">
        <v>341</v>
      </c>
      <c r="Q284" s="150">
        <f t="shared" ref="Q284" si="187">ROUND(O284*P284,2)</f>
        <v>1626.71</v>
      </c>
      <c r="R284" s="150">
        <f t="shared" si="159"/>
        <v>391.87</v>
      </c>
      <c r="S284" s="153">
        <f t="shared" si="160"/>
        <v>2018.58</v>
      </c>
    </row>
    <row r="285" spans="1:19" s="59" customFormat="1" ht="66" x14ac:dyDescent="0.25">
      <c r="A285" s="147" t="s">
        <v>443</v>
      </c>
      <c r="B285" s="147" t="s">
        <v>11</v>
      </c>
      <c r="C285" s="148" t="s">
        <v>355</v>
      </c>
      <c r="D285" s="149">
        <v>244</v>
      </c>
      <c r="E285" s="150">
        <f t="shared" si="156"/>
        <v>1.5345911949685536</v>
      </c>
      <c r="F285" s="150">
        <v>8.4499999999999993</v>
      </c>
      <c r="G285" s="150">
        <f t="shared" si="180"/>
        <v>2061.8000000000002</v>
      </c>
      <c r="H285" s="150" t="s">
        <v>360</v>
      </c>
      <c r="I285" s="150">
        <f t="shared" ref="I285:I289" si="188">ROUND(G285*H285,2)</f>
        <v>618.54</v>
      </c>
      <c r="J285" s="150">
        <f t="shared" si="157"/>
        <v>149.01</v>
      </c>
      <c r="K285" s="151">
        <f t="shared" si="158"/>
        <v>767.55</v>
      </c>
      <c r="L285" s="152"/>
      <c r="M285" s="150"/>
      <c r="N285" s="150"/>
      <c r="O285" s="150"/>
      <c r="P285" s="150"/>
      <c r="Q285" s="150"/>
      <c r="R285" s="150">
        <f t="shared" si="159"/>
        <v>0</v>
      </c>
      <c r="S285" s="153">
        <f t="shared" si="160"/>
        <v>0</v>
      </c>
    </row>
    <row r="286" spans="1:19" s="59" customFormat="1" ht="66" x14ac:dyDescent="0.25">
      <c r="A286" s="147" t="s">
        <v>443</v>
      </c>
      <c r="B286" s="147" t="s">
        <v>11</v>
      </c>
      <c r="C286" s="148" t="s">
        <v>355</v>
      </c>
      <c r="D286" s="149">
        <v>60</v>
      </c>
      <c r="E286" s="150">
        <f t="shared" si="156"/>
        <v>0.37735849056603776</v>
      </c>
      <c r="F286" s="150">
        <v>8.66</v>
      </c>
      <c r="G286" s="150">
        <f t="shared" si="180"/>
        <v>519.6</v>
      </c>
      <c r="H286" s="150" t="s">
        <v>360</v>
      </c>
      <c r="I286" s="150">
        <f t="shared" si="188"/>
        <v>155.88</v>
      </c>
      <c r="J286" s="150">
        <f t="shared" si="157"/>
        <v>37.549999999999997</v>
      </c>
      <c r="K286" s="151">
        <f t="shared" si="158"/>
        <v>193.43</v>
      </c>
      <c r="L286" s="152"/>
      <c r="M286" s="150"/>
      <c r="N286" s="150"/>
      <c r="O286" s="150"/>
      <c r="P286" s="150"/>
      <c r="Q286" s="150"/>
      <c r="R286" s="150">
        <f t="shared" si="159"/>
        <v>0</v>
      </c>
      <c r="S286" s="153">
        <f t="shared" si="160"/>
        <v>0</v>
      </c>
    </row>
    <row r="287" spans="1:19" s="59" customFormat="1" ht="66" x14ac:dyDescent="0.25">
      <c r="A287" s="147" t="s">
        <v>443</v>
      </c>
      <c r="B287" s="147" t="s">
        <v>11</v>
      </c>
      <c r="C287" s="148" t="s">
        <v>355</v>
      </c>
      <c r="D287" s="149">
        <v>24</v>
      </c>
      <c r="E287" s="150">
        <f t="shared" si="156"/>
        <v>0.15094339622641509</v>
      </c>
      <c r="F287" s="150">
        <v>9.76</v>
      </c>
      <c r="G287" s="150">
        <f t="shared" si="180"/>
        <v>234.24</v>
      </c>
      <c r="H287" s="150" t="s">
        <v>360</v>
      </c>
      <c r="I287" s="150">
        <f t="shared" si="188"/>
        <v>70.27</v>
      </c>
      <c r="J287" s="150">
        <f t="shared" si="157"/>
        <v>16.93</v>
      </c>
      <c r="K287" s="151">
        <f t="shared" si="158"/>
        <v>87.199999999999989</v>
      </c>
      <c r="L287" s="152"/>
      <c r="M287" s="150"/>
      <c r="N287" s="150"/>
      <c r="O287" s="150"/>
      <c r="P287" s="150"/>
      <c r="Q287" s="150"/>
      <c r="R287" s="150">
        <f t="shared" si="159"/>
        <v>0</v>
      </c>
      <c r="S287" s="153">
        <f t="shared" si="160"/>
        <v>0</v>
      </c>
    </row>
    <row r="288" spans="1:19" s="59" customFormat="1" ht="66" x14ac:dyDescent="0.25">
      <c r="A288" s="147" t="s">
        <v>443</v>
      </c>
      <c r="B288" s="147" t="s">
        <v>11</v>
      </c>
      <c r="C288" s="148" t="s">
        <v>355</v>
      </c>
      <c r="D288" s="149">
        <v>244</v>
      </c>
      <c r="E288" s="150">
        <f t="shared" si="156"/>
        <v>1.5345911949685536</v>
      </c>
      <c r="F288" s="150">
        <v>10</v>
      </c>
      <c r="G288" s="150">
        <f t="shared" si="180"/>
        <v>2440</v>
      </c>
      <c r="H288" s="150" t="s">
        <v>360</v>
      </c>
      <c r="I288" s="150">
        <f t="shared" si="188"/>
        <v>732</v>
      </c>
      <c r="J288" s="150">
        <f t="shared" si="157"/>
        <v>176.34</v>
      </c>
      <c r="K288" s="151">
        <f t="shared" si="158"/>
        <v>908.34</v>
      </c>
      <c r="L288" s="152"/>
      <c r="M288" s="150"/>
      <c r="N288" s="150"/>
      <c r="O288" s="150"/>
      <c r="P288" s="150"/>
      <c r="Q288" s="150"/>
      <c r="R288" s="150">
        <f t="shared" si="159"/>
        <v>0</v>
      </c>
      <c r="S288" s="153">
        <f t="shared" si="160"/>
        <v>0</v>
      </c>
    </row>
    <row r="289" spans="1:19" s="59" customFormat="1" ht="66" x14ac:dyDescent="0.25">
      <c r="A289" s="147" t="s">
        <v>443</v>
      </c>
      <c r="B289" s="147" t="s">
        <v>11</v>
      </c>
      <c r="C289" s="148" t="s">
        <v>355</v>
      </c>
      <c r="D289" s="149">
        <v>12</v>
      </c>
      <c r="E289" s="150">
        <f t="shared" si="156"/>
        <v>7.5471698113207544E-2</v>
      </c>
      <c r="F289" s="150">
        <v>11.09</v>
      </c>
      <c r="G289" s="150">
        <f t="shared" si="180"/>
        <v>133.08000000000001</v>
      </c>
      <c r="H289" s="150" t="s">
        <v>360</v>
      </c>
      <c r="I289" s="150">
        <f t="shared" si="188"/>
        <v>39.92</v>
      </c>
      <c r="J289" s="150">
        <f t="shared" si="157"/>
        <v>9.6199999999999992</v>
      </c>
      <c r="K289" s="151">
        <f t="shared" si="158"/>
        <v>49.54</v>
      </c>
      <c r="L289" s="152"/>
      <c r="M289" s="150"/>
      <c r="N289" s="150"/>
      <c r="O289" s="150"/>
      <c r="P289" s="150"/>
      <c r="Q289" s="150"/>
      <c r="R289" s="150">
        <f t="shared" si="159"/>
        <v>0</v>
      </c>
      <c r="S289" s="153">
        <f t="shared" si="160"/>
        <v>0</v>
      </c>
    </row>
    <row r="290" spans="1:19" s="59" customFormat="1" ht="66" x14ac:dyDescent="0.25">
      <c r="A290" s="147" t="s">
        <v>443</v>
      </c>
      <c r="B290" s="147" t="s">
        <v>11</v>
      </c>
      <c r="C290" s="148" t="s">
        <v>355</v>
      </c>
      <c r="D290" s="149"/>
      <c r="E290" s="150">
        <f t="shared" si="156"/>
        <v>0</v>
      </c>
      <c r="F290" s="150"/>
      <c r="G290" s="150"/>
      <c r="H290" s="150"/>
      <c r="I290" s="150"/>
      <c r="J290" s="150">
        <f t="shared" si="157"/>
        <v>0</v>
      </c>
      <c r="K290" s="151">
        <f t="shared" si="158"/>
        <v>0</v>
      </c>
      <c r="L290" s="152">
        <v>624</v>
      </c>
      <c r="M290" s="150">
        <f t="shared" si="161"/>
        <v>3.9245283018867925</v>
      </c>
      <c r="N290" s="150">
        <v>10</v>
      </c>
      <c r="O290" s="150">
        <f t="shared" si="182"/>
        <v>6240</v>
      </c>
      <c r="P290" s="150" t="s">
        <v>341</v>
      </c>
      <c r="Q290" s="150">
        <f t="shared" ref="Q290:Q309" si="189">ROUND(O290*P290,2)</f>
        <v>6240</v>
      </c>
      <c r="R290" s="150">
        <f t="shared" si="159"/>
        <v>1503.22</v>
      </c>
      <c r="S290" s="153">
        <f t="shared" si="160"/>
        <v>7743.22</v>
      </c>
    </row>
    <row r="291" spans="1:19" s="59" customFormat="1" ht="66" x14ac:dyDescent="0.25">
      <c r="A291" s="147" t="s">
        <v>443</v>
      </c>
      <c r="B291" s="147" t="s">
        <v>11</v>
      </c>
      <c r="C291" s="148" t="s">
        <v>355</v>
      </c>
      <c r="D291" s="149"/>
      <c r="E291" s="150">
        <f t="shared" si="156"/>
        <v>0</v>
      </c>
      <c r="F291" s="150"/>
      <c r="G291" s="150"/>
      <c r="H291" s="150"/>
      <c r="I291" s="150"/>
      <c r="J291" s="150">
        <f t="shared" si="157"/>
        <v>0</v>
      </c>
      <c r="K291" s="151">
        <f t="shared" si="158"/>
        <v>0</v>
      </c>
      <c r="L291" s="152">
        <v>36</v>
      </c>
      <c r="M291" s="150">
        <f t="shared" si="161"/>
        <v>0.22641509433962265</v>
      </c>
      <c r="N291" s="150">
        <v>11.09</v>
      </c>
      <c r="O291" s="150">
        <f t="shared" si="182"/>
        <v>399.24</v>
      </c>
      <c r="P291" s="150" t="s">
        <v>341</v>
      </c>
      <c r="Q291" s="150">
        <f t="shared" si="189"/>
        <v>399.24</v>
      </c>
      <c r="R291" s="150">
        <f t="shared" si="159"/>
        <v>96.18</v>
      </c>
      <c r="S291" s="153">
        <f t="shared" si="160"/>
        <v>495.42</v>
      </c>
    </row>
    <row r="292" spans="1:19" s="59" customFormat="1" ht="66" x14ac:dyDescent="0.25">
      <c r="A292" s="147" t="s">
        <v>443</v>
      </c>
      <c r="B292" s="147" t="s">
        <v>11</v>
      </c>
      <c r="C292" s="148" t="s">
        <v>355</v>
      </c>
      <c r="D292" s="149"/>
      <c r="E292" s="150">
        <f t="shared" si="156"/>
        <v>0</v>
      </c>
      <c r="F292" s="150"/>
      <c r="G292" s="150"/>
      <c r="H292" s="150"/>
      <c r="I292" s="150"/>
      <c r="J292" s="150">
        <f t="shared" si="157"/>
        <v>0</v>
      </c>
      <c r="K292" s="151">
        <f t="shared" si="158"/>
        <v>0</v>
      </c>
      <c r="L292" s="152">
        <v>632</v>
      </c>
      <c r="M292" s="150">
        <f t="shared" si="161"/>
        <v>3.9748427672955975</v>
      </c>
      <c r="N292" s="150">
        <v>8.4499999999999993</v>
      </c>
      <c r="O292" s="150">
        <f t="shared" si="182"/>
        <v>5340.4</v>
      </c>
      <c r="P292" s="150" t="s">
        <v>341</v>
      </c>
      <c r="Q292" s="150">
        <f t="shared" si="189"/>
        <v>5340.4</v>
      </c>
      <c r="R292" s="150">
        <f t="shared" si="159"/>
        <v>1286.5</v>
      </c>
      <c r="S292" s="153">
        <f t="shared" si="160"/>
        <v>6626.9</v>
      </c>
    </row>
    <row r="293" spans="1:19" s="59" customFormat="1" ht="66" x14ac:dyDescent="0.25">
      <c r="A293" s="147" t="s">
        <v>443</v>
      </c>
      <c r="B293" s="147" t="s">
        <v>11</v>
      </c>
      <c r="C293" s="148" t="s">
        <v>355</v>
      </c>
      <c r="D293" s="149"/>
      <c r="E293" s="150">
        <f t="shared" si="156"/>
        <v>0</v>
      </c>
      <c r="F293" s="150"/>
      <c r="G293" s="150"/>
      <c r="H293" s="150"/>
      <c r="I293" s="150"/>
      <c r="J293" s="150">
        <f t="shared" si="157"/>
        <v>0</v>
      </c>
      <c r="K293" s="151">
        <f t="shared" si="158"/>
        <v>0</v>
      </c>
      <c r="L293" s="152">
        <v>336</v>
      </c>
      <c r="M293" s="150">
        <f t="shared" si="161"/>
        <v>2.1132075471698113</v>
      </c>
      <c r="N293" s="150">
        <v>8.66</v>
      </c>
      <c r="O293" s="150">
        <f t="shared" si="182"/>
        <v>2909.76</v>
      </c>
      <c r="P293" s="150" t="s">
        <v>341</v>
      </c>
      <c r="Q293" s="150">
        <f t="shared" si="189"/>
        <v>2909.76</v>
      </c>
      <c r="R293" s="150">
        <f t="shared" si="159"/>
        <v>700.96</v>
      </c>
      <c r="S293" s="153">
        <f t="shared" si="160"/>
        <v>3610.7200000000003</v>
      </c>
    </row>
    <row r="294" spans="1:19" s="59" customFormat="1" ht="66" x14ac:dyDescent="0.25">
      <c r="A294" s="147" t="s">
        <v>443</v>
      </c>
      <c r="B294" s="147" t="s">
        <v>11</v>
      </c>
      <c r="C294" s="148" t="s">
        <v>355</v>
      </c>
      <c r="D294" s="149"/>
      <c r="E294" s="150">
        <f t="shared" si="156"/>
        <v>0</v>
      </c>
      <c r="F294" s="150"/>
      <c r="G294" s="150"/>
      <c r="H294" s="150"/>
      <c r="I294" s="150"/>
      <c r="J294" s="150">
        <f t="shared" si="157"/>
        <v>0</v>
      </c>
      <c r="K294" s="151">
        <f t="shared" si="158"/>
        <v>0</v>
      </c>
      <c r="L294" s="152">
        <v>60</v>
      </c>
      <c r="M294" s="150">
        <f t="shared" si="161"/>
        <v>0.37735849056603776</v>
      </c>
      <c r="N294" s="150">
        <v>9.76</v>
      </c>
      <c r="O294" s="150">
        <f t="shared" si="182"/>
        <v>585.6</v>
      </c>
      <c r="P294" s="150" t="s">
        <v>341</v>
      </c>
      <c r="Q294" s="150">
        <f t="shared" si="189"/>
        <v>585.6</v>
      </c>
      <c r="R294" s="150">
        <f t="shared" si="159"/>
        <v>141.07</v>
      </c>
      <c r="S294" s="153">
        <f t="shared" si="160"/>
        <v>726.67000000000007</v>
      </c>
    </row>
    <row r="295" spans="1:19" s="59" customFormat="1" ht="66" x14ac:dyDescent="0.25">
      <c r="A295" s="154" t="s">
        <v>446</v>
      </c>
      <c r="B295" s="155"/>
      <c r="C295" s="155"/>
      <c r="D295" s="156">
        <v>780</v>
      </c>
      <c r="E295" s="157">
        <f t="shared" si="156"/>
        <v>4.9056603773584904</v>
      </c>
      <c r="F295" s="158"/>
      <c r="G295" s="158"/>
      <c r="H295" s="158"/>
      <c r="I295" s="158">
        <f>SUM(I279:I294)</f>
        <v>2169.6</v>
      </c>
      <c r="J295" s="158">
        <f t="shared" ref="J295:K295" si="190">SUM(J279:J294)</f>
        <v>522.67000000000007</v>
      </c>
      <c r="K295" s="158">
        <f t="shared" si="190"/>
        <v>2692.27</v>
      </c>
      <c r="L295" s="160">
        <v>2202</v>
      </c>
      <c r="M295" s="161">
        <f t="shared" si="161"/>
        <v>13.849056603773585</v>
      </c>
      <c r="N295" s="162"/>
      <c r="O295" s="162"/>
      <c r="P295" s="162"/>
      <c r="Q295" s="162">
        <f>SUM(Q279:Q294)</f>
        <v>20485.419999999998</v>
      </c>
      <c r="R295" s="162">
        <f t="shared" ref="R295:S295" si="191">SUM(R279:R294)</f>
        <v>4934.9399999999996</v>
      </c>
      <c r="S295" s="162">
        <f t="shared" si="191"/>
        <v>25420.36</v>
      </c>
    </row>
    <row r="296" spans="1:19" s="59" customFormat="1" ht="66" x14ac:dyDescent="0.25">
      <c r="A296" s="1663" t="s">
        <v>2458</v>
      </c>
      <c r="B296" s="1663" t="s">
        <v>11</v>
      </c>
      <c r="C296" s="1664" t="s">
        <v>259</v>
      </c>
      <c r="D296" s="1687"/>
      <c r="E296" s="1688"/>
      <c r="F296" s="1670"/>
      <c r="G296" s="1670"/>
      <c r="H296" s="1670"/>
      <c r="I296" s="1670"/>
      <c r="J296" s="1670"/>
      <c r="K296" s="1695"/>
      <c r="L296" s="1660">
        <v>8</v>
      </c>
      <c r="M296" s="1661">
        <f t="shared" ref="M296:M303" si="192">L296/$E$8</f>
        <v>5.0314465408805034E-2</v>
      </c>
      <c r="N296" s="1661">
        <v>11.25</v>
      </c>
      <c r="O296" s="1661">
        <f t="shared" ref="O296:O304" si="193">ROUND(IF(N296&gt;20,N296/$E$8*L296,L296*N296),2)</f>
        <v>90</v>
      </c>
      <c r="P296" s="1662">
        <v>1</v>
      </c>
      <c r="Q296" s="1661">
        <f t="shared" ref="Q296" si="194">ROUND(O296*P296,2)</f>
        <v>90</v>
      </c>
      <c r="R296" s="1661">
        <f t="shared" ref="R296" si="195">ROUND(Q296*0.2409,2)</f>
        <v>21.68</v>
      </c>
      <c r="S296" s="145">
        <f t="shared" ref="S296" si="196">R296+Q296</f>
        <v>111.68</v>
      </c>
    </row>
    <row r="297" spans="1:19" s="59" customFormat="1" ht="66" x14ac:dyDescent="0.25">
      <c r="A297" s="1663" t="s">
        <v>2458</v>
      </c>
      <c r="B297" s="1663" t="s">
        <v>11</v>
      </c>
      <c r="C297" s="1664" t="s">
        <v>259</v>
      </c>
      <c r="D297" s="1687"/>
      <c r="E297" s="1688"/>
      <c r="F297" s="1670"/>
      <c r="G297" s="1670"/>
      <c r="H297" s="1670"/>
      <c r="I297" s="1670"/>
      <c r="J297" s="1670"/>
      <c r="K297" s="1695"/>
      <c r="L297" s="1660">
        <v>32</v>
      </c>
      <c r="M297" s="1661">
        <f t="shared" si="192"/>
        <v>0.20125786163522014</v>
      </c>
      <c r="N297" s="1661">
        <v>11.25</v>
      </c>
      <c r="O297" s="1661">
        <f t="shared" si="193"/>
        <v>360</v>
      </c>
      <c r="P297" s="1662">
        <v>1</v>
      </c>
      <c r="Q297" s="1661">
        <f t="shared" ref="Q297:Q303" si="197">ROUND(O297*P297,2)</f>
        <v>360</v>
      </c>
      <c r="R297" s="1661">
        <f t="shared" ref="R297:R303" si="198">ROUND(Q297*0.2409,2)</f>
        <v>86.72</v>
      </c>
      <c r="S297" s="145">
        <f t="shared" ref="S297:S303" si="199">R297+Q297</f>
        <v>446.72</v>
      </c>
    </row>
    <row r="298" spans="1:19" s="59" customFormat="1" ht="66" x14ac:dyDescent="0.25">
      <c r="A298" s="1663" t="s">
        <v>2458</v>
      </c>
      <c r="B298" s="1663" t="s">
        <v>11</v>
      </c>
      <c r="C298" s="1664" t="s">
        <v>259</v>
      </c>
      <c r="D298" s="1687"/>
      <c r="E298" s="1688"/>
      <c r="F298" s="1670"/>
      <c r="G298" s="1670"/>
      <c r="H298" s="1670"/>
      <c r="I298" s="1670"/>
      <c r="J298" s="1670"/>
      <c r="K298" s="1695"/>
      <c r="L298" s="1660">
        <v>8</v>
      </c>
      <c r="M298" s="1661">
        <f t="shared" si="192"/>
        <v>5.0314465408805034E-2</v>
      </c>
      <c r="N298" s="1661">
        <v>9.76</v>
      </c>
      <c r="O298" s="1661">
        <f t="shared" si="193"/>
        <v>78.08</v>
      </c>
      <c r="P298" s="1662">
        <v>1</v>
      </c>
      <c r="Q298" s="1661">
        <f t="shared" si="197"/>
        <v>78.08</v>
      </c>
      <c r="R298" s="1661">
        <f t="shared" si="198"/>
        <v>18.809999999999999</v>
      </c>
      <c r="S298" s="145">
        <f t="shared" si="199"/>
        <v>96.89</v>
      </c>
    </row>
    <row r="299" spans="1:19" s="59" customFormat="1" ht="66" x14ac:dyDescent="0.25">
      <c r="A299" s="1663" t="s">
        <v>2458</v>
      </c>
      <c r="B299" s="1663" t="s">
        <v>11</v>
      </c>
      <c r="C299" s="1664" t="s">
        <v>259</v>
      </c>
      <c r="D299" s="1687"/>
      <c r="E299" s="1688"/>
      <c r="F299" s="1670"/>
      <c r="G299" s="1670"/>
      <c r="H299" s="1670"/>
      <c r="I299" s="1670"/>
      <c r="J299" s="1670"/>
      <c r="K299" s="1695"/>
      <c r="L299" s="1660">
        <v>18</v>
      </c>
      <c r="M299" s="1661">
        <f t="shared" si="192"/>
        <v>0.11320754716981132</v>
      </c>
      <c r="N299" s="1661">
        <v>10.98</v>
      </c>
      <c r="O299" s="1661">
        <f t="shared" si="193"/>
        <v>197.64</v>
      </c>
      <c r="P299" s="1662">
        <v>1</v>
      </c>
      <c r="Q299" s="1661">
        <f t="shared" si="197"/>
        <v>197.64</v>
      </c>
      <c r="R299" s="1661">
        <f t="shared" si="198"/>
        <v>47.61</v>
      </c>
      <c r="S299" s="145">
        <f t="shared" si="199"/>
        <v>245.25</v>
      </c>
    </row>
    <row r="300" spans="1:19" s="59" customFormat="1" ht="66" x14ac:dyDescent="0.25">
      <c r="A300" s="1663" t="s">
        <v>2458</v>
      </c>
      <c r="B300" s="1663" t="s">
        <v>11</v>
      </c>
      <c r="C300" s="1664" t="s">
        <v>259</v>
      </c>
      <c r="D300" s="1687"/>
      <c r="E300" s="1688"/>
      <c r="F300" s="1670"/>
      <c r="G300" s="1670"/>
      <c r="H300" s="1670"/>
      <c r="I300" s="1670"/>
      <c r="J300" s="1670"/>
      <c r="K300" s="1695"/>
      <c r="L300" s="1660">
        <v>48</v>
      </c>
      <c r="M300" s="1661">
        <f t="shared" si="192"/>
        <v>0.30188679245283018</v>
      </c>
      <c r="N300" s="1661">
        <v>8.4499999999999993</v>
      </c>
      <c r="O300" s="1661">
        <f t="shared" si="193"/>
        <v>405.6</v>
      </c>
      <c r="P300" s="1662">
        <v>1</v>
      </c>
      <c r="Q300" s="1661">
        <f t="shared" si="197"/>
        <v>405.6</v>
      </c>
      <c r="R300" s="1661">
        <f t="shared" si="198"/>
        <v>97.71</v>
      </c>
      <c r="S300" s="145">
        <f t="shared" si="199"/>
        <v>503.31</v>
      </c>
    </row>
    <row r="301" spans="1:19" s="59" customFormat="1" ht="66" x14ac:dyDescent="0.25">
      <c r="A301" s="1663" t="s">
        <v>2458</v>
      </c>
      <c r="B301" s="1663" t="s">
        <v>11</v>
      </c>
      <c r="C301" s="1664" t="s">
        <v>259</v>
      </c>
      <c r="D301" s="1687"/>
      <c r="E301" s="1688"/>
      <c r="F301" s="1670"/>
      <c r="G301" s="1670"/>
      <c r="H301" s="1670"/>
      <c r="I301" s="1670"/>
      <c r="J301" s="1670"/>
      <c r="K301" s="1695"/>
      <c r="L301" s="1660">
        <v>32</v>
      </c>
      <c r="M301" s="1661">
        <f t="shared" si="192"/>
        <v>0.20125786163522014</v>
      </c>
      <c r="N301" s="1661">
        <v>10</v>
      </c>
      <c r="O301" s="1661">
        <f t="shared" si="193"/>
        <v>320</v>
      </c>
      <c r="P301" s="1662">
        <v>1</v>
      </c>
      <c r="Q301" s="1661">
        <f t="shared" si="197"/>
        <v>320</v>
      </c>
      <c r="R301" s="1661">
        <f t="shared" si="198"/>
        <v>77.09</v>
      </c>
      <c r="S301" s="145">
        <f t="shared" si="199"/>
        <v>397.09000000000003</v>
      </c>
    </row>
    <row r="302" spans="1:19" s="59" customFormat="1" ht="66" x14ac:dyDescent="0.25">
      <c r="A302" s="1663" t="s">
        <v>2458</v>
      </c>
      <c r="B302" s="1663" t="s">
        <v>11</v>
      </c>
      <c r="C302" s="1664" t="s">
        <v>259</v>
      </c>
      <c r="D302" s="1687"/>
      <c r="E302" s="1688"/>
      <c r="F302" s="1670"/>
      <c r="G302" s="1670"/>
      <c r="H302" s="1670"/>
      <c r="I302" s="1670"/>
      <c r="J302" s="1670"/>
      <c r="K302" s="1695"/>
      <c r="L302" s="1660">
        <v>48</v>
      </c>
      <c r="M302" s="1661">
        <f t="shared" si="192"/>
        <v>0.30188679245283018</v>
      </c>
      <c r="N302" s="1661">
        <v>8.4499999999999993</v>
      </c>
      <c r="O302" s="1661">
        <f t="shared" si="193"/>
        <v>405.6</v>
      </c>
      <c r="P302" s="1662">
        <v>1</v>
      </c>
      <c r="Q302" s="1661">
        <f t="shared" si="197"/>
        <v>405.6</v>
      </c>
      <c r="R302" s="1661">
        <f t="shared" si="198"/>
        <v>97.71</v>
      </c>
      <c r="S302" s="145">
        <f t="shared" si="199"/>
        <v>503.31</v>
      </c>
    </row>
    <row r="303" spans="1:19" s="59" customFormat="1" ht="66" x14ac:dyDescent="0.25">
      <c r="A303" s="1663" t="s">
        <v>2458</v>
      </c>
      <c r="B303" s="1663" t="s">
        <v>11</v>
      </c>
      <c r="C303" s="1664" t="s">
        <v>356</v>
      </c>
      <c r="D303" s="1687"/>
      <c r="E303" s="1688"/>
      <c r="F303" s="1670"/>
      <c r="G303" s="1670"/>
      <c r="H303" s="1670"/>
      <c r="I303" s="1670"/>
      <c r="J303" s="1670"/>
      <c r="K303" s="1695"/>
      <c r="L303" s="1696">
        <v>34.215000000000003</v>
      </c>
      <c r="M303" s="1661">
        <f t="shared" si="192"/>
        <v>0.21518867924528304</v>
      </c>
      <c r="N303" s="1661">
        <v>1966.5</v>
      </c>
      <c r="O303" s="1661">
        <f t="shared" si="193"/>
        <v>423.17</v>
      </c>
      <c r="P303" s="1662">
        <v>1</v>
      </c>
      <c r="Q303" s="1661">
        <f t="shared" si="197"/>
        <v>423.17</v>
      </c>
      <c r="R303" s="1661">
        <f t="shared" si="198"/>
        <v>101.94</v>
      </c>
      <c r="S303" s="145">
        <f t="shared" si="199"/>
        <v>525.11</v>
      </c>
    </row>
    <row r="304" spans="1:19" s="59" customFormat="1" x14ac:dyDescent="0.25">
      <c r="A304" s="154" t="s">
        <v>2459</v>
      </c>
      <c r="B304" s="155"/>
      <c r="C304" s="155"/>
      <c r="D304" s="1678"/>
      <c r="E304" s="1689"/>
      <c r="F304" s="1669"/>
      <c r="G304" s="1669"/>
      <c r="H304" s="1669"/>
      <c r="I304" s="1669"/>
      <c r="J304" s="1669"/>
      <c r="K304" s="1695"/>
      <c r="L304" s="1698">
        <f>SUM(L296:L303)</f>
        <v>228.215</v>
      </c>
      <c r="M304" s="1691">
        <f>SUM(M296:M303)</f>
        <v>1.435314465408805</v>
      </c>
      <c r="N304" s="1691"/>
      <c r="O304" s="1691">
        <f t="shared" si="193"/>
        <v>0</v>
      </c>
      <c r="P304" s="1692"/>
      <c r="Q304" s="1691">
        <f>SUM(Q296:Q303)</f>
        <v>2280.09</v>
      </c>
      <c r="R304" s="1691">
        <f>SUM(R296:R303)</f>
        <v>549.27</v>
      </c>
      <c r="S304" s="145">
        <f>SUM(S296:S303)</f>
        <v>2829.36</v>
      </c>
    </row>
    <row r="305" spans="1:19" s="59" customFormat="1" ht="33" x14ac:dyDescent="0.25">
      <c r="A305" s="147" t="s">
        <v>447</v>
      </c>
      <c r="B305" s="147" t="s">
        <v>8</v>
      </c>
      <c r="C305" s="148" t="s">
        <v>448</v>
      </c>
      <c r="D305" s="149"/>
      <c r="E305" s="150">
        <f t="shared" si="156"/>
        <v>0</v>
      </c>
      <c r="F305" s="150"/>
      <c r="G305" s="150"/>
      <c r="H305" s="150"/>
      <c r="I305" s="150"/>
      <c r="J305" s="150">
        <f t="shared" si="157"/>
        <v>0</v>
      </c>
      <c r="K305" s="151">
        <f t="shared" si="158"/>
        <v>0</v>
      </c>
      <c r="L305" s="152">
        <v>119</v>
      </c>
      <c r="M305" s="150">
        <f t="shared" si="161"/>
        <v>0.74842767295597479</v>
      </c>
      <c r="N305" s="150">
        <v>2800</v>
      </c>
      <c r="O305" s="150">
        <f>ROUND(IF(N305&gt;20,N305/$E$8*L305,L305*N305),2)</f>
        <v>2095.6</v>
      </c>
      <c r="P305" s="150" t="s">
        <v>360</v>
      </c>
      <c r="Q305" s="150">
        <f t="shared" si="189"/>
        <v>628.67999999999995</v>
      </c>
      <c r="R305" s="150">
        <f t="shared" si="159"/>
        <v>151.44999999999999</v>
      </c>
      <c r="S305" s="153">
        <f t="shared" si="160"/>
        <v>780.12999999999988</v>
      </c>
    </row>
    <row r="306" spans="1:19" s="146" customFormat="1" ht="33" x14ac:dyDescent="0.25">
      <c r="A306" s="154" t="s">
        <v>449</v>
      </c>
      <c r="B306" s="155"/>
      <c r="C306" s="155"/>
      <c r="D306" s="156"/>
      <c r="E306" s="157">
        <f t="shared" si="156"/>
        <v>0</v>
      </c>
      <c r="F306" s="158"/>
      <c r="G306" s="158"/>
      <c r="H306" s="158"/>
      <c r="I306" s="158"/>
      <c r="J306" s="158">
        <f t="shared" si="157"/>
        <v>0</v>
      </c>
      <c r="K306" s="159">
        <f t="shared" si="158"/>
        <v>0</v>
      </c>
      <c r="L306" s="160">
        <v>119</v>
      </c>
      <c r="M306" s="161">
        <f t="shared" si="161"/>
        <v>0.74842767295597479</v>
      </c>
      <c r="N306" s="162"/>
      <c r="O306" s="162"/>
      <c r="P306" s="162"/>
      <c r="Q306" s="162">
        <f>Q305</f>
        <v>628.67999999999995</v>
      </c>
      <c r="R306" s="162">
        <f t="shared" ref="R306:S306" si="200">R305</f>
        <v>151.44999999999999</v>
      </c>
      <c r="S306" s="162">
        <f t="shared" si="200"/>
        <v>780.12999999999988</v>
      </c>
    </row>
    <row r="307" spans="1:19" s="59" customFormat="1" ht="33" x14ac:dyDescent="0.25">
      <c r="A307" s="147" t="s">
        <v>450</v>
      </c>
      <c r="B307" s="147" t="s">
        <v>8</v>
      </c>
      <c r="C307" s="148" t="s">
        <v>451</v>
      </c>
      <c r="D307" s="149"/>
      <c r="E307" s="150">
        <f t="shared" si="156"/>
        <v>0</v>
      </c>
      <c r="F307" s="150"/>
      <c r="G307" s="150"/>
      <c r="H307" s="150"/>
      <c r="I307" s="150"/>
      <c r="J307" s="150">
        <f t="shared" si="157"/>
        <v>0</v>
      </c>
      <c r="K307" s="151">
        <f t="shared" si="158"/>
        <v>0</v>
      </c>
      <c r="L307" s="152">
        <v>119</v>
      </c>
      <c r="M307" s="150">
        <f t="shared" si="161"/>
        <v>0.74842767295597479</v>
      </c>
      <c r="N307" s="150">
        <v>2120</v>
      </c>
      <c r="O307" s="150">
        <f t="shared" ref="O307:O309" si="201">ROUND(IF(N307&gt;20,N307/$E$8*L307,L307*N307),2)</f>
        <v>1586.67</v>
      </c>
      <c r="P307" s="150" t="s">
        <v>360</v>
      </c>
      <c r="Q307" s="150">
        <f t="shared" si="189"/>
        <v>476</v>
      </c>
      <c r="R307" s="150">
        <f t="shared" si="159"/>
        <v>114.67</v>
      </c>
      <c r="S307" s="153">
        <f t="shared" si="160"/>
        <v>590.66999999999996</v>
      </c>
    </row>
    <row r="308" spans="1:19" s="59" customFormat="1" ht="33" x14ac:dyDescent="0.25">
      <c r="A308" s="147" t="s">
        <v>450</v>
      </c>
      <c r="B308" s="147" t="s">
        <v>8</v>
      </c>
      <c r="C308" s="148" t="s">
        <v>452</v>
      </c>
      <c r="D308" s="149"/>
      <c r="E308" s="150">
        <f t="shared" si="156"/>
        <v>0</v>
      </c>
      <c r="F308" s="150"/>
      <c r="G308" s="150"/>
      <c r="H308" s="150"/>
      <c r="I308" s="150"/>
      <c r="J308" s="150">
        <f t="shared" si="157"/>
        <v>0</v>
      </c>
      <c r="K308" s="151">
        <f t="shared" si="158"/>
        <v>0</v>
      </c>
      <c r="L308" s="152">
        <v>103</v>
      </c>
      <c r="M308" s="150">
        <f t="shared" si="161"/>
        <v>0.64779874213836475</v>
      </c>
      <c r="N308" s="150">
        <v>3000</v>
      </c>
      <c r="O308" s="150">
        <f t="shared" si="201"/>
        <v>1943.4</v>
      </c>
      <c r="P308" s="150" t="s">
        <v>360</v>
      </c>
      <c r="Q308" s="150">
        <f t="shared" si="189"/>
        <v>583.02</v>
      </c>
      <c r="R308" s="150">
        <f t="shared" si="159"/>
        <v>140.44999999999999</v>
      </c>
      <c r="S308" s="153">
        <f t="shared" si="160"/>
        <v>723.47</v>
      </c>
    </row>
    <row r="309" spans="1:19" s="59" customFormat="1" ht="33" x14ac:dyDescent="0.25">
      <c r="A309" s="147" t="s">
        <v>450</v>
      </c>
      <c r="B309" s="147" t="s">
        <v>8</v>
      </c>
      <c r="C309" s="148" t="s">
        <v>453</v>
      </c>
      <c r="D309" s="149"/>
      <c r="E309" s="150">
        <f t="shared" si="156"/>
        <v>0</v>
      </c>
      <c r="F309" s="150"/>
      <c r="G309" s="150"/>
      <c r="H309" s="150"/>
      <c r="I309" s="150"/>
      <c r="J309" s="150">
        <f t="shared" si="157"/>
        <v>0</v>
      </c>
      <c r="K309" s="151">
        <f t="shared" si="158"/>
        <v>0</v>
      </c>
      <c r="L309" s="152">
        <v>119</v>
      </c>
      <c r="M309" s="150">
        <f t="shared" si="161"/>
        <v>0.74842767295597479</v>
      </c>
      <c r="N309" s="150">
        <v>1500</v>
      </c>
      <c r="O309" s="150">
        <f t="shared" si="201"/>
        <v>1122.6400000000001</v>
      </c>
      <c r="P309" s="150" t="s">
        <v>360</v>
      </c>
      <c r="Q309" s="150">
        <f t="shared" si="189"/>
        <v>336.79</v>
      </c>
      <c r="R309" s="150">
        <f t="shared" si="159"/>
        <v>81.13</v>
      </c>
      <c r="S309" s="153">
        <f t="shared" si="160"/>
        <v>417.92</v>
      </c>
    </row>
    <row r="310" spans="1:19" s="59" customFormat="1" x14ac:dyDescent="0.25">
      <c r="A310" s="154" t="s">
        <v>454</v>
      </c>
      <c r="B310" s="155"/>
      <c r="C310" s="155"/>
      <c r="D310" s="156"/>
      <c r="E310" s="157">
        <f t="shared" si="156"/>
        <v>0</v>
      </c>
      <c r="F310" s="158"/>
      <c r="G310" s="158"/>
      <c r="H310" s="158"/>
      <c r="I310" s="158"/>
      <c r="J310" s="158">
        <f t="shared" si="157"/>
        <v>0</v>
      </c>
      <c r="K310" s="159">
        <f t="shared" si="158"/>
        <v>0</v>
      </c>
      <c r="L310" s="160">
        <v>341</v>
      </c>
      <c r="M310" s="161">
        <f t="shared" si="161"/>
        <v>2.1446540880503147</v>
      </c>
      <c r="N310" s="162"/>
      <c r="O310" s="162"/>
      <c r="P310" s="162"/>
      <c r="Q310" s="162">
        <f>SUM(Q307:Q309)</f>
        <v>1395.81</v>
      </c>
      <c r="R310" s="162">
        <f t="shared" ref="R310:S310" si="202">SUM(R307:R309)</f>
        <v>336.25</v>
      </c>
      <c r="S310" s="162">
        <f t="shared" si="202"/>
        <v>1732.06</v>
      </c>
    </row>
    <row r="311" spans="1:19" s="59" customFormat="1" ht="66" x14ac:dyDescent="0.25">
      <c r="A311" s="147" t="s">
        <v>455</v>
      </c>
      <c r="B311" s="147" t="s">
        <v>11</v>
      </c>
      <c r="C311" s="148" t="s">
        <v>206</v>
      </c>
      <c r="D311" s="149">
        <v>40</v>
      </c>
      <c r="E311" s="150">
        <f t="shared" si="156"/>
        <v>0.25157232704402516</v>
      </c>
      <c r="F311" s="150">
        <v>6.79</v>
      </c>
      <c r="G311" s="150">
        <f t="shared" ref="G311:G316" si="203">ROUND(IF(F311&gt;20,F311/$E$8*D311,D311*F311),2)</f>
        <v>271.60000000000002</v>
      </c>
      <c r="H311" s="150" t="s">
        <v>360</v>
      </c>
      <c r="I311" s="150">
        <f t="shared" ref="I311:I312" si="204">ROUND(G311*H311,2)</f>
        <v>81.48</v>
      </c>
      <c r="J311" s="150">
        <f t="shared" si="157"/>
        <v>19.63</v>
      </c>
      <c r="K311" s="151">
        <f t="shared" si="158"/>
        <v>101.11</v>
      </c>
      <c r="L311" s="152"/>
      <c r="M311" s="150"/>
      <c r="N311" s="150"/>
      <c r="O311" s="150"/>
      <c r="P311" s="150"/>
      <c r="Q311" s="150"/>
      <c r="R311" s="150">
        <f t="shared" si="159"/>
        <v>0</v>
      </c>
      <c r="S311" s="153">
        <f t="shared" si="160"/>
        <v>0</v>
      </c>
    </row>
    <row r="312" spans="1:19" s="59" customFormat="1" ht="66" x14ac:dyDescent="0.25">
      <c r="A312" s="147" t="s">
        <v>455</v>
      </c>
      <c r="B312" s="147" t="s">
        <v>11</v>
      </c>
      <c r="C312" s="148" t="s">
        <v>206</v>
      </c>
      <c r="D312" s="149">
        <v>276</v>
      </c>
      <c r="E312" s="150">
        <f t="shared" si="156"/>
        <v>1.7358490566037736</v>
      </c>
      <c r="F312" s="150">
        <v>7.46</v>
      </c>
      <c r="G312" s="150">
        <f t="shared" si="203"/>
        <v>2058.96</v>
      </c>
      <c r="H312" s="150" t="s">
        <v>360</v>
      </c>
      <c r="I312" s="150">
        <f t="shared" si="204"/>
        <v>617.69000000000005</v>
      </c>
      <c r="J312" s="150">
        <f t="shared" si="157"/>
        <v>148.80000000000001</v>
      </c>
      <c r="K312" s="151">
        <f t="shared" si="158"/>
        <v>766.49</v>
      </c>
      <c r="L312" s="152"/>
      <c r="M312" s="150"/>
      <c r="N312" s="150"/>
      <c r="O312" s="150"/>
      <c r="P312" s="150"/>
      <c r="Q312" s="150"/>
      <c r="R312" s="150">
        <f t="shared" si="159"/>
        <v>0</v>
      </c>
      <c r="S312" s="153">
        <f t="shared" si="160"/>
        <v>0</v>
      </c>
    </row>
    <row r="313" spans="1:19" s="59" customFormat="1" ht="66" x14ac:dyDescent="0.25">
      <c r="A313" s="147" t="s">
        <v>455</v>
      </c>
      <c r="B313" s="147" t="s">
        <v>11</v>
      </c>
      <c r="C313" s="148" t="s">
        <v>206</v>
      </c>
      <c r="D313" s="149"/>
      <c r="E313" s="150">
        <f t="shared" si="156"/>
        <v>0</v>
      </c>
      <c r="F313" s="150"/>
      <c r="G313" s="150"/>
      <c r="H313" s="150"/>
      <c r="I313" s="150"/>
      <c r="J313" s="150">
        <f t="shared" si="157"/>
        <v>0</v>
      </c>
      <c r="K313" s="151">
        <f t="shared" si="158"/>
        <v>0</v>
      </c>
      <c r="L313" s="152">
        <v>481</v>
      </c>
      <c r="M313" s="150">
        <f t="shared" si="161"/>
        <v>3.0251572327044025</v>
      </c>
      <c r="N313" s="150">
        <v>1140</v>
      </c>
      <c r="O313" s="150">
        <f t="shared" ref="O313:O320" si="205">ROUND(IF(N313&gt;20,N313/$E$8*L313,L313*N313),2)</f>
        <v>3448.68</v>
      </c>
      <c r="P313" s="150" t="s">
        <v>341</v>
      </c>
      <c r="Q313" s="150">
        <f t="shared" ref="Q313" si="206">ROUND(O313*P313,2)</f>
        <v>3448.68</v>
      </c>
      <c r="R313" s="150">
        <f t="shared" si="159"/>
        <v>830.79</v>
      </c>
      <c r="S313" s="153">
        <f t="shared" si="160"/>
        <v>4279.4699999999993</v>
      </c>
    </row>
    <row r="314" spans="1:19" s="59" customFormat="1" ht="66" x14ac:dyDescent="0.25">
      <c r="A314" s="147" t="s">
        <v>455</v>
      </c>
      <c r="B314" s="147" t="s">
        <v>11</v>
      </c>
      <c r="C314" s="148" t="s">
        <v>206</v>
      </c>
      <c r="D314" s="149">
        <v>152</v>
      </c>
      <c r="E314" s="150">
        <f t="shared" si="156"/>
        <v>0.95597484276729561</v>
      </c>
      <c r="F314" s="150">
        <v>1140</v>
      </c>
      <c r="G314" s="150">
        <f t="shared" si="203"/>
        <v>1089.81</v>
      </c>
      <c r="H314" s="150" t="s">
        <v>347</v>
      </c>
      <c r="I314" s="150">
        <f t="shared" ref="I314" si="207">ROUND(G314*H314,2)</f>
        <v>544.91</v>
      </c>
      <c r="J314" s="150">
        <f t="shared" si="157"/>
        <v>131.27000000000001</v>
      </c>
      <c r="K314" s="151">
        <f t="shared" si="158"/>
        <v>676.18</v>
      </c>
      <c r="L314" s="152"/>
      <c r="M314" s="150"/>
      <c r="N314" s="150"/>
      <c r="O314" s="150"/>
      <c r="P314" s="150"/>
      <c r="Q314" s="150"/>
      <c r="R314" s="150">
        <f t="shared" si="159"/>
        <v>0</v>
      </c>
      <c r="S314" s="153">
        <f t="shared" si="160"/>
        <v>0</v>
      </c>
    </row>
    <row r="315" spans="1:19" s="59" customFormat="1" ht="66" x14ac:dyDescent="0.25">
      <c r="A315" s="147" t="s">
        <v>455</v>
      </c>
      <c r="B315" s="147" t="s">
        <v>11</v>
      </c>
      <c r="C315" s="148" t="s">
        <v>206</v>
      </c>
      <c r="D315" s="149"/>
      <c r="E315" s="150">
        <f t="shared" si="156"/>
        <v>0</v>
      </c>
      <c r="F315" s="150"/>
      <c r="G315" s="150"/>
      <c r="H315" s="150"/>
      <c r="I315" s="150"/>
      <c r="J315" s="150">
        <f t="shared" si="157"/>
        <v>0</v>
      </c>
      <c r="K315" s="151">
        <f t="shared" si="158"/>
        <v>0</v>
      </c>
      <c r="L315" s="152">
        <v>27</v>
      </c>
      <c r="M315" s="150">
        <f t="shared" si="161"/>
        <v>0.16981132075471697</v>
      </c>
      <c r="N315" s="150">
        <v>1254</v>
      </c>
      <c r="O315" s="150">
        <f t="shared" si="205"/>
        <v>212.94</v>
      </c>
      <c r="P315" s="150" t="s">
        <v>341</v>
      </c>
      <c r="Q315" s="150">
        <f t="shared" ref="Q315" si="208">ROUND(O315*P315,2)</f>
        <v>212.94</v>
      </c>
      <c r="R315" s="150">
        <f t="shared" si="159"/>
        <v>51.3</v>
      </c>
      <c r="S315" s="153">
        <f t="shared" si="160"/>
        <v>264.24</v>
      </c>
    </row>
    <row r="316" spans="1:19" s="59" customFormat="1" ht="66" x14ac:dyDescent="0.25">
      <c r="A316" s="147" t="s">
        <v>455</v>
      </c>
      <c r="B316" s="147" t="s">
        <v>11</v>
      </c>
      <c r="C316" s="148" t="s">
        <v>206</v>
      </c>
      <c r="D316" s="149">
        <v>24</v>
      </c>
      <c r="E316" s="150">
        <f t="shared" si="156"/>
        <v>0.15094339622641509</v>
      </c>
      <c r="F316" s="150">
        <v>1254</v>
      </c>
      <c r="G316" s="150">
        <f t="shared" si="203"/>
        <v>189.28</v>
      </c>
      <c r="H316" s="150" t="s">
        <v>347</v>
      </c>
      <c r="I316" s="150">
        <f t="shared" ref="I316" si="209">ROUND(G316*H316,2)</f>
        <v>94.64</v>
      </c>
      <c r="J316" s="150">
        <f t="shared" si="157"/>
        <v>22.8</v>
      </c>
      <c r="K316" s="151">
        <f t="shared" si="158"/>
        <v>117.44</v>
      </c>
      <c r="L316" s="152"/>
      <c r="M316" s="150"/>
      <c r="N316" s="150"/>
      <c r="O316" s="150"/>
      <c r="P316" s="150"/>
      <c r="Q316" s="150"/>
      <c r="R316" s="150">
        <f t="shared" si="159"/>
        <v>0</v>
      </c>
      <c r="S316" s="153">
        <f t="shared" si="160"/>
        <v>0</v>
      </c>
    </row>
    <row r="317" spans="1:19" s="146" customFormat="1" ht="66" x14ac:dyDescent="0.25">
      <c r="A317" s="147" t="s">
        <v>455</v>
      </c>
      <c r="B317" s="147" t="s">
        <v>11</v>
      </c>
      <c r="C317" s="148" t="s">
        <v>206</v>
      </c>
      <c r="D317" s="152"/>
      <c r="E317" s="150">
        <f t="shared" si="156"/>
        <v>0</v>
      </c>
      <c r="F317" s="150"/>
      <c r="G317" s="150"/>
      <c r="H317" s="150"/>
      <c r="I317" s="150"/>
      <c r="J317" s="150">
        <f t="shared" si="157"/>
        <v>0</v>
      </c>
      <c r="K317" s="151">
        <f t="shared" si="158"/>
        <v>0</v>
      </c>
      <c r="L317" s="152">
        <v>128</v>
      </c>
      <c r="M317" s="150">
        <f t="shared" si="161"/>
        <v>0.80503144654088055</v>
      </c>
      <c r="N317" s="150">
        <v>6.79</v>
      </c>
      <c r="O317" s="150">
        <f t="shared" si="205"/>
        <v>869.12</v>
      </c>
      <c r="P317" s="150" t="s">
        <v>341</v>
      </c>
      <c r="Q317" s="150">
        <f t="shared" ref="Q317:Q322" si="210">ROUND(O317*P317,2)</f>
        <v>869.12</v>
      </c>
      <c r="R317" s="150">
        <f t="shared" si="159"/>
        <v>209.37</v>
      </c>
      <c r="S317" s="153">
        <f t="shared" si="160"/>
        <v>1078.49</v>
      </c>
    </row>
    <row r="318" spans="1:19" s="59" customFormat="1" ht="66" x14ac:dyDescent="0.25">
      <c r="A318" s="147" t="s">
        <v>455</v>
      </c>
      <c r="B318" s="147" t="s">
        <v>11</v>
      </c>
      <c r="C318" s="148" t="s">
        <v>206</v>
      </c>
      <c r="D318" s="149"/>
      <c r="E318" s="150">
        <f t="shared" si="156"/>
        <v>0</v>
      </c>
      <c r="F318" s="150"/>
      <c r="G318" s="150"/>
      <c r="H318" s="150"/>
      <c r="I318" s="150"/>
      <c r="J318" s="150">
        <f t="shared" si="157"/>
        <v>0</v>
      </c>
      <c r="K318" s="151">
        <f t="shared" si="158"/>
        <v>0</v>
      </c>
      <c r="L318" s="152">
        <v>760</v>
      </c>
      <c r="M318" s="150">
        <f t="shared" si="161"/>
        <v>4.7798742138364778</v>
      </c>
      <c r="N318" s="150">
        <v>7.46</v>
      </c>
      <c r="O318" s="150">
        <f t="shared" si="205"/>
        <v>5669.6</v>
      </c>
      <c r="P318" s="150" t="s">
        <v>341</v>
      </c>
      <c r="Q318" s="150">
        <f t="shared" si="210"/>
        <v>5669.6</v>
      </c>
      <c r="R318" s="150">
        <f t="shared" si="159"/>
        <v>1365.81</v>
      </c>
      <c r="S318" s="153">
        <f t="shared" si="160"/>
        <v>7035.41</v>
      </c>
    </row>
    <row r="319" spans="1:19" s="59" customFormat="1" ht="66" x14ac:dyDescent="0.25">
      <c r="A319" s="1663" t="s">
        <v>455</v>
      </c>
      <c r="B319" s="1663" t="s">
        <v>11</v>
      </c>
      <c r="C319" s="1664" t="s">
        <v>206</v>
      </c>
      <c r="D319" s="149"/>
      <c r="E319" s="1686"/>
      <c r="F319" s="150"/>
      <c r="G319" s="150"/>
      <c r="H319" s="150"/>
      <c r="I319" s="150"/>
      <c r="J319" s="150"/>
      <c r="K319" s="1695"/>
      <c r="L319" s="1660">
        <v>24.152999999999999</v>
      </c>
      <c r="M319" s="1661">
        <f t="shared" ref="M319:M320" si="211">L319/$E$8</f>
        <v>0.15190566037735848</v>
      </c>
      <c r="N319" s="1661">
        <v>1254</v>
      </c>
      <c r="O319" s="1661">
        <f t="shared" si="205"/>
        <v>190.49</v>
      </c>
      <c r="P319" s="1662">
        <v>1</v>
      </c>
      <c r="Q319" s="1661">
        <f t="shared" ref="Q319" si="212">ROUND(O319*P319,2)</f>
        <v>190.49</v>
      </c>
      <c r="R319" s="1661">
        <f t="shared" ref="R319" si="213">ROUND(Q319*0.2409,2)</f>
        <v>45.89</v>
      </c>
      <c r="S319" s="145">
        <f t="shared" ref="S319" si="214">R319+Q319</f>
        <v>236.38</v>
      </c>
    </row>
    <row r="320" spans="1:19" s="59" customFormat="1" ht="66" x14ac:dyDescent="0.25">
      <c r="A320" s="1663" t="s">
        <v>455</v>
      </c>
      <c r="B320" s="1663" t="s">
        <v>11</v>
      </c>
      <c r="C320" s="1664" t="s">
        <v>206</v>
      </c>
      <c r="D320" s="149"/>
      <c r="E320" s="1686"/>
      <c r="F320" s="150"/>
      <c r="G320" s="150"/>
      <c r="H320" s="150"/>
      <c r="I320" s="150"/>
      <c r="J320" s="150"/>
      <c r="K320" s="1695"/>
      <c r="L320" s="1660">
        <v>48.305</v>
      </c>
      <c r="M320" s="1661">
        <f t="shared" si="211"/>
        <v>0.30380503144654086</v>
      </c>
      <c r="N320" s="1661">
        <v>1254</v>
      </c>
      <c r="O320" s="1661">
        <f t="shared" si="205"/>
        <v>380.97</v>
      </c>
      <c r="P320" s="1662">
        <v>1</v>
      </c>
      <c r="Q320" s="1661">
        <f t="shared" ref="Q320" si="215">ROUND(O320*P320,2)</f>
        <v>380.97</v>
      </c>
      <c r="R320" s="1661">
        <f t="shared" ref="R320" si="216">ROUND(Q320*0.2409,2)</f>
        <v>91.78</v>
      </c>
      <c r="S320" s="145">
        <f t="shared" ref="S320" si="217">R320+Q320</f>
        <v>472.75</v>
      </c>
    </row>
    <row r="321" spans="1:19" s="59" customFormat="1" x14ac:dyDescent="0.25">
      <c r="A321" s="154" t="s">
        <v>456</v>
      </c>
      <c r="B321" s="155"/>
      <c r="C321" s="155"/>
      <c r="D321" s="156">
        <v>492</v>
      </c>
      <c r="E321" s="157">
        <f t="shared" si="156"/>
        <v>3.0943396226415096</v>
      </c>
      <c r="F321" s="158"/>
      <c r="G321" s="158"/>
      <c r="H321" s="158"/>
      <c r="I321" s="158">
        <f>SUM(I311:I318)</f>
        <v>1338.72</v>
      </c>
      <c r="J321" s="158">
        <f t="shared" ref="J321:K321" si="218">SUM(J311:J318)</f>
        <v>322.50000000000006</v>
      </c>
      <c r="K321" s="158">
        <f t="shared" si="218"/>
        <v>1661.22</v>
      </c>
      <c r="L321" s="160">
        <f>SUM(L311:L320)</f>
        <v>1468.4580000000001</v>
      </c>
      <c r="M321" s="161">
        <f>SUM(M311:M320)</f>
        <v>9.235584905660378</v>
      </c>
      <c r="N321" s="162"/>
      <c r="O321" s="162"/>
      <c r="P321" s="162"/>
      <c r="Q321" s="162">
        <f>SUM(Q311:Q320)</f>
        <v>10771.8</v>
      </c>
      <c r="R321" s="162">
        <f>SUM(R311:R320)</f>
        <v>2594.94</v>
      </c>
      <c r="S321" s="162">
        <f>SUM(S311:S320)</f>
        <v>13366.739999999998</v>
      </c>
    </row>
    <row r="322" spans="1:19" s="59" customFormat="1" ht="33" x14ac:dyDescent="0.25">
      <c r="A322" s="147" t="s">
        <v>457</v>
      </c>
      <c r="B322" s="147" t="s">
        <v>8</v>
      </c>
      <c r="C322" s="148" t="s">
        <v>458</v>
      </c>
      <c r="D322" s="149"/>
      <c r="E322" s="150">
        <f t="shared" si="156"/>
        <v>0</v>
      </c>
      <c r="F322" s="150"/>
      <c r="G322" s="150"/>
      <c r="H322" s="150"/>
      <c r="I322" s="150"/>
      <c r="J322" s="150">
        <f t="shared" si="157"/>
        <v>0</v>
      </c>
      <c r="K322" s="151">
        <f t="shared" si="158"/>
        <v>0</v>
      </c>
      <c r="L322" s="152">
        <v>16</v>
      </c>
      <c r="M322" s="150">
        <f t="shared" si="161"/>
        <v>0.10062893081761007</v>
      </c>
      <c r="N322" s="150">
        <v>780</v>
      </c>
      <c r="O322" s="150">
        <f>ROUND(IF(N322&gt;20,N322/$E$8*L322,L322*N322),2)</f>
        <v>78.489999999999995</v>
      </c>
      <c r="P322" s="150" t="s">
        <v>341</v>
      </c>
      <c r="Q322" s="150">
        <f t="shared" si="210"/>
        <v>78.489999999999995</v>
      </c>
      <c r="R322" s="150">
        <f t="shared" si="159"/>
        <v>18.91</v>
      </c>
      <c r="S322" s="153">
        <f t="shared" si="160"/>
        <v>97.399999999999991</v>
      </c>
    </row>
    <row r="323" spans="1:19" s="59" customFormat="1" ht="33" x14ac:dyDescent="0.25">
      <c r="A323" s="154" t="s">
        <v>459</v>
      </c>
      <c r="B323" s="155"/>
      <c r="C323" s="155"/>
      <c r="D323" s="156"/>
      <c r="E323" s="157">
        <f t="shared" si="156"/>
        <v>0</v>
      </c>
      <c r="F323" s="158"/>
      <c r="G323" s="158"/>
      <c r="H323" s="158"/>
      <c r="I323" s="158"/>
      <c r="J323" s="158">
        <f t="shared" si="157"/>
        <v>0</v>
      </c>
      <c r="K323" s="159">
        <f t="shared" si="158"/>
        <v>0</v>
      </c>
      <c r="L323" s="160">
        <v>16</v>
      </c>
      <c r="M323" s="161">
        <f t="shared" si="161"/>
        <v>0.10062893081761007</v>
      </c>
      <c r="N323" s="162"/>
      <c r="O323" s="162"/>
      <c r="P323" s="162"/>
      <c r="Q323" s="162">
        <f>Q322</f>
        <v>78.489999999999995</v>
      </c>
      <c r="R323" s="162">
        <f t="shared" ref="R323:S323" si="219">R322</f>
        <v>18.91</v>
      </c>
      <c r="S323" s="162">
        <f t="shared" si="219"/>
        <v>97.399999999999991</v>
      </c>
    </row>
    <row r="324" spans="1:19" s="59" customFormat="1" ht="33" x14ac:dyDescent="0.25">
      <c r="A324" s="147" t="s">
        <v>460</v>
      </c>
      <c r="B324" s="147" t="s">
        <v>8</v>
      </c>
      <c r="C324" s="148" t="s">
        <v>461</v>
      </c>
      <c r="D324" s="149"/>
      <c r="E324" s="150">
        <f t="shared" si="156"/>
        <v>0</v>
      </c>
      <c r="F324" s="150"/>
      <c r="G324" s="150"/>
      <c r="H324" s="150"/>
      <c r="I324" s="150"/>
      <c r="J324" s="150">
        <f t="shared" si="157"/>
        <v>0</v>
      </c>
      <c r="K324" s="151">
        <f t="shared" si="158"/>
        <v>0</v>
      </c>
      <c r="L324" s="152"/>
      <c r="M324" s="150">
        <f t="shared" si="161"/>
        <v>0</v>
      </c>
      <c r="N324" s="150" t="s">
        <v>462</v>
      </c>
      <c r="O324" s="150"/>
      <c r="P324" s="150" t="s">
        <v>341</v>
      </c>
      <c r="Q324" s="150">
        <v>3033.1599999999994</v>
      </c>
      <c r="R324" s="150">
        <f t="shared" si="159"/>
        <v>730.69</v>
      </c>
      <c r="S324" s="153">
        <f t="shared" si="160"/>
        <v>3763.8499999999995</v>
      </c>
    </row>
    <row r="325" spans="1:19" s="59" customFormat="1" ht="33" x14ac:dyDescent="0.25">
      <c r="A325" s="147" t="s">
        <v>460</v>
      </c>
      <c r="B325" s="147" t="s">
        <v>8</v>
      </c>
      <c r="C325" s="148" t="s">
        <v>461</v>
      </c>
      <c r="D325" s="149"/>
      <c r="E325" s="150">
        <f t="shared" si="156"/>
        <v>0</v>
      </c>
      <c r="F325" s="150" t="s">
        <v>462</v>
      </c>
      <c r="G325" s="150"/>
      <c r="H325" s="150" t="s">
        <v>360</v>
      </c>
      <c r="I325" s="150">
        <v>113.62</v>
      </c>
      <c r="J325" s="150">
        <f t="shared" si="157"/>
        <v>27.37</v>
      </c>
      <c r="K325" s="151">
        <f t="shared" si="158"/>
        <v>140.99</v>
      </c>
      <c r="L325" s="152"/>
      <c r="M325" s="150"/>
      <c r="N325" s="150"/>
      <c r="O325" s="150"/>
      <c r="P325" s="150"/>
      <c r="Q325" s="150"/>
      <c r="R325" s="150">
        <f t="shared" si="159"/>
        <v>0</v>
      </c>
      <c r="S325" s="153">
        <f t="shared" si="160"/>
        <v>0</v>
      </c>
    </row>
    <row r="326" spans="1:19" s="59" customFormat="1" ht="33" x14ac:dyDescent="0.25">
      <c r="A326" s="147" t="s">
        <v>460</v>
      </c>
      <c r="B326" s="147" t="s">
        <v>8</v>
      </c>
      <c r="C326" s="148" t="s">
        <v>461</v>
      </c>
      <c r="D326" s="149"/>
      <c r="E326" s="150">
        <f t="shared" ref="E326" si="220">D326/$E$8</f>
        <v>0</v>
      </c>
      <c r="F326" s="150" t="s">
        <v>462</v>
      </c>
      <c r="G326" s="150"/>
      <c r="H326" s="150" t="s">
        <v>347</v>
      </c>
      <c r="I326" s="150">
        <v>475.17</v>
      </c>
      <c r="J326" s="150">
        <f t="shared" ref="J326" si="221">ROUND(I326*0.2409,2)</f>
        <v>114.47</v>
      </c>
      <c r="K326" s="151">
        <f t="shared" ref="K326" si="222">J326+I326</f>
        <v>589.64</v>
      </c>
      <c r="L326" s="152"/>
      <c r="M326" s="150"/>
      <c r="N326" s="150"/>
      <c r="O326" s="150"/>
      <c r="P326" s="150"/>
      <c r="Q326" s="150"/>
      <c r="R326" s="150">
        <f t="shared" ref="R326:R330" si="223">ROUND(Q326*0.2409,2)</f>
        <v>0</v>
      </c>
      <c r="S326" s="153">
        <f t="shared" ref="S326:S331" si="224">R326+Q326</f>
        <v>0</v>
      </c>
    </row>
    <row r="327" spans="1:19" s="59" customFormat="1" ht="33" x14ac:dyDescent="0.25">
      <c r="A327" s="1663" t="s">
        <v>460</v>
      </c>
      <c r="B327" s="1663" t="s">
        <v>8</v>
      </c>
      <c r="C327" s="1664" t="s">
        <v>461</v>
      </c>
      <c r="D327" s="1701"/>
      <c r="E327" s="1702"/>
      <c r="F327" s="1703"/>
      <c r="G327" s="1703"/>
      <c r="H327" s="1703"/>
      <c r="I327" s="1703"/>
      <c r="J327" s="1703"/>
      <c r="K327" s="1704"/>
      <c r="L327" s="1660"/>
      <c r="M327" s="1661"/>
      <c r="N327" s="1661" t="s">
        <v>462</v>
      </c>
      <c r="O327" s="1661"/>
      <c r="P327" s="1662">
        <v>1</v>
      </c>
      <c r="Q327" s="1661">
        <v>39.6</v>
      </c>
      <c r="R327" s="1661">
        <f t="shared" si="223"/>
        <v>9.5399999999999991</v>
      </c>
      <c r="S327" s="145">
        <f t="shared" si="224"/>
        <v>49.14</v>
      </c>
    </row>
    <row r="328" spans="1:19" s="59" customFormat="1" ht="33" x14ac:dyDescent="0.25">
      <c r="A328" s="1663" t="s">
        <v>460</v>
      </c>
      <c r="B328" s="1663" t="s">
        <v>8</v>
      </c>
      <c r="C328" s="1664" t="s">
        <v>461</v>
      </c>
      <c r="D328" s="1701"/>
      <c r="E328" s="1702"/>
      <c r="F328" s="1703"/>
      <c r="G328" s="1703"/>
      <c r="H328" s="1703"/>
      <c r="I328" s="1703"/>
      <c r="J328" s="1703"/>
      <c r="K328" s="1704"/>
      <c r="L328" s="1660"/>
      <c r="M328" s="1661"/>
      <c r="N328" s="1661" t="s">
        <v>462</v>
      </c>
      <c r="O328" s="1661"/>
      <c r="P328" s="1662">
        <v>1</v>
      </c>
      <c r="Q328" s="1661">
        <v>39.6</v>
      </c>
      <c r="R328" s="1661">
        <f t="shared" si="223"/>
        <v>9.5399999999999991</v>
      </c>
      <c r="S328" s="145">
        <f t="shared" si="224"/>
        <v>49.14</v>
      </c>
    </row>
    <row r="329" spans="1:19" s="59" customFormat="1" ht="33" x14ac:dyDescent="0.25">
      <c r="A329" s="1663" t="s">
        <v>460</v>
      </c>
      <c r="B329" s="1663" t="s">
        <v>8</v>
      </c>
      <c r="C329" s="1664" t="s">
        <v>461</v>
      </c>
      <c r="D329" s="1701"/>
      <c r="E329" s="1702"/>
      <c r="F329" s="1703"/>
      <c r="G329" s="1703"/>
      <c r="H329" s="1703"/>
      <c r="I329" s="1703"/>
      <c r="J329" s="1703"/>
      <c r="K329" s="1704"/>
      <c r="L329" s="1660"/>
      <c r="M329" s="1661"/>
      <c r="N329" s="1661" t="s">
        <v>462</v>
      </c>
      <c r="O329" s="1661"/>
      <c r="P329" s="1662">
        <v>1</v>
      </c>
      <c r="Q329" s="1661">
        <v>79.2</v>
      </c>
      <c r="R329" s="1661">
        <f t="shared" si="223"/>
        <v>19.079999999999998</v>
      </c>
      <c r="S329" s="145">
        <f t="shared" si="224"/>
        <v>98.28</v>
      </c>
    </row>
    <row r="330" spans="1:19" s="59" customFormat="1" ht="33" x14ac:dyDescent="0.25">
      <c r="A330" s="1663" t="s">
        <v>460</v>
      </c>
      <c r="B330" s="1663" t="s">
        <v>8</v>
      </c>
      <c r="C330" s="1664" t="s">
        <v>461</v>
      </c>
      <c r="D330" s="1701"/>
      <c r="E330" s="1702"/>
      <c r="F330" s="1703"/>
      <c r="G330" s="1703"/>
      <c r="H330" s="1703"/>
      <c r="I330" s="1703"/>
      <c r="J330" s="1703"/>
      <c r="K330" s="1704"/>
      <c r="L330" s="1660"/>
      <c r="M330" s="1661"/>
      <c r="N330" s="1661" t="s">
        <v>462</v>
      </c>
      <c r="O330" s="1661"/>
      <c r="P330" s="1662">
        <v>1</v>
      </c>
      <c r="Q330" s="1661">
        <v>39.6</v>
      </c>
      <c r="R330" s="1661">
        <f t="shared" si="223"/>
        <v>9.5399999999999991</v>
      </c>
      <c r="S330" s="145">
        <f t="shared" si="224"/>
        <v>49.14</v>
      </c>
    </row>
    <row r="331" spans="1:19" s="59" customFormat="1" ht="33" x14ac:dyDescent="0.25">
      <c r="A331" s="1663" t="s">
        <v>460</v>
      </c>
      <c r="B331" s="1663" t="s">
        <v>8</v>
      </c>
      <c r="C331" s="1664" t="s">
        <v>461</v>
      </c>
      <c r="D331" s="1701"/>
      <c r="E331" s="1702"/>
      <c r="F331" s="1703"/>
      <c r="G331" s="1703"/>
      <c r="H331" s="1703"/>
      <c r="I331" s="1703"/>
      <c r="J331" s="1703"/>
      <c r="K331" s="1704"/>
      <c r="L331" s="1660"/>
      <c r="M331" s="1661"/>
      <c r="N331" s="1661" t="s">
        <v>462</v>
      </c>
      <c r="O331" s="1661"/>
      <c r="P331" s="1662">
        <v>1</v>
      </c>
      <c r="Q331" s="1661">
        <v>39.6</v>
      </c>
      <c r="R331" s="1661">
        <f>ROUND(Q331*0.2409,2)</f>
        <v>9.5399999999999991</v>
      </c>
      <c r="S331" s="145">
        <f t="shared" si="224"/>
        <v>49.14</v>
      </c>
    </row>
    <row r="332" spans="1:19" s="59" customFormat="1" ht="33.75" thickBot="1" x14ac:dyDescent="0.3">
      <c r="A332" s="154" t="s">
        <v>463</v>
      </c>
      <c r="B332" s="155"/>
      <c r="C332" s="155"/>
      <c r="D332" s="163"/>
      <c r="E332" s="164"/>
      <c r="F332" s="165"/>
      <c r="G332" s="165"/>
      <c r="H332" s="165"/>
      <c r="I332" s="165">
        <f>SUM(I325:I326)</f>
        <v>588.79</v>
      </c>
      <c r="J332" s="165">
        <f t="shared" ref="J332:K332" si="225">SUM(J325:J326)</f>
        <v>141.84</v>
      </c>
      <c r="K332" s="165">
        <f t="shared" si="225"/>
        <v>730.63</v>
      </c>
      <c r="L332" s="166"/>
      <c r="M332" s="167"/>
      <c r="N332" s="168"/>
      <c r="O332" s="168"/>
      <c r="P332" s="168"/>
      <c r="Q332" s="168">
        <f>SUM(Q324:Q331)</f>
        <v>3270.7599999999989</v>
      </c>
      <c r="R332" s="168">
        <f t="shared" ref="R332:S332" si="226">SUM(R324:R331)</f>
        <v>787.93</v>
      </c>
      <c r="S332" s="168">
        <f t="shared" si="226"/>
        <v>4058.6899999999991</v>
      </c>
    </row>
    <row r="333" spans="1:19" x14ac:dyDescent="0.25">
      <c r="A333" s="1789" t="s">
        <v>464</v>
      </c>
      <c r="B333" s="1789"/>
      <c r="C333" s="1789"/>
    </row>
    <row r="334" spans="1:19" ht="42" customHeight="1" x14ac:dyDescent="0.25">
      <c r="A334" s="1790" t="s">
        <v>507</v>
      </c>
      <c r="B334" s="1790"/>
      <c r="C334" s="1790"/>
      <c r="D334" s="1790"/>
      <c r="E334" s="1790"/>
      <c r="F334" s="1790"/>
      <c r="G334" s="1790"/>
      <c r="H334" s="1790"/>
      <c r="I334" s="1790"/>
      <c r="J334" s="1790"/>
    </row>
    <row r="335" spans="1:19" x14ac:dyDescent="0.25">
      <c r="A335" s="169"/>
      <c r="B335" s="169"/>
      <c r="C335" s="169"/>
    </row>
    <row r="336" spans="1:19" ht="18" customHeight="1" x14ac:dyDescent="0.25">
      <c r="A336" s="2" t="s">
        <v>168</v>
      </c>
      <c r="C336" s="170"/>
      <c r="I336" s="80"/>
      <c r="J336" s="80"/>
      <c r="K336" s="80"/>
      <c r="Q336" s="80"/>
      <c r="R336" s="80"/>
      <c r="S336" s="80"/>
    </row>
    <row r="337" spans="1:3" x14ac:dyDescent="0.25">
      <c r="C337" s="170"/>
    </row>
    <row r="338" spans="1:3" x14ac:dyDescent="0.25">
      <c r="A338" s="2" t="s">
        <v>465</v>
      </c>
      <c r="C338" s="170"/>
    </row>
    <row r="339" spans="1:3" x14ac:dyDescent="0.25">
      <c r="A339" s="2" t="s">
        <v>466</v>
      </c>
      <c r="C339" s="170"/>
    </row>
  </sheetData>
  <mergeCells count="9">
    <mergeCell ref="L6:S6"/>
    <mergeCell ref="A333:C333"/>
    <mergeCell ref="A334:J334"/>
    <mergeCell ref="A6:A7"/>
    <mergeCell ref="A2:S2"/>
    <mergeCell ref="B6:B7"/>
    <mergeCell ref="C6:C7"/>
    <mergeCell ref="D6:K6"/>
    <mergeCell ref="A75:C75"/>
  </mergeCells>
  <conditionalFormatting sqref="D90:S97 D74:K89 D17:S73 D100:S166 D98:K99 D173:S187 D167:K172 D189:S295 D188:K188 D305:S318 D296:K304 D321:S326 D319:K320 D327:K331 D332:S332">
    <cfRule type="cellIs" dxfId="11" priority="9" operator="equal">
      <formula>0</formula>
    </cfRule>
  </conditionalFormatting>
  <conditionalFormatting sqref="L74:S75">
    <cfRule type="cellIs" dxfId="10" priority="8" operator="equal">
      <formula>0</formula>
    </cfRule>
  </conditionalFormatting>
  <conditionalFormatting sqref="L76:S89">
    <cfRule type="cellIs" dxfId="9" priority="7" operator="equal">
      <formula>0</formula>
    </cfRule>
  </conditionalFormatting>
  <conditionalFormatting sqref="L98:S99">
    <cfRule type="cellIs" dxfId="8" priority="6" operator="equal">
      <formula>0</formula>
    </cfRule>
  </conditionalFormatting>
  <conditionalFormatting sqref="L167:S172">
    <cfRule type="cellIs" dxfId="7" priority="5" operator="equal">
      <formula>0</formula>
    </cfRule>
  </conditionalFormatting>
  <conditionalFormatting sqref="L188:S188">
    <cfRule type="cellIs" dxfId="6" priority="4" operator="equal">
      <formula>0</formula>
    </cfRule>
  </conditionalFormatting>
  <conditionalFormatting sqref="L296:S304">
    <cfRule type="cellIs" dxfId="5" priority="3" operator="equal">
      <formula>0</formula>
    </cfRule>
  </conditionalFormatting>
  <conditionalFormatting sqref="L319:S320">
    <cfRule type="cellIs" dxfId="4" priority="2" operator="equal">
      <formula>0</formula>
    </cfRule>
  </conditionalFormatting>
  <conditionalFormatting sqref="L327:S331">
    <cfRule type="cellIs" dxfId="3" priority="1" operator="equal">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2:Q111"/>
  <sheetViews>
    <sheetView topLeftCell="A70" zoomScale="70" zoomScaleNormal="70" workbookViewId="0">
      <selection activeCell="A2" sqref="A2:Q2"/>
    </sheetView>
  </sheetViews>
  <sheetFormatPr defaultColWidth="9.140625" defaultRowHeight="16.5" x14ac:dyDescent="0.25"/>
  <cols>
    <col min="1" max="1" width="53.28515625" style="46"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33" t="s">
        <v>587</v>
      </c>
    </row>
    <row r="5" spans="1:17" ht="17.25" thickBot="1" x14ac:dyDescent="0.3"/>
    <row r="6" spans="1:17" ht="24" customHeight="1" x14ac:dyDescent="0.25">
      <c r="A6" s="1791"/>
      <c r="B6" s="1845" t="s">
        <v>23</v>
      </c>
      <c r="C6" s="1846"/>
      <c r="D6" s="1846"/>
      <c r="E6" s="1846"/>
      <c r="F6" s="1846"/>
      <c r="G6" s="1846"/>
      <c r="H6" s="1846"/>
      <c r="I6" s="1847"/>
      <c r="J6" s="1845" t="s">
        <v>25</v>
      </c>
      <c r="K6" s="1846"/>
      <c r="L6" s="1846"/>
      <c r="M6" s="1846"/>
      <c r="N6" s="1846"/>
      <c r="O6" s="1846"/>
      <c r="P6" s="1846"/>
      <c r="Q6" s="1847"/>
    </row>
    <row r="7" spans="1:17" ht="142.5" customHeight="1" x14ac:dyDescent="0.25">
      <c r="A7" s="1792"/>
      <c r="B7" s="22" t="s">
        <v>22</v>
      </c>
      <c r="C7" s="30" t="s">
        <v>16</v>
      </c>
      <c r="D7" s="23" t="s">
        <v>17</v>
      </c>
      <c r="E7" s="23" t="s">
        <v>14</v>
      </c>
      <c r="F7" s="23" t="s">
        <v>4</v>
      </c>
      <c r="G7" s="23" t="s">
        <v>5</v>
      </c>
      <c r="H7" s="23" t="s">
        <v>6</v>
      </c>
      <c r="I7" s="24" t="s">
        <v>7</v>
      </c>
      <c r="J7" s="22" t="s">
        <v>22</v>
      </c>
      <c r="K7" s="30" t="s">
        <v>16</v>
      </c>
      <c r="L7" s="23" t="s">
        <v>17</v>
      </c>
      <c r="M7" s="23" t="s">
        <v>14</v>
      </c>
      <c r="N7" s="23" t="s">
        <v>4</v>
      </c>
      <c r="O7" s="23" t="s">
        <v>5</v>
      </c>
      <c r="P7" s="23" t="s">
        <v>6</v>
      </c>
      <c r="Q7" s="24" t="s">
        <v>7</v>
      </c>
    </row>
    <row r="8" spans="1:17" ht="13.5" customHeight="1" x14ac:dyDescent="0.25">
      <c r="A8" s="3"/>
      <c r="B8" s="4">
        <v>1</v>
      </c>
      <c r="C8" s="25" t="s">
        <v>24</v>
      </c>
      <c r="D8" s="5">
        <v>3</v>
      </c>
      <c r="E8" s="5" t="s">
        <v>18</v>
      </c>
      <c r="F8" s="5">
        <v>5</v>
      </c>
      <c r="G8" s="5" t="s">
        <v>19</v>
      </c>
      <c r="H8" s="5" t="s">
        <v>20</v>
      </c>
      <c r="I8" s="6" t="s">
        <v>21</v>
      </c>
      <c r="J8" s="4">
        <v>1</v>
      </c>
      <c r="K8" s="25" t="s">
        <v>24</v>
      </c>
      <c r="L8" s="5">
        <v>3</v>
      </c>
      <c r="M8" s="5" t="s">
        <v>18</v>
      </c>
      <c r="N8" s="5">
        <v>5</v>
      </c>
      <c r="O8" s="5" t="s">
        <v>19</v>
      </c>
      <c r="P8" s="5" t="s">
        <v>20</v>
      </c>
      <c r="Q8" s="6" t="s">
        <v>21</v>
      </c>
    </row>
    <row r="9" spans="1:17" s="1" customFormat="1" ht="26.25" customHeight="1" x14ac:dyDescent="0.25">
      <c r="A9" s="279" t="s">
        <v>0</v>
      </c>
      <c r="B9" s="1126">
        <f>SUM(B10,B60,B70,B99)</f>
        <v>1562.44</v>
      </c>
      <c r="C9" s="280">
        <f>SUM(C10,C60,C70,C99)</f>
        <v>9.826666666666668</v>
      </c>
      <c r="D9" s="8"/>
      <c r="E9" s="8"/>
      <c r="F9" s="281"/>
      <c r="G9" s="8">
        <f>SUM(G10,G60,G70,G99)</f>
        <v>2022.3700000000001</v>
      </c>
      <c r="H9" s="8">
        <f>SUM(H10,H60,H70,H99)</f>
        <v>487.21999999999997</v>
      </c>
      <c r="I9" s="51">
        <f>SUM(I10,I60,I70,I99)</f>
        <v>2509.5900000000006</v>
      </c>
      <c r="J9" s="1123">
        <f>SUM(J10,J60,J70,J99)</f>
        <v>4266.4718886959663</v>
      </c>
      <c r="K9" s="8">
        <f>SUM(K10,K60,K70,K99)</f>
        <v>26.833156532679034</v>
      </c>
      <c r="L9" s="8"/>
      <c r="M9" s="8"/>
      <c r="N9" s="281"/>
      <c r="O9" s="1111">
        <f>SUM(O10,O60,O70,O99)</f>
        <v>26403.86</v>
      </c>
      <c r="P9" s="8">
        <f>SUM(P10,P60,P70,P99)</f>
        <v>6360.7099999999991</v>
      </c>
      <c r="Q9" s="51">
        <f>SUM(Q10,Q60,Q70,Q99)</f>
        <v>32764.57</v>
      </c>
    </row>
    <row r="10" spans="1:17" s="1" customFormat="1" x14ac:dyDescent="0.25">
      <c r="A10" s="282" t="s">
        <v>588</v>
      </c>
      <c r="B10" s="1127">
        <f>SUM(B11,B39,B51,B57)</f>
        <v>1120.6320000000001</v>
      </c>
      <c r="C10" s="253">
        <f>SUM(C11,C39,C51,C57)</f>
        <v>7.048</v>
      </c>
      <c r="D10" s="10"/>
      <c r="E10" s="10"/>
      <c r="F10" s="283"/>
      <c r="G10" s="10">
        <f>SUM(G11,G39,G51,G57)</f>
        <v>1452.73</v>
      </c>
      <c r="H10" s="10">
        <f>SUM(H11,H39,H51,H57)</f>
        <v>349.97999999999996</v>
      </c>
      <c r="I10" s="11">
        <f>SUM(I11,I39,I51,I57)</f>
        <v>1802.7100000000003</v>
      </c>
      <c r="J10" s="1124">
        <f>SUM(J11,J39,J51,J57)</f>
        <v>2788.2198856259661</v>
      </c>
      <c r="K10" s="10">
        <f>SUM(K11,K39,K51,K57)</f>
        <v>17.53597412343375</v>
      </c>
      <c r="L10" s="10"/>
      <c r="M10" s="10"/>
      <c r="N10" s="283"/>
      <c r="O10" s="1112">
        <f>SUM(O11,O39,O51,O57)</f>
        <v>18146.560000000001</v>
      </c>
      <c r="P10" s="10">
        <f>SUM(P11,P39,P51,P57)</f>
        <v>4371.5199999999995</v>
      </c>
      <c r="Q10" s="11">
        <f>SUM(Q11,Q39,Q51,Q57)</f>
        <v>22518.080000000002</v>
      </c>
    </row>
    <row r="11" spans="1:17" ht="33" x14ac:dyDescent="0.25">
      <c r="A11" s="70" t="s">
        <v>11</v>
      </c>
      <c r="B11" s="1128">
        <f>SUM(B12:B38)</f>
        <v>537.63200000000006</v>
      </c>
      <c r="C11" s="96">
        <f>SUM(C12:C38)</f>
        <v>3.3813333333333331</v>
      </c>
      <c r="D11" s="85"/>
      <c r="E11" s="85"/>
      <c r="F11" s="107"/>
      <c r="G11" s="85">
        <f>SUM(G12:G38)</f>
        <v>907.7700000000001</v>
      </c>
      <c r="H11" s="85">
        <f>SUM(H12:H38)</f>
        <v>218.69999999999996</v>
      </c>
      <c r="I11" s="86">
        <f>SUM(I12:I38)</f>
        <v>1126.4700000000003</v>
      </c>
      <c r="J11" s="1131">
        <f>SUM(J12:J38)</f>
        <v>1358.018</v>
      </c>
      <c r="K11" s="85">
        <f>SUM(K12:K38)</f>
        <v>8.5409937106918239</v>
      </c>
      <c r="L11" s="85"/>
      <c r="M11" s="85"/>
      <c r="N11" s="107"/>
      <c r="O11" s="972">
        <f>SUM(O12:O38)</f>
        <v>11463.280000000002</v>
      </c>
      <c r="P11" s="85">
        <f>SUM(P12:P38)</f>
        <v>2761.52</v>
      </c>
      <c r="Q11" s="86">
        <f>SUM(Q12:Q38)</f>
        <v>14224.800000000001</v>
      </c>
    </row>
    <row r="12" spans="1:17" x14ac:dyDescent="0.25">
      <c r="A12" s="70" t="s">
        <v>589</v>
      </c>
      <c r="B12" s="1129">
        <v>21.2</v>
      </c>
      <c r="C12" s="237">
        <f>B12/159</f>
        <v>0.13333333333333333</v>
      </c>
      <c r="D12" s="14">
        <v>1367.3999999999999</v>
      </c>
      <c r="E12" s="14">
        <f>D12*C12</f>
        <v>182.32</v>
      </c>
      <c r="F12" s="106">
        <v>0.2</v>
      </c>
      <c r="G12" s="14">
        <f>ROUND(E12*F12,2)</f>
        <v>36.46</v>
      </c>
      <c r="H12" s="14">
        <f t="shared" ref="H12:H38" si="0">ROUND(G12*0.2409,2)</f>
        <v>8.7799999999999994</v>
      </c>
      <c r="I12" s="15">
        <f t="shared" ref="I12:I38" si="1">G12+H12</f>
        <v>45.24</v>
      </c>
      <c r="J12" s="1119">
        <v>57.8</v>
      </c>
      <c r="K12" s="14">
        <f>J12/159</f>
        <v>0.36352201257861633</v>
      </c>
      <c r="L12" s="14">
        <v>1367.3999999999999</v>
      </c>
      <c r="M12" s="14">
        <f>L12*K12</f>
        <v>497.07999999999993</v>
      </c>
      <c r="N12" s="106">
        <v>1</v>
      </c>
      <c r="O12" s="14">
        <f t="shared" ref="O12:O38" si="2">ROUND(M12*N12,2)</f>
        <v>497.08</v>
      </c>
      <c r="P12" s="14">
        <f t="shared" ref="P12:P38" si="3">ROUND(O12*0.2409,2)</f>
        <v>119.75</v>
      </c>
      <c r="Q12" s="15">
        <f t="shared" ref="Q12:Q38" si="4">O12+P12</f>
        <v>616.82999999999993</v>
      </c>
    </row>
    <row r="13" spans="1:17" x14ac:dyDescent="0.25">
      <c r="A13" s="70" t="s">
        <v>589</v>
      </c>
      <c r="B13" s="1129">
        <v>23.744</v>
      </c>
      <c r="C13" s="237">
        <f t="shared" ref="C13:C38" si="5">B13/159</f>
        <v>0.14933333333333335</v>
      </c>
      <c r="D13" s="14">
        <v>1367.3999999999999</v>
      </c>
      <c r="E13" s="14">
        <f t="shared" ref="E13:E38" si="6">D13*C13</f>
        <v>204.19839999999999</v>
      </c>
      <c r="F13" s="106">
        <v>0.2</v>
      </c>
      <c r="G13" s="14">
        <f t="shared" ref="G13:G38" si="7">ROUND(E13*F13,2)</f>
        <v>40.840000000000003</v>
      </c>
      <c r="H13" s="14">
        <f t="shared" si="0"/>
        <v>9.84</v>
      </c>
      <c r="I13" s="15">
        <f t="shared" si="1"/>
        <v>50.680000000000007</v>
      </c>
      <c r="J13" s="1119">
        <v>65.256000000000014</v>
      </c>
      <c r="K13" s="14">
        <f t="shared" ref="K13:K38" si="8">J13/159</f>
        <v>0.41041509433962275</v>
      </c>
      <c r="L13" s="14">
        <v>1367.3999999999999</v>
      </c>
      <c r="M13" s="14">
        <f t="shared" ref="M13:M38" si="9">L13*K13</f>
        <v>561.2016000000001</v>
      </c>
      <c r="N13" s="106">
        <v>1</v>
      </c>
      <c r="O13" s="14">
        <f t="shared" si="2"/>
        <v>561.20000000000005</v>
      </c>
      <c r="P13" s="14">
        <f t="shared" si="3"/>
        <v>135.19</v>
      </c>
      <c r="Q13" s="15">
        <f t="shared" si="4"/>
        <v>696.3900000000001</v>
      </c>
    </row>
    <row r="14" spans="1:17" x14ac:dyDescent="0.25">
      <c r="A14" s="70" t="s">
        <v>589</v>
      </c>
      <c r="B14" s="1129">
        <v>19.928000000000001</v>
      </c>
      <c r="C14" s="237">
        <f t="shared" si="5"/>
        <v>0.12533333333333335</v>
      </c>
      <c r="D14" s="14">
        <v>1367.3999999999999</v>
      </c>
      <c r="E14" s="14">
        <f t="shared" si="6"/>
        <v>171.38080000000002</v>
      </c>
      <c r="F14" s="106">
        <v>0.2</v>
      </c>
      <c r="G14" s="14">
        <f t="shared" si="7"/>
        <v>34.28</v>
      </c>
      <c r="H14" s="14">
        <f t="shared" si="0"/>
        <v>8.26</v>
      </c>
      <c r="I14" s="15">
        <f t="shared" si="1"/>
        <v>42.54</v>
      </c>
      <c r="J14" s="1119">
        <v>55.671999999999997</v>
      </c>
      <c r="K14" s="14">
        <f t="shared" si="8"/>
        <v>0.3501383647798742</v>
      </c>
      <c r="L14" s="14">
        <v>1367.3999999999999</v>
      </c>
      <c r="M14" s="14">
        <f t="shared" si="9"/>
        <v>478.77919999999995</v>
      </c>
      <c r="N14" s="106">
        <v>1</v>
      </c>
      <c r="O14" s="14">
        <f t="shared" si="2"/>
        <v>478.78</v>
      </c>
      <c r="P14" s="14">
        <f t="shared" si="3"/>
        <v>115.34</v>
      </c>
      <c r="Q14" s="15">
        <f t="shared" si="4"/>
        <v>594.12</v>
      </c>
    </row>
    <row r="15" spans="1:17" x14ac:dyDescent="0.25">
      <c r="A15" s="70" t="s">
        <v>589</v>
      </c>
      <c r="B15" s="1129">
        <v>22.896000000000001</v>
      </c>
      <c r="C15" s="237">
        <f t="shared" si="5"/>
        <v>0.14400000000000002</v>
      </c>
      <c r="D15" s="14">
        <v>1367.3999999999999</v>
      </c>
      <c r="E15" s="14">
        <f t="shared" si="6"/>
        <v>196.90559999999999</v>
      </c>
      <c r="F15" s="106">
        <v>0.2</v>
      </c>
      <c r="G15" s="14">
        <f t="shared" si="7"/>
        <v>39.380000000000003</v>
      </c>
      <c r="H15" s="14">
        <f t="shared" si="0"/>
        <v>9.49</v>
      </c>
      <c r="I15" s="15">
        <f t="shared" si="1"/>
        <v>48.870000000000005</v>
      </c>
      <c r="J15" s="1119">
        <v>63.103999999999999</v>
      </c>
      <c r="K15" s="14">
        <f t="shared" si="8"/>
        <v>0.39688050314465406</v>
      </c>
      <c r="L15" s="14">
        <v>1367.3999999999999</v>
      </c>
      <c r="M15" s="14">
        <f t="shared" si="9"/>
        <v>542.69439999999986</v>
      </c>
      <c r="N15" s="106">
        <v>1</v>
      </c>
      <c r="O15" s="14">
        <f t="shared" si="2"/>
        <v>542.69000000000005</v>
      </c>
      <c r="P15" s="14">
        <f t="shared" si="3"/>
        <v>130.72999999999999</v>
      </c>
      <c r="Q15" s="15">
        <f t="shared" si="4"/>
        <v>673.42000000000007</v>
      </c>
    </row>
    <row r="16" spans="1:17" x14ac:dyDescent="0.25">
      <c r="A16" s="70" t="s">
        <v>589</v>
      </c>
      <c r="B16" s="1129">
        <v>12.72</v>
      </c>
      <c r="C16" s="237">
        <f t="shared" si="5"/>
        <v>0.08</v>
      </c>
      <c r="D16" s="14">
        <v>1367.3999999999999</v>
      </c>
      <c r="E16" s="14">
        <f t="shared" si="6"/>
        <v>109.392</v>
      </c>
      <c r="F16" s="106">
        <v>0.2</v>
      </c>
      <c r="G16" s="14">
        <f t="shared" si="7"/>
        <v>21.88</v>
      </c>
      <c r="H16" s="14">
        <f t="shared" si="0"/>
        <v>5.27</v>
      </c>
      <c r="I16" s="15">
        <f t="shared" si="1"/>
        <v>27.15</v>
      </c>
      <c r="J16" s="1119">
        <v>35.28</v>
      </c>
      <c r="K16" s="14">
        <f t="shared" si="8"/>
        <v>0.22188679245283019</v>
      </c>
      <c r="L16" s="14">
        <v>1367.3999999999999</v>
      </c>
      <c r="M16" s="14">
        <f t="shared" si="9"/>
        <v>303.40799999999996</v>
      </c>
      <c r="N16" s="106">
        <v>1</v>
      </c>
      <c r="O16" s="14">
        <f t="shared" si="2"/>
        <v>303.41000000000003</v>
      </c>
      <c r="P16" s="14">
        <f t="shared" si="3"/>
        <v>73.09</v>
      </c>
      <c r="Q16" s="15">
        <f t="shared" si="4"/>
        <v>376.5</v>
      </c>
    </row>
    <row r="17" spans="1:17" x14ac:dyDescent="0.25">
      <c r="A17" s="70" t="s">
        <v>589</v>
      </c>
      <c r="B17" s="1129">
        <v>13.144</v>
      </c>
      <c r="C17" s="237">
        <f t="shared" si="5"/>
        <v>8.2666666666666666E-2</v>
      </c>
      <c r="D17" s="14">
        <v>1367.3999999999999</v>
      </c>
      <c r="E17" s="14">
        <f t="shared" si="6"/>
        <v>113.03839999999998</v>
      </c>
      <c r="F17" s="106">
        <v>0.2</v>
      </c>
      <c r="G17" s="14">
        <f t="shared" si="7"/>
        <v>22.61</v>
      </c>
      <c r="H17" s="14">
        <f t="shared" si="0"/>
        <v>5.45</v>
      </c>
      <c r="I17" s="15">
        <f t="shared" si="1"/>
        <v>28.06</v>
      </c>
      <c r="J17" s="1119">
        <v>36.856000000000002</v>
      </c>
      <c r="K17" s="14">
        <f t="shared" si="8"/>
        <v>0.23179874213836479</v>
      </c>
      <c r="L17" s="14">
        <v>1367.3999999999999</v>
      </c>
      <c r="M17" s="14">
        <f t="shared" si="9"/>
        <v>316.96159999999998</v>
      </c>
      <c r="N17" s="106">
        <v>1</v>
      </c>
      <c r="O17" s="14">
        <f t="shared" si="2"/>
        <v>316.95999999999998</v>
      </c>
      <c r="P17" s="14">
        <f t="shared" si="3"/>
        <v>76.36</v>
      </c>
      <c r="Q17" s="15">
        <f t="shared" si="4"/>
        <v>393.32</v>
      </c>
    </row>
    <row r="18" spans="1:17" x14ac:dyDescent="0.25">
      <c r="A18" s="70" t="s">
        <v>589</v>
      </c>
      <c r="B18" s="1129">
        <v>14.84</v>
      </c>
      <c r="C18" s="237">
        <f t="shared" si="5"/>
        <v>9.3333333333333338E-2</v>
      </c>
      <c r="D18" s="14">
        <v>1367.3999999999999</v>
      </c>
      <c r="E18" s="14">
        <f t="shared" si="6"/>
        <v>127.624</v>
      </c>
      <c r="F18" s="106">
        <v>0.2</v>
      </c>
      <c r="G18" s="14">
        <f t="shared" si="7"/>
        <v>25.52</v>
      </c>
      <c r="H18" s="14">
        <f t="shared" si="0"/>
        <v>6.15</v>
      </c>
      <c r="I18" s="15">
        <f t="shared" si="1"/>
        <v>31.67</v>
      </c>
      <c r="J18" s="1119">
        <v>41.16</v>
      </c>
      <c r="K18" s="14">
        <f t="shared" si="8"/>
        <v>0.25886792452830187</v>
      </c>
      <c r="L18" s="14">
        <v>1367.3999999999999</v>
      </c>
      <c r="M18" s="14">
        <f t="shared" si="9"/>
        <v>353.97599999999994</v>
      </c>
      <c r="N18" s="106">
        <v>1</v>
      </c>
      <c r="O18" s="14">
        <f t="shared" si="2"/>
        <v>353.98</v>
      </c>
      <c r="P18" s="14">
        <f t="shared" si="3"/>
        <v>85.27</v>
      </c>
      <c r="Q18" s="15">
        <f t="shared" si="4"/>
        <v>439.25</v>
      </c>
    </row>
    <row r="19" spans="1:17" x14ac:dyDescent="0.25">
      <c r="A19" s="70" t="s">
        <v>589</v>
      </c>
      <c r="B19" s="1129">
        <v>12.72</v>
      </c>
      <c r="C19" s="237">
        <f t="shared" si="5"/>
        <v>0.08</v>
      </c>
      <c r="D19" s="14">
        <v>1367.3999999999999</v>
      </c>
      <c r="E19" s="14">
        <f t="shared" si="6"/>
        <v>109.392</v>
      </c>
      <c r="F19" s="106">
        <v>0.2</v>
      </c>
      <c r="G19" s="14">
        <f t="shared" si="7"/>
        <v>21.88</v>
      </c>
      <c r="H19" s="14">
        <f t="shared" si="0"/>
        <v>5.27</v>
      </c>
      <c r="I19" s="15">
        <f t="shared" si="1"/>
        <v>27.15</v>
      </c>
      <c r="J19" s="1119">
        <v>34.280000000000008</v>
      </c>
      <c r="K19" s="14">
        <f t="shared" si="8"/>
        <v>0.21559748427672962</v>
      </c>
      <c r="L19" s="14">
        <v>1367.3999999999999</v>
      </c>
      <c r="M19" s="14">
        <f t="shared" si="9"/>
        <v>294.80800000000005</v>
      </c>
      <c r="N19" s="106">
        <v>1</v>
      </c>
      <c r="O19" s="14">
        <f t="shared" si="2"/>
        <v>294.81</v>
      </c>
      <c r="P19" s="14">
        <f t="shared" si="3"/>
        <v>71.02</v>
      </c>
      <c r="Q19" s="15">
        <f t="shared" si="4"/>
        <v>365.83</v>
      </c>
    </row>
    <row r="20" spans="1:17" x14ac:dyDescent="0.25">
      <c r="A20" s="70" t="s">
        <v>589</v>
      </c>
      <c r="B20" s="1129">
        <v>8.9039999999999999</v>
      </c>
      <c r="C20" s="237">
        <f t="shared" si="5"/>
        <v>5.6000000000000001E-2</v>
      </c>
      <c r="D20" s="14">
        <v>1240.2</v>
      </c>
      <c r="E20" s="14">
        <f t="shared" si="6"/>
        <v>69.4512</v>
      </c>
      <c r="F20" s="106">
        <v>0.2</v>
      </c>
      <c r="G20" s="14">
        <f t="shared" si="7"/>
        <v>13.89</v>
      </c>
      <c r="H20" s="14">
        <f t="shared" si="0"/>
        <v>3.35</v>
      </c>
      <c r="I20" s="15">
        <f t="shared" si="1"/>
        <v>17.240000000000002</v>
      </c>
      <c r="J20" s="1119">
        <v>25.096</v>
      </c>
      <c r="K20" s="14">
        <f t="shared" si="8"/>
        <v>0.1578364779874214</v>
      </c>
      <c r="L20" s="14">
        <v>1240.2</v>
      </c>
      <c r="M20" s="14">
        <f t="shared" si="9"/>
        <v>195.74880000000002</v>
      </c>
      <c r="N20" s="106">
        <v>1</v>
      </c>
      <c r="O20" s="14">
        <f t="shared" si="2"/>
        <v>195.75</v>
      </c>
      <c r="P20" s="14">
        <f t="shared" si="3"/>
        <v>47.16</v>
      </c>
      <c r="Q20" s="15">
        <f t="shared" si="4"/>
        <v>242.91</v>
      </c>
    </row>
    <row r="21" spans="1:17" x14ac:dyDescent="0.25">
      <c r="A21" s="70" t="s">
        <v>590</v>
      </c>
      <c r="B21" s="1129">
        <v>19.079999999999998</v>
      </c>
      <c r="C21" s="237">
        <f t="shared" si="5"/>
        <v>0.12</v>
      </c>
      <c r="D21" s="14">
        <v>1367.3999999999999</v>
      </c>
      <c r="E21" s="14">
        <f t="shared" si="6"/>
        <v>164.08799999999997</v>
      </c>
      <c r="F21" s="106">
        <v>0.2</v>
      </c>
      <c r="G21" s="14">
        <f t="shared" si="7"/>
        <v>32.82</v>
      </c>
      <c r="H21" s="14">
        <f t="shared" si="0"/>
        <v>7.91</v>
      </c>
      <c r="I21" s="15">
        <f t="shared" si="1"/>
        <v>40.730000000000004</v>
      </c>
      <c r="J21" s="1119">
        <v>52.920000000000016</v>
      </c>
      <c r="K21" s="14">
        <f t="shared" si="8"/>
        <v>0.33283018867924541</v>
      </c>
      <c r="L21" s="14">
        <v>1367.3999999999999</v>
      </c>
      <c r="M21" s="14">
        <f t="shared" si="9"/>
        <v>455.11200000000014</v>
      </c>
      <c r="N21" s="106">
        <v>1</v>
      </c>
      <c r="O21" s="14">
        <f t="shared" si="2"/>
        <v>455.11</v>
      </c>
      <c r="P21" s="14">
        <f t="shared" si="3"/>
        <v>109.64</v>
      </c>
      <c r="Q21" s="15">
        <f t="shared" si="4"/>
        <v>564.75</v>
      </c>
    </row>
    <row r="22" spans="1:17" x14ac:dyDescent="0.25">
      <c r="A22" s="70" t="s">
        <v>590</v>
      </c>
      <c r="B22" s="1129">
        <v>42.4</v>
      </c>
      <c r="C22" s="237">
        <f t="shared" si="5"/>
        <v>0.26666666666666666</v>
      </c>
      <c r="D22" s="14">
        <v>1240.2</v>
      </c>
      <c r="E22" s="14">
        <f t="shared" si="6"/>
        <v>330.72</v>
      </c>
      <c r="F22" s="106">
        <v>0.2</v>
      </c>
      <c r="G22" s="14">
        <f t="shared" si="7"/>
        <v>66.14</v>
      </c>
      <c r="H22" s="14">
        <f t="shared" si="0"/>
        <v>15.93</v>
      </c>
      <c r="I22" s="15">
        <f t="shared" si="1"/>
        <v>82.07</v>
      </c>
      <c r="J22" s="1119">
        <v>92.799999999999983</v>
      </c>
      <c r="K22" s="14">
        <f t="shared" si="8"/>
        <v>0.58364779874213824</v>
      </c>
      <c r="L22" s="14">
        <v>1240.2</v>
      </c>
      <c r="M22" s="14">
        <f t="shared" si="9"/>
        <v>723.83999999999992</v>
      </c>
      <c r="N22" s="106">
        <v>1</v>
      </c>
      <c r="O22" s="14">
        <f t="shared" si="2"/>
        <v>723.84</v>
      </c>
      <c r="P22" s="14">
        <f t="shared" si="3"/>
        <v>174.37</v>
      </c>
      <c r="Q22" s="15">
        <f t="shared" si="4"/>
        <v>898.21</v>
      </c>
    </row>
    <row r="23" spans="1:17" s="1" customFormat="1" x14ac:dyDescent="0.25">
      <c r="A23" s="70" t="s">
        <v>590</v>
      </c>
      <c r="B23" s="1129">
        <v>19.079999999999998</v>
      </c>
      <c r="C23" s="237">
        <f t="shared" si="5"/>
        <v>0.12</v>
      </c>
      <c r="D23" s="14">
        <v>1240.2</v>
      </c>
      <c r="E23" s="14">
        <f t="shared" si="6"/>
        <v>148.82400000000001</v>
      </c>
      <c r="F23" s="106">
        <v>0.2</v>
      </c>
      <c r="G23" s="14">
        <f t="shared" si="7"/>
        <v>29.76</v>
      </c>
      <c r="H23" s="14">
        <f t="shared" si="0"/>
        <v>7.17</v>
      </c>
      <c r="I23" s="15">
        <f t="shared" si="1"/>
        <v>36.93</v>
      </c>
      <c r="J23" s="1119">
        <v>52.919999999999987</v>
      </c>
      <c r="K23" s="14">
        <f t="shared" si="8"/>
        <v>0.33283018867924519</v>
      </c>
      <c r="L23" s="14">
        <v>1240.2</v>
      </c>
      <c r="M23" s="14">
        <f t="shared" si="9"/>
        <v>412.7759999999999</v>
      </c>
      <c r="N23" s="106">
        <v>1</v>
      </c>
      <c r="O23" s="14">
        <f t="shared" si="2"/>
        <v>412.78</v>
      </c>
      <c r="P23" s="14">
        <f t="shared" si="3"/>
        <v>99.44</v>
      </c>
      <c r="Q23" s="15">
        <f t="shared" si="4"/>
        <v>512.22</v>
      </c>
    </row>
    <row r="24" spans="1:17" x14ac:dyDescent="0.25">
      <c r="A24" s="70" t="s">
        <v>590</v>
      </c>
      <c r="B24" s="1129">
        <v>19.079999999999998</v>
      </c>
      <c r="C24" s="237">
        <f t="shared" si="5"/>
        <v>0.12</v>
      </c>
      <c r="D24" s="14">
        <v>1240.2</v>
      </c>
      <c r="E24" s="14">
        <f t="shared" si="6"/>
        <v>148.82400000000001</v>
      </c>
      <c r="F24" s="106">
        <v>0.2</v>
      </c>
      <c r="G24" s="14">
        <f t="shared" si="7"/>
        <v>29.76</v>
      </c>
      <c r="H24" s="14">
        <f t="shared" si="0"/>
        <v>7.17</v>
      </c>
      <c r="I24" s="15">
        <f t="shared" si="1"/>
        <v>36.93</v>
      </c>
      <c r="J24" s="1119">
        <v>52.919999999999987</v>
      </c>
      <c r="K24" s="14">
        <f t="shared" si="8"/>
        <v>0.33283018867924519</v>
      </c>
      <c r="L24" s="14">
        <v>1240.2</v>
      </c>
      <c r="M24" s="14">
        <f t="shared" si="9"/>
        <v>412.7759999999999</v>
      </c>
      <c r="N24" s="106">
        <v>1</v>
      </c>
      <c r="O24" s="14">
        <f t="shared" si="2"/>
        <v>412.78</v>
      </c>
      <c r="P24" s="14">
        <f t="shared" si="3"/>
        <v>99.44</v>
      </c>
      <c r="Q24" s="15">
        <f t="shared" si="4"/>
        <v>512.22</v>
      </c>
    </row>
    <row r="25" spans="1:17" x14ac:dyDescent="0.25">
      <c r="A25" s="70" t="s">
        <v>590</v>
      </c>
      <c r="B25" s="1129">
        <v>38.584000000000003</v>
      </c>
      <c r="C25" s="237">
        <f t="shared" si="5"/>
        <v>0.2426666666666667</v>
      </c>
      <c r="D25" s="14">
        <v>1367.3999999999999</v>
      </c>
      <c r="E25" s="14">
        <f t="shared" si="6"/>
        <v>331.82240000000002</v>
      </c>
      <c r="F25" s="106">
        <v>0.2</v>
      </c>
      <c r="G25" s="14">
        <f t="shared" si="7"/>
        <v>66.36</v>
      </c>
      <c r="H25" s="14">
        <f t="shared" si="0"/>
        <v>15.99</v>
      </c>
      <c r="I25" s="15">
        <f t="shared" si="1"/>
        <v>82.35</v>
      </c>
      <c r="J25" s="1119">
        <v>85.416000000000011</v>
      </c>
      <c r="K25" s="14">
        <f t="shared" si="8"/>
        <v>0.53720754716981134</v>
      </c>
      <c r="L25" s="14">
        <v>1367.3999999999999</v>
      </c>
      <c r="M25" s="14">
        <f t="shared" si="9"/>
        <v>734.57759999999996</v>
      </c>
      <c r="N25" s="106">
        <v>1</v>
      </c>
      <c r="O25" s="14">
        <f t="shared" si="2"/>
        <v>734.58</v>
      </c>
      <c r="P25" s="14">
        <f t="shared" si="3"/>
        <v>176.96</v>
      </c>
      <c r="Q25" s="15">
        <f t="shared" si="4"/>
        <v>911.54000000000008</v>
      </c>
    </row>
    <row r="26" spans="1:17" x14ac:dyDescent="0.25">
      <c r="A26" s="70" t="s">
        <v>590</v>
      </c>
      <c r="B26" s="1129">
        <v>16.96</v>
      </c>
      <c r="C26" s="237">
        <f t="shared" si="5"/>
        <v>0.10666666666666667</v>
      </c>
      <c r="D26" s="14">
        <v>1240.2</v>
      </c>
      <c r="E26" s="14">
        <f t="shared" si="6"/>
        <v>132.28800000000001</v>
      </c>
      <c r="F26" s="106">
        <v>0.2</v>
      </c>
      <c r="G26" s="14">
        <f t="shared" si="7"/>
        <v>26.46</v>
      </c>
      <c r="H26" s="14">
        <f t="shared" si="0"/>
        <v>6.37</v>
      </c>
      <c r="I26" s="15">
        <f t="shared" si="1"/>
        <v>32.83</v>
      </c>
      <c r="J26" s="1119">
        <v>47.040000000000013</v>
      </c>
      <c r="K26" s="14">
        <f t="shared" si="8"/>
        <v>0.29584905660377364</v>
      </c>
      <c r="L26" s="14">
        <v>1240.2</v>
      </c>
      <c r="M26" s="14">
        <f t="shared" si="9"/>
        <v>366.91200000000009</v>
      </c>
      <c r="N26" s="106">
        <v>1</v>
      </c>
      <c r="O26" s="14">
        <f t="shared" si="2"/>
        <v>366.91</v>
      </c>
      <c r="P26" s="14">
        <f t="shared" si="3"/>
        <v>88.39</v>
      </c>
      <c r="Q26" s="15">
        <f t="shared" si="4"/>
        <v>455.3</v>
      </c>
    </row>
    <row r="27" spans="1:17" x14ac:dyDescent="0.25">
      <c r="A27" s="70" t="s">
        <v>591</v>
      </c>
      <c r="B27" s="1129">
        <v>8.48</v>
      </c>
      <c r="C27" s="237">
        <f t="shared" si="5"/>
        <v>5.3333333333333337E-2</v>
      </c>
      <c r="D27" s="14">
        <v>1367.3999999999999</v>
      </c>
      <c r="E27" s="14">
        <f t="shared" si="6"/>
        <v>72.927999999999997</v>
      </c>
      <c r="F27" s="106">
        <v>0.2</v>
      </c>
      <c r="G27" s="14">
        <f t="shared" si="7"/>
        <v>14.59</v>
      </c>
      <c r="H27" s="14">
        <f t="shared" si="0"/>
        <v>3.51</v>
      </c>
      <c r="I27" s="15">
        <f t="shared" si="1"/>
        <v>18.100000000000001</v>
      </c>
      <c r="J27" s="1119">
        <v>23.52</v>
      </c>
      <c r="K27" s="14">
        <f t="shared" si="8"/>
        <v>0.14792452830188679</v>
      </c>
      <c r="L27" s="14">
        <v>1367.3999999999999</v>
      </c>
      <c r="M27" s="14">
        <f t="shared" si="9"/>
        <v>202.27199999999999</v>
      </c>
      <c r="N27" s="106">
        <v>1</v>
      </c>
      <c r="O27" s="14">
        <f t="shared" si="2"/>
        <v>202.27</v>
      </c>
      <c r="P27" s="14">
        <f t="shared" si="3"/>
        <v>48.73</v>
      </c>
      <c r="Q27" s="15">
        <f t="shared" si="4"/>
        <v>251</v>
      </c>
    </row>
    <row r="28" spans="1:17" x14ac:dyDescent="0.25">
      <c r="A28" s="70" t="s">
        <v>592</v>
      </c>
      <c r="B28" s="1129">
        <v>6.36</v>
      </c>
      <c r="C28" s="237">
        <f t="shared" si="5"/>
        <v>0.04</v>
      </c>
      <c r="D28" s="14">
        <v>1367.3999999999999</v>
      </c>
      <c r="E28" s="14">
        <f t="shared" si="6"/>
        <v>54.695999999999998</v>
      </c>
      <c r="F28" s="106">
        <v>0.2</v>
      </c>
      <c r="G28" s="14">
        <f t="shared" si="7"/>
        <v>10.94</v>
      </c>
      <c r="H28" s="14">
        <f t="shared" si="0"/>
        <v>2.64</v>
      </c>
      <c r="I28" s="15">
        <f t="shared" si="1"/>
        <v>13.58</v>
      </c>
      <c r="J28" s="1119">
        <v>25.64</v>
      </c>
      <c r="K28" s="14">
        <f t="shared" si="8"/>
        <v>0.16125786163522013</v>
      </c>
      <c r="L28" s="14">
        <v>1367.3999999999999</v>
      </c>
      <c r="M28" s="14">
        <f t="shared" si="9"/>
        <v>220.50399999999999</v>
      </c>
      <c r="N28" s="106">
        <v>1</v>
      </c>
      <c r="O28" s="14">
        <f t="shared" si="2"/>
        <v>220.5</v>
      </c>
      <c r="P28" s="14">
        <f t="shared" si="3"/>
        <v>53.12</v>
      </c>
      <c r="Q28" s="15">
        <f t="shared" si="4"/>
        <v>273.62</v>
      </c>
    </row>
    <row r="29" spans="1:17" x14ac:dyDescent="0.25">
      <c r="A29" s="70" t="s">
        <v>593</v>
      </c>
      <c r="B29" s="1129">
        <v>21.2</v>
      </c>
      <c r="C29" s="237">
        <f t="shared" si="5"/>
        <v>0.13333333333333333</v>
      </c>
      <c r="D29" s="14">
        <v>1367.3999999999999</v>
      </c>
      <c r="E29" s="14">
        <f t="shared" si="6"/>
        <v>182.32</v>
      </c>
      <c r="F29" s="106">
        <v>0.2</v>
      </c>
      <c r="G29" s="14">
        <f t="shared" si="7"/>
        <v>36.46</v>
      </c>
      <c r="H29" s="14">
        <f t="shared" si="0"/>
        <v>8.7799999999999994</v>
      </c>
      <c r="I29" s="15">
        <f t="shared" si="1"/>
        <v>45.24</v>
      </c>
      <c r="J29" s="1119">
        <v>58.8</v>
      </c>
      <c r="K29" s="14">
        <f t="shared" si="8"/>
        <v>0.36981132075471695</v>
      </c>
      <c r="L29" s="14">
        <v>1367.3999999999999</v>
      </c>
      <c r="M29" s="14">
        <f t="shared" si="9"/>
        <v>505.67999999999989</v>
      </c>
      <c r="N29" s="106">
        <v>1</v>
      </c>
      <c r="O29" s="14">
        <f t="shared" si="2"/>
        <v>505.68</v>
      </c>
      <c r="P29" s="14">
        <f t="shared" si="3"/>
        <v>121.82</v>
      </c>
      <c r="Q29" s="15">
        <f t="shared" si="4"/>
        <v>627.5</v>
      </c>
    </row>
    <row r="30" spans="1:17" x14ac:dyDescent="0.25">
      <c r="A30" s="70" t="s">
        <v>594</v>
      </c>
      <c r="B30" s="1129">
        <v>24.591999999999999</v>
      </c>
      <c r="C30" s="237">
        <f t="shared" si="5"/>
        <v>0.15466666666666665</v>
      </c>
      <c r="D30" s="14">
        <v>1367.3999999999999</v>
      </c>
      <c r="E30" s="14">
        <f t="shared" si="6"/>
        <v>211.49119999999996</v>
      </c>
      <c r="F30" s="106">
        <v>0.2</v>
      </c>
      <c r="G30" s="14">
        <f t="shared" si="7"/>
        <v>42.3</v>
      </c>
      <c r="H30" s="14">
        <f t="shared" si="0"/>
        <v>10.19</v>
      </c>
      <c r="I30" s="15">
        <f t="shared" si="1"/>
        <v>52.489999999999995</v>
      </c>
      <c r="J30" s="1119">
        <v>70.408000000000001</v>
      </c>
      <c r="K30" s="14">
        <f t="shared" si="8"/>
        <v>0.44281761006289311</v>
      </c>
      <c r="L30" s="14">
        <v>1367.3999999999999</v>
      </c>
      <c r="M30" s="14">
        <f t="shared" si="9"/>
        <v>605.50879999999995</v>
      </c>
      <c r="N30" s="106">
        <v>1</v>
      </c>
      <c r="O30" s="14">
        <f t="shared" si="2"/>
        <v>605.51</v>
      </c>
      <c r="P30" s="14">
        <f t="shared" si="3"/>
        <v>145.87</v>
      </c>
      <c r="Q30" s="15">
        <f t="shared" si="4"/>
        <v>751.38</v>
      </c>
    </row>
    <row r="31" spans="1:17" x14ac:dyDescent="0.25">
      <c r="A31" s="70" t="s">
        <v>595</v>
      </c>
      <c r="B31" s="1129">
        <v>4.24</v>
      </c>
      <c r="C31" s="237">
        <f t="shared" si="5"/>
        <v>2.6666666666666668E-2</v>
      </c>
      <c r="D31" s="14">
        <v>1367.3999999999999</v>
      </c>
      <c r="E31" s="14">
        <f t="shared" si="6"/>
        <v>36.463999999999999</v>
      </c>
      <c r="F31" s="106">
        <v>0.2</v>
      </c>
      <c r="G31" s="14">
        <f t="shared" si="7"/>
        <v>7.29</v>
      </c>
      <c r="H31" s="14">
        <f t="shared" si="0"/>
        <v>1.76</v>
      </c>
      <c r="I31" s="15">
        <f t="shared" si="1"/>
        <v>9.0500000000000007</v>
      </c>
      <c r="J31" s="1119">
        <v>11.76</v>
      </c>
      <c r="K31" s="14">
        <f t="shared" si="8"/>
        <v>7.3962264150943396E-2</v>
      </c>
      <c r="L31" s="14">
        <v>1367.3999999999999</v>
      </c>
      <c r="M31" s="14">
        <f t="shared" si="9"/>
        <v>101.136</v>
      </c>
      <c r="N31" s="106">
        <v>1</v>
      </c>
      <c r="O31" s="14">
        <f t="shared" si="2"/>
        <v>101.14</v>
      </c>
      <c r="P31" s="14">
        <f t="shared" si="3"/>
        <v>24.36</v>
      </c>
      <c r="Q31" s="15">
        <f t="shared" si="4"/>
        <v>125.5</v>
      </c>
    </row>
    <row r="32" spans="1:17" x14ac:dyDescent="0.25">
      <c r="A32" s="70" t="s">
        <v>596</v>
      </c>
      <c r="B32" s="1129">
        <v>42.4</v>
      </c>
      <c r="C32" s="237">
        <f t="shared" si="5"/>
        <v>0.26666666666666666</v>
      </c>
      <c r="D32" s="14">
        <v>1367.3999999999999</v>
      </c>
      <c r="E32" s="14">
        <f t="shared" si="6"/>
        <v>364.64</v>
      </c>
      <c r="F32" s="106">
        <v>0.2</v>
      </c>
      <c r="G32" s="14">
        <f t="shared" si="7"/>
        <v>72.930000000000007</v>
      </c>
      <c r="H32" s="14">
        <f t="shared" si="0"/>
        <v>17.57</v>
      </c>
      <c r="I32" s="15">
        <f t="shared" si="1"/>
        <v>90.5</v>
      </c>
      <c r="J32" s="1119">
        <v>85.000000000000028</v>
      </c>
      <c r="K32" s="14">
        <f t="shared" si="8"/>
        <v>0.53459119496855367</v>
      </c>
      <c r="L32" s="14">
        <v>1367.3999999999999</v>
      </c>
      <c r="M32" s="14">
        <f t="shared" si="9"/>
        <v>731.00000000000023</v>
      </c>
      <c r="N32" s="106">
        <v>1</v>
      </c>
      <c r="O32" s="14">
        <f t="shared" si="2"/>
        <v>731</v>
      </c>
      <c r="P32" s="14">
        <f t="shared" si="3"/>
        <v>176.1</v>
      </c>
      <c r="Q32" s="15">
        <f t="shared" si="4"/>
        <v>907.1</v>
      </c>
    </row>
    <row r="33" spans="1:17" x14ac:dyDescent="0.25">
      <c r="A33" s="70" t="s">
        <v>596</v>
      </c>
      <c r="B33" s="1129">
        <v>8.48</v>
      </c>
      <c r="C33" s="237">
        <f t="shared" si="5"/>
        <v>5.3333333333333337E-2</v>
      </c>
      <c r="D33" s="14">
        <v>1367.3999999999999</v>
      </c>
      <c r="E33" s="14">
        <f t="shared" si="6"/>
        <v>72.927999999999997</v>
      </c>
      <c r="F33" s="106">
        <v>0.2</v>
      </c>
      <c r="G33" s="14">
        <f t="shared" si="7"/>
        <v>14.59</v>
      </c>
      <c r="H33" s="14">
        <f t="shared" si="0"/>
        <v>3.51</v>
      </c>
      <c r="I33" s="15">
        <f t="shared" si="1"/>
        <v>18.100000000000001</v>
      </c>
      <c r="J33" s="1119">
        <v>23.52</v>
      </c>
      <c r="K33" s="14">
        <f t="shared" si="8"/>
        <v>0.14792452830188679</v>
      </c>
      <c r="L33" s="14">
        <v>1367.3999999999999</v>
      </c>
      <c r="M33" s="14">
        <f t="shared" si="9"/>
        <v>202.27199999999999</v>
      </c>
      <c r="N33" s="106">
        <v>1</v>
      </c>
      <c r="O33" s="14">
        <f t="shared" si="2"/>
        <v>202.27</v>
      </c>
      <c r="P33" s="14">
        <f t="shared" si="3"/>
        <v>48.73</v>
      </c>
      <c r="Q33" s="15">
        <f t="shared" si="4"/>
        <v>251</v>
      </c>
    </row>
    <row r="34" spans="1:17" x14ac:dyDescent="0.25">
      <c r="A34" s="70" t="s">
        <v>596</v>
      </c>
      <c r="B34" s="1129">
        <v>6.36</v>
      </c>
      <c r="C34" s="237">
        <f t="shared" si="5"/>
        <v>0.04</v>
      </c>
      <c r="D34" s="14">
        <v>1367.3999999999999</v>
      </c>
      <c r="E34" s="14">
        <f t="shared" si="6"/>
        <v>54.695999999999998</v>
      </c>
      <c r="F34" s="106">
        <v>0.2</v>
      </c>
      <c r="G34" s="14">
        <f t="shared" si="7"/>
        <v>10.94</v>
      </c>
      <c r="H34" s="14">
        <f t="shared" si="0"/>
        <v>2.64</v>
      </c>
      <c r="I34" s="15">
        <f t="shared" si="1"/>
        <v>13.58</v>
      </c>
      <c r="J34" s="1119">
        <v>17.64</v>
      </c>
      <c r="K34" s="14">
        <f t="shared" si="8"/>
        <v>0.11094339622641509</v>
      </c>
      <c r="L34" s="14">
        <v>1367.3999999999999</v>
      </c>
      <c r="M34" s="14">
        <f t="shared" si="9"/>
        <v>151.70399999999998</v>
      </c>
      <c r="N34" s="106">
        <v>1</v>
      </c>
      <c r="O34" s="14">
        <f t="shared" si="2"/>
        <v>151.69999999999999</v>
      </c>
      <c r="P34" s="14">
        <f t="shared" si="3"/>
        <v>36.54</v>
      </c>
      <c r="Q34" s="15">
        <f t="shared" si="4"/>
        <v>188.23999999999998</v>
      </c>
    </row>
    <row r="35" spans="1:17" x14ac:dyDescent="0.25">
      <c r="A35" s="70" t="s">
        <v>596</v>
      </c>
      <c r="B35" s="1129">
        <v>42.4</v>
      </c>
      <c r="C35" s="237">
        <f t="shared" si="5"/>
        <v>0.26666666666666666</v>
      </c>
      <c r="D35" s="14">
        <v>1367.3999999999999</v>
      </c>
      <c r="E35" s="14">
        <f t="shared" si="6"/>
        <v>364.64</v>
      </c>
      <c r="F35" s="106">
        <v>0.2</v>
      </c>
      <c r="G35" s="14">
        <f t="shared" si="7"/>
        <v>72.930000000000007</v>
      </c>
      <c r="H35" s="14">
        <f t="shared" si="0"/>
        <v>17.57</v>
      </c>
      <c r="I35" s="15">
        <f t="shared" si="1"/>
        <v>90.5</v>
      </c>
      <c r="J35" s="1119">
        <v>84.6</v>
      </c>
      <c r="K35" s="14">
        <f t="shared" si="8"/>
        <v>0.5320754716981132</v>
      </c>
      <c r="L35" s="14">
        <v>1367.3999999999999</v>
      </c>
      <c r="M35" s="14">
        <f t="shared" si="9"/>
        <v>727.56</v>
      </c>
      <c r="N35" s="106">
        <v>1</v>
      </c>
      <c r="O35" s="14">
        <f t="shared" si="2"/>
        <v>727.56</v>
      </c>
      <c r="P35" s="14">
        <f t="shared" si="3"/>
        <v>175.27</v>
      </c>
      <c r="Q35" s="15">
        <f t="shared" si="4"/>
        <v>902.82999999999993</v>
      </c>
    </row>
    <row r="36" spans="1:17" x14ac:dyDescent="0.25">
      <c r="A36" s="70" t="s">
        <v>596</v>
      </c>
      <c r="B36" s="1129">
        <v>42.4</v>
      </c>
      <c r="C36" s="237">
        <f t="shared" si="5"/>
        <v>0.26666666666666666</v>
      </c>
      <c r="D36" s="14">
        <v>1367.3999999999999</v>
      </c>
      <c r="E36" s="14">
        <f t="shared" si="6"/>
        <v>364.64</v>
      </c>
      <c r="F36" s="106">
        <v>0.2</v>
      </c>
      <c r="G36" s="14">
        <f t="shared" si="7"/>
        <v>72.930000000000007</v>
      </c>
      <c r="H36" s="14">
        <f t="shared" si="0"/>
        <v>17.57</v>
      </c>
      <c r="I36" s="15">
        <f t="shared" si="1"/>
        <v>90.5</v>
      </c>
      <c r="J36" s="1119">
        <v>88.200000000000017</v>
      </c>
      <c r="K36" s="14">
        <f t="shared" si="8"/>
        <v>0.55471698113207557</v>
      </c>
      <c r="L36" s="14">
        <v>1367.3999999999999</v>
      </c>
      <c r="M36" s="14">
        <f t="shared" si="9"/>
        <v>758.5200000000001</v>
      </c>
      <c r="N36" s="106">
        <v>1</v>
      </c>
      <c r="O36" s="14">
        <f t="shared" si="2"/>
        <v>758.52</v>
      </c>
      <c r="P36" s="14">
        <f t="shared" si="3"/>
        <v>182.73</v>
      </c>
      <c r="Q36" s="15">
        <f t="shared" si="4"/>
        <v>941.25</v>
      </c>
    </row>
    <row r="37" spans="1:17" x14ac:dyDescent="0.25">
      <c r="A37" s="70" t="s">
        <v>596</v>
      </c>
      <c r="B37" s="1129">
        <v>19.079999999999998</v>
      </c>
      <c r="C37" s="237">
        <f t="shared" si="5"/>
        <v>0.12</v>
      </c>
      <c r="D37" s="14">
        <v>1367.3999999999999</v>
      </c>
      <c r="E37" s="14">
        <f t="shared" si="6"/>
        <v>164.08799999999997</v>
      </c>
      <c r="F37" s="106">
        <v>0.2</v>
      </c>
      <c r="G37" s="14">
        <f t="shared" si="7"/>
        <v>32.82</v>
      </c>
      <c r="H37" s="14">
        <f t="shared" si="0"/>
        <v>7.91</v>
      </c>
      <c r="I37" s="15">
        <f t="shared" si="1"/>
        <v>40.730000000000004</v>
      </c>
      <c r="J37" s="1119">
        <v>52.920000000000016</v>
      </c>
      <c r="K37" s="14">
        <f t="shared" si="8"/>
        <v>0.33283018867924541</v>
      </c>
      <c r="L37" s="14">
        <v>1367.3999999999999</v>
      </c>
      <c r="M37" s="14">
        <f t="shared" si="9"/>
        <v>455.11200000000014</v>
      </c>
      <c r="N37" s="106">
        <v>1</v>
      </c>
      <c r="O37" s="14">
        <f t="shared" si="2"/>
        <v>455.11</v>
      </c>
      <c r="P37" s="14">
        <f t="shared" si="3"/>
        <v>109.64</v>
      </c>
      <c r="Q37" s="15">
        <f t="shared" si="4"/>
        <v>564.75</v>
      </c>
    </row>
    <row r="38" spans="1:17" x14ac:dyDescent="0.25">
      <c r="A38" s="70" t="s">
        <v>590</v>
      </c>
      <c r="B38" s="1129">
        <v>6.36</v>
      </c>
      <c r="C38" s="237">
        <f t="shared" si="5"/>
        <v>0.04</v>
      </c>
      <c r="D38" s="14">
        <v>1376</v>
      </c>
      <c r="E38" s="14">
        <f t="shared" si="6"/>
        <v>55.04</v>
      </c>
      <c r="F38" s="284">
        <v>0.2</v>
      </c>
      <c r="G38" s="14">
        <f t="shared" si="7"/>
        <v>11.01</v>
      </c>
      <c r="H38" s="14">
        <f t="shared" si="0"/>
        <v>2.65</v>
      </c>
      <c r="I38" s="15">
        <f t="shared" si="1"/>
        <v>13.66</v>
      </c>
      <c r="J38" s="1119">
        <v>17.489999999999998</v>
      </c>
      <c r="K38" s="14">
        <f t="shared" si="8"/>
        <v>0.10999999999999999</v>
      </c>
      <c r="L38" s="14">
        <v>1376</v>
      </c>
      <c r="M38" s="14">
        <f t="shared" si="9"/>
        <v>151.35999999999999</v>
      </c>
      <c r="N38" s="284">
        <v>1</v>
      </c>
      <c r="O38" s="14">
        <f t="shared" si="2"/>
        <v>151.36000000000001</v>
      </c>
      <c r="P38" s="14">
        <f t="shared" si="3"/>
        <v>36.46</v>
      </c>
      <c r="Q38" s="15">
        <f t="shared" si="4"/>
        <v>187.82000000000002</v>
      </c>
    </row>
    <row r="39" spans="1:17" ht="49.5" x14ac:dyDescent="0.25">
      <c r="A39" s="70" t="s">
        <v>9</v>
      </c>
      <c r="B39" s="1128">
        <f>SUM(B40:B50)</f>
        <v>348.95200000000006</v>
      </c>
      <c r="C39" s="96">
        <f>SUM(C40:C50)</f>
        <v>2.194666666666667</v>
      </c>
      <c r="D39" s="85"/>
      <c r="E39" s="85"/>
      <c r="F39" s="107"/>
      <c r="G39" s="85">
        <f>SUM(G40:G50)</f>
        <v>368.46999999999997</v>
      </c>
      <c r="H39" s="85">
        <f>SUM(H40:H50)</f>
        <v>88.78</v>
      </c>
      <c r="I39" s="86">
        <f>SUM(I40:I50)</f>
        <v>457.25</v>
      </c>
      <c r="J39" s="1131">
        <f>SUM(J40:J50)</f>
        <v>865.44799999999987</v>
      </c>
      <c r="K39" s="85">
        <f>SUM(K40:K50)</f>
        <v>5.4430691823899382</v>
      </c>
      <c r="L39" s="85"/>
      <c r="M39" s="85"/>
      <c r="N39" s="107"/>
      <c r="O39" s="972">
        <f>SUM(O40:O50)</f>
        <v>4570.7700000000004</v>
      </c>
      <c r="P39" s="85">
        <f>SUM(P40:P50)</f>
        <v>1101.1100000000001</v>
      </c>
      <c r="Q39" s="86">
        <f>SUM(Q40:Q50)</f>
        <v>5671.8799999999992</v>
      </c>
    </row>
    <row r="40" spans="1:17" x14ac:dyDescent="0.25">
      <c r="A40" s="70" t="s">
        <v>525</v>
      </c>
      <c r="B40" s="1129">
        <v>22.472000000000001</v>
      </c>
      <c r="C40" s="237">
        <f t="shared" ref="C40:C50" si="10">B40/159</f>
        <v>0.14133333333333334</v>
      </c>
      <c r="D40" s="14">
        <v>874.5</v>
      </c>
      <c r="E40" s="14">
        <f>D40*C40</f>
        <v>123.596</v>
      </c>
      <c r="F40" s="106">
        <v>0.2</v>
      </c>
      <c r="G40" s="14">
        <f t="shared" ref="G40:G50" si="11">ROUND(E40*F40,2)</f>
        <v>24.72</v>
      </c>
      <c r="H40" s="14">
        <f>ROUND(G40*0.2409,2)</f>
        <v>5.96</v>
      </c>
      <c r="I40" s="15">
        <f>G40+H40</f>
        <v>30.68</v>
      </c>
      <c r="J40" s="1119">
        <v>61.527999999999999</v>
      </c>
      <c r="K40" s="14">
        <f t="shared" ref="K40:K50" si="12">J40/159</f>
        <v>0.38696855345911951</v>
      </c>
      <c r="L40" s="14">
        <v>874.5</v>
      </c>
      <c r="M40" s="14">
        <f t="shared" ref="M40:M50" si="13">L40*K40</f>
        <v>338.404</v>
      </c>
      <c r="N40" s="106">
        <v>1</v>
      </c>
      <c r="O40" s="14">
        <f t="shared" ref="O40:O50" si="14">ROUND(M40*N40,2)</f>
        <v>338.4</v>
      </c>
      <c r="P40" s="14">
        <f>ROUND(O40*0.2409,2)</f>
        <v>81.52</v>
      </c>
      <c r="Q40" s="15">
        <f>O40+P40</f>
        <v>419.91999999999996</v>
      </c>
    </row>
    <row r="41" spans="1:17" x14ac:dyDescent="0.25">
      <c r="A41" s="70" t="s">
        <v>522</v>
      </c>
      <c r="B41" s="1129">
        <v>42.4</v>
      </c>
      <c r="C41" s="237">
        <f t="shared" si="10"/>
        <v>0.26666666666666666</v>
      </c>
      <c r="D41" s="14">
        <v>874.5</v>
      </c>
      <c r="E41" s="14">
        <f t="shared" ref="E41:E50" si="15">D41*C41</f>
        <v>233.2</v>
      </c>
      <c r="F41" s="106">
        <v>0.2</v>
      </c>
      <c r="G41" s="14">
        <f t="shared" si="11"/>
        <v>46.64</v>
      </c>
      <c r="H41" s="14">
        <f t="shared" ref="H41:H50" si="16">ROUND(G41*0.2409,2)</f>
        <v>11.24</v>
      </c>
      <c r="I41" s="15">
        <f t="shared" ref="I41:I50" si="17">G41+H41</f>
        <v>57.88</v>
      </c>
      <c r="J41" s="1119">
        <v>96.800000000000011</v>
      </c>
      <c r="K41" s="14">
        <f t="shared" si="12"/>
        <v>0.60880503144654097</v>
      </c>
      <c r="L41" s="14">
        <v>874.5</v>
      </c>
      <c r="M41" s="14">
        <f t="shared" si="13"/>
        <v>532.40000000000009</v>
      </c>
      <c r="N41" s="106">
        <v>1</v>
      </c>
      <c r="O41" s="14">
        <f t="shared" si="14"/>
        <v>532.4</v>
      </c>
      <c r="P41" s="14">
        <f t="shared" ref="P41:P50" si="18">ROUND(O41*0.2409,2)</f>
        <v>128.26</v>
      </c>
      <c r="Q41" s="15">
        <f t="shared" ref="Q41:Q50" si="19">O41+P41</f>
        <v>660.66</v>
      </c>
    </row>
    <row r="42" spans="1:17" x14ac:dyDescent="0.25">
      <c r="A42" s="70" t="s">
        <v>522</v>
      </c>
      <c r="B42" s="1129">
        <v>25.44</v>
      </c>
      <c r="C42" s="237">
        <f t="shared" si="10"/>
        <v>0.16</v>
      </c>
      <c r="D42" s="14">
        <v>874.5</v>
      </c>
      <c r="E42" s="14">
        <f t="shared" si="15"/>
        <v>139.92000000000002</v>
      </c>
      <c r="F42" s="106">
        <v>0.2</v>
      </c>
      <c r="G42" s="14">
        <f t="shared" si="11"/>
        <v>27.98</v>
      </c>
      <c r="H42" s="14">
        <f t="shared" si="16"/>
        <v>6.74</v>
      </c>
      <c r="I42" s="15">
        <f t="shared" si="17"/>
        <v>34.72</v>
      </c>
      <c r="J42" s="1119">
        <v>70.56</v>
      </c>
      <c r="K42" s="14">
        <f t="shared" si="12"/>
        <v>0.44377358490566038</v>
      </c>
      <c r="L42" s="14">
        <v>874.5</v>
      </c>
      <c r="M42" s="14">
        <f t="shared" si="13"/>
        <v>388.08</v>
      </c>
      <c r="N42" s="106">
        <v>1</v>
      </c>
      <c r="O42" s="14">
        <f t="shared" si="14"/>
        <v>388.08</v>
      </c>
      <c r="P42" s="14">
        <f t="shared" si="18"/>
        <v>93.49</v>
      </c>
      <c r="Q42" s="15">
        <f t="shared" si="19"/>
        <v>481.57</v>
      </c>
    </row>
    <row r="43" spans="1:17" x14ac:dyDescent="0.25">
      <c r="A43" s="70" t="s">
        <v>522</v>
      </c>
      <c r="B43" s="1129">
        <v>31.8</v>
      </c>
      <c r="C43" s="237">
        <f t="shared" si="10"/>
        <v>0.2</v>
      </c>
      <c r="D43" s="14">
        <v>874.5</v>
      </c>
      <c r="E43" s="14">
        <f t="shared" si="15"/>
        <v>174.9</v>
      </c>
      <c r="F43" s="106">
        <v>0.2</v>
      </c>
      <c r="G43" s="14">
        <f t="shared" si="11"/>
        <v>34.979999999999997</v>
      </c>
      <c r="H43" s="14">
        <f t="shared" si="16"/>
        <v>8.43</v>
      </c>
      <c r="I43" s="15">
        <f t="shared" si="17"/>
        <v>43.41</v>
      </c>
      <c r="J43" s="1119">
        <v>90.200000000000017</v>
      </c>
      <c r="K43" s="14">
        <f t="shared" si="12"/>
        <v>0.56729559748427683</v>
      </c>
      <c r="L43" s="14">
        <v>874.5</v>
      </c>
      <c r="M43" s="14">
        <f t="shared" si="13"/>
        <v>496.10000000000008</v>
      </c>
      <c r="N43" s="106">
        <v>1</v>
      </c>
      <c r="O43" s="14">
        <f t="shared" si="14"/>
        <v>496.1</v>
      </c>
      <c r="P43" s="14">
        <f t="shared" si="18"/>
        <v>119.51</v>
      </c>
      <c r="Q43" s="15">
        <f t="shared" si="19"/>
        <v>615.61</v>
      </c>
    </row>
    <row r="44" spans="1:17" x14ac:dyDescent="0.25">
      <c r="A44" s="70" t="s">
        <v>522</v>
      </c>
      <c r="B44" s="1129">
        <v>42.4</v>
      </c>
      <c r="C44" s="237">
        <f t="shared" si="10"/>
        <v>0.26666666666666666</v>
      </c>
      <c r="D44" s="14">
        <v>874.5</v>
      </c>
      <c r="E44" s="14">
        <f t="shared" si="15"/>
        <v>233.2</v>
      </c>
      <c r="F44" s="106">
        <v>0.2</v>
      </c>
      <c r="G44" s="14">
        <f t="shared" si="11"/>
        <v>46.64</v>
      </c>
      <c r="H44" s="14">
        <f t="shared" si="16"/>
        <v>11.24</v>
      </c>
      <c r="I44" s="15">
        <f t="shared" si="17"/>
        <v>57.88</v>
      </c>
      <c r="J44" s="1119">
        <v>96.4</v>
      </c>
      <c r="K44" s="14">
        <f t="shared" si="12"/>
        <v>0.60628930817610072</v>
      </c>
      <c r="L44" s="14">
        <v>874.5</v>
      </c>
      <c r="M44" s="14">
        <f t="shared" si="13"/>
        <v>530.20000000000005</v>
      </c>
      <c r="N44" s="106">
        <v>1</v>
      </c>
      <c r="O44" s="14">
        <f t="shared" si="14"/>
        <v>530.20000000000005</v>
      </c>
      <c r="P44" s="14">
        <f t="shared" si="18"/>
        <v>127.73</v>
      </c>
      <c r="Q44" s="15">
        <f t="shared" si="19"/>
        <v>657.93000000000006</v>
      </c>
    </row>
    <row r="45" spans="1:17" x14ac:dyDescent="0.25">
      <c r="A45" s="70" t="s">
        <v>522</v>
      </c>
      <c r="B45" s="1129">
        <v>31.376000000000001</v>
      </c>
      <c r="C45" s="237">
        <f t="shared" si="10"/>
        <v>0.19733333333333333</v>
      </c>
      <c r="D45" s="14">
        <v>874.5</v>
      </c>
      <c r="E45" s="14">
        <f t="shared" si="15"/>
        <v>172.56800000000001</v>
      </c>
      <c r="F45" s="106">
        <v>0.2</v>
      </c>
      <c r="G45" s="14">
        <f t="shared" si="11"/>
        <v>34.51</v>
      </c>
      <c r="H45" s="14">
        <f t="shared" si="16"/>
        <v>8.31</v>
      </c>
      <c r="I45" s="15">
        <f t="shared" si="17"/>
        <v>42.82</v>
      </c>
      <c r="J45" s="1119">
        <v>85.623999999999981</v>
      </c>
      <c r="K45" s="14">
        <f t="shared" si="12"/>
        <v>0.53851572327044017</v>
      </c>
      <c r="L45" s="14">
        <v>874.5</v>
      </c>
      <c r="M45" s="14">
        <f t="shared" si="13"/>
        <v>470.9319999999999</v>
      </c>
      <c r="N45" s="106">
        <v>1</v>
      </c>
      <c r="O45" s="14">
        <f t="shared" si="14"/>
        <v>470.93</v>
      </c>
      <c r="P45" s="14">
        <f t="shared" si="18"/>
        <v>113.45</v>
      </c>
      <c r="Q45" s="15">
        <f t="shared" si="19"/>
        <v>584.38</v>
      </c>
    </row>
    <row r="46" spans="1:17" x14ac:dyDescent="0.25">
      <c r="A46" s="70" t="s">
        <v>522</v>
      </c>
      <c r="B46" s="1129">
        <v>42.4</v>
      </c>
      <c r="C46" s="237">
        <f t="shared" si="10"/>
        <v>0.26666666666666666</v>
      </c>
      <c r="D46" s="14">
        <v>874.5</v>
      </c>
      <c r="E46" s="14">
        <f t="shared" si="15"/>
        <v>233.2</v>
      </c>
      <c r="F46" s="106">
        <v>0.2</v>
      </c>
      <c r="G46" s="14">
        <f t="shared" si="11"/>
        <v>46.64</v>
      </c>
      <c r="H46" s="14">
        <f t="shared" si="16"/>
        <v>11.24</v>
      </c>
      <c r="I46" s="15">
        <f t="shared" si="17"/>
        <v>57.88</v>
      </c>
      <c r="J46" s="1119">
        <v>88.800000000000011</v>
      </c>
      <c r="K46" s="14">
        <f t="shared" si="12"/>
        <v>0.55849056603773595</v>
      </c>
      <c r="L46" s="14">
        <v>874.5</v>
      </c>
      <c r="M46" s="14">
        <f t="shared" si="13"/>
        <v>488.40000000000009</v>
      </c>
      <c r="N46" s="106">
        <v>1</v>
      </c>
      <c r="O46" s="14">
        <f t="shared" si="14"/>
        <v>488.4</v>
      </c>
      <c r="P46" s="14">
        <f t="shared" si="18"/>
        <v>117.66</v>
      </c>
      <c r="Q46" s="15">
        <f t="shared" si="19"/>
        <v>606.05999999999995</v>
      </c>
    </row>
    <row r="47" spans="1:17" x14ac:dyDescent="0.25">
      <c r="A47" s="70" t="s">
        <v>522</v>
      </c>
      <c r="B47" s="1129">
        <v>38.584000000000003</v>
      </c>
      <c r="C47" s="237">
        <f t="shared" si="10"/>
        <v>0.2426666666666667</v>
      </c>
      <c r="D47" s="14">
        <v>747.30000000000007</v>
      </c>
      <c r="E47" s="14">
        <f t="shared" si="15"/>
        <v>181.34480000000005</v>
      </c>
      <c r="F47" s="106">
        <v>0.2</v>
      </c>
      <c r="G47" s="14">
        <f t="shared" si="11"/>
        <v>36.270000000000003</v>
      </c>
      <c r="H47" s="14">
        <f t="shared" si="16"/>
        <v>8.74</v>
      </c>
      <c r="I47" s="15">
        <f t="shared" si="17"/>
        <v>45.010000000000005</v>
      </c>
      <c r="J47" s="1119">
        <v>85.415999999999983</v>
      </c>
      <c r="K47" s="14">
        <f t="shared" si="12"/>
        <v>0.53720754716981123</v>
      </c>
      <c r="L47" s="14">
        <v>747.30000000000007</v>
      </c>
      <c r="M47" s="14">
        <f t="shared" si="13"/>
        <v>401.45519999999999</v>
      </c>
      <c r="N47" s="106">
        <v>1</v>
      </c>
      <c r="O47" s="14">
        <f t="shared" si="14"/>
        <v>401.46</v>
      </c>
      <c r="P47" s="14">
        <f t="shared" si="18"/>
        <v>96.71</v>
      </c>
      <c r="Q47" s="15">
        <f t="shared" si="19"/>
        <v>498.16999999999996</v>
      </c>
    </row>
    <row r="48" spans="1:17" x14ac:dyDescent="0.25">
      <c r="A48" s="70" t="s">
        <v>522</v>
      </c>
      <c r="B48" s="1129">
        <v>40.28</v>
      </c>
      <c r="C48" s="237">
        <f t="shared" si="10"/>
        <v>0.25333333333333335</v>
      </c>
      <c r="D48" s="14">
        <v>747.30000000000007</v>
      </c>
      <c r="E48" s="14">
        <f t="shared" si="15"/>
        <v>189.31600000000003</v>
      </c>
      <c r="F48" s="106">
        <v>0.2</v>
      </c>
      <c r="G48" s="14">
        <f t="shared" si="11"/>
        <v>37.86</v>
      </c>
      <c r="H48" s="14">
        <f t="shared" si="16"/>
        <v>9.1199999999999992</v>
      </c>
      <c r="I48" s="15">
        <f t="shared" si="17"/>
        <v>46.98</v>
      </c>
      <c r="J48" s="1119">
        <v>86.92</v>
      </c>
      <c r="K48" s="14">
        <f t="shared" si="12"/>
        <v>0.54666666666666663</v>
      </c>
      <c r="L48" s="14">
        <v>747.30000000000007</v>
      </c>
      <c r="M48" s="14">
        <f t="shared" si="13"/>
        <v>408.524</v>
      </c>
      <c r="N48" s="106">
        <v>1</v>
      </c>
      <c r="O48" s="14">
        <f t="shared" si="14"/>
        <v>408.52</v>
      </c>
      <c r="P48" s="14">
        <f t="shared" si="18"/>
        <v>98.41</v>
      </c>
      <c r="Q48" s="15">
        <f t="shared" si="19"/>
        <v>506.92999999999995</v>
      </c>
    </row>
    <row r="49" spans="1:17" x14ac:dyDescent="0.25">
      <c r="A49" s="70" t="s">
        <v>522</v>
      </c>
      <c r="B49" s="1129">
        <v>21.2</v>
      </c>
      <c r="C49" s="237">
        <f t="shared" si="10"/>
        <v>0.13333333333333333</v>
      </c>
      <c r="D49" s="14">
        <v>747.30000000000007</v>
      </c>
      <c r="E49" s="14">
        <f t="shared" si="15"/>
        <v>99.640000000000015</v>
      </c>
      <c r="F49" s="106">
        <v>0.2</v>
      </c>
      <c r="G49" s="14">
        <f t="shared" si="11"/>
        <v>19.93</v>
      </c>
      <c r="H49" s="14">
        <f t="shared" si="16"/>
        <v>4.8</v>
      </c>
      <c r="I49" s="15">
        <f t="shared" si="17"/>
        <v>24.73</v>
      </c>
      <c r="J49" s="1119">
        <v>74.8</v>
      </c>
      <c r="K49" s="14">
        <f t="shared" si="12"/>
        <v>0.47044025157232705</v>
      </c>
      <c r="L49" s="14">
        <v>747.30000000000007</v>
      </c>
      <c r="M49" s="14">
        <f t="shared" si="13"/>
        <v>351.56000000000006</v>
      </c>
      <c r="N49" s="106">
        <v>1</v>
      </c>
      <c r="O49" s="14">
        <f t="shared" si="14"/>
        <v>351.56</v>
      </c>
      <c r="P49" s="14">
        <f t="shared" si="18"/>
        <v>84.69</v>
      </c>
      <c r="Q49" s="15">
        <f t="shared" si="19"/>
        <v>436.25</v>
      </c>
    </row>
    <row r="50" spans="1:17" x14ac:dyDescent="0.25">
      <c r="A50" s="70" t="s">
        <v>522</v>
      </c>
      <c r="B50" s="1129">
        <v>10.6</v>
      </c>
      <c r="C50" s="237">
        <f t="shared" si="10"/>
        <v>6.6666666666666666E-2</v>
      </c>
      <c r="D50" s="14">
        <v>922.19999999999993</v>
      </c>
      <c r="E50" s="14">
        <f t="shared" si="15"/>
        <v>61.48</v>
      </c>
      <c r="F50" s="106">
        <v>0.2</v>
      </c>
      <c r="G50" s="14">
        <f t="shared" si="11"/>
        <v>12.3</v>
      </c>
      <c r="H50" s="14">
        <f t="shared" si="16"/>
        <v>2.96</v>
      </c>
      <c r="I50" s="15">
        <f t="shared" si="17"/>
        <v>15.260000000000002</v>
      </c>
      <c r="J50" s="1119">
        <v>28.400000000000006</v>
      </c>
      <c r="K50" s="14">
        <f t="shared" si="12"/>
        <v>0.17861635220125791</v>
      </c>
      <c r="L50" s="14">
        <v>922.19999999999993</v>
      </c>
      <c r="M50" s="14">
        <f t="shared" si="13"/>
        <v>164.72000000000003</v>
      </c>
      <c r="N50" s="106">
        <v>1</v>
      </c>
      <c r="O50" s="14">
        <f t="shared" si="14"/>
        <v>164.72</v>
      </c>
      <c r="P50" s="14">
        <f t="shared" si="18"/>
        <v>39.68</v>
      </c>
      <c r="Q50" s="15">
        <f t="shared" si="19"/>
        <v>204.4</v>
      </c>
    </row>
    <row r="51" spans="1:17" ht="49.5" x14ac:dyDescent="0.25">
      <c r="A51" s="70" t="s">
        <v>10</v>
      </c>
      <c r="B51" s="1128">
        <f>SUM(B52:B56)</f>
        <v>149.24799999999999</v>
      </c>
      <c r="C51" s="96">
        <f>SUM(C52:C56)</f>
        <v>0.93866666666666654</v>
      </c>
      <c r="D51" s="85"/>
      <c r="E51" s="85"/>
      <c r="F51" s="107"/>
      <c r="G51" s="85">
        <f t="shared" ref="G51:I51" si="20">SUM(G52:G56)</f>
        <v>107.47</v>
      </c>
      <c r="H51" s="85">
        <f t="shared" si="20"/>
        <v>25.88</v>
      </c>
      <c r="I51" s="86">
        <f t="shared" si="20"/>
        <v>133.35</v>
      </c>
      <c r="J51" s="1101">
        <f>SUM(J52:J56)</f>
        <v>395.55200000000002</v>
      </c>
      <c r="K51" s="85">
        <f>SUM(K52:K56)</f>
        <v>2.487748427672956</v>
      </c>
      <c r="L51" s="85"/>
      <c r="M51" s="85"/>
      <c r="N51" s="107"/>
      <c r="O51" s="85">
        <f t="shared" ref="O51:Q51" si="21">SUM(O52:O56)</f>
        <v>1423.9899999999998</v>
      </c>
      <c r="P51" s="85">
        <f t="shared" si="21"/>
        <v>343.03000000000003</v>
      </c>
      <c r="Q51" s="86">
        <f t="shared" si="21"/>
        <v>1767.0199999999998</v>
      </c>
    </row>
    <row r="52" spans="1:17" x14ac:dyDescent="0.25">
      <c r="A52" s="70" t="s">
        <v>514</v>
      </c>
      <c r="B52" s="1129">
        <v>42.4</v>
      </c>
      <c r="C52" s="237">
        <f t="shared" ref="C52:C56" si="22">B52/159</f>
        <v>0.26666666666666666</v>
      </c>
      <c r="D52" s="14">
        <v>572.4</v>
      </c>
      <c r="E52" s="14">
        <f t="shared" ref="E52:E56" si="23">D52*C52</f>
        <v>152.63999999999999</v>
      </c>
      <c r="F52" s="106">
        <v>0.2</v>
      </c>
      <c r="G52" s="14">
        <f t="shared" ref="G52:G56" si="24">ROUND(E52*F52,2)</f>
        <v>30.53</v>
      </c>
      <c r="H52" s="14">
        <f t="shared" ref="H52:H56" si="25">ROUND(G52*0.2409,2)</f>
        <v>7.35</v>
      </c>
      <c r="I52" s="15">
        <f t="shared" ref="I52:I56" si="26">G52+H52</f>
        <v>37.880000000000003</v>
      </c>
      <c r="J52" s="1119">
        <v>91.199999999999989</v>
      </c>
      <c r="K52" s="14">
        <f t="shared" ref="K52:K56" si="27">J52/159</f>
        <v>0.57358490566037734</v>
      </c>
      <c r="L52" s="14">
        <v>572.4</v>
      </c>
      <c r="M52" s="14">
        <f t="shared" ref="M52:M56" si="28">L52*K52</f>
        <v>328.32</v>
      </c>
      <c r="N52" s="106">
        <v>1</v>
      </c>
      <c r="O52" s="14">
        <f t="shared" ref="O52:O56" si="29">ROUND(M52*N52,2)</f>
        <v>328.32</v>
      </c>
      <c r="P52" s="14">
        <f t="shared" ref="P52:P56" si="30">ROUND(O52*0.2409,2)</f>
        <v>79.09</v>
      </c>
      <c r="Q52" s="15">
        <f t="shared" ref="Q52:Q56" si="31">O52+P52</f>
        <v>407.40999999999997</v>
      </c>
    </row>
    <row r="53" spans="1:17" x14ac:dyDescent="0.25">
      <c r="A53" s="70" t="s">
        <v>514</v>
      </c>
      <c r="B53" s="1129">
        <v>12.72</v>
      </c>
      <c r="C53" s="237">
        <f t="shared" si="22"/>
        <v>0.08</v>
      </c>
      <c r="D53" s="14">
        <v>572.4</v>
      </c>
      <c r="E53" s="14">
        <f t="shared" si="23"/>
        <v>45.792000000000002</v>
      </c>
      <c r="F53" s="106">
        <v>0.2</v>
      </c>
      <c r="G53" s="14">
        <f t="shared" si="24"/>
        <v>9.16</v>
      </c>
      <c r="H53" s="14">
        <f t="shared" si="25"/>
        <v>2.21</v>
      </c>
      <c r="I53" s="15">
        <f t="shared" si="26"/>
        <v>11.370000000000001</v>
      </c>
      <c r="J53" s="1119">
        <v>59.280000000000015</v>
      </c>
      <c r="K53" s="14">
        <f t="shared" si="27"/>
        <v>0.37283018867924539</v>
      </c>
      <c r="L53" s="14">
        <v>572.4</v>
      </c>
      <c r="M53" s="14">
        <f t="shared" si="28"/>
        <v>213.40800000000004</v>
      </c>
      <c r="N53" s="106">
        <v>1</v>
      </c>
      <c r="O53" s="14">
        <f t="shared" si="29"/>
        <v>213.41</v>
      </c>
      <c r="P53" s="14">
        <f t="shared" si="30"/>
        <v>51.41</v>
      </c>
      <c r="Q53" s="15">
        <f t="shared" si="31"/>
        <v>264.82</v>
      </c>
    </row>
    <row r="54" spans="1:17" x14ac:dyDescent="0.25">
      <c r="A54" s="70" t="s">
        <v>514</v>
      </c>
      <c r="B54" s="1129">
        <v>42.4</v>
      </c>
      <c r="C54" s="237">
        <f t="shared" si="22"/>
        <v>0.26666666666666666</v>
      </c>
      <c r="D54" s="14">
        <v>572.4</v>
      </c>
      <c r="E54" s="14">
        <f t="shared" si="23"/>
        <v>152.63999999999999</v>
      </c>
      <c r="F54" s="106">
        <v>0.2</v>
      </c>
      <c r="G54" s="14">
        <f t="shared" si="24"/>
        <v>30.53</v>
      </c>
      <c r="H54" s="14">
        <f t="shared" si="25"/>
        <v>7.35</v>
      </c>
      <c r="I54" s="15">
        <f t="shared" si="26"/>
        <v>37.880000000000003</v>
      </c>
      <c r="J54" s="1119">
        <v>91.199999999999989</v>
      </c>
      <c r="K54" s="14">
        <f t="shared" si="27"/>
        <v>0.57358490566037734</v>
      </c>
      <c r="L54" s="14">
        <v>572.4</v>
      </c>
      <c r="M54" s="14">
        <f t="shared" si="28"/>
        <v>328.32</v>
      </c>
      <c r="N54" s="106">
        <v>1</v>
      </c>
      <c r="O54" s="14">
        <f t="shared" si="29"/>
        <v>328.32</v>
      </c>
      <c r="P54" s="14">
        <f t="shared" si="30"/>
        <v>79.09</v>
      </c>
      <c r="Q54" s="15">
        <f t="shared" si="31"/>
        <v>407.40999999999997</v>
      </c>
    </row>
    <row r="55" spans="1:17" x14ac:dyDescent="0.25">
      <c r="A55" s="70" t="s">
        <v>514</v>
      </c>
      <c r="B55" s="1129">
        <v>42.4</v>
      </c>
      <c r="C55" s="237">
        <f t="shared" si="22"/>
        <v>0.26666666666666666</v>
      </c>
      <c r="D55" s="14">
        <v>572.4</v>
      </c>
      <c r="E55" s="14">
        <f t="shared" si="23"/>
        <v>152.63999999999999</v>
      </c>
      <c r="F55" s="106">
        <v>0.2</v>
      </c>
      <c r="G55" s="14">
        <f t="shared" si="24"/>
        <v>30.53</v>
      </c>
      <c r="H55" s="14">
        <f t="shared" si="25"/>
        <v>7.35</v>
      </c>
      <c r="I55" s="15">
        <f t="shared" si="26"/>
        <v>37.880000000000003</v>
      </c>
      <c r="J55" s="1119">
        <v>91.199999999999989</v>
      </c>
      <c r="K55" s="14">
        <f t="shared" si="27"/>
        <v>0.57358490566037734</v>
      </c>
      <c r="L55" s="14">
        <v>572.4</v>
      </c>
      <c r="M55" s="14">
        <f t="shared" si="28"/>
        <v>328.32</v>
      </c>
      <c r="N55" s="106">
        <v>1</v>
      </c>
      <c r="O55" s="14">
        <f t="shared" si="29"/>
        <v>328.32</v>
      </c>
      <c r="P55" s="14">
        <f t="shared" si="30"/>
        <v>79.09</v>
      </c>
      <c r="Q55" s="15">
        <f t="shared" si="31"/>
        <v>407.40999999999997</v>
      </c>
    </row>
    <row r="56" spans="1:17" x14ac:dyDescent="0.25">
      <c r="A56" s="70" t="s">
        <v>514</v>
      </c>
      <c r="B56" s="1129">
        <v>9.3279999999999994</v>
      </c>
      <c r="C56" s="237">
        <f t="shared" si="22"/>
        <v>5.8666666666666666E-2</v>
      </c>
      <c r="D56" s="14">
        <v>572.4</v>
      </c>
      <c r="E56" s="14">
        <f t="shared" si="23"/>
        <v>33.580799999999996</v>
      </c>
      <c r="F56" s="106">
        <v>0.2</v>
      </c>
      <c r="G56" s="14">
        <f t="shared" si="24"/>
        <v>6.72</v>
      </c>
      <c r="H56" s="14">
        <f t="shared" si="25"/>
        <v>1.62</v>
      </c>
      <c r="I56" s="15">
        <f t="shared" si="26"/>
        <v>8.34</v>
      </c>
      <c r="J56" s="1119">
        <v>62.672000000000011</v>
      </c>
      <c r="K56" s="14">
        <f t="shared" si="27"/>
        <v>0.3941635220125787</v>
      </c>
      <c r="L56" s="14">
        <v>572.4</v>
      </c>
      <c r="M56" s="14">
        <f t="shared" si="28"/>
        <v>225.61920000000003</v>
      </c>
      <c r="N56" s="106">
        <v>1</v>
      </c>
      <c r="O56" s="14">
        <f t="shared" si="29"/>
        <v>225.62</v>
      </c>
      <c r="P56" s="14">
        <f t="shared" si="30"/>
        <v>54.35</v>
      </c>
      <c r="Q56" s="15">
        <f t="shared" si="31"/>
        <v>279.97000000000003</v>
      </c>
    </row>
    <row r="57" spans="1:17" ht="33" x14ac:dyDescent="0.25">
      <c r="A57" s="70" t="s">
        <v>8</v>
      </c>
      <c r="B57" s="1128">
        <f>SUM(B58:B59)</f>
        <v>84.8</v>
      </c>
      <c r="C57" s="96">
        <f>SUM(C58:C59)</f>
        <v>0.53333333333333333</v>
      </c>
      <c r="D57" s="85"/>
      <c r="E57" s="85"/>
      <c r="F57" s="107"/>
      <c r="G57" s="85">
        <f t="shared" ref="G57:I57" si="32">SUM(G58:G59)</f>
        <v>69.02</v>
      </c>
      <c r="H57" s="85">
        <f t="shared" si="32"/>
        <v>16.62</v>
      </c>
      <c r="I57" s="86">
        <f t="shared" si="32"/>
        <v>85.64</v>
      </c>
      <c r="J57" s="1101">
        <f>SUM(J58:J59)</f>
        <v>169.20188562596599</v>
      </c>
      <c r="K57" s="85">
        <f>SUM(K58:K59)</f>
        <v>1.0641628026790313</v>
      </c>
      <c r="L57" s="85"/>
      <c r="M57" s="85"/>
      <c r="N57" s="107"/>
      <c r="O57" s="85">
        <f t="shared" ref="O57:Q57" si="33">SUM(O58:O59)</f>
        <v>688.52</v>
      </c>
      <c r="P57" s="85">
        <f t="shared" si="33"/>
        <v>165.86</v>
      </c>
      <c r="Q57" s="86">
        <f t="shared" si="33"/>
        <v>854.38</v>
      </c>
    </row>
    <row r="58" spans="1:17" x14ac:dyDescent="0.25">
      <c r="A58" s="70" t="s">
        <v>597</v>
      </c>
      <c r="B58" s="1129">
        <v>42.4</v>
      </c>
      <c r="C58" s="237">
        <f t="shared" ref="C58:C59" si="34">B58/159</f>
        <v>0.26666666666666666</v>
      </c>
      <c r="D58" s="14">
        <v>647</v>
      </c>
      <c r="E58" s="14">
        <f t="shared" ref="E58:E59" si="35">D58*C58</f>
        <v>172.53333333333333</v>
      </c>
      <c r="F58" s="106">
        <v>0.2</v>
      </c>
      <c r="G58" s="14">
        <f t="shared" ref="G58:G59" si="36">ROUND(E58*F58,2)</f>
        <v>34.51</v>
      </c>
      <c r="H58" s="14">
        <f>ROUND(G58*0.2409,2)</f>
        <v>8.31</v>
      </c>
      <c r="I58" s="15">
        <f>G58+H58</f>
        <v>42.82</v>
      </c>
      <c r="J58" s="1119">
        <v>84.600942812982993</v>
      </c>
      <c r="K58" s="14">
        <f t="shared" ref="K58:K59" si="37">J58/159</f>
        <v>0.53208140133951565</v>
      </c>
      <c r="L58" s="14">
        <v>647</v>
      </c>
      <c r="M58" s="14">
        <f t="shared" ref="M58:M59" si="38">L58*K58</f>
        <v>344.2566666666666</v>
      </c>
      <c r="N58" s="106">
        <v>1</v>
      </c>
      <c r="O58" s="14">
        <f t="shared" ref="O58:O59" si="39">ROUND(M58*N58,2)</f>
        <v>344.26</v>
      </c>
      <c r="P58" s="14">
        <f>ROUND(O58*0.2409,2)</f>
        <v>82.93</v>
      </c>
      <c r="Q58" s="15">
        <f>O58+P58</f>
        <v>427.19</v>
      </c>
    </row>
    <row r="59" spans="1:17" x14ac:dyDescent="0.25">
      <c r="A59" s="70" t="s">
        <v>597</v>
      </c>
      <c r="B59" s="1129">
        <v>42.4</v>
      </c>
      <c r="C59" s="237">
        <f t="shared" si="34"/>
        <v>0.26666666666666666</v>
      </c>
      <c r="D59" s="14">
        <v>647</v>
      </c>
      <c r="E59" s="14">
        <f t="shared" si="35"/>
        <v>172.53333333333333</v>
      </c>
      <c r="F59" s="106">
        <v>0.2</v>
      </c>
      <c r="G59" s="14">
        <f t="shared" si="36"/>
        <v>34.51</v>
      </c>
      <c r="H59" s="14">
        <f>ROUND(G59*0.2409,2)</f>
        <v>8.31</v>
      </c>
      <c r="I59" s="15">
        <f>G59+H59</f>
        <v>42.82</v>
      </c>
      <c r="J59" s="1119">
        <v>84.600942812982993</v>
      </c>
      <c r="K59" s="14">
        <f t="shared" si="37"/>
        <v>0.53208140133951565</v>
      </c>
      <c r="L59" s="14">
        <v>647</v>
      </c>
      <c r="M59" s="14">
        <f t="shared" si="38"/>
        <v>344.2566666666666</v>
      </c>
      <c r="N59" s="106">
        <v>1</v>
      </c>
      <c r="O59" s="14">
        <f t="shared" si="39"/>
        <v>344.26</v>
      </c>
      <c r="P59" s="14">
        <f>ROUND(O59*0.2409,2)</f>
        <v>82.93</v>
      </c>
      <c r="Q59" s="15">
        <f>O59+P59</f>
        <v>427.19</v>
      </c>
    </row>
    <row r="60" spans="1:17" x14ac:dyDescent="0.25">
      <c r="A60" s="282" t="s">
        <v>598</v>
      </c>
      <c r="B60" s="1127">
        <f>SUM(B61)</f>
        <v>196.73599999999996</v>
      </c>
      <c r="C60" s="253">
        <f>SUM(C61)</f>
        <v>1.2373333333333334</v>
      </c>
      <c r="D60" s="10"/>
      <c r="E60" s="10"/>
      <c r="F60" s="283"/>
      <c r="G60" s="10">
        <f t="shared" ref="G60:I60" si="40">SUM(G61)</f>
        <v>332.69</v>
      </c>
      <c r="H60" s="10">
        <f t="shared" si="40"/>
        <v>80.16</v>
      </c>
      <c r="I60" s="11">
        <f t="shared" si="40"/>
        <v>412.85</v>
      </c>
      <c r="J60" s="1100">
        <f>SUM(J61)</f>
        <v>504.06400000000008</v>
      </c>
      <c r="K60" s="10">
        <f>SUM(K61)</f>
        <v>3.1702138364779882</v>
      </c>
      <c r="L60" s="10"/>
      <c r="M60" s="10"/>
      <c r="N60" s="283"/>
      <c r="O60" s="10">
        <f t="shared" ref="O60:Q60" si="41">SUM(O61)</f>
        <v>4240.41</v>
      </c>
      <c r="P60" s="10">
        <f t="shared" si="41"/>
        <v>1021.5099999999999</v>
      </c>
      <c r="Q60" s="11">
        <f t="shared" si="41"/>
        <v>5261.9199999999992</v>
      </c>
    </row>
    <row r="61" spans="1:17" ht="33" x14ac:dyDescent="0.25">
      <c r="A61" s="70" t="s">
        <v>11</v>
      </c>
      <c r="B61" s="1128">
        <f>SUM(B62:B69)</f>
        <v>196.73599999999996</v>
      </c>
      <c r="C61" s="96">
        <f>SUM(C62:C69)</f>
        <v>1.2373333333333334</v>
      </c>
      <c r="D61" s="85"/>
      <c r="E61" s="85"/>
      <c r="F61" s="107"/>
      <c r="G61" s="85">
        <f>SUM(G62:G69)</f>
        <v>332.69</v>
      </c>
      <c r="H61" s="85">
        <f>SUM(H62:H69)</f>
        <v>80.16</v>
      </c>
      <c r="I61" s="86">
        <f>SUM(I62:I69)</f>
        <v>412.85</v>
      </c>
      <c r="J61" s="1101">
        <f>SUM(J62:J69)</f>
        <v>504.06400000000008</v>
      </c>
      <c r="K61" s="85">
        <f>SUM(K62:K69)</f>
        <v>3.1702138364779882</v>
      </c>
      <c r="L61" s="85"/>
      <c r="M61" s="85"/>
      <c r="N61" s="107"/>
      <c r="O61" s="85">
        <f>SUM(O62:O69)</f>
        <v>4240.41</v>
      </c>
      <c r="P61" s="85">
        <f>SUM(P62:P69)</f>
        <v>1021.5099999999999</v>
      </c>
      <c r="Q61" s="86">
        <f>SUM(Q62:Q69)</f>
        <v>5261.9199999999992</v>
      </c>
    </row>
    <row r="62" spans="1:17" x14ac:dyDescent="0.25">
      <c r="A62" s="70" t="s">
        <v>599</v>
      </c>
      <c r="B62" s="1129">
        <v>40.704000000000001</v>
      </c>
      <c r="C62" s="237">
        <f t="shared" ref="C62:C69" si="42">B62/159</f>
        <v>0.25600000000000001</v>
      </c>
      <c r="D62" s="14">
        <v>1367.3999999999999</v>
      </c>
      <c r="E62" s="14">
        <f t="shared" ref="E62:E69" si="43">D62*C62</f>
        <v>350.05439999999999</v>
      </c>
      <c r="F62" s="106">
        <v>0.2</v>
      </c>
      <c r="G62" s="14">
        <f t="shared" ref="G62:G69" si="44">ROUND(E62*F62,2)</f>
        <v>70.010000000000005</v>
      </c>
      <c r="H62" s="14">
        <f>ROUND(G62*0.2409,2)</f>
        <v>16.87</v>
      </c>
      <c r="I62" s="15">
        <f>G62+H62</f>
        <v>86.88000000000001</v>
      </c>
      <c r="J62" s="1119">
        <v>84.896000000000015</v>
      </c>
      <c r="K62" s="14">
        <f t="shared" ref="K62:K69" si="45">J62/159</f>
        <v>0.53393710691823904</v>
      </c>
      <c r="L62" s="14">
        <v>1367.3999999999999</v>
      </c>
      <c r="M62" s="14">
        <f t="shared" ref="M62:M69" si="46">L62*K62</f>
        <v>730.10559999999998</v>
      </c>
      <c r="N62" s="106">
        <v>1</v>
      </c>
      <c r="O62" s="14">
        <f t="shared" ref="O62:O69" si="47">ROUND(M62*N62,2)</f>
        <v>730.11</v>
      </c>
      <c r="P62" s="14">
        <f>ROUND(O62*0.2409,2)</f>
        <v>175.88</v>
      </c>
      <c r="Q62" s="15">
        <f>O62+P62</f>
        <v>905.99</v>
      </c>
    </row>
    <row r="63" spans="1:17" x14ac:dyDescent="0.25">
      <c r="A63" s="70" t="s">
        <v>599</v>
      </c>
      <c r="B63" s="1129">
        <v>41.552</v>
      </c>
      <c r="C63" s="237">
        <f t="shared" si="42"/>
        <v>0.26133333333333331</v>
      </c>
      <c r="D63" s="14">
        <v>1367.3999999999999</v>
      </c>
      <c r="E63" s="14">
        <f t="shared" si="43"/>
        <v>357.34719999999993</v>
      </c>
      <c r="F63" s="106">
        <v>0.2</v>
      </c>
      <c r="G63" s="14">
        <f t="shared" si="44"/>
        <v>71.47</v>
      </c>
      <c r="H63" s="14">
        <f>ROUND(G63*0.2409,2)</f>
        <v>17.22</v>
      </c>
      <c r="I63" s="15">
        <f>G63+H63</f>
        <v>88.69</v>
      </c>
      <c r="J63" s="1119">
        <v>84.848000000000013</v>
      </c>
      <c r="K63" s="14">
        <f t="shared" si="45"/>
        <v>0.53363522012578624</v>
      </c>
      <c r="L63" s="14">
        <v>1367.3999999999999</v>
      </c>
      <c r="M63" s="14">
        <f t="shared" si="46"/>
        <v>729.69280000000003</v>
      </c>
      <c r="N63" s="106">
        <v>1</v>
      </c>
      <c r="O63" s="14">
        <f t="shared" si="47"/>
        <v>729.69</v>
      </c>
      <c r="P63" s="14">
        <f>ROUND(O63*0.2409,2)</f>
        <v>175.78</v>
      </c>
      <c r="Q63" s="15">
        <f>O63+P63</f>
        <v>905.47</v>
      </c>
    </row>
    <row r="64" spans="1:17" x14ac:dyDescent="0.25">
      <c r="A64" s="70" t="s">
        <v>599</v>
      </c>
      <c r="B64" s="1129">
        <v>30.527999999999999</v>
      </c>
      <c r="C64" s="237">
        <f t="shared" si="42"/>
        <v>0.192</v>
      </c>
      <c r="D64" s="14">
        <v>1367.3999999999999</v>
      </c>
      <c r="E64" s="14">
        <f t="shared" si="43"/>
        <v>262.54079999999999</v>
      </c>
      <c r="F64" s="106">
        <v>0.2</v>
      </c>
      <c r="G64" s="14">
        <f t="shared" si="44"/>
        <v>52.51</v>
      </c>
      <c r="H64" s="14">
        <f t="shared" ref="H64:H69" si="48">ROUND(G64*0.2409,2)</f>
        <v>12.65</v>
      </c>
      <c r="I64" s="15">
        <f t="shared" ref="I64:I69" si="49">G64+H64</f>
        <v>65.16</v>
      </c>
      <c r="J64" s="1119">
        <v>83.472000000000008</v>
      </c>
      <c r="K64" s="14">
        <f t="shared" si="45"/>
        <v>0.5249811320754717</v>
      </c>
      <c r="L64" s="14">
        <v>1367.3999999999999</v>
      </c>
      <c r="M64" s="14">
        <f t="shared" si="46"/>
        <v>717.85919999999999</v>
      </c>
      <c r="N64" s="106">
        <v>1</v>
      </c>
      <c r="O64" s="14">
        <f t="shared" si="47"/>
        <v>717.86</v>
      </c>
      <c r="P64" s="14">
        <f t="shared" ref="P64:P69" si="50">ROUND(O64*0.2409,2)</f>
        <v>172.93</v>
      </c>
      <c r="Q64" s="15">
        <f t="shared" ref="Q64:Q69" si="51">O64+P64</f>
        <v>890.79</v>
      </c>
    </row>
    <row r="65" spans="1:17" x14ac:dyDescent="0.25">
      <c r="A65" s="70" t="s">
        <v>599</v>
      </c>
      <c r="B65" s="1129">
        <v>16.536000000000001</v>
      </c>
      <c r="C65" s="237">
        <f t="shared" si="42"/>
        <v>0.10400000000000001</v>
      </c>
      <c r="D65" s="14">
        <v>1240.2</v>
      </c>
      <c r="E65" s="14">
        <f t="shared" si="43"/>
        <v>128.98080000000002</v>
      </c>
      <c r="F65" s="106">
        <v>0.2</v>
      </c>
      <c r="G65" s="14">
        <f t="shared" si="44"/>
        <v>25.8</v>
      </c>
      <c r="H65" s="14">
        <f t="shared" si="48"/>
        <v>6.22</v>
      </c>
      <c r="I65" s="15">
        <f t="shared" si="49"/>
        <v>32.020000000000003</v>
      </c>
      <c r="J65" s="1119">
        <v>45.464000000000006</v>
      </c>
      <c r="K65" s="14">
        <f t="shared" si="45"/>
        <v>0.28593710691823904</v>
      </c>
      <c r="L65" s="14">
        <v>1240.2</v>
      </c>
      <c r="M65" s="14">
        <f t="shared" si="46"/>
        <v>354.61920000000009</v>
      </c>
      <c r="N65" s="106">
        <v>1</v>
      </c>
      <c r="O65" s="14">
        <f t="shared" si="47"/>
        <v>354.62</v>
      </c>
      <c r="P65" s="14">
        <f t="shared" si="50"/>
        <v>85.43</v>
      </c>
      <c r="Q65" s="15">
        <f t="shared" si="51"/>
        <v>440.05</v>
      </c>
    </row>
    <row r="66" spans="1:17" x14ac:dyDescent="0.25">
      <c r="A66" s="70" t="s">
        <v>599</v>
      </c>
      <c r="B66" s="1129">
        <v>19.079999999999998</v>
      </c>
      <c r="C66" s="237">
        <f t="shared" si="42"/>
        <v>0.12</v>
      </c>
      <c r="D66" s="14">
        <v>1240.2</v>
      </c>
      <c r="E66" s="14">
        <f t="shared" si="43"/>
        <v>148.82400000000001</v>
      </c>
      <c r="F66" s="106">
        <v>0.2</v>
      </c>
      <c r="G66" s="14">
        <f t="shared" si="44"/>
        <v>29.76</v>
      </c>
      <c r="H66" s="14">
        <f t="shared" si="48"/>
        <v>7.17</v>
      </c>
      <c r="I66" s="15">
        <f t="shared" si="49"/>
        <v>36.93</v>
      </c>
      <c r="J66" s="1119">
        <v>72.72</v>
      </c>
      <c r="K66" s="14">
        <f t="shared" si="45"/>
        <v>0.45735849056603772</v>
      </c>
      <c r="L66" s="14">
        <v>1240.2</v>
      </c>
      <c r="M66" s="14">
        <f t="shared" si="46"/>
        <v>567.21600000000001</v>
      </c>
      <c r="N66" s="106">
        <v>1</v>
      </c>
      <c r="O66" s="14">
        <f t="shared" si="47"/>
        <v>567.22</v>
      </c>
      <c r="P66" s="14">
        <f t="shared" si="50"/>
        <v>136.63999999999999</v>
      </c>
      <c r="Q66" s="15">
        <f t="shared" si="51"/>
        <v>703.86</v>
      </c>
    </row>
    <row r="67" spans="1:17" x14ac:dyDescent="0.25">
      <c r="A67" s="70" t="s">
        <v>599</v>
      </c>
      <c r="B67" s="1129">
        <v>19.079999999999998</v>
      </c>
      <c r="C67" s="237">
        <f t="shared" si="42"/>
        <v>0.12</v>
      </c>
      <c r="D67" s="14">
        <v>1367.3999999999999</v>
      </c>
      <c r="E67" s="14">
        <f t="shared" si="43"/>
        <v>164.08799999999997</v>
      </c>
      <c r="F67" s="106">
        <v>0.2</v>
      </c>
      <c r="G67" s="14">
        <f t="shared" si="44"/>
        <v>32.82</v>
      </c>
      <c r="H67" s="14">
        <f t="shared" si="48"/>
        <v>7.91</v>
      </c>
      <c r="I67" s="15">
        <f t="shared" si="49"/>
        <v>40.730000000000004</v>
      </c>
      <c r="J67" s="1119">
        <v>52.920000000000016</v>
      </c>
      <c r="K67" s="14">
        <f t="shared" si="45"/>
        <v>0.33283018867924541</v>
      </c>
      <c r="L67" s="14">
        <v>1367.3999999999999</v>
      </c>
      <c r="M67" s="14">
        <f t="shared" si="46"/>
        <v>455.11200000000014</v>
      </c>
      <c r="N67" s="106">
        <v>1</v>
      </c>
      <c r="O67" s="14">
        <f t="shared" si="47"/>
        <v>455.11</v>
      </c>
      <c r="P67" s="14">
        <f t="shared" si="50"/>
        <v>109.64</v>
      </c>
      <c r="Q67" s="15">
        <f t="shared" si="51"/>
        <v>564.75</v>
      </c>
    </row>
    <row r="68" spans="1:17" x14ac:dyDescent="0.25">
      <c r="A68" s="70" t="s">
        <v>599</v>
      </c>
      <c r="B68" s="1129">
        <v>20.352</v>
      </c>
      <c r="C68" s="237">
        <f t="shared" si="42"/>
        <v>0.128</v>
      </c>
      <c r="D68" s="14">
        <v>1367.3999999999999</v>
      </c>
      <c r="E68" s="14">
        <f t="shared" si="43"/>
        <v>175.02719999999999</v>
      </c>
      <c r="F68" s="106">
        <v>0.2</v>
      </c>
      <c r="G68" s="14">
        <f t="shared" si="44"/>
        <v>35.01</v>
      </c>
      <c r="H68" s="14">
        <f t="shared" si="48"/>
        <v>8.43</v>
      </c>
      <c r="I68" s="15">
        <f t="shared" si="49"/>
        <v>43.44</v>
      </c>
      <c r="J68" s="1119">
        <v>55.647999999999996</v>
      </c>
      <c r="K68" s="14">
        <f t="shared" si="45"/>
        <v>0.3499874213836478</v>
      </c>
      <c r="L68" s="14">
        <v>1367.3999999999999</v>
      </c>
      <c r="M68" s="14">
        <f t="shared" si="46"/>
        <v>478.57279999999997</v>
      </c>
      <c r="N68" s="106">
        <v>1</v>
      </c>
      <c r="O68" s="14">
        <f t="shared" si="47"/>
        <v>478.57</v>
      </c>
      <c r="P68" s="14">
        <f t="shared" si="50"/>
        <v>115.29</v>
      </c>
      <c r="Q68" s="15">
        <f t="shared" si="51"/>
        <v>593.86</v>
      </c>
    </row>
    <row r="69" spans="1:17" x14ac:dyDescent="0.25">
      <c r="A69" s="70" t="s">
        <v>599</v>
      </c>
      <c r="B69" s="1129">
        <v>8.9039999999999999</v>
      </c>
      <c r="C69" s="237">
        <f t="shared" si="42"/>
        <v>5.6000000000000001E-2</v>
      </c>
      <c r="D69" s="14">
        <v>1367.3999999999999</v>
      </c>
      <c r="E69" s="14">
        <f t="shared" si="43"/>
        <v>76.574399999999997</v>
      </c>
      <c r="F69" s="106">
        <v>0.2</v>
      </c>
      <c r="G69" s="14">
        <f t="shared" si="44"/>
        <v>15.31</v>
      </c>
      <c r="H69" s="14">
        <f t="shared" si="48"/>
        <v>3.69</v>
      </c>
      <c r="I69" s="15">
        <f t="shared" si="49"/>
        <v>19</v>
      </c>
      <c r="J69" s="1119">
        <v>24.096</v>
      </c>
      <c r="K69" s="14">
        <f t="shared" si="45"/>
        <v>0.15154716981132074</v>
      </c>
      <c r="L69" s="14">
        <v>1367.3999999999999</v>
      </c>
      <c r="M69" s="14">
        <f t="shared" si="46"/>
        <v>207.22559999999996</v>
      </c>
      <c r="N69" s="106">
        <v>1</v>
      </c>
      <c r="O69" s="14">
        <f t="shared" si="47"/>
        <v>207.23</v>
      </c>
      <c r="P69" s="14">
        <f t="shared" si="50"/>
        <v>49.92</v>
      </c>
      <c r="Q69" s="15">
        <f t="shared" si="51"/>
        <v>257.14999999999998</v>
      </c>
    </row>
    <row r="70" spans="1:17" x14ac:dyDescent="0.25">
      <c r="A70" s="282" t="s">
        <v>600</v>
      </c>
      <c r="B70" s="1127">
        <f t="shared" ref="B70:C70" si="52">SUM(B71,B88,B96)</f>
        <v>245.072</v>
      </c>
      <c r="C70" s="253">
        <f t="shared" si="52"/>
        <v>1.5413333333333332</v>
      </c>
      <c r="D70" s="10"/>
      <c r="E70" s="10"/>
      <c r="F70" s="283"/>
      <c r="G70" s="10">
        <f>SUM(G71,G88,G96)</f>
        <v>236.94999999999996</v>
      </c>
      <c r="H70" s="10">
        <f>SUM(H71,H88,H96)</f>
        <v>57.08</v>
      </c>
      <c r="I70" s="11">
        <f>SUM(I71,I88,I96)</f>
        <v>294.03000000000003</v>
      </c>
      <c r="J70" s="1100">
        <f t="shared" ref="J70:K70" si="53">SUM(J71,J88,J96)</f>
        <v>618.1880000000001</v>
      </c>
      <c r="K70" s="10">
        <f t="shared" si="53"/>
        <v>3.8879748427672958</v>
      </c>
      <c r="L70" s="10"/>
      <c r="M70" s="10"/>
      <c r="N70" s="283"/>
      <c r="O70" s="10">
        <f>SUM(O71,O88,O96)</f>
        <v>2884.75</v>
      </c>
      <c r="P70" s="10">
        <f>SUM(P71,P88,P96)</f>
        <v>694.94999999999982</v>
      </c>
      <c r="Q70" s="11">
        <f>SUM(Q71,Q88,Q96)</f>
        <v>3579.7</v>
      </c>
    </row>
    <row r="71" spans="1:17" ht="49.5" x14ac:dyDescent="0.25">
      <c r="A71" s="70" t="s">
        <v>9</v>
      </c>
      <c r="B71" s="1128">
        <f>SUM(B72:B87)</f>
        <v>136.952</v>
      </c>
      <c r="C71" s="96">
        <f>SUM(C72:C87)</f>
        <v>0.86133333333333328</v>
      </c>
      <c r="D71" s="85"/>
      <c r="E71" s="85"/>
      <c r="F71" s="107"/>
      <c r="G71" s="85">
        <f t="shared" ref="G71:I71" si="54">SUM(G72:G87)</f>
        <v>162.66999999999996</v>
      </c>
      <c r="H71" s="85">
        <f t="shared" si="54"/>
        <v>39.19</v>
      </c>
      <c r="I71" s="86">
        <f t="shared" si="54"/>
        <v>201.85999999999999</v>
      </c>
      <c r="J71" s="1101">
        <f>SUM(J72:J87)</f>
        <v>320.858</v>
      </c>
      <c r="K71" s="85">
        <f>SUM(K72:K87)</f>
        <v>2.0179748427672952</v>
      </c>
      <c r="L71" s="85"/>
      <c r="M71" s="85"/>
      <c r="N71" s="107"/>
      <c r="O71" s="85">
        <f t="shared" ref="O71:P71" si="55">SUM(O72:O87)</f>
        <v>1863.2099999999998</v>
      </c>
      <c r="P71" s="85">
        <f t="shared" si="55"/>
        <v>448.86999999999995</v>
      </c>
      <c r="Q71" s="86">
        <f>SUM(Q72:Q87)</f>
        <v>2312.08</v>
      </c>
    </row>
    <row r="72" spans="1:17" x14ac:dyDescent="0.25">
      <c r="A72" s="70" t="s">
        <v>547</v>
      </c>
      <c r="B72" s="1129">
        <v>22.896000000000001</v>
      </c>
      <c r="C72" s="237">
        <f>B72/159</f>
        <v>0.14400000000000002</v>
      </c>
      <c r="D72" s="14">
        <v>1065.3</v>
      </c>
      <c r="E72" s="14">
        <f t="shared" ref="E72" si="56">D72*C72</f>
        <v>153.4032</v>
      </c>
      <c r="F72" s="284">
        <v>0.2</v>
      </c>
      <c r="G72" s="14">
        <f t="shared" ref="G72" si="57">ROUND(E72*F72,2)</f>
        <v>30.68</v>
      </c>
      <c r="H72" s="14">
        <f>ROUND(G72*0.2409,2)</f>
        <v>7.39</v>
      </c>
      <c r="I72" s="15">
        <f>G72+H72</f>
        <v>38.07</v>
      </c>
      <c r="J72" s="1119">
        <v>7.2040000000000006</v>
      </c>
      <c r="K72" s="14">
        <f>J72/159</f>
        <v>4.5308176100628934E-2</v>
      </c>
      <c r="L72" s="14">
        <v>1065.3</v>
      </c>
      <c r="M72" s="14">
        <f t="shared" ref="M72" si="58">L72*K72</f>
        <v>48.266800000000003</v>
      </c>
      <c r="N72" s="284">
        <v>1</v>
      </c>
      <c r="O72" s="14">
        <f t="shared" ref="O72" si="59">ROUND(M72*N72,2)</f>
        <v>48.27</v>
      </c>
      <c r="P72" s="14">
        <f>ROUND(O72*0.2409,2)</f>
        <v>11.63</v>
      </c>
      <c r="Q72" s="15">
        <f>O72+P72</f>
        <v>59.900000000000006</v>
      </c>
    </row>
    <row r="73" spans="1:17" hidden="1" x14ac:dyDescent="0.25">
      <c r="A73" s="70" t="s">
        <v>522</v>
      </c>
      <c r="B73" s="1130"/>
      <c r="C73" s="285"/>
      <c r="D73" s="286"/>
      <c r="E73" s="286"/>
      <c r="F73" s="287"/>
      <c r="G73" s="286"/>
      <c r="H73" s="286"/>
      <c r="I73" s="288"/>
      <c r="J73" s="1132"/>
      <c r="K73" s="286"/>
      <c r="L73" s="286"/>
      <c r="M73" s="286"/>
      <c r="N73" s="287"/>
      <c r="O73" s="286"/>
      <c r="P73" s="286"/>
      <c r="Q73" s="288"/>
    </row>
    <row r="74" spans="1:17" x14ac:dyDescent="0.25">
      <c r="A74" s="70" t="s">
        <v>522</v>
      </c>
      <c r="B74" s="1129">
        <v>5.5119999999999996</v>
      </c>
      <c r="C74" s="237">
        <f t="shared" ref="C74:C75" si="60">B74/159</f>
        <v>3.4666666666666665E-2</v>
      </c>
      <c r="D74" s="14">
        <v>936.92</v>
      </c>
      <c r="E74" s="14">
        <f t="shared" ref="E74:E75" si="61">D74*C74</f>
        <v>32.47989333333333</v>
      </c>
      <c r="F74" s="106">
        <v>0.2</v>
      </c>
      <c r="G74" s="14">
        <f t="shared" ref="G74:G75" si="62">ROUND(E74*F74,2)</f>
        <v>6.5</v>
      </c>
      <c r="H74" s="14">
        <f>ROUND(G74*0.2409,2)</f>
        <v>1.57</v>
      </c>
      <c r="I74" s="15">
        <f>G74+H74</f>
        <v>8.07</v>
      </c>
      <c r="J74" s="1119">
        <v>15.158000000000001</v>
      </c>
      <c r="K74" s="14">
        <f t="shared" ref="K74:K75" si="63">J74/159</f>
        <v>9.5333333333333339E-2</v>
      </c>
      <c r="L74" s="14">
        <v>936.92</v>
      </c>
      <c r="M74" s="14">
        <f t="shared" ref="M74:M75" si="64">L74*K74</f>
        <v>89.319706666666661</v>
      </c>
      <c r="N74" s="106">
        <v>1</v>
      </c>
      <c r="O74" s="14">
        <f t="shared" ref="O74:O75" si="65">ROUND(M74*N74,2)</f>
        <v>89.32</v>
      </c>
      <c r="P74" s="14">
        <f>ROUND(O74*0.2409,2)</f>
        <v>21.52</v>
      </c>
      <c r="Q74" s="15">
        <f>O74+P74</f>
        <v>110.83999999999999</v>
      </c>
    </row>
    <row r="75" spans="1:17" x14ac:dyDescent="0.25">
      <c r="A75" s="70" t="s">
        <v>522</v>
      </c>
      <c r="B75" s="1129">
        <v>25.864000000000001</v>
      </c>
      <c r="C75" s="237">
        <f t="shared" si="60"/>
        <v>0.16266666666666668</v>
      </c>
      <c r="D75" s="14">
        <v>915.16</v>
      </c>
      <c r="E75" s="14">
        <f t="shared" si="61"/>
        <v>148.86602666666667</v>
      </c>
      <c r="F75" s="106">
        <v>0.2</v>
      </c>
      <c r="G75" s="14">
        <f t="shared" si="62"/>
        <v>29.77</v>
      </c>
      <c r="H75" s="14">
        <f t="shared" ref="H75" si="66">ROUND(G75*0.2409,2)</f>
        <v>7.17</v>
      </c>
      <c r="I75" s="15">
        <f t="shared" ref="I75" si="67">G75+H75</f>
        <v>36.94</v>
      </c>
      <c r="J75" s="1119">
        <v>71.125999999999991</v>
      </c>
      <c r="K75" s="14">
        <f t="shared" si="63"/>
        <v>0.44733333333333325</v>
      </c>
      <c r="L75" s="14">
        <v>915.16</v>
      </c>
      <c r="M75" s="14">
        <f t="shared" si="64"/>
        <v>409.38157333333322</v>
      </c>
      <c r="N75" s="106">
        <v>1</v>
      </c>
      <c r="O75" s="14">
        <f t="shared" si="65"/>
        <v>409.38</v>
      </c>
      <c r="P75" s="14">
        <f t="shared" ref="P75" si="68">ROUND(O75*0.2409,2)</f>
        <v>98.62</v>
      </c>
      <c r="Q75" s="15">
        <f t="shared" ref="Q75" si="69">O75+P75</f>
        <v>508</v>
      </c>
    </row>
    <row r="76" spans="1:17" hidden="1" x14ac:dyDescent="0.25">
      <c r="A76" s="70" t="s">
        <v>522</v>
      </c>
      <c r="B76" s="1130"/>
      <c r="C76" s="285"/>
      <c r="D76" s="286"/>
      <c r="E76" s="286"/>
      <c r="F76" s="287"/>
      <c r="G76" s="286"/>
      <c r="H76" s="286"/>
      <c r="I76" s="288"/>
      <c r="J76" s="1132"/>
      <c r="K76" s="286"/>
      <c r="L76" s="286"/>
      <c r="M76" s="286"/>
      <c r="N76" s="287">
        <v>1</v>
      </c>
      <c r="O76" s="286"/>
      <c r="P76" s="286"/>
      <c r="Q76" s="288"/>
    </row>
    <row r="77" spans="1:17" x14ac:dyDescent="0.25">
      <c r="A77" s="70" t="s">
        <v>522</v>
      </c>
      <c r="B77" s="1129">
        <v>21.2</v>
      </c>
      <c r="C77" s="237">
        <f t="shared" ref="C77:C87" si="70">B77/159</f>
        <v>0.13333333333333333</v>
      </c>
      <c r="D77" s="14">
        <v>928</v>
      </c>
      <c r="E77" s="14">
        <f t="shared" ref="E77:E87" si="71">D77*C77</f>
        <v>123.73333333333333</v>
      </c>
      <c r="F77" s="106">
        <v>0.2</v>
      </c>
      <c r="G77" s="14">
        <f t="shared" ref="G77:G87" si="72">ROUND(E77*F77,2)</f>
        <v>24.75</v>
      </c>
      <c r="H77" s="14">
        <f t="shared" ref="H77:H87" si="73">ROUND(G77*0.2409,2)</f>
        <v>5.96</v>
      </c>
      <c r="I77" s="15">
        <f t="shared" ref="I77:I87" si="74">G77+H77</f>
        <v>30.71</v>
      </c>
      <c r="J77" s="1119">
        <v>58.3</v>
      </c>
      <c r="K77" s="14">
        <f t="shared" ref="K77:K87" si="75">J77/159</f>
        <v>0.36666666666666664</v>
      </c>
      <c r="L77" s="14">
        <v>928</v>
      </c>
      <c r="M77" s="14">
        <f t="shared" ref="M77:M87" si="76">L77*K77</f>
        <v>340.26666666666665</v>
      </c>
      <c r="N77" s="106">
        <v>1</v>
      </c>
      <c r="O77" s="14">
        <f t="shared" ref="O77:O87" si="77">ROUND(M77*N77,2)</f>
        <v>340.27</v>
      </c>
      <c r="P77" s="14">
        <f t="shared" ref="P77:P87" si="78">ROUND(O77*0.2409,2)</f>
        <v>81.97</v>
      </c>
      <c r="Q77" s="15">
        <f t="shared" ref="Q77:Q87" si="79">O77+P77</f>
        <v>422.24</v>
      </c>
    </row>
    <row r="78" spans="1:17" x14ac:dyDescent="0.25">
      <c r="A78" s="70" t="s">
        <v>522</v>
      </c>
      <c r="B78" s="1129">
        <v>12.295999999999999</v>
      </c>
      <c r="C78" s="237">
        <f t="shared" si="70"/>
        <v>7.7333333333333323E-2</v>
      </c>
      <c r="D78" s="14">
        <v>930</v>
      </c>
      <c r="E78" s="14">
        <f t="shared" si="71"/>
        <v>71.919999999999987</v>
      </c>
      <c r="F78" s="106">
        <v>0.2</v>
      </c>
      <c r="G78" s="14">
        <f t="shared" si="72"/>
        <v>14.38</v>
      </c>
      <c r="H78" s="14">
        <f t="shared" si="73"/>
        <v>3.46</v>
      </c>
      <c r="I78" s="15">
        <f t="shared" si="74"/>
        <v>17.84</v>
      </c>
      <c r="J78" s="1119">
        <v>33.814</v>
      </c>
      <c r="K78" s="14">
        <f t="shared" si="75"/>
        <v>0.21266666666666667</v>
      </c>
      <c r="L78" s="14">
        <v>930</v>
      </c>
      <c r="M78" s="14">
        <f t="shared" si="76"/>
        <v>197.78</v>
      </c>
      <c r="N78" s="106">
        <v>1</v>
      </c>
      <c r="O78" s="14">
        <f t="shared" si="77"/>
        <v>197.78</v>
      </c>
      <c r="P78" s="14">
        <f t="shared" si="78"/>
        <v>47.65</v>
      </c>
      <c r="Q78" s="15">
        <f t="shared" si="79"/>
        <v>245.43</v>
      </c>
    </row>
    <row r="79" spans="1:17" x14ac:dyDescent="0.25">
      <c r="A79" s="70" t="s">
        <v>522</v>
      </c>
      <c r="B79" s="1129">
        <v>4.6639999999999997</v>
      </c>
      <c r="C79" s="237">
        <f t="shared" si="70"/>
        <v>2.9333333333333333E-2</v>
      </c>
      <c r="D79" s="14">
        <v>896.36</v>
      </c>
      <c r="E79" s="14">
        <f t="shared" si="71"/>
        <v>26.293226666666666</v>
      </c>
      <c r="F79" s="106">
        <v>0.2</v>
      </c>
      <c r="G79" s="14">
        <f t="shared" si="72"/>
        <v>5.26</v>
      </c>
      <c r="H79" s="14">
        <f t="shared" si="73"/>
        <v>1.27</v>
      </c>
      <c r="I79" s="15">
        <f t="shared" si="74"/>
        <v>6.5299999999999994</v>
      </c>
      <c r="J79" s="1119">
        <v>12.825999999999999</v>
      </c>
      <c r="K79" s="14">
        <f t="shared" si="75"/>
        <v>8.0666666666666664E-2</v>
      </c>
      <c r="L79" s="14">
        <v>896.36</v>
      </c>
      <c r="M79" s="14">
        <f t="shared" si="76"/>
        <v>72.306373333333326</v>
      </c>
      <c r="N79" s="106">
        <v>1</v>
      </c>
      <c r="O79" s="14">
        <f t="shared" si="77"/>
        <v>72.31</v>
      </c>
      <c r="P79" s="14">
        <f t="shared" si="78"/>
        <v>17.420000000000002</v>
      </c>
      <c r="Q79" s="15">
        <f t="shared" si="79"/>
        <v>89.73</v>
      </c>
    </row>
    <row r="80" spans="1:17" x14ac:dyDescent="0.25">
      <c r="A80" s="70" t="s">
        <v>522</v>
      </c>
      <c r="B80" s="1129">
        <v>3.3919999999999999</v>
      </c>
      <c r="C80" s="237">
        <f t="shared" si="70"/>
        <v>2.1333333333333333E-2</v>
      </c>
      <c r="D80" s="14">
        <v>870</v>
      </c>
      <c r="E80" s="14">
        <f t="shared" si="71"/>
        <v>18.559999999999999</v>
      </c>
      <c r="F80" s="106">
        <v>0.2</v>
      </c>
      <c r="G80" s="14">
        <f t="shared" si="72"/>
        <v>3.71</v>
      </c>
      <c r="H80" s="14">
        <f t="shared" si="73"/>
        <v>0.89</v>
      </c>
      <c r="I80" s="15">
        <f t="shared" si="74"/>
        <v>4.5999999999999996</v>
      </c>
      <c r="J80" s="1119">
        <v>9.3280000000000012</v>
      </c>
      <c r="K80" s="14">
        <f t="shared" si="75"/>
        <v>5.8666666666666673E-2</v>
      </c>
      <c r="L80" s="14">
        <v>870</v>
      </c>
      <c r="M80" s="14">
        <f t="shared" si="76"/>
        <v>51.040000000000006</v>
      </c>
      <c r="N80" s="106">
        <v>1</v>
      </c>
      <c r="O80" s="14">
        <f t="shared" si="77"/>
        <v>51.04</v>
      </c>
      <c r="P80" s="14">
        <f t="shared" si="78"/>
        <v>12.3</v>
      </c>
      <c r="Q80" s="15">
        <f t="shared" si="79"/>
        <v>63.34</v>
      </c>
    </row>
    <row r="81" spans="1:17" x14ac:dyDescent="0.25">
      <c r="A81" s="70" t="s">
        <v>522</v>
      </c>
      <c r="B81" s="1129">
        <v>5.5119999999999996</v>
      </c>
      <c r="C81" s="237">
        <f t="shared" si="70"/>
        <v>3.4666666666666665E-2</v>
      </c>
      <c r="D81" s="14">
        <v>936.92</v>
      </c>
      <c r="E81" s="14">
        <f t="shared" si="71"/>
        <v>32.47989333333333</v>
      </c>
      <c r="F81" s="106">
        <v>0.2</v>
      </c>
      <c r="G81" s="14">
        <f t="shared" si="72"/>
        <v>6.5</v>
      </c>
      <c r="H81" s="14">
        <f t="shared" si="73"/>
        <v>1.57</v>
      </c>
      <c r="I81" s="15">
        <f t="shared" si="74"/>
        <v>8.07</v>
      </c>
      <c r="J81" s="1119">
        <v>15.158000000000001</v>
      </c>
      <c r="K81" s="14">
        <f t="shared" si="75"/>
        <v>9.5333333333333339E-2</v>
      </c>
      <c r="L81" s="14">
        <v>936.92</v>
      </c>
      <c r="M81" s="14">
        <f t="shared" si="76"/>
        <v>89.319706666666661</v>
      </c>
      <c r="N81" s="106">
        <v>1</v>
      </c>
      <c r="O81" s="14">
        <f t="shared" si="77"/>
        <v>89.32</v>
      </c>
      <c r="P81" s="14">
        <f t="shared" si="78"/>
        <v>21.52</v>
      </c>
      <c r="Q81" s="15">
        <f t="shared" si="79"/>
        <v>110.83999999999999</v>
      </c>
    </row>
    <row r="82" spans="1:17" x14ac:dyDescent="0.25">
      <c r="A82" s="70" t="s">
        <v>522</v>
      </c>
      <c r="B82" s="1129">
        <v>2.12</v>
      </c>
      <c r="C82" s="237">
        <f t="shared" si="70"/>
        <v>1.3333333333333334E-2</v>
      </c>
      <c r="D82" s="14">
        <v>928</v>
      </c>
      <c r="E82" s="14">
        <f t="shared" si="71"/>
        <v>12.373333333333335</v>
      </c>
      <c r="F82" s="106">
        <v>0.2</v>
      </c>
      <c r="G82" s="14">
        <f t="shared" si="72"/>
        <v>2.4700000000000002</v>
      </c>
      <c r="H82" s="14">
        <f t="shared" si="73"/>
        <v>0.6</v>
      </c>
      <c r="I82" s="15">
        <f t="shared" si="74"/>
        <v>3.0700000000000003</v>
      </c>
      <c r="J82" s="1119">
        <v>5.83</v>
      </c>
      <c r="K82" s="14">
        <f t="shared" si="75"/>
        <v>3.6666666666666667E-2</v>
      </c>
      <c r="L82" s="14">
        <v>928</v>
      </c>
      <c r="M82" s="14">
        <f t="shared" si="76"/>
        <v>34.026666666666664</v>
      </c>
      <c r="N82" s="106">
        <v>1</v>
      </c>
      <c r="O82" s="14">
        <f t="shared" si="77"/>
        <v>34.03</v>
      </c>
      <c r="P82" s="14">
        <f t="shared" si="78"/>
        <v>8.1999999999999993</v>
      </c>
      <c r="Q82" s="15">
        <f t="shared" si="79"/>
        <v>42.230000000000004</v>
      </c>
    </row>
    <row r="83" spans="1:17" x14ac:dyDescent="0.25">
      <c r="A83" s="70" t="s">
        <v>522</v>
      </c>
      <c r="B83" s="1129">
        <v>3.3919999999999999</v>
      </c>
      <c r="C83" s="237">
        <f t="shared" si="70"/>
        <v>2.1333333333333333E-2</v>
      </c>
      <c r="D83" s="14">
        <v>870</v>
      </c>
      <c r="E83" s="14">
        <f t="shared" si="71"/>
        <v>18.559999999999999</v>
      </c>
      <c r="F83" s="106">
        <v>0.2</v>
      </c>
      <c r="G83" s="14">
        <f t="shared" si="72"/>
        <v>3.71</v>
      </c>
      <c r="H83" s="14">
        <f t="shared" si="73"/>
        <v>0.89</v>
      </c>
      <c r="I83" s="15">
        <f t="shared" si="74"/>
        <v>4.5999999999999996</v>
      </c>
      <c r="J83" s="1119">
        <v>9.3280000000000012</v>
      </c>
      <c r="K83" s="14">
        <f t="shared" si="75"/>
        <v>5.8666666666666673E-2</v>
      </c>
      <c r="L83" s="14">
        <v>870</v>
      </c>
      <c r="M83" s="14">
        <f t="shared" si="76"/>
        <v>51.040000000000006</v>
      </c>
      <c r="N83" s="106">
        <v>1</v>
      </c>
      <c r="O83" s="14">
        <f t="shared" si="77"/>
        <v>51.04</v>
      </c>
      <c r="P83" s="14">
        <f t="shared" si="78"/>
        <v>12.3</v>
      </c>
      <c r="Q83" s="15">
        <f t="shared" si="79"/>
        <v>63.34</v>
      </c>
    </row>
    <row r="84" spans="1:17" x14ac:dyDescent="0.25">
      <c r="A84" s="70" t="s">
        <v>522</v>
      </c>
      <c r="B84" s="1129">
        <v>15.263999999999999</v>
      </c>
      <c r="C84" s="237">
        <f t="shared" si="70"/>
        <v>9.6000000000000002E-2</v>
      </c>
      <c r="D84" s="14">
        <v>918.33</v>
      </c>
      <c r="E84" s="14">
        <f t="shared" si="71"/>
        <v>88.159680000000009</v>
      </c>
      <c r="F84" s="106">
        <v>0.2</v>
      </c>
      <c r="G84" s="14">
        <f t="shared" si="72"/>
        <v>17.63</v>
      </c>
      <c r="H84" s="14">
        <f t="shared" si="73"/>
        <v>4.25</v>
      </c>
      <c r="I84" s="15">
        <f t="shared" si="74"/>
        <v>21.88</v>
      </c>
      <c r="J84" s="1119">
        <v>41.975999999999999</v>
      </c>
      <c r="K84" s="14">
        <f t="shared" si="75"/>
        <v>0.26400000000000001</v>
      </c>
      <c r="L84" s="14">
        <v>918.33</v>
      </c>
      <c r="M84" s="14">
        <f t="shared" si="76"/>
        <v>242.43912000000003</v>
      </c>
      <c r="N84" s="106">
        <v>1</v>
      </c>
      <c r="O84" s="14">
        <f t="shared" si="77"/>
        <v>242.44</v>
      </c>
      <c r="P84" s="14">
        <f t="shared" si="78"/>
        <v>58.4</v>
      </c>
      <c r="Q84" s="15">
        <f t="shared" si="79"/>
        <v>300.83999999999997</v>
      </c>
    </row>
    <row r="85" spans="1:17" x14ac:dyDescent="0.25">
      <c r="A85" s="70" t="s">
        <v>522</v>
      </c>
      <c r="B85" s="1129">
        <v>6.36</v>
      </c>
      <c r="C85" s="237">
        <f t="shared" si="70"/>
        <v>0.04</v>
      </c>
      <c r="D85" s="14">
        <v>928</v>
      </c>
      <c r="E85" s="14">
        <f t="shared" si="71"/>
        <v>37.119999999999997</v>
      </c>
      <c r="F85" s="106">
        <v>0.2</v>
      </c>
      <c r="G85" s="14">
        <f t="shared" si="72"/>
        <v>7.42</v>
      </c>
      <c r="H85" s="14">
        <f t="shared" si="73"/>
        <v>1.79</v>
      </c>
      <c r="I85" s="15">
        <f t="shared" si="74"/>
        <v>9.2100000000000009</v>
      </c>
      <c r="J85" s="1119">
        <v>17.489999999999998</v>
      </c>
      <c r="K85" s="14">
        <f t="shared" si="75"/>
        <v>0.10999999999999999</v>
      </c>
      <c r="L85" s="14">
        <v>928</v>
      </c>
      <c r="M85" s="14">
        <f t="shared" si="76"/>
        <v>102.07999999999998</v>
      </c>
      <c r="N85" s="106">
        <v>1</v>
      </c>
      <c r="O85" s="14">
        <f t="shared" si="77"/>
        <v>102.08</v>
      </c>
      <c r="P85" s="14">
        <f t="shared" si="78"/>
        <v>24.59</v>
      </c>
      <c r="Q85" s="15">
        <f t="shared" si="79"/>
        <v>126.67</v>
      </c>
    </row>
    <row r="86" spans="1:17" x14ac:dyDescent="0.25">
      <c r="A86" s="70" t="s">
        <v>522</v>
      </c>
      <c r="B86" s="1129">
        <v>1.272</v>
      </c>
      <c r="C86" s="237">
        <f t="shared" si="70"/>
        <v>8.0000000000000002E-3</v>
      </c>
      <c r="D86" s="14">
        <v>861.67</v>
      </c>
      <c r="E86" s="14">
        <f t="shared" si="71"/>
        <v>6.8933599999999995</v>
      </c>
      <c r="F86" s="106">
        <v>0.2</v>
      </c>
      <c r="G86" s="14">
        <f t="shared" si="72"/>
        <v>1.38</v>
      </c>
      <c r="H86" s="14">
        <f t="shared" si="73"/>
        <v>0.33</v>
      </c>
      <c r="I86" s="15">
        <f t="shared" si="74"/>
        <v>1.71</v>
      </c>
      <c r="J86" s="1119">
        <v>3.4979999999999993</v>
      </c>
      <c r="K86" s="14">
        <f t="shared" si="75"/>
        <v>2.1999999999999995E-2</v>
      </c>
      <c r="L86" s="14">
        <v>861.67</v>
      </c>
      <c r="M86" s="14">
        <f t="shared" si="76"/>
        <v>18.956739999999996</v>
      </c>
      <c r="N86" s="106">
        <v>1</v>
      </c>
      <c r="O86" s="14">
        <f t="shared" si="77"/>
        <v>18.96</v>
      </c>
      <c r="P86" s="14">
        <f t="shared" si="78"/>
        <v>4.57</v>
      </c>
      <c r="Q86" s="15">
        <f t="shared" si="79"/>
        <v>23.53</v>
      </c>
    </row>
    <row r="87" spans="1:17" x14ac:dyDescent="0.25">
      <c r="A87" s="70" t="s">
        <v>522</v>
      </c>
      <c r="B87" s="1129">
        <v>7.2080000000000002</v>
      </c>
      <c r="C87" s="237">
        <f t="shared" si="70"/>
        <v>4.5333333333333337E-2</v>
      </c>
      <c r="D87" s="14">
        <v>938.24</v>
      </c>
      <c r="E87" s="14">
        <f t="shared" si="71"/>
        <v>42.533546666666673</v>
      </c>
      <c r="F87" s="106">
        <v>0.2</v>
      </c>
      <c r="G87" s="14">
        <f t="shared" si="72"/>
        <v>8.51</v>
      </c>
      <c r="H87" s="14">
        <f t="shared" si="73"/>
        <v>2.0499999999999998</v>
      </c>
      <c r="I87" s="15">
        <f t="shared" si="74"/>
        <v>10.559999999999999</v>
      </c>
      <c r="J87" s="1119">
        <v>19.822000000000003</v>
      </c>
      <c r="K87" s="14">
        <f t="shared" si="75"/>
        <v>0.12466666666666669</v>
      </c>
      <c r="L87" s="14">
        <v>938.24</v>
      </c>
      <c r="M87" s="14">
        <f t="shared" si="76"/>
        <v>116.96725333333336</v>
      </c>
      <c r="N87" s="106">
        <v>1</v>
      </c>
      <c r="O87" s="14">
        <f t="shared" si="77"/>
        <v>116.97</v>
      </c>
      <c r="P87" s="14">
        <f t="shared" si="78"/>
        <v>28.18</v>
      </c>
      <c r="Q87" s="15">
        <f t="shared" si="79"/>
        <v>145.15</v>
      </c>
    </row>
    <row r="88" spans="1:17" ht="49.5" x14ac:dyDescent="0.25">
      <c r="A88" s="70" t="s">
        <v>10</v>
      </c>
      <c r="B88" s="1128">
        <f>SUM(B89:B95)</f>
        <v>90.736000000000004</v>
      </c>
      <c r="C88" s="96">
        <f>SUM(C89:C95)</f>
        <v>0.57066666666666666</v>
      </c>
      <c r="D88" s="85"/>
      <c r="E88" s="85"/>
      <c r="F88" s="107"/>
      <c r="G88" s="85">
        <f t="shared" ref="G88:I88" si="80">SUM(G89:G95)</f>
        <v>64.97999999999999</v>
      </c>
      <c r="H88" s="85">
        <f t="shared" si="80"/>
        <v>15.65</v>
      </c>
      <c r="I88" s="86">
        <f t="shared" si="80"/>
        <v>80.63</v>
      </c>
      <c r="J88" s="1101">
        <f>SUM(J89:J95)</f>
        <v>249.52400000000003</v>
      </c>
      <c r="K88" s="85">
        <f>SUM(K89:K95)</f>
        <v>1.5693333333333337</v>
      </c>
      <c r="L88" s="85"/>
      <c r="M88" s="85"/>
      <c r="N88" s="107"/>
      <c r="O88" s="85">
        <f t="shared" ref="O88:P88" si="81">SUM(O89:O95)</f>
        <v>893.64</v>
      </c>
      <c r="P88" s="85">
        <f t="shared" si="81"/>
        <v>215.26999999999998</v>
      </c>
      <c r="Q88" s="86">
        <f>SUM(Q89:Q95)</f>
        <v>1108.9099999999999</v>
      </c>
    </row>
    <row r="89" spans="1:17" x14ac:dyDescent="0.25">
      <c r="A89" s="70" t="s">
        <v>514</v>
      </c>
      <c r="B89" s="1129">
        <v>9.3279999999999994</v>
      </c>
      <c r="C89" s="237">
        <f t="shared" ref="C89:C95" si="82">B89/159</f>
        <v>5.8666666666666666E-2</v>
      </c>
      <c r="D89" s="14">
        <v>572.73</v>
      </c>
      <c r="E89" s="14">
        <f t="shared" ref="E89:E95" si="83">D89*C89</f>
        <v>33.600160000000002</v>
      </c>
      <c r="F89" s="106">
        <v>0.2</v>
      </c>
      <c r="G89" s="14">
        <f t="shared" ref="G89:G95" si="84">ROUND(E89*F89,2)</f>
        <v>6.72</v>
      </c>
      <c r="H89" s="14">
        <f t="shared" ref="H89:H95" si="85">ROUND(G89*0.2409,2)</f>
        <v>1.62</v>
      </c>
      <c r="I89" s="15">
        <f t="shared" ref="I89:I95" si="86">G89+H89</f>
        <v>8.34</v>
      </c>
      <c r="J89" s="1119">
        <v>25.651999999999997</v>
      </c>
      <c r="K89" s="14">
        <f t="shared" ref="K89:K95" si="87">J89/159</f>
        <v>0.16133333333333333</v>
      </c>
      <c r="L89" s="14">
        <v>572.73</v>
      </c>
      <c r="M89" s="14">
        <f t="shared" ref="M89:M95" si="88">L89*K89</f>
        <v>92.400440000000003</v>
      </c>
      <c r="N89" s="106">
        <v>1</v>
      </c>
      <c r="O89" s="14">
        <f t="shared" ref="O89:O95" si="89">ROUND(M89*N89,2)</f>
        <v>92.4</v>
      </c>
      <c r="P89" s="14">
        <f t="shared" ref="P89:P95" si="90">ROUND(O89*0.2409,2)</f>
        <v>22.26</v>
      </c>
      <c r="Q89" s="15">
        <f t="shared" ref="Q89:Q95" si="91">O89+P89</f>
        <v>114.66000000000001</v>
      </c>
    </row>
    <row r="90" spans="1:17" x14ac:dyDescent="0.25">
      <c r="A90" s="70" t="s">
        <v>514</v>
      </c>
      <c r="B90" s="1129">
        <v>7.2080000000000002</v>
      </c>
      <c r="C90" s="237">
        <f t="shared" si="82"/>
        <v>4.5333333333333337E-2</v>
      </c>
      <c r="D90" s="14">
        <v>571.76</v>
      </c>
      <c r="E90" s="14">
        <f t="shared" si="83"/>
        <v>25.919786666666667</v>
      </c>
      <c r="F90" s="106">
        <v>0.2</v>
      </c>
      <c r="G90" s="14">
        <f t="shared" si="84"/>
        <v>5.18</v>
      </c>
      <c r="H90" s="14">
        <f t="shared" si="85"/>
        <v>1.25</v>
      </c>
      <c r="I90" s="15">
        <f t="shared" si="86"/>
        <v>6.43</v>
      </c>
      <c r="J90" s="1119">
        <v>19.822000000000003</v>
      </c>
      <c r="K90" s="14">
        <f t="shared" si="87"/>
        <v>0.12466666666666669</v>
      </c>
      <c r="L90" s="14">
        <v>571.76</v>
      </c>
      <c r="M90" s="14">
        <f t="shared" si="88"/>
        <v>71.279413333333352</v>
      </c>
      <c r="N90" s="106">
        <v>1</v>
      </c>
      <c r="O90" s="14">
        <f t="shared" si="89"/>
        <v>71.28</v>
      </c>
      <c r="P90" s="14">
        <f t="shared" si="90"/>
        <v>17.170000000000002</v>
      </c>
      <c r="Q90" s="15">
        <f t="shared" si="91"/>
        <v>88.45</v>
      </c>
    </row>
    <row r="91" spans="1:17" x14ac:dyDescent="0.25">
      <c r="A91" s="70" t="s">
        <v>514</v>
      </c>
      <c r="B91" s="1129">
        <v>9.3279999999999994</v>
      </c>
      <c r="C91" s="237">
        <f t="shared" si="82"/>
        <v>5.8666666666666666E-2</v>
      </c>
      <c r="D91" s="14">
        <v>564.54999999999995</v>
      </c>
      <c r="E91" s="14">
        <f t="shared" si="83"/>
        <v>33.120266666666666</v>
      </c>
      <c r="F91" s="106">
        <v>0.2</v>
      </c>
      <c r="G91" s="14">
        <f t="shared" si="84"/>
        <v>6.62</v>
      </c>
      <c r="H91" s="14">
        <f t="shared" si="85"/>
        <v>1.59</v>
      </c>
      <c r="I91" s="15">
        <f t="shared" si="86"/>
        <v>8.2100000000000009</v>
      </c>
      <c r="J91" s="1119">
        <v>25.651999999999997</v>
      </c>
      <c r="K91" s="14">
        <f t="shared" si="87"/>
        <v>0.16133333333333333</v>
      </c>
      <c r="L91" s="14">
        <v>564.54999999999995</v>
      </c>
      <c r="M91" s="14">
        <f t="shared" si="88"/>
        <v>91.080733333333328</v>
      </c>
      <c r="N91" s="106">
        <v>1</v>
      </c>
      <c r="O91" s="14">
        <f t="shared" si="89"/>
        <v>91.08</v>
      </c>
      <c r="P91" s="14">
        <f t="shared" si="90"/>
        <v>21.94</v>
      </c>
      <c r="Q91" s="15">
        <f t="shared" si="91"/>
        <v>113.02</v>
      </c>
    </row>
    <row r="92" spans="1:17" x14ac:dyDescent="0.25">
      <c r="A92" s="70" t="s">
        <v>514</v>
      </c>
      <c r="B92" s="1129">
        <v>27.135999999999999</v>
      </c>
      <c r="C92" s="237">
        <f t="shared" si="82"/>
        <v>0.17066666666666666</v>
      </c>
      <c r="D92" s="14">
        <v>570.94000000000005</v>
      </c>
      <c r="E92" s="14">
        <f t="shared" si="83"/>
        <v>97.440426666666667</v>
      </c>
      <c r="F92" s="106">
        <v>0.2</v>
      </c>
      <c r="G92" s="14">
        <f t="shared" si="84"/>
        <v>19.489999999999998</v>
      </c>
      <c r="H92" s="14">
        <f t="shared" si="85"/>
        <v>4.7</v>
      </c>
      <c r="I92" s="15">
        <f t="shared" si="86"/>
        <v>24.189999999999998</v>
      </c>
      <c r="J92" s="1119">
        <v>74.624000000000009</v>
      </c>
      <c r="K92" s="14">
        <f t="shared" si="87"/>
        <v>0.46933333333333338</v>
      </c>
      <c r="L92" s="14">
        <v>570.94000000000005</v>
      </c>
      <c r="M92" s="14">
        <f t="shared" si="88"/>
        <v>267.96117333333336</v>
      </c>
      <c r="N92" s="106">
        <v>1</v>
      </c>
      <c r="O92" s="14">
        <f t="shared" si="89"/>
        <v>267.95999999999998</v>
      </c>
      <c r="P92" s="14">
        <f t="shared" si="90"/>
        <v>64.55</v>
      </c>
      <c r="Q92" s="15">
        <f t="shared" si="91"/>
        <v>332.51</v>
      </c>
    </row>
    <row r="93" spans="1:17" x14ac:dyDescent="0.25">
      <c r="A93" s="70" t="s">
        <v>514</v>
      </c>
      <c r="B93" s="1129">
        <v>6.36</v>
      </c>
      <c r="C93" s="237">
        <f t="shared" si="82"/>
        <v>0.04</v>
      </c>
      <c r="D93" s="14">
        <v>576</v>
      </c>
      <c r="E93" s="14">
        <f t="shared" si="83"/>
        <v>23.04</v>
      </c>
      <c r="F93" s="106">
        <v>0.2</v>
      </c>
      <c r="G93" s="14">
        <f t="shared" si="84"/>
        <v>4.6100000000000003</v>
      </c>
      <c r="H93" s="14">
        <f t="shared" si="85"/>
        <v>1.1100000000000001</v>
      </c>
      <c r="I93" s="15">
        <f t="shared" si="86"/>
        <v>5.7200000000000006</v>
      </c>
      <c r="J93" s="1119">
        <v>17.489999999999998</v>
      </c>
      <c r="K93" s="14">
        <f t="shared" si="87"/>
        <v>0.10999999999999999</v>
      </c>
      <c r="L93" s="14">
        <v>576</v>
      </c>
      <c r="M93" s="14">
        <f t="shared" si="88"/>
        <v>63.359999999999992</v>
      </c>
      <c r="N93" s="106">
        <v>1</v>
      </c>
      <c r="O93" s="14">
        <f t="shared" si="89"/>
        <v>63.36</v>
      </c>
      <c r="P93" s="14">
        <f t="shared" si="90"/>
        <v>15.26</v>
      </c>
      <c r="Q93" s="15">
        <f t="shared" si="91"/>
        <v>78.62</v>
      </c>
    </row>
    <row r="94" spans="1:17" x14ac:dyDescent="0.25">
      <c r="A94" s="70" t="s">
        <v>514</v>
      </c>
      <c r="B94" s="1129">
        <v>3.3919999999999999</v>
      </c>
      <c r="C94" s="237">
        <f t="shared" si="82"/>
        <v>2.1333333333333333E-2</v>
      </c>
      <c r="D94" s="14">
        <v>540</v>
      </c>
      <c r="E94" s="14">
        <f t="shared" si="83"/>
        <v>11.52</v>
      </c>
      <c r="F94" s="106">
        <v>0.2</v>
      </c>
      <c r="G94" s="14">
        <f t="shared" si="84"/>
        <v>2.2999999999999998</v>
      </c>
      <c r="H94" s="14">
        <f t="shared" si="85"/>
        <v>0.55000000000000004</v>
      </c>
      <c r="I94" s="15">
        <f t="shared" si="86"/>
        <v>2.8499999999999996</v>
      </c>
      <c r="J94" s="1119">
        <v>9.3280000000000012</v>
      </c>
      <c r="K94" s="14">
        <f t="shared" si="87"/>
        <v>5.8666666666666673E-2</v>
      </c>
      <c r="L94" s="14">
        <v>540</v>
      </c>
      <c r="M94" s="14">
        <f t="shared" si="88"/>
        <v>31.680000000000003</v>
      </c>
      <c r="N94" s="106">
        <v>1</v>
      </c>
      <c r="O94" s="14">
        <f t="shared" si="89"/>
        <v>31.68</v>
      </c>
      <c r="P94" s="14">
        <f t="shared" si="90"/>
        <v>7.63</v>
      </c>
      <c r="Q94" s="15">
        <f t="shared" si="91"/>
        <v>39.31</v>
      </c>
    </row>
    <row r="95" spans="1:17" x14ac:dyDescent="0.25">
      <c r="A95" s="70" t="s">
        <v>517</v>
      </c>
      <c r="B95" s="1129">
        <v>27.984000000000002</v>
      </c>
      <c r="C95" s="237">
        <f t="shared" si="82"/>
        <v>0.17600000000000002</v>
      </c>
      <c r="D95" s="14">
        <v>570</v>
      </c>
      <c r="E95" s="14">
        <f t="shared" si="83"/>
        <v>100.32000000000001</v>
      </c>
      <c r="F95" s="106">
        <v>0.2</v>
      </c>
      <c r="G95" s="14">
        <f t="shared" si="84"/>
        <v>20.059999999999999</v>
      </c>
      <c r="H95" s="14">
        <f t="shared" si="85"/>
        <v>4.83</v>
      </c>
      <c r="I95" s="15">
        <f t="shared" si="86"/>
        <v>24.89</v>
      </c>
      <c r="J95" s="1119">
        <v>76.956000000000017</v>
      </c>
      <c r="K95" s="14">
        <f t="shared" si="87"/>
        <v>0.4840000000000001</v>
      </c>
      <c r="L95" s="14">
        <v>570</v>
      </c>
      <c r="M95" s="14">
        <f t="shared" si="88"/>
        <v>275.88000000000005</v>
      </c>
      <c r="N95" s="106">
        <v>1</v>
      </c>
      <c r="O95" s="14">
        <f t="shared" si="89"/>
        <v>275.88</v>
      </c>
      <c r="P95" s="14">
        <f t="shared" si="90"/>
        <v>66.459999999999994</v>
      </c>
      <c r="Q95" s="15">
        <f t="shared" si="91"/>
        <v>342.34</v>
      </c>
    </row>
    <row r="96" spans="1:17" ht="33" x14ac:dyDescent="0.25">
      <c r="A96" s="70" t="s">
        <v>8</v>
      </c>
      <c r="B96" s="1128">
        <f>SUM(B97:B98)</f>
        <v>17.384</v>
      </c>
      <c r="C96" s="96">
        <f>SUM(C97:C98)</f>
        <v>0.10933333333333334</v>
      </c>
      <c r="D96" s="85"/>
      <c r="E96" s="85"/>
      <c r="F96" s="107"/>
      <c r="G96" s="85">
        <f t="shared" ref="G96:I96" si="92">SUM(G97:G98)</f>
        <v>9.3000000000000007</v>
      </c>
      <c r="H96" s="85">
        <f t="shared" si="92"/>
        <v>2.2400000000000002</v>
      </c>
      <c r="I96" s="86">
        <f t="shared" si="92"/>
        <v>11.540000000000001</v>
      </c>
      <c r="J96" s="1101">
        <f>SUM(J97:J98)</f>
        <v>47.806000000000012</v>
      </c>
      <c r="K96" s="85">
        <f>SUM(K97:K98)</f>
        <v>0.30066666666666675</v>
      </c>
      <c r="L96" s="85"/>
      <c r="M96" s="85"/>
      <c r="N96" s="107"/>
      <c r="O96" s="85">
        <f t="shared" ref="O96:Q96" si="93">SUM(O97:O98)</f>
        <v>127.89999999999999</v>
      </c>
      <c r="P96" s="85">
        <f t="shared" si="93"/>
        <v>30.81</v>
      </c>
      <c r="Q96" s="86">
        <f t="shared" si="93"/>
        <v>158.71</v>
      </c>
    </row>
    <row r="97" spans="1:17" x14ac:dyDescent="0.25">
      <c r="A97" s="70" t="s">
        <v>601</v>
      </c>
      <c r="B97" s="1129">
        <v>13.992000000000001</v>
      </c>
      <c r="C97" s="237">
        <f t="shared" ref="C97:C98" si="94">B97/159</f>
        <v>8.8000000000000009E-2</v>
      </c>
      <c r="D97" s="14">
        <v>430.18</v>
      </c>
      <c r="E97" s="14">
        <f t="shared" ref="E97:E98" si="95">D97*C97</f>
        <v>37.855840000000008</v>
      </c>
      <c r="F97" s="106">
        <v>0.2</v>
      </c>
      <c r="G97" s="14">
        <f t="shared" ref="G97:G98" si="96">ROUND(E97*F97,2)</f>
        <v>7.57</v>
      </c>
      <c r="H97" s="14">
        <f>ROUND(G97*0.2409,2)</f>
        <v>1.82</v>
      </c>
      <c r="I97" s="15">
        <f>G97+H97</f>
        <v>9.39</v>
      </c>
      <c r="J97" s="1119">
        <v>38.478000000000009</v>
      </c>
      <c r="K97" s="14">
        <f t="shared" ref="K97:K98" si="97">J97/159</f>
        <v>0.24200000000000005</v>
      </c>
      <c r="L97" s="14">
        <v>430.18</v>
      </c>
      <c r="M97" s="14">
        <f t="shared" ref="M97:M98" si="98">L97*K97</f>
        <v>104.10356000000002</v>
      </c>
      <c r="N97" s="106">
        <v>1</v>
      </c>
      <c r="O97" s="14">
        <f t="shared" ref="O97:O98" si="99">ROUND(M97*N97,2)</f>
        <v>104.1</v>
      </c>
      <c r="P97" s="14">
        <f>ROUND(O97*0.2409,2)</f>
        <v>25.08</v>
      </c>
      <c r="Q97" s="15">
        <f>O97+P97</f>
        <v>129.18</v>
      </c>
    </row>
    <row r="98" spans="1:17" x14ac:dyDescent="0.25">
      <c r="A98" s="70" t="s">
        <v>601</v>
      </c>
      <c r="B98" s="1129">
        <v>3.3919999999999999</v>
      </c>
      <c r="C98" s="237">
        <f t="shared" si="94"/>
        <v>2.1333333333333333E-2</v>
      </c>
      <c r="D98" s="14">
        <v>405.63</v>
      </c>
      <c r="E98" s="14">
        <f t="shared" si="95"/>
        <v>8.6534399999999998</v>
      </c>
      <c r="F98" s="106">
        <v>0.2</v>
      </c>
      <c r="G98" s="14">
        <f t="shared" si="96"/>
        <v>1.73</v>
      </c>
      <c r="H98" s="14">
        <f>ROUND(G98*0.2409,2)</f>
        <v>0.42</v>
      </c>
      <c r="I98" s="15">
        <f>G98+H98</f>
        <v>2.15</v>
      </c>
      <c r="J98" s="1119">
        <v>9.3280000000000012</v>
      </c>
      <c r="K98" s="14">
        <f t="shared" si="97"/>
        <v>5.8666666666666673E-2</v>
      </c>
      <c r="L98" s="14">
        <v>405.63</v>
      </c>
      <c r="M98" s="14">
        <f t="shared" si="98"/>
        <v>23.796960000000002</v>
      </c>
      <c r="N98" s="106">
        <v>1</v>
      </c>
      <c r="O98" s="14">
        <f t="shared" si="99"/>
        <v>23.8</v>
      </c>
      <c r="P98" s="14">
        <f>ROUND(O98*0.2409,2)</f>
        <v>5.73</v>
      </c>
      <c r="Q98" s="15">
        <f>O98+P98</f>
        <v>29.53</v>
      </c>
    </row>
    <row r="99" spans="1:17" x14ac:dyDescent="0.25">
      <c r="A99" s="282" t="s">
        <v>243</v>
      </c>
      <c r="B99" s="245"/>
      <c r="C99" s="10"/>
      <c r="D99" s="10"/>
      <c r="E99" s="10"/>
      <c r="F99" s="283"/>
      <c r="G99" s="10"/>
      <c r="H99" s="10"/>
      <c r="I99" s="11"/>
      <c r="J99" s="1100">
        <f>SUM(J100)</f>
        <v>356.00000306999999</v>
      </c>
      <c r="K99" s="10">
        <f>SUM(K100)</f>
        <v>2.2389937299999998</v>
      </c>
      <c r="L99" s="10"/>
      <c r="M99" s="10"/>
      <c r="N99" s="283"/>
      <c r="O99" s="10">
        <f t="shared" ref="O99:Q99" si="100">SUM(O100)</f>
        <v>1132.1399999999999</v>
      </c>
      <c r="P99" s="10">
        <f t="shared" si="100"/>
        <v>272.73</v>
      </c>
      <c r="Q99" s="11">
        <f t="shared" si="100"/>
        <v>1404.87</v>
      </c>
    </row>
    <row r="100" spans="1:17" ht="33" x14ac:dyDescent="0.25">
      <c r="A100" s="70" t="s">
        <v>8</v>
      </c>
      <c r="B100" s="95"/>
      <c r="C100" s="85"/>
      <c r="D100" s="85"/>
      <c r="E100" s="85"/>
      <c r="F100" s="107"/>
      <c r="G100" s="85"/>
      <c r="H100" s="85"/>
      <c r="I100" s="86"/>
      <c r="J100" s="1101">
        <f>SUM(J101:J105)</f>
        <v>356.00000306999999</v>
      </c>
      <c r="K100" s="85">
        <f>SUM(K101:K105)</f>
        <v>2.2389937299999998</v>
      </c>
      <c r="L100" s="85"/>
      <c r="M100" s="85"/>
      <c r="N100" s="107"/>
      <c r="O100" s="85">
        <f t="shared" ref="O100:P100" si="101">SUM(O101:O105)</f>
        <v>1132.1399999999999</v>
      </c>
      <c r="P100" s="85">
        <f t="shared" si="101"/>
        <v>272.73</v>
      </c>
      <c r="Q100" s="86">
        <f>SUM(Q101:Q105)</f>
        <v>1404.87</v>
      </c>
    </row>
    <row r="101" spans="1:17" x14ac:dyDescent="0.25">
      <c r="A101" s="70" t="s">
        <v>602</v>
      </c>
      <c r="B101" s="236"/>
      <c r="C101" s="14"/>
      <c r="D101" s="14"/>
      <c r="E101" s="14"/>
      <c r="F101" s="106"/>
      <c r="G101" s="14"/>
      <c r="H101" s="14"/>
      <c r="I101" s="15"/>
      <c r="J101" s="1119">
        <v>79.00000064999999</v>
      </c>
      <c r="K101" s="14">
        <f t="shared" ref="K101:K105" si="102">J101/159</f>
        <v>0.49685534999999992</v>
      </c>
      <c r="L101" s="14">
        <v>924</v>
      </c>
      <c r="M101" s="14">
        <f t="shared" ref="M101:M105" si="103">L101*K101</f>
        <v>459.0943433999999</v>
      </c>
      <c r="N101" s="106">
        <v>0.3</v>
      </c>
      <c r="O101" s="14">
        <f t="shared" ref="O101:O105" si="104">ROUND(M101*N101,2)</f>
        <v>137.72999999999999</v>
      </c>
      <c r="P101" s="14">
        <f>ROUND(O101*0.2409,2)</f>
        <v>33.18</v>
      </c>
      <c r="Q101" s="15">
        <f>O101+P101</f>
        <v>170.91</v>
      </c>
    </row>
    <row r="102" spans="1:17" x14ac:dyDescent="0.25">
      <c r="A102" s="70" t="s">
        <v>603</v>
      </c>
      <c r="B102" s="236"/>
      <c r="C102" s="14"/>
      <c r="D102" s="14"/>
      <c r="E102" s="14"/>
      <c r="F102" s="106"/>
      <c r="G102" s="14"/>
      <c r="H102" s="14"/>
      <c r="I102" s="15"/>
      <c r="J102" s="1119">
        <v>79.00000064999999</v>
      </c>
      <c r="K102" s="14">
        <f t="shared" si="102"/>
        <v>0.49685534999999992</v>
      </c>
      <c r="L102" s="14">
        <v>1857</v>
      </c>
      <c r="M102" s="14">
        <f t="shared" si="103"/>
        <v>922.66038494999987</v>
      </c>
      <c r="N102" s="106">
        <v>0.3</v>
      </c>
      <c r="O102" s="14">
        <f t="shared" si="104"/>
        <v>276.8</v>
      </c>
      <c r="P102" s="14">
        <f>ROUND(O102*0.2409,2)</f>
        <v>66.680000000000007</v>
      </c>
      <c r="Q102" s="15">
        <f>O102+P102</f>
        <v>343.48</v>
      </c>
    </row>
    <row r="103" spans="1:17" x14ac:dyDescent="0.25">
      <c r="A103" s="70" t="s">
        <v>604</v>
      </c>
      <c r="B103" s="236"/>
      <c r="C103" s="14"/>
      <c r="D103" s="14"/>
      <c r="E103" s="14"/>
      <c r="F103" s="106"/>
      <c r="G103" s="14"/>
      <c r="H103" s="14"/>
      <c r="I103" s="15"/>
      <c r="J103" s="1119">
        <v>40.000000470000003</v>
      </c>
      <c r="K103" s="14">
        <f t="shared" si="102"/>
        <v>0.25157233000000001</v>
      </c>
      <c r="L103" s="14">
        <v>1798</v>
      </c>
      <c r="M103" s="14">
        <f t="shared" si="103"/>
        <v>452.32704934000003</v>
      </c>
      <c r="N103" s="106">
        <v>0.3</v>
      </c>
      <c r="O103" s="14">
        <f t="shared" si="104"/>
        <v>135.69999999999999</v>
      </c>
      <c r="P103" s="14">
        <f t="shared" ref="P103:P105" si="105">ROUND(O103*0.2409,2)</f>
        <v>32.69</v>
      </c>
      <c r="Q103" s="15">
        <f t="shared" ref="Q103:Q105" si="106">O103+P103</f>
        <v>168.39</v>
      </c>
    </row>
    <row r="104" spans="1:17" x14ac:dyDescent="0.25">
      <c r="A104" s="70" t="s">
        <v>605</v>
      </c>
      <c r="B104" s="236"/>
      <c r="C104" s="14"/>
      <c r="D104" s="14"/>
      <c r="E104" s="14"/>
      <c r="F104" s="106"/>
      <c r="G104" s="14"/>
      <c r="H104" s="14"/>
      <c r="I104" s="15"/>
      <c r="J104" s="1119">
        <v>79.00000064999999</v>
      </c>
      <c r="K104" s="14">
        <f t="shared" si="102"/>
        <v>0.49685534999999992</v>
      </c>
      <c r="L104" s="14">
        <v>2126</v>
      </c>
      <c r="M104" s="14">
        <f t="shared" si="103"/>
        <v>1056.3144740999999</v>
      </c>
      <c r="N104" s="106">
        <v>0.3</v>
      </c>
      <c r="O104" s="14">
        <f t="shared" si="104"/>
        <v>316.89</v>
      </c>
      <c r="P104" s="14">
        <f t="shared" si="105"/>
        <v>76.34</v>
      </c>
      <c r="Q104" s="15">
        <f t="shared" si="106"/>
        <v>393.23</v>
      </c>
    </row>
    <row r="105" spans="1:17" x14ac:dyDescent="0.25">
      <c r="A105" s="70" t="s">
        <v>606</v>
      </c>
      <c r="B105" s="236"/>
      <c r="C105" s="14"/>
      <c r="D105" s="14"/>
      <c r="E105" s="14"/>
      <c r="F105" s="106"/>
      <c r="G105" s="14"/>
      <c r="H105" s="14"/>
      <c r="I105" s="15"/>
      <c r="J105" s="1119">
        <v>79.00000064999999</v>
      </c>
      <c r="K105" s="14">
        <f t="shared" si="102"/>
        <v>0.49685534999999992</v>
      </c>
      <c r="L105" s="14">
        <v>1778</v>
      </c>
      <c r="M105" s="14">
        <f t="shared" si="103"/>
        <v>883.40881229999991</v>
      </c>
      <c r="N105" s="106">
        <v>0.3</v>
      </c>
      <c r="O105" s="14">
        <f t="shared" si="104"/>
        <v>265.02</v>
      </c>
      <c r="P105" s="14">
        <f t="shared" si="105"/>
        <v>63.84</v>
      </c>
      <c r="Q105" s="15">
        <f t="shared" si="106"/>
        <v>328.86</v>
      </c>
    </row>
    <row r="108" spans="1:17" ht="33" x14ac:dyDescent="0.25">
      <c r="A108" s="46" t="s">
        <v>168</v>
      </c>
    </row>
    <row r="109" spans="1:17" ht="18" customHeight="1" x14ac:dyDescent="0.25"/>
    <row r="110" spans="1:17" x14ac:dyDescent="0.25">
      <c r="A110" s="46" t="s">
        <v>607</v>
      </c>
    </row>
    <row r="111" spans="1:17" x14ac:dyDescent="0.25">
      <c r="A111" s="46" t="s">
        <v>608</v>
      </c>
    </row>
  </sheetData>
  <mergeCells count="4">
    <mergeCell ref="A2:Q2"/>
    <mergeCell ref="A6:A7"/>
    <mergeCell ref="B6:I6"/>
    <mergeCell ref="J6:Q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2:Q85"/>
  <sheetViews>
    <sheetView zoomScale="70" zoomScaleNormal="70" workbookViewId="0">
      <pane xSplit="1" ySplit="9" topLeftCell="B25" activePane="bottomRight" state="frozen"/>
      <selection pane="topRight" activeCell="B1" sqref="B1"/>
      <selection pane="bottomLeft" activeCell="A10" sqref="A10"/>
      <selection pane="bottomRight"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76" customWidth="1"/>
    <col min="5" max="5" width="16.85546875" style="2" customWidth="1"/>
    <col min="6" max="7" width="12.140625" style="2" customWidth="1"/>
    <col min="8" max="8" width="12.42578125" style="2" customWidth="1"/>
    <col min="9" max="9" width="13" style="2" customWidth="1"/>
    <col min="10" max="10" width="17.7109375" style="76" customWidth="1"/>
    <col min="11" max="11" width="19" style="2" customWidth="1"/>
    <col min="12" max="12" width="12.7109375" style="76"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2" t="s">
        <v>37</v>
      </c>
      <c r="D4" s="2"/>
      <c r="J4" s="2"/>
      <c r="L4" s="2"/>
    </row>
    <row r="5" spans="1:17" ht="17.25" thickBot="1" x14ac:dyDescent="0.3"/>
    <row r="6" spans="1:17" ht="24" customHeight="1" x14ac:dyDescent="0.25">
      <c r="A6" s="1838"/>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839"/>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6.5" customHeight="1" x14ac:dyDescent="0.25">
      <c r="A8" s="1145"/>
      <c r="B8" s="1135">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ht="26.25" customHeight="1" x14ac:dyDescent="0.25">
      <c r="A9" s="723" t="s">
        <v>0</v>
      </c>
      <c r="B9" s="1137">
        <f>B10</f>
        <v>1807</v>
      </c>
      <c r="C9" s="1017">
        <f>C10</f>
        <v>11.364779874213838</v>
      </c>
      <c r="D9" s="950"/>
      <c r="E9" s="1111"/>
      <c r="F9" s="1111"/>
      <c r="G9" s="1111">
        <f>G10</f>
        <v>2754.74</v>
      </c>
      <c r="H9" s="1111">
        <f>H10</f>
        <v>663.61</v>
      </c>
      <c r="I9" s="963">
        <f>I10</f>
        <v>3418.3500000000004</v>
      </c>
      <c r="J9" s="724">
        <f>J10</f>
        <v>5155</v>
      </c>
      <c r="K9" s="1111">
        <f>K10</f>
        <v>32.421383647798741</v>
      </c>
      <c r="L9" s="950"/>
      <c r="M9" s="1111"/>
      <c r="N9" s="1111"/>
      <c r="O9" s="1111">
        <f>O10</f>
        <v>40790.03</v>
      </c>
      <c r="P9" s="1111">
        <f>P10</f>
        <v>9826.2900000000009</v>
      </c>
      <c r="Q9" s="963">
        <f>Q10</f>
        <v>50616.320000000007</v>
      </c>
    </row>
    <row r="10" spans="1:17" s="1" customFormat="1" ht="21.75" customHeight="1" x14ac:dyDescent="0.25">
      <c r="A10" s="726" t="s">
        <v>38</v>
      </c>
      <c r="B10" s="1100">
        <f>B11+B42+B71+B75</f>
        <v>1807</v>
      </c>
      <c r="C10" s="1002">
        <f>C11+C42+C71+C75</f>
        <v>11.364779874213838</v>
      </c>
      <c r="D10" s="960"/>
      <c r="E10" s="1112"/>
      <c r="F10" s="1112"/>
      <c r="G10" s="1112">
        <f>G11+G42+G71+G75</f>
        <v>2754.74</v>
      </c>
      <c r="H10" s="1112">
        <f t="shared" ref="H10:I10" si="0">H11+H42+H71+H75</f>
        <v>663.61</v>
      </c>
      <c r="I10" s="937">
        <f t="shared" si="0"/>
        <v>3418.3500000000004</v>
      </c>
      <c r="J10" s="727">
        <f>J11+J42+J71+J75</f>
        <v>5155</v>
      </c>
      <c r="K10" s="1112">
        <f>K11+K42+K71+K75</f>
        <v>32.421383647798741</v>
      </c>
      <c r="L10" s="960"/>
      <c r="M10" s="1112"/>
      <c r="N10" s="1112"/>
      <c r="O10" s="1112">
        <f>O11+O42+O71+O75</f>
        <v>40790.03</v>
      </c>
      <c r="P10" s="1112">
        <f t="shared" ref="P10:Q10" si="1">P11+P42+P71+P75</f>
        <v>9826.2900000000009</v>
      </c>
      <c r="Q10" s="937">
        <f t="shared" si="1"/>
        <v>50616.320000000007</v>
      </c>
    </row>
    <row r="11" spans="1:17" s="59" customFormat="1" ht="54" customHeight="1" x14ac:dyDescent="0.25">
      <c r="A11" s="60" t="s">
        <v>11</v>
      </c>
      <c r="B11" s="1138">
        <f>SUM(B12:B31)</f>
        <v>933</v>
      </c>
      <c r="C11" s="1022">
        <f>SUM(C12:C31)</f>
        <v>5.867924528301887</v>
      </c>
      <c r="D11" s="55"/>
      <c r="E11" s="56"/>
      <c r="F11" s="56"/>
      <c r="G11" s="965">
        <f>SUM(G12:G31)</f>
        <v>1855.33</v>
      </c>
      <c r="H11" s="965">
        <f t="shared" ref="H11:I11" si="2">SUM(H12:H31)</f>
        <v>446.95000000000005</v>
      </c>
      <c r="I11" s="1021">
        <f t="shared" si="2"/>
        <v>2302.2800000000002</v>
      </c>
      <c r="J11" s="1105">
        <f>SUM(J12:J41)</f>
        <v>2640</v>
      </c>
      <c r="K11" s="965">
        <f>SUM(K12:K41)</f>
        <v>16.603773584905657</v>
      </c>
      <c r="L11" s="55"/>
      <c r="M11" s="56"/>
      <c r="N11" s="56"/>
      <c r="O11" s="965">
        <f>SUM(O12:O41)</f>
        <v>27287.599999999999</v>
      </c>
      <c r="P11" s="965">
        <f>SUM(P12:P41)</f>
        <v>6573.5800000000017</v>
      </c>
      <c r="Q11" s="1021">
        <f>SUM(Q12:Q41)</f>
        <v>33861.18</v>
      </c>
    </row>
    <row r="12" spans="1:17" s="59" customFormat="1" ht="18.75" customHeight="1" x14ac:dyDescent="0.25">
      <c r="A12" s="60" t="s">
        <v>39</v>
      </c>
      <c r="B12" s="61">
        <v>48</v>
      </c>
      <c r="C12" s="1139">
        <f>B12/159</f>
        <v>0.30188679245283018</v>
      </c>
      <c r="D12" s="55">
        <v>1659.6</v>
      </c>
      <c r="E12" s="55">
        <f>C12*D12</f>
        <v>501.01132075471696</v>
      </c>
      <c r="F12" s="62">
        <v>0.2</v>
      </c>
      <c r="G12" s="55">
        <f>ROUND(E12*F12,2)</f>
        <v>100.2</v>
      </c>
      <c r="H12" s="56">
        <f>ROUND(G12*0.2409, 2)</f>
        <v>24.14</v>
      </c>
      <c r="I12" s="58">
        <f>G12+H12</f>
        <v>124.34</v>
      </c>
      <c r="J12" s="63"/>
      <c r="K12" s="1144"/>
      <c r="L12" s="55"/>
      <c r="M12" s="55"/>
      <c r="N12" s="62"/>
      <c r="O12" s="55"/>
      <c r="P12" s="55"/>
      <c r="Q12" s="64"/>
    </row>
    <row r="13" spans="1:17" s="59" customFormat="1" ht="18.75" customHeight="1" x14ac:dyDescent="0.25">
      <c r="A13" s="60" t="s">
        <v>40</v>
      </c>
      <c r="B13" s="61">
        <v>48</v>
      </c>
      <c r="C13" s="1139">
        <f t="shared" ref="C13:C31" si="3">B13/159</f>
        <v>0.30188679245283018</v>
      </c>
      <c r="D13" s="55">
        <v>1659.6</v>
      </c>
      <c r="E13" s="55">
        <f t="shared" ref="E13:E31" si="4">C13*D13</f>
        <v>501.01132075471696</v>
      </c>
      <c r="F13" s="62">
        <v>0.2</v>
      </c>
      <c r="G13" s="55">
        <f t="shared" ref="G13:G31" si="5">ROUND(E13*F13,2)</f>
        <v>100.2</v>
      </c>
      <c r="H13" s="56">
        <f t="shared" ref="H13:H31" si="6">ROUND(G13*0.2409, 2)</f>
        <v>24.14</v>
      </c>
      <c r="I13" s="58">
        <f t="shared" ref="I13:I31" si="7">G13+H13</f>
        <v>124.34</v>
      </c>
      <c r="J13" s="63">
        <v>183</v>
      </c>
      <c r="K13" s="1139">
        <f t="shared" ref="K13:K77" si="8">J13/159</f>
        <v>1.1509433962264151</v>
      </c>
      <c r="L13" s="55">
        <v>1643.26</v>
      </c>
      <c r="M13" s="55">
        <f>K13*L13</f>
        <v>1891.2992452830188</v>
      </c>
      <c r="N13" s="62">
        <v>1</v>
      </c>
      <c r="O13" s="55">
        <f t="shared" ref="O13:O41" si="9">ROUND(M13*N13,2)</f>
        <v>1891.3</v>
      </c>
      <c r="P13" s="56">
        <f t="shared" ref="P13:P77" si="10">ROUND(O13*0.2409, 2)</f>
        <v>455.61</v>
      </c>
      <c r="Q13" s="58">
        <f t="shared" ref="Q13:Q41" si="11">O13+P13</f>
        <v>2346.91</v>
      </c>
    </row>
    <row r="14" spans="1:17" s="59" customFormat="1" ht="18.75" customHeight="1" x14ac:dyDescent="0.25">
      <c r="A14" s="60" t="s">
        <v>41</v>
      </c>
      <c r="B14" s="61">
        <v>96</v>
      </c>
      <c r="C14" s="1139">
        <f t="shared" si="3"/>
        <v>0.60377358490566035</v>
      </c>
      <c r="D14" s="55">
        <v>1659.6</v>
      </c>
      <c r="E14" s="55">
        <f t="shared" si="4"/>
        <v>1002.0226415094339</v>
      </c>
      <c r="F14" s="62">
        <v>0.2</v>
      </c>
      <c r="G14" s="55">
        <f t="shared" si="5"/>
        <v>200.4</v>
      </c>
      <c r="H14" s="56">
        <f t="shared" si="6"/>
        <v>48.28</v>
      </c>
      <c r="I14" s="58">
        <f t="shared" si="7"/>
        <v>248.68</v>
      </c>
      <c r="J14" s="63">
        <v>201</v>
      </c>
      <c r="K14" s="1139">
        <f t="shared" si="8"/>
        <v>1.2641509433962264</v>
      </c>
      <c r="L14" s="55">
        <v>1773.53</v>
      </c>
      <c r="M14" s="55">
        <f t="shared" ref="M14:M41" si="12">K14*L14</f>
        <v>2242.0096226415094</v>
      </c>
      <c r="N14" s="62">
        <v>1</v>
      </c>
      <c r="O14" s="55">
        <f t="shared" si="9"/>
        <v>2242.0100000000002</v>
      </c>
      <c r="P14" s="56">
        <f t="shared" si="10"/>
        <v>540.1</v>
      </c>
      <c r="Q14" s="58">
        <f t="shared" si="11"/>
        <v>2782.11</v>
      </c>
    </row>
    <row r="15" spans="1:17" s="59" customFormat="1" ht="18.75" customHeight="1" x14ac:dyDescent="0.25">
      <c r="A15" s="60" t="s">
        <v>42</v>
      </c>
      <c r="B15" s="61">
        <v>48</v>
      </c>
      <c r="C15" s="1139">
        <f t="shared" si="3"/>
        <v>0.30188679245283018</v>
      </c>
      <c r="D15" s="55">
        <v>1659.6</v>
      </c>
      <c r="E15" s="55">
        <f t="shared" si="4"/>
        <v>501.01132075471696</v>
      </c>
      <c r="F15" s="62">
        <v>0.2</v>
      </c>
      <c r="G15" s="55">
        <f t="shared" si="5"/>
        <v>100.2</v>
      </c>
      <c r="H15" s="56">
        <f t="shared" si="6"/>
        <v>24.14</v>
      </c>
      <c r="I15" s="58">
        <f t="shared" si="7"/>
        <v>124.34</v>
      </c>
      <c r="J15" s="63">
        <v>48</v>
      </c>
      <c r="K15" s="1139">
        <f t="shared" si="8"/>
        <v>0.30188679245283018</v>
      </c>
      <c r="L15" s="55">
        <v>2323.42</v>
      </c>
      <c r="M15" s="55">
        <f t="shared" si="12"/>
        <v>701.40981132075467</v>
      </c>
      <c r="N15" s="62">
        <v>1</v>
      </c>
      <c r="O15" s="55">
        <f t="shared" si="9"/>
        <v>701.41</v>
      </c>
      <c r="P15" s="56">
        <f t="shared" si="10"/>
        <v>168.97</v>
      </c>
      <c r="Q15" s="58">
        <f t="shared" si="11"/>
        <v>870.38</v>
      </c>
    </row>
    <row r="16" spans="1:17" s="59" customFormat="1" ht="18.75" customHeight="1" x14ac:dyDescent="0.25">
      <c r="A16" s="60" t="s">
        <v>43</v>
      </c>
      <c r="B16" s="61">
        <v>63</v>
      </c>
      <c r="C16" s="1139">
        <f t="shared" si="3"/>
        <v>0.39622641509433965</v>
      </c>
      <c r="D16" s="55">
        <v>1612.16</v>
      </c>
      <c r="E16" s="55">
        <f t="shared" si="4"/>
        <v>638.78037735849068</v>
      </c>
      <c r="F16" s="62">
        <v>0.2</v>
      </c>
      <c r="G16" s="55">
        <f t="shared" si="5"/>
        <v>127.76</v>
      </c>
      <c r="H16" s="56">
        <f t="shared" si="6"/>
        <v>30.78</v>
      </c>
      <c r="I16" s="58">
        <f t="shared" si="7"/>
        <v>158.54000000000002</v>
      </c>
      <c r="J16" s="63">
        <v>120</v>
      </c>
      <c r="K16" s="1139">
        <f t="shared" si="8"/>
        <v>0.75471698113207553</v>
      </c>
      <c r="L16" s="55">
        <v>1659.59</v>
      </c>
      <c r="M16" s="55">
        <f t="shared" si="12"/>
        <v>1252.5207547169812</v>
      </c>
      <c r="N16" s="62">
        <v>1</v>
      </c>
      <c r="O16" s="55">
        <f t="shared" si="9"/>
        <v>1252.52</v>
      </c>
      <c r="P16" s="56">
        <f t="shared" si="10"/>
        <v>301.73</v>
      </c>
      <c r="Q16" s="58">
        <f t="shared" si="11"/>
        <v>1554.25</v>
      </c>
    </row>
    <row r="17" spans="1:17" s="59" customFormat="1" ht="18.75" customHeight="1" x14ac:dyDescent="0.25">
      <c r="A17" s="60" t="s">
        <v>44</v>
      </c>
      <c r="B17" s="61">
        <v>72</v>
      </c>
      <c r="C17" s="1139">
        <f t="shared" si="3"/>
        <v>0.45283018867924529</v>
      </c>
      <c r="D17" s="55">
        <v>1659.58</v>
      </c>
      <c r="E17" s="55">
        <f t="shared" si="4"/>
        <v>751.50792452830183</v>
      </c>
      <c r="F17" s="62">
        <v>0.2</v>
      </c>
      <c r="G17" s="55">
        <f t="shared" si="5"/>
        <v>150.30000000000001</v>
      </c>
      <c r="H17" s="56">
        <f t="shared" si="6"/>
        <v>36.21</v>
      </c>
      <c r="I17" s="58">
        <f t="shared" si="7"/>
        <v>186.51000000000002</v>
      </c>
      <c r="J17" s="63">
        <v>295</v>
      </c>
      <c r="K17" s="1139">
        <f t="shared" si="8"/>
        <v>1.8553459119496856</v>
      </c>
      <c r="L17" s="55">
        <v>1651.7149999999999</v>
      </c>
      <c r="M17" s="55">
        <f t="shared" si="12"/>
        <v>3064.502672955975</v>
      </c>
      <c r="N17" s="62">
        <v>1</v>
      </c>
      <c r="O17" s="55">
        <f>ROUND(M17*N17,2)</f>
        <v>3064.5</v>
      </c>
      <c r="P17" s="56">
        <f t="shared" si="10"/>
        <v>738.24</v>
      </c>
      <c r="Q17" s="58">
        <f t="shared" si="11"/>
        <v>3802.74</v>
      </c>
    </row>
    <row r="18" spans="1:17" s="59" customFormat="1" ht="18.75" customHeight="1" x14ac:dyDescent="0.25">
      <c r="A18" s="60" t="s">
        <v>45</v>
      </c>
      <c r="B18" s="61">
        <v>48</v>
      </c>
      <c r="C18" s="1139">
        <f t="shared" si="3"/>
        <v>0.30188679245283018</v>
      </c>
      <c r="D18" s="55">
        <v>1609.88</v>
      </c>
      <c r="E18" s="55">
        <f t="shared" si="4"/>
        <v>486.00150943396227</v>
      </c>
      <c r="F18" s="62">
        <v>0.2</v>
      </c>
      <c r="G18" s="55">
        <f>ROUND(E18*F18,2)</f>
        <v>97.2</v>
      </c>
      <c r="H18" s="56">
        <f t="shared" si="6"/>
        <v>23.42</v>
      </c>
      <c r="I18" s="58">
        <f t="shared" si="7"/>
        <v>120.62</v>
      </c>
      <c r="J18" s="63">
        <v>48</v>
      </c>
      <c r="K18" s="1139">
        <f t="shared" si="8"/>
        <v>0.30188679245283018</v>
      </c>
      <c r="L18" s="55">
        <v>1490.63</v>
      </c>
      <c r="M18" s="55">
        <f t="shared" si="12"/>
        <v>450.00150943396227</v>
      </c>
      <c r="N18" s="62">
        <v>1</v>
      </c>
      <c r="O18" s="55">
        <f t="shared" si="9"/>
        <v>450</v>
      </c>
      <c r="P18" s="56">
        <f t="shared" si="10"/>
        <v>108.41</v>
      </c>
      <c r="Q18" s="58">
        <f t="shared" si="11"/>
        <v>558.41</v>
      </c>
    </row>
    <row r="19" spans="1:17" s="59" customFormat="1" ht="18.75" customHeight="1" x14ac:dyDescent="0.25">
      <c r="A19" s="60" t="s">
        <v>46</v>
      </c>
      <c r="B19" s="61">
        <v>48</v>
      </c>
      <c r="C19" s="1139">
        <f t="shared" si="3"/>
        <v>0.30188679245283018</v>
      </c>
      <c r="D19" s="55">
        <v>1490.63</v>
      </c>
      <c r="E19" s="55">
        <f t="shared" si="4"/>
        <v>450.00150943396227</v>
      </c>
      <c r="F19" s="62">
        <v>0.2</v>
      </c>
      <c r="G19" s="55">
        <f t="shared" si="5"/>
        <v>90</v>
      </c>
      <c r="H19" s="56">
        <f t="shared" si="6"/>
        <v>21.68</v>
      </c>
      <c r="I19" s="58">
        <f t="shared" si="7"/>
        <v>111.68</v>
      </c>
      <c r="J19" s="63">
        <v>24</v>
      </c>
      <c r="K19" s="1139">
        <f t="shared" si="8"/>
        <v>0.15094339622641509</v>
      </c>
      <c r="L19" s="55">
        <v>1490.63</v>
      </c>
      <c r="M19" s="55">
        <f t="shared" si="12"/>
        <v>225.00075471698113</v>
      </c>
      <c r="N19" s="62">
        <v>1</v>
      </c>
      <c r="O19" s="55">
        <f t="shared" si="9"/>
        <v>225</v>
      </c>
      <c r="P19" s="56">
        <f t="shared" si="10"/>
        <v>54.2</v>
      </c>
      <c r="Q19" s="58">
        <f t="shared" si="11"/>
        <v>279.2</v>
      </c>
    </row>
    <row r="20" spans="1:17" s="59" customFormat="1" ht="18.75" customHeight="1" x14ac:dyDescent="0.25">
      <c r="A20" s="60" t="s">
        <v>47</v>
      </c>
      <c r="B20" s="61">
        <v>17</v>
      </c>
      <c r="C20" s="1139">
        <f t="shared" si="3"/>
        <v>0.1069182389937107</v>
      </c>
      <c r="D20" s="55">
        <v>1677.92</v>
      </c>
      <c r="E20" s="55">
        <f t="shared" si="4"/>
        <v>179.40025157232705</v>
      </c>
      <c r="F20" s="62">
        <v>0.2</v>
      </c>
      <c r="G20" s="55">
        <f t="shared" si="5"/>
        <v>35.880000000000003</v>
      </c>
      <c r="H20" s="56">
        <f t="shared" si="6"/>
        <v>8.64</v>
      </c>
      <c r="I20" s="58">
        <f t="shared" si="7"/>
        <v>44.52</v>
      </c>
      <c r="J20" s="63">
        <v>58</v>
      </c>
      <c r="K20" s="1139">
        <f t="shared" si="8"/>
        <v>0.36477987421383645</v>
      </c>
      <c r="L20" s="55">
        <v>1945.83</v>
      </c>
      <c r="M20" s="55">
        <f t="shared" si="12"/>
        <v>709.79962264150936</v>
      </c>
      <c r="N20" s="62">
        <v>1</v>
      </c>
      <c r="O20" s="55">
        <f t="shared" si="9"/>
        <v>709.8</v>
      </c>
      <c r="P20" s="56">
        <f t="shared" si="10"/>
        <v>170.99</v>
      </c>
      <c r="Q20" s="58">
        <f t="shared" si="11"/>
        <v>880.79</v>
      </c>
    </row>
    <row r="21" spans="1:17" s="59" customFormat="1" ht="18.75" customHeight="1" x14ac:dyDescent="0.25">
      <c r="A21" s="60" t="s">
        <v>48</v>
      </c>
      <c r="B21" s="61">
        <v>14</v>
      </c>
      <c r="C21" s="1139">
        <f t="shared" si="3"/>
        <v>8.8050314465408799E-2</v>
      </c>
      <c r="D21" s="55">
        <v>1240.2</v>
      </c>
      <c r="E21" s="55">
        <f t="shared" si="4"/>
        <v>109.2</v>
      </c>
      <c r="F21" s="62">
        <v>0.2</v>
      </c>
      <c r="G21" s="55">
        <f t="shared" si="5"/>
        <v>21.84</v>
      </c>
      <c r="H21" s="56">
        <f t="shared" si="6"/>
        <v>5.26</v>
      </c>
      <c r="I21" s="58">
        <f t="shared" si="7"/>
        <v>27.1</v>
      </c>
      <c r="J21" s="63">
        <v>83</v>
      </c>
      <c r="K21" s="1139">
        <f t="shared" si="8"/>
        <v>0.5220125786163522</v>
      </c>
      <c r="L21" s="55">
        <v>1419.51</v>
      </c>
      <c r="M21" s="55">
        <f t="shared" si="12"/>
        <v>741.00207547169805</v>
      </c>
      <c r="N21" s="62">
        <v>1</v>
      </c>
      <c r="O21" s="55">
        <f t="shared" si="9"/>
        <v>741</v>
      </c>
      <c r="P21" s="56">
        <f t="shared" si="10"/>
        <v>178.51</v>
      </c>
      <c r="Q21" s="58">
        <f t="shared" si="11"/>
        <v>919.51</v>
      </c>
    </row>
    <row r="22" spans="1:17" s="59" customFormat="1" ht="18.75" customHeight="1" x14ac:dyDescent="0.25">
      <c r="A22" s="60" t="s">
        <v>49</v>
      </c>
      <c r="B22" s="61">
        <v>17</v>
      </c>
      <c r="C22" s="1139">
        <f t="shared" si="3"/>
        <v>0.1069182389937107</v>
      </c>
      <c r="D22" s="55">
        <v>1677.92</v>
      </c>
      <c r="E22" s="55">
        <f t="shared" si="4"/>
        <v>179.40025157232705</v>
      </c>
      <c r="F22" s="62">
        <v>0.2</v>
      </c>
      <c r="G22" s="55">
        <f t="shared" si="5"/>
        <v>35.880000000000003</v>
      </c>
      <c r="H22" s="56">
        <f t="shared" si="6"/>
        <v>8.64</v>
      </c>
      <c r="I22" s="58">
        <f t="shared" si="7"/>
        <v>44.52</v>
      </c>
      <c r="J22" s="63">
        <v>83</v>
      </c>
      <c r="K22" s="1139">
        <f t="shared" si="8"/>
        <v>0.5220125786163522</v>
      </c>
      <c r="L22" s="55">
        <v>1621.23</v>
      </c>
      <c r="M22" s="55">
        <f t="shared" si="12"/>
        <v>846.30245283018871</v>
      </c>
      <c r="N22" s="62">
        <v>1</v>
      </c>
      <c r="O22" s="55">
        <f t="shared" si="9"/>
        <v>846.3</v>
      </c>
      <c r="P22" s="56">
        <f t="shared" si="10"/>
        <v>203.87</v>
      </c>
      <c r="Q22" s="58">
        <f t="shared" si="11"/>
        <v>1050.17</v>
      </c>
    </row>
    <row r="23" spans="1:17" s="59" customFormat="1" ht="18.75" customHeight="1" x14ac:dyDescent="0.25">
      <c r="A23" s="60" t="s">
        <v>50</v>
      </c>
      <c r="B23" s="61">
        <v>39</v>
      </c>
      <c r="C23" s="1139">
        <f t="shared" si="3"/>
        <v>0.24528301886792453</v>
      </c>
      <c r="D23" s="55">
        <v>1421.83</v>
      </c>
      <c r="E23" s="55">
        <f t="shared" si="4"/>
        <v>348.75075471698113</v>
      </c>
      <c r="F23" s="62">
        <v>0.2</v>
      </c>
      <c r="G23" s="55">
        <f t="shared" si="5"/>
        <v>69.75</v>
      </c>
      <c r="H23" s="56">
        <f t="shared" si="6"/>
        <v>16.8</v>
      </c>
      <c r="I23" s="58">
        <f t="shared" si="7"/>
        <v>86.55</v>
      </c>
      <c r="J23" s="63">
        <v>57</v>
      </c>
      <c r="K23" s="1139">
        <f t="shared" si="8"/>
        <v>0.35849056603773582</v>
      </c>
      <c r="L23" s="55">
        <v>1537.7</v>
      </c>
      <c r="M23" s="55">
        <f t="shared" si="12"/>
        <v>551.25094339622638</v>
      </c>
      <c r="N23" s="62">
        <v>1</v>
      </c>
      <c r="O23" s="55">
        <f t="shared" si="9"/>
        <v>551.25</v>
      </c>
      <c r="P23" s="56">
        <f t="shared" si="10"/>
        <v>132.80000000000001</v>
      </c>
      <c r="Q23" s="58">
        <f t="shared" si="11"/>
        <v>684.05</v>
      </c>
    </row>
    <row r="24" spans="1:17" s="59" customFormat="1" ht="18.75" customHeight="1" x14ac:dyDescent="0.25">
      <c r="A24" s="60" t="s">
        <v>51</v>
      </c>
      <c r="B24" s="61">
        <v>22</v>
      </c>
      <c r="C24" s="1139">
        <f t="shared" si="3"/>
        <v>0.13836477987421383</v>
      </c>
      <c r="D24" s="55">
        <v>1563.26</v>
      </c>
      <c r="E24" s="55">
        <f t="shared" si="4"/>
        <v>216.30012578616351</v>
      </c>
      <c r="F24" s="62">
        <v>0.2</v>
      </c>
      <c r="G24" s="55">
        <f t="shared" si="5"/>
        <v>43.26</v>
      </c>
      <c r="H24" s="56">
        <f t="shared" si="6"/>
        <v>10.42</v>
      </c>
      <c r="I24" s="58">
        <f t="shared" si="7"/>
        <v>53.68</v>
      </c>
      <c r="J24" s="63">
        <v>65</v>
      </c>
      <c r="K24" s="1139">
        <f t="shared" si="8"/>
        <v>0.4088050314465409</v>
      </c>
      <c r="L24" s="55">
        <v>1568.42</v>
      </c>
      <c r="M24" s="55">
        <f t="shared" si="12"/>
        <v>641.1779874213837</v>
      </c>
      <c r="N24" s="62">
        <v>1</v>
      </c>
      <c r="O24" s="55">
        <f t="shared" si="9"/>
        <v>641.17999999999995</v>
      </c>
      <c r="P24" s="56">
        <f t="shared" si="10"/>
        <v>154.46</v>
      </c>
      <c r="Q24" s="58">
        <f t="shared" si="11"/>
        <v>795.64</v>
      </c>
    </row>
    <row r="25" spans="1:17" s="59" customFormat="1" ht="18.75" customHeight="1" x14ac:dyDescent="0.25">
      <c r="A25" s="60" t="s">
        <v>52</v>
      </c>
      <c r="B25" s="61">
        <v>39</v>
      </c>
      <c r="C25" s="1139">
        <f t="shared" si="3"/>
        <v>0.24528301886792453</v>
      </c>
      <c r="D25" s="55">
        <v>1421.83</v>
      </c>
      <c r="E25" s="55">
        <f t="shared" si="4"/>
        <v>348.75075471698113</v>
      </c>
      <c r="F25" s="62">
        <v>0.2</v>
      </c>
      <c r="G25" s="55">
        <f t="shared" si="5"/>
        <v>69.75</v>
      </c>
      <c r="H25" s="56">
        <f t="shared" si="6"/>
        <v>16.8</v>
      </c>
      <c r="I25" s="58">
        <f t="shared" si="7"/>
        <v>86.55</v>
      </c>
      <c r="J25" s="63">
        <v>153</v>
      </c>
      <c r="K25" s="1139">
        <f t="shared" si="8"/>
        <v>0.96226415094339623</v>
      </c>
      <c r="L25" s="55">
        <v>1508.16</v>
      </c>
      <c r="M25" s="55">
        <f t="shared" si="12"/>
        <v>1451.2483018867924</v>
      </c>
      <c r="N25" s="62">
        <v>1</v>
      </c>
      <c r="O25" s="55">
        <f t="shared" si="9"/>
        <v>1451.25</v>
      </c>
      <c r="P25" s="56">
        <f t="shared" si="10"/>
        <v>349.61</v>
      </c>
      <c r="Q25" s="58">
        <f t="shared" si="11"/>
        <v>1800.8600000000001</v>
      </c>
    </row>
    <row r="26" spans="1:17" s="59" customFormat="1" ht="18.75" customHeight="1" x14ac:dyDescent="0.25">
      <c r="A26" s="60" t="s">
        <v>53</v>
      </c>
      <c r="B26" s="61">
        <v>94</v>
      </c>
      <c r="C26" s="1139">
        <f t="shared" si="3"/>
        <v>0.5911949685534591</v>
      </c>
      <c r="D26" s="55">
        <v>1636.69</v>
      </c>
      <c r="E26" s="55">
        <f t="shared" si="4"/>
        <v>967.60289308176095</v>
      </c>
      <c r="F26" s="62">
        <v>0.2</v>
      </c>
      <c r="G26" s="55">
        <f t="shared" si="5"/>
        <v>193.52</v>
      </c>
      <c r="H26" s="56">
        <f t="shared" si="6"/>
        <v>46.62</v>
      </c>
      <c r="I26" s="58">
        <f t="shared" si="7"/>
        <v>240.14000000000001</v>
      </c>
      <c r="J26" s="63">
        <v>91</v>
      </c>
      <c r="K26" s="1139">
        <f t="shared" si="8"/>
        <v>0.57232704402515722</v>
      </c>
      <c r="L26" s="55">
        <v>1647.66</v>
      </c>
      <c r="M26" s="55">
        <f t="shared" si="12"/>
        <v>943.0003773584906</v>
      </c>
      <c r="N26" s="62">
        <v>1</v>
      </c>
      <c r="O26" s="55">
        <f t="shared" si="9"/>
        <v>943</v>
      </c>
      <c r="P26" s="56">
        <f t="shared" si="10"/>
        <v>227.17</v>
      </c>
      <c r="Q26" s="58">
        <f t="shared" si="11"/>
        <v>1170.17</v>
      </c>
    </row>
    <row r="27" spans="1:17" s="59" customFormat="1" ht="18.75" customHeight="1" x14ac:dyDescent="0.25">
      <c r="A27" s="60" t="s">
        <v>54</v>
      </c>
      <c r="B27" s="61">
        <v>37</v>
      </c>
      <c r="C27" s="1139">
        <f t="shared" si="3"/>
        <v>0.23270440251572327</v>
      </c>
      <c r="D27" s="55">
        <v>1530.91</v>
      </c>
      <c r="E27" s="55">
        <f t="shared" si="4"/>
        <v>356.24949685534591</v>
      </c>
      <c r="F27" s="62">
        <v>0.2</v>
      </c>
      <c r="G27" s="55">
        <f t="shared" si="5"/>
        <v>71.25</v>
      </c>
      <c r="H27" s="56">
        <f t="shared" si="6"/>
        <v>17.16</v>
      </c>
      <c r="I27" s="58">
        <f t="shared" si="7"/>
        <v>88.41</v>
      </c>
      <c r="J27" s="63">
        <v>33</v>
      </c>
      <c r="K27" s="1139">
        <f t="shared" si="8"/>
        <v>0.20754716981132076</v>
      </c>
      <c r="L27" s="55">
        <v>1409.32</v>
      </c>
      <c r="M27" s="55">
        <f t="shared" si="12"/>
        <v>292.50037735849054</v>
      </c>
      <c r="N27" s="62">
        <v>1</v>
      </c>
      <c r="O27" s="55">
        <f t="shared" si="9"/>
        <v>292.5</v>
      </c>
      <c r="P27" s="56">
        <f t="shared" si="10"/>
        <v>70.459999999999994</v>
      </c>
      <c r="Q27" s="58">
        <f t="shared" si="11"/>
        <v>362.96</v>
      </c>
    </row>
    <row r="28" spans="1:17" s="59" customFormat="1" ht="18.75" customHeight="1" x14ac:dyDescent="0.25">
      <c r="A28" s="60" t="s">
        <v>55</v>
      </c>
      <c r="B28" s="61">
        <v>63</v>
      </c>
      <c r="C28" s="1139">
        <f t="shared" si="3"/>
        <v>0.39622641509433965</v>
      </c>
      <c r="D28" s="55">
        <v>1505.96</v>
      </c>
      <c r="E28" s="55">
        <f t="shared" si="4"/>
        <v>596.70113207547172</v>
      </c>
      <c r="F28" s="62">
        <v>0.2</v>
      </c>
      <c r="G28" s="55">
        <f t="shared" si="5"/>
        <v>119.34</v>
      </c>
      <c r="H28" s="56">
        <f t="shared" si="6"/>
        <v>28.75</v>
      </c>
      <c r="I28" s="58">
        <f t="shared" si="7"/>
        <v>148.09</v>
      </c>
      <c r="J28" s="63">
        <v>79</v>
      </c>
      <c r="K28" s="1139">
        <f t="shared" si="8"/>
        <v>0.49685534591194969</v>
      </c>
      <c r="L28" s="55">
        <v>1530.93</v>
      </c>
      <c r="M28" s="55">
        <f t="shared" si="12"/>
        <v>760.65075471698117</v>
      </c>
      <c r="N28" s="62">
        <v>1</v>
      </c>
      <c r="O28" s="55">
        <f>ROUND(M28*N28,2)</f>
        <v>760.65</v>
      </c>
      <c r="P28" s="56">
        <f t="shared" si="10"/>
        <v>183.24</v>
      </c>
      <c r="Q28" s="58">
        <f t="shared" si="11"/>
        <v>943.89</v>
      </c>
    </row>
    <row r="29" spans="1:17" s="59" customFormat="1" ht="18.75" customHeight="1" x14ac:dyDescent="0.25">
      <c r="A29" s="60" t="s">
        <v>56</v>
      </c>
      <c r="B29" s="61">
        <v>48</v>
      </c>
      <c r="C29" s="1139">
        <f t="shared" si="3"/>
        <v>0.30188679245283018</v>
      </c>
      <c r="D29" s="55">
        <v>1490.63</v>
      </c>
      <c r="E29" s="55">
        <f t="shared" si="4"/>
        <v>450.00150943396227</v>
      </c>
      <c r="F29" s="62">
        <v>0.2</v>
      </c>
      <c r="G29" s="55">
        <f t="shared" si="5"/>
        <v>90</v>
      </c>
      <c r="H29" s="56">
        <f t="shared" si="6"/>
        <v>21.68</v>
      </c>
      <c r="I29" s="58">
        <f t="shared" si="7"/>
        <v>111.68</v>
      </c>
      <c r="J29" s="63">
        <v>120</v>
      </c>
      <c r="K29" s="1139">
        <f t="shared" si="8"/>
        <v>0.75471698113207553</v>
      </c>
      <c r="L29" s="55">
        <v>1490.63</v>
      </c>
      <c r="M29" s="55">
        <f t="shared" si="12"/>
        <v>1125.0037735849057</v>
      </c>
      <c r="N29" s="62">
        <v>1</v>
      </c>
      <c r="O29" s="55">
        <f t="shared" si="9"/>
        <v>1125</v>
      </c>
      <c r="P29" s="56">
        <f t="shared" si="10"/>
        <v>271.01</v>
      </c>
      <c r="Q29" s="58">
        <f t="shared" si="11"/>
        <v>1396.01</v>
      </c>
    </row>
    <row r="30" spans="1:17" s="59" customFormat="1" ht="18.75" customHeight="1" x14ac:dyDescent="0.25">
      <c r="A30" s="60" t="s">
        <v>57</v>
      </c>
      <c r="B30" s="61">
        <v>48</v>
      </c>
      <c r="C30" s="1139">
        <f t="shared" si="3"/>
        <v>0.30188679245283018</v>
      </c>
      <c r="D30" s="55">
        <v>1550.25</v>
      </c>
      <c r="E30" s="55">
        <f t="shared" si="4"/>
        <v>468</v>
      </c>
      <c r="F30" s="62">
        <v>0.2</v>
      </c>
      <c r="G30" s="55">
        <f t="shared" si="5"/>
        <v>93.6</v>
      </c>
      <c r="H30" s="56">
        <f t="shared" si="6"/>
        <v>22.55</v>
      </c>
      <c r="I30" s="58">
        <f t="shared" si="7"/>
        <v>116.14999999999999</v>
      </c>
      <c r="J30" s="63">
        <v>120</v>
      </c>
      <c r="K30" s="1139">
        <f t="shared" si="8"/>
        <v>0.75471698113207553</v>
      </c>
      <c r="L30" s="55">
        <v>1550.25</v>
      </c>
      <c r="M30" s="55">
        <f t="shared" si="12"/>
        <v>1170</v>
      </c>
      <c r="N30" s="62">
        <v>1</v>
      </c>
      <c r="O30" s="55">
        <f t="shared" si="9"/>
        <v>1170</v>
      </c>
      <c r="P30" s="56">
        <f t="shared" si="10"/>
        <v>281.85000000000002</v>
      </c>
      <c r="Q30" s="58">
        <f t="shared" si="11"/>
        <v>1451.85</v>
      </c>
    </row>
    <row r="31" spans="1:17" s="59" customFormat="1" ht="19.5" customHeight="1" x14ac:dyDescent="0.25">
      <c r="A31" s="60" t="s">
        <v>58</v>
      </c>
      <c r="B31" s="61">
        <v>24</v>
      </c>
      <c r="C31" s="1139">
        <f t="shared" si="3"/>
        <v>0.15094339622641509</v>
      </c>
      <c r="D31" s="55">
        <v>1490.63</v>
      </c>
      <c r="E31" s="55">
        <f t="shared" si="4"/>
        <v>225.00075471698113</v>
      </c>
      <c r="F31" s="62">
        <v>0.2</v>
      </c>
      <c r="G31" s="55">
        <f t="shared" si="5"/>
        <v>45</v>
      </c>
      <c r="H31" s="56">
        <f t="shared" si="6"/>
        <v>10.84</v>
      </c>
      <c r="I31" s="58">
        <f t="shared" si="7"/>
        <v>55.84</v>
      </c>
      <c r="J31" s="63">
        <v>144</v>
      </c>
      <c r="K31" s="1139">
        <f t="shared" si="8"/>
        <v>0.90566037735849059</v>
      </c>
      <c r="L31" s="55">
        <v>1565.16</v>
      </c>
      <c r="M31" s="55">
        <f t="shared" si="12"/>
        <v>1417.5033962264151</v>
      </c>
      <c r="N31" s="62">
        <v>1</v>
      </c>
      <c r="O31" s="55">
        <f t="shared" si="9"/>
        <v>1417.5</v>
      </c>
      <c r="P31" s="56">
        <f t="shared" si="10"/>
        <v>341.48</v>
      </c>
      <c r="Q31" s="58">
        <f t="shared" si="11"/>
        <v>1758.98</v>
      </c>
    </row>
    <row r="32" spans="1:17" s="59" customFormat="1" ht="19.5" customHeight="1" x14ac:dyDescent="0.25">
      <c r="A32" s="60" t="s">
        <v>59</v>
      </c>
      <c r="B32" s="61"/>
      <c r="C32" s="1139"/>
      <c r="D32" s="55"/>
      <c r="E32" s="55"/>
      <c r="F32" s="62"/>
      <c r="G32" s="55"/>
      <c r="H32" s="56"/>
      <c r="I32" s="58"/>
      <c r="J32" s="63">
        <v>72</v>
      </c>
      <c r="K32" s="1139">
        <f t="shared" si="8"/>
        <v>0.45283018867924529</v>
      </c>
      <c r="L32" s="55">
        <v>1659.58</v>
      </c>
      <c r="M32" s="55">
        <f t="shared" si="12"/>
        <v>751.50792452830183</v>
      </c>
      <c r="N32" s="62">
        <v>1</v>
      </c>
      <c r="O32" s="55">
        <f t="shared" si="9"/>
        <v>751.51</v>
      </c>
      <c r="P32" s="56">
        <f t="shared" si="10"/>
        <v>181.04</v>
      </c>
      <c r="Q32" s="58">
        <f t="shared" si="11"/>
        <v>932.55</v>
      </c>
    </row>
    <row r="33" spans="1:17" s="59" customFormat="1" ht="19.5" customHeight="1" x14ac:dyDescent="0.25">
      <c r="A33" s="60" t="s">
        <v>60</v>
      </c>
      <c r="B33" s="61"/>
      <c r="C33" s="1139"/>
      <c r="D33" s="55"/>
      <c r="E33" s="55"/>
      <c r="F33" s="62"/>
      <c r="G33" s="55"/>
      <c r="H33" s="56"/>
      <c r="I33" s="58"/>
      <c r="J33" s="63">
        <v>72</v>
      </c>
      <c r="K33" s="1139">
        <f t="shared" si="8"/>
        <v>0.45283018867924529</v>
      </c>
      <c r="L33" s="55">
        <v>1825.54</v>
      </c>
      <c r="M33" s="55">
        <f t="shared" si="12"/>
        <v>826.65962264150949</v>
      </c>
      <c r="N33" s="62">
        <v>1</v>
      </c>
      <c r="O33" s="55">
        <f t="shared" si="9"/>
        <v>826.66</v>
      </c>
      <c r="P33" s="56">
        <f t="shared" si="10"/>
        <v>199.14</v>
      </c>
      <c r="Q33" s="58">
        <f t="shared" si="11"/>
        <v>1025.8</v>
      </c>
    </row>
    <row r="34" spans="1:17" s="59" customFormat="1" ht="19.5" customHeight="1" x14ac:dyDescent="0.25">
      <c r="A34" s="60" t="s">
        <v>61</v>
      </c>
      <c r="B34" s="61"/>
      <c r="C34" s="1139"/>
      <c r="D34" s="55"/>
      <c r="E34" s="55"/>
      <c r="F34" s="62"/>
      <c r="G34" s="55"/>
      <c r="H34" s="56"/>
      <c r="I34" s="58"/>
      <c r="J34" s="63">
        <v>65</v>
      </c>
      <c r="K34" s="1139">
        <f t="shared" si="8"/>
        <v>0.4088050314465409</v>
      </c>
      <c r="L34" s="55">
        <v>1695.33</v>
      </c>
      <c r="M34" s="55">
        <f t="shared" si="12"/>
        <v>693.05943396226417</v>
      </c>
      <c r="N34" s="62">
        <v>1</v>
      </c>
      <c r="O34" s="55">
        <f t="shared" si="9"/>
        <v>693.06</v>
      </c>
      <c r="P34" s="56">
        <f t="shared" si="10"/>
        <v>166.96</v>
      </c>
      <c r="Q34" s="58">
        <f t="shared" si="11"/>
        <v>860.02</v>
      </c>
    </row>
    <row r="35" spans="1:17" s="59" customFormat="1" ht="19.5" customHeight="1" x14ac:dyDescent="0.25">
      <c r="A35" s="60" t="s">
        <v>62</v>
      </c>
      <c r="B35" s="61"/>
      <c r="C35" s="1139"/>
      <c r="D35" s="55"/>
      <c r="E35" s="55"/>
      <c r="F35" s="62"/>
      <c r="G35" s="55"/>
      <c r="H35" s="56"/>
      <c r="I35" s="58"/>
      <c r="J35" s="63">
        <v>51</v>
      </c>
      <c r="K35" s="1139">
        <f t="shared" si="8"/>
        <v>0.32075471698113206</v>
      </c>
      <c r="L35" s="55">
        <v>1823.82</v>
      </c>
      <c r="M35" s="55">
        <f t="shared" si="12"/>
        <v>584.99886792452821</v>
      </c>
      <c r="N35" s="62">
        <v>1</v>
      </c>
      <c r="O35" s="55">
        <f t="shared" si="9"/>
        <v>585</v>
      </c>
      <c r="P35" s="56">
        <f t="shared" si="10"/>
        <v>140.93</v>
      </c>
      <c r="Q35" s="58">
        <f t="shared" si="11"/>
        <v>725.93000000000006</v>
      </c>
    </row>
    <row r="36" spans="1:17" s="59" customFormat="1" ht="19.5" customHeight="1" x14ac:dyDescent="0.25">
      <c r="A36" s="60" t="s">
        <v>63</v>
      </c>
      <c r="B36" s="61"/>
      <c r="C36" s="1139"/>
      <c r="D36" s="55"/>
      <c r="E36" s="55"/>
      <c r="F36" s="62"/>
      <c r="G36" s="55"/>
      <c r="H36" s="56"/>
      <c r="I36" s="58"/>
      <c r="J36" s="63">
        <v>7</v>
      </c>
      <c r="K36" s="1139">
        <f t="shared" si="8"/>
        <v>4.40251572327044E-2</v>
      </c>
      <c r="L36" s="55">
        <v>1240.2</v>
      </c>
      <c r="M36" s="55">
        <f t="shared" si="12"/>
        <v>54.6</v>
      </c>
      <c r="N36" s="62">
        <v>1</v>
      </c>
      <c r="O36" s="55">
        <f t="shared" si="9"/>
        <v>54.6</v>
      </c>
      <c r="P36" s="56">
        <f t="shared" si="10"/>
        <v>13.15</v>
      </c>
      <c r="Q36" s="58">
        <f t="shared" si="11"/>
        <v>67.75</v>
      </c>
    </row>
    <row r="37" spans="1:17" s="59" customFormat="1" ht="19.5" customHeight="1" x14ac:dyDescent="0.25">
      <c r="A37" s="60" t="s">
        <v>64</v>
      </c>
      <c r="B37" s="61"/>
      <c r="C37" s="1139"/>
      <c r="D37" s="55"/>
      <c r="E37" s="55"/>
      <c r="F37" s="62"/>
      <c r="G37" s="55"/>
      <c r="H37" s="56"/>
      <c r="I37" s="58"/>
      <c r="J37" s="63">
        <v>38</v>
      </c>
      <c r="K37" s="1139">
        <f t="shared" si="8"/>
        <v>0.2389937106918239</v>
      </c>
      <c r="L37" s="55">
        <v>1380.79</v>
      </c>
      <c r="M37" s="55">
        <f t="shared" si="12"/>
        <v>330.00012578616349</v>
      </c>
      <c r="N37" s="62">
        <v>1</v>
      </c>
      <c r="O37" s="55">
        <f t="shared" si="9"/>
        <v>330</v>
      </c>
      <c r="P37" s="56">
        <f t="shared" si="10"/>
        <v>79.5</v>
      </c>
      <c r="Q37" s="58">
        <f t="shared" si="11"/>
        <v>409.5</v>
      </c>
    </row>
    <row r="38" spans="1:17" s="59" customFormat="1" ht="19.5" customHeight="1" x14ac:dyDescent="0.25">
      <c r="A38" s="60" t="s">
        <v>65</v>
      </c>
      <c r="B38" s="61"/>
      <c r="C38" s="1139"/>
      <c r="D38" s="55"/>
      <c r="E38" s="55"/>
      <c r="F38" s="62"/>
      <c r="G38" s="55"/>
      <c r="H38" s="56"/>
      <c r="I38" s="58"/>
      <c r="J38" s="63">
        <v>24</v>
      </c>
      <c r="K38" s="1139">
        <f t="shared" si="8"/>
        <v>0.15094339622641509</v>
      </c>
      <c r="L38" s="55">
        <v>1490.63</v>
      </c>
      <c r="M38" s="55">
        <f t="shared" si="12"/>
        <v>225.00075471698113</v>
      </c>
      <c r="N38" s="62">
        <v>1</v>
      </c>
      <c r="O38" s="55">
        <f t="shared" si="9"/>
        <v>225</v>
      </c>
      <c r="P38" s="56">
        <f t="shared" si="10"/>
        <v>54.2</v>
      </c>
      <c r="Q38" s="58">
        <f t="shared" si="11"/>
        <v>279.2</v>
      </c>
    </row>
    <row r="39" spans="1:17" s="59" customFormat="1" ht="19.5" customHeight="1" x14ac:dyDescent="0.25">
      <c r="A39" s="60" t="s">
        <v>66</v>
      </c>
      <c r="B39" s="61"/>
      <c r="C39" s="1139"/>
      <c r="D39" s="55"/>
      <c r="E39" s="55"/>
      <c r="F39" s="62"/>
      <c r="G39" s="55"/>
      <c r="H39" s="56"/>
      <c r="I39" s="58"/>
      <c r="J39" s="63">
        <v>55</v>
      </c>
      <c r="K39" s="1139">
        <f t="shared" si="8"/>
        <v>0.34591194968553457</v>
      </c>
      <c r="L39" s="55">
        <v>1452.68</v>
      </c>
      <c r="M39" s="55">
        <f t="shared" si="12"/>
        <v>502.49937106918236</v>
      </c>
      <c r="N39" s="62">
        <v>1</v>
      </c>
      <c r="O39" s="55">
        <f t="shared" si="9"/>
        <v>502.5</v>
      </c>
      <c r="P39" s="56">
        <f t="shared" si="10"/>
        <v>121.05</v>
      </c>
      <c r="Q39" s="58">
        <f t="shared" si="11"/>
        <v>623.54999999999995</v>
      </c>
    </row>
    <row r="40" spans="1:17" s="59" customFormat="1" ht="19.5" customHeight="1" x14ac:dyDescent="0.25">
      <c r="A40" s="60" t="s">
        <v>67</v>
      </c>
      <c r="B40" s="61"/>
      <c r="C40" s="1139"/>
      <c r="D40" s="55"/>
      <c r="E40" s="55"/>
      <c r="F40" s="62"/>
      <c r="G40" s="55"/>
      <c r="H40" s="56"/>
      <c r="I40" s="58"/>
      <c r="J40" s="63">
        <v>186</v>
      </c>
      <c r="K40" s="1139">
        <f t="shared" si="8"/>
        <v>1.1698113207547169</v>
      </c>
      <c r="L40" s="55">
        <v>1776.95</v>
      </c>
      <c r="M40" s="55">
        <f t="shared" si="12"/>
        <v>2078.6962264150943</v>
      </c>
      <c r="N40" s="62">
        <v>1</v>
      </c>
      <c r="O40" s="55">
        <f t="shared" si="9"/>
        <v>2078.6999999999998</v>
      </c>
      <c r="P40" s="56">
        <f t="shared" si="10"/>
        <v>500.76</v>
      </c>
      <c r="Q40" s="58">
        <f t="shared" si="11"/>
        <v>2579.46</v>
      </c>
    </row>
    <row r="41" spans="1:17" s="59" customFormat="1" ht="19.5" customHeight="1" x14ac:dyDescent="0.25">
      <c r="A41" s="60" t="s">
        <v>68</v>
      </c>
      <c r="B41" s="61"/>
      <c r="C41" s="1139"/>
      <c r="D41" s="55"/>
      <c r="E41" s="55"/>
      <c r="F41" s="62"/>
      <c r="G41" s="55"/>
      <c r="H41" s="56"/>
      <c r="I41" s="58"/>
      <c r="J41" s="63">
        <v>65</v>
      </c>
      <c r="K41" s="1139">
        <f t="shared" si="8"/>
        <v>0.4088050314465409</v>
      </c>
      <c r="L41" s="55">
        <v>1869.84</v>
      </c>
      <c r="M41" s="55">
        <f t="shared" si="12"/>
        <v>764.4</v>
      </c>
      <c r="N41" s="62">
        <v>1</v>
      </c>
      <c r="O41" s="55">
        <f t="shared" si="9"/>
        <v>764.4</v>
      </c>
      <c r="P41" s="56">
        <f t="shared" si="10"/>
        <v>184.14</v>
      </c>
      <c r="Q41" s="58">
        <f t="shared" si="11"/>
        <v>948.54</v>
      </c>
    </row>
    <row r="42" spans="1:17" s="59" customFormat="1" ht="71.25" customHeight="1" x14ac:dyDescent="0.25">
      <c r="A42" s="60" t="s">
        <v>9</v>
      </c>
      <c r="B42" s="1140">
        <f>SUM(B43:B70)</f>
        <v>629</v>
      </c>
      <c r="C42" s="1022">
        <f>SUM(C43:C70)</f>
        <v>3.9559748427672958</v>
      </c>
      <c r="D42" s="55"/>
      <c r="E42" s="56"/>
      <c r="F42" s="56"/>
      <c r="G42" s="1022">
        <f>SUM(G43:G70)</f>
        <v>713.19999999999993</v>
      </c>
      <c r="H42" s="1022">
        <f>SUM(H43:H70)</f>
        <v>171.82000000000005</v>
      </c>
      <c r="I42" s="1141">
        <f>SUM(I43:I70)</f>
        <v>885.02</v>
      </c>
      <c r="J42" s="1140">
        <f>SUM(J43:J70)</f>
        <v>1813</v>
      </c>
      <c r="K42" s="1022">
        <f>SUM(K43:K70)</f>
        <v>11.40251572327044</v>
      </c>
      <c r="L42" s="55"/>
      <c r="M42" s="56"/>
      <c r="N42" s="56"/>
      <c r="O42" s="1022">
        <f>SUM(O43:O70)</f>
        <v>10924.390000000001</v>
      </c>
      <c r="P42" s="1022">
        <f>SUM(P43:P70)</f>
        <v>2631.6600000000003</v>
      </c>
      <c r="Q42" s="1141">
        <f>SUM(Q43:Q70)</f>
        <v>13556.050000000001</v>
      </c>
    </row>
    <row r="43" spans="1:17" x14ac:dyDescent="0.25">
      <c r="A43" s="1146" t="s">
        <v>69</v>
      </c>
      <c r="B43" s="948">
        <v>40</v>
      </c>
      <c r="C43" s="1139">
        <f t="shared" ref="C43:C79" si="13">B43/159</f>
        <v>0.25157232704402516</v>
      </c>
      <c r="D43" s="952">
        <v>659.85</v>
      </c>
      <c r="E43" s="55">
        <f t="shared" ref="E43:E69" si="14">C43*D43</f>
        <v>166</v>
      </c>
      <c r="F43" s="62">
        <v>0.2</v>
      </c>
      <c r="G43" s="55">
        <f t="shared" ref="G43:G69" si="15">ROUND(E43*F43,2)</f>
        <v>33.200000000000003</v>
      </c>
      <c r="H43" s="56">
        <f t="shared" ref="H43:H79" si="16">ROUND(G43*0.2409, 2)</f>
        <v>8</v>
      </c>
      <c r="I43" s="58">
        <f t="shared" ref="I43:I69" si="17">G43+H43</f>
        <v>41.2</v>
      </c>
      <c r="J43" s="954">
        <v>20</v>
      </c>
      <c r="K43" s="1139">
        <f t="shared" si="8"/>
        <v>0.12578616352201258</v>
      </c>
      <c r="L43" s="952">
        <v>659.85</v>
      </c>
      <c r="M43" s="55">
        <f>K43*L43</f>
        <v>83</v>
      </c>
      <c r="N43" s="62">
        <v>1</v>
      </c>
      <c r="O43" s="55">
        <f t="shared" ref="O43:O70" si="18">ROUND(M43*N43,2)</f>
        <v>83</v>
      </c>
      <c r="P43" s="56">
        <f t="shared" si="10"/>
        <v>19.989999999999998</v>
      </c>
      <c r="Q43" s="58">
        <f t="shared" ref="Q43:Q70" si="19">O43+P43</f>
        <v>102.99</v>
      </c>
    </row>
    <row r="44" spans="1:17" x14ac:dyDescent="0.25">
      <c r="A44" s="1146" t="s">
        <v>70</v>
      </c>
      <c r="B44" s="948">
        <v>20</v>
      </c>
      <c r="C44" s="1139">
        <f t="shared" si="13"/>
        <v>0.12578616352201258</v>
      </c>
      <c r="D44" s="952">
        <v>659.85</v>
      </c>
      <c r="E44" s="55">
        <f t="shared" si="14"/>
        <v>83</v>
      </c>
      <c r="F44" s="62">
        <v>0.2</v>
      </c>
      <c r="G44" s="55">
        <f t="shared" si="15"/>
        <v>16.600000000000001</v>
      </c>
      <c r="H44" s="56">
        <f t="shared" si="16"/>
        <v>4</v>
      </c>
      <c r="I44" s="58">
        <f t="shared" si="17"/>
        <v>20.6</v>
      </c>
      <c r="J44" s="954">
        <v>50</v>
      </c>
      <c r="K44" s="1139">
        <f t="shared" si="8"/>
        <v>0.31446540880503143</v>
      </c>
      <c r="L44" s="952">
        <v>659.85</v>
      </c>
      <c r="M44" s="55">
        <f t="shared" ref="M44:M70" si="20">K44*L44</f>
        <v>207.5</v>
      </c>
      <c r="N44" s="62">
        <v>1</v>
      </c>
      <c r="O44" s="55">
        <f t="shared" si="18"/>
        <v>207.5</v>
      </c>
      <c r="P44" s="56">
        <f t="shared" si="10"/>
        <v>49.99</v>
      </c>
      <c r="Q44" s="58">
        <f t="shared" si="19"/>
        <v>257.49</v>
      </c>
    </row>
    <row r="45" spans="1:17" x14ac:dyDescent="0.25">
      <c r="A45" s="1146" t="s">
        <v>71</v>
      </c>
      <c r="B45" s="948">
        <v>24</v>
      </c>
      <c r="C45" s="1139">
        <f t="shared" si="13"/>
        <v>0.15094339622641509</v>
      </c>
      <c r="D45" s="952">
        <v>975.66</v>
      </c>
      <c r="E45" s="55">
        <f t="shared" si="14"/>
        <v>147.26943396226415</v>
      </c>
      <c r="F45" s="62">
        <v>0.2</v>
      </c>
      <c r="G45" s="55">
        <f t="shared" si="15"/>
        <v>29.45</v>
      </c>
      <c r="H45" s="56">
        <f t="shared" si="16"/>
        <v>7.09</v>
      </c>
      <c r="I45" s="58">
        <f t="shared" si="17"/>
        <v>36.54</v>
      </c>
      <c r="J45" s="954">
        <v>72</v>
      </c>
      <c r="K45" s="1139">
        <f t="shared" si="8"/>
        <v>0.45283018867924529</v>
      </c>
      <c r="L45" s="952">
        <v>975.62</v>
      </c>
      <c r="M45" s="55">
        <f t="shared" si="20"/>
        <v>441.79018867924532</v>
      </c>
      <c r="N45" s="62">
        <v>1</v>
      </c>
      <c r="O45" s="55">
        <f t="shared" si="18"/>
        <v>441.79</v>
      </c>
      <c r="P45" s="56">
        <f t="shared" si="10"/>
        <v>106.43</v>
      </c>
      <c r="Q45" s="58">
        <f t="shared" si="19"/>
        <v>548.22</v>
      </c>
    </row>
    <row r="46" spans="1:17" x14ac:dyDescent="0.25">
      <c r="A46" s="1146" t="s">
        <v>72</v>
      </c>
      <c r="B46" s="948">
        <v>33</v>
      </c>
      <c r="C46" s="1139">
        <f t="shared" si="13"/>
        <v>0.20754716981132076</v>
      </c>
      <c r="D46" s="952">
        <v>957.9</v>
      </c>
      <c r="E46" s="55">
        <f t="shared" si="14"/>
        <v>198.80943396226417</v>
      </c>
      <c r="F46" s="62">
        <v>0.2</v>
      </c>
      <c r="G46" s="55">
        <f t="shared" si="15"/>
        <v>39.76</v>
      </c>
      <c r="H46" s="56">
        <f t="shared" si="16"/>
        <v>9.58</v>
      </c>
      <c r="I46" s="58">
        <f t="shared" si="17"/>
        <v>49.339999999999996</v>
      </c>
      <c r="J46" s="954">
        <v>91</v>
      </c>
      <c r="K46" s="1139">
        <f t="shared" si="8"/>
        <v>0.57232704402515722</v>
      </c>
      <c r="L46" s="952">
        <v>973.48</v>
      </c>
      <c r="M46" s="55">
        <f t="shared" si="20"/>
        <v>557.14893081761011</v>
      </c>
      <c r="N46" s="62">
        <v>1</v>
      </c>
      <c r="O46" s="55">
        <f t="shared" si="18"/>
        <v>557.15</v>
      </c>
      <c r="P46" s="56">
        <f t="shared" si="10"/>
        <v>134.22</v>
      </c>
      <c r="Q46" s="58">
        <f t="shared" si="19"/>
        <v>691.37</v>
      </c>
    </row>
    <row r="47" spans="1:17" x14ac:dyDescent="0.25">
      <c r="A47" s="1146" t="s">
        <v>73</v>
      </c>
      <c r="B47" s="948">
        <v>39</v>
      </c>
      <c r="C47" s="1139">
        <f t="shared" si="13"/>
        <v>0.24528301886792453</v>
      </c>
      <c r="D47" s="952">
        <v>921.63</v>
      </c>
      <c r="E47" s="55">
        <f t="shared" si="14"/>
        <v>226.06018867924527</v>
      </c>
      <c r="F47" s="62">
        <v>0.2</v>
      </c>
      <c r="G47" s="55">
        <f t="shared" si="15"/>
        <v>45.21</v>
      </c>
      <c r="H47" s="56">
        <f t="shared" si="16"/>
        <v>10.89</v>
      </c>
      <c r="I47" s="58">
        <f t="shared" si="17"/>
        <v>56.1</v>
      </c>
      <c r="J47" s="954">
        <v>153</v>
      </c>
      <c r="K47" s="1139">
        <f t="shared" si="8"/>
        <v>0.96226415094339623</v>
      </c>
      <c r="L47" s="952">
        <v>977.61</v>
      </c>
      <c r="M47" s="55">
        <f t="shared" si="20"/>
        <v>940.71905660377365</v>
      </c>
      <c r="N47" s="62">
        <v>1</v>
      </c>
      <c r="O47" s="55">
        <f t="shared" si="18"/>
        <v>940.72</v>
      </c>
      <c r="P47" s="56">
        <f t="shared" si="10"/>
        <v>226.62</v>
      </c>
      <c r="Q47" s="58">
        <f t="shared" si="19"/>
        <v>1167.3400000000001</v>
      </c>
    </row>
    <row r="48" spans="1:17" x14ac:dyDescent="0.25">
      <c r="A48" s="1146" t="s">
        <v>74</v>
      </c>
      <c r="B48" s="948">
        <v>48</v>
      </c>
      <c r="C48" s="1139">
        <f t="shared" si="13"/>
        <v>0.30188679245283018</v>
      </c>
      <c r="D48" s="952">
        <v>978.21</v>
      </c>
      <c r="E48" s="55">
        <f t="shared" si="14"/>
        <v>295.30867924528303</v>
      </c>
      <c r="F48" s="62">
        <v>0.2</v>
      </c>
      <c r="G48" s="55">
        <f t="shared" si="15"/>
        <v>59.06</v>
      </c>
      <c r="H48" s="56">
        <f t="shared" si="16"/>
        <v>14.23</v>
      </c>
      <c r="I48" s="58">
        <f t="shared" si="17"/>
        <v>73.290000000000006</v>
      </c>
      <c r="J48" s="954">
        <v>111</v>
      </c>
      <c r="K48" s="1139">
        <f t="shared" si="8"/>
        <v>0.69811320754716977</v>
      </c>
      <c r="L48" s="952">
        <v>962.34</v>
      </c>
      <c r="M48" s="55">
        <f t="shared" si="20"/>
        <v>671.8222641509434</v>
      </c>
      <c r="N48" s="62">
        <v>1</v>
      </c>
      <c r="O48" s="55">
        <f t="shared" si="18"/>
        <v>671.82</v>
      </c>
      <c r="P48" s="56">
        <f t="shared" si="10"/>
        <v>161.84</v>
      </c>
      <c r="Q48" s="58">
        <f t="shared" si="19"/>
        <v>833.66000000000008</v>
      </c>
    </row>
    <row r="49" spans="1:17" x14ac:dyDescent="0.25">
      <c r="A49" s="1146" t="s">
        <v>75</v>
      </c>
      <c r="B49" s="948">
        <v>48</v>
      </c>
      <c r="C49" s="1139">
        <f t="shared" si="13"/>
        <v>0.30188679245283018</v>
      </c>
      <c r="D49" s="952">
        <v>975.63</v>
      </c>
      <c r="E49" s="55">
        <f t="shared" si="14"/>
        <v>294.52981132075473</v>
      </c>
      <c r="F49" s="62">
        <v>0.2</v>
      </c>
      <c r="G49" s="55">
        <f t="shared" si="15"/>
        <v>58.91</v>
      </c>
      <c r="H49" s="56">
        <f t="shared" si="16"/>
        <v>14.19</v>
      </c>
      <c r="I49" s="58">
        <f t="shared" si="17"/>
        <v>73.099999999999994</v>
      </c>
      <c r="J49" s="954">
        <v>144</v>
      </c>
      <c r="K49" s="1139">
        <f t="shared" si="8"/>
        <v>0.90566037735849059</v>
      </c>
      <c r="L49" s="952">
        <v>1056.92</v>
      </c>
      <c r="M49" s="55">
        <f t="shared" si="20"/>
        <v>957.21056603773593</v>
      </c>
      <c r="N49" s="62">
        <v>1</v>
      </c>
      <c r="O49" s="55">
        <f t="shared" si="18"/>
        <v>957.21</v>
      </c>
      <c r="P49" s="56">
        <f t="shared" si="10"/>
        <v>230.59</v>
      </c>
      <c r="Q49" s="58">
        <f t="shared" si="19"/>
        <v>1187.8</v>
      </c>
    </row>
    <row r="50" spans="1:17" x14ac:dyDescent="0.25">
      <c r="A50" s="1146" t="s">
        <v>76</v>
      </c>
      <c r="B50" s="948">
        <v>10</v>
      </c>
      <c r="C50" s="1139">
        <f t="shared" si="13"/>
        <v>6.2893081761006289E-2</v>
      </c>
      <c r="D50" s="952">
        <v>780.53</v>
      </c>
      <c r="E50" s="55">
        <f t="shared" si="14"/>
        <v>49.089937106918235</v>
      </c>
      <c r="F50" s="62">
        <v>0.2</v>
      </c>
      <c r="G50" s="55">
        <f t="shared" si="15"/>
        <v>9.82</v>
      </c>
      <c r="H50" s="56">
        <f t="shared" si="16"/>
        <v>2.37</v>
      </c>
      <c r="I50" s="58">
        <f t="shared" si="17"/>
        <v>12.190000000000001</v>
      </c>
      <c r="J50" s="954">
        <v>30</v>
      </c>
      <c r="K50" s="1139">
        <f t="shared" si="8"/>
        <v>0.18867924528301888</v>
      </c>
      <c r="L50" s="952">
        <v>780.48</v>
      </c>
      <c r="M50" s="55">
        <f t="shared" si="20"/>
        <v>147.26037735849059</v>
      </c>
      <c r="N50" s="62">
        <v>1</v>
      </c>
      <c r="O50" s="55">
        <f t="shared" si="18"/>
        <v>147.26</v>
      </c>
      <c r="P50" s="56">
        <f t="shared" si="10"/>
        <v>35.47</v>
      </c>
      <c r="Q50" s="58">
        <f t="shared" si="19"/>
        <v>182.73</v>
      </c>
    </row>
    <row r="51" spans="1:17" x14ac:dyDescent="0.25">
      <c r="A51" s="1146" t="s">
        <v>77</v>
      </c>
      <c r="B51" s="948">
        <v>48</v>
      </c>
      <c r="C51" s="1139">
        <f t="shared" si="13"/>
        <v>0.30188679245283018</v>
      </c>
      <c r="D51" s="952">
        <v>956.85</v>
      </c>
      <c r="E51" s="55">
        <f t="shared" si="14"/>
        <v>288.86037735849055</v>
      </c>
      <c r="F51" s="62">
        <v>0.2</v>
      </c>
      <c r="G51" s="55">
        <f t="shared" si="15"/>
        <v>57.77</v>
      </c>
      <c r="H51" s="56">
        <f t="shared" si="16"/>
        <v>13.92</v>
      </c>
      <c r="I51" s="58">
        <f t="shared" si="17"/>
        <v>71.69</v>
      </c>
      <c r="J51" s="954">
        <v>120</v>
      </c>
      <c r="K51" s="1139">
        <f t="shared" si="8"/>
        <v>0.75471698113207553</v>
      </c>
      <c r="L51" s="952">
        <v>1014.27</v>
      </c>
      <c r="M51" s="55">
        <f t="shared" si="20"/>
        <v>765.48679245283029</v>
      </c>
      <c r="N51" s="62">
        <v>1</v>
      </c>
      <c r="O51" s="55">
        <f t="shared" si="18"/>
        <v>765.49</v>
      </c>
      <c r="P51" s="56">
        <f t="shared" si="10"/>
        <v>184.41</v>
      </c>
      <c r="Q51" s="58">
        <f t="shared" si="19"/>
        <v>949.9</v>
      </c>
    </row>
    <row r="52" spans="1:17" x14ac:dyDescent="0.25">
      <c r="A52" s="1146" t="s">
        <v>78</v>
      </c>
      <c r="B52" s="948">
        <v>48</v>
      </c>
      <c r="C52" s="1139">
        <f t="shared" si="13"/>
        <v>0.30188679245283018</v>
      </c>
      <c r="D52" s="952">
        <v>975.63</v>
      </c>
      <c r="E52" s="55">
        <f t="shared" si="14"/>
        <v>294.52981132075473</v>
      </c>
      <c r="F52" s="62">
        <v>0.2</v>
      </c>
      <c r="G52" s="55">
        <f t="shared" si="15"/>
        <v>58.91</v>
      </c>
      <c r="H52" s="56">
        <f t="shared" si="16"/>
        <v>14.19</v>
      </c>
      <c r="I52" s="58">
        <f t="shared" si="17"/>
        <v>73.099999999999994</v>
      </c>
      <c r="J52" s="954">
        <v>120</v>
      </c>
      <c r="K52" s="1139">
        <f t="shared" si="8"/>
        <v>0.75471698113207553</v>
      </c>
      <c r="L52" s="952">
        <v>975.62</v>
      </c>
      <c r="M52" s="55">
        <f t="shared" si="20"/>
        <v>736.31698113207551</v>
      </c>
      <c r="N52" s="62">
        <v>1</v>
      </c>
      <c r="O52" s="55">
        <f t="shared" si="18"/>
        <v>736.32</v>
      </c>
      <c r="P52" s="56">
        <f t="shared" si="10"/>
        <v>177.38</v>
      </c>
      <c r="Q52" s="58">
        <f t="shared" si="19"/>
        <v>913.7</v>
      </c>
    </row>
    <row r="53" spans="1:17" x14ac:dyDescent="0.25">
      <c r="A53" s="1146" t="s">
        <v>79</v>
      </c>
      <c r="B53" s="948">
        <v>5</v>
      </c>
      <c r="C53" s="1139">
        <f t="shared" si="13"/>
        <v>3.1446540880503145E-2</v>
      </c>
      <c r="D53" s="952">
        <v>659.85</v>
      </c>
      <c r="E53" s="55">
        <f t="shared" si="14"/>
        <v>20.75</v>
      </c>
      <c r="F53" s="62">
        <v>0.2</v>
      </c>
      <c r="G53" s="55">
        <f t="shared" si="15"/>
        <v>4.1500000000000004</v>
      </c>
      <c r="H53" s="56">
        <f t="shared" si="16"/>
        <v>1</v>
      </c>
      <c r="I53" s="58">
        <f t="shared" si="17"/>
        <v>5.15</v>
      </c>
      <c r="J53" s="954"/>
      <c r="K53" s="1139"/>
      <c r="L53" s="952"/>
      <c r="M53" s="55"/>
      <c r="N53" s="62"/>
      <c r="O53" s="55"/>
      <c r="P53" s="56"/>
      <c r="Q53" s="58"/>
    </row>
    <row r="54" spans="1:17" x14ac:dyDescent="0.25">
      <c r="A54" s="1146" t="s">
        <v>80</v>
      </c>
      <c r="B54" s="948">
        <v>40</v>
      </c>
      <c r="C54" s="1139">
        <f t="shared" si="13"/>
        <v>0.25157232704402516</v>
      </c>
      <c r="D54" s="952">
        <v>1014.66</v>
      </c>
      <c r="E54" s="55">
        <f t="shared" si="14"/>
        <v>255.26037735849056</v>
      </c>
      <c r="F54" s="62">
        <v>0.2</v>
      </c>
      <c r="G54" s="55">
        <f t="shared" si="15"/>
        <v>51.05</v>
      </c>
      <c r="H54" s="56">
        <f t="shared" si="16"/>
        <v>12.3</v>
      </c>
      <c r="I54" s="58">
        <f t="shared" si="17"/>
        <v>63.349999999999994</v>
      </c>
      <c r="J54" s="954">
        <v>24</v>
      </c>
      <c r="K54" s="1139">
        <f t="shared" si="8"/>
        <v>0.15094339622641509</v>
      </c>
      <c r="L54" s="952">
        <v>975.6</v>
      </c>
      <c r="M54" s="55">
        <f t="shared" si="20"/>
        <v>147.26037735849056</v>
      </c>
      <c r="N54" s="62">
        <v>1</v>
      </c>
      <c r="O54" s="55">
        <f t="shared" si="18"/>
        <v>147.26</v>
      </c>
      <c r="P54" s="56">
        <f t="shared" si="10"/>
        <v>35.47</v>
      </c>
      <c r="Q54" s="58">
        <f t="shared" si="19"/>
        <v>182.73</v>
      </c>
    </row>
    <row r="55" spans="1:17" x14ac:dyDescent="0.25">
      <c r="A55" s="1146" t="s">
        <v>81</v>
      </c>
      <c r="B55" s="948">
        <v>24</v>
      </c>
      <c r="C55" s="1139">
        <f t="shared" si="13"/>
        <v>0.15094339622641509</v>
      </c>
      <c r="D55" s="952">
        <v>966.26</v>
      </c>
      <c r="E55" s="55">
        <f t="shared" si="14"/>
        <v>145.85056603773583</v>
      </c>
      <c r="F55" s="62">
        <v>0.2</v>
      </c>
      <c r="G55" s="55">
        <f t="shared" si="15"/>
        <v>29.17</v>
      </c>
      <c r="H55" s="56">
        <f t="shared" si="16"/>
        <v>7.03</v>
      </c>
      <c r="I55" s="58">
        <f t="shared" si="17"/>
        <v>36.200000000000003</v>
      </c>
      <c r="J55" s="954"/>
      <c r="K55" s="1139"/>
      <c r="L55" s="952"/>
      <c r="M55" s="55"/>
      <c r="N55" s="62"/>
      <c r="O55" s="55"/>
      <c r="P55" s="56"/>
      <c r="Q55" s="58"/>
    </row>
    <row r="56" spans="1:17" x14ac:dyDescent="0.25">
      <c r="A56" s="1146" t="s">
        <v>82</v>
      </c>
      <c r="B56" s="948"/>
      <c r="C56" s="1139"/>
      <c r="D56" s="952"/>
      <c r="E56" s="55"/>
      <c r="F56" s="62"/>
      <c r="G56" s="55"/>
      <c r="H56" s="56"/>
      <c r="I56" s="58"/>
      <c r="J56" s="954">
        <v>20</v>
      </c>
      <c r="K56" s="1139">
        <f t="shared" si="8"/>
        <v>0.12578616352201258</v>
      </c>
      <c r="L56" s="952">
        <v>750.48</v>
      </c>
      <c r="M56" s="55">
        <f t="shared" si="20"/>
        <v>94.4</v>
      </c>
      <c r="N56" s="62">
        <v>1</v>
      </c>
      <c r="O56" s="55">
        <f t="shared" si="18"/>
        <v>94.4</v>
      </c>
      <c r="P56" s="56">
        <f t="shared" si="10"/>
        <v>22.74</v>
      </c>
      <c r="Q56" s="58">
        <f t="shared" si="19"/>
        <v>117.14</v>
      </c>
    </row>
    <row r="57" spans="1:17" x14ac:dyDescent="0.25">
      <c r="A57" s="1146" t="s">
        <v>83</v>
      </c>
      <c r="B57" s="948"/>
      <c r="C57" s="1139"/>
      <c r="D57" s="952"/>
      <c r="E57" s="55"/>
      <c r="F57" s="62"/>
      <c r="G57" s="55"/>
      <c r="H57" s="56"/>
      <c r="I57" s="58"/>
      <c r="J57" s="954">
        <v>24</v>
      </c>
      <c r="K57" s="1139">
        <f t="shared" si="8"/>
        <v>0.15094339622641509</v>
      </c>
      <c r="L57" s="55">
        <v>1463.46</v>
      </c>
      <c r="M57" s="55">
        <f t="shared" si="20"/>
        <v>220.89962264150944</v>
      </c>
      <c r="N57" s="62">
        <v>1</v>
      </c>
      <c r="O57" s="55">
        <f t="shared" si="18"/>
        <v>220.9</v>
      </c>
      <c r="P57" s="56">
        <f t="shared" si="10"/>
        <v>53.21</v>
      </c>
      <c r="Q57" s="58">
        <f t="shared" si="19"/>
        <v>274.11</v>
      </c>
    </row>
    <row r="58" spans="1:17" x14ac:dyDescent="0.25">
      <c r="A58" s="1146" t="s">
        <v>84</v>
      </c>
      <c r="B58" s="948"/>
      <c r="C58" s="1139"/>
      <c r="D58" s="952"/>
      <c r="E58" s="55"/>
      <c r="F58" s="62"/>
      <c r="G58" s="55"/>
      <c r="H58" s="56"/>
      <c r="I58" s="58"/>
      <c r="J58" s="954">
        <v>48</v>
      </c>
      <c r="K58" s="1139">
        <f t="shared" si="8"/>
        <v>0.30188679245283018</v>
      </c>
      <c r="L58" s="952">
        <v>938.1</v>
      </c>
      <c r="M58" s="55">
        <f t="shared" si="20"/>
        <v>283.2</v>
      </c>
      <c r="N58" s="62">
        <v>1</v>
      </c>
      <c r="O58" s="55">
        <f t="shared" si="18"/>
        <v>283.2</v>
      </c>
      <c r="P58" s="56">
        <f t="shared" si="10"/>
        <v>68.22</v>
      </c>
      <c r="Q58" s="58">
        <f t="shared" si="19"/>
        <v>351.41999999999996</v>
      </c>
    </row>
    <row r="59" spans="1:17" x14ac:dyDescent="0.25">
      <c r="A59" s="1146" t="s">
        <v>85</v>
      </c>
      <c r="B59" s="948"/>
      <c r="C59" s="1139"/>
      <c r="D59" s="952"/>
      <c r="E59" s="55"/>
      <c r="F59" s="62"/>
      <c r="G59" s="55"/>
      <c r="H59" s="56"/>
      <c r="I59" s="58"/>
      <c r="J59" s="954">
        <v>24</v>
      </c>
      <c r="K59" s="1139">
        <f t="shared" si="8"/>
        <v>0.15094339622641509</v>
      </c>
      <c r="L59" s="952">
        <v>1072.26</v>
      </c>
      <c r="M59" s="55">
        <f t="shared" si="20"/>
        <v>161.85056603773583</v>
      </c>
      <c r="N59" s="62">
        <v>1</v>
      </c>
      <c r="O59" s="55">
        <f t="shared" si="18"/>
        <v>161.85</v>
      </c>
      <c r="P59" s="56">
        <f t="shared" si="10"/>
        <v>38.99</v>
      </c>
      <c r="Q59" s="58">
        <f t="shared" si="19"/>
        <v>200.84</v>
      </c>
    </row>
    <row r="60" spans="1:17" x14ac:dyDescent="0.25">
      <c r="A60" s="1146" t="s">
        <v>86</v>
      </c>
      <c r="B60" s="948"/>
      <c r="C60" s="1139"/>
      <c r="D60" s="952"/>
      <c r="E60" s="55"/>
      <c r="F60" s="62"/>
      <c r="G60" s="55"/>
      <c r="H60" s="56"/>
      <c r="I60" s="58"/>
      <c r="J60" s="954">
        <v>14</v>
      </c>
      <c r="K60" s="1139">
        <f t="shared" si="8"/>
        <v>8.8050314465408799E-2</v>
      </c>
      <c r="L60" s="952">
        <v>1115.04</v>
      </c>
      <c r="M60" s="55">
        <f t="shared" si="20"/>
        <v>98.179622641509425</v>
      </c>
      <c r="N60" s="62">
        <v>1</v>
      </c>
      <c r="O60" s="55">
        <f t="shared" si="18"/>
        <v>98.18</v>
      </c>
      <c r="P60" s="56">
        <f t="shared" si="10"/>
        <v>23.65</v>
      </c>
      <c r="Q60" s="58">
        <f t="shared" si="19"/>
        <v>121.83000000000001</v>
      </c>
    </row>
    <row r="61" spans="1:17" x14ac:dyDescent="0.25">
      <c r="A61" s="1146" t="s">
        <v>87</v>
      </c>
      <c r="B61" s="948"/>
      <c r="C61" s="1139"/>
      <c r="D61" s="952"/>
      <c r="E61" s="55"/>
      <c r="F61" s="62"/>
      <c r="G61" s="55"/>
      <c r="H61" s="56"/>
      <c r="I61" s="58"/>
      <c r="J61" s="954">
        <v>48</v>
      </c>
      <c r="K61" s="1139">
        <f t="shared" si="8"/>
        <v>0.30188679245283018</v>
      </c>
      <c r="L61" s="952">
        <v>975.63</v>
      </c>
      <c r="M61" s="55">
        <f t="shared" si="20"/>
        <v>294.52981132075473</v>
      </c>
      <c r="N61" s="62">
        <v>1</v>
      </c>
      <c r="O61" s="55">
        <f t="shared" si="18"/>
        <v>294.52999999999997</v>
      </c>
      <c r="P61" s="56">
        <f t="shared" si="10"/>
        <v>70.95</v>
      </c>
      <c r="Q61" s="58">
        <f t="shared" si="19"/>
        <v>365.47999999999996</v>
      </c>
    </row>
    <row r="62" spans="1:17" x14ac:dyDescent="0.25">
      <c r="A62" s="1146" t="s">
        <v>88</v>
      </c>
      <c r="B62" s="948">
        <v>9</v>
      </c>
      <c r="C62" s="1139">
        <f t="shared" si="13"/>
        <v>5.6603773584905662E-2</v>
      </c>
      <c r="D62" s="952">
        <v>775.92</v>
      </c>
      <c r="E62" s="55">
        <f t="shared" si="14"/>
        <v>43.92</v>
      </c>
      <c r="F62" s="62">
        <v>0.2</v>
      </c>
      <c r="G62" s="55">
        <f t="shared" si="15"/>
        <v>8.7799999999999994</v>
      </c>
      <c r="H62" s="56">
        <f t="shared" si="16"/>
        <v>2.12</v>
      </c>
      <c r="I62" s="58">
        <f t="shared" si="17"/>
        <v>10.899999999999999</v>
      </c>
      <c r="J62" s="954">
        <v>82</v>
      </c>
      <c r="K62" s="1139">
        <f t="shared" si="8"/>
        <v>0.51572327044025157</v>
      </c>
      <c r="L62" s="952">
        <v>903.64</v>
      </c>
      <c r="M62" s="55">
        <f t="shared" si="20"/>
        <v>466.02817610062891</v>
      </c>
      <c r="N62" s="62">
        <v>1</v>
      </c>
      <c r="O62" s="55">
        <f t="shared" si="18"/>
        <v>466.03</v>
      </c>
      <c r="P62" s="56">
        <f t="shared" si="10"/>
        <v>112.27</v>
      </c>
      <c r="Q62" s="58">
        <f t="shared" si="19"/>
        <v>578.29999999999995</v>
      </c>
    </row>
    <row r="63" spans="1:17" x14ac:dyDescent="0.25">
      <c r="A63" s="1146" t="s">
        <v>89</v>
      </c>
      <c r="B63" s="948">
        <v>10</v>
      </c>
      <c r="C63" s="1139">
        <f t="shared" si="13"/>
        <v>6.2893081761006289E-2</v>
      </c>
      <c r="D63" s="952">
        <v>773.06</v>
      </c>
      <c r="E63" s="55">
        <f t="shared" si="14"/>
        <v>48.62012578616352</v>
      </c>
      <c r="F63" s="62">
        <v>0.2</v>
      </c>
      <c r="G63" s="55">
        <f t="shared" si="15"/>
        <v>9.7200000000000006</v>
      </c>
      <c r="H63" s="56">
        <f t="shared" si="16"/>
        <v>2.34</v>
      </c>
      <c r="I63" s="58">
        <f t="shared" si="17"/>
        <v>12.06</v>
      </c>
      <c r="J63" s="954">
        <v>60</v>
      </c>
      <c r="K63" s="1139">
        <f t="shared" si="8"/>
        <v>0.37735849056603776</v>
      </c>
      <c r="L63" s="952">
        <v>901.82</v>
      </c>
      <c r="M63" s="55">
        <f t="shared" si="20"/>
        <v>340.30943396226422</v>
      </c>
      <c r="N63" s="62">
        <v>1</v>
      </c>
      <c r="O63" s="55">
        <f t="shared" si="18"/>
        <v>340.31</v>
      </c>
      <c r="P63" s="56">
        <f t="shared" si="10"/>
        <v>81.98</v>
      </c>
      <c r="Q63" s="58">
        <f t="shared" si="19"/>
        <v>422.29</v>
      </c>
    </row>
    <row r="64" spans="1:17" s="59" customFormat="1" x14ac:dyDescent="0.25">
      <c r="A64" s="60" t="s">
        <v>90</v>
      </c>
      <c r="B64" s="61"/>
      <c r="C64" s="1139"/>
      <c r="D64" s="55"/>
      <c r="E64" s="55"/>
      <c r="F64" s="62"/>
      <c r="G64" s="55"/>
      <c r="H64" s="56"/>
      <c r="I64" s="58"/>
      <c r="J64" s="63">
        <v>30</v>
      </c>
      <c r="K64" s="1139">
        <f t="shared" si="8"/>
        <v>0.18867924528301888</v>
      </c>
      <c r="L64" s="55">
        <v>750.48</v>
      </c>
      <c r="M64" s="55">
        <f t="shared" si="20"/>
        <v>141.60000000000002</v>
      </c>
      <c r="N64" s="62">
        <v>1</v>
      </c>
      <c r="O64" s="55">
        <f t="shared" si="18"/>
        <v>141.6</v>
      </c>
      <c r="P64" s="56">
        <f t="shared" si="10"/>
        <v>34.11</v>
      </c>
      <c r="Q64" s="58">
        <f t="shared" si="19"/>
        <v>175.70999999999998</v>
      </c>
    </row>
    <row r="65" spans="1:17" x14ac:dyDescent="0.25">
      <c r="A65" s="1146" t="s">
        <v>91</v>
      </c>
      <c r="B65" s="948">
        <v>39</v>
      </c>
      <c r="C65" s="1139">
        <f t="shared" si="13"/>
        <v>0.24528301886792453</v>
      </c>
      <c r="D65" s="952">
        <v>769.72</v>
      </c>
      <c r="E65" s="55">
        <f t="shared" si="14"/>
        <v>188.79924528301888</v>
      </c>
      <c r="F65" s="62">
        <v>0.2</v>
      </c>
      <c r="G65" s="55">
        <f t="shared" si="15"/>
        <v>37.76</v>
      </c>
      <c r="H65" s="56">
        <f t="shared" si="16"/>
        <v>9.1</v>
      </c>
      <c r="I65" s="58">
        <f t="shared" si="17"/>
        <v>46.86</v>
      </c>
      <c r="J65" s="954">
        <v>81</v>
      </c>
      <c r="K65" s="1139">
        <f t="shared" si="8"/>
        <v>0.50943396226415094</v>
      </c>
      <c r="L65" s="952">
        <v>926.52</v>
      </c>
      <c r="M65" s="55">
        <f t="shared" si="20"/>
        <v>472.00075471698113</v>
      </c>
      <c r="N65" s="62">
        <v>1</v>
      </c>
      <c r="O65" s="55">
        <f t="shared" si="18"/>
        <v>472</v>
      </c>
      <c r="P65" s="56">
        <f t="shared" si="10"/>
        <v>113.7</v>
      </c>
      <c r="Q65" s="58">
        <f t="shared" si="19"/>
        <v>585.70000000000005</v>
      </c>
    </row>
    <row r="66" spans="1:17" x14ac:dyDescent="0.25">
      <c r="A66" s="1146" t="s">
        <v>92</v>
      </c>
      <c r="B66" s="948">
        <v>24</v>
      </c>
      <c r="C66" s="1139">
        <f t="shared" si="13"/>
        <v>0.15094339622641509</v>
      </c>
      <c r="D66" s="952">
        <v>910.61</v>
      </c>
      <c r="E66" s="55">
        <f t="shared" si="14"/>
        <v>137.45056603773585</v>
      </c>
      <c r="F66" s="62">
        <v>0.2</v>
      </c>
      <c r="G66" s="55">
        <f t="shared" si="15"/>
        <v>27.49</v>
      </c>
      <c r="H66" s="56">
        <f t="shared" si="16"/>
        <v>6.62</v>
      </c>
      <c r="I66" s="58">
        <f t="shared" si="17"/>
        <v>34.11</v>
      </c>
      <c r="J66" s="954">
        <v>48</v>
      </c>
      <c r="K66" s="1139">
        <f t="shared" si="8"/>
        <v>0.30188679245283018</v>
      </c>
      <c r="L66" s="952">
        <v>1154.46</v>
      </c>
      <c r="M66" s="55">
        <f t="shared" si="20"/>
        <v>348.51622641509437</v>
      </c>
      <c r="N66" s="62">
        <v>1</v>
      </c>
      <c r="O66" s="55">
        <f t="shared" si="18"/>
        <v>348.52</v>
      </c>
      <c r="P66" s="56">
        <f t="shared" si="10"/>
        <v>83.96</v>
      </c>
      <c r="Q66" s="58">
        <f t="shared" si="19"/>
        <v>432.47999999999996</v>
      </c>
    </row>
    <row r="67" spans="1:17" x14ac:dyDescent="0.25">
      <c r="A67" s="1146" t="s">
        <v>93</v>
      </c>
      <c r="B67" s="948">
        <v>48</v>
      </c>
      <c r="C67" s="1139">
        <f t="shared" si="13"/>
        <v>0.30188679245283018</v>
      </c>
      <c r="D67" s="952">
        <v>910.57</v>
      </c>
      <c r="E67" s="55">
        <f t="shared" si="14"/>
        <v>274.88905660377361</v>
      </c>
      <c r="F67" s="62">
        <v>0.2</v>
      </c>
      <c r="G67" s="55">
        <f t="shared" si="15"/>
        <v>54.98</v>
      </c>
      <c r="H67" s="56">
        <f t="shared" si="16"/>
        <v>13.24</v>
      </c>
      <c r="I67" s="58">
        <f t="shared" si="17"/>
        <v>68.22</v>
      </c>
      <c r="J67" s="954">
        <v>111</v>
      </c>
      <c r="K67" s="1139">
        <f t="shared" si="8"/>
        <v>0.69811320754716977</v>
      </c>
      <c r="L67" s="952">
        <v>984.41</v>
      </c>
      <c r="M67" s="55">
        <f t="shared" si="20"/>
        <v>687.22962264150942</v>
      </c>
      <c r="N67" s="62">
        <v>1</v>
      </c>
      <c r="O67" s="55">
        <f t="shared" si="18"/>
        <v>687.23</v>
      </c>
      <c r="P67" s="56">
        <f t="shared" si="10"/>
        <v>165.55</v>
      </c>
      <c r="Q67" s="58">
        <f t="shared" si="19"/>
        <v>852.78</v>
      </c>
    </row>
    <row r="68" spans="1:17" x14ac:dyDescent="0.25">
      <c r="A68" s="1146" t="s">
        <v>94</v>
      </c>
      <c r="B68" s="948">
        <v>48</v>
      </c>
      <c r="C68" s="1139">
        <f t="shared" si="13"/>
        <v>0.30188679245283018</v>
      </c>
      <c r="D68" s="952">
        <v>910.57</v>
      </c>
      <c r="E68" s="55">
        <f t="shared" si="14"/>
        <v>274.88905660377361</v>
      </c>
      <c r="F68" s="62">
        <v>0.2</v>
      </c>
      <c r="G68" s="55">
        <f t="shared" si="15"/>
        <v>54.98</v>
      </c>
      <c r="H68" s="56">
        <f t="shared" si="16"/>
        <v>13.24</v>
      </c>
      <c r="I68" s="58">
        <f t="shared" si="17"/>
        <v>68.22</v>
      </c>
      <c r="J68" s="954">
        <v>96</v>
      </c>
      <c r="K68" s="1139">
        <f t="shared" si="8"/>
        <v>0.60377358490566035</v>
      </c>
      <c r="L68" s="952">
        <v>910.59</v>
      </c>
      <c r="M68" s="55">
        <f t="shared" si="20"/>
        <v>549.79018867924526</v>
      </c>
      <c r="N68" s="62">
        <v>1</v>
      </c>
      <c r="O68" s="55">
        <f t="shared" si="18"/>
        <v>549.79</v>
      </c>
      <c r="P68" s="56">
        <f t="shared" si="10"/>
        <v>132.44</v>
      </c>
      <c r="Q68" s="58">
        <f t="shared" si="19"/>
        <v>682.23</v>
      </c>
    </row>
    <row r="69" spans="1:17" x14ac:dyDescent="0.25">
      <c r="A69" s="1146" t="s">
        <v>95</v>
      </c>
      <c r="B69" s="948">
        <v>24</v>
      </c>
      <c r="C69" s="1139">
        <f t="shared" si="13"/>
        <v>0.15094339622641509</v>
      </c>
      <c r="D69" s="952">
        <v>875.56</v>
      </c>
      <c r="E69" s="55">
        <f t="shared" si="14"/>
        <v>132.16</v>
      </c>
      <c r="F69" s="62">
        <v>0.2</v>
      </c>
      <c r="G69" s="55">
        <f t="shared" si="15"/>
        <v>26.43</v>
      </c>
      <c r="H69" s="56">
        <f t="shared" si="16"/>
        <v>6.37</v>
      </c>
      <c r="I69" s="58">
        <f t="shared" si="17"/>
        <v>32.799999999999997</v>
      </c>
      <c r="J69" s="954">
        <v>144</v>
      </c>
      <c r="K69" s="1139">
        <f t="shared" si="8"/>
        <v>0.90566037735849059</v>
      </c>
      <c r="L69" s="952">
        <v>922.47</v>
      </c>
      <c r="M69" s="55">
        <f t="shared" si="20"/>
        <v>835.44452830188686</v>
      </c>
      <c r="N69" s="62">
        <v>1</v>
      </c>
      <c r="O69" s="55">
        <f t="shared" si="18"/>
        <v>835.44</v>
      </c>
      <c r="P69" s="56">
        <f t="shared" si="10"/>
        <v>201.26</v>
      </c>
      <c r="Q69" s="58">
        <f t="shared" si="19"/>
        <v>1036.7</v>
      </c>
    </row>
    <row r="70" spans="1:17" x14ac:dyDescent="0.25">
      <c r="A70" s="1146" t="s">
        <v>96</v>
      </c>
      <c r="B70" s="948"/>
      <c r="C70" s="1139"/>
      <c r="D70" s="952"/>
      <c r="E70" s="55"/>
      <c r="F70" s="62"/>
      <c r="G70" s="55"/>
      <c r="H70" s="56"/>
      <c r="I70" s="58"/>
      <c r="J70" s="954">
        <v>48</v>
      </c>
      <c r="K70" s="1139">
        <f t="shared" si="8"/>
        <v>0.30188679245283018</v>
      </c>
      <c r="L70" s="952">
        <v>910.57</v>
      </c>
      <c r="M70" s="55">
        <f t="shared" si="20"/>
        <v>274.88905660377361</v>
      </c>
      <c r="N70" s="62">
        <v>1</v>
      </c>
      <c r="O70" s="55">
        <f t="shared" si="18"/>
        <v>274.89</v>
      </c>
      <c r="P70" s="56">
        <f t="shared" si="10"/>
        <v>66.22</v>
      </c>
      <c r="Q70" s="58">
        <f t="shared" si="19"/>
        <v>341.11</v>
      </c>
    </row>
    <row r="71" spans="1:17" s="59" customFormat="1" ht="57" customHeight="1" x14ac:dyDescent="0.25">
      <c r="A71" s="60" t="s">
        <v>10</v>
      </c>
      <c r="B71" s="1142">
        <f>SUM(B72:B74)</f>
        <v>144</v>
      </c>
      <c r="C71" s="965">
        <f>SUM(C72:C74)</f>
        <v>0.90566037735849059</v>
      </c>
      <c r="D71" s="55"/>
      <c r="E71" s="56"/>
      <c r="F71" s="56"/>
      <c r="G71" s="965">
        <f>SUM(G72:G74)</f>
        <v>128.35</v>
      </c>
      <c r="H71" s="965">
        <f>SUM(H72:H74)</f>
        <v>30.909999999999997</v>
      </c>
      <c r="I71" s="1021">
        <f>SUM(I72:I74)</f>
        <v>159.26</v>
      </c>
      <c r="J71" s="1142">
        <f>SUM(J72:J74)</f>
        <v>264</v>
      </c>
      <c r="K71" s="965">
        <f>SUM(K72:K74)</f>
        <v>1.6603773584905661</v>
      </c>
      <c r="L71" s="55"/>
      <c r="M71" s="56"/>
      <c r="N71" s="56"/>
      <c r="O71" s="965">
        <f>SUM(O72:O74)</f>
        <v>1235.83</v>
      </c>
      <c r="P71" s="965">
        <f>SUM(P72:P74)</f>
        <v>297.70999999999998</v>
      </c>
      <c r="Q71" s="1021">
        <f>SUM(Q72:Q74)</f>
        <v>1533.54</v>
      </c>
    </row>
    <row r="72" spans="1:17" s="59" customFormat="1" x14ac:dyDescent="0.25">
      <c r="A72" s="60" t="s">
        <v>97</v>
      </c>
      <c r="B72" s="61">
        <v>48</v>
      </c>
      <c r="C72" s="1139">
        <f t="shared" si="13"/>
        <v>0.30188679245283018</v>
      </c>
      <c r="D72" s="55">
        <v>713.15</v>
      </c>
      <c r="E72" s="55">
        <f t="shared" ref="E72:E74" si="21">C72*D72</f>
        <v>215.29056603773583</v>
      </c>
      <c r="F72" s="62">
        <v>0.2</v>
      </c>
      <c r="G72" s="55">
        <f t="shared" ref="G72:G74" si="22">ROUND(E72*F72,2)</f>
        <v>43.06</v>
      </c>
      <c r="H72" s="56">
        <f t="shared" si="16"/>
        <v>10.37</v>
      </c>
      <c r="I72" s="58">
        <f t="shared" ref="I72:I74" si="23">G72+H72</f>
        <v>53.43</v>
      </c>
      <c r="J72" s="63">
        <v>120</v>
      </c>
      <c r="K72" s="1139">
        <f t="shared" si="8"/>
        <v>0.75471698113207553</v>
      </c>
      <c r="L72" s="55">
        <v>784.45</v>
      </c>
      <c r="M72" s="55">
        <f t="shared" ref="M72:M74" si="24">K72*L72</f>
        <v>592.03773584905673</v>
      </c>
      <c r="N72" s="62">
        <v>1</v>
      </c>
      <c r="O72" s="55">
        <f t="shared" ref="O72:O74" si="25">ROUND(M72*N72,2)</f>
        <v>592.04</v>
      </c>
      <c r="P72" s="56">
        <f t="shared" si="10"/>
        <v>142.62</v>
      </c>
      <c r="Q72" s="58">
        <f t="shared" ref="Q72:Q74" si="26">O72+P72</f>
        <v>734.66</v>
      </c>
    </row>
    <row r="73" spans="1:17" s="59" customFormat="1" x14ac:dyDescent="0.25">
      <c r="A73" s="60" t="s">
        <v>98</v>
      </c>
      <c r="B73" s="61">
        <v>48</v>
      </c>
      <c r="C73" s="1139">
        <f t="shared" si="13"/>
        <v>0.30188679245283018</v>
      </c>
      <c r="D73" s="55">
        <v>713.15</v>
      </c>
      <c r="E73" s="55">
        <f t="shared" si="21"/>
        <v>215.29056603773583</v>
      </c>
      <c r="F73" s="62">
        <v>0.2</v>
      </c>
      <c r="G73" s="55">
        <f t="shared" si="22"/>
        <v>43.06</v>
      </c>
      <c r="H73" s="56">
        <f t="shared" si="16"/>
        <v>10.37</v>
      </c>
      <c r="I73" s="58">
        <f t="shared" si="23"/>
        <v>53.43</v>
      </c>
      <c r="J73" s="63">
        <v>120</v>
      </c>
      <c r="K73" s="1139">
        <f t="shared" si="8"/>
        <v>0.75471698113207553</v>
      </c>
      <c r="L73" s="55">
        <v>713.14</v>
      </c>
      <c r="M73" s="55">
        <f t="shared" si="24"/>
        <v>538.21886792452835</v>
      </c>
      <c r="N73" s="62">
        <v>1</v>
      </c>
      <c r="O73" s="55">
        <f t="shared" si="25"/>
        <v>538.22</v>
      </c>
      <c r="P73" s="56">
        <f t="shared" si="10"/>
        <v>129.66</v>
      </c>
      <c r="Q73" s="58">
        <f t="shared" si="26"/>
        <v>667.88</v>
      </c>
    </row>
    <row r="74" spans="1:17" s="59" customFormat="1" x14ac:dyDescent="0.25">
      <c r="A74" s="60" t="s">
        <v>99</v>
      </c>
      <c r="B74" s="61">
        <v>48</v>
      </c>
      <c r="C74" s="1139">
        <f t="shared" si="13"/>
        <v>0.30188679245283018</v>
      </c>
      <c r="D74" s="55">
        <v>699.43</v>
      </c>
      <c r="E74" s="55">
        <f t="shared" si="21"/>
        <v>211.14867924528301</v>
      </c>
      <c r="F74" s="62">
        <v>0.2</v>
      </c>
      <c r="G74" s="55">
        <f t="shared" si="22"/>
        <v>42.23</v>
      </c>
      <c r="H74" s="56">
        <f t="shared" si="16"/>
        <v>10.17</v>
      </c>
      <c r="I74" s="58">
        <f t="shared" si="23"/>
        <v>52.4</v>
      </c>
      <c r="J74" s="63">
        <v>24</v>
      </c>
      <c r="K74" s="1139">
        <f t="shared" si="8"/>
        <v>0.15094339622641509</v>
      </c>
      <c r="L74" s="55">
        <v>699.4</v>
      </c>
      <c r="M74" s="55">
        <f t="shared" si="24"/>
        <v>105.56981132075471</v>
      </c>
      <c r="N74" s="62">
        <v>1</v>
      </c>
      <c r="O74" s="55">
        <f t="shared" si="25"/>
        <v>105.57</v>
      </c>
      <c r="P74" s="56">
        <f t="shared" si="10"/>
        <v>25.43</v>
      </c>
      <c r="Q74" s="58">
        <f t="shared" si="26"/>
        <v>131</v>
      </c>
    </row>
    <row r="75" spans="1:17" s="59" customFormat="1" ht="36" customHeight="1" x14ac:dyDescent="0.25">
      <c r="A75" s="60" t="s">
        <v>8</v>
      </c>
      <c r="B75" s="1142">
        <f>SUM(B76:B79)</f>
        <v>101</v>
      </c>
      <c r="C75" s="965">
        <f>SUM(C76:C79)</f>
        <v>0.63522012578616349</v>
      </c>
      <c r="D75" s="55"/>
      <c r="E75" s="56"/>
      <c r="F75" s="56"/>
      <c r="G75" s="965">
        <f>SUM(G76:G79)</f>
        <v>57.86</v>
      </c>
      <c r="H75" s="965">
        <f>SUM(H76:H79)</f>
        <v>13.93</v>
      </c>
      <c r="I75" s="1021">
        <f>SUM(I76:I79)</f>
        <v>71.789999999999992</v>
      </c>
      <c r="J75" s="1142">
        <f>SUM(J76:J79)</f>
        <v>438</v>
      </c>
      <c r="K75" s="965">
        <f>SUM(K76:K79)</f>
        <v>2.7547169811320753</v>
      </c>
      <c r="L75" s="55"/>
      <c r="M75" s="56"/>
      <c r="N75" s="56"/>
      <c r="O75" s="965">
        <f>SUM(O76:O79)</f>
        <v>1342.21</v>
      </c>
      <c r="P75" s="965">
        <f>SUM(P76:P79)</f>
        <v>323.33999999999997</v>
      </c>
      <c r="Q75" s="1021">
        <f>SUM(Q76:Q79)</f>
        <v>1665.55</v>
      </c>
    </row>
    <row r="76" spans="1:17" x14ac:dyDescent="0.25">
      <c r="A76" s="1146" t="s">
        <v>100</v>
      </c>
      <c r="B76" s="948">
        <v>24</v>
      </c>
      <c r="C76" s="1139">
        <f t="shared" si="13"/>
        <v>0.15094339622641509</v>
      </c>
      <c r="D76" s="952">
        <v>496.94</v>
      </c>
      <c r="E76" s="55">
        <f t="shared" ref="E76:E79" si="27">C76*D76</f>
        <v>75.009811320754707</v>
      </c>
      <c r="F76" s="62">
        <v>0.2</v>
      </c>
      <c r="G76" s="55">
        <f t="shared" ref="G76:G79" si="28">ROUND(E76*F76,2)</f>
        <v>15</v>
      </c>
      <c r="H76" s="56">
        <f t="shared" si="16"/>
        <v>3.61</v>
      </c>
      <c r="I76" s="58">
        <f t="shared" ref="I76:I79" si="29">G76+H76</f>
        <v>18.61</v>
      </c>
      <c r="J76" s="954">
        <v>135</v>
      </c>
      <c r="K76" s="1139">
        <f t="shared" si="8"/>
        <v>0.84905660377358494</v>
      </c>
      <c r="L76" s="952">
        <v>520.65</v>
      </c>
      <c r="M76" s="55">
        <f>K76*L76</f>
        <v>442.06132075471697</v>
      </c>
      <c r="N76" s="62">
        <v>1</v>
      </c>
      <c r="O76" s="55">
        <f t="shared" ref="O76:O79" si="30">ROUND(M76*N76,2)</f>
        <v>442.06</v>
      </c>
      <c r="P76" s="56">
        <f t="shared" si="10"/>
        <v>106.49</v>
      </c>
      <c r="Q76" s="58">
        <f t="shared" ref="Q76:Q79" si="31">O76+P76</f>
        <v>548.54999999999995</v>
      </c>
    </row>
    <row r="77" spans="1:17" x14ac:dyDescent="0.25">
      <c r="A77" s="1146" t="s">
        <v>101</v>
      </c>
      <c r="B77" s="948">
        <v>15</v>
      </c>
      <c r="C77" s="1139">
        <f t="shared" si="13"/>
        <v>9.4339622641509441E-2</v>
      </c>
      <c r="D77" s="952">
        <v>454.42</v>
      </c>
      <c r="E77" s="55">
        <f t="shared" si="27"/>
        <v>42.869811320754721</v>
      </c>
      <c r="F77" s="62">
        <v>0.2</v>
      </c>
      <c r="G77" s="55">
        <f t="shared" si="28"/>
        <v>8.57</v>
      </c>
      <c r="H77" s="56">
        <f t="shared" si="16"/>
        <v>2.06</v>
      </c>
      <c r="I77" s="58">
        <f t="shared" si="29"/>
        <v>10.63</v>
      </c>
      <c r="J77" s="954">
        <v>129</v>
      </c>
      <c r="K77" s="1139">
        <f t="shared" si="8"/>
        <v>0.81132075471698117</v>
      </c>
      <c r="L77" s="952">
        <v>501.92</v>
      </c>
      <c r="M77" s="55">
        <f t="shared" ref="M77:M78" si="32">K77*L77</f>
        <v>407.21811320754722</v>
      </c>
      <c r="N77" s="62">
        <v>1</v>
      </c>
      <c r="O77" s="55">
        <f t="shared" si="30"/>
        <v>407.22</v>
      </c>
      <c r="P77" s="56">
        <f t="shared" si="10"/>
        <v>98.1</v>
      </c>
      <c r="Q77" s="58">
        <f t="shared" si="31"/>
        <v>505.32000000000005</v>
      </c>
    </row>
    <row r="78" spans="1:17" x14ac:dyDescent="0.25">
      <c r="A78" s="1146" t="s">
        <v>102</v>
      </c>
      <c r="B78" s="948">
        <v>39</v>
      </c>
      <c r="C78" s="1139">
        <f t="shared" si="13"/>
        <v>0.24528301886792453</v>
      </c>
      <c r="D78" s="952">
        <v>436.88</v>
      </c>
      <c r="E78" s="55">
        <f t="shared" si="27"/>
        <v>107.15924528301886</v>
      </c>
      <c r="F78" s="62">
        <v>0.2</v>
      </c>
      <c r="G78" s="55">
        <f t="shared" si="28"/>
        <v>21.43</v>
      </c>
      <c r="H78" s="56">
        <f t="shared" si="16"/>
        <v>5.16</v>
      </c>
      <c r="I78" s="58">
        <f t="shared" si="29"/>
        <v>26.59</v>
      </c>
      <c r="J78" s="954">
        <v>126</v>
      </c>
      <c r="K78" s="1139">
        <f t="shared" ref="K78:K79" si="33">J78/159</f>
        <v>0.79245283018867929</v>
      </c>
      <c r="L78" s="952">
        <v>432.72</v>
      </c>
      <c r="M78" s="55">
        <f t="shared" si="32"/>
        <v>342.91018867924532</v>
      </c>
      <c r="N78" s="62">
        <v>1</v>
      </c>
      <c r="O78" s="55">
        <f t="shared" si="30"/>
        <v>342.91</v>
      </c>
      <c r="P78" s="56">
        <f t="shared" ref="P78:P79" si="34">ROUND(O78*0.2409, 2)</f>
        <v>82.61</v>
      </c>
      <c r="Q78" s="58">
        <f t="shared" si="31"/>
        <v>425.52000000000004</v>
      </c>
    </row>
    <row r="79" spans="1:17" ht="17.25" thickBot="1" x14ac:dyDescent="0.3">
      <c r="A79" s="1147" t="s">
        <v>103</v>
      </c>
      <c r="B79" s="71">
        <v>23</v>
      </c>
      <c r="C79" s="1143">
        <f t="shared" si="13"/>
        <v>0.14465408805031446</v>
      </c>
      <c r="D79" s="72">
        <v>444.51</v>
      </c>
      <c r="E79" s="65">
        <f t="shared" si="27"/>
        <v>64.300188679245281</v>
      </c>
      <c r="F79" s="66">
        <v>0.2</v>
      </c>
      <c r="G79" s="65">
        <f t="shared" si="28"/>
        <v>12.86</v>
      </c>
      <c r="H79" s="67">
        <f t="shared" si="16"/>
        <v>3.1</v>
      </c>
      <c r="I79" s="68">
        <f t="shared" si="29"/>
        <v>15.959999999999999</v>
      </c>
      <c r="J79" s="73">
        <v>48</v>
      </c>
      <c r="K79" s="1143">
        <f t="shared" si="33"/>
        <v>0.30188679245283018</v>
      </c>
      <c r="L79" s="72">
        <v>496.94</v>
      </c>
      <c r="M79" s="65">
        <f>K79*L79</f>
        <v>150.01962264150941</v>
      </c>
      <c r="N79" s="66">
        <v>1</v>
      </c>
      <c r="O79" s="65">
        <f t="shared" si="30"/>
        <v>150.02000000000001</v>
      </c>
      <c r="P79" s="67">
        <f t="shared" si="34"/>
        <v>36.14</v>
      </c>
      <c r="Q79" s="68">
        <f t="shared" si="31"/>
        <v>186.16000000000003</v>
      </c>
    </row>
    <row r="82" spans="1:17" x14ac:dyDescent="0.25">
      <c r="A82" s="2" t="s">
        <v>105</v>
      </c>
      <c r="B82" s="75"/>
      <c r="C82" s="75"/>
      <c r="D82" s="75"/>
      <c r="E82" s="75"/>
      <c r="F82" s="75"/>
      <c r="G82" s="75"/>
      <c r="H82" s="75"/>
      <c r="I82" s="75"/>
      <c r="J82" s="75"/>
      <c r="K82" s="75"/>
      <c r="L82" s="75"/>
      <c r="M82" s="75"/>
      <c r="N82" s="75"/>
      <c r="O82" s="75"/>
      <c r="P82" s="75"/>
      <c r="Q82" s="75"/>
    </row>
    <row r="83" spans="1:17" ht="18" customHeight="1" x14ac:dyDescent="0.25">
      <c r="D83" s="2"/>
      <c r="J83" s="2"/>
      <c r="L83" s="2"/>
    </row>
    <row r="84" spans="1:17" x14ac:dyDescent="0.25">
      <c r="A84" s="2" t="s">
        <v>106</v>
      </c>
      <c r="D84" s="2"/>
      <c r="J84" s="2"/>
      <c r="L84" s="2"/>
    </row>
    <row r="85" spans="1:17" x14ac:dyDescent="0.25">
      <c r="A85" s="2" t="s">
        <v>107</v>
      </c>
      <c r="D85" s="2"/>
      <c r="J85" s="2"/>
      <c r="L85" s="2"/>
    </row>
  </sheetData>
  <mergeCells count="4">
    <mergeCell ref="A2:Q2"/>
    <mergeCell ref="A6:A7"/>
    <mergeCell ref="B6:I6"/>
    <mergeCell ref="J6:Q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2:Q106"/>
  <sheetViews>
    <sheetView topLeftCell="A34" zoomScale="70" zoomScaleNormal="70" workbookViewId="0">
      <selection activeCell="A2" sqref="A2:Q2"/>
    </sheetView>
  </sheetViews>
  <sheetFormatPr defaultColWidth="9.140625" defaultRowHeight="16.5" x14ac:dyDescent="0.25"/>
  <cols>
    <col min="1" max="1" width="25.42578125" style="564" customWidth="1"/>
    <col min="2" max="2" width="19.28515625" style="564" customWidth="1"/>
    <col min="3" max="9" width="15.85546875" style="564" customWidth="1"/>
    <col min="10" max="10" width="18.7109375" style="564" customWidth="1"/>
    <col min="11" max="17" width="15.85546875" style="564" customWidth="1"/>
    <col min="18" max="16384" width="9.140625" style="564"/>
  </cols>
  <sheetData>
    <row r="2" spans="1:17" s="565" customFormat="1" ht="44.45" customHeight="1" x14ac:dyDescent="0.25">
      <c r="A2" s="1853" t="s">
        <v>2448</v>
      </c>
      <c r="B2" s="1853"/>
      <c r="C2" s="1853"/>
      <c r="D2" s="1853"/>
      <c r="E2" s="1853"/>
      <c r="F2" s="1853"/>
      <c r="G2" s="1853"/>
      <c r="H2" s="1853"/>
      <c r="I2" s="1853"/>
      <c r="J2" s="1853"/>
      <c r="K2" s="1853"/>
      <c r="L2" s="1853"/>
      <c r="M2" s="1853"/>
      <c r="N2" s="1853"/>
      <c r="O2" s="1853"/>
      <c r="P2" s="1853"/>
      <c r="Q2" s="1853"/>
    </row>
    <row r="3" spans="1:17" ht="15.6" customHeight="1" x14ac:dyDescent="0.25">
      <c r="A3" s="1473"/>
      <c r="B3" s="1473"/>
      <c r="C3" s="1473"/>
      <c r="D3" s="1473"/>
      <c r="E3" s="1473"/>
      <c r="F3" s="1473"/>
      <c r="G3" s="1473"/>
      <c r="H3" s="1473"/>
      <c r="I3" s="1473"/>
      <c r="J3" s="1473"/>
      <c r="K3" s="1473"/>
      <c r="L3" s="1473"/>
      <c r="M3" s="1473"/>
      <c r="N3" s="1473"/>
      <c r="O3" s="1473"/>
      <c r="P3" s="1473"/>
      <c r="Q3" s="1473"/>
    </row>
    <row r="4" spans="1:17" x14ac:dyDescent="0.25">
      <c r="A4" s="565" t="s">
        <v>1807</v>
      </c>
    </row>
    <row r="5" spans="1:17" ht="17.25" thickBot="1" x14ac:dyDescent="0.3"/>
    <row r="6" spans="1:17" ht="24" customHeight="1" x14ac:dyDescent="0.25">
      <c r="A6" s="1854"/>
      <c r="B6" s="1874" t="s">
        <v>23</v>
      </c>
      <c r="C6" s="1875"/>
      <c r="D6" s="1875"/>
      <c r="E6" s="1875"/>
      <c r="F6" s="1875"/>
      <c r="G6" s="1875"/>
      <c r="H6" s="1875"/>
      <c r="I6" s="1876"/>
      <c r="J6" s="1874" t="s">
        <v>25</v>
      </c>
      <c r="K6" s="1875"/>
      <c r="L6" s="1875"/>
      <c r="M6" s="1875"/>
      <c r="N6" s="1875"/>
      <c r="O6" s="1875"/>
      <c r="P6" s="1875"/>
      <c r="Q6" s="1876"/>
    </row>
    <row r="7" spans="1:17" ht="190.5" customHeight="1" x14ac:dyDescent="0.25">
      <c r="A7" s="1855"/>
      <c r="B7" s="1474" t="s">
        <v>22</v>
      </c>
      <c r="C7" s="1475" t="s">
        <v>16</v>
      </c>
      <c r="D7" s="1476" t="s">
        <v>17</v>
      </c>
      <c r="E7" s="1476" t="s">
        <v>14</v>
      </c>
      <c r="F7" s="1476" t="s">
        <v>4</v>
      </c>
      <c r="G7" s="1476" t="s">
        <v>5</v>
      </c>
      <c r="H7" s="1476" t="s">
        <v>6</v>
      </c>
      <c r="I7" s="1477" t="s">
        <v>7</v>
      </c>
      <c r="J7" s="1474" t="s">
        <v>22</v>
      </c>
      <c r="K7" s="1475" t="s">
        <v>16</v>
      </c>
      <c r="L7" s="1476" t="s">
        <v>17</v>
      </c>
      <c r="M7" s="1476" t="s">
        <v>14</v>
      </c>
      <c r="N7" s="1476" t="s">
        <v>4</v>
      </c>
      <c r="O7" s="1476" t="s">
        <v>5</v>
      </c>
      <c r="P7" s="1476" t="s">
        <v>6</v>
      </c>
      <c r="Q7" s="1477" t="s">
        <v>7</v>
      </c>
    </row>
    <row r="8" spans="1:17" ht="27" customHeight="1" x14ac:dyDescent="0.25">
      <c r="A8" s="1478"/>
      <c r="B8" s="1474">
        <v>1</v>
      </c>
      <c r="C8" s="1475" t="s">
        <v>24</v>
      </c>
      <c r="D8" s="1475">
        <v>3</v>
      </c>
      <c r="E8" s="1475" t="s">
        <v>18</v>
      </c>
      <c r="F8" s="1475">
        <v>5</v>
      </c>
      <c r="G8" s="1475" t="s">
        <v>19</v>
      </c>
      <c r="H8" s="1475" t="s">
        <v>20</v>
      </c>
      <c r="I8" s="1479" t="s">
        <v>21</v>
      </c>
      <c r="J8" s="1474">
        <v>1</v>
      </c>
      <c r="K8" s="1475" t="s">
        <v>24</v>
      </c>
      <c r="L8" s="1475">
        <v>3</v>
      </c>
      <c r="M8" s="1475" t="s">
        <v>18</v>
      </c>
      <c r="N8" s="1475">
        <v>5</v>
      </c>
      <c r="O8" s="1475" t="s">
        <v>19</v>
      </c>
      <c r="P8" s="1475" t="s">
        <v>20</v>
      </c>
      <c r="Q8" s="1479" t="s">
        <v>21</v>
      </c>
    </row>
    <row r="9" spans="1:17" s="565" customFormat="1" ht="26.25" customHeight="1" x14ac:dyDescent="0.25">
      <c r="A9" s="1480" t="s">
        <v>0</v>
      </c>
      <c r="B9" s="1481">
        <f>B10+B65+B71</f>
        <v>768</v>
      </c>
      <c r="C9" s="1482">
        <f t="shared" ref="C9:I9" si="0">C10+C65+C71</f>
        <v>4.8301886792452828</v>
      </c>
      <c r="D9" s="1483"/>
      <c r="E9" s="1483"/>
      <c r="F9" s="1483"/>
      <c r="G9" s="1483">
        <f t="shared" si="0"/>
        <v>1061.79</v>
      </c>
      <c r="H9" s="1483">
        <f t="shared" si="0"/>
        <v>255.80999999999997</v>
      </c>
      <c r="I9" s="1484">
        <f t="shared" si="0"/>
        <v>1317.6000000000001</v>
      </c>
      <c r="J9" s="1485">
        <f>J10+J65+J71</f>
        <v>5527.3</v>
      </c>
      <c r="K9" s="574">
        <f t="shared" ref="K9" si="1">K10+K65+K71</f>
        <v>34.762893081761007</v>
      </c>
      <c r="L9" s="574"/>
      <c r="M9" s="574"/>
      <c r="N9" s="574"/>
      <c r="O9" s="574">
        <f t="shared" ref="O9" si="2">O10+O65+O71</f>
        <v>19144.409999999996</v>
      </c>
      <c r="P9" s="574">
        <f t="shared" ref="P9" si="3">P10+P65+P71</f>
        <v>4611.8500000000004</v>
      </c>
      <c r="Q9" s="575">
        <f t="shared" ref="Q9" si="4">Q10+Q65+Q71</f>
        <v>23756.260000000002</v>
      </c>
    </row>
    <row r="10" spans="1:17" s="565" customFormat="1" ht="21.75" customHeight="1" x14ac:dyDescent="0.25">
      <c r="A10" s="1486" t="s">
        <v>1808</v>
      </c>
      <c r="B10" s="1487">
        <f>B11+B39</f>
        <v>768</v>
      </c>
      <c r="C10" s="1488">
        <f t="shared" ref="C10:I10" si="5">C11+C39</f>
        <v>4.8301886792452828</v>
      </c>
      <c r="D10" s="1488"/>
      <c r="E10" s="1488"/>
      <c r="F10" s="1488"/>
      <c r="G10" s="1488">
        <f t="shared" si="5"/>
        <v>1061.79</v>
      </c>
      <c r="H10" s="1488">
        <f t="shared" si="5"/>
        <v>255.80999999999997</v>
      </c>
      <c r="I10" s="1489">
        <f t="shared" si="5"/>
        <v>1317.6000000000001</v>
      </c>
      <c r="J10" s="1490">
        <f>J11+J39</f>
        <v>2112</v>
      </c>
      <c r="K10" s="1488">
        <f t="shared" ref="K10" si="6">K11+K39</f>
        <v>13.283018867924527</v>
      </c>
      <c r="L10" s="1488"/>
      <c r="M10" s="1488"/>
      <c r="N10" s="1488"/>
      <c r="O10" s="1488">
        <f t="shared" ref="O10" si="7">O11+O39</f>
        <v>14814.919999999998</v>
      </c>
      <c r="P10" s="1488">
        <f t="shared" ref="P10" si="8">P11+P39</f>
        <v>3568.94</v>
      </c>
      <c r="Q10" s="1489">
        <f t="shared" ref="Q10" si="9">Q11+Q39</f>
        <v>18383.86</v>
      </c>
    </row>
    <row r="11" spans="1:17" ht="39" customHeight="1" x14ac:dyDescent="0.25">
      <c r="A11" s="1491" t="s">
        <v>11</v>
      </c>
      <c r="B11" s="1492">
        <f>SUM(B12:B38)</f>
        <v>384</v>
      </c>
      <c r="C11" s="1493">
        <f t="shared" ref="C11:I11" si="10">SUM(C12:C38)</f>
        <v>2.4150943396226414</v>
      </c>
      <c r="D11" s="1432"/>
      <c r="E11" s="1432"/>
      <c r="F11" s="1432"/>
      <c r="G11" s="1432">
        <f t="shared" si="10"/>
        <v>687.3</v>
      </c>
      <c r="H11" s="1432">
        <f t="shared" si="10"/>
        <v>165.57999999999998</v>
      </c>
      <c r="I11" s="1494">
        <f t="shared" si="10"/>
        <v>852.88000000000011</v>
      </c>
      <c r="J11" s="1495">
        <f>SUM(J12:J38)</f>
        <v>1056</v>
      </c>
      <c r="K11" s="384">
        <f t="shared" ref="K11" si="11">SUM(K12:K38)</f>
        <v>6.6415094339622636</v>
      </c>
      <c r="L11" s="378"/>
      <c r="M11" s="378"/>
      <c r="N11" s="378"/>
      <c r="O11" s="378">
        <f t="shared" ref="O11" si="12">SUM(O12:O38)</f>
        <v>9727.6899999999987</v>
      </c>
      <c r="P11" s="378">
        <f t="shared" ref="P11" si="13">SUM(P12:P38)</f>
        <v>2343.42</v>
      </c>
      <c r="Q11" s="1496">
        <f t="shared" ref="Q11" si="14">SUM(Q12:Q38)</f>
        <v>12071.109999999999</v>
      </c>
    </row>
    <row r="12" spans="1:17" ht="18.75" customHeight="1" x14ac:dyDescent="0.25">
      <c r="A12" s="1384" t="s">
        <v>512</v>
      </c>
      <c r="B12" s="1497"/>
      <c r="C12" s="579"/>
      <c r="D12" s="79"/>
      <c r="E12" s="79"/>
      <c r="F12" s="79"/>
      <c r="G12" s="79"/>
      <c r="H12" s="79"/>
      <c r="I12" s="1498"/>
      <c r="J12" s="1499">
        <v>104</v>
      </c>
      <c r="K12" s="1500">
        <f>J12/159</f>
        <v>0.65408805031446537</v>
      </c>
      <c r="L12" s="582">
        <v>1485</v>
      </c>
      <c r="M12" s="582">
        <f>K12*L12</f>
        <v>971.32075471698113</v>
      </c>
      <c r="N12" s="1501">
        <v>1</v>
      </c>
      <c r="O12" s="582">
        <f>ROUND(M12*N12,2)</f>
        <v>971.32</v>
      </c>
      <c r="P12" s="582">
        <f>ROUND(O12*0.2409,2)</f>
        <v>233.99</v>
      </c>
      <c r="Q12" s="1502">
        <f t="shared" ref="Q12" si="15">O12+P12</f>
        <v>1205.31</v>
      </c>
    </row>
    <row r="13" spans="1:17" ht="18.75" customHeight="1" x14ac:dyDescent="0.25">
      <c r="A13" s="1384" t="s">
        <v>512</v>
      </c>
      <c r="B13" s="1499">
        <v>24</v>
      </c>
      <c r="C13" s="1500">
        <f t="shared" ref="C13" si="16">B13/159</f>
        <v>0.15094339622641509</v>
      </c>
      <c r="D13" s="582">
        <v>1485</v>
      </c>
      <c r="E13" s="582">
        <f>C13*D13</f>
        <v>224.15094339622641</v>
      </c>
      <c r="F13" s="1501">
        <v>0.2</v>
      </c>
      <c r="G13" s="582">
        <f>ROUND(E13*F13,2)</f>
        <v>44.83</v>
      </c>
      <c r="H13" s="582">
        <f>ROUND(G13*0.2409,2)</f>
        <v>10.8</v>
      </c>
      <c r="I13" s="1502">
        <f t="shared" ref="I13" si="17">G13+H13</f>
        <v>55.629999999999995</v>
      </c>
      <c r="J13" s="1499"/>
      <c r="K13" s="1500"/>
      <c r="L13" s="582"/>
      <c r="M13" s="582"/>
      <c r="N13" s="1501"/>
      <c r="O13" s="582"/>
      <c r="P13" s="582"/>
      <c r="Q13" s="1502"/>
    </row>
    <row r="14" spans="1:17" ht="18.75" customHeight="1" x14ac:dyDescent="0.25">
      <c r="A14" s="1384" t="s">
        <v>512</v>
      </c>
      <c r="B14" s="1497"/>
      <c r="C14" s="579"/>
      <c r="D14" s="79"/>
      <c r="E14" s="79"/>
      <c r="F14" s="79"/>
      <c r="G14" s="582"/>
      <c r="H14" s="582"/>
      <c r="I14" s="1498"/>
      <c r="J14" s="1499">
        <v>32</v>
      </c>
      <c r="K14" s="1500">
        <f t="shared" ref="K14:K37" si="18">J14/159</f>
        <v>0.20125786163522014</v>
      </c>
      <c r="L14" s="582">
        <v>1485</v>
      </c>
      <c r="M14" s="582">
        <f t="shared" ref="M14:M37" si="19">K14*L14</f>
        <v>298.8679245283019</v>
      </c>
      <c r="N14" s="1501">
        <v>1</v>
      </c>
      <c r="O14" s="582">
        <f t="shared" ref="O14:O37" si="20">ROUND(M14*N14,2)</f>
        <v>298.87</v>
      </c>
      <c r="P14" s="582">
        <f t="shared" ref="P14:P37" si="21">ROUND(O14*0.2409,2)</f>
        <v>72</v>
      </c>
      <c r="Q14" s="1502">
        <f t="shared" ref="Q14:Q37" si="22">O14+P14</f>
        <v>370.87</v>
      </c>
    </row>
    <row r="15" spans="1:17" ht="18.75" customHeight="1" x14ac:dyDescent="0.25">
      <c r="A15" s="1384" t="s">
        <v>512</v>
      </c>
      <c r="B15" s="1499">
        <v>24</v>
      </c>
      <c r="C15" s="1500">
        <f t="shared" ref="C15" si="23">B15/159</f>
        <v>0.15094339622641509</v>
      </c>
      <c r="D15" s="582">
        <v>1485</v>
      </c>
      <c r="E15" s="582">
        <f t="shared" ref="E15" si="24">C15*D15</f>
        <v>224.15094339622641</v>
      </c>
      <c r="F15" s="1501">
        <v>0.2</v>
      </c>
      <c r="G15" s="582">
        <f t="shared" ref="G15:G61" si="25">ROUND(E15*F15,2)</f>
        <v>44.83</v>
      </c>
      <c r="H15" s="582">
        <f t="shared" ref="H15:H61" si="26">ROUND(G15*0.2409,2)</f>
        <v>10.8</v>
      </c>
      <c r="I15" s="1502">
        <f t="shared" ref="I15" si="27">G15+H15</f>
        <v>55.629999999999995</v>
      </c>
      <c r="J15" s="1499"/>
      <c r="K15" s="1500"/>
      <c r="L15" s="582"/>
      <c r="M15" s="582"/>
      <c r="N15" s="1501"/>
      <c r="O15" s="582"/>
      <c r="P15" s="582"/>
      <c r="Q15" s="1502"/>
    </row>
    <row r="16" spans="1:17" ht="18.75" customHeight="1" x14ac:dyDescent="0.25">
      <c r="A16" s="1384" t="s">
        <v>512</v>
      </c>
      <c r="B16" s="1497"/>
      <c r="C16" s="579"/>
      <c r="D16" s="79"/>
      <c r="E16" s="79"/>
      <c r="F16" s="1503"/>
      <c r="G16" s="582"/>
      <c r="H16" s="582"/>
      <c r="I16" s="1498"/>
      <c r="J16" s="1499">
        <v>48</v>
      </c>
      <c r="K16" s="1500">
        <f t="shared" si="18"/>
        <v>0.30188679245283018</v>
      </c>
      <c r="L16" s="582">
        <v>1485</v>
      </c>
      <c r="M16" s="582">
        <f t="shared" si="19"/>
        <v>448.30188679245282</v>
      </c>
      <c r="N16" s="1501">
        <v>1</v>
      </c>
      <c r="O16" s="582">
        <f t="shared" si="20"/>
        <v>448.3</v>
      </c>
      <c r="P16" s="582">
        <f t="shared" si="21"/>
        <v>108</v>
      </c>
      <c r="Q16" s="1502">
        <f t="shared" si="22"/>
        <v>556.29999999999995</v>
      </c>
    </row>
    <row r="17" spans="1:17" ht="18.75" customHeight="1" x14ac:dyDescent="0.25">
      <c r="A17" s="1384" t="s">
        <v>512</v>
      </c>
      <c r="B17" s="1499">
        <v>16</v>
      </c>
      <c r="C17" s="1500">
        <f t="shared" ref="C17" si="28">B17/159</f>
        <v>0.10062893081761007</v>
      </c>
      <c r="D17" s="582">
        <v>1485</v>
      </c>
      <c r="E17" s="582">
        <f t="shared" ref="E17" si="29">C17*D17</f>
        <v>149.43396226415095</v>
      </c>
      <c r="F17" s="1501">
        <v>0.2</v>
      </c>
      <c r="G17" s="582">
        <f t="shared" si="25"/>
        <v>29.89</v>
      </c>
      <c r="H17" s="582">
        <f t="shared" si="26"/>
        <v>7.2</v>
      </c>
      <c r="I17" s="1502">
        <f t="shared" ref="I17" si="30">G17+H17</f>
        <v>37.090000000000003</v>
      </c>
      <c r="J17" s="1499"/>
      <c r="K17" s="1500"/>
      <c r="L17" s="582"/>
      <c r="M17" s="582"/>
      <c r="N17" s="1501"/>
      <c r="O17" s="582"/>
      <c r="P17" s="582"/>
      <c r="Q17" s="1502"/>
    </row>
    <row r="18" spans="1:17" ht="18.75" customHeight="1" x14ac:dyDescent="0.25">
      <c r="A18" s="1384" t="s">
        <v>512</v>
      </c>
      <c r="B18" s="1497"/>
      <c r="C18" s="579"/>
      <c r="D18" s="79"/>
      <c r="E18" s="79"/>
      <c r="F18" s="1503"/>
      <c r="G18" s="582"/>
      <c r="H18" s="582"/>
      <c r="I18" s="1498"/>
      <c r="J18" s="1499">
        <v>48</v>
      </c>
      <c r="K18" s="1500">
        <f t="shared" si="18"/>
        <v>0.30188679245283018</v>
      </c>
      <c r="L18" s="582">
        <v>1485</v>
      </c>
      <c r="M18" s="582">
        <f t="shared" si="19"/>
        <v>448.30188679245282</v>
      </c>
      <c r="N18" s="1501">
        <v>1</v>
      </c>
      <c r="O18" s="582">
        <f t="shared" si="20"/>
        <v>448.3</v>
      </c>
      <c r="P18" s="582">
        <f t="shared" si="21"/>
        <v>108</v>
      </c>
      <c r="Q18" s="1502">
        <f t="shared" si="22"/>
        <v>556.29999999999995</v>
      </c>
    </row>
    <row r="19" spans="1:17" ht="18.75" customHeight="1" x14ac:dyDescent="0.25">
      <c r="A19" s="1384" t="s">
        <v>512</v>
      </c>
      <c r="B19" s="1497"/>
      <c r="C19" s="579"/>
      <c r="D19" s="79"/>
      <c r="E19" s="79"/>
      <c r="F19" s="1503"/>
      <c r="G19" s="582"/>
      <c r="H19" s="582"/>
      <c r="I19" s="1498"/>
      <c r="J19" s="1499">
        <v>64</v>
      </c>
      <c r="K19" s="1500">
        <f t="shared" si="18"/>
        <v>0.40251572327044027</v>
      </c>
      <c r="L19" s="582">
        <v>1485</v>
      </c>
      <c r="M19" s="582">
        <f t="shared" si="19"/>
        <v>597.7358490566038</v>
      </c>
      <c r="N19" s="1501">
        <v>1</v>
      </c>
      <c r="O19" s="582">
        <f t="shared" si="20"/>
        <v>597.74</v>
      </c>
      <c r="P19" s="582">
        <f t="shared" si="21"/>
        <v>144</v>
      </c>
      <c r="Q19" s="1502">
        <f t="shared" si="22"/>
        <v>741.74</v>
      </c>
    </row>
    <row r="20" spans="1:17" ht="18.75" customHeight="1" x14ac:dyDescent="0.25">
      <c r="A20" s="1384" t="s">
        <v>512</v>
      </c>
      <c r="B20" s="1497"/>
      <c r="C20" s="579"/>
      <c r="D20" s="79"/>
      <c r="E20" s="79"/>
      <c r="F20" s="1503"/>
      <c r="G20" s="582"/>
      <c r="H20" s="582"/>
      <c r="I20" s="1498"/>
      <c r="J20" s="1499">
        <v>112</v>
      </c>
      <c r="K20" s="1500">
        <f t="shared" si="18"/>
        <v>0.70440251572327039</v>
      </c>
      <c r="L20" s="582">
        <v>1485</v>
      </c>
      <c r="M20" s="582">
        <f t="shared" si="19"/>
        <v>1046.0377358490566</v>
      </c>
      <c r="N20" s="1501">
        <v>1</v>
      </c>
      <c r="O20" s="582">
        <f t="shared" si="20"/>
        <v>1046.04</v>
      </c>
      <c r="P20" s="582">
        <f t="shared" si="21"/>
        <v>251.99</v>
      </c>
      <c r="Q20" s="1502">
        <f t="shared" si="22"/>
        <v>1298.03</v>
      </c>
    </row>
    <row r="21" spans="1:17" ht="18.75" customHeight="1" x14ac:dyDescent="0.25">
      <c r="A21" s="1384" t="s">
        <v>512</v>
      </c>
      <c r="B21" s="1499">
        <v>56</v>
      </c>
      <c r="C21" s="1500">
        <f t="shared" ref="C21" si="31">B21/159</f>
        <v>0.3522012578616352</v>
      </c>
      <c r="D21" s="582">
        <v>1485</v>
      </c>
      <c r="E21" s="582">
        <f t="shared" ref="E21" si="32">C21*D21</f>
        <v>523.01886792452831</v>
      </c>
      <c r="F21" s="1501">
        <v>0.2</v>
      </c>
      <c r="G21" s="582">
        <f t="shared" si="25"/>
        <v>104.6</v>
      </c>
      <c r="H21" s="582">
        <f t="shared" si="26"/>
        <v>25.2</v>
      </c>
      <c r="I21" s="1502">
        <f t="shared" ref="I21" si="33">G21+H21</f>
        <v>129.79999999999998</v>
      </c>
      <c r="J21" s="1499"/>
      <c r="K21" s="1500"/>
      <c r="L21" s="582"/>
      <c r="M21" s="582"/>
      <c r="N21" s="1501"/>
      <c r="O21" s="582"/>
      <c r="P21" s="582"/>
      <c r="Q21" s="1502"/>
    </row>
    <row r="22" spans="1:17" ht="18.75" customHeight="1" x14ac:dyDescent="0.25">
      <c r="A22" s="1384" t="s">
        <v>512</v>
      </c>
      <c r="B22" s="1497"/>
      <c r="C22" s="579"/>
      <c r="D22" s="79"/>
      <c r="E22" s="79"/>
      <c r="F22" s="1503"/>
      <c r="G22" s="582"/>
      <c r="H22" s="582"/>
      <c r="I22" s="1498"/>
      <c r="J22" s="1499">
        <v>112</v>
      </c>
      <c r="K22" s="1500">
        <f t="shared" si="18"/>
        <v>0.70440251572327039</v>
      </c>
      <c r="L22" s="582">
        <v>1485</v>
      </c>
      <c r="M22" s="582">
        <f t="shared" si="19"/>
        <v>1046.0377358490566</v>
      </c>
      <c r="N22" s="1501">
        <v>1</v>
      </c>
      <c r="O22" s="582">
        <f t="shared" si="20"/>
        <v>1046.04</v>
      </c>
      <c r="P22" s="582">
        <f t="shared" si="21"/>
        <v>251.99</v>
      </c>
      <c r="Q22" s="1502">
        <f t="shared" si="22"/>
        <v>1298.03</v>
      </c>
    </row>
    <row r="23" spans="1:17" ht="18.75" customHeight="1" x14ac:dyDescent="0.25">
      <c r="A23" s="1384" t="s">
        <v>512</v>
      </c>
      <c r="B23" s="1499">
        <v>72</v>
      </c>
      <c r="C23" s="1500">
        <f t="shared" ref="C23" si="34">B23/159</f>
        <v>0.45283018867924529</v>
      </c>
      <c r="D23" s="582">
        <v>1485</v>
      </c>
      <c r="E23" s="582">
        <f t="shared" ref="E23" si="35">C23*D23</f>
        <v>672.45283018867929</v>
      </c>
      <c r="F23" s="1501">
        <v>0.2</v>
      </c>
      <c r="G23" s="582">
        <f t="shared" si="25"/>
        <v>134.49</v>
      </c>
      <c r="H23" s="582">
        <f t="shared" si="26"/>
        <v>32.4</v>
      </c>
      <c r="I23" s="1502">
        <f t="shared" ref="I23" si="36">G23+H23</f>
        <v>166.89000000000001</v>
      </c>
      <c r="J23" s="1499"/>
      <c r="K23" s="1500"/>
      <c r="L23" s="582"/>
      <c r="M23" s="582"/>
      <c r="N23" s="1501"/>
      <c r="O23" s="582"/>
      <c r="P23" s="582"/>
      <c r="Q23" s="1502"/>
    </row>
    <row r="24" spans="1:17" ht="18.75" customHeight="1" x14ac:dyDescent="0.25">
      <c r="A24" s="1384" t="s">
        <v>512</v>
      </c>
      <c r="B24" s="1497"/>
      <c r="C24" s="579"/>
      <c r="D24" s="79"/>
      <c r="E24" s="79"/>
      <c r="F24" s="1503"/>
      <c r="G24" s="582"/>
      <c r="H24" s="582"/>
      <c r="I24" s="1498"/>
      <c r="J24" s="1499">
        <v>128</v>
      </c>
      <c r="K24" s="1500">
        <f t="shared" si="18"/>
        <v>0.80503144654088055</v>
      </c>
      <c r="L24" s="582">
        <v>1485</v>
      </c>
      <c r="M24" s="582">
        <f t="shared" si="19"/>
        <v>1195.4716981132076</v>
      </c>
      <c r="N24" s="1501">
        <v>1</v>
      </c>
      <c r="O24" s="582">
        <f t="shared" si="20"/>
        <v>1195.47</v>
      </c>
      <c r="P24" s="582">
        <f t="shared" si="21"/>
        <v>287.99</v>
      </c>
      <c r="Q24" s="1502">
        <f t="shared" si="22"/>
        <v>1483.46</v>
      </c>
    </row>
    <row r="25" spans="1:17" ht="18.75" customHeight="1" x14ac:dyDescent="0.25">
      <c r="A25" s="1384" t="s">
        <v>512</v>
      </c>
      <c r="B25" s="1499">
        <v>8</v>
      </c>
      <c r="C25" s="1500">
        <f t="shared" ref="C25" si="37">B25/159</f>
        <v>5.0314465408805034E-2</v>
      </c>
      <c r="D25" s="582">
        <v>1485</v>
      </c>
      <c r="E25" s="582">
        <f t="shared" ref="E25" si="38">C25*D25</f>
        <v>74.716981132075475</v>
      </c>
      <c r="F25" s="1501">
        <v>0.2</v>
      </c>
      <c r="G25" s="582">
        <f t="shared" si="25"/>
        <v>14.94</v>
      </c>
      <c r="H25" s="582">
        <f t="shared" si="26"/>
        <v>3.6</v>
      </c>
      <c r="I25" s="1502">
        <f t="shared" ref="I25" si="39">G25+H25</f>
        <v>18.54</v>
      </c>
      <c r="J25" s="1499"/>
      <c r="K25" s="1500"/>
      <c r="L25" s="582"/>
      <c r="M25" s="582"/>
      <c r="N25" s="1501"/>
      <c r="O25" s="582"/>
      <c r="P25" s="582"/>
      <c r="Q25" s="1502"/>
    </row>
    <row r="26" spans="1:17" ht="18.75" customHeight="1" x14ac:dyDescent="0.25">
      <c r="A26" s="1384" t="s">
        <v>512</v>
      </c>
      <c r="B26" s="1497"/>
      <c r="C26" s="579"/>
      <c r="D26" s="79"/>
      <c r="E26" s="79"/>
      <c r="F26" s="1503"/>
      <c r="G26" s="582"/>
      <c r="H26" s="582"/>
      <c r="I26" s="1498"/>
      <c r="J26" s="1499">
        <v>104</v>
      </c>
      <c r="K26" s="1500">
        <f t="shared" si="18"/>
        <v>0.65408805031446537</v>
      </c>
      <c r="L26" s="582">
        <v>1485</v>
      </c>
      <c r="M26" s="582">
        <f t="shared" si="19"/>
        <v>971.32075471698113</v>
      </c>
      <c r="N26" s="1501">
        <v>1</v>
      </c>
      <c r="O26" s="582">
        <f t="shared" si="20"/>
        <v>971.32</v>
      </c>
      <c r="P26" s="582">
        <f t="shared" si="21"/>
        <v>233.99</v>
      </c>
      <c r="Q26" s="1502">
        <f t="shared" si="22"/>
        <v>1205.31</v>
      </c>
    </row>
    <row r="27" spans="1:17" ht="18.75" customHeight="1" x14ac:dyDescent="0.25">
      <c r="A27" s="1384" t="s">
        <v>512</v>
      </c>
      <c r="B27" s="1499">
        <v>32</v>
      </c>
      <c r="C27" s="1500">
        <f t="shared" ref="C27" si="40">B27/159</f>
        <v>0.20125786163522014</v>
      </c>
      <c r="D27" s="582">
        <v>1485</v>
      </c>
      <c r="E27" s="582">
        <f t="shared" ref="E27" si="41">C27*D27</f>
        <v>298.8679245283019</v>
      </c>
      <c r="F27" s="1501">
        <v>0.2</v>
      </c>
      <c r="G27" s="582">
        <f t="shared" si="25"/>
        <v>59.77</v>
      </c>
      <c r="H27" s="582">
        <f t="shared" si="26"/>
        <v>14.4</v>
      </c>
      <c r="I27" s="1502">
        <f t="shared" ref="I27" si="42">G27+H27</f>
        <v>74.17</v>
      </c>
      <c r="J27" s="1499"/>
      <c r="K27" s="1500"/>
      <c r="L27" s="582"/>
      <c r="M27" s="582"/>
      <c r="N27" s="1501"/>
      <c r="O27" s="582"/>
      <c r="P27" s="582"/>
      <c r="Q27" s="1502"/>
    </row>
    <row r="28" spans="1:17" ht="18.75" customHeight="1" x14ac:dyDescent="0.25">
      <c r="A28" s="1384" t="s">
        <v>512</v>
      </c>
      <c r="B28" s="1497"/>
      <c r="C28" s="579"/>
      <c r="D28" s="79"/>
      <c r="E28" s="79"/>
      <c r="F28" s="1503"/>
      <c r="G28" s="582"/>
      <c r="H28" s="582"/>
      <c r="I28" s="1498"/>
      <c r="J28" s="1499">
        <v>48</v>
      </c>
      <c r="K28" s="1500">
        <f t="shared" si="18"/>
        <v>0.30188679245283018</v>
      </c>
      <c r="L28" s="582">
        <v>1187</v>
      </c>
      <c r="M28" s="582">
        <f t="shared" si="19"/>
        <v>358.33962264150944</v>
      </c>
      <c r="N28" s="1501">
        <v>1</v>
      </c>
      <c r="O28" s="582">
        <f t="shared" si="20"/>
        <v>358.34</v>
      </c>
      <c r="P28" s="582">
        <f t="shared" si="21"/>
        <v>86.32</v>
      </c>
      <c r="Q28" s="1502">
        <f t="shared" si="22"/>
        <v>444.65999999999997</v>
      </c>
    </row>
    <row r="29" spans="1:17" ht="18.75" customHeight="1" x14ac:dyDescent="0.25">
      <c r="A29" s="1384" t="s">
        <v>512</v>
      </c>
      <c r="B29" s="1499">
        <v>48</v>
      </c>
      <c r="C29" s="1500">
        <f t="shared" ref="C29" si="43">B29/159</f>
        <v>0.30188679245283018</v>
      </c>
      <c r="D29" s="582">
        <v>1187</v>
      </c>
      <c r="E29" s="582">
        <f t="shared" ref="E29" si="44">C29*D29</f>
        <v>358.33962264150944</v>
      </c>
      <c r="F29" s="1501">
        <v>0.2</v>
      </c>
      <c r="G29" s="582">
        <f t="shared" si="25"/>
        <v>71.67</v>
      </c>
      <c r="H29" s="582">
        <f t="shared" si="26"/>
        <v>17.27</v>
      </c>
      <c r="I29" s="1502">
        <f t="shared" ref="I29" si="45">G29+H29</f>
        <v>88.94</v>
      </c>
      <c r="J29" s="1499"/>
      <c r="K29" s="1500"/>
      <c r="L29" s="582"/>
      <c r="M29" s="582"/>
      <c r="N29" s="1501"/>
      <c r="O29" s="582"/>
      <c r="P29" s="582"/>
      <c r="Q29" s="1502"/>
    </row>
    <row r="30" spans="1:17" ht="18.75" customHeight="1" x14ac:dyDescent="0.25">
      <c r="A30" s="1384" t="s">
        <v>512</v>
      </c>
      <c r="B30" s="1497"/>
      <c r="C30" s="579"/>
      <c r="D30" s="79"/>
      <c r="E30" s="79"/>
      <c r="F30" s="1503"/>
      <c r="G30" s="582"/>
      <c r="H30" s="582"/>
      <c r="I30" s="1498"/>
      <c r="J30" s="1499">
        <v>40</v>
      </c>
      <c r="K30" s="1500">
        <f t="shared" si="18"/>
        <v>0.25157232704402516</v>
      </c>
      <c r="L30" s="582">
        <v>1485</v>
      </c>
      <c r="M30" s="582">
        <f t="shared" si="19"/>
        <v>373.58490566037733</v>
      </c>
      <c r="N30" s="1501">
        <v>1</v>
      </c>
      <c r="O30" s="582">
        <f t="shared" si="20"/>
        <v>373.58</v>
      </c>
      <c r="P30" s="582">
        <f t="shared" si="21"/>
        <v>90</v>
      </c>
      <c r="Q30" s="1502">
        <f t="shared" si="22"/>
        <v>463.58</v>
      </c>
    </row>
    <row r="31" spans="1:17" ht="18.75" customHeight="1" x14ac:dyDescent="0.25">
      <c r="A31" s="1384" t="s">
        <v>512</v>
      </c>
      <c r="B31" s="1497"/>
      <c r="C31" s="579"/>
      <c r="D31" s="79"/>
      <c r="E31" s="79"/>
      <c r="F31" s="1503"/>
      <c r="G31" s="582"/>
      <c r="H31" s="582"/>
      <c r="I31" s="1498"/>
      <c r="J31" s="1499">
        <v>32</v>
      </c>
      <c r="K31" s="1500">
        <f t="shared" si="18"/>
        <v>0.20125786163522014</v>
      </c>
      <c r="L31" s="582">
        <v>1485</v>
      </c>
      <c r="M31" s="582">
        <f t="shared" si="19"/>
        <v>298.8679245283019</v>
      </c>
      <c r="N31" s="1501">
        <v>1</v>
      </c>
      <c r="O31" s="582">
        <f t="shared" si="20"/>
        <v>298.87</v>
      </c>
      <c r="P31" s="582">
        <f t="shared" si="21"/>
        <v>72</v>
      </c>
      <c r="Q31" s="1502">
        <f t="shared" si="22"/>
        <v>370.87</v>
      </c>
    </row>
    <row r="32" spans="1:17" ht="18.75" customHeight="1" x14ac:dyDescent="0.25">
      <c r="A32" s="1384" t="s">
        <v>512</v>
      </c>
      <c r="B32" s="1499">
        <v>16</v>
      </c>
      <c r="C32" s="1500">
        <f t="shared" ref="C32" si="46">B32/159</f>
        <v>0.10062893081761007</v>
      </c>
      <c r="D32" s="582">
        <v>1485</v>
      </c>
      <c r="E32" s="582">
        <f t="shared" ref="E32" si="47">C32*D32</f>
        <v>149.43396226415095</v>
      </c>
      <c r="F32" s="1501">
        <v>0.2</v>
      </c>
      <c r="G32" s="582">
        <f t="shared" si="25"/>
        <v>29.89</v>
      </c>
      <c r="H32" s="582">
        <f t="shared" si="26"/>
        <v>7.2</v>
      </c>
      <c r="I32" s="1502">
        <f t="shared" ref="I32" si="48">G32+H32</f>
        <v>37.090000000000003</v>
      </c>
      <c r="J32" s="1499"/>
      <c r="K32" s="1500"/>
      <c r="L32" s="582"/>
      <c r="M32" s="582"/>
      <c r="N32" s="1501"/>
      <c r="O32" s="582"/>
      <c r="P32" s="582"/>
      <c r="Q32" s="1502"/>
    </row>
    <row r="33" spans="1:17" ht="18.75" customHeight="1" x14ac:dyDescent="0.25">
      <c r="A33" s="1384" t="s">
        <v>512</v>
      </c>
      <c r="B33" s="1497"/>
      <c r="C33" s="579"/>
      <c r="D33" s="79"/>
      <c r="E33" s="79"/>
      <c r="F33" s="1503"/>
      <c r="G33" s="582"/>
      <c r="H33" s="582"/>
      <c r="I33" s="1498"/>
      <c r="J33" s="1499">
        <v>24</v>
      </c>
      <c r="K33" s="1500">
        <f t="shared" si="18"/>
        <v>0.15094339622641509</v>
      </c>
      <c r="L33" s="582">
        <v>1187</v>
      </c>
      <c r="M33" s="582">
        <f t="shared" si="19"/>
        <v>179.16981132075472</v>
      </c>
      <c r="N33" s="1501">
        <v>1</v>
      </c>
      <c r="O33" s="582">
        <f t="shared" si="20"/>
        <v>179.17</v>
      </c>
      <c r="P33" s="582">
        <f t="shared" si="21"/>
        <v>43.16</v>
      </c>
      <c r="Q33" s="1502">
        <f t="shared" si="22"/>
        <v>222.32999999999998</v>
      </c>
    </row>
    <row r="34" spans="1:17" ht="18.75" customHeight="1" x14ac:dyDescent="0.25">
      <c r="A34" s="1384" t="s">
        <v>512</v>
      </c>
      <c r="B34" s="1499">
        <v>32</v>
      </c>
      <c r="C34" s="1500">
        <f t="shared" ref="C34" si="49">B34/159</f>
        <v>0.20125786163522014</v>
      </c>
      <c r="D34" s="582">
        <v>1187</v>
      </c>
      <c r="E34" s="582">
        <f t="shared" ref="E34" si="50">C34*D34</f>
        <v>238.8930817610063</v>
      </c>
      <c r="F34" s="1501">
        <v>0.2</v>
      </c>
      <c r="G34" s="582">
        <f t="shared" si="25"/>
        <v>47.78</v>
      </c>
      <c r="H34" s="582">
        <f t="shared" si="26"/>
        <v>11.51</v>
      </c>
      <c r="I34" s="1502">
        <f t="shared" ref="I34" si="51">G34+H34</f>
        <v>59.29</v>
      </c>
      <c r="J34" s="1499"/>
      <c r="K34" s="1500"/>
      <c r="L34" s="582"/>
      <c r="M34" s="582"/>
      <c r="N34" s="1501"/>
      <c r="O34" s="582"/>
      <c r="P34" s="582"/>
      <c r="Q34" s="1502"/>
    </row>
    <row r="35" spans="1:17" ht="18.75" customHeight="1" x14ac:dyDescent="0.25">
      <c r="A35" s="1384" t="s">
        <v>512</v>
      </c>
      <c r="B35" s="1497"/>
      <c r="C35" s="579"/>
      <c r="D35" s="79"/>
      <c r="E35" s="79"/>
      <c r="F35" s="1503"/>
      <c r="G35" s="582"/>
      <c r="H35" s="582"/>
      <c r="I35" s="1498"/>
      <c r="J35" s="1499">
        <v>120</v>
      </c>
      <c r="K35" s="1500">
        <f t="shared" si="18"/>
        <v>0.75471698113207553</v>
      </c>
      <c r="L35" s="582">
        <v>1485</v>
      </c>
      <c r="M35" s="582">
        <f t="shared" si="19"/>
        <v>1120.7547169811321</v>
      </c>
      <c r="N35" s="1501">
        <v>1</v>
      </c>
      <c r="O35" s="582">
        <f t="shared" si="20"/>
        <v>1120.75</v>
      </c>
      <c r="P35" s="582">
        <f t="shared" si="21"/>
        <v>269.99</v>
      </c>
      <c r="Q35" s="1502">
        <f t="shared" si="22"/>
        <v>1390.74</v>
      </c>
    </row>
    <row r="36" spans="1:17" ht="18.75" customHeight="1" x14ac:dyDescent="0.25">
      <c r="A36" s="1384" t="s">
        <v>512</v>
      </c>
      <c r="B36" s="1499">
        <v>40</v>
      </c>
      <c r="C36" s="1500">
        <f t="shared" ref="C36" si="52">B36/159</f>
        <v>0.25157232704402516</v>
      </c>
      <c r="D36" s="582">
        <v>1485</v>
      </c>
      <c r="E36" s="582">
        <f t="shared" ref="E36" si="53">C36*D36</f>
        <v>373.58490566037733</v>
      </c>
      <c r="F36" s="1501">
        <v>0.2</v>
      </c>
      <c r="G36" s="582">
        <f t="shared" si="25"/>
        <v>74.72</v>
      </c>
      <c r="H36" s="582">
        <f t="shared" si="26"/>
        <v>18</v>
      </c>
      <c r="I36" s="1502">
        <f t="shared" ref="I36" si="54">G36+H36</f>
        <v>92.72</v>
      </c>
      <c r="J36" s="1499"/>
      <c r="K36" s="1500"/>
      <c r="L36" s="582"/>
      <c r="M36" s="582"/>
      <c r="N36" s="1501"/>
      <c r="O36" s="582"/>
      <c r="P36" s="582"/>
      <c r="Q36" s="1502"/>
    </row>
    <row r="37" spans="1:17" ht="18.75" customHeight="1" x14ac:dyDescent="0.25">
      <c r="A37" s="1384" t="s">
        <v>512</v>
      </c>
      <c r="B37" s="1497"/>
      <c r="C37" s="579"/>
      <c r="D37" s="79"/>
      <c r="E37" s="79"/>
      <c r="F37" s="1503"/>
      <c r="G37" s="582"/>
      <c r="H37" s="582"/>
      <c r="I37" s="1498"/>
      <c r="J37" s="1499">
        <v>40</v>
      </c>
      <c r="K37" s="1500">
        <f t="shared" si="18"/>
        <v>0.25157232704402516</v>
      </c>
      <c r="L37" s="582">
        <v>1485</v>
      </c>
      <c r="M37" s="582">
        <f t="shared" si="19"/>
        <v>373.58490566037733</v>
      </c>
      <c r="N37" s="1501">
        <v>1</v>
      </c>
      <c r="O37" s="582">
        <f t="shared" si="20"/>
        <v>373.58</v>
      </c>
      <c r="P37" s="582">
        <f t="shared" si="21"/>
        <v>90</v>
      </c>
      <c r="Q37" s="1502">
        <f t="shared" si="22"/>
        <v>463.58</v>
      </c>
    </row>
    <row r="38" spans="1:17" ht="19.5" customHeight="1" x14ac:dyDescent="0.25">
      <c r="A38" s="1384" t="s">
        <v>512</v>
      </c>
      <c r="B38" s="1499">
        <v>16</v>
      </c>
      <c r="C38" s="1500">
        <f t="shared" ref="C38" si="55">B38/159</f>
        <v>0.10062893081761007</v>
      </c>
      <c r="D38" s="582">
        <v>1485</v>
      </c>
      <c r="E38" s="582">
        <f t="shared" ref="E38" si="56">C38*D38</f>
        <v>149.43396226415095</v>
      </c>
      <c r="F38" s="1501">
        <v>0.2</v>
      </c>
      <c r="G38" s="582">
        <f t="shared" si="25"/>
        <v>29.89</v>
      </c>
      <c r="H38" s="582">
        <f t="shared" si="26"/>
        <v>7.2</v>
      </c>
      <c r="I38" s="1502">
        <f t="shared" ref="I38" si="57">G38+H38</f>
        <v>37.090000000000003</v>
      </c>
      <c r="J38" s="1499"/>
      <c r="K38" s="1500"/>
      <c r="L38" s="582"/>
      <c r="M38" s="582"/>
      <c r="N38" s="1501"/>
      <c r="O38" s="582"/>
      <c r="P38" s="582"/>
      <c r="Q38" s="1502"/>
    </row>
    <row r="39" spans="1:17" ht="49.5" customHeight="1" x14ac:dyDescent="0.25">
      <c r="A39" s="1491" t="s">
        <v>9</v>
      </c>
      <c r="B39" s="1492">
        <f>SUM(B40:B61)</f>
        <v>384</v>
      </c>
      <c r="C39" s="1493">
        <f t="shared" ref="C39:I39" si="58">SUM(C40:C61)</f>
        <v>2.4150943396226414</v>
      </c>
      <c r="D39" s="1432"/>
      <c r="E39" s="1432"/>
      <c r="F39" s="1432"/>
      <c r="G39" s="1432">
        <f t="shared" si="58"/>
        <v>374.48999999999995</v>
      </c>
      <c r="H39" s="1432">
        <f t="shared" si="58"/>
        <v>90.22999999999999</v>
      </c>
      <c r="I39" s="1494">
        <f t="shared" si="58"/>
        <v>464.71999999999997</v>
      </c>
      <c r="J39" s="1504">
        <f>SUM(J40:J61)</f>
        <v>1056</v>
      </c>
      <c r="K39" s="1505">
        <f t="shared" ref="K39" si="59">SUM(K40:K61)</f>
        <v>6.6415094339622636</v>
      </c>
      <c r="L39" s="1506"/>
      <c r="M39" s="1506"/>
      <c r="N39" s="1507"/>
      <c r="O39" s="1506">
        <f t="shared" ref="O39" si="60">SUM(O40:O61)</f>
        <v>5087.2299999999996</v>
      </c>
      <c r="P39" s="1506">
        <f t="shared" ref="P39" si="61">SUM(P40:P61)</f>
        <v>1225.52</v>
      </c>
      <c r="Q39" s="1508">
        <f t="shared" ref="Q39" si="62">SUM(Q40:Q61)</f>
        <v>6312.75</v>
      </c>
    </row>
    <row r="40" spans="1:17" ht="18.75" customHeight="1" x14ac:dyDescent="0.25">
      <c r="A40" s="1384" t="s">
        <v>1809</v>
      </c>
      <c r="B40" s="1497"/>
      <c r="C40" s="579"/>
      <c r="D40" s="79"/>
      <c r="E40" s="79"/>
      <c r="F40" s="1503"/>
      <c r="G40" s="582"/>
      <c r="H40" s="582"/>
      <c r="I40" s="1498"/>
      <c r="J40" s="1499">
        <v>192</v>
      </c>
      <c r="K40" s="1500">
        <f>J40/159</f>
        <v>1.2075471698113207</v>
      </c>
      <c r="L40" s="582">
        <v>785</v>
      </c>
      <c r="M40" s="582">
        <f>L40*K40</f>
        <v>947.92452830188677</v>
      </c>
      <c r="N40" s="1501">
        <v>1</v>
      </c>
      <c r="O40" s="582">
        <f t="shared" ref="O40" si="63">ROUND(M40*N40,2)</f>
        <v>947.92</v>
      </c>
      <c r="P40" s="582">
        <f t="shared" ref="P40:P60" si="64">ROUND(O40*0.2409,2)</f>
        <v>228.35</v>
      </c>
      <c r="Q40" s="1502">
        <f t="shared" ref="Q40" si="65">O40+P40</f>
        <v>1176.27</v>
      </c>
    </row>
    <row r="41" spans="1:17" ht="18.75" customHeight="1" x14ac:dyDescent="0.25">
      <c r="A41" s="1384" t="s">
        <v>1809</v>
      </c>
      <c r="B41" s="1499">
        <v>64</v>
      </c>
      <c r="C41" s="1500">
        <f t="shared" ref="C41" si="66">B41/159</f>
        <v>0.40251572327044027</v>
      </c>
      <c r="D41" s="582">
        <v>785</v>
      </c>
      <c r="E41" s="582">
        <f t="shared" ref="E41" si="67">D41*C41</f>
        <v>315.97484276729563</v>
      </c>
      <c r="F41" s="1501">
        <v>0.2</v>
      </c>
      <c r="G41" s="582">
        <f t="shared" si="25"/>
        <v>63.19</v>
      </c>
      <c r="H41" s="582">
        <f t="shared" si="26"/>
        <v>15.22</v>
      </c>
      <c r="I41" s="1502">
        <f t="shared" ref="I41" si="68">G41+H41</f>
        <v>78.41</v>
      </c>
      <c r="J41" s="1499"/>
      <c r="K41" s="1500"/>
      <c r="L41" s="582"/>
      <c r="M41" s="582"/>
      <c r="N41" s="1501"/>
      <c r="O41" s="582"/>
      <c r="P41" s="582"/>
      <c r="Q41" s="1502"/>
    </row>
    <row r="42" spans="1:17" ht="18.75" customHeight="1" x14ac:dyDescent="0.25">
      <c r="A42" s="1384" t="s">
        <v>1809</v>
      </c>
      <c r="B42" s="1497"/>
      <c r="C42" s="579"/>
      <c r="D42" s="79"/>
      <c r="E42" s="79"/>
      <c r="F42" s="1503"/>
      <c r="G42" s="582"/>
      <c r="H42" s="582"/>
      <c r="I42" s="1498"/>
      <c r="J42" s="1499">
        <v>24</v>
      </c>
      <c r="K42" s="1500">
        <f t="shared" ref="K42:K60" si="69">J42/159</f>
        <v>0.15094339622641509</v>
      </c>
      <c r="L42" s="582">
        <v>785</v>
      </c>
      <c r="M42" s="582">
        <f t="shared" ref="M42:M60" si="70">L42*K42</f>
        <v>118.49056603773585</v>
      </c>
      <c r="N42" s="1501">
        <v>1</v>
      </c>
      <c r="O42" s="582">
        <f t="shared" ref="O42:O60" si="71">ROUND(M42*N42,2)</f>
        <v>118.49</v>
      </c>
      <c r="P42" s="582">
        <f t="shared" si="64"/>
        <v>28.54</v>
      </c>
      <c r="Q42" s="1502">
        <f t="shared" ref="Q42:Q60" si="72">O42+P42</f>
        <v>147.03</v>
      </c>
    </row>
    <row r="43" spans="1:17" ht="18.75" customHeight="1" x14ac:dyDescent="0.25">
      <c r="A43" s="1384" t="s">
        <v>1809</v>
      </c>
      <c r="B43" s="1499">
        <v>24</v>
      </c>
      <c r="C43" s="1500">
        <f t="shared" ref="C43" si="73">B43/159</f>
        <v>0.15094339622641509</v>
      </c>
      <c r="D43" s="582">
        <v>785</v>
      </c>
      <c r="E43" s="582">
        <f t="shared" ref="E43" si="74">D43*C43</f>
        <v>118.49056603773585</v>
      </c>
      <c r="F43" s="1501">
        <v>0.2</v>
      </c>
      <c r="G43" s="582">
        <f t="shared" si="25"/>
        <v>23.7</v>
      </c>
      <c r="H43" s="582">
        <f t="shared" si="26"/>
        <v>5.71</v>
      </c>
      <c r="I43" s="1502">
        <f t="shared" ref="I43" si="75">G43+H43</f>
        <v>29.41</v>
      </c>
      <c r="J43" s="1499"/>
      <c r="K43" s="1500"/>
      <c r="L43" s="582"/>
      <c r="M43" s="582"/>
      <c r="N43" s="1501"/>
      <c r="O43" s="582"/>
      <c r="P43" s="582"/>
      <c r="Q43" s="1502"/>
    </row>
    <row r="44" spans="1:17" ht="18.75" customHeight="1" x14ac:dyDescent="0.25">
      <c r="A44" s="1384" t="s">
        <v>1809</v>
      </c>
      <c r="B44" s="1497"/>
      <c r="C44" s="579"/>
      <c r="D44" s="79"/>
      <c r="E44" s="79"/>
      <c r="F44" s="1503"/>
      <c r="G44" s="582"/>
      <c r="H44" s="582"/>
      <c r="I44" s="1498"/>
      <c r="J44" s="1499">
        <v>48</v>
      </c>
      <c r="K44" s="1500">
        <f t="shared" si="69"/>
        <v>0.30188679245283018</v>
      </c>
      <c r="L44" s="582">
        <v>785</v>
      </c>
      <c r="M44" s="582">
        <f t="shared" si="70"/>
        <v>236.98113207547169</v>
      </c>
      <c r="N44" s="1501">
        <v>1</v>
      </c>
      <c r="O44" s="582">
        <f t="shared" si="71"/>
        <v>236.98</v>
      </c>
      <c r="P44" s="582">
        <f t="shared" si="64"/>
        <v>57.09</v>
      </c>
      <c r="Q44" s="1502">
        <f t="shared" si="72"/>
        <v>294.07</v>
      </c>
    </row>
    <row r="45" spans="1:17" ht="18.75" customHeight="1" x14ac:dyDescent="0.25">
      <c r="A45" s="1384" t="s">
        <v>1809</v>
      </c>
      <c r="B45" s="1499">
        <v>24</v>
      </c>
      <c r="C45" s="1500">
        <f t="shared" ref="C45" si="76">B45/159</f>
        <v>0.15094339622641509</v>
      </c>
      <c r="D45" s="582">
        <v>785</v>
      </c>
      <c r="E45" s="582">
        <f t="shared" ref="E45" si="77">D45*C45</f>
        <v>118.49056603773585</v>
      </c>
      <c r="F45" s="1501">
        <v>0.2</v>
      </c>
      <c r="G45" s="582">
        <f t="shared" si="25"/>
        <v>23.7</v>
      </c>
      <c r="H45" s="582">
        <f t="shared" si="26"/>
        <v>5.71</v>
      </c>
      <c r="I45" s="1502">
        <f t="shared" ref="I45" si="78">G45+H45</f>
        <v>29.41</v>
      </c>
      <c r="J45" s="1499"/>
      <c r="K45" s="1500"/>
      <c r="L45" s="582"/>
      <c r="M45" s="582"/>
      <c r="N45" s="1501"/>
      <c r="O45" s="582"/>
      <c r="P45" s="582"/>
      <c r="Q45" s="1502"/>
    </row>
    <row r="46" spans="1:17" ht="18.75" customHeight="1" x14ac:dyDescent="0.25">
      <c r="A46" s="1384" t="s">
        <v>1809</v>
      </c>
      <c r="B46" s="1497"/>
      <c r="C46" s="579"/>
      <c r="D46" s="79"/>
      <c r="E46" s="79"/>
      <c r="F46" s="1503"/>
      <c r="G46" s="582"/>
      <c r="H46" s="582"/>
      <c r="I46" s="1498"/>
      <c r="J46" s="1499">
        <v>96</v>
      </c>
      <c r="K46" s="1500">
        <f t="shared" si="69"/>
        <v>0.60377358490566035</v>
      </c>
      <c r="L46" s="582">
        <v>785</v>
      </c>
      <c r="M46" s="582">
        <f t="shared" si="70"/>
        <v>473.96226415094338</v>
      </c>
      <c r="N46" s="1501">
        <v>1</v>
      </c>
      <c r="O46" s="582">
        <f t="shared" si="71"/>
        <v>473.96</v>
      </c>
      <c r="P46" s="582">
        <f t="shared" si="64"/>
        <v>114.18</v>
      </c>
      <c r="Q46" s="1502">
        <f t="shared" si="72"/>
        <v>588.14</v>
      </c>
    </row>
    <row r="47" spans="1:17" ht="18.75" customHeight="1" x14ac:dyDescent="0.25">
      <c r="A47" s="1384" t="s">
        <v>1809</v>
      </c>
      <c r="B47" s="1499">
        <v>72</v>
      </c>
      <c r="C47" s="1500">
        <f t="shared" ref="C47:C48" si="79">B47/159</f>
        <v>0.45283018867924529</v>
      </c>
      <c r="D47" s="582">
        <v>785</v>
      </c>
      <c r="E47" s="582">
        <f t="shared" ref="E47:E48" si="80">D47*C47</f>
        <v>355.47169811320754</v>
      </c>
      <c r="F47" s="1501">
        <v>0.2</v>
      </c>
      <c r="G47" s="582">
        <f t="shared" si="25"/>
        <v>71.09</v>
      </c>
      <c r="H47" s="582">
        <f t="shared" si="26"/>
        <v>17.13</v>
      </c>
      <c r="I47" s="1502">
        <f t="shared" ref="I47:I48" si="81">G47+H47</f>
        <v>88.22</v>
      </c>
      <c r="J47" s="1499"/>
      <c r="K47" s="1500"/>
      <c r="L47" s="582"/>
      <c r="M47" s="582"/>
      <c r="N47" s="1501"/>
      <c r="O47" s="582"/>
      <c r="P47" s="582"/>
      <c r="Q47" s="1502"/>
    </row>
    <row r="48" spans="1:17" ht="18.75" customHeight="1" x14ac:dyDescent="0.25">
      <c r="A48" s="1384" t="s">
        <v>1809</v>
      </c>
      <c r="B48" s="1499">
        <v>24</v>
      </c>
      <c r="C48" s="1500">
        <f t="shared" si="79"/>
        <v>0.15094339622641509</v>
      </c>
      <c r="D48" s="582">
        <v>785</v>
      </c>
      <c r="E48" s="582">
        <f t="shared" si="80"/>
        <v>118.49056603773585</v>
      </c>
      <c r="F48" s="1501">
        <v>0.2</v>
      </c>
      <c r="G48" s="582">
        <f t="shared" si="25"/>
        <v>23.7</v>
      </c>
      <c r="H48" s="582">
        <f t="shared" si="26"/>
        <v>5.71</v>
      </c>
      <c r="I48" s="1502">
        <f t="shared" si="81"/>
        <v>29.41</v>
      </c>
      <c r="J48" s="1499"/>
      <c r="K48" s="1500"/>
      <c r="L48" s="582"/>
      <c r="M48" s="582"/>
      <c r="N48" s="1501"/>
      <c r="O48" s="582"/>
      <c r="P48" s="582"/>
      <c r="Q48" s="1502"/>
    </row>
    <row r="49" spans="1:17" ht="18.75" customHeight="1" x14ac:dyDescent="0.25">
      <c r="A49" s="1384" t="s">
        <v>1809</v>
      </c>
      <c r="B49" s="1497"/>
      <c r="C49" s="579"/>
      <c r="D49" s="79"/>
      <c r="E49" s="79"/>
      <c r="F49" s="1503"/>
      <c r="G49" s="582"/>
      <c r="H49" s="582"/>
      <c r="I49" s="1498"/>
      <c r="J49" s="1499">
        <v>168</v>
      </c>
      <c r="K49" s="1500">
        <f t="shared" si="69"/>
        <v>1.0566037735849056</v>
      </c>
      <c r="L49" s="582">
        <v>785</v>
      </c>
      <c r="M49" s="582">
        <f t="shared" si="70"/>
        <v>829.43396226415098</v>
      </c>
      <c r="N49" s="1501">
        <v>1</v>
      </c>
      <c r="O49" s="582">
        <f t="shared" si="71"/>
        <v>829.43</v>
      </c>
      <c r="P49" s="582">
        <f t="shared" si="64"/>
        <v>199.81</v>
      </c>
      <c r="Q49" s="1502">
        <f t="shared" si="72"/>
        <v>1029.24</v>
      </c>
    </row>
    <row r="50" spans="1:17" ht="18.75" customHeight="1" x14ac:dyDescent="0.25">
      <c r="A50" s="1384" t="s">
        <v>1809</v>
      </c>
      <c r="B50" s="1499">
        <v>24</v>
      </c>
      <c r="C50" s="1500">
        <f t="shared" ref="C50" si="82">B50/159</f>
        <v>0.15094339622641509</v>
      </c>
      <c r="D50" s="582">
        <v>785</v>
      </c>
      <c r="E50" s="582">
        <f t="shared" ref="E50" si="83">D50*C50</f>
        <v>118.49056603773585</v>
      </c>
      <c r="F50" s="1501">
        <v>0.2</v>
      </c>
      <c r="G50" s="582">
        <f t="shared" si="25"/>
        <v>23.7</v>
      </c>
      <c r="H50" s="582">
        <f t="shared" si="26"/>
        <v>5.71</v>
      </c>
      <c r="I50" s="1502">
        <f t="shared" ref="I50" si="84">G50+H50</f>
        <v>29.41</v>
      </c>
      <c r="J50" s="1499"/>
      <c r="K50" s="1500"/>
      <c r="L50" s="582"/>
      <c r="M50" s="582"/>
      <c r="N50" s="1501"/>
      <c r="O50" s="582"/>
      <c r="P50" s="582"/>
      <c r="Q50" s="1502"/>
    </row>
    <row r="51" spans="1:17" ht="18.75" customHeight="1" x14ac:dyDescent="0.25">
      <c r="A51" s="1384" t="s">
        <v>1809</v>
      </c>
      <c r="B51" s="1497"/>
      <c r="C51" s="579"/>
      <c r="D51" s="79"/>
      <c r="E51" s="79"/>
      <c r="F51" s="1503"/>
      <c r="G51" s="582"/>
      <c r="H51" s="582"/>
      <c r="I51" s="1498"/>
      <c r="J51" s="1499">
        <v>56</v>
      </c>
      <c r="K51" s="1500">
        <f t="shared" si="69"/>
        <v>0.3522012578616352</v>
      </c>
      <c r="L51" s="582">
        <v>785</v>
      </c>
      <c r="M51" s="582">
        <f t="shared" si="70"/>
        <v>276.4779874213836</v>
      </c>
      <c r="N51" s="1501">
        <v>1</v>
      </c>
      <c r="O51" s="582">
        <f t="shared" si="71"/>
        <v>276.48</v>
      </c>
      <c r="P51" s="582">
        <f t="shared" si="64"/>
        <v>66.599999999999994</v>
      </c>
      <c r="Q51" s="1502">
        <f t="shared" si="72"/>
        <v>343.08000000000004</v>
      </c>
    </row>
    <row r="52" spans="1:17" ht="18.75" customHeight="1" x14ac:dyDescent="0.25">
      <c r="A52" s="1384" t="s">
        <v>1809</v>
      </c>
      <c r="B52" s="1499">
        <v>40</v>
      </c>
      <c r="C52" s="1500">
        <f t="shared" ref="C52" si="85">B52/159</f>
        <v>0.25157232704402516</v>
      </c>
      <c r="D52" s="582">
        <v>785</v>
      </c>
      <c r="E52" s="582">
        <f t="shared" ref="E52" si="86">D52*C52</f>
        <v>197.48427672955975</v>
      </c>
      <c r="F52" s="1501">
        <v>0.2</v>
      </c>
      <c r="G52" s="582">
        <f t="shared" si="25"/>
        <v>39.5</v>
      </c>
      <c r="H52" s="582">
        <f t="shared" si="26"/>
        <v>9.52</v>
      </c>
      <c r="I52" s="1502">
        <f t="shared" ref="I52" si="87">G52+H52</f>
        <v>49.019999999999996</v>
      </c>
      <c r="J52" s="1499"/>
      <c r="K52" s="1500"/>
      <c r="L52" s="582"/>
      <c r="M52" s="582"/>
      <c r="N52" s="1501"/>
      <c r="O52" s="582"/>
      <c r="P52" s="582"/>
      <c r="Q52" s="1502"/>
    </row>
    <row r="53" spans="1:17" ht="18.75" customHeight="1" x14ac:dyDescent="0.25">
      <c r="A53" s="1384" t="s">
        <v>1809</v>
      </c>
      <c r="B53" s="1497"/>
      <c r="C53" s="579"/>
      <c r="D53" s="79"/>
      <c r="E53" s="79"/>
      <c r="F53" s="1503"/>
      <c r="G53" s="582"/>
      <c r="H53" s="582"/>
      <c r="I53" s="1498"/>
      <c r="J53" s="1499">
        <v>48</v>
      </c>
      <c r="K53" s="1500">
        <f t="shared" si="69"/>
        <v>0.30188679245283018</v>
      </c>
      <c r="L53" s="582">
        <v>785</v>
      </c>
      <c r="M53" s="582">
        <f t="shared" si="70"/>
        <v>236.98113207547169</v>
      </c>
      <c r="N53" s="1501">
        <v>1</v>
      </c>
      <c r="O53" s="582">
        <f t="shared" si="71"/>
        <v>236.98</v>
      </c>
      <c r="P53" s="582">
        <f t="shared" si="64"/>
        <v>57.09</v>
      </c>
      <c r="Q53" s="1502">
        <f t="shared" si="72"/>
        <v>294.07</v>
      </c>
    </row>
    <row r="54" spans="1:17" ht="18.75" customHeight="1" x14ac:dyDescent="0.25">
      <c r="A54" s="1384" t="s">
        <v>1809</v>
      </c>
      <c r="B54" s="1497"/>
      <c r="C54" s="579"/>
      <c r="D54" s="79"/>
      <c r="E54" s="79"/>
      <c r="F54" s="1503"/>
      <c r="G54" s="582"/>
      <c r="H54" s="582"/>
      <c r="I54" s="1498"/>
      <c r="J54" s="1499">
        <v>64</v>
      </c>
      <c r="K54" s="1500">
        <f t="shared" si="69"/>
        <v>0.40251572327044027</v>
      </c>
      <c r="L54" s="582">
        <v>785</v>
      </c>
      <c r="M54" s="582">
        <f t="shared" si="70"/>
        <v>315.97484276729563</v>
      </c>
      <c r="N54" s="1501">
        <v>1</v>
      </c>
      <c r="O54" s="582">
        <f t="shared" si="71"/>
        <v>315.97000000000003</v>
      </c>
      <c r="P54" s="582">
        <f t="shared" si="64"/>
        <v>76.12</v>
      </c>
      <c r="Q54" s="1502">
        <f t="shared" si="72"/>
        <v>392.09000000000003</v>
      </c>
    </row>
    <row r="55" spans="1:17" ht="18.75" customHeight="1" x14ac:dyDescent="0.25">
      <c r="A55" s="1384" t="s">
        <v>1809</v>
      </c>
      <c r="B55" s="1499">
        <v>24</v>
      </c>
      <c r="C55" s="1500">
        <f t="shared" ref="C55" si="88">B55/159</f>
        <v>0.15094339622641509</v>
      </c>
      <c r="D55" s="582">
        <v>785</v>
      </c>
      <c r="E55" s="582">
        <f t="shared" ref="E55" si="89">D55*C55</f>
        <v>118.49056603773585</v>
      </c>
      <c r="F55" s="1501">
        <v>0.2</v>
      </c>
      <c r="G55" s="582">
        <f t="shared" si="25"/>
        <v>23.7</v>
      </c>
      <c r="H55" s="582">
        <f t="shared" si="26"/>
        <v>5.71</v>
      </c>
      <c r="I55" s="1502">
        <f t="shared" ref="I55" si="90">G55+H55</f>
        <v>29.41</v>
      </c>
      <c r="J55" s="1499"/>
      <c r="K55" s="1500"/>
      <c r="L55" s="582"/>
      <c r="M55" s="582"/>
      <c r="N55" s="1501"/>
      <c r="O55" s="582"/>
      <c r="P55" s="582"/>
      <c r="Q55" s="1502"/>
    </row>
    <row r="56" spans="1:17" ht="18.75" customHeight="1" x14ac:dyDescent="0.25">
      <c r="A56" s="1384" t="s">
        <v>1809</v>
      </c>
      <c r="B56" s="1497"/>
      <c r="C56" s="579"/>
      <c r="D56" s="79"/>
      <c r="E56" s="79"/>
      <c r="F56" s="1503"/>
      <c r="G56" s="582"/>
      <c r="H56" s="582"/>
      <c r="I56" s="1498"/>
      <c r="J56" s="1499">
        <v>144</v>
      </c>
      <c r="K56" s="1500">
        <f t="shared" si="69"/>
        <v>0.90566037735849059</v>
      </c>
      <c r="L56" s="582">
        <v>785</v>
      </c>
      <c r="M56" s="582">
        <f t="shared" si="70"/>
        <v>710.94339622641508</v>
      </c>
      <c r="N56" s="1501">
        <v>1</v>
      </c>
      <c r="O56" s="582">
        <f t="shared" si="71"/>
        <v>710.94</v>
      </c>
      <c r="P56" s="582">
        <f t="shared" si="64"/>
        <v>171.27</v>
      </c>
      <c r="Q56" s="1502">
        <f t="shared" si="72"/>
        <v>882.21</v>
      </c>
    </row>
    <row r="57" spans="1:17" ht="18.75" customHeight="1" x14ac:dyDescent="0.25">
      <c r="A57" s="1384" t="s">
        <v>1809</v>
      </c>
      <c r="B57" s="1499">
        <v>48</v>
      </c>
      <c r="C57" s="1500">
        <f t="shared" ref="C57" si="91">B57/159</f>
        <v>0.30188679245283018</v>
      </c>
      <c r="D57" s="582">
        <v>785</v>
      </c>
      <c r="E57" s="582">
        <f t="shared" ref="E57" si="92">D57*C57</f>
        <v>236.98113207547169</v>
      </c>
      <c r="F57" s="1501">
        <v>0.2</v>
      </c>
      <c r="G57" s="582">
        <f t="shared" si="25"/>
        <v>47.4</v>
      </c>
      <c r="H57" s="582">
        <f t="shared" si="26"/>
        <v>11.42</v>
      </c>
      <c r="I57" s="1502">
        <f t="shared" ref="I57" si="93">G57+H57</f>
        <v>58.82</v>
      </c>
      <c r="J57" s="1499"/>
      <c r="K57" s="1500"/>
      <c r="L57" s="582"/>
      <c r="M57" s="582"/>
      <c r="N57" s="1501"/>
      <c r="O57" s="582"/>
      <c r="P57" s="582"/>
      <c r="Q57" s="1502"/>
    </row>
    <row r="58" spans="1:17" ht="18.75" customHeight="1" x14ac:dyDescent="0.25">
      <c r="A58" s="1384" t="s">
        <v>1810</v>
      </c>
      <c r="B58" s="1497"/>
      <c r="C58" s="579"/>
      <c r="D58" s="79"/>
      <c r="E58" s="79"/>
      <c r="F58" s="1503"/>
      <c r="G58" s="582"/>
      <c r="H58" s="582"/>
      <c r="I58" s="1498"/>
      <c r="J58" s="1499">
        <v>144</v>
      </c>
      <c r="K58" s="1500">
        <f t="shared" si="69"/>
        <v>0.90566037735849059</v>
      </c>
      <c r="L58" s="582">
        <v>692</v>
      </c>
      <c r="M58" s="582">
        <f t="shared" si="70"/>
        <v>626.71698113207549</v>
      </c>
      <c r="N58" s="1501">
        <v>1</v>
      </c>
      <c r="O58" s="582">
        <f t="shared" si="71"/>
        <v>626.72</v>
      </c>
      <c r="P58" s="582">
        <f t="shared" si="64"/>
        <v>150.97999999999999</v>
      </c>
      <c r="Q58" s="1502">
        <f t="shared" si="72"/>
        <v>777.7</v>
      </c>
    </row>
    <row r="59" spans="1:17" ht="18.75" customHeight="1" x14ac:dyDescent="0.25">
      <c r="A59" s="1384" t="s">
        <v>1810</v>
      </c>
      <c r="B59" s="1499">
        <v>32</v>
      </c>
      <c r="C59" s="1500">
        <f t="shared" ref="C59" si="94">B59/159</f>
        <v>0.20125786163522014</v>
      </c>
      <c r="D59" s="582">
        <v>692</v>
      </c>
      <c r="E59" s="582">
        <f t="shared" ref="E59" si="95">D59*C59</f>
        <v>139.27044025157232</v>
      </c>
      <c r="F59" s="1501">
        <v>0.2</v>
      </c>
      <c r="G59" s="582">
        <f t="shared" si="25"/>
        <v>27.85</v>
      </c>
      <c r="H59" s="582">
        <f t="shared" si="26"/>
        <v>6.71</v>
      </c>
      <c r="I59" s="1502">
        <f t="shared" ref="I59" si="96">G59+H59</f>
        <v>34.56</v>
      </c>
      <c r="J59" s="1499"/>
      <c r="K59" s="1500"/>
      <c r="L59" s="582"/>
      <c r="M59" s="582"/>
      <c r="N59" s="1501"/>
      <c r="O59" s="582"/>
      <c r="P59" s="582"/>
      <c r="Q59" s="1502"/>
    </row>
    <row r="60" spans="1:17" ht="18.75" customHeight="1" x14ac:dyDescent="0.25">
      <c r="A60" s="1384" t="s">
        <v>1810</v>
      </c>
      <c r="B60" s="1497"/>
      <c r="C60" s="579"/>
      <c r="D60" s="79"/>
      <c r="E60" s="79"/>
      <c r="F60" s="1503"/>
      <c r="G60" s="582"/>
      <c r="H60" s="582"/>
      <c r="I60" s="1498"/>
      <c r="J60" s="1499">
        <v>72</v>
      </c>
      <c r="K60" s="1500">
        <f t="shared" si="69"/>
        <v>0.45283018867924529</v>
      </c>
      <c r="L60" s="582">
        <v>692</v>
      </c>
      <c r="M60" s="582">
        <f t="shared" si="70"/>
        <v>313.35849056603774</v>
      </c>
      <c r="N60" s="1501">
        <v>1</v>
      </c>
      <c r="O60" s="582">
        <f t="shared" si="71"/>
        <v>313.36</v>
      </c>
      <c r="P60" s="582">
        <f t="shared" si="64"/>
        <v>75.489999999999995</v>
      </c>
      <c r="Q60" s="1502">
        <f t="shared" si="72"/>
        <v>388.85</v>
      </c>
    </row>
    <row r="61" spans="1:17" ht="18.75" customHeight="1" x14ac:dyDescent="0.25">
      <c r="A61" s="1384" t="s">
        <v>1810</v>
      </c>
      <c r="B61" s="1499">
        <v>8</v>
      </c>
      <c r="C61" s="1500">
        <f t="shared" ref="C61" si="97">B61/159</f>
        <v>5.0314465408805034E-2</v>
      </c>
      <c r="D61" s="582">
        <v>692</v>
      </c>
      <c r="E61" s="582">
        <f t="shared" ref="E61" si="98">D61*C61</f>
        <v>34.817610062893081</v>
      </c>
      <c r="F61" s="1501">
        <v>0.2</v>
      </c>
      <c r="G61" s="582">
        <f t="shared" si="25"/>
        <v>6.96</v>
      </c>
      <c r="H61" s="582">
        <f t="shared" si="26"/>
        <v>1.68</v>
      </c>
      <c r="I61" s="1502">
        <f t="shared" ref="I61" si="99">G61+H61</f>
        <v>8.64</v>
      </c>
      <c r="J61" s="1499"/>
      <c r="K61" s="1500"/>
      <c r="L61" s="582"/>
      <c r="M61" s="582"/>
      <c r="N61" s="582"/>
      <c r="O61" s="582"/>
      <c r="P61" s="582"/>
      <c r="Q61" s="1502"/>
    </row>
    <row r="62" spans="1:17" ht="16.5" hidden="1" customHeight="1" x14ac:dyDescent="0.25">
      <c r="A62" s="1854"/>
      <c r="B62" s="1868" t="s">
        <v>23</v>
      </c>
      <c r="C62" s="1869"/>
      <c r="D62" s="1869"/>
      <c r="E62" s="1869"/>
      <c r="F62" s="1869"/>
      <c r="G62" s="1869"/>
      <c r="H62" s="1869"/>
      <c r="I62" s="1870"/>
      <c r="J62" s="1871" t="s">
        <v>25</v>
      </c>
      <c r="K62" s="1872"/>
      <c r="L62" s="1872"/>
      <c r="M62" s="1872"/>
      <c r="N62" s="1872"/>
      <c r="O62" s="1872"/>
      <c r="P62" s="1872"/>
      <c r="Q62" s="1873"/>
    </row>
    <row r="63" spans="1:17" ht="198.75" hidden="1" customHeight="1" x14ac:dyDescent="0.25">
      <c r="A63" s="1855"/>
      <c r="B63" s="1474" t="s">
        <v>22</v>
      </c>
      <c r="C63" s="1475" t="s">
        <v>16</v>
      </c>
      <c r="D63" s="1476" t="s">
        <v>17</v>
      </c>
      <c r="E63" s="1476" t="s">
        <v>14</v>
      </c>
      <c r="F63" s="1476" t="s">
        <v>4</v>
      </c>
      <c r="G63" s="1476" t="s">
        <v>5</v>
      </c>
      <c r="H63" s="1476" t="s">
        <v>6</v>
      </c>
      <c r="I63" s="1477" t="s">
        <v>7</v>
      </c>
      <c r="J63" s="1509" t="s">
        <v>22</v>
      </c>
      <c r="K63" s="1476" t="s">
        <v>16</v>
      </c>
      <c r="L63" s="1476" t="s">
        <v>17</v>
      </c>
      <c r="M63" s="1476" t="s">
        <v>14</v>
      </c>
      <c r="N63" s="1476" t="s">
        <v>4</v>
      </c>
      <c r="O63" s="1476" t="s">
        <v>5</v>
      </c>
      <c r="P63" s="1476" t="s">
        <v>6</v>
      </c>
      <c r="Q63" s="1477" t="s">
        <v>7</v>
      </c>
    </row>
    <row r="64" spans="1:17" ht="19.5" hidden="1" customHeight="1" x14ac:dyDescent="0.25">
      <c r="A64" s="1478"/>
      <c r="B64" s="1474">
        <v>1</v>
      </c>
      <c r="C64" s="1475" t="s">
        <v>24</v>
      </c>
      <c r="D64" s="1475">
        <v>3</v>
      </c>
      <c r="E64" s="1475" t="s">
        <v>18</v>
      </c>
      <c r="F64" s="1475">
        <v>5</v>
      </c>
      <c r="G64" s="1475" t="s">
        <v>19</v>
      </c>
      <c r="H64" s="1475" t="s">
        <v>20</v>
      </c>
      <c r="I64" s="1479" t="s">
        <v>21</v>
      </c>
      <c r="J64" s="1509">
        <v>1</v>
      </c>
      <c r="K64" s="1476" t="s">
        <v>24</v>
      </c>
      <c r="L64" s="1476">
        <v>3</v>
      </c>
      <c r="M64" s="1476" t="s">
        <v>18</v>
      </c>
      <c r="N64" s="1476">
        <v>5</v>
      </c>
      <c r="O64" s="1476" t="s">
        <v>19</v>
      </c>
      <c r="P64" s="1476" t="s">
        <v>20</v>
      </c>
      <c r="Q64" s="1477" t="s">
        <v>21</v>
      </c>
    </row>
    <row r="65" spans="1:17" s="565" customFormat="1" ht="24" customHeight="1" x14ac:dyDescent="0.25">
      <c r="A65" s="1486" t="s">
        <v>1811</v>
      </c>
      <c r="B65" s="1510"/>
      <c r="C65" s="580"/>
      <c r="D65" s="577"/>
      <c r="E65" s="577"/>
      <c r="F65" s="577"/>
      <c r="G65" s="577"/>
      <c r="H65" s="577"/>
      <c r="I65" s="578"/>
      <c r="J65" s="1511">
        <f>J66</f>
        <v>516</v>
      </c>
      <c r="K65" s="1512">
        <f t="shared" ref="K65:Q65" si="100">K66</f>
        <v>3.2452830188679247</v>
      </c>
      <c r="L65" s="1512"/>
      <c r="M65" s="1512"/>
      <c r="N65" s="1512"/>
      <c r="O65" s="1512">
        <f t="shared" si="100"/>
        <v>490.95999999999992</v>
      </c>
      <c r="P65" s="1512">
        <f t="shared" si="100"/>
        <v>118.26</v>
      </c>
      <c r="Q65" s="1513">
        <f t="shared" si="100"/>
        <v>609.22</v>
      </c>
    </row>
    <row r="66" spans="1:17" ht="37.5" customHeight="1" x14ac:dyDescent="0.25">
      <c r="A66" s="1491" t="s">
        <v>8</v>
      </c>
      <c r="B66" s="1497"/>
      <c r="C66" s="579"/>
      <c r="D66" s="79"/>
      <c r="E66" s="79"/>
      <c r="F66" s="79"/>
      <c r="G66" s="79"/>
      <c r="H66" s="79"/>
      <c r="I66" s="1498"/>
      <c r="J66" s="1514">
        <f>SUM(J67:J70)</f>
        <v>516</v>
      </c>
      <c r="K66" s="1515">
        <f t="shared" ref="K66:Q66" si="101">SUM(K67:K70)</f>
        <v>3.2452830188679247</v>
      </c>
      <c r="L66" s="1516"/>
      <c r="M66" s="1516"/>
      <c r="N66" s="1516"/>
      <c r="O66" s="1516">
        <f t="shared" si="101"/>
        <v>490.95999999999992</v>
      </c>
      <c r="P66" s="1516">
        <f t="shared" si="101"/>
        <v>118.26</v>
      </c>
      <c r="Q66" s="1517">
        <f t="shared" si="101"/>
        <v>609.22</v>
      </c>
    </row>
    <row r="67" spans="1:17" ht="18.75" customHeight="1" x14ac:dyDescent="0.25">
      <c r="A67" s="1384" t="s">
        <v>1812</v>
      </c>
      <c r="B67" s="1497"/>
      <c r="C67" s="579"/>
      <c r="D67" s="79"/>
      <c r="E67" s="79"/>
      <c r="F67" s="79"/>
      <c r="G67" s="79"/>
      <c r="H67" s="79"/>
      <c r="I67" s="1498"/>
      <c r="J67" s="1499">
        <v>159</v>
      </c>
      <c r="K67" s="581">
        <f>J67/159</f>
        <v>1</v>
      </c>
      <c r="L67" s="582">
        <v>451</v>
      </c>
      <c r="M67" s="582">
        <f>K67*L67</f>
        <v>451</v>
      </c>
      <c r="N67" s="1501">
        <v>0.3</v>
      </c>
      <c r="O67" s="582">
        <f t="shared" ref="O67" si="102">ROUND(M67*N67,2)</f>
        <v>135.30000000000001</v>
      </c>
      <c r="P67" s="582">
        <f t="shared" ref="P67:P70" si="103">ROUND(O67*0.2409,2)</f>
        <v>32.590000000000003</v>
      </c>
      <c r="Q67" s="1502">
        <f t="shared" ref="Q67" si="104">O67+P67</f>
        <v>167.89000000000001</v>
      </c>
    </row>
    <row r="68" spans="1:17" ht="18" customHeight="1" x14ac:dyDescent="0.25">
      <c r="A68" s="1384" t="s">
        <v>1813</v>
      </c>
      <c r="B68" s="1497"/>
      <c r="C68" s="579"/>
      <c r="D68" s="79"/>
      <c r="E68" s="79"/>
      <c r="F68" s="79"/>
      <c r="G68" s="79"/>
      <c r="H68" s="79"/>
      <c r="I68" s="1498"/>
      <c r="J68" s="1499">
        <v>119</v>
      </c>
      <c r="K68" s="1500">
        <f t="shared" ref="K68:K70" si="105">J68/159</f>
        <v>0.74842767295597479</v>
      </c>
      <c r="L68" s="582">
        <v>556</v>
      </c>
      <c r="M68" s="582">
        <f t="shared" ref="M68:M70" si="106">K68*L68</f>
        <v>416.12578616352198</v>
      </c>
      <c r="N68" s="1501">
        <v>0.3</v>
      </c>
      <c r="O68" s="582">
        <f t="shared" ref="O68:O70" si="107">ROUND(M68*N68,2)</f>
        <v>124.84</v>
      </c>
      <c r="P68" s="582">
        <f t="shared" si="103"/>
        <v>30.07</v>
      </c>
      <c r="Q68" s="1502">
        <f t="shared" ref="Q68:Q70" si="108">O68+P68</f>
        <v>154.91</v>
      </c>
    </row>
    <row r="69" spans="1:17" ht="15.75" customHeight="1" x14ac:dyDescent="0.25">
      <c r="A69" s="1384" t="s">
        <v>1813</v>
      </c>
      <c r="B69" s="1497"/>
      <c r="C69" s="579"/>
      <c r="D69" s="79"/>
      <c r="E69" s="79"/>
      <c r="F69" s="79"/>
      <c r="G69" s="79"/>
      <c r="H69" s="79"/>
      <c r="I69" s="1498"/>
      <c r="J69" s="1499">
        <v>119</v>
      </c>
      <c r="K69" s="1500">
        <f t="shared" si="105"/>
        <v>0.74842767295597479</v>
      </c>
      <c r="L69" s="582">
        <v>514</v>
      </c>
      <c r="M69" s="582">
        <f t="shared" si="106"/>
        <v>384.69182389937106</v>
      </c>
      <c r="N69" s="1501">
        <v>0.3</v>
      </c>
      <c r="O69" s="582">
        <f t="shared" si="107"/>
        <v>115.41</v>
      </c>
      <c r="P69" s="582">
        <f t="shared" si="103"/>
        <v>27.8</v>
      </c>
      <c r="Q69" s="1502">
        <f t="shared" si="108"/>
        <v>143.21</v>
      </c>
    </row>
    <row r="70" spans="1:17" ht="17.25" x14ac:dyDescent="0.3">
      <c r="A70" s="1384" t="s">
        <v>1813</v>
      </c>
      <c r="B70" s="1518"/>
      <c r="C70" s="579"/>
      <c r="D70" s="79"/>
      <c r="E70" s="79"/>
      <c r="F70" s="79"/>
      <c r="G70" s="79"/>
      <c r="H70" s="79"/>
      <c r="I70" s="1498"/>
      <c r="J70" s="1499">
        <v>119</v>
      </c>
      <c r="K70" s="1500">
        <f t="shared" si="105"/>
        <v>0.74842767295597479</v>
      </c>
      <c r="L70" s="582">
        <v>514</v>
      </c>
      <c r="M70" s="582">
        <f t="shared" si="106"/>
        <v>384.69182389937106</v>
      </c>
      <c r="N70" s="1501">
        <v>0.3</v>
      </c>
      <c r="O70" s="582">
        <f t="shared" si="107"/>
        <v>115.41</v>
      </c>
      <c r="P70" s="582">
        <f t="shared" si="103"/>
        <v>27.8</v>
      </c>
      <c r="Q70" s="1502">
        <f t="shared" si="108"/>
        <v>143.21</v>
      </c>
    </row>
    <row r="71" spans="1:17" x14ac:dyDescent="0.25">
      <c r="A71" s="1486" t="s">
        <v>1814</v>
      </c>
      <c r="B71" s="1510"/>
      <c r="C71" s="580"/>
      <c r="D71" s="577"/>
      <c r="E71" s="577"/>
      <c r="F71" s="577"/>
      <c r="G71" s="577"/>
      <c r="H71" s="577"/>
      <c r="I71" s="578"/>
      <c r="J71" s="1511">
        <f>J72+J77</f>
        <v>2899.3</v>
      </c>
      <c r="K71" s="1512">
        <f t="shared" ref="K71:Q71" si="109">K72+K77</f>
        <v>18.234591194968552</v>
      </c>
      <c r="L71" s="1512"/>
      <c r="M71" s="1512"/>
      <c r="N71" s="1512"/>
      <c r="O71" s="1512">
        <f t="shared" si="109"/>
        <v>3838.5299999999993</v>
      </c>
      <c r="P71" s="1512">
        <f t="shared" si="109"/>
        <v>924.64999999999986</v>
      </c>
      <c r="Q71" s="1513">
        <f t="shared" si="109"/>
        <v>4763.18</v>
      </c>
    </row>
    <row r="72" spans="1:17" ht="115.5" x14ac:dyDescent="0.25">
      <c r="A72" s="1491" t="s">
        <v>10</v>
      </c>
      <c r="B72" s="1497"/>
      <c r="C72" s="579"/>
      <c r="D72" s="79"/>
      <c r="E72" s="79"/>
      <c r="F72" s="79"/>
      <c r="G72" s="79"/>
      <c r="H72" s="79"/>
      <c r="I72" s="1498"/>
      <c r="J72" s="1514">
        <f>SUM(J73:J76)</f>
        <v>319</v>
      </c>
      <c r="K72" s="1515">
        <f t="shared" ref="K72:Q72" si="110">SUM(K73:K76)</f>
        <v>2.0062893081761008</v>
      </c>
      <c r="L72" s="1516"/>
      <c r="M72" s="1516"/>
      <c r="N72" s="1516"/>
      <c r="O72" s="1516">
        <f t="shared" si="110"/>
        <v>346.69</v>
      </c>
      <c r="P72" s="1516">
        <f t="shared" si="110"/>
        <v>83.52000000000001</v>
      </c>
      <c r="Q72" s="1517">
        <f t="shared" si="110"/>
        <v>430.21</v>
      </c>
    </row>
    <row r="73" spans="1:17" x14ac:dyDescent="0.25">
      <c r="A73" s="1384" t="s">
        <v>623</v>
      </c>
      <c r="B73" s="1497"/>
      <c r="C73" s="579"/>
      <c r="D73" s="79"/>
      <c r="E73" s="79"/>
      <c r="F73" s="79"/>
      <c r="G73" s="79"/>
      <c r="H73" s="79"/>
      <c r="I73" s="1498"/>
      <c r="J73" s="1499">
        <v>40</v>
      </c>
      <c r="K73" s="1500">
        <f>J73/159</f>
        <v>0.25157232704402516</v>
      </c>
      <c r="L73" s="582">
        <v>576</v>
      </c>
      <c r="M73" s="582">
        <f>L73*K73</f>
        <v>144.90566037735849</v>
      </c>
      <c r="N73" s="1501">
        <v>0.3</v>
      </c>
      <c r="O73" s="582">
        <f t="shared" ref="O73" si="111">ROUND(M73*N73,2)</f>
        <v>43.47</v>
      </c>
      <c r="P73" s="582">
        <f t="shared" ref="P73:P101" si="112">ROUND(O73*0.2409,2)</f>
        <v>10.47</v>
      </c>
      <c r="Q73" s="1502">
        <f t="shared" ref="Q73" si="113">O73+P73</f>
        <v>53.94</v>
      </c>
    </row>
    <row r="74" spans="1:17" x14ac:dyDescent="0.25">
      <c r="A74" s="1384" t="s">
        <v>623</v>
      </c>
      <c r="B74" s="1497"/>
      <c r="C74" s="579"/>
      <c r="D74" s="79"/>
      <c r="E74" s="79"/>
      <c r="F74" s="79"/>
      <c r="G74" s="79"/>
      <c r="H74" s="79"/>
      <c r="I74" s="1498"/>
      <c r="J74" s="1499">
        <v>111</v>
      </c>
      <c r="K74" s="1500">
        <f t="shared" ref="K74:K75" si="114">J74/159</f>
        <v>0.69811320754716977</v>
      </c>
      <c r="L74" s="582">
        <v>576</v>
      </c>
      <c r="M74" s="582">
        <f t="shared" ref="M74:M75" si="115">L74*K74</f>
        <v>402.11320754716979</v>
      </c>
      <c r="N74" s="1501">
        <v>0.3</v>
      </c>
      <c r="O74" s="582">
        <f t="shared" ref="O74:O76" si="116">ROUND(M74*N74,2)</f>
        <v>120.63</v>
      </c>
      <c r="P74" s="582">
        <f t="shared" si="112"/>
        <v>29.06</v>
      </c>
      <c r="Q74" s="1502">
        <f t="shared" ref="Q74:Q76" si="117">O74+P74</f>
        <v>149.69</v>
      </c>
    </row>
    <row r="75" spans="1:17" x14ac:dyDescent="0.25">
      <c r="A75" s="1384" t="s">
        <v>623</v>
      </c>
      <c r="B75" s="1497"/>
      <c r="C75" s="579"/>
      <c r="D75" s="79"/>
      <c r="E75" s="79"/>
      <c r="F75" s="79"/>
      <c r="G75" s="79"/>
      <c r="H75" s="79"/>
      <c r="I75" s="1498"/>
      <c r="J75" s="1499">
        <v>120</v>
      </c>
      <c r="K75" s="1500">
        <f t="shared" si="114"/>
        <v>0.75471698113207553</v>
      </c>
      <c r="L75" s="582">
        <v>576</v>
      </c>
      <c r="M75" s="582">
        <f t="shared" si="115"/>
        <v>434.71698113207549</v>
      </c>
      <c r="N75" s="1501">
        <v>0.3</v>
      </c>
      <c r="O75" s="582">
        <f t="shared" si="116"/>
        <v>130.41999999999999</v>
      </c>
      <c r="P75" s="582">
        <f t="shared" si="112"/>
        <v>31.42</v>
      </c>
      <c r="Q75" s="1502">
        <f t="shared" si="117"/>
        <v>161.83999999999997</v>
      </c>
    </row>
    <row r="76" spans="1:17" x14ac:dyDescent="0.25">
      <c r="A76" s="1384" t="s">
        <v>623</v>
      </c>
      <c r="B76" s="1497"/>
      <c r="C76" s="579"/>
      <c r="D76" s="79"/>
      <c r="E76" s="79"/>
      <c r="F76" s="79"/>
      <c r="G76" s="79"/>
      <c r="H76" s="79"/>
      <c r="I76" s="1498"/>
      <c r="J76" s="1499">
        <v>48</v>
      </c>
      <c r="K76" s="1500">
        <f>J76/159</f>
        <v>0.30188679245283018</v>
      </c>
      <c r="L76" s="582">
        <v>576</v>
      </c>
      <c r="M76" s="582">
        <f>K76*L76</f>
        <v>173.88679245283018</v>
      </c>
      <c r="N76" s="1501">
        <v>0.3</v>
      </c>
      <c r="O76" s="582">
        <f t="shared" si="116"/>
        <v>52.17</v>
      </c>
      <c r="P76" s="582">
        <f t="shared" si="112"/>
        <v>12.57</v>
      </c>
      <c r="Q76" s="1502">
        <f t="shared" si="117"/>
        <v>64.740000000000009</v>
      </c>
    </row>
    <row r="77" spans="1:17" ht="66" x14ac:dyDescent="0.25">
      <c r="A77" s="1491" t="s">
        <v>8</v>
      </c>
      <c r="B77" s="1519"/>
      <c r="C77" s="384"/>
      <c r="D77" s="378"/>
      <c r="E77" s="378"/>
      <c r="F77" s="378"/>
      <c r="G77" s="378"/>
      <c r="H77" s="378"/>
      <c r="I77" s="1496"/>
      <c r="J77" s="1514">
        <f>SUM(J78:J101)</f>
        <v>2580.3000000000002</v>
      </c>
      <c r="K77" s="1515">
        <f t="shared" ref="K77:Q77" si="118">SUM(K78:K101)</f>
        <v>16.228301886792451</v>
      </c>
      <c r="L77" s="1516"/>
      <c r="M77" s="1516"/>
      <c r="N77" s="1516"/>
      <c r="O77" s="1516">
        <f t="shared" si="118"/>
        <v>3491.8399999999992</v>
      </c>
      <c r="P77" s="1516">
        <f t="shared" si="118"/>
        <v>841.12999999999988</v>
      </c>
      <c r="Q77" s="1517">
        <f t="shared" si="118"/>
        <v>4332.97</v>
      </c>
    </row>
    <row r="78" spans="1:17" x14ac:dyDescent="0.25">
      <c r="A78" s="1384" t="s">
        <v>1812</v>
      </c>
      <c r="B78" s="1497"/>
      <c r="C78" s="579"/>
      <c r="D78" s="79"/>
      <c r="E78" s="79"/>
      <c r="F78" s="79"/>
      <c r="G78" s="79"/>
      <c r="H78" s="79"/>
      <c r="I78" s="1498"/>
      <c r="J78" s="1499">
        <v>40</v>
      </c>
      <c r="K78" s="1500">
        <f>J78/159</f>
        <v>0.25157232704402516</v>
      </c>
      <c r="L78" s="582">
        <v>451</v>
      </c>
      <c r="M78" s="582">
        <f>K78*L78</f>
        <v>113.45911949685535</v>
      </c>
      <c r="N78" s="1501">
        <v>0.3</v>
      </c>
      <c r="O78" s="582">
        <f t="shared" ref="O78" si="119">ROUND(M78*N78,2)</f>
        <v>34.04</v>
      </c>
      <c r="P78" s="582">
        <f t="shared" si="112"/>
        <v>8.1999999999999993</v>
      </c>
      <c r="Q78" s="1502">
        <f t="shared" ref="Q78" si="120">O78+P78</f>
        <v>42.239999999999995</v>
      </c>
    </row>
    <row r="79" spans="1:17" x14ac:dyDescent="0.25">
      <c r="A79" s="1384" t="s">
        <v>1815</v>
      </c>
      <c r="B79" s="1497"/>
      <c r="C79" s="579"/>
      <c r="D79" s="79"/>
      <c r="E79" s="79"/>
      <c r="F79" s="79"/>
      <c r="G79" s="79"/>
      <c r="H79" s="79"/>
      <c r="I79" s="1498"/>
      <c r="J79" s="1499">
        <v>157.30000000000001</v>
      </c>
      <c r="K79" s="1500">
        <f t="shared" ref="K79:K101" si="121">J79/159</f>
        <v>0.98930817610062904</v>
      </c>
      <c r="L79" s="582">
        <v>451</v>
      </c>
      <c r="M79" s="582">
        <f t="shared" ref="M79:M101" si="122">K79*L79</f>
        <v>446.1779874213837</v>
      </c>
      <c r="N79" s="1501">
        <v>0.3</v>
      </c>
      <c r="O79" s="582">
        <f t="shared" ref="O79:O101" si="123">ROUND(M79*N79,2)</f>
        <v>133.85</v>
      </c>
      <c r="P79" s="582">
        <f t="shared" si="112"/>
        <v>32.24</v>
      </c>
      <c r="Q79" s="1502">
        <f t="shared" ref="Q79:Q101" si="124">O79+P79</f>
        <v>166.09</v>
      </c>
    </row>
    <row r="80" spans="1:17" x14ac:dyDescent="0.25">
      <c r="A80" s="1384" t="s">
        <v>1815</v>
      </c>
      <c r="B80" s="1497"/>
      <c r="C80" s="579"/>
      <c r="D80" s="79"/>
      <c r="E80" s="79"/>
      <c r="F80" s="79"/>
      <c r="G80" s="79"/>
      <c r="H80" s="79"/>
      <c r="I80" s="1498"/>
      <c r="J80" s="1499">
        <v>135</v>
      </c>
      <c r="K80" s="1500">
        <f t="shared" si="121"/>
        <v>0.84905660377358494</v>
      </c>
      <c r="L80" s="582">
        <v>451</v>
      </c>
      <c r="M80" s="582">
        <f t="shared" si="122"/>
        <v>382.92452830188682</v>
      </c>
      <c r="N80" s="1501">
        <v>0.3</v>
      </c>
      <c r="O80" s="582">
        <f t="shared" si="123"/>
        <v>114.88</v>
      </c>
      <c r="P80" s="582">
        <f t="shared" si="112"/>
        <v>27.67</v>
      </c>
      <c r="Q80" s="1502">
        <f t="shared" si="124"/>
        <v>142.55000000000001</v>
      </c>
    </row>
    <row r="81" spans="1:17" ht="17.25" x14ac:dyDescent="0.3">
      <c r="A81" s="1384" t="s">
        <v>1815</v>
      </c>
      <c r="B81" s="1518"/>
      <c r="C81" s="579"/>
      <c r="D81" s="79"/>
      <c r="E81" s="79"/>
      <c r="F81" s="79"/>
      <c r="G81" s="79"/>
      <c r="H81" s="79"/>
      <c r="I81" s="1498"/>
      <c r="J81" s="1499">
        <v>156</v>
      </c>
      <c r="K81" s="1500">
        <f t="shared" si="121"/>
        <v>0.98113207547169812</v>
      </c>
      <c r="L81" s="582">
        <v>451</v>
      </c>
      <c r="M81" s="582">
        <f t="shared" si="122"/>
        <v>442.49056603773585</v>
      </c>
      <c r="N81" s="1501">
        <v>0.3</v>
      </c>
      <c r="O81" s="582">
        <f t="shared" si="123"/>
        <v>132.75</v>
      </c>
      <c r="P81" s="582">
        <f t="shared" si="112"/>
        <v>31.98</v>
      </c>
      <c r="Q81" s="1502">
        <f t="shared" si="124"/>
        <v>164.73</v>
      </c>
    </row>
    <row r="82" spans="1:17" ht="17.25" x14ac:dyDescent="0.3">
      <c r="A82" s="1384" t="s">
        <v>1815</v>
      </c>
      <c r="B82" s="1518"/>
      <c r="C82" s="579"/>
      <c r="D82" s="79"/>
      <c r="E82" s="79"/>
      <c r="F82" s="79"/>
      <c r="G82" s="79"/>
      <c r="H82" s="79"/>
      <c r="I82" s="1498"/>
      <c r="J82" s="1499">
        <v>119</v>
      </c>
      <c r="K82" s="1500">
        <f t="shared" si="121"/>
        <v>0.74842767295597479</v>
      </c>
      <c r="L82" s="582">
        <v>451</v>
      </c>
      <c r="M82" s="582">
        <f t="shared" si="122"/>
        <v>337.54088050314465</v>
      </c>
      <c r="N82" s="1501">
        <v>0.3</v>
      </c>
      <c r="O82" s="582">
        <f t="shared" si="123"/>
        <v>101.26</v>
      </c>
      <c r="P82" s="582">
        <f t="shared" si="112"/>
        <v>24.39</v>
      </c>
      <c r="Q82" s="1502">
        <f t="shared" si="124"/>
        <v>125.65</v>
      </c>
    </row>
    <row r="83" spans="1:17" ht="17.25" x14ac:dyDescent="0.3">
      <c r="A83" s="1384" t="s">
        <v>1815</v>
      </c>
      <c r="B83" s="1518"/>
      <c r="C83" s="579"/>
      <c r="D83" s="79"/>
      <c r="E83" s="79"/>
      <c r="F83" s="79"/>
      <c r="G83" s="79"/>
      <c r="H83" s="79"/>
      <c r="I83" s="1498"/>
      <c r="J83" s="1499">
        <v>111</v>
      </c>
      <c r="K83" s="1500">
        <f t="shared" si="121"/>
        <v>0.69811320754716977</v>
      </c>
      <c r="L83" s="582">
        <v>451</v>
      </c>
      <c r="M83" s="582">
        <f t="shared" si="122"/>
        <v>314.84905660377359</v>
      </c>
      <c r="N83" s="1501">
        <v>0.3</v>
      </c>
      <c r="O83" s="582">
        <f t="shared" si="123"/>
        <v>94.45</v>
      </c>
      <c r="P83" s="582">
        <f t="shared" si="112"/>
        <v>22.75</v>
      </c>
      <c r="Q83" s="1502">
        <f t="shared" si="124"/>
        <v>117.2</v>
      </c>
    </row>
    <row r="84" spans="1:17" ht="17.25" x14ac:dyDescent="0.3">
      <c r="A84" s="1384" t="s">
        <v>1815</v>
      </c>
      <c r="B84" s="1518"/>
      <c r="C84" s="579"/>
      <c r="D84" s="79"/>
      <c r="E84" s="79"/>
      <c r="F84" s="79"/>
      <c r="G84" s="79"/>
      <c r="H84" s="79"/>
      <c r="I84" s="1498"/>
      <c r="J84" s="1499">
        <v>119</v>
      </c>
      <c r="K84" s="1500">
        <f t="shared" si="121"/>
        <v>0.74842767295597479</v>
      </c>
      <c r="L84" s="582">
        <v>451</v>
      </c>
      <c r="M84" s="582">
        <f t="shared" si="122"/>
        <v>337.54088050314465</v>
      </c>
      <c r="N84" s="1501">
        <v>0.3</v>
      </c>
      <c r="O84" s="582">
        <f t="shared" si="123"/>
        <v>101.26</v>
      </c>
      <c r="P84" s="582">
        <f t="shared" si="112"/>
        <v>24.39</v>
      </c>
      <c r="Q84" s="1502">
        <f t="shared" si="124"/>
        <v>125.65</v>
      </c>
    </row>
    <row r="85" spans="1:17" ht="17.25" x14ac:dyDescent="0.3">
      <c r="A85" s="1384" t="s">
        <v>1815</v>
      </c>
      <c r="B85" s="1518"/>
      <c r="C85" s="579"/>
      <c r="D85" s="79"/>
      <c r="E85" s="79"/>
      <c r="F85" s="79"/>
      <c r="G85" s="79"/>
      <c r="H85" s="79"/>
      <c r="I85" s="1498"/>
      <c r="J85" s="1499">
        <v>24</v>
      </c>
      <c r="K85" s="1500">
        <f t="shared" si="121"/>
        <v>0.15094339622641509</v>
      </c>
      <c r="L85" s="582">
        <v>451</v>
      </c>
      <c r="M85" s="582">
        <f t="shared" si="122"/>
        <v>68.075471698113205</v>
      </c>
      <c r="N85" s="1501">
        <v>0.3</v>
      </c>
      <c r="O85" s="582">
        <f t="shared" si="123"/>
        <v>20.420000000000002</v>
      </c>
      <c r="P85" s="582">
        <f t="shared" si="112"/>
        <v>4.92</v>
      </c>
      <c r="Q85" s="1502">
        <f t="shared" si="124"/>
        <v>25.340000000000003</v>
      </c>
    </row>
    <row r="86" spans="1:17" ht="17.25" x14ac:dyDescent="0.3">
      <c r="A86" s="1384" t="s">
        <v>1815</v>
      </c>
      <c r="B86" s="1518"/>
      <c r="C86" s="579"/>
      <c r="D86" s="79"/>
      <c r="E86" s="79"/>
      <c r="F86" s="79"/>
      <c r="G86" s="79"/>
      <c r="H86" s="79"/>
      <c r="I86" s="1498"/>
      <c r="J86" s="1499">
        <v>62.5</v>
      </c>
      <c r="K86" s="1500">
        <f t="shared" si="121"/>
        <v>0.39308176100628933</v>
      </c>
      <c r="L86" s="582">
        <v>451</v>
      </c>
      <c r="M86" s="582">
        <f t="shared" si="122"/>
        <v>177.27987421383648</v>
      </c>
      <c r="N86" s="1501">
        <v>0.3</v>
      </c>
      <c r="O86" s="582">
        <f t="shared" si="123"/>
        <v>53.18</v>
      </c>
      <c r="P86" s="582">
        <f t="shared" si="112"/>
        <v>12.81</v>
      </c>
      <c r="Q86" s="1502">
        <f t="shared" si="124"/>
        <v>65.989999999999995</v>
      </c>
    </row>
    <row r="87" spans="1:17" ht="17.25" x14ac:dyDescent="0.3">
      <c r="A87" s="1384" t="s">
        <v>1815</v>
      </c>
      <c r="B87" s="1518"/>
      <c r="C87" s="579"/>
      <c r="D87" s="79"/>
      <c r="E87" s="79"/>
      <c r="F87" s="79"/>
      <c r="G87" s="79"/>
      <c r="H87" s="79"/>
      <c r="I87" s="1498"/>
      <c r="J87" s="1499">
        <v>159</v>
      </c>
      <c r="K87" s="1500">
        <f t="shared" si="121"/>
        <v>1</v>
      </c>
      <c r="L87" s="582">
        <v>451</v>
      </c>
      <c r="M87" s="582">
        <f t="shared" si="122"/>
        <v>451</v>
      </c>
      <c r="N87" s="1501">
        <v>0.3</v>
      </c>
      <c r="O87" s="582">
        <f t="shared" si="123"/>
        <v>135.30000000000001</v>
      </c>
      <c r="P87" s="582">
        <f t="shared" si="112"/>
        <v>32.590000000000003</v>
      </c>
      <c r="Q87" s="1502">
        <f t="shared" si="124"/>
        <v>167.89000000000001</v>
      </c>
    </row>
    <row r="88" spans="1:17" ht="17.25" x14ac:dyDescent="0.3">
      <c r="A88" s="1384" t="s">
        <v>1815</v>
      </c>
      <c r="B88" s="1518"/>
      <c r="C88" s="579"/>
      <c r="D88" s="79"/>
      <c r="E88" s="79"/>
      <c r="F88" s="79"/>
      <c r="G88" s="79"/>
      <c r="H88" s="79"/>
      <c r="I88" s="1498"/>
      <c r="J88" s="1499">
        <v>112</v>
      </c>
      <c r="K88" s="1500">
        <f t="shared" si="121"/>
        <v>0.70440251572327039</v>
      </c>
      <c r="L88" s="582">
        <v>451</v>
      </c>
      <c r="M88" s="582">
        <f t="shared" si="122"/>
        <v>317.68553459119494</v>
      </c>
      <c r="N88" s="1501">
        <v>0.3</v>
      </c>
      <c r="O88" s="582">
        <f t="shared" si="123"/>
        <v>95.31</v>
      </c>
      <c r="P88" s="582">
        <f t="shared" si="112"/>
        <v>22.96</v>
      </c>
      <c r="Q88" s="1502">
        <f t="shared" si="124"/>
        <v>118.27000000000001</v>
      </c>
    </row>
    <row r="89" spans="1:17" ht="17.25" x14ac:dyDescent="0.3">
      <c r="A89" s="1384" t="s">
        <v>1815</v>
      </c>
      <c r="B89" s="1518"/>
      <c r="C89" s="579"/>
      <c r="D89" s="79"/>
      <c r="E89" s="79"/>
      <c r="F89" s="79"/>
      <c r="G89" s="79"/>
      <c r="H89" s="79"/>
      <c r="I89" s="1498"/>
      <c r="J89" s="1499">
        <v>119</v>
      </c>
      <c r="K89" s="1500">
        <f t="shared" si="121"/>
        <v>0.74842767295597479</v>
      </c>
      <c r="L89" s="582">
        <v>451</v>
      </c>
      <c r="M89" s="582">
        <f t="shared" si="122"/>
        <v>337.54088050314465</v>
      </c>
      <c r="N89" s="1501">
        <v>0.3</v>
      </c>
      <c r="O89" s="582">
        <f t="shared" si="123"/>
        <v>101.26</v>
      </c>
      <c r="P89" s="582">
        <f t="shared" si="112"/>
        <v>24.39</v>
      </c>
      <c r="Q89" s="1502">
        <f t="shared" si="124"/>
        <v>125.65</v>
      </c>
    </row>
    <row r="90" spans="1:17" ht="17.25" x14ac:dyDescent="0.3">
      <c r="A90" s="1384" t="s">
        <v>1815</v>
      </c>
      <c r="B90" s="1518"/>
      <c r="C90" s="579"/>
      <c r="D90" s="79"/>
      <c r="E90" s="79"/>
      <c r="F90" s="79"/>
      <c r="G90" s="79"/>
      <c r="H90" s="79"/>
      <c r="I90" s="1498"/>
      <c r="J90" s="1499">
        <v>97</v>
      </c>
      <c r="K90" s="1500">
        <f t="shared" si="121"/>
        <v>0.61006289308176098</v>
      </c>
      <c r="L90" s="582">
        <v>451</v>
      </c>
      <c r="M90" s="582">
        <f t="shared" si="122"/>
        <v>275.13836477987422</v>
      </c>
      <c r="N90" s="1501">
        <v>0.3</v>
      </c>
      <c r="O90" s="582">
        <f t="shared" si="123"/>
        <v>82.54</v>
      </c>
      <c r="P90" s="582">
        <f t="shared" si="112"/>
        <v>19.88</v>
      </c>
      <c r="Q90" s="1502">
        <f t="shared" si="124"/>
        <v>102.42</v>
      </c>
    </row>
    <row r="91" spans="1:17" ht="17.25" x14ac:dyDescent="0.3">
      <c r="A91" s="1384" t="s">
        <v>1812</v>
      </c>
      <c r="B91" s="1518"/>
      <c r="C91" s="579"/>
      <c r="D91" s="79"/>
      <c r="E91" s="79"/>
      <c r="F91" s="79"/>
      <c r="G91" s="79"/>
      <c r="H91" s="79"/>
      <c r="I91" s="1498"/>
      <c r="J91" s="1499">
        <v>119</v>
      </c>
      <c r="K91" s="1500">
        <f t="shared" si="121"/>
        <v>0.74842767295597479</v>
      </c>
      <c r="L91" s="582">
        <v>451</v>
      </c>
      <c r="M91" s="582">
        <f t="shared" si="122"/>
        <v>337.54088050314465</v>
      </c>
      <c r="N91" s="1501">
        <v>0.3</v>
      </c>
      <c r="O91" s="582">
        <f t="shared" si="123"/>
        <v>101.26</v>
      </c>
      <c r="P91" s="582">
        <f t="shared" si="112"/>
        <v>24.39</v>
      </c>
      <c r="Q91" s="1502">
        <f t="shared" si="124"/>
        <v>125.65</v>
      </c>
    </row>
    <row r="92" spans="1:17" ht="17.25" x14ac:dyDescent="0.3">
      <c r="A92" s="1384" t="s">
        <v>643</v>
      </c>
      <c r="B92" s="1518"/>
      <c r="C92" s="579"/>
      <c r="D92" s="79"/>
      <c r="E92" s="79"/>
      <c r="F92" s="79"/>
      <c r="G92" s="79"/>
      <c r="H92" s="79"/>
      <c r="I92" s="1498"/>
      <c r="J92" s="1499">
        <v>59.5</v>
      </c>
      <c r="K92" s="1500">
        <f t="shared" si="121"/>
        <v>0.37421383647798739</v>
      </c>
      <c r="L92" s="582">
        <v>451</v>
      </c>
      <c r="M92" s="582">
        <f t="shared" si="122"/>
        <v>168.77044025157232</v>
      </c>
      <c r="N92" s="1501">
        <v>0.3</v>
      </c>
      <c r="O92" s="582">
        <f t="shared" si="123"/>
        <v>50.63</v>
      </c>
      <c r="P92" s="582">
        <f t="shared" si="112"/>
        <v>12.2</v>
      </c>
      <c r="Q92" s="1502">
        <f t="shared" si="124"/>
        <v>62.83</v>
      </c>
    </row>
    <row r="93" spans="1:17" ht="17.25" x14ac:dyDescent="0.3">
      <c r="A93" s="1384" t="s">
        <v>643</v>
      </c>
      <c r="B93" s="1518"/>
      <c r="C93" s="579"/>
      <c r="D93" s="79"/>
      <c r="E93" s="79"/>
      <c r="F93" s="79"/>
      <c r="G93" s="79"/>
      <c r="H93" s="79"/>
      <c r="I93" s="1498"/>
      <c r="J93" s="1499">
        <v>119</v>
      </c>
      <c r="K93" s="1500">
        <f t="shared" si="121"/>
        <v>0.74842767295597479</v>
      </c>
      <c r="L93" s="582">
        <v>451</v>
      </c>
      <c r="M93" s="582">
        <f t="shared" si="122"/>
        <v>337.54088050314465</v>
      </c>
      <c r="N93" s="1501">
        <v>0.3</v>
      </c>
      <c r="O93" s="582">
        <f t="shared" si="123"/>
        <v>101.26</v>
      </c>
      <c r="P93" s="582">
        <f t="shared" si="112"/>
        <v>24.39</v>
      </c>
      <c r="Q93" s="1502">
        <f t="shared" si="124"/>
        <v>125.65</v>
      </c>
    </row>
    <row r="94" spans="1:17" ht="17.25" x14ac:dyDescent="0.3">
      <c r="A94" s="1384" t="s">
        <v>643</v>
      </c>
      <c r="B94" s="1518"/>
      <c r="C94" s="579"/>
      <c r="D94" s="79"/>
      <c r="E94" s="79"/>
      <c r="F94" s="79"/>
      <c r="G94" s="79"/>
      <c r="H94" s="79"/>
      <c r="I94" s="1498"/>
      <c r="J94" s="1499">
        <v>119</v>
      </c>
      <c r="K94" s="1500">
        <f t="shared" si="121"/>
        <v>0.74842767295597479</v>
      </c>
      <c r="L94" s="582">
        <v>451</v>
      </c>
      <c r="M94" s="582">
        <f t="shared" si="122"/>
        <v>337.54088050314465</v>
      </c>
      <c r="N94" s="1501">
        <v>0.3</v>
      </c>
      <c r="O94" s="582">
        <f t="shared" si="123"/>
        <v>101.26</v>
      </c>
      <c r="P94" s="582">
        <f t="shared" si="112"/>
        <v>24.39</v>
      </c>
      <c r="Q94" s="1502">
        <f t="shared" si="124"/>
        <v>125.65</v>
      </c>
    </row>
    <row r="95" spans="1:17" ht="17.25" x14ac:dyDescent="0.3">
      <c r="A95" s="1384" t="s">
        <v>643</v>
      </c>
      <c r="B95" s="1518"/>
      <c r="C95" s="579"/>
      <c r="D95" s="79"/>
      <c r="E95" s="79"/>
      <c r="F95" s="79"/>
      <c r="G95" s="79"/>
      <c r="H95" s="79"/>
      <c r="I95" s="1498"/>
      <c r="J95" s="1499">
        <v>55</v>
      </c>
      <c r="K95" s="1500">
        <f t="shared" si="121"/>
        <v>0.34591194968553457</v>
      </c>
      <c r="L95" s="582">
        <v>451</v>
      </c>
      <c r="M95" s="582">
        <f t="shared" si="122"/>
        <v>156.00628930817609</v>
      </c>
      <c r="N95" s="1501">
        <v>0.3</v>
      </c>
      <c r="O95" s="582">
        <f t="shared" si="123"/>
        <v>46.8</v>
      </c>
      <c r="P95" s="582">
        <f t="shared" si="112"/>
        <v>11.27</v>
      </c>
      <c r="Q95" s="1502">
        <f t="shared" si="124"/>
        <v>58.069999999999993</v>
      </c>
    </row>
    <row r="96" spans="1:17" ht="17.25" x14ac:dyDescent="0.3">
      <c r="A96" s="1384" t="s">
        <v>643</v>
      </c>
      <c r="B96" s="1518"/>
      <c r="C96" s="579"/>
      <c r="D96" s="79"/>
      <c r="E96" s="79"/>
      <c r="F96" s="79"/>
      <c r="G96" s="79"/>
      <c r="H96" s="79"/>
      <c r="I96" s="1498"/>
      <c r="J96" s="1499">
        <v>119</v>
      </c>
      <c r="K96" s="1500">
        <f t="shared" si="121"/>
        <v>0.74842767295597479</v>
      </c>
      <c r="L96" s="582">
        <v>451</v>
      </c>
      <c r="M96" s="582">
        <f t="shared" si="122"/>
        <v>337.54088050314465</v>
      </c>
      <c r="N96" s="1501">
        <v>0.3</v>
      </c>
      <c r="O96" s="582">
        <f t="shared" si="123"/>
        <v>101.26</v>
      </c>
      <c r="P96" s="582">
        <f t="shared" si="112"/>
        <v>24.39</v>
      </c>
      <c r="Q96" s="1502">
        <f t="shared" si="124"/>
        <v>125.65</v>
      </c>
    </row>
    <row r="97" spans="1:17" ht="17.25" x14ac:dyDescent="0.3">
      <c r="A97" s="1384" t="s">
        <v>1816</v>
      </c>
      <c r="B97" s="1518"/>
      <c r="C97" s="579"/>
      <c r="D97" s="79"/>
      <c r="E97" s="79"/>
      <c r="F97" s="79"/>
      <c r="G97" s="79"/>
      <c r="H97" s="79"/>
      <c r="I97" s="1498"/>
      <c r="J97" s="1499">
        <v>119</v>
      </c>
      <c r="K97" s="1500">
        <f t="shared" si="121"/>
        <v>0.74842767295597479</v>
      </c>
      <c r="L97" s="582">
        <v>800</v>
      </c>
      <c r="M97" s="582">
        <f t="shared" si="122"/>
        <v>598.74213836477986</v>
      </c>
      <c r="N97" s="1501">
        <v>0.3</v>
      </c>
      <c r="O97" s="582">
        <f t="shared" si="123"/>
        <v>179.62</v>
      </c>
      <c r="P97" s="582">
        <f t="shared" si="112"/>
        <v>43.27</v>
      </c>
      <c r="Q97" s="1502">
        <f t="shared" si="124"/>
        <v>222.89000000000001</v>
      </c>
    </row>
    <row r="98" spans="1:17" ht="17.25" x14ac:dyDescent="0.3">
      <c r="A98" s="1384" t="s">
        <v>1817</v>
      </c>
      <c r="B98" s="1518"/>
      <c r="C98" s="579"/>
      <c r="D98" s="79"/>
      <c r="E98" s="79"/>
      <c r="F98" s="79"/>
      <c r="G98" s="79"/>
      <c r="H98" s="79"/>
      <c r="I98" s="1498"/>
      <c r="J98" s="1499">
        <v>119</v>
      </c>
      <c r="K98" s="1500">
        <f t="shared" si="121"/>
        <v>0.74842767295597479</v>
      </c>
      <c r="L98" s="582">
        <v>1485</v>
      </c>
      <c r="M98" s="582">
        <f t="shared" si="122"/>
        <v>1111.4150943396226</v>
      </c>
      <c r="N98" s="1501">
        <v>1</v>
      </c>
      <c r="O98" s="582">
        <f t="shared" si="123"/>
        <v>1111.42</v>
      </c>
      <c r="P98" s="582">
        <f t="shared" si="112"/>
        <v>267.74</v>
      </c>
      <c r="Q98" s="1502">
        <f t="shared" si="124"/>
        <v>1379.16</v>
      </c>
    </row>
    <row r="99" spans="1:17" ht="17.25" x14ac:dyDescent="0.3">
      <c r="A99" s="1384" t="s">
        <v>1818</v>
      </c>
      <c r="B99" s="1518"/>
      <c r="C99" s="579"/>
      <c r="D99" s="79"/>
      <c r="E99" s="79"/>
      <c r="F99" s="79"/>
      <c r="G99" s="79"/>
      <c r="H99" s="79"/>
      <c r="I99" s="1498"/>
      <c r="J99" s="1499">
        <v>119</v>
      </c>
      <c r="K99" s="1500">
        <f t="shared" si="121"/>
        <v>0.74842767295597479</v>
      </c>
      <c r="L99" s="582">
        <v>514</v>
      </c>
      <c r="M99" s="582">
        <f t="shared" si="122"/>
        <v>384.69182389937106</v>
      </c>
      <c r="N99" s="1501">
        <v>0.3</v>
      </c>
      <c r="O99" s="582">
        <f t="shared" si="123"/>
        <v>115.41</v>
      </c>
      <c r="P99" s="582">
        <f t="shared" si="112"/>
        <v>27.8</v>
      </c>
      <c r="Q99" s="1502">
        <f t="shared" si="124"/>
        <v>143.21</v>
      </c>
    </row>
    <row r="100" spans="1:17" ht="17.25" x14ac:dyDescent="0.3">
      <c r="A100" s="1384" t="s">
        <v>1819</v>
      </c>
      <c r="B100" s="1518"/>
      <c r="C100" s="579"/>
      <c r="D100" s="79"/>
      <c r="E100" s="79"/>
      <c r="F100" s="79"/>
      <c r="G100" s="79"/>
      <c r="H100" s="79"/>
      <c r="I100" s="1498"/>
      <c r="J100" s="1499">
        <v>111</v>
      </c>
      <c r="K100" s="1500">
        <f t="shared" si="121"/>
        <v>0.69811320754716977</v>
      </c>
      <c r="L100" s="582">
        <v>1375</v>
      </c>
      <c r="M100" s="582">
        <f t="shared" si="122"/>
        <v>959.90566037735846</v>
      </c>
      <c r="N100" s="1501">
        <v>0.3</v>
      </c>
      <c r="O100" s="582">
        <f t="shared" si="123"/>
        <v>287.97000000000003</v>
      </c>
      <c r="P100" s="582">
        <f t="shared" si="112"/>
        <v>69.37</v>
      </c>
      <c r="Q100" s="1502">
        <f t="shared" si="124"/>
        <v>357.34000000000003</v>
      </c>
    </row>
    <row r="101" spans="1:17" ht="18" thickBot="1" x14ac:dyDescent="0.35">
      <c r="A101" s="1384" t="s">
        <v>1815</v>
      </c>
      <c r="B101" s="1520"/>
      <c r="C101" s="1521"/>
      <c r="D101" s="1522"/>
      <c r="E101" s="1522"/>
      <c r="F101" s="1522"/>
      <c r="G101" s="1522"/>
      <c r="H101" s="1522"/>
      <c r="I101" s="1523"/>
      <c r="J101" s="1524">
        <v>111</v>
      </c>
      <c r="K101" s="1525">
        <f t="shared" si="121"/>
        <v>0.69811320754716977</v>
      </c>
      <c r="L101" s="1526">
        <v>451</v>
      </c>
      <c r="M101" s="1526">
        <f t="shared" si="122"/>
        <v>314.84905660377359</v>
      </c>
      <c r="N101" s="1527">
        <v>0.3</v>
      </c>
      <c r="O101" s="1526">
        <f t="shared" si="123"/>
        <v>94.45</v>
      </c>
      <c r="P101" s="1526">
        <f t="shared" si="112"/>
        <v>22.75</v>
      </c>
      <c r="Q101" s="1528">
        <f t="shared" si="124"/>
        <v>117.2</v>
      </c>
    </row>
    <row r="102" spans="1:17" x14ac:dyDescent="0.25">
      <c r="O102" s="1529"/>
      <c r="P102" s="1529"/>
      <c r="Q102" s="1529"/>
    </row>
    <row r="103" spans="1:17" x14ac:dyDescent="0.25">
      <c r="A103" s="564" t="s">
        <v>168</v>
      </c>
      <c r="O103" s="1382"/>
      <c r="P103" s="1382"/>
      <c r="Q103" s="1382"/>
    </row>
    <row r="104" spans="1:17" ht="18" customHeight="1" x14ac:dyDescent="0.25"/>
    <row r="105" spans="1:17" x14ac:dyDescent="0.25">
      <c r="A105" s="564" t="s">
        <v>1820</v>
      </c>
    </row>
    <row r="106" spans="1:17" x14ac:dyDescent="0.25">
      <c r="A106" s="564" t="s">
        <v>1821</v>
      </c>
    </row>
  </sheetData>
  <mergeCells count="7">
    <mergeCell ref="A2:Q2"/>
    <mergeCell ref="A62:A63"/>
    <mergeCell ref="B62:I62"/>
    <mergeCell ref="J62:Q62"/>
    <mergeCell ref="A6:A7"/>
    <mergeCell ref="B6:I6"/>
    <mergeCell ref="J6:Q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2:Q60"/>
  <sheetViews>
    <sheetView topLeftCell="A25" zoomScale="70" zoomScaleNormal="70" zoomScaleSheetLayoutView="80" workbookViewId="0">
      <selection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6.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1476</v>
      </c>
    </row>
    <row r="5" spans="1:17" ht="17.25" thickBot="1" x14ac:dyDescent="0.3"/>
    <row r="6" spans="1:17" ht="24" customHeight="1" x14ac:dyDescent="0.25">
      <c r="A6" s="1794"/>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795"/>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3.5" customHeight="1" x14ac:dyDescent="0.25">
      <c r="A8" s="3"/>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ht="26.25" customHeight="1" x14ac:dyDescent="0.25">
      <c r="A9" s="7" t="s">
        <v>0</v>
      </c>
      <c r="B9" s="49"/>
      <c r="C9" s="441">
        <f>C10+C35</f>
        <v>6.2899999999999991</v>
      </c>
      <c r="D9" s="1111"/>
      <c r="E9" s="1111"/>
      <c r="F9" s="1111"/>
      <c r="G9" s="441">
        <f>G10+G35</f>
        <v>1258.32</v>
      </c>
      <c r="H9" s="1017">
        <f>H10+H35</f>
        <v>303.16000000000003</v>
      </c>
      <c r="I9" s="1134">
        <f>I10+I35</f>
        <v>1561.4799999999996</v>
      </c>
      <c r="J9" s="52"/>
      <c r="K9" s="441">
        <f>K10+K35</f>
        <v>4.1399999999999997</v>
      </c>
      <c r="L9" s="1111"/>
      <c r="M9" s="1111"/>
      <c r="N9" s="1111"/>
      <c r="O9" s="441">
        <f>O10+O35</f>
        <v>4837.95</v>
      </c>
      <c r="P9" s="1017">
        <f>P10+P35</f>
        <v>1165.45</v>
      </c>
      <c r="Q9" s="1134">
        <f>Q10+Q35</f>
        <v>6003.4</v>
      </c>
    </row>
    <row r="10" spans="1:17" s="1" customFormat="1" ht="21.75" customHeight="1" x14ac:dyDescent="0.25">
      <c r="A10" s="77" t="s">
        <v>1477</v>
      </c>
      <c r="B10" s="935"/>
      <c r="C10" s="982">
        <f>C11+C24</f>
        <v>3.8499999999999996</v>
      </c>
      <c r="D10" s="1112"/>
      <c r="E10" s="1112"/>
      <c r="F10" s="1112"/>
      <c r="G10" s="982">
        <f>G11+G24</f>
        <v>900.03</v>
      </c>
      <c r="H10" s="1002">
        <f>H11+H24</f>
        <v>216.83</v>
      </c>
      <c r="I10" s="1003">
        <f>I11+I24</f>
        <v>1116.8599999999997</v>
      </c>
      <c r="J10" s="935"/>
      <c r="K10" s="982">
        <f>K11+K24</f>
        <v>4.1399999999999997</v>
      </c>
      <c r="L10" s="1112"/>
      <c r="M10" s="1112"/>
      <c r="N10" s="1112"/>
      <c r="O10" s="982">
        <f>O11+O24</f>
        <v>4837.95</v>
      </c>
      <c r="P10" s="1002">
        <f>P11+P24</f>
        <v>1165.45</v>
      </c>
      <c r="Q10" s="1003">
        <f>Q11+Q24</f>
        <v>6003.4</v>
      </c>
    </row>
    <row r="11" spans="1:17" ht="58.15" customHeight="1" x14ac:dyDescent="0.25">
      <c r="A11" s="985" t="s">
        <v>11</v>
      </c>
      <c r="B11" s="978"/>
      <c r="C11" s="976">
        <f>SUM(C12:C23)</f>
        <v>2.1199999999999997</v>
      </c>
      <c r="D11" s="972"/>
      <c r="E11" s="972"/>
      <c r="F11" s="972"/>
      <c r="G11" s="976">
        <f>SUM(G12:G23)</f>
        <v>604.20000000000005</v>
      </c>
      <c r="H11" s="980">
        <f>SUM(H12:H23)</f>
        <v>145.56000000000003</v>
      </c>
      <c r="I11" s="981">
        <f>SUM(I12:I23)</f>
        <v>749.75999999999976</v>
      </c>
      <c r="J11" s="978"/>
      <c r="K11" s="976">
        <f>SUM(K12:K23)</f>
        <v>2.2999999999999998</v>
      </c>
      <c r="L11" s="972"/>
      <c r="M11" s="972"/>
      <c r="N11" s="972"/>
      <c r="O11" s="976">
        <f>SUM(O12:O23)</f>
        <v>3277.5</v>
      </c>
      <c r="P11" s="980">
        <f>SUM(P12:P23)</f>
        <v>789.54</v>
      </c>
      <c r="Q11" s="981">
        <f>SUM(Q12:Q23)</f>
        <v>4067.04</v>
      </c>
    </row>
    <row r="12" spans="1:17" s="100" customFormat="1" ht="18.75" customHeight="1" x14ac:dyDescent="0.25">
      <c r="A12" s="351" t="s">
        <v>39</v>
      </c>
      <c r="B12" s="445"/>
      <c r="C12" s="99">
        <v>0.52</v>
      </c>
      <c r="D12" s="275">
        <v>1425</v>
      </c>
      <c r="E12" s="275">
        <f>C12*D12</f>
        <v>741</v>
      </c>
      <c r="F12" s="446">
        <v>0.2</v>
      </c>
      <c r="G12" s="275">
        <f>ROUND(E12*F12,2)</f>
        <v>148.19999999999999</v>
      </c>
      <c r="H12" s="275">
        <f>ROUND(G12*0.2409,2)</f>
        <v>35.700000000000003</v>
      </c>
      <c r="I12" s="276">
        <f>G12+H12</f>
        <v>183.89999999999998</v>
      </c>
      <c r="J12" s="98"/>
      <c r="K12" s="99">
        <v>0.6</v>
      </c>
      <c r="L12" s="275">
        <v>1425</v>
      </c>
      <c r="M12" s="275">
        <f>K12*L12</f>
        <v>855</v>
      </c>
      <c r="N12" s="446">
        <v>1</v>
      </c>
      <c r="O12" s="275">
        <f>ROUND(M12*N12,2)</f>
        <v>855</v>
      </c>
      <c r="P12" s="275">
        <f>ROUND(O12*0.2409,2)</f>
        <v>205.97</v>
      </c>
      <c r="Q12" s="276">
        <f>O12+P12</f>
        <v>1060.97</v>
      </c>
    </row>
    <row r="13" spans="1:17" s="100" customFormat="1" ht="18.75" customHeight="1" x14ac:dyDescent="0.25">
      <c r="A13" s="351" t="s">
        <v>40</v>
      </c>
      <c r="B13" s="445"/>
      <c r="C13" s="99">
        <v>0.3</v>
      </c>
      <c r="D13" s="275">
        <v>1425</v>
      </c>
      <c r="E13" s="275">
        <f>C13*D13</f>
        <v>427.5</v>
      </c>
      <c r="F13" s="446">
        <v>0.2</v>
      </c>
      <c r="G13" s="275">
        <f t="shared" ref="G13:G23" si="0">ROUND(E13*F13,2)</f>
        <v>85.5</v>
      </c>
      <c r="H13" s="275">
        <f t="shared" ref="H13:H33" si="1">ROUND(G13*0.2409,2)</f>
        <v>20.6</v>
      </c>
      <c r="I13" s="276">
        <f t="shared" ref="I13:I23" si="2">G13+H13</f>
        <v>106.1</v>
      </c>
      <c r="J13" s="98"/>
      <c r="K13" s="99">
        <v>0.55000000000000004</v>
      </c>
      <c r="L13" s="275">
        <v>1425</v>
      </c>
      <c r="M13" s="275">
        <f>K13*L13</f>
        <v>783.75000000000011</v>
      </c>
      <c r="N13" s="446">
        <v>1</v>
      </c>
      <c r="O13" s="275">
        <f t="shared" ref="O13:O23" si="3">ROUND(M13*N13,2)</f>
        <v>783.75</v>
      </c>
      <c r="P13" s="275">
        <f t="shared" ref="P13:P34" si="4">ROUND(O13*0.2409,2)</f>
        <v>188.81</v>
      </c>
      <c r="Q13" s="276">
        <f t="shared" ref="Q13:Q23" si="5">O13+P13</f>
        <v>972.56</v>
      </c>
    </row>
    <row r="14" spans="1:17" s="100" customFormat="1" ht="18.75" customHeight="1" x14ac:dyDescent="0.25">
      <c r="A14" s="351" t="s">
        <v>41</v>
      </c>
      <c r="B14" s="445"/>
      <c r="C14" s="99">
        <v>0.15</v>
      </c>
      <c r="D14" s="275">
        <v>1425</v>
      </c>
      <c r="E14" s="275">
        <f t="shared" ref="E14:E23" si="6">C14*D14</f>
        <v>213.75</v>
      </c>
      <c r="F14" s="446">
        <v>0.2</v>
      </c>
      <c r="G14" s="275">
        <f t="shared" si="0"/>
        <v>42.75</v>
      </c>
      <c r="H14" s="275">
        <f t="shared" si="1"/>
        <v>10.3</v>
      </c>
      <c r="I14" s="276">
        <f t="shared" si="2"/>
        <v>53.05</v>
      </c>
      <c r="J14" s="98"/>
      <c r="K14" s="99"/>
      <c r="L14" s="275"/>
      <c r="M14" s="275"/>
      <c r="N14" s="446"/>
      <c r="O14" s="275"/>
      <c r="P14" s="275"/>
      <c r="Q14" s="276"/>
    </row>
    <row r="15" spans="1:17" s="100" customFormat="1" ht="18.75" customHeight="1" x14ac:dyDescent="0.25">
      <c r="A15" s="351" t="s">
        <v>42</v>
      </c>
      <c r="B15" s="445"/>
      <c r="C15" s="99">
        <v>0.15</v>
      </c>
      <c r="D15" s="275">
        <v>1425</v>
      </c>
      <c r="E15" s="275">
        <f t="shared" si="6"/>
        <v>213.75</v>
      </c>
      <c r="F15" s="446">
        <v>0.2</v>
      </c>
      <c r="G15" s="275">
        <f t="shared" si="0"/>
        <v>42.75</v>
      </c>
      <c r="H15" s="275">
        <f t="shared" si="1"/>
        <v>10.3</v>
      </c>
      <c r="I15" s="276">
        <f t="shared" si="2"/>
        <v>53.05</v>
      </c>
      <c r="J15" s="98"/>
      <c r="K15" s="99"/>
      <c r="L15" s="275"/>
      <c r="M15" s="275"/>
      <c r="N15" s="446"/>
      <c r="O15" s="275"/>
      <c r="P15" s="275"/>
      <c r="Q15" s="276"/>
    </row>
    <row r="16" spans="1:17" s="100" customFormat="1" ht="18.75" customHeight="1" x14ac:dyDescent="0.25">
      <c r="A16" s="351" t="s">
        <v>43</v>
      </c>
      <c r="B16" s="445"/>
      <c r="C16" s="99">
        <v>0.05</v>
      </c>
      <c r="D16" s="275">
        <v>1425</v>
      </c>
      <c r="E16" s="275">
        <f t="shared" si="6"/>
        <v>71.25</v>
      </c>
      <c r="F16" s="446">
        <v>0.2</v>
      </c>
      <c r="G16" s="275">
        <f t="shared" si="0"/>
        <v>14.25</v>
      </c>
      <c r="H16" s="275">
        <f t="shared" si="1"/>
        <v>3.43</v>
      </c>
      <c r="I16" s="276">
        <f t="shared" si="2"/>
        <v>17.68</v>
      </c>
      <c r="J16" s="98"/>
      <c r="K16" s="99"/>
      <c r="L16" s="275"/>
      <c r="M16" s="275"/>
      <c r="N16" s="446"/>
      <c r="O16" s="275"/>
      <c r="P16" s="275"/>
      <c r="Q16" s="276"/>
    </row>
    <row r="17" spans="1:17" s="100" customFormat="1" ht="18.75" customHeight="1" x14ac:dyDescent="0.25">
      <c r="A17" s="351" t="s">
        <v>44</v>
      </c>
      <c r="B17" s="445"/>
      <c r="C17" s="99">
        <v>0.15</v>
      </c>
      <c r="D17" s="275">
        <v>1425</v>
      </c>
      <c r="E17" s="275">
        <f t="shared" si="6"/>
        <v>213.75</v>
      </c>
      <c r="F17" s="446">
        <v>0.2</v>
      </c>
      <c r="G17" s="275">
        <f t="shared" si="0"/>
        <v>42.75</v>
      </c>
      <c r="H17" s="275">
        <f t="shared" si="1"/>
        <v>10.3</v>
      </c>
      <c r="I17" s="276">
        <f t="shared" si="2"/>
        <v>53.05</v>
      </c>
      <c r="J17" s="98"/>
      <c r="K17" s="99">
        <v>0.25</v>
      </c>
      <c r="L17" s="275">
        <v>1425</v>
      </c>
      <c r="M17" s="275">
        <f>K17*L17</f>
        <v>356.25</v>
      </c>
      <c r="N17" s="446">
        <v>1</v>
      </c>
      <c r="O17" s="275">
        <f t="shared" si="3"/>
        <v>356.25</v>
      </c>
      <c r="P17" s="275">
        <f t="shared" si="4"/>
        <v>85.82</v>
      </c>
      <c r="Q17" s="276">
        <f t="shared" si="5"/>
        <v>442.07</v>
      </c>
    </row>
    <row r="18" spans="1:17" s="100" customFormat="1" ht="18.75" customHeight="1" x14ac:dyDescent="0.25">
      <c r="A18" s="351" t="s">
        <v>45</v>
      </c>
      <c r="B18" s="445"/>
      <c r="C18" s="99">
        <v>0.15</v>
      </c>
      <c r="D18" s="275">
        <v>1425</v>
      </c>
      <c r="E18" s="275">
        <f t="shared" si="6"/>
        <v>213.75</v>
      </c>
      <c r="F18" s="446">
        <v>0.2</v>
      </c>
      <c r="G18" s="275">
        <f t="shared" si="0"/>
        <v>42.75</v>
      </c>
      <c r="H18" s="275">
        <f t="shared" si="1"/>
        <v>10.3</v>
      </c>
      <c r="I18" s="276">
        <f t="shared" si="2"/>
        <v>53.05</v>
      </c>
      <c r="J18" s="98"/>
      <c r="K18" s="99"/>
      <c r="L18" s="275"/>
      <c r="M18" s="275"/>
      <c r="N18" s="446"/>
      <c r="O18" s="275"/>
      <c r="P18" s="275"/>
      <c r="Q18" s="276"/>
    </row>
    <row r="19" spans="1:17" s="100" customFormat="1" ht="18.75" customHeight="1" x14ac:dyDescent="0.25">
      <c r="A19" s="351" t="s">
        <v>46</v>
      </c>
      <c r="B19" s="445"/>
      <c r="C19" s="99">
        <v>0.15</v>
      </c>
      <c r="D19" s="275">
        <v>1425</v>
      </c>
      <c r="E19" s="275">
        <f>C19*D19</f>
        <v>213.75</v>
      </c>
      <c r="F19" s="446">
        <v>0.2</v>
      </c>
      <c r="G19" s="275">
        <f t="shared" si="0"/>
        <v>42.75</v>
      </c>
      <c r="H19" s="275">
        <f t="shared" si="1"/>
        <v>10.3</v>
      </c>
      <c r="I19" s="276">
        <f t="shared" si="2"/>
        <v>53.05</v>
      </c>
      <c r="J19" s="98"/>
      <c r="K19" s="99"/>
      <c r="L19" s="275"/>
      <c r="M19" s="275"/>
      <c r="N19" s="275"/>
      <c r="O19" s="275"/>
      <c r="P19" s="275"/>
      <c r="Q19" s="276"/>
    </row>
    <row r="20" spans="1:17" s="100" customFormat="1" ht="18.75" customHeight="1" x14ac:dyDescent="0.25">
      <c r="A20" s="351" t="s">
        <v>47</v>
      </c>
      <c r="B20" s="445"/>
      <c r="C20" s="99">
        <v>0.05</v>
      </c>
      <c r="D20" s="275">
        <v>1425</v>
      </c>
      <c r="E20" s="275">
        <f t="shared" si="6"/>
        <v>71.25</v>
      </c>
      <c r="F20" s="446">
        <v>0.2</v>
      </c>
      <c r="G20" s="275">
        <f t="shared" si="0"/>
        <v>14.25</v>
      </c>
      <c r="H20" s="275">
        <f t="shared" si="1"/>
        <v>3.43</v>
      </c>
      <c r="I20" s="276">
        <f t="shared" si="2"/>
        <v>17.68</v>
      </c>
      <c r="J20" s="98"/>
      <c r="K20" s="99">
        <v>0.3</v>
      </c>
      <c r="L20" s="275">
        <v>1425</v>
      </c>
      <c r="M20" s="275">
        <f t="shared" ref="M20:M23" si="7">K20*L20</f>
        <v>427.5</v>
      </c>
      <c r="N20" s="446">
        <v>1</v>
      </c>
      <c r="O20" s="275">
        <f t="shared" si="3"/>
        <v>427.5</v>
      </c>
      <c r="P20" s="275">
        <f t="shared" si="4"/>
        <v>102.98</v>
      </c>
      <c r="Q20" s="276">
        <f t="shared" si="5"/>
        <v>530.48</v>
      </c>
    </row>
    <row r="21" spans="1:17" s="100" customFormat="1" ht="18.75" customHeight="1" x14ac:dyDescent="0.25">
      <c r="A21" s="351" t="s">
        <v>48</v>
      </c>
      <c r="B21" s="445"/>
      <c r="C21" s="99">
        <v>0.15</v>
      </c>
      <c r="D21" s="275">
        <v>1425</v>
      </c>
      <c r="E21" s="275">
        <f t="shared" si="6"/>
        <v>213.75</v>
      </c>
      <c r="F21" s="446">
        <v>0.2</v>
      </c>
      <c r="G21" s="275">
        <f t="shared" si="0"/>
        <v>42.75</v>
      </c>
      <c r="H21" s="275">
        <f t="shared" si="1"/>
        <v>10.3</v>
      </c>
      <c r="I21" s="276">
        <f t="shared" si="2"/>
        <v>53.05</v>
      </c>
      <c r="J21" s="98"/>
      <c r="K21" s="99">
        <v>0.3</v>
      </c>
      <c r="L21" s="275">
        <v>1425</v>
      </c>
      <c r="M21" s="275">
        <f t="shared" si="7"/>
        <v>427.5</v>
      </c>
      <c r="N21" s="446">
        <v>1</v>
      </c>
      <c r="O21" s="275">
        <f t="shared" si="3"/>
        <v>427.5</v>
      </c>
      <c r="P21" s="275">
        <f t="shared" si="4"/>
        <v>102.98</v>
      </c>
      <c r="Q21" s="276">
        <f t="shared" si="5"/>
        <v>530.48</v>
      </c>
    </row>
    <row r="22" spans="1:17" s="100" customFormat="1" ht="18.75" customHeight="1" x14ac:dyDescent="0.25">
      <c r="A22" s="351" t="s">
        <v>49</v>
      </c>
      <c r="B22" s="445"/>
      <c r="C22" s="99">
        <v>0.15</v>
      </c>
      <c r="D22" s="275">
        <v>1425</v>
      </c>
      <c r="E22" s="275">
        <f t="shared" si="6"/>
        <v>213.75</v>
      </c>
      <c r="F22" s="446">
        <v>0.2</v>
      </c>
      <c r="G22" s="275">
        <f t="shared" si="0"/>
        <v>42.75</v>
      </c>
      <c r="H22" s="275">
        <f t="shared" si="1"/>
        <v>10.3</v>
      </c>
      <c r="I22" s="276">
        <f t="shared" si="2"/>
        <v>53.05</v>
      </c>
      <c r="J22" s="98"/>
      <c r="K22" s="99">
        <v>0.15</v>
      </c>
      <c r="L22" s="275">
        <v>1425</v>
      </c>
      <c r="M22" s="275">
        <f t="shared" si="7"/>
        <v>213.75</v>
      </c>
      <c r="N22" s="446">
        <v>1</v>
      </c>
      <c r="O22" s="275">
        <f t="shared" si="3"/>
        <v>213.75</v>
      </c>
      <c r="P22" s="275">
        <f t="shared" si="4"/>
        <v>51.49</v>
      </c>
      <c r="Q22" s="276">
        <f t="shared" si="5"/>
        <v>265.24</v>
      </c>
    </row>
    <row r="23" spans="1:17" ht="18.75" customHeight="1" x14ac:dyDescent="0.25">
      <c r="A23" s="12" t="s">
        <v>50</v>
      </c>
      <c r="B23" s="990"/>
      <c r="C23" s="975">
        <v>0.15</v>
      </c>
      <c r="D23" s="1113">
        <v>1425</v>
      </c>
      <c r="E23" s="1113">
        <f t="shared" si="6"/>
        <v>213.75</v>
      </c>
      <c r="F23" s="986">
        <v>0.2</v>
      </c>
      <c r="G23" s="275">
        <f t="shared" si="0"/>
        <v>42.75</v>
      </c>
      <c r="H23" s="275">
        <f t="shared" si="1"/>
        <v>10.3</v>
      </c>
      <c r="I23" s="276">
        <f t="shared" si="2"/>
        <v>53.05</v>
      </c>
      <c r="J23" s="939"/>
      <c r="K23" s="975">
        <v>0.15</v>
      </c>
      <c r="L23" s="1113">
        <v>1425</v>
      </c>
      <c r="M23" s="1113">
        <f t="shared" si="7"/>
        <v>213.75</v>
      </c>
      <c r="N23" s="986">
        <v>1</v>
      </c>
      <c r="O23" s="275">
        <f t="shared" si="3"/>
        <v>213.75</v>
      </c>
      <c r="P23" s="275">
        <f t="shared" si="4"/>
        <v>51.49</v>
      </c>
      <c r="Q23" s="276">
        <f t="shared" si="5"/>
        <v>265.24</v>
      </c>
    </row>
    <row r="24" spans="1:17" ht="50.25" customHeight="1" x14ac:dyDescent="0.25">
      <c r="A24" s="985" t="s">
        <v>9</v>
      </c>
      <c r="B24" s="978"/>
      <c r="C24" s="976">
        <f>SUM(C25:C34)</f>
        <v>1.73</v>
      </c>
      <c r="D24" s="972"/>
      <c r="E24" s="972"/>
      <c r="F24" s="972"/>
      <c r="G24" s="980">
        <f>SUM(G25:G34)</f>
        <v>295.83</v>
      </c>
      <c r="H24" s="980">
        <f t="shared" ref="H24:I24" si="8">SUM(H25:H34)</f>
        <v>71.269999999999982</v>
      </c>
      <c r="I24" s="981">
        <f t="shared" si="8"/>
        <v>367.1</v>
      </c>
      <c r="J24" s="978"/>
      <c r="K24" s="976">
        <f>SUM(K25:K34)</f>
        <v>1.8399999999999999</v>
      </c>
      <c r="L24" s="972"/>
      <c r="M24" s="972"/>
      <c r="N24" s="972"/>
      <c r="O24" s="980">
        <f>SUM(O25:O34)</f>
        <v>1560.45</v>
      </c>
      <c r="P24" s="980">
        <f t="shared" ref="P24:Q24" si="9">SUM(P25:P34)</f>
        <v>375.91</v>
      </c>
      <c r="Q24" s="981">
        <f t="shared" si="9"/>
        <v>1936.36</v>
      </c>
    </row>
    <row r="25" spans="1:17" s="100" customFormat="1" x14ac:dyDescent="0.25">
      <c r="A25" s="351" t="s">
        <v>308</v>
      </c>
      <c r="B25" s="445"/>
      <c r="C25" s="99">
        <v>0.23</v>
      </c>
      <c r="D25" s="275">
        <v>855</v>
      </c>
      <c r="E25" s="275">
        <f t="shared" ref="E25:E33" si="10">C25*D25</f>
        <v>196.65</v>
      </c>
      <c r="F25" s="446">
        <v>0.2</v>
      </c>
      <c r="G25" s="275">
        <f t="shared" ref="G25" si="11">ROUND(E25*F25,2)</f>
        <v>39.33</v>
      </c>
      <c r="H25" s="275">
        <f t="shared" si="1"/>
        <v>9.4700000000000006</v>
      </c>
      <c r="I25" s="276">
        <f t="shared" ref="I25" si="12">G25+H25</f>
        <v>48.8</v>
      </c>
      <c r="J25" s="98"/>
      <c r="K25" s="99">
        <v>0.25</v>
      </c>
      <c r="L25" s="275">
        <v>855</v>
      </c>
      <c r="M25" s="275">
        <f t="shared" ref="M25" si="13">K25*L25</f>
        <v>213.75</v>
      </c>
      <c r="N25" s="446">
        <v>1</v>
      </c>
      <c r="O25" s="275">
        <f t="shared" ref="O25" si="14">ROUND(M25*N25,2)</f>
        <v>213.75</v>
      </c>
      <c r="P25" s="275">
        <f t="shared" si="4"/>
        <v>51.49</v>
      </c>
      <c r="Q25" s="276">
        <f t="shared" ref="Q25" si="15">O25+P25</f>
        <v>265.24</v>
      </c>
    </row>
    <row r="26" spans="1:17" s="100" customFormat="1" x14ac:dyDescent="0.25">
      <c r="A26" s="351" t="s">
        <v>309</v>
      </c>
      <c r="B26" s="445"/>
      <c r="C26" s="99">
        <v>0.08</v>
      </c>
      <c r="D26" s="275">
        <v>855</v>
      </c>
      <c r="E26" s="275">
        <f t="shared" si="10"/>
        <v>68.400000000000006</v>
      </c>
      <c r="F26" s="446">
        <v>0.2</v>
      </c>
      <c r="G26" s="275">
        <f t="shared" ref="G26:G33" si="16">ROUND(E26*F26,2)</f>
        <v>13.68</v>
      </c>
      <c r="H26" s="275">
        <f t="shared" si="1"/>
        <v>3.3</v>
      </c>
      <c r="I26" s="276">
        <f t="shared" ref="I26:I33" si="17">G26+H26</f>
        <v>16.98</v>
      </c>
      <c r="J26" s="98"/>
      <c r="K26" s="99"/>
      <c r="L26" s="275"/>
      <c r="M26" s="275"/>
      <c r="N26" s="446"/>
      <c r="O26" s="275"/>
      <c r="P26" s="275"/>
      <c r="Q26" s="276"/>
    </row>
    <row r="27" spans="1:17" s="100" customFormat="1" x14ac:dyDescent="0.25">
      <c r="A27" s="351" t="s">
        <v>310</v>
      </c>
      <c r="B27" s="445"/>
      <c r="C27" s="99">
        <v>0.45</v>
      </c>
      <c r="D27" s="275">
        <v>855</v>
      </c>
      <c r="E27" s="275">
        <f t="shared" si="10"/>
        <v>384.75</v>
      </c>
      <c r="F27" s="446">
        <v>0.2</v>
      </c>
      <c r="G27" s="275">
        <f t="shared" si="16"/>
        <v>76.95</v>
      </c>
      <c r="H27" s="275">
        <f t="shared" si="1"/>
        <v>18.54</v>
      </c>
      <c r="I27" s="276">
        <f t="shared" si="17"/>
        <v>95.490000000000009</v>
      </c>
      <c r="J27" s="98"/>
      <c r="K27" s="99">
        <v>0.45</v>
      </c>
      <c r="L27" s="275">
        <v>855</v>
      </c>
      <c r="M27" s="275">
        <f t="shared" ref="M27:M31" si="18">K27*L27</f>
        <v>384.75</v>
      </c>
      <c r="N27" s="446">
        <v>1</v>
      </c>
      <c r="O27" s="275">
        <f t="shared" ref="O27:O34" si="19">ROUND(M27*N27,2)</f>
        <v>384.75</v>
      </c>
      <c r="P27" s="275">
        <f t="shared" si="4"/>
        <v>92.69</v>
      </c>
      <c r="Q27" s="276">
        <f t="shared" ref="Q27:Q34" si="20">O27+P27</f>
        <v>477.44</v>
      </c>
    </row>
    <row r="28" spans="1:17" s="100" customFormat="1" x14ac:dyDescent="0.25">
      <c r="A28" s="351" t="s">
        <v>311</v>
      </c>
      <c r="B28" s="445"/>
      <c r="C28" s="99">
        <v>0.15</v>
      </c>
      <c r="D28" s="275">
        <v>855</v>
      </c>
      <c r="E28" s="275">
        <f>C28*D28</f>
        <v>128.25</v>
      </c>
      <c r="F28" s="446">
        <v>0.2</v>
      </c>
      <c r="G28" s="275">
        <f t="shared" si="16"/>
        <v>25.65</v>
      </c>
      <c r="H28" s="275">
        <f t="shared" si="1"/>
        <v>6.18</v>
      </c>
      <c r="I28" s="276">
        <f t="shared" si="17"/>
        <v>31.83</v>
      </c>
      <c r="J28" s="98"/>
      <c r="K28" s="99">
        <v>0.08</v>
      </c>
      <c r="L28" s="275">
        <v>855</v>
      </c>
      <c r="M28" s="275">
        <f t="shared" si="18"/>
        <v>68.400000000000006</v>
      </c>
      <c r="N28" s="446">
        <v>1</v>
      </c>
      <c r="O28" s="275">
        <f t="shared" si="19"/>
        <v>68.400000000000006</v>
      </c>
      <c r="P28" s="275">
        <f t="shared" si="4"/>
        <v>16.48</v>
      </c>
      <c r="Q28" s="276">
        <f t="shared" si="20"/>
        <v>84.88000000000001</v>
      </c>
    </row>
    <row r="29" spans="1:17" s="100" customFormat="1" x14ac:dyDescent="0.25">
      <c r="A29" s="351" t="s">
        <v>1478</v>
      </c>
      <c r="B29" s="445"/>
      <c r="C29" s="99">
        <v>0.23</v>
      </c>
      <c r="D29" s="275">
        <v>855</v>
      </c>
      <c r="E29" s="275">
        <f t="shared" si="10"/>
        <v>196.65</v>
      </c>
      <c r="F29" s="446">
        <v>0.2</v>
      </c>
      <c r="G29" s="275">
        <f t="shared" si="16"/>
        <v>39.33</v>
      </c>
      <c r="H29" s="275">
        <f t="shared" si="1"/>
        <v>9.4700000000000006</v>
      </c>
      <c r="I29" s="276">
        <f t="shared" si="17"/>
        <v>48.8</v>
      </c>
      <c r="J29" s="98"/>
      <c r="K29" s="99">
        <v>0.38</v>
      </c>
      <c r="L29" s="275">
        <v>855</v>
      </c>
      <c r="M29" s="275">
        <f t="shared" si="18"/>
        <v>324.89999999999998</v>
      </c>
      <c r="N29" s="446">
        <v>1</v>
      </c>
      <c r="O29" s="275">
        <f t="shared" si="19"/>
        <v>324.89999999999998</v>
      </c>
      <c r="P29" s="275">
        <f t="shared" si="4"/>
        <v>78.27</v>
      </c>
      <c r="Q29" s="276">
        <f t="shared" si="20"/>
        <v>403.16999999999996</v>
      </c>
    </row>
    <row r="30" spans="1:17" s="100" customFormat="1" x14ac:dyDescent="0.25">
      <c r="A30" s="351" t="s">
        <v>1479</v>
      </c>
      <c r="B30" s="445"/>
      <c r="C30" s="99"/>
      <c r="D30" s="275"/>
      <c r="E30" s="275"/>
      <c r="F30" s="446"/>
      <c r="G30" s="275"/>
      <c r="H30" s="275"/>
      <c r="I30" s="276"/>
      <c r="J30" s="98"/>
      <c r="K30" s="99">
        <v>0.23</v>
      </c>
      <c r="L30" s="275">
        <v>855</v>
      </c>
      <c r="M30" s="275">
        <f t="shared" si="18"/>
        <v>196.65</v>
      </c>
      <c r="N30" s="446">
        <v>1</v>
      </c>
      <c r="O30" s="275">
        <f t="shared" si="19"/>
        <v>196.65</v>
      </c>
      <c r="P30" s="275">
        <f t="shared" si="4"/>
        <v>47.37</v>
      </c>
      <c r="Q30" s="276">
        <f t="shared" si="20"/>
        <v>244.02</v>
      </c>
    </row>
    <row r="31" spans="1:17" x14ac:dyDescent="0.25">
      <c r="A31" s="12" t="s">
        <v>88</v>
      </c>
      <c r="B31" s="990"/>
      <c r="C31" s="975">
        <v>0.15</v>
      </c>
      <c r="D31" s="1113">
        <v>855</v>
      </c>
      <c r="E31" s="1113">
        <f t="shared" si="10"/>
        <v>128.25</v>
      </c>
      <c r="F31" s="986">
        <v>0.2</v>
      </c>
      <c r="G31" s="275">
        <f t="shared" si="16"/>
        <v>25.65</v>
      </c>
      <c r="H31" s="275">
        <f t="shared" si="1"/>
        <v>6.18</v>
      </c>
      <c r="I31" s="276">
        <f t="shared" si="17"/>
        <v>31.83</v>
      </c>
      <c r="J31" s="939"/>
      <c r="K31" s="975">
        <v>0.3</v>
      </c>
      <c r="L31" s="1113">
        <v>855</v>
      </c>
      <c r="M31" s="1113">
        <f t="shared" si="18"/>
        <v>256.5</v>
      </c>
      <c r="N31" s="986">
        <v>1</v>
      </c>
      <c r="O31" s="275">
        <f t="shared" si="19"/>
        <v>256.5</v>
      </c>
      <c r="P31" s="275">
        <f t="shared" si="4"/>
        <v>61.79</v>
      </c>
      <c r="Q31" s="276">
        <f t="shared" si="20"/>
        <v>318.29000000000002</v>
      </c>
    </row>
    <row r="32" spans="1:17" x14ac:dyDescent="0.25">
      <c r="A32" s="12" t="s">
        <v>89</v>
      </c>
      <c r="B32" s="990"/>
      <c r="C32" s="975">
        <v>0.28999999999999998</v>
      </c>
      <c r="D32" s="1113">
        <v>855</v>
      </c>
      <c r="E32" s="1113">
        <f t="shared" si="10"/>
        <v>247.95</v>
      </c>
      <c r="F32" s="986">
        <v>0.2</v>
      </c>
      <c r="G32" s="275">
        <f t="shared" si="16"/>
        <v>49.59</v>
      </c>
      <c r="H32" s="275">
        <f t="shared" si="1"/>
        <v>11.95</v>
      </c>
      <c r="I32" s="276">
        <f t="shared" si="17"/>
        <v>61.540000000000006</v>
      </c>
      <c r="J32" s="939"/>
      <c r="K32" s="975"/>
      <c r="L32" s="1113"/>
      <c r="M32" s="1113"/>
      <c r="N32" s="986"/>
      <c r="O32" s="275"/>
      <c r="P32" s="275"/>
      <c r="Q32" s="276"/>
    </row>
    <row r="33" spans="1:17" x14ac:dyDescent="0.25">
      <c r="A33" s="12" t="s">
        <v>90</v>
      </c>
      <c r="B33" s="990"/>
      <c r="C33" s="975">
        <v>0.15</v>
      </c>
      <c r="D33" s="1113">
        <v>855</v>
      </c>
      <c r="E33" s="1113">
        <f t="shared" si="10"/>
        <v>128.25</v>
      </c>
      <c r="F33" s="986">
        <v>0.2</v>
      </c>
      <c r="G33" s="275">
        <f t="shared" si="16"/>
        <v>25.65</v>
      </c>
      <c r="H33" s="275">
        <f t="shared" si="1"/>
        <v>6.18</v>
      </c>
      <c r="I33" s="276">
        <f t="shared" si="17"/>
        <v>31.83</v>
      </c>
      <c r="J33" s="939"/>
      <c r="K33" s="975"/>
      <c r="L33" s="1113"/>
      <c r="M33" s="1113"/>
      <c r="N33" s="986"/>
      <c r="O33" s="275"/>
      <c r="P33" s="275"/>
      <c r="Q33" s="276"/>
    </row>
    <row r="34" spans="1:17" x14ac:dyDescent="0.25">
      <c r="A34" s="12" t="s">
        <v>1480</v>
      </c>
      <c r="B34" s="990"/>
      <c r="C34" s="975"/>
      <c r="D34" s="1113"/>
      <c r="E34" s="1113"/>
      <c r="F34" s="1113"/>
      <c r="G34" s="1113"/>
      <c r="H34" s="1113"/>
      <c r="I34" s="1114"/>
      <c r="J34" s="939"/>
      <c r="K34" s="975">
        <v>0.15</v>
      </c>
      <c r="L34" s="1113">
        <v>770</v>
      </c>
      <c r="M34" s="1113">
        <f t="shared" ref="M34" si="21">K34*L34</f>
        <v>115.5</v>
      </c>
      <c r="N34" s="986">
        <v>1</v>
      </c>
      <c r="O34" s="275">
        <f t="shared" si="19"/>
        <v>115.5</v>
      </c>
      <c r="P34" s="275">
        <f t="shared" si="4"/>
        <v>27.82</v>
      </c>
      <c r="Q34" s="276">
        <f t="shared" si="20"/>
        <v>143.32</v>
      </c>
    </row>
    <row r="35" spans="1:17" s="1" customFormat="1" ht="24" customHeight="1" x14ac:dyDescent="0.25">
      <c r="A35" s="77" t="s">
        <v>1481</v>
      </c>
      <c r="B35" s="935"/>
      <c r="C35" s="982">
        <f>C36+C38+C44+C48</f>
        <v>2.44</v>
      </c>
      <c r="D35" s="1112"/>
      <c r="E35" s="1112"/>
      <c r="F35" s="1112"/>
      <c r="G35" s="982">
        <f>G36+G38+G44+G48</f>
        <v>358.29</v>
      </c>
      <c r="H35" s="1002">
        <f>H36+H38+H44+H48</f>
        <v>86.330000000000013</v>
      </c>
      <c r="I35" s="1003">
        <f>I36+I38+I44+I48</f>
        <v>444.62</v>
      </c>
      <c r="J35" s="935"/>
      <c r="K35" s="982"/>
      <c r="L35" s="1112"/>
      <c r="M35" s="1112"/>
      <c r="N35" s="1112"/>
      <c r="O35" s="982"/>
      <c r="P35" s="1002"/>
      <c r="Q35" s="1003"/>
    </row>
    <row r="36" spans="1:17" ht="57" customHeight="1" x14ac:dyDescent="0.25">
      <c r="A36" s="985" t="s">
        <v>11</v>
      </c>
      <c r="B36" s="978"/>
      <c r="C36" s="976">
        <f>SUM(C37:C37)</f>
        <v>0.25</v>
      </c>
      <c r="D36" s="972"/>
      <c r="E36" s="972"/>
      <c r="F36" s="972"/>
      <c r="G36" s="980">
        <f>SUM(G37:G37)</f>
        <v>75</v>
      </c>
      <c r="H36" s="980">
        <f>SUM(H37:H37)</f>
        <v>18.07</v>
      </c>
      <c r="I36" s="981">
        <f>SUM(I37:I37)</f>
        <v>93.07</v>
      </c>
      <c r="J36" s="978"/>
      <c r="K36" s="976"/>
      <c r="L36" s="972"/>
      <c r="M36" s="972"/>
      <c r="N36" s="972"/>
      <c r="O36" s="980"/>
      <c r="P36" s="980"/>
      <c r="Q36" s="981"/>
    </row>
    <row r="37" spans="1:17" ht="18.75" customHeight="1" x14ac:dyDescent="0.25">
      <c r="A37" s="12" t="s">
        <v>39</v>
      </c>
      <c r="B37" s="990"/>
      <c r="C37" s="975">
        <v>0.25</v>
      </c>
      <c r="D37" s="1113">
        <v>1500</v>
      </c>
      <c r="E37" s="1113">
        <f>C37*D37</f>
        <v>375</v>
      </c>
      <c r="F37" s="986">
        <v>0.2</v>
      </c>
      <c r="G37" s="1113">
        <f t="shared" ref="G37" si="22">ROUND(E37*F37,2)</f>
        <v>75</v>
      </c>
      <c r="H37" s="1113">
        <f t="shared" ref="H37" si="23">ROUND(G37*0.2409,2)</f>
        <v>18.07</v>
      </c>
      <c r="I37" s="1114">
        <f t="shared" ref="I37" si="24">G37+H37</f>
        <v>93.07</v>
      </c>
      <c r="J37" s="939"/>
      <c r="K37" s="975"/>
      <c r="L37" s="1113"/>
      <c r="M37" s="1113"/>
      <c r="N37" s="1113"/>
      <c r="O37" s="1113"/>
      <c r="P37" s="1113"/>
      <c r="Q37" s="1114"/>
    </row>
    <row r="38" spans="1:17" ht="49.5" customHeight="1" x14ac:dyDescent="0.25">
      <c r="A38" s="985" t="s">
        <v>9</v>
      </c>
      <c r="B38" s="999"/>
      <c r="C38" s="976">
        <f>SUM(C39:C43)</f>
        <v>0.91999999999999993</v>
      </c>
      <c r="D38" s="972"/>
      <c r="E38" s="972"/>
      <c r="F38" s="972"/>
      <c r="G38" s="980">
        <f>SUM(G39:G43)</f>
        <v>152.22000000000003</v>
      </c>
      <c r="H38" s="980">
        <f t="shared" ref="H38:I38" si="25">SUM(H39:H43)</f>
        <v>36.68</v>
      </c>
      <c r="I38" s="981">
        <f t="shared" si="25"/>
        <v>188.9</v>
      </c>
      <c r="J38" s="978"/>
      <c r="K38" s="976"/>
      <c r="L38" s="972"/>
      <c r="M38" s="972"/>
      <c r="N38" s="972"/>
      <c r="O38" s="980"/>
      <c r="P38" s="980"/>
      <c r="Q38" s="981"/>
    </row>
    <row r="39" spans="1:17" x14ac:dyDescent="0.25">
      <c r="A39" s="12" t="s">
        <v>308</v>
      </c>
      <c r="B39" s="990"/>
      <c r="C39" s="975">
        <v>0.08</v>
      </c>
      <c r="D39" s="1113">
        <v>855</v>
      </c>
      <c r="E39" s="1113">
        <f>C39*D39</f>
        <v>68.400000000000006</v>
      </c>
      <c r="F39" s="986">
        <v>0.2</v>
      </c>
      <c r="G39" s="1113">
        <f t="shared" ref="G39" si="26">ROUND(E39*F39,2)</f>
        <v>13.68</v>
      </c>
      <c r="H39" s="1113">
        <f t="shared" ref="H39:H54" si="27">ROUND(G39*0.2409,2)</f>
        <v>3.3</v>
      </c>
      <c r="I39" s="1114">
        <f t="shared" ref="I39" si="28">G39+H39</f>
        <v>16.98</v>
      </c>
      <c r="J39" s="939"/>
      <c r="K39" s="975"/>
      <c r="L39" s="1113"/>
      <c r="M39" s="1113"/>
      <c r="N39" s="1113"/>
      <c r="O39" s="1113"/>
      <c r="P39" s="1113"/>
      <c r="Q39" s="1114"/>
    </row>
    <row r="40" spans="1:17" x14ac:dyDescent="0.25">
      <c r="A40" s="12" t="s">
        <v>309</v>
      </c>
      <c r="B40" s="990"/>
      <c r="C40" s="975">
        <v>0.31</v>
      </c>
      <c r="D40" s="1113">
        <v>855</v>
      </c>
      <c r="E40" s="1113">
        <f t="shared" ref="E40:E43" si="29">C40*D40</f>
        <v>265.05</v>
      </c>
      <c r="F40" s="986">
        <v>0.2</v>
      </c>
      <c r="G40" s="1113">
        <f t="shared" ref="G40:G43" si="30">ROUND(E40*F40,2)</f>
        <v>53.01</v>
      </c>
      <c r="H40" s="1113">
        <f t="shared" si="27"/>
        <v>12.77</v>
      </c>
      <c r="I40" s="1114">
        <f t="shared" ref="I40:I43" si="31">G40+H40</f>
        <v>65.78</v>
      </c>
      <c r="J40" s="939"/>
      <c r="K40" s="975"/>
      <c r="L40" s="1113"/>
      <c r="M40" s="1113"/>
      <c r="N40" s="1113"/>
      <c r="O40" s="1113"/>
      <c r="P40" s="1113"/>
      <c r="Q40" s="1114"/>
    </row>
    <row r="41" spans="1:17" x14ac:dyDescent="0.25">
      <c r="A41" s="12" t="s">
        <v>310</v>
      </c>
      <c r="B41" s="990"/>
      <c r="C41" s="975">
        <v>0.08</v>
      </c>
      <c r="D41" s="1113">
        <v>855</v>
      </c>
      <c r="E41" s="1113">
        <f>C41*D41</f>
        <v>68.400000000000006</v>
      </c>
      <c r="F41" s="986">
        <v>0.2</v>
      </c>
      <c r="G41" s="1113">
        <f t="shared" si="30"/>
        <v>13.68</v>
      </c>
      <c r="H41" s="1113">
        <f t="shared" si="27"/>
        <v>3.3</v>
      </c>
      <c r="I41" s="1114">
        <f t="shared" si="31"/>
        <v>16.98</v>
      </c>
      <c r="J41" s="939"/>
      <c r="K41" s="975"/>
      <c r="L41" s="1113"/>
      <c r="M41" s="1113"/>
      <c r="N41" s="1113"/>
      <c r="O41" s="1113"/>
      <c r="P41" s="1113"/>
      <c r="Q41" s="1114"/>
    </row>
    <row r="42" spans="1:17" x14ac:dyDescent="0.25">
      <c r="A42" s="12" t="s">
        <v>311</v>
      </c>
      <c r="B42" s="990"/>
      <c r="C42" s="975">
        <v>0.15</v>
      </c>
      <c r="D42" s="1113">
        <v>855</v>
      </c>
      <c r="E42" s="1113">
        <f t="shared" si="29"/>
        <v>128.25</v>
      </c>
      <c r="F42" s="986">
        <v>0.2</v>
      </c>
      <c r="G42" s="1113">
        <f t="shared" si="30"/>
        <v>25.65</v>
      </c>
      <c r="H42" s="1113">
        <f t="shared" si="27"/>
        <v>6.18</v>
      </c>
      <c r="I42" s="1114">
        <f t="shared" si="31"/>
        <v>31.83</v>
      </c>
      <c r="J42" s="939"/>
      <c r="K42" s="975"/>
      <c r="L42" s="1113"/>
      <c r="M42" s="1113"/>
      <c r="N42" s="1113"/>
      <c r="O42" s="1113"/>
      <c r="P42" s="1113"/>
      <c r="Q42" s="1114"/>
    </row>
    <row r="43" spans="1:17" x14ac:dyDescent="0.25">
      <c r="A43" s="12" t="s">
        <v>1478</v>
      </c>
      <c r="B43" s="990"/>
      <c r="C43" s="975">
        <v>0.3</v>
      </c>
      <c r="D43" s="1113">
        <v>770</v>
      </c>
      <c r="E43" s="1113">
        <f t="shared" si="29"/>
        <v>231</v>
      </c>
      <c r="F43" s="986">
        <v>0.2</v>
      </c>
      <c r="G43" s="1113">
        <f t="shared" si="30"/>
        <v>46.2</v>
      </c>
      <c r="H43" s="1113">
        <f t="shared" si="27"/>
        <v>11.13</v>
      </c>
      <c r="I43" s="1114">
        <f t="shared" si="31"/>
        <v>57.330000000000005</v>
      </c>
      <c r="J43" s="939"/>
      <c r="K43" s="975"/>
      <c r="L43" s="1113"/>
      <c r="M43" s="1113"/>
      <c r="N43" s="1113"/>
      <c r="O43" s="1113"/>
      <c r="P43" s="1113"/>
      <c r="Q43" s="1114"/>
    </row>
    <row r="44" spans="1:17" ht="64.5" customHeight="1" x14ac:dyDescent="0.25">
      <c r="A44" s="985" t="s">
        <v>10</v>
      </c>
      <c r="B44" s="999"/>
      <c r="C44" s="976">
        <f>SUM(C45:C47)</f>
        <v>0.16</v>
      </c>
      <c r="D44" s="972"/>
      <c r="E44" s="972"/>
      <c r="F44" s="972"/>
      <c r="G44" s="980">
        <f>SUM(G45:G47)</f>
        <v>19.2</v>
      </c>
      <c r="H44" s="980">
        <f t="shared" ref="H44:I44" si="32">SUM(H45:H47)</f>
        <v>4.63</v>
      </c>
      <c r="I44" s="981">
        <f t="shared" si="32"/>
        <v>23.83</v>
      </c>
      <c r="J44" s="978"/>
      <c r="K44" s="976"/>
      <c r="L44" s="972"/>
      <c r="M44" s="972"/>
      <c r="N44" s="972"/>
      <c r="O44" s="980"/>
      <c r="P44" s="980"/>
      <c r="Q44" s="981"/>
    </row>
    <row r="45" spans="1:17" x14ac:dyDescent="0.25">
      <c r="A45" s="12" t="s">
        <v>1482</v>
      </c>
      <c r="B45" s="990"/>
      <c r="C45" s="975">
        <v>0.03</v>
      </c>
      <c r="D45" s="1113">
        <v>600</v>
      </c>
      <c r="E45" s="1113">
        <f t="shared" ref="E45:E47" si="33">C45*D45</f>
        <v>18</v>
      </c>
      <c r="F45" s="986">
        <v>0.2</v>
      </c>
      <c r="G45" s="1113">
        <f t="shared" ref="G45" si="34">ROUND(E45*F45,2)</f>
        <v>3.6</v>
      </c>
      <c r="H45" s="1113">
        <f t="shared" si="27"/>
        <v>0.87</v>
      </c>
      <c r="I45" s="1114">
        <f t="shared" ref="I45" si="35">G45+H45</f>
        <v>4.47</v>
      </c>
      <c r="J45" s="939"/>
      <c r="K45" s="975"/>
      <c r="L45" s="1113"/>
      <c r="M45" s="1113"/>
      <c r="N45" s="1113"/>
      <c r="O45" s="1113"/>
      <c r="P45" s="1113"/>
      <c r="Q45" s="1114"/>
    </row>
    <row r="46" spans="1:17" x14ac:dyDescent="0.25">
      <c r="A46" s="12" t="s">
        <v>1483</v>
      </c>
      <c r="B46" s="990"/>
      <c r="C46" s="975">
        <v>0.08</v>
      </c>
      <c r="D46" s="1113">
        <v>600</v>
      </c>
      <c r="E46" s="1113">
        <f t="shared" si="33"/>
        <v>48</v>
      </c>
      <c r="F46" s="986">
        <v>0.2</v>
      </c>
      <c r="G46" s="1113">
        <f t="shared" ref="G46:G47" si="36">ROUND(E46*F46,2)</f>
        <v>9.6</v>
      </c>
      <c r="H46" s="1113">
        <f t="shared" si="27"/>
        <v>2.31</v>
      </c>
      <c r="I46" s="1114">
        <f t="shared" ref="I46:I47" si="37">G46+H46</f>
        <v>11.91</v>
      </c>
      <c r="J46" s="939"/>
      <c r="K46" s="975"/>
      <c r="L46" s="1113"/>
      <c r="M46" s="1113"/>
      <c r="N46" s="1113"/>
      <c r="O46" s="1113"/>
      <c r="P46" s="1113"/>
      <c r="Q46" s="1114"/>
    </row>
    <row r="47" spans="1:17" x14ac:dyDescent="0.25">
      <c r="A47" s="12" t="s">
        <v>1484</v>
      </c>
      <c r="B47" s="990"/>
      <c r="C47" s="975">
        <v>0.05</v>
      </c>
      <c r="D47" s="1113">
        <v>600</v>
      </c>
      <c r="E47" s="1113">
        <f t="shared" si="33"/>
        <v>30</v>
      </c>
      <c r="F47" s="986">
        <v>0.2</v>
      </c>
      <c r="G47" s="1113">
        <f t="shared" si="36"/>
        <v>6</v>
      </c>
      <c r="H47" s="1113">
        <f t="shared" si="27"/>
        <v>1.45</v>
      </c>
      <c r="I47" s="1114">
        <f t="shared" si="37"/>
        <v>7.45</v>
      </c>
      <c r="J47" s="939"/>
      <c r="K47" s="975"/>
      <c r="L47" s="1113"/>
      <c r="M47" s="1113"/>
      <c r="N47" s="1113"/>
      <c r="O47" s="1113"/>
      <c r="P47" s="1113"/>
      <c r="Q47" s="1114"/>
    </row>
    <row r="48" spans="1:17" ht="37.5" customHeight="1" x14ac:dyDescent="0.25">
      <c r="A48" s="985" t="s">
        <v>8</v>
      </c>
      <c r="B48" s="999"/>
      <c r="C48" s="976">
        <f>SUM(C49:C54)</f>
        <v>1.1100000000000001</v>
      </c>
      <c r="D48" s="972"/>
      <c r="E48" s="972"/>
      <c r="F48" s="972"/>
      <c r="G48" s="980">
        <f>SUM(G49:G54)</f>
        <v>111.87</v>
      </c>
      <c r="H48" s="980">
        <f t="shared" ref="H48:I48" si="38">SUM(H49:H54)</f>
        <v>26.950000000000003</v>
      </c>
      <c r="I48" s="981">
        <f t="shared" si="38"/>
        <v>138.82000000000002</v>
      </c>
      <c r="J48" s="978"/>
      <c r="K48" s="976"/>
      <c r="L48" s="972"/>
      <c r="M48" s="972"/>
      <c r="N48" s="972"/>
      <c r="O48" s="980"/>
      <c r="P48" s="980"/>
      <c r="Q48" s="981"/>
    </row>
    <row r="49" spans="1:17" x14ac:dyDescent="0.25">
      <c r="A49" s="447" t="s">
        <v>100</v>
      </c>
      <c r="B49" s="448"/>
      <c r="C49" s="975">
        <v>0.13</v>
      </c>
      <c r="D49" s="1113">
        <v>505</v>
      </c>
      <c r="E49" s="1113">
        <f t="shared" ref="E49:E54" si="39">C49*D49</f>
        <v>65.650000000000006</v>
      </c>
      <c r="F49" s="986">
        <v>0.2</v>
      </c>
      <c r="G49" s="1113">
        <f t="shared" ref="G49" si="40">ROUND(E49*F49,2)</f>
        <v>13.13</v>
      </c>
      <c r="H49" s="1113">
        <f t="shared" si="27"/>
        <v>3.16</v>
      </c>
      <c r="I49" s="1114">
        <f t="shared" ref="I49" si="41">G49+H49</f>
        <v>16.29</v>
      </c>
      <c r="J49" s="939"/>
      <c r="K49" s="975"/>
      <c r="L49" s="1113"/>
      <c r="M49" s="1113"/>
      <c r="N49" s="1113"/>
      <c r="O49" s="1113"/>
      <c r="P49" s="1113"/>
      <c r="Q49" s="1114"/>
    </row>
    <row r="50" spans="1:17" x14ac:dyDescent="0.25">
      <c r="A50" s="447" t="s">
        <v>101</v>
      </c>
      <c r="B50" s="448"/>
      <c r="C50" s="651">
        <v>0.3</v>
      </c>
      <c r="D50" s="989">
        <v>505</v>
      </c>
      <c r="E50" s="989">
        <f t="shared" si="39"/>
        <v>151.5</v>
      </c>
      <c r="F50" s="986">
        <v>0.2</v>
      </c>
      <c r="G50" s="1113">
        <f t="shared" ref="G50:G54" si="42">ROUND(E50*F50,2)</f>
        <v>30.3</v>
      </c>
      <c r="H50" s="1113">
        <f t="shared" si="27"/>
        <v>7.3</v>
      </c>
      <c r="I50" s="1114">
        <f t="shared" ref="I50:I54" si="43">G50+H50</f>
        <v>37.6</v>
      </c>
      <c r="J50" s="36"/>
      <c r="K50" s="292"/>
      <c r="L50" s="33"/>
      <c r="M50" s="33"/>
      <c r="N50" s="34"/>
      <c r="O50" s="33"/>
      <c r="P50" s="33"/>
      <c r="Q50" s="35"/>
    </row>
    <row r="51" spans="1:17" x14ac:dyDescent="0.25">
      <c r="A51" s="447" t="s">
        <v>102</v>
      </c>
      <c r="B51" s="448"/>
      <c r="C51" s="651">
        <v>0.3</v>
      </c>
      <c r="D51" s="989">
        <v>505</v>
      </c>
      <c r="E51" s="989">
        <f t="shared" si="39"/>
        <v>151.5</v>
      </c>
      <c r="F51" s="986">
        <v>0.2</v>
      </c>
      <c r="G51" s="1113">
        <f t="shared" si="42"/>
        <v>30.3</v>
      </c>
      <c r="H51" s="1113">
        <f t="shared" si="27"/>
        <v>7.3</v>
      </c>
      <c r="I51" s="1114">
        <f t="shared" si="43"/>
        <v>37.6</v>
      </c>
      <c r="J51" s="36"/>
      <c r="K51" s="292"/>
      <c r="L51" s="33"/>
      <c r="M51" s="33"/>
      <c r="N51" s="34"/>
      <c r="O51" s="33"/>
      <c r="P51" s="33"/>
      <c r="Q51" s="35"/>
    </row>
    <row r="52" spans="1:17" x14ac:dyDescent="0.25">
      <c r="A52" s="447" t="s">
        <v>103</v>
      </c>
      <c r="B52" s="448"/>
      <c r="C52" s="651">
        <v>0.05</v>
      </c>
      <c r="D52" s="989">
        <v>505</v>
      </c>
      <c r="E52" s="989">
        <f t="shared" si="39"/>
        <v>25.25</v>
      </c>
      <c r="F52" s="986">
        <v>0.2</v>
      </c>
      <c r="G52" s="1113">
        <f t="shared" si="42"/>
        <v>5.05</v>
      </c>
      <c r="H52" s="1113">
        <f t="shared" si="27"/>
        <v>1.22</v>
      </c>
      <c r="I52" s="1114">
        <f t="shared" si="43"/>
        <v>6.27</v>
      </c>
      <c r="J52" s="36"/>
      <c r="K52" s="292"/>
      <c r="L52" s="33"/>
      <c r="M52" s="33"/>
      <c r="N52" s="34"/>
      <c r="O52" s="33"/>
      <c r="P52" s="33"/>
      <c r="Q52" s="35"/>
    </row>
    <row r="53" spans="1:17" x14ac:dyDescent="0.25">
      <c r="A53" s="447" t="s">
        <v>1485</v>
      </c>
      <c r="B53" s="448"/>
      <c r="C53" s="651">
        <v>0.3</v>
      </c>
      <c r="D53" s="989">
        <v>505</v>
      </c>
      <c r="E53" s="989">
        <f t="shared" si="39"/>
        <v>151.5</v>
      </c>
      <c r="F53" s="986">
        <v>0.2</v>
      </c>
      <c r="G53" s="1113">
        <f t="shared" si="42"/>
        <v>30.3</v>
      </c>
      <c r="H53" s="1113">
        <f t="shared" si="27"/>
        <v>7.3</v>
      </c>
      <c r="I53" s="1114">
        <f t="shared" si="43"/>
        <v>37.6</v>
      </c>
      <c r="J53" s="36"/>
      <c r="K53" s="292"/>
      <c r="L53" s="33"/>
      <c r="M53" s="33"/>
      <c r="N53" s="34"/>
      <c r="O53" s="33"/>
      <c r="P53" s="33"/>
      <c r="Q53" s="35"/>
    </row>
    <row r="54" spans="1:17" ht="17.25" thickBot="1" x14ac:dyDescent="0.3">
      <c r="A54" s="1148" t="s">
        <v>1486</v>
      </c>
      <c r="B54" s="1149"/>
      <c r="C54" s="451">
        <v>0.03</v>
      </c>
      <c r="D54" s="1025">
        <v>465</v>
      </c>
      <c r="E54" s="1025">
        <f t="shared" si="39"/>
        <v>13.95</v>
      </c>
      <c r="F54" s="1068">
        <v>0.2</v>
      </c>
      <c r="G54" s="968">
        <f t="shared" si="42"/>
        <v>2.79</v>
      </c>
      <c r="H54" s="968">
        <f t="shared" si="27"/>
        <v>0.67</v>
      </c>
      <c r="I54" s="969">
        <f t="shared" si="43"/>
        <v>3.46</v>
      </c>
      <c r="J54" s="17"/>
      <c r="K54" s="38"/>
      <c r="L54" s="18"/>
      <c r="M54" s="18"/>
      <c r="N54" s="19"/>
      <c r="O54" s="18"/>
      <c r="P54" s="18"/>
      <c r="Q54" s="20"/>
    </row>
    <row r="57" spans="1:17" x14ac:dyDescent="0.25">
      <c r="A57" s="2" t="s">
        <v>1487</v>
      </c>
    </row>
    <row r="58" spans="1:17" ht="18" customHeight="1" x14ac:dyDescent="0.25"/>
    <row r="59" spans="1:17" x14ac:dyDescent="0.25">
      <c r="A59" s="2" t="s">
        <v>1488</v>
      </c>
    </row>
    <row r="60" spans="1:17" x14ac:dyDescent="0.25">
      <c r="A60" s="2" t="s">
        <v>1489</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2:Q53"/>
  <sheetViews>
    <sheetView topLeftCell="A13" zoomScale="70" zoomScaleNormal="70" zoomScaleSheetLayoutView="80" workbookViewId="0">
      <selection activeCell="A2" sqref="A2:Q2"/>
    </sheetView>
  </sheetViews>
  <sheetFormatPr defaultColWidth="9.140625" defaultRowHeight="16.5" x14ac:dyDescent="0.25"/>
  <cols>
    <col min="1" max="1" width="49.2851562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1471</v>
      </c>
    </row>
    <row r="5" spans="1:17" ht="17.25" thickBot="1" x14ac:dyDescent="0.3"/>
    <row r="6" spans="1:17" ht="24" customHeight="1" x14ac:dyDescent="0.25">
      <c r="A6" s="1791"/>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792"/>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3.5" customHeight="1" x14ac:dyDescent="0.25">
      <c r="A8" s="3"/>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ht="26.25" customHeight="1" x14ac:dyDescent="0.25">
      <c r="A9" s="7" t="s">
        <v>0</v>
      </c>
      <c r="B9" s="49">
        <f>B10</f>
        <v>448</v>
      </c>
      <c r="C9" s="439">
        <f t="shared" ref="C9:I9" si="0">C10</f>
        <v>2.8176100628930816</v>
      </c>
      <c r="D9" s="440"/>
      <c r="E9" s="439"/>
      <c r="F9" s="440"/>
      <c r="G9" s="439">
        <f t="shared" si="0"/>
        <v>437.70000000000005</v>
      </c>
      <c r="H9" s="440">
        <f t="shared" si="0"/>
        <v>102.21000000000001</v>
      </c>
      <c r="I9" s="1026">
        <f t="shared" si="0"/>
        <v>539.91000000000008</v>
      </c>
      <c r="J9" s="52">
        <f>J10</f>
        <v>1287</v>
      </c>
      <c r="K9" s="1017">
        <f t="shared" ref="K9:Q9" si="1">K10</f>
        <v>8.0943396226415079</v>
      </c>
      <c r="L9" s="441"/>
      <c r="M9" s="1017"/>
      <c r="N9" s="441"/>
      <c r="O9" s="441">
        <f t="shared" si="1"/>
        <v>6089.4600000000009</v>
      </c>
      <c r="P9" s="441">
        <f t="shared" si="1"/>
        <v>1426.9300000000003</v>
      </c>
      <c r="Q9" s="1151">
        <f t="shared" si="1"/>
        <v>7516.3899999999985</v>
      </c>
    </row>
    <row r="10" spans="1:17" s="1" customFormat="1" ht="24" customHeight="1" x14ac:dyDescent="0.25">
      <c r="A10" s="77" t="s">
        <v>1472</v>
      </c>
      <c r="B10" s="964">
        <f>B11+B15+B25+B31</f>
        <v>448</v>
      </c>
      <c r="C10" s="403">
        <f t="shared" ref="C10:I10" si="2">C11+C15+C25+C31</f>
        <v>2.8176100628930816</v>
      </c>
      <c r="D10" s="442"/>
      <c r="E10" s="403"/>
      <c r="F10" s="442"/>
      <c r="G10" s="403">
        <f t="shared" si="2"/>
        <v>437.70000000000005</v>
      </c>
      <c r="H10" s="442">
        <f t="shared" si="2"/>
        <v>102.21000000000001</v>
      </c>
      <c r="I10" s="1060">
        <f t="shared" si="2"/>
        <v>539.91000000000008</v>
      </c>
      <c r="J10" s="935">
        <f>J11+J15+J25+J31</f>
        <v>1287</v>
      </c>
      <c r="K10" s="1002">
        <f t="shared" ref="K10:Q10" si="3">K11+K15+K25+K31</f>
        <v>8.0943396226415079</v>
      </c>
      <c r="L10" s="982"/>
      <c r="M10" s="1002"/>
      <c r="N10" s="982"/>
      <c r="O10" s="982">
        <f t="shared" si="3"/>
        <v>6089.4600000000009</v>
      </c>
      <c r="P10" s="982">
        <f t="shared" si="3"/>
        <v>1426.9300000000003</v>
      </c>
      <c r="Q10" s="983">
        <f t="shared" si="3"/>
        <v>7516.3899999999985</v>
      </c>
    </row>
    <row r="11" spans="1:17" ht="40.5" customHeight="1" x14ac:dyDescent="0.25">
      <c r="A11" s="985" t="s">
        <v>11</v>
      </c>
      <c r="B11" s="1033">
        <f>SUM(B12:B14)</f>
        <v>72</v>
      </c>
      <c r="C11" s="997">
        <f t="shared" ref="C11:I11" si="4">SUM(C12:C14)</f>
        <v>0.45283018867924529</v>
      </c>
      <c r="D11" s="1095"/>
      <c r="E11" s="997"/>
      <c r="F11" s="1095"/>
      <c r="G11" s="997">
        <f t="shared" si="4"/>
        <v>107.5</v>
      </c>
      <c r="H11" s="1095">
        <f t="shared" si="4"/>
        <v>23.58</v>
      </c>
      <c r="I11" s="1096">
        <f t="shared" si="4"/>
        <v>131.08000000000001</v>
      </c>
      <c r="J11" s="978">
        <f>SUM(J12:J14)</f>
        <v>156</v>
      </c>
      <c r="K11" s="980">
        <f t="shared" ref="K11:Q11" si="5">SUM(K12:K14)</f>
        <v>0.98113207547169812</v>
      </c>
      <c r="L11" s="976"/>
      <c r="M11" s="980"/>
      <c r="N11" s="976"/>
      <c r="O11" s="976">
        <f t="shared" si="5"/>
        <v>1164.6099999999999</v>
      </c>
      <c r="P11" s="976">
        <f t="shared" si="5"/>
        <v>260.63</v>
      </c>
      <c r="Q11" s="977">
        <f t="shared" si="5"/>
        <v>1425.24</v>
      </c>
    </row>
    <row r="12" spans="1:17" ht="18.75" customHeight="1" x14ac:dyDescent="0.25">
      <c r="A12" s="12" t="s">
        <v>969</v>
      </c>
      <c r="B12" s="990"/>
      <c r="C12" s="975"/>
      <c r="D12" s="1113"/>
      <c r="E12" s="1113"/>
      <c r="F12" s="1117"/>
      <c r="G12" s="1113"/>
      <c r="H12" s="1113"/>
      <c r="I12" s="1114"/>
      <c r="J12" s="939">
        <v>16</v>
      </c>
      <c r="K12" s="998">
        <f>J12/159</f>
        <v>0.10062893081761007</v>
      </c>
      <c r="L12" s="1113">
        <v>1187</v>
      </c>
      <c r="M12" s="1113">
        <f>K12*L12</f>
        <v>119.44654088050315</v>
      </c>
      <c r="N12" s="1117">
        <v>1</v>
      </c>
      <c r="O12" s="1113">
        <f>ROUND(M12*N12,2)</f>
        <v>119.45</v>
      </c>
      <c r="P12" s="1113">
        <f>ROUND(O12*0.2409,2)</f>
        <v>28.78</v>
      </c>
      <c r="Q12" s="1114">
        <f>O12+P12</f>
        <v>148.23000000000002</v>
      </c>
    </row>
    <row r="13" spans="1:17" ht="19.5" customHeight="1" x14ac:dyDescent="0.25">
      <c r="A13" s="12" t="s">
        <v>969</v>
      </c>
      <c r="B13" s="990">
        <v>16</v>
      </c>
      <c r="C13" s="998">
        <f t="shared" ref="C13:C32" si="6">B13/159</f>
        <v>0.10062893081761007</v>
      </c>
      <c r="D13" s="1113">
        <v>1187</v>
      </c>
      <c r="E13" s="1113">
        <f>C13*D13</f>
        <v>119.44654088050315</v>
      </c>
      <c r="F13" s="1117">
        <v>0.2</v>
      </c>
      <c r="G13" s="1113">
        <f t="shared" ref="G13:G32" si="7">ROUND(E13*F13,2)</f>
        <v>23.89</v>
      </c>
      <c r="H13" s="1113">
        <f t="shared" ref="H13" si="8">ROUND(G13*0.2409,2)</f>
        <v>5.76</v>
      </c>
      <c r="I13" s="1114">
        <f t="shared" ref="I13:I32" si="9">G13+H13</f>
        <v>29.65</v>
      </c>
      <c r="J13" s="939">
        <v>44</v>
      </c>
      <c r="K13" s="998">
        <f t="shared" ref="K13:K32" si="10">J13/159</f>
        <v>0.27672955974842767</v>
      </c>
      <c r="L13" s="1113">
        <v>1187</v>
      </c>
      <c r="M13" s="1113">
        <f t="shared" ref="M13:M32" si="11">K13*L13</f>
        <v>328.47798742138366</v>
      </c>
      <c r="N13" s="1117">
        <v>1</v>
      </c>
      <c r="O13" s="1113">
        <f t="shared" ref="O13:O32" si="12">ROUND(M13*N13,2)</f>
        <v>328.48</v>
      </c>
      <c r="P13" s="1113">
        <f>ROUND(O13*0.2409,2)</f>
        <v>79.13</v>
      </c>
      <c r="Q13" s="1114">
        <f t="shared" ref="Q13:Q32" si="13">O13+P13</f>
        <v>407.61</v>
      </c>
    </row>
    <row r="14" spans="1:17" ht="19.5" customHeight="1" x14ac:dyDescent="0.25">
      <c r="A14" s="12" t="s">
        <v>969</v>
      </c>
      <c r="B14" s="990">
        <v>56</v>
      </c>
      <c r="C14" s="998">
        <f t="shared" si="6"/>
        <v>0.3522012578616352</v>
      </c>
      <c r="D14" s="1113">
        <v>1187</v>
      </c>
      <c r="E14" s="1113">
        <f t="shared" ref="E14:E32" si="14">C14*D14</f>
        <v>418.06289308176099</v>
      </c>
      <c r="F14" s="1117">
        <v>0.2</v>
      </c>
      <c r="G14" s="1113">
        <f t="shared" si="7"/>
        <v>83.61</v>
      </c>
      <c r="H14" s="1113">
        <f>ROUND(G14*0.2131,2)</f>
        <v>17.82</v>
      </c>
      <c r="I14" s="1114">
        <f t="shared" si="9"/>
        <v>101.43</v>
      </c>
      <c r="J14" s="939">
        <v>96</v>
      </c>
      <c r="K14" s="998">
        <f t="shared" si="10"/>
        <v>0.60377358490566035</v>
      </c>
      <c r="L14" s="1113">
        <v>1187</v>
      </c>
      <c r="M14" s="1113">
        <f t="shared" si="11"/>
        <v>716.67924528301887</v>
      </c>
      <c r="N14" s="1117">
        <v>1</v>
      </c>
      <c r="O14" s="1113">
        <f t="shared" si="12"/>
        <v>716.68</v>
      </c>
      <c r="P14" s="1113">
        <f>ROUND(O14*0.2131,2)</f>
        <v>152.72</v>
      </c>
      <c r="Q14" s="1114">
        <f t="shared" si="13"/>
        <v>869.4</v>
      </c>
    </row>
    <row r="15" spans="1:17" ht="48.75" customHeight="1" x14ac:dyDescent="0.25">
      <c r="A15" s="985" t="s">
        <v>9</v>
      </c>
      <c r="B15" s="1033">
        <f>SUM(B16:B24)</f>
        <v>272</v>
      </c>
      <c r="C15" s="997">
        <f t="shared" ref="C15:I15" si="15">SUM(C16:C24)</f>
        <v>1.7106918238993709</v>
      </c>
      <c r="D15" s="247"/>
      <c r="E15" s="997"/>
      <c r="F15" s="1095"/>
      <c r="G15" s="1095">
        <f t="shared" si="15"/>
        <v>259.23</v>
      </c>
      <c r="H15" s="1095">
        <f t="shared" si="15"/>
        <v>61.680000000000007</v>
      </c>
      <c r="I15" s="1096">
        <f t="shared" si="15"/>
        <v>320.91000000000003</v>
      </c>
      <c r="J15" s="978">
        <f>SUM(J16:J24)</f>
        <v>780</v>
      </c>
      <c r="K15" s="980">
        <f t="shared" ref="K15:Q15" si="16">SUM(K16:K24)</f>
        <v>4.9056603773584904</v>
      </c>
      <c r="L15" s="976"/>
      <c r="M15" s="980"/>
      <c r="N15" s="976"/>
      <c r="O15" s="976">
        <f t="shared" si="16"/>
        <v>3710.5500000000006</v>
      </c>
      <c r="P15" s="976">
        <f t="shared" si="16"/>
        <v>879.34000000000015</v>
      </c>
      <c r="Q15" s="977">
        <f t="shared" si="16"/>
        <v>4589.8899999999994</v>
      </c>
    </row>
    <row r="16" spans="1:17" x14ac:dyDescent="0.25">
      <c r="A16" s="12" t="s">
        <v>1088</v>
      </c>
      <c r="B16" s="990">
        <v>40</v>
      </c>
      <c r="C16" s="998">
        <f t="shared" si="6"/>
        <v>0.25157232704402516</v>
      </c>
      <c r="D16" s="1113">
        <v>785</v>
      </c>
      <c r="E16" s="1113">
        <f t="shared" si="14"/>
        <v>197.48427672955975</v>
      </c>
      <c r="F16" s="1117">
        <v>0.2</v>
      </c>
      <c r="G16" s="1113">
        <f t="shared" si="7"/>
        <v>39.5</v>
      </c>
      <c r="H16" s="1113">
        <f>ROUND(G16*0.2409,2)</f>
        <v>9.52</v>
      </c>
      <c r="I16" s="1114">
        <f t="shared" si="9"/>
        <v>49.019999999999996</v>
      </c>
      <c r="J16" s="939">
        <v>120</v>
      </c>
      <c r="K16" s="998">
        <f t="shared" si="10"/>
        <v>0.75471698113207553</v>
      </c>
      <c r="L16" s="1113">
        <v>785</v>
      </c>
      <c r="M16" s="1113">
        <f t="shared" si="11"/>
        <v>592.45283018867929</v>
      </c>
      <c r="N16" s="1117">
        <v>1</v>
      </c>
      <c r="O16" s="1113">
        <f t="shared" si="12"/>
        <v>592.45000000000005</v>
      </c>
      <c r="P16" s="1113">
        <f>ROUND(O16*0.2409,2)</f>
        <v>142.72</v>
      </c>
      <c r="Q16" s="1114">
        <f t="shared" si="13"/>
        <v>735.17000000000007</v>
      </c>
    </row>
    <row r="17" spans="1:17" x14ac:dyDescent="0.25">
      <c r="A17" s="12" t="s">
        <v>1088</v>
      </c>
      <c r="B17" s="990">
        <v>24</v>
      </c>
      <c r="C17" s="998">
        <f t="shared" si="6"/>
        <v>0.15094339622641509</v>
      </c>
      <c r="D17" s="1113">
        <v>785</v>
      </c>
      <c r="E17" s="1113">
        <f t="shared" si="14"/>
        <v>118.49056603773585</v>
      </c>
      <c r="F17" s="1117">
        <v>0.2</v>
      </c>
      <c r="G17" s="1113">
        <f t="shared" si="7"/>
        <v>23.7</v>
      </c>
      <c r="H17" s="1113">
        <f t="shared" ref="H17:H32" si="17">ROUND(G17*0.2409,2)</f>
        <v>5.71</v>
      </c>
      <c r="I17" s="1114">
        <f t="shared" si="9"/>
        <v>29.41</v>
      </c>
      <c r="J17" s="939">
        <v>48</v>
      </c>
      <c r="K17" s="998">
        <f t="shared" si="10"/>
        <v>0.30188679245283018</v>
      </c>
      <c r="L17" s="1113">
        <v>785</v>
      </c>
      <c r="M17" s="1113">
        <f t="shared" si="11"/>
        <v>236.98113207547169</v>
      </c>
      <c r="N17" s="1117">
        <v>1</v>
      </c>
      <c r="O17" s="1113">
        <f t="shared" si="12"/>
        <v>236.98</v>
      </c>
      <c r="P17" s="1113">
        <f t="shared" ref="P17:P32" si="18">ROUND(O17*0.2409,2)</f>
        <v>57.09</v>
      </c>
      <c r="Q17" s="1114">
        <f t="shared" si="13"/>
        <v>294.07</v>
      </c>
    </row>
    <row r="18" spans="1:17" x14ac:dyDescent="0.25">
      <c r="A18" s="12" t="s">
        <v>1088</v>
      </c>
      <c r="B18" s="990">
        <v>48</v>
      </c>
      <c r="C18" s="998">
        <f t="shared" si="6"/>
        <v>0.30188679245283018</v>
      </c>
      <c r="D18" s="1113">
        <v>785</v>
      </c>
      <c r="E18" s="1113">
        <f t="shared" si="14"/>
        <v>236.98113207547169</v>
      </c>
      <c r="F18" s="1117">
        <v>0.2</v>
      </c>
      <c r="G18" s="1113">
        <f t="shared" si="7"/>
        <v>47.4</v>
      </c>
      <c r="H18" s="1113">
        <f t="shared" si="17"/>
        <v>11.42</v>
      </c>
      <c r="I18" s="1114">
        <f t="shared" si="9"/>
        <v>58.82</v>
      </c>
      <c r="J18" s="939">
        <v>120</v>
      </c>
      <c r="K18" s="998">
        <f t="shared" si="10"/>
        <v>0.75471698113207553</v>
      </c>
      <c r="L18" s="1113">
        <v>785</v>
      </c>
      <c r="M18" s="1113">
        <f t="shared" si="11"/>
        <v>592.45283018867929</v>
      </c>
      <c r="N18" s="1117">
        <v>1</v>
      </c>
      <c r="O18" s="1113">
        <f t="shared" si="12"/>
        <v>592.45000000000005</v>
      </c>
      <c r="P18" s="1113">
        <f t="shared" si="18"/>
        <v>142.72</v>
      </c>
      <c r="Q18" s="1114">
        <f t="shared" si="13"/>
        <v>735.17000000000007</v>
      </c>
    </row>
    <row r="19" spans="1:17" x14ac:dyDescent="0.25">
      <c r="A19" s="12" t="s">
        <v>1088</v>
      </c>
      <c r="B19" s="990">
        <v>48</v>
      </c>
      <c r="C19" s="998">
        <f t="shared" si="6"/>
        <v>0.30188679245283018</v>
      </c>
      <c r="D19" s="1113">
        <v>692</v>
      </c>
      <c r="E19" s="1113">
        <f t="shared" si="14"/>
        <v>208.90566037735849</v>
      </c>
      <c r="F19" s="1117">
        <v>0.2</v>
      </c>
      <c r="G19" s="1113">
        <f t="shared" si="7"/>
        <v>41.78</v>
      </c>
      <c r="H19" s="1113">
        <f t="shared" si="17"/>
        <v>10.06</v>
      </c>
      <c r="I19" s="1114">
        <f t="shared" si="9"/>
        <v>51.84</v>
      </c>
      <c r="J19" s="939">
        <v>120</v>
      </c>
      <c r="K19" s="998">
        <f t="shared" si="10"/>
        <v>0.75471698113207553</v>
      </c>
      <c r="L19" s="1113">
        <v>692</v>
      </c>
      <c r="M19" s="1113">
        <f t="shared" si="11"/>
        <v>522.26415094339632</v>
      </c>
      <c r="N19" s="1117">
        <v>1</v>
      </c>
      <c r="O19" s="1113">
        <f t="shared" si="12"/>
        <v>522.26</v>
      </c>
      <c r="P19" s="1113">
        <f t="shared" si="18"/>
        <v>125.81</v>
      </c>
      <c r="Q19" s="1114">
        <f t="shared" si="13"/>
        <v>648.06999999999994</v>
      </c>
    </row>
    <row r="20" spans="1:17" x14ac:dyDescent="0.25">
      <c r="A20" s="12" t="s">
        <v>1088</v>
      </c>
      <c r="B20" s="990">
        <v>32</v>
      </c>
      <c r="C20" s="998">
        <f t="shared" si="6"/>
        <v>0.20125786163522014</v>
      </c>
      <c r="D20" s="1113">
        <v>692</v>
      </c>
      <c r="E20" s="1113">
        <f t="shared" si="14"/>
        <v>139.27044025157232</v>
      </c>
      <c r="F20" s="1117">
        <v>0.2</v>
      </c>
      <c r="G20" s="1113">
        <f t="shared" si="7"/>
        <v>27.85</v>
      </c>
      <c r="H20" s="1113">
        <f>ROUND(G20*0.2131,2)</f>
        <v>5.93</v>
      </c>
      <c r="I20" s="1114">
        <f t="shared" si="9"/>
        <v>33.78</v>
      </c>
      <c r="J20" s="939">
        <v>120</v>
      </c>
      <c r="K20" s="998">
        <f t="shared" si="10"/>
        <v>0.75471698113207553</v>
      </c>
      <c r="L20" s="1113">
        <v>692</v>
      </c>
      <c r="M20" s="1113">
        <f t="shared" si="11"/>
        <v>522.26415094339632</v>
      </c>
      <c r="N20" s="1117">
        <v>1</v>
      </c>
      <c r="O20" s="1113">
        <f t="shared" si="12"/>
        <v>522.26</v>
      </c>
      <c r="P20" s="1113">
        <f>ROUND(O20*0.2131,2)</f>
        <v>111.29</v>
      </c>
      <c r="Q20" s="1114">
        <f t="shared" si="13"/>
        <v>633.54999999999995</v>
      </c>
    </row>
    <row r="21" spans="1:17" x14ac:dyDescent="0.25">
      <c r="A21" s="12" t="s">
        <v>525</v>
      </c>
      <c r="B21" s="990">
        <v>16</v>
      </c>
      <c r="C21" s="998">
        <f t="shared" si="6"/>
        <v>0.10062893081761007</v>
      </c>
      <c r="D21" s="1113">
        <v>785</v>
      </c>
      <c r="E21" s="1113">
        <f t="shared" si="14"/>
        <v>78.993710691823907</v>
      </c>
      <c r="F21" s="1117">
        <v>0.2</v>
      </c>
      <c r="G21" s="1113">
        <f t="shared" si="7"/>
        <v>15.8</v>
      </c>
      <c r="H21" s="1113">
        <f t="shared" si="17"/>
        <v>3.81</v>
      </c>
      <c r="I21" s="1114">
        <f t="shared" si="9"/>
        <v>19.61</v>
      </c>
      <c r="J21" s="939">
        <v>32</v>
      </c>
      <c r="K21" s="998">
        <f t="shared" si="10"/>
        <v>0.20125786163522014</v>
      </c>
      <c r="L21" s="1113">
        <v>785</v>
      </c>
      <c r="M21" s="1113">
        <f t="shared" si="11"/>
        <v>157.98742138364781</v>
      </c>
      <c r="N21" s="1117">
        <v>1</v>
      </c>
      <c r="O21" s="1113">
        <f t="shared" si="12"/>
        <v>157.99</v>
      </c>
      <c r="P21" s="1113">
        <f t="shared" si="18"/>
        <v>38.06</v>
      </c>
      <c r="Q21" s="1114">
        <f t="shared" si="13"/>
        <v>196.05</v>
      </c>
    </row>
    <row r="22" spans="1:17" x14ac:dyDescent="0.25">
      <c r="A22" s="12" t="s">
        <v>525</v>
      </c>
      <c r="B22" s="990">
        <v>16</v>
      </c>
      <c r="C22" s="998">
        <f t="shared" si="6"/>
        <v>0.10062893081761007</v>
      </c>
      <c r="D22" s="1113">
        <v>785</v>
      </c>
      <c r="E22" s="1113">
        <f t="shared" si="14"/>
        <v>78.993710691823907</v>
      </c>
      <c r="F22" s="1117">
        <v>0.2</v>
      </c>
      <c r="G22" s="1113">
        <f t="shared" si="7"/>
        <v>15.8</v>
      </c>
      <c r="H22" s="1113">
        <f t="shared" si="17"/>
        <v>3.81</v>
      </c>
      <c r="I22" s="1114">
        <f t="shared" si="9"/>
        <v>19.61</v>
      </c>
      <c r="J22" s="939">
        <v>56</v>
      </c>
      <c r="K22" s="998">
        <f t="shared" si="10"/>
        <v>0.3522012578616352</v>
      </c>
      <c r="L22" s="1113">
        <v>785</v>
      </c>
      <c r="M22" s="1113">
        <f t="shared" si="11"/>
        <v>276.4779874213836</v>
      </c>
      <c r="N22" s="1117">
        <v>1</v>
      </c>
      <c r="O22" s="1113">
        <f t="shared" si="12"/>
        <v>276.48</v>
      </c>
      <c r="P22" s="1113">
        <f t="shared" si="18"/>
        <v>66.599999999999994</v>
      </c>
      <c r="Q22" s="1114">
        <f t="shared" si="13"/>
        <v>343.08000000000004</v>
      </c>
    </row>
    <row r="23" spans="1:17" x14ac:dyDescent="0.25">
      <c r="A23" s="12" t="s">
        <v>525</v>
      </c>
      <c r="B23" s="990">
        <v>48</v>
      </c>
      <c r="C23" s="998">
        <f t="shared" si="6"/>
        <v>0.30188679245283018</v>
      </c>
      <c r="D23" s="1113">
        <v>785</v>
      </c>
      <c r="E23" s="1113">
        <f t="shared" si="14"/>
        <v>236.98113207547169</v>
      </c>
      <c r="F23" s="1117">
        <v>0.2</v>
      </c>
      <c r="G23" s="1113">
        <f t="shared" si="7"/>
        <v>47.4</v>
      </c>
      <c r="H23" s="1113">
        <f t="shared" si="17"/>
        <v>11.42</v>
      </c>
      <c r="I23" s="1114">
        <f t="shared" si="9"/>
        <v>58.82</v>
      </c>
      <c r="J23" s="939">
        <v>116</v>
      </c>
      <c r="K23" s="998">
        <f t="shared" si="10"/>
        <v>0.72955974842767291</v>
      </c>
      <c r="L23" s="1113">
        <v>785</v>
      </c>
      <c r="M23" s="1113">
        <f t="shared" si="11"/>
        <v>572.70440251572325</v>
      </c>
      <c r="N23" s="1117">
        <v>1</v>
      </c>
      <c r="O23" s="1113">
        <f t="shared" si="12"/>
        <v>572.70000000000005</v>
      </c>
      <c r="P23" s="1113">
        <f t="shared" si="18"/>
        <v>137.96</v>
      </c>
      <c r="Q23" s="1114">
        <f t="shared" si="13"/>
        <v>710.66000000000008</v>
      </c>
    </row>
    <row r="24" spans="1:17" x14ac:dyDescent="0.25">
      <c r="A24" s="12" t="s">
        <v>525</v>
      </c>
      <c r="B24" s="990"/>
      <c r="C24" s="998"/>
      <c r="D24" s="1113"/>
      <c r="E24" s="1113"/>
      <c r="F24" s="1117"/>
      <c r="G24" s="1113"/>
      <c r="H24" s="1113"/>
      <c r="I24" s="1114"/>
      <c r="J24" s="939">
        <v>48</v>
      </c>
      <c r="K24" s="998">
        <f t="shared" si="10"/>
        <v>0.30188679245283018</v>
      </c>
      <c r="L24" s="1113">
        <v>785</v>
      </c>
      <c r="M24" s="1113">
        <f t="shared" si="11"/>
        <v>236.98113207547169</v>
      </c>
      <c r="N24" s="1117">
        <v>1</v>
      </c>
      <c r="O24" s="1113">
        <f t="shared" si="12"/>
        <v>236.98</v>
      </c>
      <c r="P24" s="1113">
        <f t="shared" si="18"/>
        <v>57.09</v>
      </c>
      <c r="Q24" s="1114">
        <f t="shared" si="13"/>
        <v>294.07</v>
      </c>
    </row>
    <row r="25" spans="1:17" ht="57" customHeight="1" x14ac:dyDescent="0.25">
      <c r="A25" s="985" t="s">
        <v>10</v>
      </c>
      <c r="B25" s="1033">
        <f>SUM(B26:B30)</f>
        <v>64</v>
      </c>
      <c r="C25" s="997">
        <f t="shared" ref="C25:I25" si="19">SUM(C26:C30)</f>
        <v>0.40251572327044027</v>
      </c>
      <c r="D25" s="247"/>
      <c r="E25" s="997"/>
      <c r="F25" s="247"/>
      <c r="G25" s="997">
        <f t="shared" si="19"/>
        <v>44.730000000000004</v>
      </c>
      <c r="H25" s="1095">
        <f t="shared" si="19"/>
        <v>10.629999999999999</v>
      </c>
      <c r="I25" s="1096">
        <f t="shared" si="19"/>
        <v>55.36</v>
      </c>
      <c r="J25" s="978">
        <f>SUM(J26:J30)</f>
        <v>232</v>
      </c>
      <c r="K25" s="980">
        <f t="shared" ref="K25:Q25" si="20">SUM(K26:K30)</f>
        <v>1.4591194968553458</v>
      </c>
      <c r="L25" s="976"/>
      <c r="M25" s="980"/>
      <c r="N25" s="976"/>
      <c r="O25" s="980">
        <f t="shared" si="20"/>
        <v>824</v>
      </c>
      <c r="P25" s="976">
        <f t="shared" si="20"/>
        <v>192.94</v>
      </c>
      <c r="Q25" s="977">
        <f t="shared" si="20"/>
        <v>1016.9399999999999</v>
      </c>
    </row>
    <row r="26" spans="1:17" x14ac:dyDescent="0.25">
      <c r="A26" s="12" t="s">
        <v>623</v>
      </c>
      <c r="B26" s="990">
        <v>40</v>
      </c>
      <c r="C26" s="998">
        <f t="shared" si="6"/>
        <v>0.25157232704402516</v>
      </c>
      <c r="D26" s="1113">
        <v>576</v>
      </c>
      <c r="E26" s="1113">
        <f t="shared" si="14"/>
        <v>144.90566037735849</v>
      </c>
      <c r="F26" s="1117">
        <v>0.2</v>
      </c>
      <c r="G26" s="1113">
        <f t="shared" si="7"/>
        <v>28.98</v>
      </c>
      <c r="H26" s="1113">
        <f t="shared" si="17"/>
        <v>6.98</v>
      </c>
      <c r="I26" s="1114">
        <f t="shared" si="9"/>
        <v>35.96</v>
      </c>
      <c r="J26" s="939">
        <v>136</v>
      </c>
      <c r="K26" s="998">
        <f t="shared" si="10"/>
        <v>0.85534591194968557</v>
      </c>
      <c r="L26" s="1113">
        <v>576</v>
      </c>
      <c r="M26" s="1113">
        <f t="shared" si="11"/>
        <v>492.67924528301887</v>
      </c>
      <c r="N26" s="1117">
        <v>1</v>
      </c>
      <c r="O26" s="1113">
        <f t="shared" si="12"/>
        <v>492.68</v>
      </c>
      <c r="P26" s="1113">
        <f t="shared" si="18"/>
        <v>118.69</v>
      </c>
      <c r="Q26" s="1114">
        <f t="shared" si="13"/>
        <v>611.37</v>
      </c>
    </row>
    <row r="27" spans="1:17" x14ac:dyDescent="0.25">
      <c r="A27" s="12" t="s">
        <v>623</v>
      </c>
      <c r="B27" s="990">
        <v>16</v>
      </c>
      <c r="C27" s="998">
        <f t="shared" si="6"/>
        <v>0.10062893081761007</v>
      </c>
      <c r="D27" s="1113">
        <v>521.48</v>
      </c>
      <c r="E27" s="1113">
        <f t="shared" si="14"/>
        <v>52.4759748427673</v>
      </c>
      <c r="F27" s="1117">
        <v>0.2</v>
      </c>
      <c r="G27" s="1113">
        <f t="shared" si="7"/>
        <v>10.5</v>
      </c>
      <c r="H27" s="1113">
        <f t="shared" si="17"/>
        <v>2.5299999999999998</v>
      </c>
      <c r="I27" s="1114">
        <f t="shared" si="9"/>
        <v>13.03</v>
      </c>
      <c r="J27" s="939">
        <v>16</v>
      </c>
      <c r="K27" s="998">
        <f t="shared" si="10"/>
        <v>0.10062893081761007</v>
      </c>
      <c r="L27" s="1113">
        <v>521.48</v>
      </c>
      <c r="M27" s="1113">
        <f t="shared" si="11"/>
        <v>52.4759748427673</v>
      </c>
      <c r="N27" s="1117">
        <v>1</v>
      </c>
      <c r="O27" s="1113">
        <f t="shared" si="12"/>
        <v>52.48</v>
      </c>
      <c r="P27" s="1113">
        <f t="shared" si="18"/>
        <v>12.64</v>
      </c>
      <c r="Q27" s="1114">
        <f t="shared" si="13"/>
        <v>65.12</v>
      </c>
    </row>
    <row r="28" spans="1:17" x14ac:dyDescent="0.25">
      <c r="A28" s="12" t="s">
        <v>623</v>
      </c>
      <c r="B28" s="990">
        <v>8</v>
      </c>
      <c r="C28" s="998">
        <f t="shared" si="6"/>
        <v>5.0314465408805034E-2</v>
      </c>
      <c r="D28" s="1113">
        <v>521.48</v>
      </c>
      <c r="E28" s="1113">
        <f t="shared" si="14"/>
        <v>26.23798742138365</v>
      </c>
      <c r="F28" s="1117">
        <v>0.2</v>
      </c>
      <c r="G28" s="1113">
        <f t="shared" si="7"/>
        <v>5.25</v>
      </c>
      <c r="H28" s="1113">
        <f>ROUND(G28*0.2131,2)</f>
        <v>1.1200000000000001</v>
      </c>
      <c r="I28" s="1114">
        <f t="shared" si="9"/>
        <v>6.37</v>
      </c>
      <c r="J28" s="939">
        <v>8</v>
      </c>
      <c r="K28" s="998">
        <f t="shared" si="10"/>
        <v>5.0314465408805034E-2</v>
      </c>
      <c r="L28" s="1113">
        <v>521.48</v>
      </c>
      <c r="M28" s="1113">
        <f t="shared" si="11"/>
        <v>26.23798742138365</v>
      </c>
      <c r="N28" s="1117">
        <v>1</v>
      </c>
      <c r="O28" s="1113">
        <f t="shared" si="12"/>
        <v>26.24</v>
      </c>
      <c r="P28" s="1113">
        <f>ROUND(O28*0.2131,2)</f>
        <v>5.59</v>
      </c>
      <c r="Q28" s="1114">
        <f t="shared" si="13"/>
        <v>31.83</v>
      </c>
    </row>
    <row r="29" spans="1:17" x14ac:dyDescent="0.25">
      <c r="A29" s="12" t="s">
        <v>623</v>
      </c>
      <c r="B29" s="990"/>
      <c r="C29" s="998"/>
      <c r="D29" s="1113"/>
      <c r="E29" s="1113"/>
      <c r="F29" s="1117"/>
      <c r="G29" s="1113"/>
      <c r="H29" s="1113"/>
      <c r="I29" s="1114"/>
      <c r="J29" s="939">
        <v>48</v>
      </c>
      <c r="K29" s="998">
        <f t="shared" si="10"/>
        <v>0.30188679245283018</v>
      </c>
      <c r="L29" s="1113">
        <v>576</v>
      </c>
      <c r="M29" s="1113">
        <f t="shared" si="11"/>
        <v>173.88679245283018</v>
      </c>
      <c r="N29" s="1117">
        <v>1</v>
      </c>
      <c r="O29" s="1113">
        <f t="shared" si="12"/>
        <v>173.89</v>
      </c>
      <c r="P29" s="1113">
        <f>ROUND(O29*0.2131,2)</f>
        <v>37.06</v>
      </c>
      <c r="Q29" s="1114">
        <f t="shared" si="13"/>
        <v>210.95</v>
      </c>
    </row>
    <row r="30" spans="1:17" x14ac:dyDescent="0.25">
      <c r="A30" s="12" t="s">
        <v>623</v>
      </c>
      <c r="B30" s="990"/>
      <c r="C30" s="998"/>
      <c r="D30" s="1113"/>
      <c r="E30" s="1113"/>
      <c r="F30" s="1117"/>
      <c r="G30" s="1113"/>
      <c r="H30" s="1113"/>
      <c r="I30" s="1114"/>
      <c r="J30" s="939">
        <v>24</v>
      </c>
      <c r="K30" s="998">
        <f t="shared" si="10"/>
        <v>0.15094339622641509</v>
      </c>
      <c r="L30" s="1113">
        <v>521.48</v>
      </c>
      <c r="M30" s="1113">
        <f t="shared" si="11"/>
        <v>78.713962264150936</v>
      </c>
      <c r="N30" s="1117">
        <v>1</v>
      </c>
      <c r="O30" s="1113">
        <f t="shared" si="12"/>
        <v>78.709999999999994</v>
      </c>
      <c r="P30" s="1113">
        <f t="shared" si="18"/>
        <v>18.96</v>
      </c>
      <c r="Q30" s="1114">
        <f t="shared" si="13"/>
        <v>97.669999999999987</v>
      </c>
    </row>
    <row r="31" spans="1:17" ht="36" customHeight="1" x14ac:dyDescent="0.25">
      <c r="A31" s="985" t="s">
        <v>8</v>
      </c>
      <c r="B31" s="1033">
        <f>B32</f>
        <v>40</v>
      </c>
      <c r="C31" s="997">
        <f t="shared" ref="C31:I31" si="21">C32</f>
        <v>0.25157232704402516</v>
      </c>
      <c r="D31" s="247"/>
      <c r="E31" s="997"/>
      <c r="F31" s="247"/>
      <c r="G31" s="1095">
        <f t="shared" si="21"/>
        <v>26.24</v>
      </c>
      <c r="H31" s="1095">
        <f t="shared" si="21"/>
        <v>6.32</v>
      </c>
      <c r="I31" s="1096">
        <f t="shared" si="21"/>
        <v>32.56</v>
      </c>
      <c r="J31" s="978">
        <f>J32</f>
        <v>119</v>
      </c>
      <c r="K31" s="980">
        <f t="shared" ref="K31:Q31" si="22">K32</f>
        <v>0.74842767295597479</v>
      </c>
      <c r="L31" s="976"/>
      <c r="M31" s="980"/>
      <c r="N31" s="976"/>
      <c r="O31" s="980">
        <f t="shared" si="22"/>
        <v>390.3</v>
      </c>
      <c r="P31" s="976">
        <f t="shared" si="22"/>
        <v>94.02</v>
      </c>
      <c r="Q31" s="977">
        <f t="shared" si="22"/>
        <v>484.32</v>
      </c>
    </row>
    <row r="32" spans="1:17" ht="17.25" thickBot="1" x14ac:dyDescent="0.3">
      <c r="A32" s="12" t="s">
        <v>643</v>
      </c>
      <c r="B32" s="1150">
        <v>40</v>
      </c>
      <c r="C32" s="1054">
        <f t="shared" si="6"/>
        <v>0.25157232704402516</v>
      </c>
      <c r="D32" s="968">
        <v>521.48</v>
      </c>
      <c r="E32" s="968">
        <f t="shared" si="14"/>
        <v>131.18993710691825</v>
      </c>
      <c r="F32" s="1016">
        <v>0.2</v>
      </c>
      <c r="G32" s="968">
        <f t="shared" si="7"/>
        <v>26.24</v>
      </c>
      <c r="H32" s="968">
        <f t="shared" si="17"/>
        <v>6.32</v>
      </c>
      <c r="I32" s="969">
        <f t="shared" si="9"/>
        <v>32.56</v>
      </c>
      <c r="J32" s="967">
        <v>119</v>
      </c>
      <c r="K32" s="1054">
        <f t="shared" si="10"/>
        <v>0.74842767295597479</v>
      </c>
      <c r="L32" s="968">
        <v>521.49</v>
      </c>
      <c r="M32" s="968">
        <f t="shared" si="11"/>
        <v>390.29754716981131</v>
      </c>
      <c r="N32" s="1016">
        <v>1</v>
      </c>
      <c r="O32" s="968">
        <f t="shared" si="12"/>
        <v>390.3</v>
      </c>
      <c r="P32" s="968">
        <f t="shared" si="18"/>
        <v>94.02</v>
      </c>
      <c r="Q32" s="969">
        <f t="shared" si="13"/>
        <v>484.32</v>
      </c>
    </row>
    <row r="33" spans="1:17" hidden="1" x14ac:dyDescent="0.25">
      <c r="A33" s="12" t="s">
        <v>3</v>
      </c>
      <c r="B33" s="1004"/>
      <c r="C33" s="1005"/>
      <c r="D33" s="1006"/>
      <c r="E33" s="1006"/>
      <c r="F33" s="1006"/>
      <c r="G33" s="1006"/>
      <c r="H33" s="1006"/>
      <c r="I33" s="1007"/>
      <c r="J33" s="1008"/>
      <c r="K33" s="1005"/>
      <c r="L33" s="1006"/>
      <c r="M33" s="1006"/>
      <c r="N33" s="1006"/>
      <c r="O33" s="1006"/>
      <c r="P33" s="1006"/>
      <c r="Q33" s="1007"/>
    </row>
    <row r="34" spans="1:17" s="1" customFormat="1" ht="24" hidden="1" customHeight="1" x14ac:dyDescent="0.25">
      <c r="A34" s="77" t="s">
        <v>104</v>
      </c>
      <c r="B34" s="53"/>
      <c r="C34" s="26"/>
      <c r="D34" s="10"/>
      <c r="E34" s="10"/>
      <c r="F34" s="10"/>
      <c r="G34" s="10"/>
      <c r="H34" s="10"/>
      <c r="I34" s="11"/>
      <c r="J34" s="9"/>
      <c r="K34" s="26"/>
      <c r="L34" s="10"/>
      <c r="M34" s="10"/>
      <c r="N34" s="10"/>
      <c r="O34" s="10"/>
      <c r="P34" s="10"/>
      <c r="Q34" s="11"/>
    </row>
    <row r="35" spans="1:17" ht="37.5" hidden="1" customHeight="1" x14ac:dyDescent="0.25">
      <c r="A35" s="12" t="s">
        <v>11</v>
      </c>
      <c r="B35" s="28"/>
      <c r="C35" s="27"/>
      <c r="D35" s="14"/>
      <c r="E35" s="14"/>
      <c r="F35" s="14"/>
      <c r="G35" s="14"/>
      <c r="H35" s="14"/>
      <c r="I35" s="15"/>
      <c r="J35" s="13"/>
      <c r="K35" s="27"/>
      <c r="L35" s="14"/>
      <c r="M35" s="14"/>
      <c r="N35" s="14"/>
      <c r="O35" s="14"/>
      <c r="P35" s="14"/>
      <c r="Q35" s="15"/>
    </row>
    <row r="36" spans="1:17" ht="18.75" hidden="1" customHeight="1" x14ac:dyDescent="0.25">
      <c r="A36" s="12" t="s">
        <v>3</v>
      </c>
      <c r="B36" s="28"/>
      <c r="C36" s="27"/>
      <c r="D36" s="14"/>
      <c r="E36" s="14"/>
      <c r="F36" s="14"/>
      <c r="G36" s="14"/>
      <c r="H36" s="14"/>
      <c r="I36" s="15"/>
      <c r="J36" s="13"/>
      <c r="K36" s="27"/>
      <c r="L36" s="14"/>
      <c r="M36" s="14"/>
      <c r="N36" s="14"/>
      <c r="O36" s="14"/>
      <c r="P36" s="14"/>
      <c r="Q36" s="15"/>
    </row>
    <row r="37" spans="1:17" ht="19.5" hidden="1" customHeight="1" x14ac:dyDescent="0.25">
      <c r="A37" s="12" t="s">
        <v>3</v>
      </c>
      <c r="B37" s="28"/>
      <c r="C37" s="27"/>
      <c r="D37" s="14"/>
      <c r="E37" s="14"/>
      <c r="F37" s="14"/>
      <c r="G37" s="14"/>
      <c r="H37" s="14"/>
      <c r="I37" s="15"/>
      <c r="J37" s="13"/>
      <c r="K37" s="27"/>
      <c r="L37" s="14"/>
      <c r="M37" s="14"/>
      <c r="N37" s="14"/>
      <c r="O37" s="14"/>
      <c r="P37" s="14"/>
      <c r="Q37" s="15"/>
    </row>
    <row r="38" spans="1:17" ht="49.5" hidden="1" customHeight="1" x14ac:dyDescent="0.25">
      <c r="A38" s="12" t="s">
        <v>9</v>
      </c>
      <c r="B38" s="28"/>
      <c r="C38" s="27"/>
      <c r="D38" s="14"/>
      <c r="E38" s="14"/>
      <c r="F38" s="14"/>
      <c r="G38" s="14"/>
      <c r="H38" s="14"/>
      <c r="I38" s="15"/>
      <c r="J38" s="13"/>
      <c r="K38" s="27"/>
      <c r="L38" s="14"/>
      <c r="M38" s="14"/>
      <c r="N38" s="14"/>
      <c r="O38" s="14"/>
      <c r="P38" s="14"/>
      <c r="Q38" s="15"/>
    </row>
    <row r="39" spans="1:17" hidden="1" x14ac:dyDescent="0.25">
      <c r="A39" s="12" t="s">
        <v>3</v>
      </c>
      <c r="B39" s="28"/>
      <c r="C39" s="27"/>
      <c r="D39" s="14"/>
      <c r="E39" s="14"/>
      <c r="F39" s="14"/>
      <c r="G39" s="14"/>
      <c r="H39" s="14"/>
      <c r="I39" s="15"/>
      <c r="J39" s="13"/>
      <c r="K39" s="27"/>
      <c r="L39" s="14"/>
      <c r="M39" s="14"/>
      <c r="N39" s="14"/>
      <c r="O39" s="14"/>
      <c r="P39" s="14"/>
      <c r="Q39" s="15"/>
    </row>
    <row r="40" spans="1:17" hidden="1" x14ac:dyDescent="0.25">
      <c r="A40" s="12" t="s">
        <v>3</v>
      </c>
      <c r="B40" s="28"/>
      <c r="C40" s="27"/>
      <c r="D40" s="14"/>
      <c r="E40" s="14"/>
      <c r="F40" s="14"/>
      <c r="G40" s="14"/>
      <c r="H40" s="14"/>
      <c r="I40" s="15"/>
      <c r="J40" s="13"/>
      <c r="K40" s="27"/>
      <c r="L40" s="14"/>
      <c r="M40" s="14"/>
      <c r="N40" s="14"/>
      <c r="O40" s="14"/>
      <c r="P40" s="14"/>
      <c r="Q40" s="15"/>
    </row>
    <row r="41" spans="1:17" ht="64.5" hidden="1" customHeight="1" x14ac:dyDescent="0.25">
      <c r="A41" s="12" t="s">
        <v>10</v>
      </c>
      <c r="B41" s="28"/>
      <c r="C41" s="27"/>
      <c r="D41" s="14"/>
      <c r="E41" s="14"/>
      <c r="F41" s="14"/>
      <c r="G41" s="14"/>
      <c r="H41" s="14"/>
      <c r="I41" s="15"/>
      <c r="J41" s="13"/>
      <c r="K41" s="27"/>
      <c r="L41" s="14"/>
      <c r="M41" s="14"/>
      <c r="N41" s="14"/>
      <c r="O41" s="14"/>
      <c r="P41" s="14"/>
      <c r="Q41" s="15"/>
    </row>
    <row r="42" spans="1:17" hidden="1" x14ac:dyDescent="0.25">
      <c r="A42" s="12" t="s">
        <v>3</v>
      </c>
      <c r="B42" s="28"/>
      <c r="C42" s="27"/>
      <c r="D42" s="14"/>
      <c r="E42" s="14"/>
      <c r="F42" s="14"/>
      <c r="G42" s="14"/>
      <c r="H42" s="14"/>
      <c r="I42" s="15"/>
      <c r="J42" s="13"/>
      <c r="K42" s="27"/>
      <c r="L42" s="14"/>
      <c r="M42" s="14"/>
      <c r="N42" s="14"/>
      <c r="O42" s="14"/>
      <c r="P42" s="14"/>
      <c r="Q42" s="15"/>
    </row>
    <row r="43" spans="1:17" hidden="1" x14ac:dyDescent="0.25">
      <c r="A43" s="12" t="s">
        <v>3</v>
      </c>
      <c r="B43" s="28"/>
      <c r="C43" s="27"/>
      <c r="D43" s="14"/>
      <c r="E43" s="14"/>
      <c r="F43" s="14"/>
      <c r="G43" s="14"/>
      <c r="H43" s="14"/>
      <c r="I43" s="15"/>
      <c r="J43" s="13"/>
      <c r="K43" s="27"/>
      <c r="L43" s="14"/>
      <c r="M43" s="14"/>
      <c r="N43" s="14"/>
      <c r="O43" s="14"/>
      <c r="P43" s="14"/>
      <c r="Q43" s="15"/>
    </row>
    <row r="44" spans="1:17" ht="37.5" hidden="1" customHeight="1" x14ac:dyDescent="0.25">
      <c r="A44" s="12" t="s">
        <v>8</v>
      </c>
      <c r="B44" s="28"/>
      <c r="C44" s="27"/>
      <c r="D44" s="14"/>
      <c r="E44" s="14"/>
      <c r="F44" s="14"/>
      <c r="G44" s="14"/>
      <c r="H44" s="14"/>
      <c r="I44" s="15"/>
      <c r="J44" s="13"/>
      <c r="K44" s="27"/>
      <c r="L44" s="14"/>
      <c r="M44" s="14"/>
      <c r="N44" s="14"/>
      <c r="O44" s="14"/>
      <c r="P44" s="14"/>
      <c r="Q44" s="15"/>
    </row>
    <row r="45" spans="1:17" ht="17.25" hidden="1" x14ac:dyDescent="0.3">
      <c r="A45" s="21" t="s">
        <v>15</v>
      </c>
      <c r="B45" s="29"/>
      <c r="C45" s="27"/>
      <c r="D45" s="14"/>
      <c r="E45" s="14"/>
      <c r="F45" s="14"/>
      <c r="G45" s="14"/>
      <c r="H45" s="14"/>
      <c r="I45" s="15"/>
      <c r="J45" s="13"/>
      <c r="K45" s="27"/>
      <c r="L45" s="14"/>
      <c r="M45" s="14"/>
      <c r="N45" s="14"/>
      <c r="O45" s="14"/>
      <c r="P45" s="14"/>
      <c r="Q45" s="15"/>
    </row>
    <row r="46" spans="1:17" hidden="1" x14ac:dyDescent="0.25">
      <c r="A46" s="16" t="s">
        <v>26</v>
      </c>
      <c r="B46" s="31">
        <v>38</v>
      </c>
      <c r="C46" s="32">
        <f>B46/159</f>
        <v>0.2389937106918239</v>
      </c>
      <c r="D46" s="33">
        <v>669</v>
      </c>
      <c r="E46" s="33">
        <f>D46*C46</f>
        <v>159.88679245283018</v>
      </c>
      <c r="F46" s="34">
        <v>0.2</v>
      </c>
      <c r="G46" s="33">
        <f>ROUND(E46*F46,2)</f>
        <v>31.98</v>
      </c>
      <c r="H46" s="33">
        <f>ROUND(G46*0.2409,2)</f>
        <v>7.7</v>
      </c>
      <c r="I46" s="35">
        <f>G46+H46</f>
        <v>39.68</v>
      </c>
      <c r="J46" s="36">
        <v>130</v>
      </c>
      <c r="K46" s="32">
        <f>J46/159</f>
        <v>0.8176100628930818</v>
      </c>
      <c r="L46" s="33">
        <v>669</v>
      </c>
      <c r="M46" s="33">
        <f>L46*K46</f>
        <v>546.98113207547169</v>
      </c>
      <c r="N46" s="34">
        <v>1</v>
      </c>
      <c r="O46" s="33">
        <f>ROUND(M46*N46,2)</f>
        <v>546.98</v>
      </c>
      <c r="P46" s="33">
        <f>ROUND(O46*0.2409,2)</f>
        <v>131.77000000000001</v>
      </c>
      <c r="Q46" s="35">
        <f>O46+P46</f>
        <v>678.75</v>
      </c>
    </row>
    <row r="47" spans="1:17" ht="17.25" hidden="1" thickBot="1" x14ac:dyDescent="0.3">
      <c r="A47" s="40" t="s">
        <v>28</v>
      </c>
      <c r="B47" s="37">
        <v>50</v>
      </c>
      <c r="C47" s="38">
        <f>B47/159</f>
        <v>0.31446540880503143</v>
      </c>
      <c r="D47" s="18">
        <v>3.98</v>
      </c>
      <c r="E47" s="18">
        <f>B47*D47</f>
        <v>199</v>
      </c>
      <c r="F47" s="19">
        <v>0.2</v>
      </c>
      <c r="G47" s="18">
        <f>ROUND(E47*F47,2)</f>
        <v>39.799999999999997</v>
      </c>
      <c r="H47" s="18">
        <f>ROUND(G47*0.2409,2)</f>
        <v>9.59</v>
      </c>
      <c r="I47" s="39">
        <f>G47+H47</f>
        <v>49.39</v>
      </c>
      <c r="J47" s="17"/>
      <c r="K47" s="38"/>
      <c r="L47" s="18"/>
      <c r="M47" s="18"/>
      <c r="N47" s="19"/>
      <c r="O47" s="18"/>
      <c r="P47" s="18"/>
      <c r="Q47" s="20"/>
    </row>
    <row r="50" spans="1:1" x14ac:dyDescent="0.25">
      <c r="A50" s="2" t="s">
        <v>1473</v>
      </c>
    </row>
    <row r="51" spans="1:1" ht="18" customHeight="1" x14ac:dyDescent="0.25"/>
    <row r="52" spans="1:1" x14ac:dyDescent="0.25">
      <c r="A52" s="2" t="s">
        <v>1474</v>
      </c>
    </row>
    <row r="53" spans="1:1" x14ac:dyDescent="0.25">
      <c r="A53" s="2" t="s">
        <v>1475</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pageSetUpPr fitToPage="1"/>
  </sheetPr>
  <dimension ref="A1:Z28"/>
  <sheetViews>
    <sheetView zoomScale="70" zoomScaleNormal="70" zoomScaleSheetLayoutView="80" workbookViewId="0">
      <selection activeCell="A2" sqref="A2:W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8" width="17.28515625" style="2" hidden="1" customWidth="1"/>
    <col min="19" max="19" width="19.28515625" style="2" hidden="1" customWidth="1"/>
    <col min="20" max="20" width="13.7109375" style="2" hidden="1" customWidth="1"/>
    <col min="21" max="21" width="15.42578125" style="2" hidden="1" customWidth="1"/>
    <col min="22" max="22" width="11.42578125" style="2" hidden="1" customWidth="1"/>
    <col min="23" max="23" width="11.5703125" style="2" hidden="1" customWidth="1"/>
    <col min="24" max="24" width="12.140625" style="2" hidden="1" customWidth="1"/>
    <col min="25" max="25" width="12.5703125" style="2" hidden="1" customWidth="1"/>
    <col min="26" max="26" width="15.85546875" style="2" hidden="1" customWidth="1"/>
    <col min="27" max="16384" width="9.140625" style="2"/>
  </cols>
  <sheetData>
    <row r="1" spans="1:26" x14ac:dyDescent="0.25">
      <c r="V1" s="1877" t="s">
        <v>13</v>
      </c>
      <c r="W1" s="1877"/>
    </row>
    <row r="2" spans="1:26" s="1" customFormat="1" ht="48.75" customHeight="1" x14ac:dyDescent="0.25">
      <c r="A2" s="1774" t="s">
        <v>2448</v>
      </c>
      <c r="B2" s="1774"/>
      <c r="C2" s="1774"/>
      <c r="D2" s="1774"/>
      <c r="E2" s="1774"/>
      <c r="F2" s="1774"/>
      <c r="G2" s="1774"/>
      <c r="H2" s="1774"/>
      <c r="I2" s="1774"/>
      <c r="J2" s="1774"/>
      <c r="K2" s="1774"/>
      <c r="L2" s="1774"/>
      <c r="M2" s="1774"/>
      <c r="N2" s="1774"/>
      <c r="O2" s="1774"/>
      <c r="P2" s="1774"/>
      <c r="Q2" s="1774"/>
      <c r="R2" s="1774"/>
      <c r="S2" s="1774"/>
      <c r="T2" s="1774"/>
      <c r="U2" s="1774"/>
      <c r="V2" s="1774"/>
      <c r="W2" s="1774"/>
    </row>
    <row r="4" spans="1:26" x14ac:dyDescent="0.25">
      <c r="A4" s="1110" t="s">
        <v>1139</v>
      </c>
    </row>
    <row r="5" spans="1:26" ht="17.25" thickBot="1" x14ac:dyDescent="0.3"/>
    <row r="6" spans="1:26" ht="24" customHeight="1" x14ac:dyDescent="0.25">
      <c r="A6" s="1791"/>
      <c r="B6" s="1840" t="s">
        <v>23</v>
      </c>
      <c r="C6" s="1841"/>
      <c r="D6" s="1841"/>
      <c r="E6" s="1841"/>
      <c r="F6" s="1841"/>
      <c r="G6" s="1841"/>
      <c r="H6" s="1841"/>
      <c r="I6" s="1842"/>
      <c r="J6" s="1840" t="s">
        <v>25</v>
      </c>
      <c r="K6" s="1841"/>
      <c r="L6" s="1841"/>
      <c r="M6" s="1841"/>
      <c r="N6" s="1841"/>
      <c r="O6" s="1841"/>
      <c r="P6" s="1841"/>
      <c r="Q6" s="1842"/>
      <c r="R6" s="1845" t="s">
        <v>12</v>
      </c>
      <c r="S6" s="1846"/>
      <c r="T6" s="1846"/>
      <c r="U6" s="1846"/>
      <c r="V6" s="1846"/>
      <c r="W6" s="1846"/>
      <c r="X6" s="1846"/>
      <c r="Y6" s="1847"/>
    </row>
    <row r="7" spans="1:26" ht="142.5" customHeight="1" x14ac:dyDescent="0.25">
      <c r="A7" s="1792"/>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c r="R7" s="22" t="s">
        <v>22</v>
      </c>
      <c r="S7" s="30" t="s">
        <v>16</v>
      </c>
      <c r="T7" s="23" t="s">
        <v>17</v>
      </c>
      <c r="U7" s="23" t="s">
        <v>14</v>
      </c>
      <c r="V7" s="23" t="s">
        <v>4</v>
      </c>
      <c r="W7" s="23" t="s">
        <v>5</v>
      </c>
      <c r="X7" s="23" t="s">
        <v>6</v>
      </c>
      <c r="Y7" s="24" t="s">
        <v>7</v>
      </c>
    </row>
    <row r="8" spans="1:26" ht="13.5" customHeight="1" x14ac:dyDescent="0.25">
      <c r="A8" s="3"/>
      <c r="B8" s="931">
        <v>1</v>
      </c>
      <c r="C8" s="932" t="s">
        <v>932</v>
      </c>
      <c r="D8" s="932">
        <v>3</v>
      </c>
      <c r="E8" s="932" t="s">
        <v>18</v>
      </c>
      <c r="F8" s="932">
        <v>5</v>
      </c>
      <c r="G8" s="932" t="s">
        <v>19</v>
      </c>
      <c r="H8" s="932" t="s">
        <v>20</v>
      </c>
      <c r="I8" s="933" t="s">
        <v>21</v>
      </c>
      <c r="J8" s="931">
        <v>1</v>
      </c>
      <c r="K8" s="932" t="s">
        <v>932</v>
      </c>
      <c r="L8" s="932">
        <v>3</v>
      </c>
      <c r="M8" s="932" t="s">
        <v>18</v>
      </c>
      <c r="N8" s="932">
        <v>5</v>
      </c>
      <c r="O8" s="932" t="s">
        <v>19</v>
      </c>
      <c r="P8" s="932" t="s">
        <v>20</v>
      </c>
      <c r="Q8" s="933" t="s">
        <v>21</v>
      </c>
      <c r="R8" s="4">
        <v>1</v>
      </c>
      <c r="S8" s="25" t="s">
        <v>27</v>
      </c>
      <c r="T8" s="5">
        <v>3</v>
      </c>
      <c r="U8" s="5" t="s">
        <v>18</v>
      </c>
      <c r="V8" s="5">
        <v>5</v>
      </c>
      <c r="W8" s="5" t="s">
        <v>19</v>
      </c>
      <c r="X8" s="5" t="s">
        <v>20</v>
      </c>
      <c r="Y8" s="6" t="s">
        <v>21</v>
      </c>
    </row>
    <row r="9" spans="1:26" s="1" customFormat="1" ht="26.25" customHeight="1" x14ac:dyDescent="0.25">
      <c r="A9" s="7" t="s">
        <v>0</v>
      </c>
      <c r="B9" s="1037">
        <f>B10</f>
        <v>35</v>
      </c>
      <c r="C9" s="439">
        <f>C10</f>
        <v>0.25179856115107913</v>
      </c>
      <c r="D9" s="439"/>
      <c r="E9" s="439"/>
      <c r="F9" s="439"/>
      <c r="G9" s="439">
        <f t="shared" ref="G9:I9" si="0">G10</f>
        <v>42.3</v>
      </c>
      <c r="H9" s="439">
        <f t="shared" si="0"/>
        <v>10.19</v>
      </c>
      <c r="I9" s="1152">
        <f t="shared" si="0"/>
        <v>52.489999999999995</v>
      </c>
      <c r="J9" s="1037">
        <f>J10</f>
        <v>104</v>
      </c>
      <c r="K9" s="439">
        <f>K10</f>
        <v>0.74820143884892087</v>
      </c>
      <c r="L9" s="439"/>
      <c r="M9" s="439"/>
      <c r="N9" s="439"/>
      <c r="O9" s="439">
        <f t="shared" ref="O9" si="1">O10</f>
        <v>125.7</v>
      </c>
      <c r="P9" s="439">
        <f t="shared" ref="P9" si="2">P10</f>
        <v>30.28</v>
      </c>
      <c r="Q9" s="1152">
        <f t="shared" ref="Q9" si="3">Q10</f>
        <v>155.98000000000002</v>
      </c>
      <c r="R9" s="49" t="e">
        <f>R10+#REF!</f>
        <v>#REF!</v>
      </c>
      <c r="S9" s="49" t="e">
        <f>S10+#REF!</f>
        <v>#REF!</v>
      </c>
      <c r="T9" s="49" t="e">
        <f>T10+#REF!</f>
        <v>#REF!</v>
      </c>
      <c r="U9" s="49" t="e">
        <f>U10+#REF!</f>
        <v>#REF!</v>
      </c>
      <c r="V9" s="49" t="e">
        <f>V10+#REF!</f>
        <v>#REF!</v>
      </c>
      <c r="W9" s="49" t="e">
        <f>W10+#REF!</f>
        <v>#REF!</v>
      </c>
      <c r="X9" s="49" t="e">
        <f>X10+#REF!</f>
        <v>#REF!</v>
      </c>
      <c r="Y9" s="49" t="e">
        <f>Y10+#REF!</f>
        <v>#REF!</v>
      </c>
      <c r="Z9" s="49" t="e">
        <f>Z10+#REF!</f>
        <v>#REF!</v>
      </c>
    </row>
    <row r="10" spans="1:26" s="1" customFormat="1" ht="21.75" customHeight="1" x14ac:dyDescent="0.25">
      <c r="A10" s="406" t="s">
        <v>1140</v>
      </c>
      <c r="B10" s="1153">
        <f>B14</f>
        <v>35</v>
      </c>
      <c r="C10" s="403">
        <f t="shared" ref="C10:I10" si="4">C14</f>
        <v>0.25179856115107913</v>
      </c>
      <c r="D10" s="403"/>
      <c r="E10" s="403"/>
      <c r="F10" s="403"/>
      <c r="G10" s="403">
        <f t="shared" si="4"/>
        <v>42.3</v>
      </c>
      <c r="H10" s="403">
        <f t="shared" si="4"/>
        <v>10.19</v>
      </c>
      <c r="I10" s="405">
        <f t="shared" si="4"/>
        <v>52.489999999999995</v>
      </c>
      <c r="J10" s="1153">
        <f>J14</f>
        <v>104</v>
      </c>
      <c r="K10" s="403">
        <f t="shared" ref="K10" si="5">K14</f>
        <v>0.74820143884892087</v>
      </c>
      <c r="L10" s="403"/>
      <c r="M10" s="403"/>
      <c r="N10" s="403"/>
      <c r="O10" s="403">
        <f t="shared" ref="O10:Q10" si="6">O14</f>
        <v>125.7</v>
      </c>
      <c r="P10" s="403">
        <f t="shared" si="6"/>
        <v>30.28</v>
      </c>
      <c r="Q10" s="405">
        <f t="shared" si="6"/>
        <v>155.98000000000002</v>
      </c>
      <c r="R10" s="9"/>
      <c r="S10" s="26"/>
      <c r="T10" s="10"/>
      <c r="U10" s="10"/>
      <c r="V10" s="10"/>
      <c r="W10" s="10"/>
      <c r="X10" s="10"/>
      <c r="Y10" s="11"/>
    </row>
    <row r="11" spans="1:26" ht="37.5" customHeight="1" x14ac:dyDescent="0.25">
      <c r="A11" s="12" t="s">
        <v>11</v>
      </c>
      <c r="B11" s="945"/>
      <c r="C11" s="975"/>
      <c r="D11" s="1113"/>
      <c r="E11" s="1113"/>
      <c r="F11" s="1113"/>
      <c r="G11" s="1113"/>
      <c r="H11" s="1113"/>
      <c r="I11" s="1114"/>
      <c r="J11" s="939"/>
      <c r="K11" s="975"/>
      <c r="L11" s="1113"/>
      <c r="M11" s="1113"/>
      <c r="N11" s="1113"/>
      <c r="O11" s="1113"/>
      <c r="P11" s="1113"/>
      <c r="Q11" s="1114"/>
      <c r="R11" s="13"/>
      <c r="S11" s="27"/>
      <c r="T11" s="14"/>
      <c r="U11" s="14"/>
      <c r="V11" s="14"/>
      <c r="W11" s="14"/>
      <c r="X11" s="14"/>
      <c r="Y11" s="15"/>
    </row>
    <row r="12" spans="1:26" ht="18.75" customHeight="1" x14ac:dyDescent="0.25">
      <c r="A12" s="12" t="s">
        <v>3</v>
      </c>
      <c r="B12" s="945"/>
      <c r="C12" s="975"/>
      <c r="D12" s="1113"/>
      <c r="E12" s="1113"/>
      <c r="F12" s="1113"/>
      <c r="G12" s="1113"/>
      <c r="H12" s="1113"/>
      <c r="I12" s="1114"/>
      <c r="J12" s="939"/>
      <c r="K12" s="975"/>
      <c r="L12" s="1113"/>
      <c r="M12" s="1113"/>
      <c r="N12" s="1113"/>
      <c r="O12" s="1113"/>
      <c r="P12" s="1113"/>
      <c r="Q12" s="1114"/>
      <c r="R12" s="13"/>
      <c r="S12" s="27"/>
      <c r="T12" s="14"/>
      <c r="U12" s="14"/>
      <c r="V12" s="14"/>
      <c r="W12" s="14"/>
      <c r="X12" s="14"/>
      <c r="Y12" s="15"/>
    </row>
    <row r="13" spans="1:26" ht="19.5" customHeight="1" x14ac:dyDescent="0.25">
      <c r="A13" s="12" t="s">
        <v>3</v>
      </c>
      <c r="B13" s="945"/>
      <c r="C13" s="975"/>
      <c r="D13" s="1113"/>
      <c r="E13" s="1113"/>
      <c r="F13" s="1113"/>
      <c r="G13" s="1113"/>
      <c r="H13" s="1113"/>
      <c r="I13" s="1114"/>
      <c r="J13" s="939"/>
      <c r="K13" s="975"/>
      <c r="L13" s="1113"/>
      <c r="M13" s="1113"/>
      <c r="N13" s="1113"/>
      <c r="O13" s="1113"/>
      <c r="P13" s="1113"/>
      <c r="Q13" s="1114"/>
      <c r="R13" s="13"/>
      <c r="S13" s="27"/>
      <c r="T13" s="14"/>
      <c r="U13" s="14"/>
      <c r="V13" s="14"/>
      <c r="W13" s="14"/>
      <c r="X13" s="14"/>
      <c r="Y13" s="15"/>
    </row>
    <row r="14" spans="1:26" ht="49.5" customHeight="1" x14ac:dyDescent="0.25">
      <c r="A14" s="985" t="s">
        <v>9</v>
      </c>
      <c r="B14" s="1033">
        <f>B15</f>
        <v>35</v>
      </c>
      <c r="C14" s="251">
        <f>C15</f>
        <v>0.25179856115107913</v>
      </c>
      <c r="D14" s="251"/>
      <c r="E14" s="251"/>
      <c r="F14" s="251"/>
      <c r="G14" s="251">
        <f t="shared" ref="G14:I14" si="7">G15</f>
        <v>42.3</v>
      </c>
      <c r="H14" s="251">
        <f t="shared" si="7"/>
        <v>10.19</v>
      </c>
      <c r="I14" s="252">
        <f t="shared" si="7"/>
        <v>52.489999999999995</v>
      </c>
      <c r="J14" s="978">
        <f>J15</f>
        <v>104</v>
      </c>
      <c r="K14" s="980">
        <f>K15</f>
        <v>0.74820143884892087</v>
      </c>
      <c r="L14" s="972"/>
      <c r="M14" s="972"/>
      <c r="N14" s="972"/>
      <c r="O14" s="972">
        <f t="shared" ref="O14" si="8">O15</f>
        <v>125.7</v>
      </c>
      <c r="P14" s="972">
        <f t="shared" ref="P14" si="9">P15</f>
        <v>30.28</v>
      </c>
      <c r="Q14" s="973">
        <f t="shared" ref="Q14" si="10">Q15</f>
        <v>155.98000000000002</v>
      </c>
      <c r="R14" s="13"/>
      <c r="S14" s="27"/>
      <c r="T14" s="14"/>
      <c r="U14" s="14"/>
      <c r="V14" s="14"/>
      <c r="W14" s="14"/>
      <c r="X14" s="14"/>
      <c r="Y14" s="15"/>
    </row>
    <row r="15" spans="1:26" x14ac:dyDescent="0.25">
      <c r="A15" s="101" t="s">
        <v>1141</v>
      </c>
      <c r="B15" s="990">
        <v>35</v>
      </c>
      <c r="C15" s="998">
        <f>B15/139</f>
        <v>0.25179856115107913</v>
      </c>
      <c r="D15" s="1113">
        <v>1120</v>
      </c>
      <c r="E15" s="1113">
        <f>D15*C15</f>
        <v>282.01438848920861</v>
      </c>
      <c r="F15" s="1117">
        <v>0.15</v>
      </c>
      <c r="G15" s="1113">
        <f>ROUND(E15*F15,2)</f>
        <v>42.3</v>
      </c>
      <c r="H15" s="1113">
        <f>ROUND(G15*0.2409,2)</f>
        <v>10.19</v>
      </c>
      <c r="I15" s="1114">
        <f>G15+H15</f>
        <v>52.489999999999995</v>
      </c>
      <c r="J15" s="939">
        <v>104</v>
      </c>
      <c r="K15" s="998">
        <f>J15/139</f>
        <v>0.74820143884892087</v>
      </c>
      <c r="L15" s="1113">
        <v>1120</v>
      </c>
      <c r="M15" s="1113">
        <f>L15*K15</f>
        <v>837.98561151079139</v>
      </c>
      <c r="N15" s="1117">
        <v>0.15</v>
      </c>
      <c r="O15" s="1113">
        <f>ROUND(M15*N15,2)</f>
        <v>125.7</v>
      </c>
      <c r="P15" s="1113">
        <f>ROUND(O15*0.2409,2)</f>
        <v>30.28</v>
      </c>
      <c r="Q15" s="1114">
        <f>O15+P15</f>
        <v>155.98000000000002</v>
      </c>
      <c r="R15" s="13"/>
      <c r="S15" s="27"/>
      <c r="T15" s="14"/>
      <c r="U15" s="14"/>
      <c r="V15" s="14"/>
      <c r="W15" s="14"/>
      <c r="X15" s="14"/>
      <c r="Y15" s="15"/>
    </row>
    <row r="16" spans="1:26" x14ac:dyDescent="0.25">
      <c r="A16" s="12" t="s">
        <v>3</v>
      </c>
      <c r="B16" s="945"/>
      <c r="C16" s="975"/>
      <c r="D16" s="1113"/>
      <c r="E16" s="1113"/>
      <c r="F16" s="1113"/>
      <c r="G16" s="1113"/>
      <c r="H16" s="1113"/>
      <c r="I16" s="1114"/>
      <c r="J16" s="939"/>
      <c r="K16" s="975"/>
      <c r="L16" s="1113"/>
      <c r="M16" s="1113"/>
      <c r="N16" s="1113"/>
      <c r="O16" s="1113"/>
      <c r="P16" s="1113"/>
      <c r="Q16" s="1114"/>
      <c r="R16" s="13"/>
      <c r="S16" s="27"/>
      <c r="T16" s="14"/>
      <c r="U16" s="14"/>
      <c r="V16" s="14"/>
      <c r="W16" s="14"/>
      <c r="X16" s="14"/>
      <c r="Y16" s="15"/>
    </row>
    <row r="17" spans="1:25" ht="57" customHeight="1" x14ac:dyDescent="0.25">
      <c r="A17" s="12" t="s">
        <v>10</v>
      </c>
      <c r="B17" s="945"/>
      <c r="C17" s="975"/>
      <c r="D17" s="1113"/>
      <c r="E17" s="1113"/>
      <c r="F17" s="1113"/>
      <c r="G17" s="1113"/>
      <c r="H17" s="1113"/>
      <c r="I17" s="1114"/>
      <c r="J17" s="939"/>
      <c r="K17" s="975"/>
      <c r="L17" s="1113"/>
      <c r="M17" s="1113"/>
      <c r="N17" s="1113"/>
      <c r="O17" s="1113"/>
      <c r="P17" s="1113"/>
      <c r="Q17" s="1114"/>
      <c r="R17" s="13"/>
      <c r="S17" s="27"/>
      <c r="T17" s="14"/>
      <c r="U17" s="14"/>
      <c r="V17" s="14"/>
      <c r="W17" s="14"/>
      <c r="X17" s="14"/>
      <c r="Y17" s="15"/>
    </row>
    <row r="18" spans="1:25" x14ac:dyDescent="0.25">
      <c r="A18" s="12" t="s">
        <v>3</v>
      </c>
      <c r="B18" s="945"/>
      <c r="C18" s="975"/>
      <c r="D18" s="1113"/>
      <c r="E18" s="1113"/>
      <c r="F18" s="1113"/>
      <c r="G18" s="1113"/>
      <c r="H18" s="1113"/>
      <c r="I18" s="1114"/>
      <c r="J18" s="939"/>
      <c r="K18" s="975"/>
      <c r="L18" s="1113"/>
      <c r="M18" s="1113"/>
      <c r="N18" s="1113"/>
      <c r="O18" s="1113"/>
      <c r="P18" s="1113"/>
      <c r="Q18" s="1114"/>
      <c r="R18" s="13"/>
      <c r="S18" s="27"/>
      <c r="T18" s="14"/>
      <c r="U18" s="14"/>
      <c r="V18" s="14"/>
      <c r="W18" s="14"/>
      <c r="X18" s="14"/>
      <c r="Y18" s="15"/>
    </row>
    <row r="19" spans="1:25" x14ac:dyDescent="0.25">
      <c r="A19" s="12" t="s">
        <v>3</v>
      </c>
      <c r="B19" s="945"/>
      <c r="C19" s="975"/>
      <c r="D19" s="1113"/>
      <c r="E19" s="1113"/>
      <c r="F19" s="1113"/>
      <c r="G19" s="1113"/>
      <c r="H19" s="1113"/>
      <c r="I19" s="1114"/>
      <c r="J19" s="939"/>
      <c r="K19" s="975"/>
      <c r="L19" s="1113"/>
      <c r="M19" s="1113"/>
      <c r="N19" s="1113"/>
      <c r="O19" s="1113"/>
      <c r="P19" s="1113"/>
      <c r="Q19" s="1114"/>
      <c r="R19" s="13"/>
      <c r="S19" s="27"/>
      <c r="T19" s="14"/>
      <c r="U19" s="14"/>
      <c r="V19" s="14"/>
      <c r="W19" s="14"/>
      <c r="X19" s="14"/>
      <c r="Y19" s="15"/>
    </row>
    <row r="20" spans="1:25" ht="36" customHeight="1" x14ac:dyDescent="0.25">
      <c r="A20" s="12" t="s">
        <v>8</v>
      </c>
      <c r="B20" s="945"/>
      <c r="C20" s="975"/>
      <c r="D20" s="1113"/>
      <c r="E20" s="1113"/>
      <c r="F20" s="1113"/>
      <c r="G20" s="1113"/>
      <c r="H20" s="1113"/>
      <c r="I20" s="1114"/>
      <c r="J20" s="939"/>
      <c r="K20" s="975"/>
      <c r="L20" s="1113"/>
      <c r="M20" s="1113"/>
      <c r="N20" s="1113"/>
      <c r="O20" s="1113"/>
      <c r="P20" s="1113"/>
      <c r="Q20" s="1114"/>
      <c r="R20" s="13"/>
      <c r="S20" s="27"/>
      <c r="T20" s="14"/>
      <c r="U20" s="14"/>
      <c r="V20" s="14"/>
      <c r="W20" s="14"/>
      <c r="X20" s="14"/>
      <c r="Y20" s="15"/>
    </row>
    <row r="21" spans="1:25" x14ac:dyDescent="0.25">
      <c r="A21" s="12" t="s">
        <v>3</v>
      </c>
      <c r="B21" s="945"/>
      <c r="C21" s="975"/>
      <c r="D21" s="1113"/>
      <c r="E21" s="1113"/>
      <c r="F21" s="1113"/>
      <c r="G21" s="1113"/>
      <c r="H21" s="1113"/>
      <c r="I21" s="1114"/>
      <c r="J21" s="939"/>
      <c r="K21" s="975"/>
      <c r="L21" s="1113"/>
      <c r="M21" s="1113"/>
      <c r="N21" s="1113"/>
      <c r="O21" s="1113"/>
      <c r="P21" s="1113"/>
      <c r="Q21" s="1114"/>
      <c r="R21" s="13"/>
      <c r="S21" s="27"/>
      <c r="T21" s="14"/>
      <c r="U21" s="14"/>
      <c r="V21" s="14"/>
      <c r="W21" s="14"/>
      <c r="X21" s="14"/>
      <c r="Y21" s="15"/>
    </row>
    <row r="22" spans="1:25" ht="17.25" thickBot="1" x14ac:dyDescent="0.3">
      <c r="A22" s="12" t="s">
        <v>3</v>
      </c>
      <c r="B22" s="1048"/>
      <c r="C22" s="984"/>
      <c r="D22" s="968"/>
      <c r="E22" s="968"/>
      <c r="F22" s="968"/>
      <c r="G22" s="968"/>
      <c r="H22" s="968"/>
      <c r="I22" s="969"/>
      <c r="J22" s="967"/>
      <c r="K22" s="984"/>
      <c r="L22" s="968"/>
      <c r="M22" s="968"/>
      <c r="N22" s="968"/>
      <c r="O22" s="968"/>
      <c r="P22" s="968"/>
      <c r="Q22" s="969"/>
      <c r="R22" s="13"/>
      <c r="S22" s="27"/>
      <c r="T22" s="14"/>
      <c r="U22" s="14"/>
      <c r="V22" s="14"/>
      <c r="W22" s="14"/>
      <c r="X22" s="14"/>
      <c r="Y22" s="15"/>
    </row>
    <row r="25" spans="1:25" x14ac:dyDescent="0.25">
      <c r="A25" s="2" t="s">
        <v>1142</v>
      </c>
    </row>
    <row r="26" spans="1:25" ht="18" customHeight="1" x14ac:dyDescent="0.25"/>
    <row r="27" spans="1:25" x14ac:dyDescent="0.25">
      <c r="A27" s="2" t="s">
        <v>1143</v>
      </c>
    </row>
    <row r="28" spans="1:25" x14ac:dyDescent="0.25">
      <c r="A28" s="2" t="s">
        <v>1144</v>
      </c>
    </row>
  </sheetData>
  <mergeCells count="6">
    <mergeCell ref="V1:W1"/>
    <mergeCell ref="A2:W2"/>
    <mergeCell ref="A6:A7"/>
    <mergeCell ref="B6:I6"/>
    <mergeCell ref="J6:Q6"/>
    <mergeCell ref="R6:Y6"/>
  </mergeCells>
  <pageMargins left="0.31496062992125984" right="0.31496062992125984" top="0.55118110236220474" bottom="0.35433070866141736" header="0.31496062992125984" footer="0.31496062992125984"/>
  <pageSetup paperSize="9" scale="36"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sheetPr>
  <dimension ref="A2:Q213"/>
  <sheetViews>
    <sheetView zoomScale="70" zoomScaleNormal="70" zoomScaleSheetLayoutView="80" workbookViewId="0">
      <pane xSplit="1" ySplit="1" topLeftCell="B11" activePane="bottomRight" state="frozen"/>
      <selection pane="topRight" activeCell="B1" sqref="B1"/>
      <selection pane="bottomLeft" activeCell="A9" sqref="A9"/>
      <selection pane="bottomRight" activeCell="A30" sqref="A30:A33"/>
    </sheetView>
  </sheetViews>
  <sheetFormatPr defaultColWidth="9.140625" defaultRowHeight="16.5" x14ac:dyDescent="0.25"/>
  <cols>
    <col min="1" max="1" width="62.85546875" style="2" customWidth="1"/>
    <col min="2" max="2" width="19.85546875" style="1092" customWidth="1"/>
    <col min="3" max="3" width="19.5703125" style="2" customWidth="1"/>
    <col min="4" max="4" width="11.7109375" style="2" customWidth="1"/>
    <col min="5" max="5" width="14.28515625" style="2" customWidth="1"/>
    <col min="6" max="6" width="10.85546875" style="2" customWidth="1"/>
    <col min="7" max="7" width="12" style="2" customWidth="1"/>
    <col min="8" max="8" width="11.28515625" style="2" customWidth="1"/>
    <col min="9" max="9" width="13" style="2" customWidth="1"/>
    <col min="10" max="10" width="19.140625" style="1530" customWidth="1"/>
    <col min="11" max="11" width="15.28515625" style="2" customWidth="1"/>
    <col min="12" max="12" width="12.7109375" style="2" customWidth="1"/>
    <col min="13" max="13" width="16" style="2" customWidth="1"/>
    <col min="14" max="14" width="11.140625" style="2" customWidth="1"/>
    <col min="15" max="15" width="11.42578125" style="100" customWidth="1"/>
    <col min="16" max="16" width="16" style="2" customWidth="1"/>
    <col min="17" max="17" width="14.140625" style="2" customWidth="1"/>
    <col min="18" max="16384" width="9.140625" style="2"/>
  </cols>
  <sheetData>
    <row r="2" spans="1:17" s="1110"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2" t="s">
        <v>2250</v>
      </c>
    </row>
    <row r="5" spans="1:17" ht="17.25" thickBot="1" x14ac:dyDescent="0.3"/>
    <row r="6" spans="1:17" ht="24" customHeight="1" x14ac:dyDescent="0.25">
      <c r="A6" s="1838"/>
      <c r="B6" s="1840" t="s">
        <v>23</v>
      </c>
      <c r="C6" s="1841"/>
      <c r="D6" s="1841"/>
      <c r="E6" s="1841"/>
      <c r="F6" s="1841"/>
      <c r="G6" s="1841"/>
      <c r="H6" s="1841"/>
      <c r="I6" s="1842"/>
      <c r="J6" s="1840" t="s">
        <v>25</v>
      </c>
      <c r="K6" s="1841"/>
      <c r="L6" s="1841"/>
      <c r="M6" s="1841"/>
      <c r="N6" s="1841"/>
      <c r="O6" s="1841"/>
      <c r="P6" s="1841"/>
      <c r="Q6" s="1842"/>
    </row>
    <row r="7" spans="1:17" ht="166.15" customHeight="1" x14ac:dyDescent="0.25">
      <c r="A7" s="1839"/>
      <c r="B7" s="1276" t="s">
        <v>22</v>
      </c>
      <c r="C7" s="1271" t="s">
        <v>16</v>
      </c>
      <c r="D7" s="1271" t="s">
        <v>17</v>
      </c>
      <c r="E7" s="1271" t="s">
        <v>14</v>
      </c>
      <c r="F7" s="1271" t="s">
        <v>4</v>
      </c>
      <c r="G7" s="1271" t="s">
        <v>5</v>
      </c>
      <c r="H7" s="1271" t="s">
        <v>6</v>
      </c>
      <c r="I7" s="722" t="s">
        <v>7</v>
      </c>
      <c r="J7" s="1531" t="s">
        <v>22</v>
      </c>
      <c r="K7" s="1271" t="s">
        <v>16</v>
      </c>
      <c r="L7" s="1271" t="s">
        <v>17</v>
      </c>
      <c r="M7" s="1271" t="s">
        <v>14</v>
      </c>
      <c r="N7" s="1271" t="s">
        <v>4</v>
      </c>
      <c r="O7" s="1532" t="s">
        <v>5</v>
      </c>
      <c r="P7" s="1271" t="s">
        <v>6</v>
      </c>
      <c r="Q7" s="722" t="s">
        <v>7</v>
      </c>
    </row>
    <row r="8" spans="1:17" ht="26.45" customHeight="1" x14ac:dyDescent="0.25">
      <c r="A8" s="1268"/>
      <c r="B8" s="1533">
        <v>1</v>
      </c>
      <c r="C8" s="1271" t="s">
        <v>24</v>
      </c>
      <c r="D8" s="1271">
        <v>3</v>
      </c>
      <c r="E8" s="1271" t="s">
        <v>18</v>
      </c>
      <c r="F8" s="1271">
        <v>5</v>
      </c>
      <c r="G8" s="1271" t="s">
        <v>19</v>
      </c>
      <c r="H8" s="1271" t="s">
        <v>20</v>
      </c>
      <c r="I8" s="722" t="s">
        <v>21</v>
      </c>
      <c r="J8" s="1531">
        <v>1</v>
      </c>
      <c r="K8" s="1271" t="s">
        <v>24</v>
      </c>
      <c r="L8" s="1271">
        <v>3</v>
      </c>
      <c r="M8" s="1271" t="s">
        <v>18</v>
      </c>
      <c r="N8" s="1271">
        <v>5</v>
      </c>
      <c r="O8" s="1532" t="s">
        <v>19</v>
      </c>
      <c r="P8" s="1271" t="s">
        <v>20</v>
      </c>
      <c r="Q8" s="722" t="s">
        <v>21</v>
      </c>
    </row>
    <row r="9" spans="1:17" s="1110" customFormat="1" ht="26.25" customHeight="1" x14ac:dyDescent="0.25">
      <c r="A9" s="723" t="s">
        <v>0</v>
      </c>
      <c r="B9" s="1037">
        <f>B10+B34+B96+B168</f>
        <v>1686</v>
      </c>
      <c r="C9" s="439">
        <f>C10+C34+C96+C168</f>
        <v>12.129496402877701</v>
      </c>
      <c r="D9" s="1534"/>
      <c r="E9" s="1534"/>
      <c r="F9" s="1534"/>
      <c r="G9" s="1535">
        <f>G10+G34+G96+G168</f>
        <v>2124.54</v>
      </c>
      <c r="H9" s="1535">
        <f>H10+H34+H96+H168</f>
        <v>511.70000000000005</v>
      </c>
      <c r="I9" s="1536">
        <f>I10+I34+I96+I168</f>
        <v>2636.2399999999993</v>
      </c>
      <c r="J9" s="1537">
        <f>J10+J34+J96+J168</f>
        <v>11372.75</v>
      </c>
      <c r="K9" s="1535">
        <f>K10+K34+K96+K168</f>
        <v>79.289274240984554</v>
      </c>
      <c r="L9" s="1534"/>
      <c r="M9" s="1534"/>
      <c r="N9" s="1534"/>
      <c r="O9" s="1535">
        <f>O10+O34+O96+O168</f>
        <v>57112.500000000015</v>
      </c>
      <c r="P9" s="1535">
        <f>P10+P34+P96+P168</f>
        <v>13585.04</v>
      </c>
      <c r="Q9" s="1536">
        <f>Q10+Q34+Q96+Q168</f>
        <v>70697.539999999994</v>
      </c>
    </row>
    <row r="10" spans="1:17" ht="54.6" customHeight="1" x14ac:dyDescent="0.25">
      <c r="A10" s="1169" t="s">
        <v>11</v>
      </c>
      <c r="B10" s="1538">
        <f>SUM(B11:B33)</f>
        <v>153</v>
      </c>
      <c r="C10" s="1539">
        <f>SUM(C11:C33)</f>
        <v>1.1007194244604317</v>
      </c>
      <c r="D10" s="1540"/>
      <c r="E10" s="1540"/>
      <c r="F10" s="1540"/>
      <c r="G10" s="1541">
        <f>SUM(G11:G33)</f>
        <v>397.9</v>
      </c>
      <c r="H10" s="1541">
        <f>SUM(H11:H33)</f>
        <v>95.850000000000009</v>
      </c>
      <c r="I10" s="1542">
        <f>SUM(I11:I33)</f>
        <v>493.75</v>
      </c>
      <c r="J10" s="1543">
        <f>SUM(J11:J33)</f>
        <v>1802</v>
      </c>
      <c r="K10" s="1541">
        <f>SUM(K11:K33)</f>
        <v>12.614723315687071</v>
      </c>
      <c r="L10" s="1540"/>
      <c r="M10" s="1540"/>
      <c r="N10" s="1540"/>
      <c r="O10" s="1544">
        <f>SUM(O11:O33)</f>
        <v>14894.279999999997</v>
      </c>
      <c r="P10" s="1541">
        <f>SUM(P11:P33)</f>
        <v>3479.79</v>
      </c>
      <c r="Q10" s="1542">
        <f>SUM(Q11:Q33)</f>
        <v>18374.069999999996</v>
      </c>
    </row>
    <row r="11" spans="1:17" ht="22.9" customHeight="1" x14ac:dyDescent="0.25">
      <c r="A11" s="1171" t="s">
        <v>712</v>
      </c>
      <c r="B11" s="1102"/>
      <c r="C11" s="975"/>
      <c r="D11" s="1545"/>
      <c r="E11" s="1545"/>
      <c r="F11" s="1545"/>
      <c r="G11" s="1545"/>
      <c r="H11" s="1545"/>
      <c r="I11" s="1546"/>
      <c r="J11" s="1547">
        <v>83</v>
      </c>
      <c r="K11" s="1548">
        <f t="shared" ref="K11:K29" si="0">J11/139</f>
        <v>0.59712230215827333</v>
      </c>
      <c r="L11" s="1545">
        <v>1575</v>
      </c>
      <c r="M11" s="1548">
        <f t="shared" ref="M11:M33" si="1">K11*L11</f>
        <v>940.46762589928051</v>
      </c>
      <c r="N11" s="1549">
        <v>1</v>
      </c>
      <c r="O11" s="1550">
        <f>ROUND(M11*N11,2)</f>
        <v>940.47</v>
      </c>
      <c r="P11" s="1545">
        <f t="shared" ref="P11" si="2">ROUND(O11*0.2409,2)</f>
        <v>226.56</v>
      </c>
      <c r="Q11" s="1546">
        <f t="shared" ref="Q11" si="3">O11+P11</f>
        <v>1167.03</v>
      </c>
    </row>
    <row r="12" spans="1:17" ht="22.9" customHeight="1" x14ac:dyDescent="0.25">
      <c r="A12" s="1171" t="s">
        <v>713</v>
      </c>
      <c r="B12" s="1102"/>
      <c r="C12" s="975"/>
      <c r="D12" s="1545"/>
      <c r="E12" s="1545"/>
      <c r="F12" s="1545"/>
      <c r="G12" s="1545"/>
      <c r="H12" s="1545"/>
      <c r="I12" s="1546"/>
      <c r="J12" s="1547">
        <v>104</v>
      </c>
      <c r="K12" s="1548">
        <f t="shared" si="0"/>
        <v>0.74820143884892087</v>
      </c>
      <c r="L12" s="1545">
        <v>1575</v>
      </c>
      <c r="M12" s="1548">
        <f t="shared" si="1"/>
        <v>1178.4172661870505</v>
      </c>
      <c r="N12" s="1549">
        <v>1</v>
      </c>
      <c r="O12" s="1550">
        <f t="shared" ref="O12:O33" si="4">ROUND(M12*N12,2)</f>
        <v>1178.42</v>
      </c>
      <c r="P12" s="1545">
        <f>ROUND(O12*0.2131,2)</f>
        <v>251.12</v>
      </c>
      <c r="Q12" s="1546">
        <f>O12+P12</f>
        <v>1429.54</v>
      </c>
    </row>
    <row r="13" spans="1:17" ht="22.9" customHeight="1" x14ac:dyDescent="0.25">
      <c r="A13" s="1171" t="s">
        <v>714</v>
      </c>
      <c r="B13" s="1102"/>
      <c r="C13" s="975"/>
      <c r="D13" s="1545"/>
      <c r="E13" s="1545"/>
      <c r="F13" s="1545"/>
      <c r="G13" s="1545"/>
      <c r="H13" s="1545"/>
      <c r="I13" s="1546"/>
      <c r="J13" s="1547">
        <v>104</v>
      </c>
      <c r="K13" s="1548">
        <f t="shared" si="0"/>
        <v>0.74820143884892087</v>
      </c>
      <c r="L13" s="1545">
        <v>1910</v>
      </c>
      <c r="M13" s="1548">
        <f t="shared" si="1"/>
        <v>1429.0647482014388</v>
      </c>
      <c r="N13" s="1549">
        <v>0.3</v>
      </c>
      <c r="O13" s="1550">
        <f t="shared" si="4"/>
        <v>428.72</v>
      </c>
      <c r="P13" s="1545">
        <f t="shared" ref="P13:P14" si="5">ROUND(O13*0.2131,2)</f>
        <v>91.36</v>
      </c>
      <c r="Q13" s="1546">
        <f t="shared" ref="Q13:Q33" si="6">O13+P13</f>
        <v>520.08000000000004</v>
      </c>
    </row>
    <row r="14" spans="1:17" ht="22.9" customHeight="1" x14ac:dyDescent="0.25">
      <c r="A14" s="1171" t="s">
        <v>715</v>
      </c>
      <c r="B14" s="1102"/>
      <c r="C14" s="975"/>
      <c r="D14" s="1545"/>
      <c r="E14" s="1545"/>
      <c r="F14" s="1545"/>
      <c r="G14" s="1545"/>
      <c r="H14" s="1545"/>
      <c r="I14" s="1546"/>
      <c r="J14" s="1547">
        <v>104</v>
      </c>
      <c r="K14" s="1548">
        <f t="shared" si="0"/>
        <v>0.74820143884892087</v>
      </c>
      <c r="L14" s="1545">
        <v>1910</v>
      </c>
      <c r="M14" s="1548">
        <f t="shared" si="1"/>
        <v>1429.0647482014388</v>
      </c>
      <c r="N14" s="1549">
        <v>1</v>
      </c>
      <c r="O14" s="1550">
        <f t="shared" si="4"/>
        <v>1429.06</v>
      </c>
      <c r="P14" s="1545">
        <f t="shared" si="5"/>
        <v>304.52999999999997</v>
      </c>
      <c r="Q14" s="1546">
        <f t="shared" si="6"/>
        <v>1733.59</v>
      </c>
    </row>
    <row r="15" spans="1:17" ht="22.9" customHeight="1" x14ac:dyDescent="0.25">
      <c r="A15" s="1171" t="s">
        <v>716</v>
      </c>
      <c r="B15" s="1102"/>
      <c r="C15" s="998"/>
      <c r="D15" s="1545"/>
      <c r="E15" s="1545"/>
      <c r="F15" s="1545"/>
      <c r="G15" s="1545"/>
      <c r="H15" s="1545"/>
      <c r="I15" s="1546"/>
      <c r="J15" s="1547">
        <v>12</v>
      </c>
      <c r="K15" s="1548">
        <f t="shared" si="0"/>
        <v>8.6330935251798566E-2</v>
      </c>
      <c r="L15" s="1545">
        <v>1910</v>
      </c>
      <c r="M15" s="1548">
        <f t="shared" si="1"/>
        <v>164.89208633093526</v>
      </c>
      <c r="N15" s="1549">
        <v>1</v>
      </c>
      <c r="O15" s="1550">
        <f t="shared" si="4"/>
        <v>164.89</v>
      </c>
      <c r="P15" s="1545">
        <f>ROUND(O15*0.2409,2)</f>
        <v>39.72</v>
      </c>
      <c r="Q15" s="1546">
        <f t="shared" si="6"/>
        <v>204.60999999999999</v>
      </c>
    </row>
    <row r="16" spans="1:17" ht="22.9" customHeight="1" x14ac:dyDescent="0.25">
      <c r="A16" s="721" t="s">
        <v>717</v>
      </c>
      <c r="B16" s="1102"/>
      <c r="C16" s="998"/>
      <c r="D16" s="1545"/>
      <c r="E16" s="1545"/>
      <c r="F16" s="1545"/>
      <c r="G16" s="1545"/>
      <c r="H16" s="1545"/>
      <c r="I16" s="1546"/>
      <c r="J16" s="1547">
        <v>21</v>
      </c>
      <c r="K16" s="1548">
        <f t="shared" si="0"/>
        <v>0.15107913669064749</v>
      </c>
      <c r="L16" s="1545">
        <v>1910</v>
      </c>
      <c r="M16" s="1548">
        <f t="shared" si="1"/>
        <v>288.56115107913672</v>
      </c>
      <c r="N16" s="1549">
        <v>1</v>
      </c>
      <c r="O16" s="1550">
        <f t="shared" si="4"/>
        <v>288.56</v>
      </c>
      <c r="P16" s="1545">
        <f t="shared" ref="P16:P21" si="7">ROUND(O16*0.2409,2)</f>
        <v>69.510000000000005</v>
      </c>
      <c r="Q16" s="1546">
        <f t="shared" si="6"/>
        <v>358.07</v>
      </c>
    </row>
    <row r="17" spans="1:17" ht="22.9" customHeight="1" x14ac:dyDescent="0.25">
      <c r="A17" s="1171" t="s">
        <v>718</v>
      </c>
      <c r="B17" s="1102"/>
      <c r="C17" s="998"/>
      <c r="D17" s="1545"/>
      <c r="E17" s="1548"/>
      <c r="F17" s="1549"/>
      <c r="G17" s="1545"/>
      <c r="H17" s="1545"/>
      <c r="I17" s="1546"/>
      <c r="J17" s="1547">
        <v>69</v>
      </c>
      <c r="K17" s="1548">
        <f t="shared" si="0"/>
        <v>0.49640287769784175</v>
      </c>
      <c r="L17" s="1545">
        <v>1910</v>
      </c>
      <c r="M17" s="1548">
        <f t="shared" si="1"/>
        <v>948.12949640287775</v>
      </c>
      <c r="N17" s="1549">
        <v>1</v>
      </c>
      <c r="O17" s="1550">
        <f t="shared" si="4"/>
        <v>948.13</v>
      </c>
      <c r="P17" s="1545">
        <f t="shared" si="7"/>
        <v>228.4</v>
      </c>
      <c r="Q17" s="1546">
        <f t="shared" si="6"/>
        <v>1176.53</v>
      </c>
    </row>
    <row r="18" spans="1:17" ht="25.15" customHeight="1" x14ac:dyDescent="0.25">
      <c r="A18" s="1171" t="s">
        <v>719</v>
      </c>
      <c r="B18" s="1102">
        <v>10.75</v>
      </c>
      <c r="C18" s="998">
        <f t="shared" ref="C18:C20" si="8">B18/139</f>
        <v>7.7338129496402883E-2</v>
      </c>
      <c r="D18" s="1545">
        <v>1739</v>
      </c>
      <c r="E18" s="1548">
        <f t="shared" ref="E18:E20" si="9">C18*D18</f>
        <v>134.49100719424462</v>
      </c>
      <c r="F18" s="1549">
        <v>0.2</v>
      </c>
      <c r="G18" s="1545">
        <f>ROUND(E18*F18,2)</f>
        <v>26.9</v>
      </c>
      <c r="H18" s="1545">
        <f t="shared" ref="H18:H20" si="10">ROUND(G18*0.2409,2)</f>
        <v>6.48</v>
      </c>
      <c r="I18" s="1546">
        <f t="shared" ref="I18:I20" si="11">G18+H18</f>
        <v>33.379999999999995</v>
      </c>
      <c r="J18" s="1547">
        <v>24</v>
      </c>
      <c r="K18" s="1548">
        <f t="shared" si="0"/>
        <v>0.17266187050359713</v>
      </c>
      <c r="L18" s="1545">
        <v>1739</v>
      </c>
      <c r="M18" s="1548">
        <f t="shared" si="1"/>
        <v>300.25899280575538</v>
      </c>
      <c r="N18" s="1549">
        <v>1</v>
      </c>
      <c r="O18" s="1550">
        <f t="shared" si="4"/>
        <v>300.26</v>
      </c>
      <c r="P18" s="1545">
        <f t="shared" si="7"/>
        <v>72.33</v>
      </c>
      <c r="Q18" s="1546">
        <f t="shared" si="6"/>
        <v>372.59</v>
      </c>
    </row>
    <row r="19" spans="1:17" ht="25.15" customHeight="1" x14ac:dyDescent="0.25">
      <c r="A19" s="1171" t="s">
        <v>719</v>
      </c>
      <c r="B19" s="1102">
        <v>26.25</v>
      </c>
      <c r="C19" s="998">
        <f t="shared" si="8"/>
        <v>0.18884892086330934</v>
      </c>
      <c r="D19" s="1545">
        <v>1910</v>
      </c>
      <c r="E19" s="1548">
        <f t="shared" si="9"/>
        <v>360.70143884892087</v>
      </c>
      <c r="F19" s="1549">
        <v>0.2</v>
      </c>
      <c r="G19" s="1545">
        <f t="shared" ref="G19:G26" si="12">ROUND(E19*F19,2)</f>
        <v>72.14</v>
      </c>
      <c r="H19" s="1545">
        <f t="shared" si="10"/>
        <v>17.38</v>
      </c>
      <c r="I19" s="1546">
        <f t="shared" si="11"/>
        <v>89.52</v>
      </c>
      <c r="J19" s="1547">
        <v>78</v>
      </c>
      <c r="K19" s="1548">
        <f t="shared" si="0"/>
        <v>0.5611510791366906</v>
      </c>
      <c r="L19" s="1545">
        <v>1910</v>
      </c>
      <c r="M19" s="1548">
        <f t="shared" si="1"/>
        <v>1071.798561151079</v>
      </c>
      <c r="N19" s="1549">
        <v>1</v>
      </c>
      <c r="O19" s="1550">
        <f t="shared" si="4"/>
        <v>1071.8</v>
      </c>
      <c r="P19" s="1545">
        <f t="shared" si="7"/>
        <v>258.2</v>
      </c>
      <c r="Q19" s="1546">
        <f t="shared" si="6"/>
        <v>1330</v>
      </c>
    </row>
    <row r="20" spans="1:17" ht="25.15" customHeight="1" x14ac:dyDescent="0.25">
      <c r="A20" s="1171" t="s">
        <v>720</v>
      </c>
      <c r="B20" s="1102">
        <v>35</v>
      </c>
      <c r="C20" s="998">
        <f t="shared" si="8"/>
        <v>0.25179856115107913</v>
      </c>
      <c r="D20" s="1545">
        <v>1910</v>
      </c>
      <c r="E20" s="1548">
        <f t="shared" si="9"/>
        <v>480.93525179856113</v>
      </c>
      <c r="F20" s="1549">
        <v>0.2</v>
      </c>
      <c r="G20" s="1545">
        <f t="shared" si="12"/>
        <v>96.19</v>
      </c>
      <c r="H20" s="1545">
        <f t="shared" si="10"/>
        <v>23.17</v>
      </c>
      <c r="I20" s="1546">
        <f t="shared" si="11"/>
        <v>119.36</v>
      </c>
      <c r="J20" s="1547">
        <v>104</v>
      </c>
      <c r="K20" s="1548">
        <f t="shared" si="0"/>
        <v>0.74820143884892087</v>
      </c>
      <c r="L20" s="1545">
        <v>1910</v>
      </c>
      <c r="M20" s="1548">
        <f t="shared" si="1"/>
        <v>1429.0647482014388</v>
      </c>
      <c r="N20" s="1549">
        <v>1</v>
      </c>
      <c r="O20" s="1550">
        <f t="shared" si="4"/>
        <v>1429.06</v>
      </c>
      <c r="P20" s="1545">
        <f t="shared" si="7"/>
        <v>344.26</v>
      </c>
      <c r="Q20" s="1546">
        <f t="shared" si="6"/>
        <v>1773.32</v>
      </c>
    </row>
    <row r="21" spans="1:17" ht="25.15" customHeight="1" x14ac:dyDescent="0.25">
      <c r="A21" s="1171" t="s">
        <v>721</v>
      </c>
      <c r="B21" s="1102"/>
      <c r="C21" s="975"/>
      <c r="D21" s="1545"/>
      <c r="E21" s="1545"/>
      <c r="F21" s="1545"/>
      <c r="G21" s="1545"/>
      <c r="H21" s="1545"/>
      <c r="I21" s="1546"/>
      <c r="J21" s="1547">
        <v>104</v>
      </c>
      <c r="K21" s="1548">
        <f t="shared" si="0"/>
        <v>0.74820143884892087</v>
      </c>
      <c r="L21" s="1545">
        <v>1910</v>
      </c>
      <c r="M21" s="1548">
        <f t="shared" si="1"/>
        <v>1429.0647482014388</v>
      </c>
      <c r="N21" s="1549">
        <v>0.3</v>
      </c>
      <c r="O21" s="1550">
        <f t="shared" si="4"/>
        <v>428.72</v>
      </c>
      <c r="P21" s="1545">
        <f t="shared" si="7"/>
        <v>103.28</v>
      </c>
      <c r="Q21" s="1546">
        <f t="shared" si="6"/>
        <v>532</v>
      </c>
    </row>
    <row r="22" spans="1:17" ht="25.15" customHeight="1" x14ac:dyDescent="0.25">
      <c r="A22" s="1171" t="s">
        <v>722</v>
      </c>
      <c r="B22" s="1102"/>
      <c r="C22" s="975"/>
      <c r="D22" s="1545"/>
      <c r="E22" s="1545"/>
      <c r="F22" s="1545"/>
      <c r="G22" s="1545"/>
      <c r="H22" s="1545"/>
      <c r="I22" s="1546"/>
      <c r="J22" s="1547">
        <v>104</v>
      </c>
      <c r="K22" s="1548">
        <f t="shared" si="0"/>
        <v>0.74820143884892087</v>
      </c>
      <c r="L22" s="1545">
        <v>1910</v>
      </c>
      <c r="M22" s="1548">
        <f t="shared" si="1"/>
        <v>1429.0647482014388</v>
      </c>
      <c r="N22" s="1549">
        <v>0.3</v>
      </c>
      <c r="O22" s="1550">
        <f t="shared" si="4"/>
        <v>428.72</v>
      </c>
      <c r="P22" s="1545">
        <f t="shared" ref="P22:P23" si="13">ROUND(O22*0.2131,2)</f>
        <v>91.36</v>
      </c>
      <c r="Q22" s="1546">
        <f t="shared" si="6"/>
        <v>520.08000000000004</v>
      </c>
    </row>
    <row r="23" spans="1:17" ht="25.15" customHeight="1" x14ac:dyDescent="0.25">
      <c r="A23" s="1171" t="s">
        <v>723</v>
      </c>
      <c r="B23" s="1102"/>
      <c r="C23" s="975"/>
      <c r="D23" s="1545"/>
      <c r="E23" s="1545"/>
      <c r="F23" s="1545"/>
      <c r="G23" s="1545"/>
      <c r="H23" s="1545"/>
      <c r="I23" s="1546"/>
      <c r="J23" s="1547">
        <v>104</v>
      </c>
      <c r="K23" s="1548">
        <f t="shared" si="0"/>
        <v>0.74820143884892087</v>
      </c>
      <c r="L23" s="1545">
        <v>1910</v>
      </c>
      <c r="M23" s="1548">
        <f t="shared" si="1"/>
        <v>1429.0647482014388</v>
      </c>
      <c r="N23" s="1549">
        <v>0.3</v>
      </c>
      <c r="O23" s="1550">
        <f t="shared" si="4"/>
        <v>428.72</v>
      </c>
      <c r="P23" s="1545">
        <f t="shared" si="13"/>
        <v>91.36</v>
      </c>
      <c r="Q23" s="1546">
        <f t="shared" si="6"/>
        <v>520.08000000000004</v>
      </c>
    </row>
    <row r="24" spans="1:17" ht="25.15" customHeight="1" x14ac:dyDescent="0.25">
      <c r="A24" s="1171" t="s">
        <v>724</v>
      </c>
      <c r="B24" s="1102"/>
      <c r="C24" s="975"/>
      <c r="D24" s="1545"/>
      <c r="E24" s="1545"/>
      <c r="F24" s="1545"/>
      <c r="G24" s="1545"/>
      <c r="H24" s="1545"/>
      <c r="I24" s="1546"/>
      <c r="J24" s="1547">
        <v>104</v>
      </c>
      <c r="K24" s="1548">
        <f t="shared" si="0"/>
        <v>0.74820143884892087</v>
      </c>
      <c r="L24" s="1545">
        <v>1910</v>
      </c>
      <c r="M24" s="1548">
        <f t="shared" si="1"/>
        <v>1429.0647482014388</v>
      </c>
      <c r="N24" s="1549">
        <v>0.3</v>
      </c>
      <c r="O24" s="1550">
        <f t="shared" si="4"/>
        <v>428.72</v>
      </c>
      <c r="P24" s="1545">
        <f t="shared" ref="P24:P33" si="14">ROUND(O24*0.2409,2)</f>
        <v>103.28</v>
      </c>
      <c r="Q24" s="1546">
        <f t="shared" si="6"/>
        <v>532</v>
      </c>
    </row>
    <row r="25" spans="1:17" ht="19.899999999999999" customHeight="1" x14ac:dyDescent="0.25">
      <c r="A25" s="1171" t="s">
        <v>725</v>
      </c>
      <c r="B25" s="1102">
        <v>38</v>
      </c>
      <c r="C25" s="998">
        <f t="shared" ref="C25:C26" si="15">B25/139</f>
        <v>0.2733812949640288</v>
      </c>
      <c r="D25" s="1551">
        <v>1739</v>
      </c>
      <c r="E25" s="1548">
        <f t="shared" ref="E25:E26" si="16">C25*D25</f>
        <v>475.41007194244605</v>
      </c>
      <c r="F25" s="1549">
        <v>0.2</v>
      </c>
      <c r="G25" s="1545">
        <f t="shared" si="12"/>
        <v>95.08</v>
      </c>
      <c r="H25" s="1545">
        <f t="shared" ref="H25:H26" si="17">ROUND(G25*0.2409,2)</f>
        <v>22.9</v>
      </c>
      <c r="I25" s="1546">
        <f t="shared" ref="I25:I26" si="18">G25+H25</f>
        <v>117.97999999999999</v>
      </c>
      <c r="J25" s="1547">
        <v>101</v>
      </c>
      <c r="K25" s="1548">
        <f t="shared" si="0"/>
        <v>0.72661870503597126</v>
      </c>
      <c r="L25" s="1551">
        <v>1739</v>
      </c>
      <c r="M25" s="1548">
        <f t="shared" si="1"/>
        <v>1263.5899280575541</v>
      </c>
      <c r="N25" s="1549">
        <v>1</v>
      </c>
      <c r="O25" s="1550">
        <f t="shared" si="4"/>
        <v>1263.5899999999999</v>
      </c>
      <c r="P25" s="1545">
        <f t="shared" si="14"/>
        <v>304.39999999999998</v>
      </c>
      <c r="Q25" s="1546">
        <f t="shared" si="6"/>
        <v>1567.9899999999998</v>
      </c>
    </row>
    <row r="26" spans="1:17" ht="19.899999999999999" customHeight="1" x14ac:dyDescent="0.25">
      <c r="A26" s="1171" t="s">
        <v>726</v>
      </c>
      <c r="B26" s="1102">
        <v>43</v>
      </c>
      <c r="C26" s="998">
        <f t="shared" si="15"/>
        <v>0.30935251798561153</v>
      </c>
      <c r="D26" s="1551">
        <v>1739</v>
      </c>
      <c r="E26" s="1548">
        <f t="shared" si="16"/>
        <v>537.96402877697847</v>
      </c>
      <c r="F26" s="1549">
        <v>0.2</v>
      </c>
      <c r="G26" s="1545">
        <f t="shared" si="12"/>
        <v>107.59</v>
      </c>
      <c r="H26" s="1545">
        <f t="shared" si="17"/>
        <v>25.92</v>
      </c>
      <c r="I26" s="1546">
        <f t="shared" si="18"/>
        <v>133.51</v>
      </c>
      <c r="J26" s="1547">
        <v>96</v>
      </c>
      <c r="K26" s="1548">
        <f t="shared" si="0"/>
        <v>0.69064748201438853</v>
      </c>
      <c r="L26" s="1551">
        <v>1739</v>
      </c>
      <c r="M26" s="1548">
        <f t="shared" si="1"/>
        <v>1201.0359712230215</v>
      </c>
      <c r="N26" s="1549">
        <v>1</v>
      </c>
      <c r="O26" s="1550">
        <f t="shared" si="4"/>
        <v>1201.04</v>
      </c>
      <c r="P26" s="1545">
        <f t="shared" si="14"/>
        <v>289.33</v>
      </c>
      <c r="Q26" s="1546">
        <f t="shared" si="6"/>
        <v>1490.37</v>
      </c>
    </row>
    <row r="27" spans="1:17" ht="19.899999999999999" customHeight="1" x14ac:dyDescent="0.25">
      <c r="A27" s="1171" t="s">
        <v>727</v>
      </c>
      <c r="B27" s="1102"/>
      <c r="C27" s="998"/>
      <c r="D27" s="1552"/>
      <c r="E27" s="1548"/>
      <c r="F27" s="1549"/>
      <c r="G27" s="1545"/>
      <c r="H27" s="1545"/>
      <c r="I27" s="1546"/>
      <c r="J27" s="1547">
        <v>48</v>
      </c>
      <c r="K27" s="1548">
        <f t="shared" si="0"/>
        <v>0.34532374100719426</v>
      </c>
      <c r="L27" s="1552">
        <v>1739</v>
      </c>
      <c r="M27" s="1548">
        <f t="shared" si="1"/>
        <v>600.51798561151077</v>
      </c>
      <c r="N27" s="1549">
        <v>1</v>
      </c>
      <c r="O27" s="1550">
        <f t="shared" si="4"/>
        <v>600.52</v>
      </c>
      <c r="P27" s="1545">
        <f t="shared" si="14"/>
        <v>144.66999999999999</v>
      </c>
      <c r="Q27" s="1546">
        <f t="shared" si="6"/>
        <v>745.18999999999994</v>
      </c>
    </row>
    <row r="28" spans="1:17" ht="18.75" customHeight="1" x14ac:dyDescent="0.25">
      <c r="A28" s="1171" t="s">
        <v>728</v>
      </c>
      <c r="B28" s="1102"/>
      <c r="C28" s="998"/>
      <c r="D28" s="1552"/>
      <c r="E28" s="1548"/>
      <c r="F28" s="1549"/>
      <c r="G28" s="1545"/>
      <c r="H28" s="1545"/>
      <c r="I28" s="1546"/>
      <c r="J28" s="1547">
        <v>24</v>
      </c>
      <c r="K28" s="1548">
        <f t="shared" si="0"/>
        <v>0.17266187050359713</v>
      </c>
      <c r="L28" s="1552">
        <v>1493</v>
      </c>
      <c r="M28" s="1548">
        <f t="shared" si="1"/>
        <v>257.78417266187051</v>
      </c>
      <c r="N28" s="1549">
        <v>1</v>
      </c>
      <c r="O28" s="1550">
        <f t="shared" si="4"/>
        <v>257.77999999999997</v>
      </c>
      <c r="P28" s="1545">
        <f t="shared" si="14"/>
        <v>62.1</v>
      </c>
      <c r="Q28" s="1546">
        <f t="shared" si="6"/>
        <v>319.88</v>
      </c>
    </row>
    <row r="29" spans="1:17" ht="19.5" customHeight="1" x14ac:dyDescent="0.25">
      <c r="A29" s="1171" t="s">
        <v>729</v>
      </c>
      <c r="B29" s="1102"/>
      <c r="C29" s="998"/>
      <c r="D29" s="1552"/>
      <c r="E29" s="1548"/>
      <c r="F29" s="1549"/>
      <c r="G29" s="1545"/>
      <c r="H29" s="1545"/>
      <c r="I29" s="1546"/>
      <c r="J29" s="1547">
        <v>28</v>
      </c>
      <c r="K29" s="1548">
        <f t="shared" si="0"/>
        <v>0.20143884892086331</v>
      </c>
      <c r="L29" s="1552">
        <v>1739</v>
      </c>
      <c r="M29" s="1548">
        <f t="shared" si="1"/>
        <v>350.30215827338128</v>
      </c>
      <c r="N29" s="1549">
        <v>1</v>
      </c>
      <c r="O29" s="1550">
        <f t="shared" si="4"/>
        <v>350.3</v>
      </c>
      <c r="P29" s="1545">
        <f t="shared" si="14"/>
        <v>84.39</v>
      </c>
      <c r="Q29" s="1546">
        <f t="shared" si="6"/>
        <v>434.69</v>
      </c>
    </row>
    <row r="30" spans="1:17" ht="19.5" customHeight="1" x14ac:dyDescent="0.25">
      <c r="A30" s="1171" t="s">
        <v>730</v>
      </c>
      <c r="B30" s="1102"/>
      <c r="C30" s="975"/>
      <c r="D30" s="1545"/>
      <c r="E30" s="1545"/>
      <c r="F30" s="1545"/>
      <c r="G30" s="1545"/>
      <c r="H30" s="1545"/>
      <c r="I30" s="1546"/>
      <c r="J30" s="1547">
        <v>33</v>
      </c>
      <c r="K30" s="1548">
        <f>J30/159</f>
        <v>0.20754716981132076</v>
      </c>
      <c r="L30" s="1545">
        <v>1482</v>
      </c>
      <c r="M30" s="1548">
        <f t="shared" si="1"/>
        <v>307.58490566037739</v>
      </c>
      <c r="N30" s="1549">
        <v>1</v>
      </c>
      <c r="O30" s="1550">
        <f t="shared" si="4"/>
        <v>307.58</v>
      </c>
      <c r="P30" s="1545">
        <f t="shared" si="14"/>
        <v>74.099999999999994</v>
      </c>
      <c r="Q30" s="1546">
        <f t="shared" si="6"/>
        <v>381.67999999999995</v>
      </c>
    </row>
    <row r="31" spans="1:17" ht="19.5" customHeight="1" x14ac:dyDescent="0.25">
      <c r="A31" s="1171" t="s">
        <v>731</v>
      </c>
      <c r="B31" s="1102"/>
      <c r="C31" s="975"/>
      <c r="D31" s="1545"/>
      <c r="E31" s="1545"/>
      <c r="F31" s="1545"/>
      <c r="G31" s="1545"/>
      <c r="H31" s="1545"/>
      <c r="I31" s="1546"/>
      <c r="J31" s="1547">
        <v>119</v>
      </c>
      <c r="K31" s="1548">
        <f t="shared" ref="K31:K33" si="19">J31/159</f>
        <v>0.74842767295597479</v>
      </c>
      <c r="L31" s="1545">
        <v>1482</v>
      </c>
      <c r="M31" s="1548">
        <f t="shared" si="1"/>
        <v>1109.1698113207547</v>
      </c>
      <c r="N31" s="1549">
        <v>0.3</v>
      </c>
      <c r="O31" s="1550">
        <f t="shared" si="4"/>
        <v>332.75</v>
      </c>
      <c r="P31" s="1545">
        <f t="shared" si="14"/>
        <v>80.16</v>
      </c>
      <c r="Q31" s="1546">
        <f t="shared" si="6"/>
        <v>412.90999999999997</v>
      </c>
    </row>
    <row r="32" spans="1:17" ht="19.5" customHeight="1" x14ac:dyDescent="0.25">
      <c r="A32" s="1171" t="s">
        <v>732</v>
      </c>
      <c r="B32" s="1102"/>
      <c r="C32" s="975"/>
      <c r="D32" s="1545"/>
      <c r="E32" s="1545"/>
      <c r="F32" s="1545"/>
      <c r="G32" s="1545"/>
      <c r="H32" s="1545"/>
      <c r="I32" s="1546"/>
      <c r="J32" s="1547">
        <v>115</v>
      </c>
      <c r="K32" s="1548">
        <f t="shared" si="19"/>
        <v>0.72327044025157228</v>
      </c>
      <c r="L32" s="1545">
        <v>1630.2</v>
      </c>
      <c r="M32" s="1548">
        <f t="shared" si="1"/>
        <v>1179.0754716981132</v>
      </c>
      <c r="N32" s="1549">
        <v>0.3</v>
      </c>
      <c r="O32" s="1550">
        <f t="shared" si="4"/>
        <v>353.72</v>
      </c>
      <c r="P32" s="1545">
        <f t="shared" si="14"/>
        <v>85.21</v>
      </c>
      <c r="Q32" s="1546">
        <f t="shared" si="6"/>
        <v>438.93</v>
      </c>
    </row>
    <row r="33" spans="1:17" ht="19.5" customHeight="1" x14ac:dyDescent="0.25">
      <c r="A33" s="1171" t="s">
        <v>733</v>
      </c>
      <c r="B33" s="1102"/>
      <c r="C33" s="975"/>
      <c r="D33" s="1545"/>
      <c r="E33" s="1545"/>
      <c r="F33" s="1545"/>
      <c r="G33" s="1545"/>
      <c r="H33" s="1545"/>
      <c r="I33" s="1546"/>
      <c r="J33" s="1547">
        <v>119</v>
      </c>
      <c r="K33" s="1548">
        <f t="shared" si="19"/>
        <v>0.74842767295597479</v>
      </c>
      <c r="L33" s="1545">
        <v>1482</v>
      </c>
      <c r="M33" s="1548">
        <f t="shared" si="1"/>
        <v>1109.1698113207547</v>
      </c>
      <c r="N33" s="1549">
        <v>0.3</v>
      </c>
      <c r="O33" s="1550">
        <f t="shared" si="4"/>
        <v>332.75</v>
      </c>
      <c r="P33" s="1545">
        <f t="shared" si="14"/>
        <v>80.16</v>
      </c>
      <c r="Q33" s="1546">
        <f t="shared" si="6"/>
        <v>412.90999999999997</v>
      </c>
    </row>
    <row r="34" spans="1:17" s="1110" customFormat="1" ht="49.5" customHeight="1" x14ac:dyDescent="0.25">
      <c r="A34" s="1169" t="s">
        <v>9</v>
      </c>
      <c r="B34" s="1327">
        <f>SUM(B35:B95)</f>
        <v>624</v>
      </c>
      <c r="C34" s="251">
        <f>SUM(C35:C95)</f>
        <v>4.4892086330935257</v>
      </c>
      <c r="D34" s="1553"/>
      <c r="E34" s="1553"/>
      <c r="F34" s="1553"/>
      <c r="G34" s="1554">
        <f>SUM(G35:G95)</f>
        <v>916.9899999999999</v>
      </c>
      <c r="H34" s="1554">
        <f>SUM(H35:H95)</f>
        <v>220.91</v>
      </c>
      <c r="I34" s="1555">
        <f>SUM(I35:I95)</f>
        <v>1137.8999999999999</v>
      </c>
      <c r="J34" s="1556">
        <f>SUM(J35:J95)</f>
        <v>3554.5</v>
      </c>
      <c r="K34" s="1554">
        <f>SUM(K35:K95)</f>
        <v>25.571942446043163</v>
      </c>
      <c r="L34" s="1553"/>
      <c r="M34" s="1553"/>
      <c r="N34" s="1553"/>
      <c r="O34" s="1557">
        <f>SUM(O35:O95)</f>
        <v>21450.280000000006</v>
      </c>
      <c r="P34" s="1554">
        <f>SUM(P35:P95)</f>
        <v>5159.1600000000017</v>
      </c>
      <c r="Q34" s="1555">
        <f>SUM(Q35:Q95)</f>
        <v>26609.439999999991</v>
      </c>
    </row>
    <row r="35" spans="1:17" x14ac:dyDescent="0.25">
      <c r="A35" s="1171" t="s">
        <v>734</v>
      </c>
      <c r="B35" s="1102"/>
      <c r="C35" s="975"/>
      <c r="D35" s="1545"/>
      <c r="E35" s="1545"/>
      <c r="F35" s="1545"/>
      <c r="G35" s="1545"/>
      <c r="H35" s="1545"/>
      <c r="I35" s="1546"/>
      <c r="J35" s="1558">
        <v>69</v>
      </c>
      <c r="K35" s="1548">
        <f>J35/139</f>
        <v>0.49640287769784175</v>
      </c>
      <c r="L35" s="1552">
        <v>1045</v>
      </c>
      <c r="M35" s="1548">
        <f>K35*L35</f>
        <v>518.74100719424462</v>
      </c>
      <c r="N35" s="1549">
        <v>1</v>
      </c>
      <c r="O35" s="1550">
        <f>ROUND(M35*N35,2)</f>
        <v>518.74</v>
      </c>
      <c r="P35" s="1545">
        <f>ROUND(O35*0.2409,2)</f>
        <v>124.96</v>
      </c>
      <c r="Q35" s="1546">
        <f>O35+P35</f>
        <v>643.70000000000005</v>
      </c>
    </row>
    <row r="36" spans="1:17" x14ac:dyDescent="0.25">
      <c r="A36" s="1171" t="s">
        <v>735</v>
      </c>
      <c r="B36" s="1102"/>
      <c r="C36" s="975"/>
      <c r="D36" s="1545"/>
      <c r="E36" s="1545"/>
      <c r="F36" s="1545"/>
      <c r="G36" s="1545"/>
      <c r="H36" s="1545"/>
      <c r="I36" s="1546"/>
      <c r="J36" s="1547">
        <v>104</v>
      </c>
      <c r="K36" s="1548">
        <f>J36/139</f>
        <v>0.74820143884892087</v>
      </c>
      <c r="L36" s="1552">
        <v>1230</v>
      </c>
      <c r="M36" s="1548">
        <f>K36*L36</f>
        <v>920.28776978417272</v>
      </c>
      <c r="N36" s="1549">
        <v>0.3</v>
      </c>
      <c r="O36" s="1550">
        <f>ROUND(M36*N36,2)</f>
        <v>276.08999999999997</v>
      </c>
      <c r="P36" s="1545">
        <f>ROUND(O36*0.2409,2)</f>
        <v>66.510000000000005</v>
      </c>
      <c r="Q36" s="1546">
        <f>O36+P36</f>
        <v>342.59999999999997</v>
      </c>
    </row>
    <row r="37" spans="1:17" x14ac:dyDescent="0.25">
      <c r="A37" s="1171" t="s">
        <v>736</v>
      </c>
      <c r="B37" s="1102"/>
      <c r="C37" s="975"/>
      <c r="D37" s="1545"/>
      <c r="E37" s="1545"/>
      <c r="F37" s="1545"/>
      <c r="G37" s="1545"/>
      <c r="H37" s="1545"/>
      <c r="I37" s="1546"/>
      <c r="J37" s="1547">
        <v>104</v>
      </c>
      <c r="K37" s="1548">
        <f t="shared" ref="K37:K95" si="20">J37/139</f>
        <v>0.74820143884892087</v>
      </c>
      <c r="L37" s="1552">
        <v>1020</v>
      </c>
      <c r="M37" s="1548">
        <f t="shared" ref="M37:M95" si="21">K37*L37</f>
        <v>763.16546762589928</v>
      </c>
      <c r="N37" s="1549">
        <v>0.3</v>
      </c>
      <c r="O37" s="1550">
        <f t="shared" ref="O37:O73" si="22">ROUND(M37*N37,2)</f>
        <v>228.95</v>
      </c>
      <c r="P37" s="1545">
        <f t="shared" ref="P37:P95" si="23">ROUND(O37*0.2409,2)</f>
        <v>55.15</v>
      </c>
      <c r="Q37" s="1546">
        <f t="shared" ref="Q37:Q73" si="24">O37+P37</f>
        <v>284.09999999999997</v>
      </c>
    </row>
    <row r="38" spans="1:17" x14ac:dyDescent="0.25">
      <c r="A38" s="1171" t="s">
        <v>737</v>
      </c>
      <c r="B38" s="1102"/>
      <c r="C38" s="975"/>
      <c r="D38" s="1545"/>
      <c r="E38" s="1545"/>
      <c r="F38" s="1545"/>
      <c r="G38" s="1545"/>
      <c r="H38" s="1545"/>
      <c r="I38" s="1546"/>
      <c r="J38" s="1547">
        <v>7.3</v>
      </c>
      <c r="K38" s="1548">
        <f t="shared" si="20"/>
        <v>5.251798561151079E-2</v>
      </c>
      <c r="L38" s="1552">
        <v>1021</v>
      </c>
      <c r="M38" s="1548">
        <f t="shared" si="21"/>
        <v>53.620863309352515</v>
      </c>
      <c r="N38" s="1549">
        <v>1</v>
      </c>
      <c r="O38" s="1550">
        <f t="shared" si="22"/>
        <v>53.62</v>
      </c>
      <c r="P38" s="1545">
        <f t="shared" si="23"/>
        <v>12.92</v>
      </c>
      <c r="Q38" s="1546">
        <f t="shared" si="24"/>
        <v>66.539999999999992</v>
      </c>
    </row>
    <row r="39" spans="1:17" x14ac:dyDescent="0.25">
      <c r="A39" s="1171" t="s">
        <v>738</v>
      </c>
      <c r="B39" s="1102"/>
      <c r="C39" s="975"/>
      <c r="D39" s="1545"/>
      <c r="E39" s="1545"/>
      <c r="F39" s="1545"/>
      <c r="G39" s="1545"/>
      <c r="H39" s="1545"/>
      <c r="I39" s="1546"/>
      <c r="J39" s="1547">
        <v>10.3</v>
      </c>
      <c r="K39" s="1548">
        <f t="shared" si="20"/>
        <v>7.4100719424460434E-2</v>
      </c>
      <c r="L39" s="1552">
        <v>976</v>
      </c>
      <c r="M39" s="1548">
        <f t="shared" si="21"/>
        <v>72.322302158273388</v>
      </c>
      <c r="N39" s="1549">
        <v>1</v>
      </c>
      <c r="O39" s="1550">
        <f t="shared" si="22"/>
        <v>72.319999999999993</v>
      </c>
      <c r="P39" s="1545">
        <f t="shared" si="23"/>
        <v>17.420000000000002</v>
      </c>
      <c r="Q39" s="1546">
        <f t="shared" si="24"/>
        <v>89.74</v>
      </c>
    </row>
    <row r="40" spans="1:17" x14ac:dyDescent="0.25">
      <c r="A40" s="1171" t="s">
        <v>739</v>
      </c>
      <c r="B40" s="1102"/>
      <c r="C40" s="975"/>
      <c r="D40" s="1545"/>
      <c r="E40" s="1545"/>
      <c r="F40" s="1545"/>
      <c r="G40" s="1545"/>
      <c r="H40" s="1545"/>
      <c r="I40" s="1546"/>
      <c r="J40" s="1547">
        <v>10.3</v>
      </c>
      <c r="K40" s="1548">
        <f t="shared" si="20"/>
        <v>7.4100719424460434E-2</v>
      </c>
      <c r="L40" s="1552">
        <v>976</v>
      </c>
      <c r="M40" s="1548">
        <f t="shared" si="21"/>
        <v>72.322302158273388</v>
      </c>
      <c r="N40" s="1549">
        <v>1</v>
      </c>
      <c r="O40" s="1550">
        <f t="shared" si="22"/>
        <v>72.319999999999993</v>
      </c>
      <c r="P40" s="1545">
        <f t="shared" si="23"/>
        <v>17.420000000000002</v>
      </c>
      <c r="Q40" s="1546">
        <f t="shared" si="24"/>
        <v>89.74</v>
      </c>
    </row>
    <row r="41" spans="1:17" x14ac:dyDescent="0.25">
      <c r="A41" s="1171" t="s">
        <v>740</v>
      </c>
      <c r="B41" s="1102"/>
      <c r="C41" s="975"/>
      <c r="D41" s="1545"/>
      <c r="E41" s="1545"/>
      <c r="F41" s="1545"/>
      <c r="G41" s="1545"/>
      <c r="H41" s="1545"/>
      <c r="I41" s="1546"/>
      <c r="J41" s="1547">
        <v>12</v>
      </c>
      <c r="K41" s="1548">
        <f t="shared" si="20"/>
        <v>8.6330935251798566E-2</v>
      </c>
      <c r="L41" s="1552">
        <v>976</v>
      </c>
      <c r="M41" s="1548">
        <f t="shared" si="21"/>
        <v>84.258992805755398</v>
      </c>
      <c r="N41" s="1549">
        <v>1</v>
      </c>
      <c r="O41" s="1550">
        <f t="shared" si="22"/>
        <v>84.26</v>
      </c>
      <c r="P41" s="1545">
        <f t="shared" si="23"/>
        <v>20.3</v>
      </c>
      <c r="Q41" s="1546">
        <f t="shared" si="24"/>
        <v>104.56</v>
      </c>
    </row>
    <row r="42" spans="1:17" x14ac:dyDescent="0.25">
      <c r="A42" s="1171" t="s">
        <v>741</v>
      </c>
      <c r="B42" s="1102"/>
      <c r="C42" s="975"/>
      <c r="D42" s="1545"/>
      <c r="E42" s="1545"/>
      <c r="F42" s="1545"/>
      <c r="G42" s="1545"/>
      <c r="H42" s="1545"/>
      <c r="I42" s="1546"/>
      <c r="J42" s="1547">
        <v>7.3</v>
      </c>
      <c r="K42" s="1548">
        <f t="shared" si="20"/>
        <v>5.251798561151079E-2</v>
      </c>
      <c r="L42" s="1552">
        <v>1249</v>
      </c>
      <c r="M42" s="1548">
        <f t="shared" si="21"/>
        <v>65.594964028776971</v>
      </c>
      <c r="N42" s="1549">
        <v>1</v>
      </c>
      <c r="O42" s="1550">
        <f t="shared" si="22"/>
        <v>65.59</v>
      </c>
      <c r="P42" s="1545">
        <f t="shared" si="23"/>
        <v>15.8</v>
      </c>
      <c r="Q42" s="1546">
        <f t="shared" si="24"/>
        <v>81.39</v>
      </c>
    </row>
    <row r="43" spans="1:17" x14ac:dyDescent="0.25">
      <c r="A43" s="1171" t="s">
        <v>742</v>
      </c>
      <c r="B43" s="1102"/>
      <c r="C43" s="975"/>
      <c r="D43" s="1545"/>
      <c r="E43" s="1545"/>
      <c r="F43" s="1545"/>
      <c r="G43" s="1545"/>
      <c r="H43" s="1545"/>
      <c r="I43" s="1546"/>
      <c r="J43" s="1547">
        <v>12</v>
      </c>
      <c r="K43" s="1548">
        <f t="shared" si="20"/>
        <v>8.6330935251798566E-2</v>
      </c>
      <c r="L43" s="1552">
        <v>951</v>
      </c>
      <c r="M43" s="1548">
        <f t="shared" si="21"/>
        <v>82.100719424460436</v>
      </c>
      <c r="N43" s="1549">
        <v>1</v>
      </c>
      <c r="O43" s="1550">
        <f t="shared" si="22"/>
        <v>82.1</v>
      </c>
      <c r="P43" s="1545">
        <f t="shared" si="23"/>
        <v>19.78</v>
      </c>
      <c r="Q43" s="1546">
        <f t="shared" si="24"/>
        <v>101.88</v>
      </c>
    </row>
    <row r="44" spans="1:17" x14ac:dyDescent="0.25">
      <c r="A44" s="1171" t="s">
        <v>743</v>
      </c>
      <c r="B44" s="1102"/>
      <c r="C44" s="975"/>
      <c r="D44" s="1545"/>
      <c r="E44" s="1545"/>
      <c r="F44" s="1545"/>
      <c r="G44" s="1545"/>
      <c r="H44" s="1545"/>
      <c r="I44" s="1546"/>
      <c r="J44" s="1547">
        <v>12</v>
      </c>
      <c r="K44" s="1548">
        <f t="shared" si="20"/>
        <v>8.6330935251798566E-2</v>
      </c>
      <c r="L44" s="1552">
        <v>976</v>
      </c>
      <c r="M44" s="1548">
        <f t="shared" si="21"/>
        <v>84.258992805755398</v>
      </c>
      <c r="N44" s="1549">
        <v>1</v>
      </c>
      <c r="O44" s="1550">
        <f t="shared" si="22"/>
        <v>84.26</v>
      </c>
      <c r="P44" s="1545">
        <f t="shared" si="23"/>
        <v>20.3</v>
      </c>
      <c r="Q44" s="1546">
        <f t="shared" si="24"/>
        <v>104.56</v>
      </c>
    </row>
    <row r="45" spans="1:17" x14ac:dyDescent="0.25">
      <c r="A45" s="1171" t="s">
        <v>744</v>
      </c>
      <c r="B45" s="1102"/>
      <c r="C45" s="975"/>
      <c r="D45" s="1545"/>
      <c r="E45" s="1545"/>
      <c r="F45" s="1545"/>
      <c r="G45" s="1545"/>
      <c r="H45" s="1545"/>
      <c r="I45" s="1546"/>
      <c r="J45" s="1547">
        <v>21</v>
      </c>
      <c r="K45" s="1548">
        <f t="shared" si="20"/>
        <v>0.15107913669064749</v>
      </c>
      <c r="L45" s="1552">
        <v>951</v>
      </c>
      <c r="M45" s="1548">
        <f t="shared" si="21"/>
        <v>143.67625899280577</v>
      </c>
      <c r="N45" s="1549">
        <v>1</v>
      </c>
      <c r="O45" s="1550">
        <f t="shared" si="22"/>
        <v>143.68</v>
      </c>
      <c r="P45" s="1545">
        <f t="shared" si="23"/>
        <v>34.61</v>
      </c>
      <c r="Q45" s="1546">
        <f t="shared" si="24"/>
        <v>178.29000000000002</v>
      </c>
    </row>
    <row r="46" spans="1:17" x14ac:dyDescent="0.25">
      <c r="A46" s="1171" t="s">
        <v>745</v>
      </c>
      <c r="B46" s="1102"/>
      <c r="C46" s="975"/>
      <c r="D46" s="1545"/>
      <c r="E46" s="1545"/>
      <c r="F46" s="1545"/>
      <c r="G46" s="1545"/>
      <c r="H46" s="1545"/>
      <c r="I46" s="1546"/>
      <c r="J46" s="1547">
        <v>24</v>
      </c>
      <c r="K46" s="1548">
        <f t="shared" si="20"/>
        <v>0.17266187050359713</v>
      </c>
      <c r="L46" s="1552">
        <v>951</v>
      </c>
      <c r="M46" s="1548">
        <f t="shared" si="21"/>
        <v>164.20143884892087</v>
      </c>
      <c r="N46" s="1549">
        <v>1</v>
      </c>
      <c r="O46" s="1550">
        <f t="shared" si="22"/>
        <v>164.2</v>
      </c>
      <c r="P46" s="1545">
        <f t="shared" si="23"/>
        <v>39.56</v>
      </c>
      <c r="Q46" s="1546">
        <f t="shared" si="24"/>
        <v>203.76</v>
      </c>
    </row>
    <row r="47" spans="1:17" x14ac:dyDescent="0.25">
      <c r="A47" s="1171" t="s">
        <v>746</v>
      </c>
      <c r="B47" s="1102"/>
      <c r="C47" s="975"/>
      <c r="D47" s="1545"/>
      <c r="E47" s="1545"/>
      <c r="F47" s="1545"/>
      <c r="G47" s="1545"/>
      <c r="H47" s="1545"/>
      <c r="I47" s="1546"/>
      <c r="J47" s="1547">
        <v>24</v>
      </c>
      <c r="K47" s="1548">
        <f t="shared" si="20"/>
        <v>0.17266187050359713</v>
      </c>
      <c r="L47" s="1552">
        <v>976</v>
      </c>
      <c r="M47" s="1548">
        <f t="shared" si="21"/>
        <v>168.5179856115108</v>
      </c>
      <c r="N47" s="1549">
        <v>1</v>
      </c>
      <c r="O47" s="1550">
        <f t="shared" si="22"/>
        <v>168.52</v>
      </c>
      <c r="P47" s="1545">
        <f t="shared" si="23"/>
        <v>40.6</v>
      </c>
      <c r="Q47" s="1546">
        <f t="shared" si="24"/>
        <v>209.12</v>
      </c>
    </row>
    <row r="48" spans="1:17" x14ac:dyDescent="0.25">
      <c r="A48" s="1171" t="s">
        <v>747</v>
      </c>
      <c r="B48" s="1102"/>
      <c r="C48" s="975"/>
      <c r="D48" s="1545"/>
      <c r="E48" s="1545"/>
      <c r="F48" s="1545"/>
      <c r="G48" s="1545"/>
      <c r="H48" s="1545"/>
      <c r="I48" s="1546"/>
      <c r="J48" s="1547">
        <v>24</v>
      </c>
      <c r="K48" s="1548">
        <f t="shared" si="20"/>
        <v>0.17266187050359713</v>
      </c>
      <c r="L48" s="1552">
        <v>951</v>
      </c>
      <c r="M48" s="1548">
        <f t="shared" si="21"/>
        <v>164.20143884892087</v>
      </c>
      <c r="N48" s="1549">
        <v>1</v>
      </c>
      <c r="O48" s="1550">
        <f t="shared" si="22"/>
        <v>164.2</v>
      </c>
      <c r="P48" s="1545">
        <f t="shared" si="23"/>
        <v>39.56</v>
      </c>
      <c r="Q48" s="1546">
        <f t="shared" si="24"/>
        <v>203.76</v>
      </c>
    </row>
    <row r="49" spans="1:17" x14ac:dyDescent="0.25">
      <c r="A49" s="1171" t="s">
        <v>748</v>
      </c>
      <c r="B49" s="1102"/>
      <c r="C49" s="975"/>
      <c r="D49" s="1545"/>
      <c r="E49" s="1545"/>
      <c r="F49" s="1545"/>
      <c r="G49" s="1545"/>
      <c r="H49" s="1545"/>
      <c r="I49" s="1546"/>
      <c r="J49" s="1547">
        <v>67</v>
      </c>
      <c r="K49" s="1548">
        <f t="shared" si="20"/>
        <v>0.48201438848920863</v>
      </c>
      <c r="L49" s="1552">
        <v>976</v>
      </c>
      <c r="M49" s="1548">
        <f t="shared" si="21"/>
        <v>470.44604316546764</v>
      </c>
      <c r="N49" s="1549">
        <v>1</v>
      </c>
      <c r="O49" s="1550">
        <f t="shared" si="22"/>
        <v>470.45</v>
      </c>
      <c r="P49" s="1545">
        <f t="shared" si="23"/>
        <v>113.33</v>
      </c>
      <c r="Q49" s="1546">
        <f t="shared" si="24"/>
        <v>583.78</v>
      </c>
    </row>
    <row r="50" spans="1:17" x14ac:dyDescent="0.25">
      <c r="A50" s="1171" t="s">
        <v>749</v>
      </c>
      <c r="B50" s="1102"/>
      <c r="C50" s="975"/>
      <c r="D50" s="1545"/>
      <c r="E50" s="1545"/>
      <c r="F50" s="1545"/>
      <c r="G50" s="1545"/>
      <c r="H50" s="1545"/>
      <c r="I50" s="1546"/>
      <c r="J50" s="1547">
        <v>72</v>
      </c>
      <c r="K50" s="1548">
        <f t="shared" si="20"/>
        <v>0.51798561151079137</v>
      </c>
      <c r="L50" s="1552">
        <v>951</v>
      </c>
      <c r="M50" s="1548">
        <f t="shared" si="21"/>
        <v>492.60431654676256</v>
      </c>
      <c r="N50" s="1549">
        <v>1</v>
      </c>
      <c r="O50" s="1550">
        <f t="shared" si="22"/>
        <v>492.6</v>
      </c>
      <c r="P50" s="1545">
        <f t="shared" si="23"/>
        <v>118.67</v>
      </c>
      <c r="Q50" s="1546">
        <f t="shared" si="24"/>
        <v>611.27</v>
      </c>
    </row>
    <row r="51" spans="1:17" x14ac:dyDescent="0.25">
      <c r="A51" s="1171" t="s">
        <v>750</v>
      </c>
      <c r="B51" s="1102"/>
      <c r="C51" s="975"/>
      <c r="D51" s="1545"/>
      <c r="E51" s="1545"/>
      <c r="F51" s="1545"/>
      <c r="G51" s="1545"/>
      <c r="H51" s="1545"/>
      <c r="I51" s="1546"/>
      <c r="J51" s="1547">
        <v>55</v>
      </c>
      <c r="K51" s="1548">
        <f t="shared" si="20"/>
        <v>0.39568345323741005</v>
      </c>
      <c r="L51" s="1552">
        <v>951</v>
      </c>
      <c r="M51" s="1548">
        <f t="shared" si="21"/>
        <v>376.29496402877697</v>
      </c>
      <c r="N51" s="1549">
        <v>1</v>
      </c>
      <c r="O51" s="1550">
        <f t="shared" si="22"/>
        <v>376.29</v>
      </c>
      <c r="P51" s="1545">
        <f t="shared" si="23"/>
        <v>90.65</v>
      </c>
      <c r="Q51" s="1546">
        <f t="shared" si="24"/>
        <v>466.94000000000005</v>
      </c>
    </row>
    <row r="52" spans="1:17" x14ac:dyDescent="0.25">
      <c r="A52" s="1171" t="s">
        <v>751</v>
      </c>
      <c r="B52" s="1102"/>
      <c r="C52" s="975"/>
      <c r="D52" s="1545"/>
      <c r="E52" s="1545"/>
      <c r="F52" s="1545"/>
      <c r="G52" s="1545"/>
      <c r="H52" s="1545"/>
      <c r="I52" s="1546"/>
      <c r="J52" s="1547">
        <v>12</v>
      </c>
      <c r="K52" s="1548">
        <f t="shared" si="20"/>
        <v>8.6330935251798566E-2</v>
      </c>
      <c r="L52" s="1552">
        <v>951</v>
      </c>
      <c r="M52" s="1548">
        <f t="shared" si="21"/>
        <v>82.100719424460436</v>
      </c>
      <c r="N52" s="1549">
        <v>1</v>
      </c>
      <c r="O52" s="1550">
        <f t="shared" si="22"/>
        <v>82.1</v>
      </c>
      <c r="P52" s="1545">
        <f t="shared" si="23"/>
        <v>19.78</v>
      </c>
      <c r="Q52" s="1546">
        <f t="shared" si="24"/>
        <v>101.88</v>
      </c>
    </row>
    <row r="53" spans="1:17" x14ac:dyDescent="0.25">
      <c r="A53" s="1171" t="s">
        <v>752</v>
      </c>
      <c r="B53" s="1102"/>
      <c r="C53" s="975"/>
      <c r="D53" s="1545"/>
      <c r="E53" s="1545"/>
      <c r="F53" s="1545"/>
      <c r="G53" s="1545"/>
      <c r="H53" s="1545"/>
      <c r="I53" s="1546"/>
      <c r="J53" s="1547">
        <v>48</v>
      </c>
      <c r="K53" s="1548">
        <f t="shared" si="20"/>
        <v>0.34532374100719426</v>
      </c>
      <c r="L53" s="1552">
        <v>951</v>
      </c>
      <c r="M53" s="1548">
        <f t="shared" si="21"/>
        <v>328.40287769784175</v>
      </c>
      <c r="N53" s="1549">
        <v>1</v>
      </c>
      <c r="O53" s="1550">
        <f t="shared" si="22"/>
        <v>328.4</v>
      </c>
      <c r="P53" s="1545">
        <f t="shared" si="23"/>
        <v>79.11</v>
      </c>
      <c r="Q53" s="1546">
        <f t="shared" si="24"/>
        <v>407.51</v>
      </c>
    </row>
    <row r="54" spans="1:17" x14ac:dyDescent="0.25">
      <c r="A54" s="1171" t="s">
        <v>753</v>
      </c>
      <c r="B54" s="1102"/>
      <c r="C54" s="975"/>
      <c r="D54" s="1545"/>
      <c r="E54" s="1545"/>
      <c r="F54" s="1545"/>
      <c r="G54" s="1545"/>
      <c r="H54" s="1545"/>
      <c r="I54" s="1546"/>
      <c r="J54" s="1547">
        <v>67</v>
      </c>
      <c r="K54" s="1548">
        <f t="shared" si="20"/>
        <v>0.48201438848920863</v>
      </c>
      <c r="L54" s="1552">
        <v>951</v>
      </c>
      <c r="M54" s="1548">
        <f t="shared" si="21"/>
        <v>458.39568345323744</v>
      </c>
      <c r="N54" s="1549">
        <v>1</v>
      </c>
      <c r="O54" s="1550">
        <f t="shared" si="22"/>
        <v>458.4</v>
      </c>
      <c r="P54" s="1545">
        <f t="shared" si="23"/>
        <v>110.43</v>
      </c>
      <c r="Q54" s="1546">
        <f t="shared" si="24"/>
        <v>568.82999999999993</v>
      </c>
    </row>
    <row r="55" spans="1:17" x14ac:dyDescent="0.25">
      <c r="A55" s="1171" t="s">
        <v>754</v>
      </c>
      <c r="B55" s="1102"/>
      <c r="C55" s="975"/>
      <c r="D55" s="1545"/>
      <c r="E55" s="1545"/>
      <c r="F55" s="1545"/>
      <c r="G55" s="1545"/>
      <c r="H55" s="1545"/>
      <c r="I55" s="1546"/>
      <c r="J55" s="1547">
        <v>67</v>
      </c>
      <c r="K55" s="1548">
        <f t="shared" si="20"/>
        <v>0.48201438848920863</v>
      </c>
      <c r="L55" s="1552">
        <v>951</v>
      </c>
      <c r="M55" s="1548">
        <f t="shared" si="21"/>
        <v>458.39568345323744</v>
      </c>
      <c r="N55" s="1549">
        <v>1</v>
      </c>
      <c r="O55" s="1550">
        <f t="shared" si="22"/>
        <v>458.4</v>
      </c>
      <c r="P55" s="1545">
        <f t="shared" si="23"/>
        <v>110.43</v>
      </c>
      <c r="Q55" s="1546">
        <f t="shared" si="24"/>
        <v>568.82999999999993</v>
      </c>
    </row>
    <row r="56" spans="1:17" x14ac:dyDescent="0.25">
      <c r="A56" s="1171" t="s">
        <v>755</v>
      </c>
      <c r="B56" s="1102"/>
      <c r="C56" s="975"/>
      <c r="D56" s="1545"/>
      <c r="E56" s="1545"/>
      <c r="F56" s="1545"/>
      <c r="G56" s="1545"/>
      <c r="H56" s="1545"/>
      <c r="I56" s="1546"/>
      <c r="J56" s="1547">
        <v>72</v>
      </c>
      <c r="K56" s="1548">
        <f t="shared" si="20"/>
        <v>0.51798561151079137</v>
      </c>
      <c r="L56" s="1552">
        <v>951</v>
      </c>
      <c r="M56" s="1548">
        <f t="shared" si="21"/>
        <v>492.60431654676256</v>
      </c>
      <c r="N56" s="1549">
        <v>1</v>
      </c>
      <c r="O56" s="1550">
        <f t="shared" si="22"/>
        <v>492.6</v>
      </c>
      <c r="P56" s="1545">
        <f t="shared" si="23"/>
        <v>118.67</v>
      </c>
      <c r="Q56" s="1546">
        <f t="shared" si="24"/>
        <v>611.27</v>
      </c>
    </row>
    <row r="57" spans="1:17" x14ac:dyDescent="0.25">
      <c r="A57" s="1171" t="s">
        <v>756</v>
      </c>
      <c r="B57" s="1102"/>
      <c r="C57" s="975"/>
      <c r="D57" s="1545"/>
      <c r="E57" s="1545"/>
      <c r="F57" s="1545"/>
      <c r="G57" s="1545"/>
      <c r="H57" s="1545"/>
      <c r="I57" s="1546"/>
      <c r="J57" s="1547">
        <v>48</v>
      </c>
      <c r="K57" s="1548">
        <f t="shared" si="20"/>
        <v>0.34532374100719426</v>
      </c>
      <c r="L57" s="1552">
        <v>976</v>
      </c>
      <c r="M57" s="1548">
        <f t="shared" si="21"/>
        <v>337.03597122302159</v>
      </c>
      <c r="N57" s="1549">
        <v>1</v>
      </c>
      <c r="O57" s="1550">
        <f t="shared" si="22"/>
        <v>337.04</v>
      </c>
      <c r="P57" s="1545">
        <f t="shared" si="23"/>
        <v>81.19</v>
      </c>
      <c r="Q57" s="1546">
        <f t="shared" si="24"/>
        <v>418.23</v>
      </c>
    </row>
    <row r="58" spans="1:17" x14ac:dyDescent="0.25">
      <c r="A58" s="1171" t="s">
        <v>757</v>
      </c>
      <c r="B58" s="1277">
        <v>19</v>
      </c>
      <c r="C58" s="998">
        <f t="shared" ref="C58:C74" si="25">B58/139</f>
        <v>0.1366906474820144</v>
      </c>
      <c r="D58" s="1551">
        <v>951</v>
      </c>
      <c r="E58" s="1548">
        <f t="shared" ref="E58:E70" si="26">C58*D58</f>
        <v>129.99280575539569</v>
      </c>
      <c r="F58" s="1549">
        <v>0.2</v>
      </c>
      <c r="G58" s="1545">
        <f t="shared" ref="G58:G63" si="27">ROUND(E58*F58,2)</f>
        <v>26</v>
      </c>
      <c r="H58" s="1545">
        <f t="shared" ref="H58:H74" si="28">ROUND(G58*0.2409,2)</f>
        <v>6.26</v>
      </c>
      <c r="I58" s="1546">
        <f t="shared" ref="I58:I70" si="29">G58+H58</f>
        <v>32.26</v>
      </c>
      <c r="J58" s="1547">
        <v>120</v>
      </c>
      <c r="K58" s="1548">
        <f t="shared" si="20"/>
        <v>0.86330935251798557</v>
      </c>
      <c r="L58" s="1551">
        <v>951</v>
      </c>
      <c r="M58" s="1548">
        <f t="shared" si="21"/>
        <v>821.00719424460431</v>
      </c>
      <c r="N58" s="1549">
        <v>1</v>
      </c>
      <c r="O58" s="1550">
        <f t="shared" si="22"/>
        <v>821.01</v>
      </c>
      <c r="P58" s="1545">
        <f t="shared" si="23"/>
        <v>197.78</v>
      </c>
      <c r="Q58" s="1546">
        <f t="shared" si="24"/>
        <v>1018.79</v>
      </c>
    </row>
    <row r="59" spans="1:17" x14ac:dyDescent="0.25">
      <c r="A59" s="1171" t="s">
        <v>758</v>
      </c>
      <c r="B59" s="1277">
        <v>36</v>
      </c>
      <c r="C59" s="998">
        <f t="shared" si="25"/>
        <v>0.25899280575539568</v>
      </c>
      <c r="D59" s="1551">
        <v>976</v>
      </c>
      <c r="E59" s="1548">
        <f t="shared" si="26"/>
        <v>252.77697841726618</v>
      </c>
      <c r="F59" s="1549">
        <v>0.2</v>
      </c>
      <c r="G59" s="1545">
        <f t="shared" si="27"/>
        <v>50.56</v>
      </c>
      <c r="H59" s="1545">
        <f t="shared" si="28"/>
        <v>12.18</v>
      </c>
      <c r="I59" s="1546">
        <f t="shared" si="29"/>
        <v>62.74</v>
      </c>
      <c r="J59" s="1547">
        <v>31</v>
      </c>
      <c r="K59" s="1548">
        <f t="shared" si="20"/>
        <v>0.22302158273381295</v>
      </c>
      <c r="L59" s="1551">
        <v>976</v>
      </c>
      <c r="M59" s="1548">
        <f t="shared" si="21"/>
        <v>217.66906474820144</v>
      </c>
      <c r="N59" s="1549">
        <v>1</v>
      </c>
      <c r="O59" s="1550">
        <f t="shared" si="22"/>
        <v>217.67</v>
      </c>
      <c r="P59" s="1545">
        <f t="shared" si="23"/>
        <v>52.44</v>
      </c>
      <c r="Q59" s="1546">
        <f t="shared" si="24"/>
        <v>270.11</v>
      </c>
    </row>
    <row r="60" spans="1:17" x14ac:dyDescent="0.25">
      <c r="A60" s="1171" t="s">
        <v>759</v>
      </c>
      <c r="B60" s="1277">
        <v>28</v>
      </c>
      <c r="C60" s="998">
        <f t="shared" si="25"/>
        <v>0.20143884892086331</v>
      </c>
      <c r="D60" s="1551">
        <v>976</v>
      </c>
      <c r="E60" s="1548">
        <f t="shared" si="26"/>
        <v>196.60431654676259</v>
      </c>
      <c r="F60" s="1549">
        <v>0.2</v>
      </c>
      <c r="G60" s="1545">
        <f t="shared" si="27"/>
        <v>39.32</v>
      </c>
      <c r="H60" s="1545">
        <f t="shared" si="28"/>
        <v>9.4700000000000006</v>
      </c>
      <c r="I60" s="1546">
        <f t="shared" si="29"/>
        <v>48.79</v>
      </c>
      <c r="J60" s="1547">
        <v>111</v>
      </c>
      <c r="K60" s="1548">
        <f t="shared" si="20"/>
        <v>0.79856115107913672</v>
      </c>
      <c r="L60" s="1551">
        <v>976</v>
      </c>
      <c r="M60" s="1548">
        <f t="shared" si="21"/>
        <v>779.39568345323744</v>
      </c>
      <c r="N60" s="1549">
        <v>1</v>
      </c>
      <c r="O60" s="1550">
        <f t="shared" si="22"/>
        <v>779.4</v>
      </c>
      <c r="P60" s="1545">
        <f t="shared" si="23"/>
        <v>187.76</v>
      </c>
      <c r="Q60" s="1546">
        <f t="shared" si="24"/>
        <v>967.16</v>
      </c>
    </row>
    <row r="61" spans="1:17" x14ac:dyDescent="0.25">
      <c r="A61" s="1171" t="s">
        <v>760</v>
      </c>
      <c r="B61" s="1277">
        <v>36</v>
      </c>
      <c r="C61" s="998">
        <f t="shared" si="25"/>
        <v>0.25899280575539568</v>
      </c>
      <c r="D61" s="1551">
        <v>951</v>
      </c>
      <c r="E61" s="1548">
        <f t="shared" si="26"/>
        <v>246.30215827338128</v>
      </c>
      <c r="F61" s="1549">
        <v>0.2</v>
      </c>
      <c r="G61" s="1545">
        <f t="shared" si="27"/>
        <v>49.26</v>
      </c>
      <c r="H61" s="1545">
        <f t="shared" si="28"/>
        <v>11.87</v>
      </c>
      <c r="I61" s="1546">
        <f t="shared" si="29"/>
        <v>61.129999999999995</v>
      </c>
      <c r="J61" s="1547">
        <v>103</v>
      </c>
      <c r="K61" s="1548">
        <f t="shared" si="20"/>
        <v>0.74100719424460426</v>
      </c>
      <c r="L61" s="1551">
        <v>951</v>
      </c>
      <c r="M61" s="1548">
        <f t="shared" si="21"/>
        <v>704.69784172661866</v>
      </c>
      <c r="N61" s="1549">
        <v>1</v>
      </c>
      <c r="O61" s="1550">
        <f t="shared" si="22"/>
        <v>704.7</v>
      </c>
      <c r="P61" s="1545">
        <f t="shared" si="23"/>
        <v>169.76</v>
      </c>
      <c r="Q61" s="1546">
        <f t="shared" si="24"/>
        <v>874.46</v>
      </c>
    </row>
    <row r="62" spans="1:17" x14ac:dyDescent="0.25">
      <c r="A62" s="1171" t="s">
        <v>761</v>
      </c>
      <c r="B62" s="1277">
        <v>36</v>
      </c>
      <c r="C62" s="998">
        <f t="shared" si="25"/>
        <v>0.25899280575539568</v>
      </c>
      <c r="D62" s="1551">
        <v>976</v>
      </c>
      <c r="E62" s="1548">
        <f t="shared" si="26"/>
        <v>252.77697841726618</v>
      </c>
      <c r="F62" s="1549">
        <v>0.2</v>
      </c>
      <c r="G62" s="1545">
        <f t="shared" si="27"/>
        <v>50.56</v>
      </c>
      <c r="H62" s="1545">
        <f t="shared" si="28"/>
        <v>12.18</v>
      </c>
      <c r="I62" s="1546">
        <f t="shared" si="29"/>
        <v>62.74</v>
      </c>
      <c r="J62" s="1547">
        <v>103</v>
      </c>
      <c r="K62" s="1548">
        <f t="shared" si="20"/>
        <v>0.74100719424460426</v>
      </c>
      <c r="L62" s="1551">
        <v>976</v>
      </c>
      <c r="M62" s="1548">
        <f t="shared" si="21"/>
        <v>723.22302158273374</v>
      </c>
      <c r="N62" s="1549">
        <v>1</v>
      </c>
      <c r="O62" s="1550">
        <f t="shared" si="22"/>
        <v>723.22</v>
      </c>
      <c r="P62" s="1545">
        <f t="shared" si="23"/>
        <v>174.22</v>
      </c>
      <c r="Q62" s="1546">
        <f t="shared" si="24"/>
        <v>897.44</v>
      </c>
    </row>
    <row r="63" spans="1:17" x14ac:dyDescent="0.25">
      <c r="A63" s="1171" t="s">
        <v>762</v>
      </c>
      <c r="B63" s="1277">
        <v>44</v>
      </c>
      <c r="C63" s="998">
        <f t="shared" si="25"/>
        <v>0.31654676258992803</v>
      </c>
      <c r="D63" s="1551">
        <v>976</v>
      </c>
      <c r="E63" s="1548">
        <f t="shared" si="26"/>
        <v>308.94964028776974</v>
      </c>
      <c r="F63" s="1549">
        <v>0.2</v>
      </c>
      <c r="G63" s="1545">
        <f t="shared" si="27"/>
        <v>61.79</v>
      </c>
      <c r="H63" s="1545">
        <f t="shared" si="28"/>
        <v>14.89</v>
      </c>
      <c r="I63" s="1546">
        <f t="shared" si="29"/>
        <v>76.680000000000007</v>
      </c>
      <c r="J63" s="1547">
        <v>26</v>
      </c>
      <c r="K63" s="1548">
        <f t="shared" si="20"/>
        <v>0.18705035971223022</v>
      </c>
      <c r="L63" s="1551">
        <v>976</v>
      </c>
      <c r="M63" s="1548">
        <f t="shared" si="21"/>
        <v>182.56115107913669</v>
      </c>
      <c r="N63" s="1549">
        <v>1</v>
      </c>
      <c r="O63" s="1550">
        <f t="shared" si="22"/>
        <v>182.56</v>
      </c>
      <c r="P63" s="1545">
        <f t="shared" si="23"/>
        <v>43.98</v>
      </c>
      <c r="Q63" s="1546">
        <f t="shared" si="24"/>
        <v>226.54</v>
      </c>
    </row>
    <row r="64" spans="1:17" x14ac:dyDescent="0.25">
      <c r="A64" s="1171" t="s">
        <v>763</v>
      </c>
      <c r="B64" s="1102">
        <v>31</v>
      </c>
      <c r="C64" s="998">
        <f t="shared" si="25"/>
        <v>0.22302158273381295</v>
      </c>
      <c r="D64" s="1551">
        <v>976</v>
      </c>
      <c r="E64" s="1548">
        <f t="shared" si="26"/>
        <v>217.66906474820144</v>
      </c>
      <c r="F64" s="1549">
        <v>0.2</v>
      </c>
      <c r="G64" s="1545">
        <f>ROUND(E64*F64,2)</f>
        <v>43.53</v>
      </c>
      <c r="H64" s="1545">
        <f t="shared" si="28"/>
        <v>10.49</v>
      </c>
      <c r="I64" s="1546">
        <f t="shared" si="29"/>
        <v>54.02</v>
      </c>
      <c r="J64" s="1547">
        <v>108</v>
      </c>
      <c r="K64" s="1548">
        <f t="shared" si="20"/>
        <v>0.7769784172661871</v>
      </c>
      <c r="L64" s="1551">
        <v>976</v>
      </c>
      <c r="M64" s="1548">
        <f t="shared" si="21"/>
        <v>758.33093525179856</v>
      </c>
      <c r="N64" s="1549">
        <v>1</v>
      </c>
      <c r="O64" s="1550">
        <f t="shared" si="22"/>
        <v>758.33</v>
      </c>
      <c r="P64" s="1545">
        <f t="shared" si="23"/>
        <v>182.68</v>
      </c>
      <c r="Q64" s="1546">
        <f t="shared" si="24"/>
        <v>941.01</v>
      </c>
    </row>
    <row r="65" spans="1:17" x14ac:dyDescent="0.25">
      <c r="A65" s="1171" t="s">
        <v>764</v>
      </c>
      <c r="B65" s="1102">
        <v>35</v>
      </c>
      <c r="C65" s="998">
        <f t="shared" si="25"/>
        <v>0.25179856115107913</v>
      </c>
      <c r="D65" s="1551">
        <v>975</v>
      </c>
      <c r="E65" s="1548">
        <f t="shared" si="26"/>
        <v>245.50359712230215</v>
      </c>
      <c r="F65" s="1549">
        <v>0.2</v>
      </c>
      <c r="G65" s="1545">
        <f>ROUND(E65*F65,2)</f>
        <v>49.1</v>
      </c>
      <c r="H65" s="1545">
        <f t="shared" si="28"/>
        <v>11.83</v>
      </c>
      <c r="I65" s="1546">
        <f t="shared" si="29"/>
        <v>60.93</v>
      </c>
      <c r="J65" s="1547">
        <v>104</v>
      </c>
      <c r="K65" s="1548">
        <f t="shared" si="20"/>
        <v>0.74820143884892087</v>
      </c>
      <c r="L65" s="1551">
        <v>975</v>
      </c>
      <c r="M65" s="1548">
        <f t="shared" si="21"/>
        <v>729.49640287769785</v>
      </c>
      <c r="N65" s="1549">
        <v>0.3</v>
      </c>
      <c r="O65" s="1550">
        <f t="shared" si="22"/>
        <v>218.85</v>
      </c>
      <c r="P65" s="1545">
        <f t="shared" si="23"/>
        <v>52.72</v>
      </c>
      <c r="Q65" s="1546">
        <f t="shared" si="24"/>
        <v>271.57</v>
      </c>
    </row>
    <row r="66" spans="1:17" x14ac:dyDescent="0.25">
      <c r="A66" s="1171" t="s">
        <v>765</v>
      </c>
      <c r="B66" s="1102">
        <v>35</v>
      </c>
      <c r="C66" s="998">
        <f t="shared" si="25"/>
        <v>0.25179856115107913</v>
      </c>
      <c r="D66" s="1551">
        <v>1167</v>
      </c>
      <c r="E66" s="1548">
        <f t="shared" si="26"/>
        <v>293.84892086330933</v>
      </c>
      <c r="F66" s="1549">
        <v>0.2</v>
      </c>
      <c r="G66" s="1545">
        <f t="shared" ref="G66:G70" si="30">ROUND(E66*F66,2)</f>
        <v>58.77</v>
      </c>
      <c r="H66" s="1545">
        <f t="shared" si="28"/>
        <v>14.16</v>
      </c>
      <c r="I66" s="1546">
        <f t="shared" si="29"/>
        <v>72.930000000000007</v>
      </c>
      <c r="J66" s="1547">
        <v>104</v>
      </c>
      <c r="K66" s="1548">
        <f t="shared" si="20"/>
        <v>0.74820143884892087</v>
      </c>
      <c r="L66" s="1551">
        <v>1167</v>
      </c>
      <c r="M66" s="1548">
        <f t="shared" si="21"/>
        <v>873.15107913669067</v>
      </c>
      <c r="N66" s="1549">
        <v>1</v>
      </c>
      <c r="O66" s="1550">
        <f t="shared" si="22"/>
        <v>873.15</v>
      </c>
      <c r="P66" s="1545">
        <f t="shared" si="23"/>
        <v>210.34</v>
      </c>
      <c r="Q66" s="1546">
        <f t="shared" si="24"/>
        <v>1083.49</v>
      </c>
    </row>
    <row r="67" spans="1:17" x14ac:dyDescent="0.25">
      <c r="A67" s="1171" t="s">
        <v>766</v>
      </c>
      <c r="B67" s="1102">
        <v>34</v>
      </c>
      <c r="C67" s="998">
        <f t="shared" si="25"/>
        <v>0.2446043165467626</v>
      </c>
      <c r="D67" s="1551">
        <v>976</v>
      </c>
      <c r="E67" s="1548">
        <f t="shared" si="26"/>
        <v>238.73381294964028</v>
      </c>
      <c r="F67" s="1549">
        <v>0.2</v>
      </c>
      <c r="G67" s="1545">
        <f t="shared" si="30"/>
        <v>47.75</v>
      </c>
      <c r="H67" s="1545">
        <f t="shared" si="28"/>
        <v>11.5</v>
      </c>
      <c r="I67" s="1546">
        <f t="shared" si="29"/>
        <v>59.25</v>
      </c>
      <c r="J67" s="1547">
        <v>105</v>
      </c>
      <c r="K67" s="1548">
        <f t="shared" si="20"/>
        <v>0.75539568345323738</v>
      </c>
      <c r="L67" s="1551">
        <v>976</v>
      </c>
      <c r="M67" s="1548">
        <f t="shared" si="21"/>
        <v>737.26618705035969</v>
      </c>
      <c r="N67" s="1549">
        <v>1</v>
      </c>
      <c r="O67" s="1550">
        <f t="shared" si="22"/>
        <v>737.27</v>
      </c>
      <c r="P67" s="1545">
        <f t="shared" si="23"/>
        <v>177.61</v>
      </c>
      <c r="Q67" s="1546">
        <f t="shared" si="24"/>
        <v>914.88</v>
      </c>
    </row>
    <row r="68" spans="1:17" x14ac:dyDescent="0.25">
      <c r="A68" s="1171" t="s">
        <v>767</v>
      </c>
      <c r="B68" s="1102"/>
      <c r="C68" s="998"/>
      <c r="D68" s="1551"/>
      <c r="E68" s="1548"/>
      <c r="F68" s="1549"/>
      <c r="G68" s="1545"/>
      <c r="H68" s="1545"/>
      <c r="I68" s="1546"/>
      <c r="J68" s="1547">
        <v>42</v>
      </c>
      <c r="K68" s="1548">
        <f t="shared" si="20"/>
        <v>0.30215827338129497</v>
      </c>
      <c r="L68" s="1551">
        <v>976</v>
      </c>
      <c r="M68" s="1548">
        <f t="shared" si="21"/>
        <v>294.9064748201439</v>
      </c>
      <c r="N68" s="1549">
        <v>1</v>
      </c>
      <c r="O68" s="1550">
        <f t="shared" si="22"/>
        <v>294.91000000000003</v>
      </c>
      <c r="P68" s="1545">
        <f>ROUND(O68*0.2131,2)</f>
        <v>62.85</v>
      </c>
      <c r="Q68" s="1546">
        <f t="shared" si="24"/>
        <v>357.76000000000005</v>
      </c>
    </row>
    <row r="69" spans="1:17" x14ac:dyDescent="0.25">
      <c r="A69" s="1171" t="s">
        <v>768</v>
      </c>
      <c r="B69" s="1102">
        <v>48</v>
      </c>
      <c r="C69" s="998">
        <f t="shared" si="25"/>
        <v>0.34532374100719426</v>
      </c>
      <c r="D69" s="1551">
        <v>976</v>
      </c>
      <c r="E69" s="1548">
        <f t="shared" si="26"/>
        <v>337.03597122302159</v>
      </c>
      <c r="F69" s="1549">
        <v>0.2</v>
      </c>
      <c r="G69" s="1545">
        <f t="shared" si="30"/>
        <v>67.41</v>
      </c>
      <c r="H69" s="1545">
        <f t="shared" si="28"/>
        <v>16.239999999999998</v>
      </c>
      <c r="I69" s="1546">
        <f t="shared" si="29"/>
        <v>83.649999999999991</v>
      </c>
      <c r="J69" s="1547">
        <v>91</v>
      </c>
      <c r="K69" s="1548">
        <f t="shared" si="20"/>
        <v>0.65467625899280579</v>
      </c>
      <c r="L69" s="1551">
        <v>976</v>
      </c>
      <c r="M69" s="1548">
        <f t="shared" si="21"/>
        <v>638.96402877697847</v>
      </c>
      <c r="N69" s="1549">
        <v>1</v>
      </c>
      <c r="O69" s="1550">
        <f t="shared" si="22"/>
        <v>638.96</v>
      </c>
      <c r="P69" s="1545">
        <f t="shared" si="23"/>
        <v>153.93</v>
      </c>
      <c r="Q69" s="1546">
        <f t="shared" si="24"/>
        <v>792.8900000000001</v>
      </c>
    </row>
    <row r="70" spans="1:17" x14ac:dyDescent="0.25">
      <c r="A70" s="1171" t="s">
        <v>769</v>
      </c>
      <c r="B70" s="1102">
        <v>35</v>
      </c>
      <c r="C70" s="998">
        <f t="shared" si="25"/>
        <v>0.25179856115107913</v>
      </c>
      <c r="D70" s="1551">
        <v>951</v>
      </c>
      <c r="E70" s="1548">
        <f t="shared" si="26"/>
        <v>239.46043165467626</v>
      </c>
      <c r="F70" s="1549">
        <v>0.2</v>
      </c>
      <c r="G70" s="1545">
        <f t="shared" si="30"/>
        <v>47.89</v>
      </c>
      <c r="H70" s="1545">
        <f t="shared" si="28"/>
        <v>11.54</v>
      </c>
      <c r="I70" s="1546">
        <f t="shared" si="29"/>
        <v>59.43</v>
      </c>
      <c r="J70" s="1547">
        <v>104</v>
      </c>
      <c r="K70" s="1548">
        <f t="shared" si="20"/>
        <v>0.74820143884892087</v>
      </c>
      <c r="L70" s="1551">
        <v>951</v>
      </c>
      <c r="M70" s="1548">
        <f t="shared" si="21"/>
        <v>711.5395683453238</v>
      </c>
      <c r="N70" s="1549">
        <v>1</v>
      </c>
      <c r="O70" s="1550">
        <f t="shared" si="22"/>
        <v>711.54</v>
      </c>
      <c r="P70" s="1545">
        <f t="shared" si="23"/>
        <v>171.41</v>
      </c>
      <c r="Q70" s="1546">
        <f t="shared" si="24"/>
        <v>882.94999999999993</v>
      </c>
    </row>
    <row r="71" spans="1:17" x14ac:dyDescent="0.25">
      <c r="A71" s="1171" t="s">
        <v>770</v>
      </c>
      <c r="B71" s="1102"/>
      <c r="C71" s="998"/>
      <c r="D71" s="1551"/>
      <c r="E71" s="1548"/>
      <c r="F71" s="1549"/>
      <c r="G71" s="1545"/>
      <c r="H71" s="1545"/>
      <c r="I71" s="1546"/>
      <c r="J71" s="1547">
        <v>21</v>
      </c>
      <c r="K71" s="1548">
        <f t="shared" si="20"/>
        <v>0.15107913669064749</v>
      </c>
      <c r="L71" s="1545">
        <v>1021</v>
      </c>
      <c r="M71" s="1548">
        <f t="shared" si="21"/>
        <v>154.25179856115108</v>
      </c>
      <c r="N71" s="1549">
        <v>1</v>
      </c>
      <c r="O71" s="1550">
        <f t="shared" si="22"/>
        <v>154.25</v>
      </c>
      <c r="P71" s="1545">
        <f t="shared" si="23"/>
        <v>37.159999999999997</v>
      </c>
      <c r="Q71" s="1546">
        <f t="shared" si="24"/>
        <v>191.41</v>
      </c>
    </row>
    <row r="72" spans="1:17" x14ac:dyDescent="0.25">
      <c r="A72" s="1171" t="s">
        <v>771</v>
      </c>
      <c r="B72" s="1102"/>
      <c r="C72" s="998"/>
      <c r="D72" s="1551"/>
      <c r="E72" s="1548"/>
      <c r="F72" s="1549"/>
      <c r="G72" s="1545"/>
      <c r="H72" s="1545"/>
      <c r="I72" s="1546"/>
      <c r="J72" s="1547">
        <v>34</v>
      </c>
      <c r="K72" s="1548">
        <f t="shared" si="20"/>
        <v>0.2446043165467626</v>
      </c>
      <c r="L72" s="1545">
        <v>975</v>
      </c>
      <c r="M72" s="1548">
        <f t="shared" si="21"/>
        <v>238.48920863309354</v>
      </c>
      <c r="N72" s="1549">
        <v>1</v>
      </c>
      <c r="O72" s="1550">
        <f t="shared" si="22"/>
        <v>238.49</v>
      </c>
      <c r="P72" s="1545">
        <f t="shared" si="23"/>
        <v>57.45</v>
      </c>
      <c r="Q72" s="1546">
        <f t="shared" si="24"/>
        <v>295.94</v>
      </c>
    </row>
    <row r="73" spans="1:17" x14ac:dyDescent="0.25">
      <c r="A73" s="1171" t="s">
        <v>772</v>
      </c>
      <c r="B73" s="1102"/>
      <c r="C73" s="998"/>
      <c r="D73" s="1551"/>
      <c r="E73" s="1548"/>
      <c r="F73" s="1549"/>
      <c r="G73" s="1545"/>
      <c r="H73" s="1545"/>
      <c r="I73" s="1546"/>
      <c r="J73" s="1547">
        <v>35</v>
      </c>
      <c r="K73" s="1548">
        <f t="shared" si="20"/>
        <v>0.25179856115107913</v>
      </c>
      <c r="L73" s="1545">
        <v>1141</v>
      </c>
      <c r="M73" s="1548">
        <f t="shared" si="21"/>
        <v>287.30215827338128</v>
      </c>
      <c r="N73" s="1549">
        <v>1</v>
      </c>
      <c r="O73" s="1550">
        <f t="shared" si="22"/>
        <v>287.3</v>
      </c>
      <c r="P73" s="1545">
        <f t="shared" si="23"/>
        <v>69.209999999999994</v>
      </c>
      <c r="Q73" s="1546">
        <f t="shared" si="24"/>
        <v>356.51</v>
      </c>
    </row>
    <row r="74" spans="1:17" x14ac:dyDescent="0.25">
      <c r="A74" s="1171" t="s">
        <v>773</v>
      </c>
      <c r="B74" s="1102">
        <v>28</v>
      </c>
      <c r="C74" s="998">
        <f t="shared" si="25"/>
        <v>0.20143884892086331</v>
      </c>
      <c r="D74" s="1551">
        <v>1021</v>
      </c>
      <c r="E74" s="1548">
        <f t="shared" ref="E74" si="31">C74*D74</f>
        <v>205.66906474820144</v>
      </c>
      <c r="F74" s="1549">
        <v>0.2</v>
      </c>
      <c r="G74" s="1545">
        <f t="shared" ref="G74" si="32">ROUND(E74*F74,2)</f>
        <v>41.13</v>
      </c>
      <c r="H74" s="1545">
        <f t="shared" si="28"/>
        <v>9.91</v>
      </c>
      <c r="I74" s="1546">
        <f t="shared" ref="I74" si="33">G74+H74</f>
        <v>51.040000000000006</v>
      </c>
      <c r="J74" s="1547"/>
      <c r="K74" s="1548"/>
      <c r="L74" s="1545"/>
      <c r="M74" s="1548"/>
      <c r="N74" s="1549"/>
      <c r="O74" s="1550"/>
      <c r="P74" s="1545"/>
      <c r="Q74" s="1546"/>
    </row>
    <row r="75" spans="1:17" x14ac:dyDescent="0.25">
      <c r="A75" s="1171" t="s">
        <v>774</v>
      </c>
      <c r="B75" s="1102"/>
      <c r="C75" s="975"/>
      <c r="D75" s="1545"/>
      <c r="E75" s="1545"/>
      <c r="F75" s="1545"/>
      <c r="G75" s="1545"/>
      <c r="H75" s="1545"/>
      <c r="I75" s="1546"/>
      <c r="J75" s="1547">
        <v>7</v>
      </c>
      <c r="K75" s="1548">
        <f t="shared" si="20"/>
        <v>5.0359712230215826E-2</v>
      </c>
      <c r="L75" s="1545">
        <v>1203</v>
      </c>
      <c r="M75" s="1548">
        <f t="shared" si="21"/>
        <v>60.582733812949641</v>
      </c>
      <c r="N75" s="1549">
        <v>1</v>
      </c>
      <c r="O75" s="1550">
        <f t="shared" ref="O75:O95" si="34">ROUND(M75*N75,2)</f>
        <v>60.58</v>
      </c>
      <c r="P75" s="1545">
        <f t="shared" si="23"/>
        <v>14.59</v>
      </c>
      <c r="Q75" s="1546">
        <f t="shared" ref="Q75:Q95" si="35">O75+P75</f>
        <v>75.17</v>
      </c>
    </row>
    <row r="76" spans="1:17" x14ac:dyDescent="0.25">
      <c r="A76" s="1171" t="s">
        <v>775</v>
      </c>
      <c r="B76" s="1102"/>
      <c r="C76" s="975"/>
      <c r="D76" s="1545"/>
      <c r="E76" s="1545"/>
      <c r="F76" s="1545"/>
      <c r="G76" s="1545"/>
      <c r="H76" s="1545"/>
      <c r="I76" s="1546"/>
      <c r="J76" s="1547">
        <v>27</v>
      </c>
      <c r="K76" s="1548">
        <f t="shared" si="20"/>
        <v>0.19424460431654678</v>
      </c>
      <c r="L76" s="1545">
        <v>1141</v>
      </c>
      <c r="M76" s="1548">
        <f t="shared" si="21"/>
        <v>221.63309352517987</v>
      </c>
      <c r="N76" s="1549">
        <v>1</v>
      </c>
      <c r="O76" s="1550">
        <f t="shared" si="34"/>
        <v>221.63</v>
      </c>
      <c r="P76" s="1545">
        <f t="shared" si="23"/>
        <v>53.39</v>
      </c>
      <c r="Q76" s="1546">
        <f t="shared" si="35"/>
        <v>275.02</v>
      </c>
    </row>
    <row r="77" spans="1:17" x14ac:dyDescent="0.25">
      <c r="A77" s="1171" t="s">
        <v>776</v>
      </c>
      <c r="B77" s="1102"/>
      <c r="C77" s="998"/>
      <c r="D77" s="1545"/>
      <c r="E77" s="1548"/>
      <c r="F77" s="1549"/>
      <c r="G77" s="1545"/>
      <c r="H77" s="1545"/>
      <c r="I77" s="1546"/>
      <c r="J77" s="1547">
        <v>12</v>
      </c>
      <c r="K77" s="1548">
        <f t="shared" si="20"/>
        <v>8.6330935251798566E-2</v>
      </c>
      <c r="L77" s="1545">
        <v>890</v>
      </c>
      <c r="M77" s="1548">
        <f t="shared" si="21"/>
        <v>76.834532374100718</v>
      </c>
      <c r="N77" s="1549">
        <v>1</v>
      </c>
      <c r="O77" s="1550">
        <f t="shared" si="34"/>
        <v>76.83</v>
      </c>
      <c r="P77" s="1545">
        <f t="shared" si="23"/>
        <v>18.510000000000002</v>
      </c>
      <c r="Q77" s="1546">
        <f t="shared" si="35"/>
        <v>95.34</v>
      </c>
    </row>
    <row r="78" spans="1:17" x14ac:dyDescent="0.25">
      <c r="A78" s="1171" t="s">
        <v>777</v>
      </c>
      <c r="B78" s="1102"/>
      <c r="C78" s="998"/>
      <c r="D78" s="1545"/>
      <c r="E78" s="1548"/>
      <c r="F78" s="1549"/>
      <c r="G78" s="1545"/>
      <c r="H78" s="1545"/>
      <c r="I78" s="1546"/>
      <c r="J78" s="1547">
        <v>12</v>
      </c>
      <c r="K78" s="1548">
        <f t="shared" si="20"/>
        <v>8.6330935251798566E-2</v>
      </c>
      <c r="L78" s="1545">
        <v>890</v>
      </c>
      <c r="M78" s="1548">
        <f t="shared" si="21"/>
        <v>76.834532374100718</v>
      </c>
      <c r="N78" s="1549">
        <v>1</v>
      </c>
      <c r="O78" s="1550">
        <f t="shared" si="34"/>
        <v>76.83</v>
      </c>
      <c r="P78" s="1545">
        <f t="shared" si="23"/>
        <v>18.510000000000002</v>
      </c>
      <c r="Q78" s="1546">
        <f t="shared" si="35"/>
        <v>95.34</v>
      </c>
    </row>
    <row r="79" spans="1:17" x14ac:dyDescent="0.25">
      <c r="A79" s="1171" t="s">
        <v>778</v>
      </c>
      <c r="B79" s="1102">
        <v>39</v>
      </c>
      <c r="C79" s="998">
        <f t="shared" ref="C79:C83" si="36">B79/139</f>
        <v>0.2805755395683453</v>
      </c>
      <c r="D79" s="1545">
        <v>890</v>
      </c>
      <c r="E79" s="1548">
        <f t="shared" ref="E79:E83" si="37">C79*D79</f>
        <v>249.7122302158273</v>
      </c>
      <c r="F79" s="1549">
        <v>0.2</v>
      </c>
      <c r="G79" s="1545">
        <f t="shared" ref="G79:G83" si="38">ROUND(E79*F79,2)</f>
        <v>49.94</v>
      </c>
      <c r="H79" s="1545">
        <f t="shared" ref="H79:H83" si="39">ROUND(G79*0.2409,2)</f>
        <v>12.03</v>
      </c>
      <c r="I79" s="1546">
        <f t="shared" ref="I79:I83" si="40">G79+H79</f>
        <v>61.97</v>
      </c>
      <c r="J79" s="1547">
        <v>65</v>
      </c>
      <c r="K79" s="1548">
        <f t="shared" si="20"/>
        <v>0.46762589928057552</v>
      </c>
      <c r="L79" s="1545">
        <v>890</v>
      </c>
      <c r="M79" s="1548">
        <f t="shared" si="21"/>
        <v>416.1870503597122</v>
      </c>
      <c r="N79" s="1549">
        <v>1</v>
      </c>
      <c r="O79" s="1550">
        <f t="shared" si="34"/>
        <v>416.19</v>
      </c>
      <c r="P79" s="1545">
        <f t="shared" si="23"/>
        <v>100.26</v>
      </c>
      <c r="Q79" s="1546">
        <f t="shared" si="35"/>
        <v>516.45000000000005</v>
      </c>
    </row>
    <row r="80" spans="1:17" x14ac:dyDescent="0.25">
      <c r="A80" s="1171" t="s">
        <v>779</v>
      </c>
      <c r="B80" s="1102">
        <v>35</v>
      </c>
      <c r="C80" s="998">
        <f t="shared" si="36"/>
        <v>0.25179856115107913</v>
      </c>
      <c r="D80" s="1545">
        <v>934</v>
      </c>
      <c r="E80" s="1548">
        <f t="shared" si="37"/>
        <v>235.1798561151079</v>
      </c>
      <c r="F80" s="1549">
        <v>0.2</v>
      </c>
      <c r="G80" s="1545">
        <f t="shared" si="38"/>
        <v>47.04</v>
      </c>
      <c r="H80" s="1545">
        <f t="shared" si="39"/>
        <v>11.33</v>
      </c>
      <c r="I80" s="1546">
        <f t="shared" si="40"/>
        <v>58.37</v>
      </c>
      <c r="J80" s="1547">
        <v>97</v>
      </c>
      <c r="K80" s="1548">
        <f t="shared" si="20"/>
        <v>0.69784172661870503</v>
      </c>
      <c r="L80" s="1545">
        <v>934</v>
      </c>
      <c r="M80" s="1548">
        <f t="shared" si="21"/>
        <v>651.78417266187046</v>
      </c>
      <c r="N80" s="1549">
        <v>1</v>
      </c>
      <c r="O80" s="1550">
        <f t="shared" si="34"/>
        <v>651.78</v>
      </c>
      <c r="P80" s="1545">
        <f t="shared" si="23"/>
        <v>157.01</v>
      </c>
      <c r="Q80" s="1546">
        <f t="shared" si="35"/>
        <v>808.79</v>
      </c>
    </row>
    <row r="81" spans="1:17" x14ac:dyDescent="0.25">
      <c r="A81" s="1171" t="s">
        <v>780</v>
      </c>
      <c r="B81" s="1102"/>
      <c r="C81" s="998"/>
      <c r="D81" s="1545"/>
      <c r="E81" s="1548"/>
      <c r="F81" s="1549"/>
      <c r="G81" s="1545"/>
      <c r="H81" s="1545"/>
      <c r="I81" s="1546"/>
      <c r="J81" s="1547">
        <v>27</v>
      </c>
      <c r="K81" s="1548">
        <f t="shared" si="20"/>
        <v>0.19424460431654678</v>
      </c>
      <c r="L81" s="1545">
        <v>934</v>
      </c>
      <c r="M81" s="1548">
        <f t="shared" si="21"/>
        <v>181.42446043165469</v>
      </c>
      <c r="N81" s="1549">
        <v>1</v>
      </c>
      <c r="O81" s="1550">
        <f t="shared" si="34"/>
        <v>181.42</v>
      </c>
      <c r="P81" s="1545">
        <f t="shared" si="23"/>
        <v>43.7</v>
      </c>
      <c r="Q81" s="1546">
        <f t="shared" si="35"/>
        <v>225.12</v>
      </c>
    </row>
    <row r="82" spans="1:17" x14ac:dyDescent="0.25">
      <c r="A82" s="1171" t="s">
        <v>781</v>
      </c>
      <c r="B82" s="1102"/>
      <c r="C82" s="998"/>
      <c r="D82" s="1545"/>
      <c r="E82" s="1548"/>
      <c r="F82" s="1549"/>
      <c r="G82" s="1545"/>
      <c r="H82" s="1545"/>
      <c r="I82" s="1546"/>
      <c r="J82" s="1547">
        <v>7</v>
      </c>
      <c r="K82" s="1548">
        <f t="shared" si="20"/>
        <v>5.0359712230215826E-2</v>
      </c>
      <c r="L82" s="1545">
        <v>1074</v>
      </c>
      <c r="M82" s="1548">
        <f t="shared" si="21"/>
        <v>54.086330935251794</v>
      </c>
      <c r="N82" s="1549">
        <v>1</v>
      </c>
      <c r="O82" s="1550">
        <f t="shared" si="34"/>
        <v>54.09</v>
      </c>
      <c r="P82" s="1545">
        <f t="shared" si="23"/>
        <v>13.03</v>
      </c>
      <c r="Q82" s="1546">
        <f t="shared" si="35"/>
        <v>67.12</v>
      </c>
    </row>
    <row r="83" spans="1:17" x14ac:dyDescent="0.25">
      <c r="A83" s="1171" t="s">
        <v>782</v>
      </c>
      <c r="B83" s="1102">
        <v>35</v>
      </c>
      <c r="C83" s="998">
        <f t="shared" si="36"/>
        <v>0.25179856115107913</v>
      </c>
      <c r="D83" s="1545">
        <v>934</v>
      </c>
      <c r="E83" s="1548">
        <f t="shared" si="37"/>
        <v>235.1798561151079</v>
      </c>
      <c r="F83" s="1549">
        <v>0.2</v>
      </c>
      <c r="G83" s="1545">
        <f t="shared" si="38"/>
        <v>47.04</v>
      </c>
      <c r="H83" s="1545">
        <f t="shared" si="39"/>
        <v>11.33</v>
      </c>
      <c r="I83" s="1546">
        <f t="shared" si="40"/>
        <v>58.37</v>
      </c>
      <c r="J83" s="1547">
        <v>76</v>
      </c>
      <c r="K83" s="1548">
        <f t="shared" si="20"/>
        <v>0.5467625899280576</v>
      </c>
      <c r="L83" s="1545">
        <v>934</v>
      </c>
      <c r="M83" s="1548">
        <f t="shared" si="21"/>
        <v>510.6762589928058</v>
      </c>
      <c r="N83" s="1549">
        <v>1</v>
      </c>
      <c r="O83" s="1550">
        <f t="shared" si="34"/>
        <v>510.68</v>
      </c>
      <c r="P83" s="1545">
        <f t="shared" si="23"/>
        <v>123.02</v>
      </c>
      <c r="Q83" s="1546">
        <f t="shared" si="35"/>
        <v>633.70000000000005</v>
      </c>
    </row>
    <row r="84" spans="1:17" x14ac:dyDescent="0.25">
      <c r="A84" s="1171" t="s">
        <v>783</v>
      </c>
      <c r="B84" s="1102"/>
      <c r="C84" s="975"/>
      <c r="D84" s="1551"/>
      <c r="E84" s="1545"/>
      <c r="F84" s="1545"/>
      <c r="G84" s="1545"/>
      <c r="H84" s="1545"/>
      <c r="I84" s="1546"/>
      <c r="J84" s="1547">
        <v>7.3</v>
      </c>
      <c r="K84" s="1548">
        <f t="shared" si="20"/>
        <v>5.251798561151079E-2</v>
      </c>
      <c r="L84" s="1551">
        <v>1398</v>
      </c>
      <c r="M84" s="1548">
        <f t="shared" si="21"/>
        <v>73.420143884892084</v>
      </c>
      <c r="N84" s="1549">
        <v>1</v>
      </c>
      <c r="O84" s="1550">
        <f t="shared" si="34"/>
        <v>73.42</v>
      </c>
      <c r="P84" s="1545">
        <f t="shared" si="23"/>
        <v>17.690000000000001</v>
      </c>
      <c r="Q84" s="1546">
        <f t="shared" si="35"/>
        <v>91.11</v>
      </c>
    </row>
    <row r="85" spans="1:17" x14ac:dyDescent="0.25">
      <c r="A85" s="1171" t="s">
        <v>784</v>
      </c>
      <c r="B85" s="1102"/>
      <c r="C85" s="975"/>
      <c r="D85" s="1551"/>
      <c r="E85" s="1545"/>
      <c r="F85" s="1545"/>
      <c r="G85" s="1545"/>
      <c r="H85" s="1545"/>
      <c r="I85" s="1546"/>
      <c r="J85" s="1547">
        <v>21</v>
      </c>
      <c r="K85" s="1548">
        <f t="shared" si="20"/>
        <v>0.15107913669064749</v>
      </c>
      <c r="L85" s="1551">
        <v>1398</v>
      </c>
      <c r="M85" s="1548">
        <f t="shared" si="21"/>
        <v>211.20863309352518</v>
      </c>
      <c r="N85" s="1549">
        <v>1</v>
      </c>
      <c r="O85" s="1550">
        <f t="shared" si="34"/>
        <v>211.21</v>
      </c>
      <c r="P85" s="1545">
        <f t="shared" si="23"/>
        <v>50.88</v>
      </c>
      <c r="Q85" s="1546">
        <f t="shared" si="35"/>
        <v>262.09000000000003</v>
      </c>
    </row>
    <row r="86" spans="1:17" x14ac:dyDescent="0.25">
      <c r="A86" s="1171" t="s">
        <v>785</v>
      </c>
      <c r="B86" s="1102"/>
      <c r="C86" s="975"/>
      <c r="D86" s="1551"/>
      <c r="E86" s="1545"/>
      <c r="F86" s="1545"/>
      <c r="G86" s="1545"/>
      <c r="H86" s="1545"/>
      <c r="I86" s="1546"/>
      <c r="J86" s="1547">
        <v>69</v>
      </c>
      <c r="K86" s="1548">
        <f t="shared" si="20"/>
        <v>0.49640287769784175</v>
      </c>
      <c r="L86" s="1551">
        <v>1371</v>
      </c>
      <c r="M86" s="1548">
        <f t="shared" si="21"/>
        <v>680.56834532374103</v>
      </c>
      <c r="N86" s="1549">
        <v>1</v>
      </c>
      <c r="O86" s="1550">
        <f t="shared" si="34"/>
        <v>680.57</v>
      </c>
      <c r="P86" s="1545">
        <f t="shared" si="23"/>
        <v>163.95</v>
      </c>
      <c r="Q86" s="1546">
        <f t="shared" si="35"/>
        <v>844.52</v>
      </c>
    </row>
    <row r="87" spans="1:17" x14ac:dyDescent="0.25">
      <c r="A87" s="1171" t="s">
        <v>786</v>
      </c>
      <c r="B87" s="1102">
        <v>35</v>
      </c>
      <c r="C87" s="998">
        <f t="shared" ref="C87:C88" si="41">B87/139</f>
        <v>0.25179856115107913</v>
      </c>
      <c r="D87" s="1551">
        <v>1418</v>
      </c>
      <c r="E87" s="1548">
        <f t="shared" ref="E87:E88" si="42">C87*D87</f>
        <v>357.0503597122302</v>
      </c>
      <c r="F87" s="1549">
        <v>0.2</v>
      </c>
      <c r="G87" s="1545">
        <f t="shared" ref="G87:G88" si="43">ROUND(E87*F87,2)</f>
        <v>71.41</v>
      </c>
      <c r="H87" s="1545">
        <f t="shared" ref="H87:H88" si="44">ROUND(G87*0.2409,2)</f>
        <v>17.2</v>
      </c>
      <c r="I87" s="1546">
        <f t="shared" ref="I87:I88" si="45">G87+H87</f>
        <v>88.61</v>
      </c>
      <c r="J87" s="1547">
        <v>104</v>
      </c>
      <c r="K87" s="1548">
        <f t="shared" si="20"/>
        <v>0.74820143884892087</v>
      </c>
      <c r="L87" s="1551">
        <v>1418</v>
      </c>
      <c r="M87" s="1548">
        <f t="shared" si="21"/>
        <v>1060.9496402877699</v>
      </c>
      <c r="N87" s="1549">
        <v>1</v>
      </c>
      <c r="O87" s="1550">
        <f t="shared" si="34"/>
        <v>1060.95</v>
      </c>
      <c r="P87" s="1545">
        <f t="shared" si="23"/>
        <v>255.58</v>
      </c>
      <c r="Q87" s="1546">
        <f t="shared" si="35"/>
        <v>1316.53</v>
      </c>
    </row>
    <row r="88" spans="1:17" x14ac:dyDescent="0.25">
      <c r="A88" s="1171" t="s">
        <v>787</v>
      </c>
      <c r="B88" s="1102">
        <v>35</v>
      </c>
      <c r="C88" s="998">
        <f t="shared" si="41"/>
        <v>0.25179856115107913</v>
      </c>
      <c r="D88" s="1551">
        <v>1360</v>
      </c>
      <c r="E88" s="1548">
        <f t="shared" si="42"/>
        <v>342.44604316546759</v>
      </c>
      <c r="F88" s="1549">
        <v>0.2</v>
      </c>
      <c r="G88" s="1545">
        <f t="shared" si="43"/>
        <v>68.489999999999995</v>
      </c>
      <c r="H88" s="1545">
        <f t="shared" si="44"/>
        <v>16.5</v>
      </c>
      <c r="I88" s="1546">
        <f t="shared" si="45"/>
        <v>84.99</v>
      </c>
      <c r="J88" s="1547">
        <v>104</v>
      </c>
      <c r="K88" s="1548">
        <f t="shared" si="20"/>
        <v>0.74820143884892087</v>
      </c>
      <c r="L88" s="1551">
        <v>1360</v>
      </c>
      <c r="M88" s="1548">
        <f t="shared" si="21"/>
        <v>1017.5539568345324</v>
      </c>
      <c r="N88" s="1549">
        <v>1</v>
      </c>
      <c r="O88" s="1550">
        <f t="shared" si="34"/>
        <v>1017.55</v>
      </c>
      <c r="P88" s="1545">
        <f t="shared" si="23"/>
        <v>245.13</v>
      </c>
      <c r="Q88" s="1546">
        <f t="shared" si="35"/>
        <v>1262.6799999999998</v>
      </c>
    </row>
    <row r="89" spans="1:17" x14ac:dyDescent="0.25">
      <c r="A89" s="1171" t="s">
        <v>788</v>
      </c>
      <c r="B89" s="1102"/>
      <c r="C89" s="975"/>
      <c r="D89" s="1551"/>
      <c r="E89" s="1545"/>
      <c r="F89" s="1545"/>
      <c r="G89" s="1545"/>
      <c r="H89" s="1545"/>
      <c r="I89" s="1546"/>
      <c r="J89" s="1547">
        <v>104</v>
      </c>
      <c r="K89" s="1548">
        <f t="shared" si="20"/>
        <v>0.74820143884892087</v>
      </c>
      <c r="L89" s="1551">
        <v>1338</v>
      </c>
      <c r="M89" s="1548">
        <f t="shared" si="21"/>
        <v>1001.0935251798561</v>
      </c>
      <c r="N89" s="1549">
        <v>0.3</v>
      </c>
      <c r="O89" s="1550">
        <f t="shared" si="34"/>
        <v>300.33</v>
      </c>
      <c r="P89" s="1545">
        <f t="shared" si="23"/>
        <v>72.349999999999994</v>
      </c>
      <c r="Q89" s="1546">
        <f t="shared" si="35"/>
        <v>372.67999999999995</v>
      </c>
    </row>
    <row r="90" spans="1:17" x14ac:dyDescent="0.25">
      <c r="A90" s="1171" t="s">
        <v>789</v>
      </c>
      <c r="B90" s="1102"/>
      <c r="C90" s="975"/>
      <c r="D90" s="1551"/>
      <c r="E90" s="1545"/>
      <c r="F90" s="1545"/>
      <c r="G90" s="1545"/>
      <c r="H90" s="1545"/>
      <c r="I90" s="1546"/>
      <c r="J90" s="1547">
        <v>104</v>
      </c>
      <c r="K90" s="1548">
        <f t="shared" si="20"/>
        <v>0.74820143884892087</v>
      </c>
      <c r="L90" s="1551">
        <v>1398</v>
      </c>
      <c r="M90" s="1548">
        <f t="shared" si="21"/>
        <v>1045.9856115107914</v>
      </c>
      <c r="N90" s="1549">
        <v>0.3</v>
      </c>
      <c r="O90" s="1550">
        <f t="shared" si="34"/>
        <v>313.8</v>
      </c>
      <c r="P90" s="1545">
        <f t="shared" si="23"/>
        <v>75.59</v>
      </c>
      <c r="Q90" s="1546">
        <f t="shared" si="35"/>
        <v>389.39</v>
      </c>
    </row>
    <row r="91" spans="1:17" x14ac:dyDescent="0.25">
      <c r="A91" s="1171" t="s">
        <v>790</v>
      </c>
      <c r="B91" s="1102"/>
      <c r="C91" s="975"/>
      <c r="D91" s="1551"/>
      <c r="E91" s="1545"/>
      <c r="F91" s="1545"/>
      <c r="G91" s="1545"/>
      <c r="H91" s="1545"/>
      <c r="I91" s="1546"/>
      <c r="J91" s="1547">
        <v>104</v>
      </c>
      <c r="K91" s="1548">
        <f t="shared" si="20"/>
        <v>0.74820143884892087</v>
      </c>
      <c r="L91" s="1551">
        <v>1398</v>
      </c>
      <c r="M91" s="1548">
        <f t="shared" si="21"/>
        <v>1045.9856115107914</v>
      </c>
      <c r="N91" s="1549">
        <v>0.3</v>
      </c>
      <c r="O91" s="1550">
        <f t="shared" si="34"/>
        <v>313.8</v>
      </c>
      <c r="P91" s="1545">
        <f t="shared" si="23"/>
        <v>75.59</v>
      </c>
      <c r="Q91" s="1546">
        <f t="shared" si="35"/>
        <v>389.39</v>
      </c>
    </row>
    <row r="92" spans="1:17" x14ac:dyDescent="0.25">
      <c r="A92" s="1171" t="s">
        <v>791</v>
      </c>
      <c r="B92" s="1102"/>
      <c r="C92" s="975"/>
      <c r="D92" s="1551"/>
      <c r="E92" s="1545"/>
      <c r="F92" s="1545"/>
      <c r="G92" s="1545"/>
      <c r="H92" s="1545"/>
      <c r="I92" s="1546"/>
      <c r="J92" s="1547">
        <v>104</v>
      </c>
      <c r="K92" s="1548">
        <f t="shared" si="20"/>
        <v>0.74820143884892087</v>
      </c>
      <c r="L92" s="1551">
        <v>1371</v>
      </c>
      <c r="M92" s="1548">
        <f t="shared" si="21"/>
        <v>1025.7841726618706</v>
      </c>
      <c r="N92" s="1549">
        <v>0.3</v>
      </c>
      <c r="O92" s="1550">
        <f t="shared" si="34"/>
        <v>307.74</v>
      </c>
      <c r="P92" s="1545">
        <f t="shared" si="23"/>
        <v>74.13</v>
      </c>
      <c r="Q92" s="1546">
        <f t="shared" si="35"/>
        <v>381.87</v>
      </c>
    </row>
    <row r="93" spans="1:17" x14ac:dyDescent="0.25">
      <c r="A93" s="1171" t="s">
        <v>792</v>
      </c>
      <c r="B93" s="1102"/>
      <c r="C93" s="975"/>
      <c r="D93" s="1551"/>
      <c r="E93" s="1545"/>
      <c r="F93" s="1545"/>
      <c r="G93" s="1545"/>
      <c r="H93" s="1545"/>
      <c r="I93" s="1546"/>
      <c r="J93" s="1547">
        <v>104</v>
      </c>
      <c r="K93" s="1548">
        <f t="shared" si="20"/>
        <v>0.74820143884892087</v>
      </c>
      <c r="L93" s="1551">
        <v>1360</v>
      </c>
      <c r="M93" s="1548">
        <f t="shared" si="21"/>
        <v>1017.5539568345324</v>
      </c>
      <c r="N93" s="1549">
        <v>0.3</v>
      </c>
      <c r="O93" s="1550">
        <f t="shared" si="34"/>
        <v>305.27</v>
      </c>
      <c r="P93" s="1545">
        <f t="shared" si="23"/>
        <v>73.540000000000006</v>
      </c>
      <c r="Q93" s="1546">
        <f t="shared" si="35"/>
        <v>378.81</v>
      </c>
    </row>
    <row r="94" spans="1:17" x14ac:dyDescent="0.25">
      <c r="A94" s="1171" t="s">
        <v>793</v>
      </c>
      <c r="B94" s="1102"/>
      <c r="C94" s="975"/>
      <c r="D94" s="1551"/>
      <c r="E94" s="1545"/>
      <c r="F94" s="1545"/>
      <c r="G94" s="1545"/>
      <c r="H94" s="1545"/>
      <c r="I94" s="1546"/>
      <c r="J94" s="1547">
        <v>104</v>
      </c>
      <c r="K94" s="1548">
        <f t="shared" si="20"/>
        <v>0.74820143884892087</v>
      </c>
      <c r="L94" s="1551">
        <v>1297</v>
      </c>
      <c r="M94" s="1548">
        <f t="shared" si="21"/>
        <v>970.41726618705036</v>
      </c>
      <c r="N94" s="1549">
        <v>0.3</v>
      </c>
      <c r="O94" s="1550">
        <f t="shared" si="34"/>
        <v>291.13</v>
      </c>
      <c r="P94" s="1545">
        <f t="shared" si="23"/>
        <v>70.13</v>
      </c>
      <c r="Q94" s="1546">
        <f t="shared" si="35"/>
        <v>361.26</v>
      </c>
    </row>
    <row r="95" spans="1:17" x14ac:dyDescent="0.25">
      <c r="A95" s="1171" t="s">
        <v>794</v>
      </c>
      <c r="B95" s="1102"/>
      <c r="C95" s="975"/>
      <c r="D95" s="1551"/>
      <c r="E95" s="1545"/>
      <c r="F95" s="1545"/>
      <c r="G95" s="1545"/>
      <c r="H95" s="1545"/>
      <c r="I95" s="1546"/>
      <c r="J95" s="1547">
        <v>104</v>
      </c>
      <c r="K95" s="1548">
        <f t="shared" si="20"/>
        <v>0.74820143884892087</v>
      </c>
      <c r="L95" s="1551">
        <v>1371</v>
      </c>
      <c r="M95" s="1548">
        <f t="shared" si="21"/>
        <v>1025.7841726618706</v>
      </c>
      <c r="N95" s="1549">
        <v>0.3</v>
      </c>
      <c r="O95" s="1550">
        <f t="shared" si="34"/>
        <v>307.74</v>
      </c>
      <c r="P95" s="1545">
        <f t="shared" si="23"/>
        <v>74.13</v>
      </c>
      <c r="Q95" s="1546">
        <f t="shared" si="35"/>
        <v>381.87</v>
      </c>
    </row>
    <row r="96" spans="1:17" s="1110" customFormat="1" ht="61.15" customHeight="1" x14ac:dyDescent="0.25">
      <c r="A96" s="1169" t="s">
        <v>10</v>
      </c>
      <c r="B96" s="1327">
        <f>SUM(B97:B167)</f>
        <v>861</v>
      </c>
      <c r="C96" s="251">
        <f>SUM(C97:C167)</f>
        <v>6.1942446043165482</v>
      </c>
      <c r="D96" s="1554"/>
      <c r="E96" s="1554"/>
      <c r="F96" s="1554"/>
      <c r="G96" s="1554">
        <f>SUM(G97:G167)</f>
        <v>772.69000000000028</v>
      </c>
      <c r="H96" s="1554">
        <f>SUM(H97:H167)</f>
        <v>186.1700000000001</v>
      </c>
      <c r="I96" s="1555">
        <f>SUM(I97:I167)</f>
        <v>958.85999999999967</v>
      </c>
      <c r="J96" s="1556">
        <f>SUM(J97:J167)</f>
        <v>3274.5</v>
      </c>
      <c r="K96" s="1554">
        <f>SUM(K97:K167)</f>
        <v>23.557553956834528</v>
      </c>
      <c r="L96" s="1553"/>
      <c r="M96" s="1553"/>
      <c r="N96" s="1553"/>
      <c r="O96" s="1557">
        <f>SUM(O97:O167)</f>
        <v>14581.070000000005</v>
      </c>
      <c r="P96" s="1554">
        <f>SUM(P97:P167)</f>
        <v>3474.33</v>
      </c>
      <c r="Q96" s="1555">
        <f>SUM(Q97:Q167)</f>
        <v>18055.400000000001</v>
      </c>
    </row>
    <row r="97" spans="1:17" x14ac:dyDescent="0.25">
      <c r="A97" s="1171" t="s">
        <v>795</v>
      </c>
      <c r="B97" s="1102"/>
      <c r="C97" s="998"/>
      <c r="D97" s="1545"/>
      <c r="E97" s="1548"/>
      <c r="F97" s="1549"/>
      <c r="G97" s="1545"/>
      <c r="H97" s="1545"/>
      <c r="I97" s="1546"/>
      <c r="J97" s="1547">
        <v>12</v>
      </c>
      <c r="K97" s="1548">
        <f t="shared" ref="K97:K158" si="46">J97/139</f>
        <v>8.6330935251798566E-2</v>
      </c>
      <c r="L97" s="1545">
        <v>619</v>
      </c>
      <c r="M97" s="1548">
        <f t="shared" ref="M97:M158" si="47">K97*L97</f>
        <v>53.438848920863315</v>
      </c>
      <c r="N97" s="1549">
        <v>1</v>
      </c>
      <c r="O97" s="1550">
        <f t="shared" ref="O97:O158" si="48">ROUND(M97*N97,2)</f>
        <v>53.44</v>
      </c>
      <c r="P97" s="1545">
        <f t="shared" ref="P97:P158" si="49">ROUND(O97*0.2409,2)</f>
        <v>12.87</v>
      </c>
      <c r="Q97" s="1546">
        <f t="shared" ref="Q97:Q158" si="50">O97+P97</f>
        <v>66.31</v>
      </c>
    </row>
    <row r="98" spans="1:17" x14ac:dyDescent="0.25">
      <c r="A98" s="1171" t="s">
        <v>796</v>
      </c>
      <c r="B98" s="1102"/>
      <c r="C98" s="998"/>
      <c r="D98" s="1545"/>
      <c r="E98" s="1548"/>
      <c r="F98" s="1549"/>
      <c r="G98" s="1545"/>
      <c r="H98" s="1545"/>
      <c r="I98" s="1546"/>
      <c r="J98" s="1547">
        <v>36</v>
      </c>
      <c r="K98" s="1548">
        <f t="shared" si="46"/>
        <v>0.25899280575539568</v>
      </c>
      <c r="L98" s="1545">
        <v>619</v>
      </c>
      <c r="M98" s="1548">
        <f t="shared" si="47"/>
        <v>160.31654676258992</v>
      </c>
      <c r="N98" s="1549">
        <v>1</v>
      </c>
      <c r="O98" s="1550">
        <f t="shared" si="48"/>
        <v>160.32</v>
      </c>
      <c r="P98" s="1545">
        <f t="shared" si="49"/>
        <v>38.619999999999997</v>
      </c>
      <c r="Q98" s="1546">
        <f t="shared" si="50"/>
        <v>198.94</v>
      </c>
    </row>
    <row r="99" spans="1:17" x14ac:dyDescent="0.25">
      <c r="A99" s="1171" t="s">
        <v>797</v>
      </c>
      <c r="B99" s="1102"/>
      <c r="C99" s="998"/>
      <c r="D99" s="1545"/>
      <c r="E99" s="1548"/>
      <c r="F99" s="1549"/>
      <c r="G99" s="1545"/>
      <c r="H99" s="1545"/>
      <c r="I99" s="1546"/>
      <c r="J99" s="1547">
        <v>24</v>
      </c>
      <c r="K99" s="1548">
        <f t="shared" si="46"/>
        <v>0.17266187050359713</v>
      </c>
      <c r="L99" s="1545">
        <v>619</v>
      </c>
      <c r="M99" s="1548">
        <f t="shared" si="47"/>
        <v>106.87769784172663</v>
      </c>
      <c r="N99" s="1549">
        <v>1</v>
      </c>
      <c r="O99" s="1550">
        <f t="shared" si="48"/>
        <v>106.88</v>
      </c>
      <c r="P99" s="1545">
        <f t="shared" si="49"/>
        <v>25.75</v>
      </c>
      <c r="Q99" s="1546">
        <f t="shared" si="50"/>
        <v>132.63</v>
      </c>
    </row>
    <row r="100" spans="1:17" x14ac:dyDescent="0.25">
      <c r="A100" s="1171" t="s">
        <v>798</v>
      </c>
      <c r="B100" s="1102"/>
      <c r="C100" s="998"/>
      <c r="D100" s="1545"/>
      <c r="E100" s="1548"/>
      <c r="F100" s="1549"/>
      <c r="G100" s="1545"/>
      <c r="H100" s="1545"/>
      <c r="I100" s="1546"/>
      <c r="J100" s="1547">
        <v>11.3</v>
      </c>
      <c r="K100" s="1548">
        <f t="shared" si="46"/>
        <v>8.1294964028776978E-2</v>
      </c>
      <c r="L100" s="1545">
        <v>619</v>
      </c>
      <c r="M100" s="1548">
        <f t="shared" si="47"/>
        <v>50.321582733812953</v>
      </c>
      <c r="N100" s="1549">
        <v>1</v>
      </c>
      <c r="O100" s="1550">
        <f t="shared" si="48"/>
        <v>50.32</v>
      </c>
      <c r="P100" s="1545">
        <f t="shared" si="49"/>
        <v>12.12</v>
      </c>
      <c r="Q100" s="1546">
        <f t="shared" si="50"/>
        <v>62.44</v>
      </c>
    </row>
    <row r="101" spans="1:17" x14ac:dyDescent="0.25">
      <c r="A101" s="1171" t="s">
        <v>799</v>
      </c>
      <c r="B101" s="1102"/>
      <c r="C101" s="998"/>
      <c r="D101" s="1545"/>
      <c r="E101" s="1548"/>
      <c r="F101" s="1549"/>
      <c r="G101" s="1545"/>
      <c r="H101" s="1545"/>
      <c r="I101" s="1546"/>
      <c r="J101" s="1547">
        <v>12</v>
      </c>
      <c r="K101" s="1548">
        <f t="shared" si="46"/>
        <v>8.6330935251798566E-2</v>
      </c>
      <c r="L101" s="1545">
        <v>619</v>
      </c>
      <c r="M101" s="1548">
        <f t="shared" si="47"/>
        <v>53.438848920863315</v>
      </c>
      <c r="N101" s="1549">
        <v>1</v>
      </c>
      <c r="O101" s="1550">
        <f t="shared" si="48"/>
        <v>53.44</v>
      </c>
      <c r="P101" s="1545">
        <f t="shared" si="49"/>
        <v>12.87</v>
      </c>
      <c r="Q101" s="1546">
        <f t="shared" si="50"/>
        <v>66.31</v>
      </c>
    </row>
    <row r="102" spans="1:17" x14ac:dyDescent="0.25">
      <c r="A102" s="1171" t="s">
        <v>800</v>
      </c>
      <c r="B102" s="1102"/>
      <c r="C102" s="998"/>
      <c r="D102" s="1545"/>
      <c r="E102" s="1548"/>
      <c r="F102" s="1549"/>
      <c r="G102" s="1545"/>
      <c r="H102" s="1545"/>
      <c r="I102" s="1546"/>
      <c r="J102" s="1547">
        <v>12</v>
      </c>
      <c r="K102" s="1548">
        <f t="shared" si="46"/>
        <v>8.6330935251798566E-2</v>
      </c>
      <c r="L102" s="1545">
        <v>619</v>
      </c>
      <c r="M102" s="1548">
        <f t="shared" si="47"/>
        <v>53.438848920863315</v>
      </c>
      <c r="N102" s="1549">
        <v>1</v>
      </c>
      <c r="O102" s="1550">
        <f t="shared" si="48"/>
        <v>53.44</v>
      </c>
      <c r="P102" s="1545">
        <f t="shared" si="49"/>
        <v>12.87</v>
      </c>
      <c r="Q102" s="1546">
        <f t="shared" si="50"/>
        <v>66.31</v>
      </c>
    </row>
    <row r="103" spans="1:17" x14ac:dyDescent="0.25">
      <c r="A103" s="1171" t="s">
        <v>801</v>
      </c>
      <c r="B103" s="1102"/>
      <c r="C103" s="998"/>
      <c r="D103" s="1545"/>
      <c r="E103" s="1548"/>
      <c r="F103" s="1549"/>
      <c r="G103" s="1545"/>
      <c r="H103" s="1545"/>
      <c r="I103" s="1546"/>
      <c r="J103" s="1547">
        <v>12</v>
      </c>
      <c r="K103" s="1548">
        <f t="shared" si="46"/>
        <v>8.6330935251798566E-2</v>
      </c>
      <c r="L103" s="1545">
        <v>619</v>
      </c>
      <c r="M103" s="1548">
        <f t="shared" si="47"/>
        <v>53.438848920863315</v>
      </c>
      <c r="N103" s="1549">
        <v>1</v>
      </c>
      <c r="O103" s="1550">
        <f t="shared" si="48"/>
        <v>53.44</v>
      </c>
      <c r="P103" s="1545">
        <f t="shared" si="49"/>
        <v>12.87</v>
      </c>
      <c r="Q103" s="1546">
        <f t="shared" si="50"/>
        <v>66.31</v>
      </c>
    </row>
    <row r="104" spans="1:17" x14ac:dyDescent="0.25">
      <c r="A104" s="1171" t="s">
        <v>802</v>
      </c>
      <c r="B104" s="1102"/>
      <c r="C104" s="998"/>
      <c r="D104" s="1545"/>
      <c r="E104" s="1548"/>
      <c r="F104" s="1549"/>
      <c r="G104" s="1545"/>
      <c r="H104" s="1545"/>
      <c r="I104" s="1546"/>
      <c r="J104" s="1547">
        <v>24</v>
      </c>
      <c r="K104" s="1548">
        <f t="shared" si="46"/>
        <v>0.17266187050359713</v>
      </c>
      <c r="L104" s="1545">
        <v>619</v>
      </c>
      <c r="M104" s="1548">
        <f t="shared" si="47"/>
        <v>106.87769784172663</v>
      </c>
      <c r="N104" s="1549">
        <v>1</v>
      </c>
      <c r="O104" s="1550">
        <f t="shared" si="48"/>
        <v>106.88</v>
      </c>
      <c r="P104" s="1545">
        <f t="shared" si="49"/>
        <v>25.75</v>
      </c>
      <c r="Q104" s="1546">
        <f t="shared" si="50"/>
        <v>132.63</v>
      </c>
    </row>
    <row r="105" spans="1:17" x14ac:dyDescent="0.25">
      <c r="A105" s="1171" t="s">
        <v>803</v>
      </c>
      <c r="B105" s="1102"/>
      <c r="C105" s="998"/>
      <c r="D105" s="1545"/>
      <c r="E105" s="1548"/>
      <c r="F105" s="1549"/>
      <c r="G105" s="1545"/>
      <c r="H105" s="1545"/>
      <c r="I105" s="1546"/>
      <c r="J105" s="1547">
        <v>43.3</v>
      </c>
      <c r="K105" s="1548">
        <f t="shared" si="46"/>
        <v>0.31151079136690646</v>
      </c>
      <c r="L105" s="1545">
        <v>619</v>
      </c>
      <c r="M105" s="1548">
        <f t="shared" si="47"/>
        <v>192.82517985611508</v>
      </c>
      <c r="N105" s="1549">
        <v>1</v>
      </c>
      <c r="O105" s="1550">
        <f t="shared" si="48"/>
        <v>192.83</v>
      </c>
      <c r="P105" s="1545">
        <f t="shared" si="49"/>
        <v>46.45</v>
      </c>
      <c r="Q105" s="1546">
        <f t="shared" si="50"/>
        <v>239.28000000000003</v>
      </c>
    </row>
    <row r="106" spans="1:17" x14ac:dyDescent="0.25">
      <c r="A106" s="1171" t="s">
        <v>804</v>
      </c>
      <c r="B106" s="1102"/>
      <c r="C106" s="998"/>
      <c r="D106" s="1545"/>
      <c r="E106" s="1548"/>
      <c r="F106" s="1549"/>
      <c r="G106" s="1545"/>
      <c r="H106" s="1545"/>
      <c r="I106" s="1546"/>
      <c r="J106" s="1547">
        <v>24</v>
      </c>
      <c r="K106" s="1548">
        <f t="shared" si="46"/>
        <v>0.17266187050359713</v>
      </c>
      <c r="L106" s="1545">
        <v>619</v>
      </c>
      <c r="M106" s="1548">
        <f t="shared" si="47"/>
        <v>106.87769784172663</v>
      </c>
      <c r="N106" s="1549">
        <v>1</v>
      </c>
      <c r="O106" s="1550">
        <f t="shared" si="48"/>
        <v>106.88</v>
      </c>
      <c r="P106" s="1545">
        <f t="shared" si="49"/>
        <v>25.75</v>
      </c>
      <c r="Q106" s="1546">
        <f t="shared" si="50"/>
        <v>132.63</v>
      </c>
    </row>
    <row r="107" spans="1:17" x14ac:dyDescent="0.25">
      <c r="A107" s="1171" t="s">
        <v>805</v>
      </c>
      <c r="B107" s="1102"/>
      <c r="C107" s="998"/>
      <c r="D107" s="1545"/>
      <c r="E107" s="1548"/>
      <c r="F107" s="1549"/>
      <c r="G107" s="1545"/>
      <c r="H107" s="1545"/>
      <c r="I107" s="1546"/>
      <c r="J107" s="1547">
        <v>10.3</v>
      </c>
      <c r="K107" s="1548">
        <f t="shared" si="46"/>
        <v>7.4100719424460434E-2</v>
      </c>
      <c r="L107" s="1545">
        <v>619</v>
      </c>
      <c r="M107" s="1548">
        <f t="shared" si="47"/>
        <v>45.868345323741011</v>
      </c>
      <c r="N107" s="1549">
        <v>1</v>
      </c>
      <c r="O107" s="1550">
        <f t="shared" si="48"/>
        <v>45.87</v>
      </c>
      <c r="P107" s="1545">
        <f t="shared" si="49"/>
        <v>11.05</v>
      </c>
      <c r="Q107" s="1546">
        <f t="shared" si="50"/>
        <v>56.92</v>
      </c>
    </row>
    <row r="108" spans="1:17" x14ac:dyDescent="0.25">
      <c r="A108" s="1171" t="s">
        <v>806</v>
      </c>
      <c r="B108" s="1102"/>
      <c r="C108" s="998"/>
      <c r="D108" s="1545"/>
      <c r="E108" s="1548"/>
      <c r="F108" s="1549"/>
      <c r="G108" s="1545"/>
      <c r="H108" s="1545"/>
      <c r="I108" s="1546"/>
      <c r="J108" s="1547">
        <v>12</v>
      </c>
      <c r="K108" s="1548">
        <f t="shared" si="46"/>
        <v>8.6330935251798566E-2</v>
      </c>
      <c r="L108" s="1545">
        <v>619</v>
      </c>
      <c r="M108" s="1548">
        <f t="shared" si="47"/>
        <v>53.438848920863315</v>
      </c>
      <c r="N108" s="1549">
        <v>1</v>
      </c>
      <c r="O108" s="1550">
        <f t="shared" si="48"/>
        <v>53.44</v>
      </c>
      <c r="P108" s="1545">
        <f t="shared" si="49"/>
        <v>12.87</v>
      </c>
      <c r="Q108" s="1546">
        <f t="shared" si="50"/>
        <v>66.31</v>
      </c>
    </row>
    <row r="109" spans="1:17" x14ac:dyDescent="0.25">
      <c r="A109" s="1171" t="s">
        <v>807</v>
      </c>
      <c r="B109" s="1102"/>
      <c r="C109" s="998"/>
      <c r="D109" s="1545"/>
      <c r="E109" s="1548"/>
      <c r="F109" s="1549"/>
      <c r="G109" s="1545"/>
      <c r="H109" s="1545"/>
      <c r="I109" s="1546"/>
      <c r="J109" s="1547">
        <v>12</v>
      </c>
      <c r="K109" s="1548">
        <f t="shared" si="46"/>
        <v>8.6330935251798566E-2</v>
      </c>
      <c r="L109" s="1545">
        <v>619</v>
      </c>
      <c r="M109" s="1548">
        <f t="shared" si="47"/>
        <v>53.438848920863315</v>
      </c>
      <c r="N109" s="1549">
        <v>1</v>
      </c>
      <c r="O109" s="1550">
        <f t="shared" si="48"/>
        <v>53.44</v>
      </c>
      <c r="P109" s="1545">
        <f t="shared" si="49"/>
        <v>12.87</v>
      </c>
      <c r="Q109" s="1546">
        <f t="shared" si="50"/>
        <v>66.31</v>
      </c>
    </row>
    <row r="110" spans="1:17" x14ac:dyDescent="0.25">
      <c r="A110" s="1171" t="s">
        <v>808</v>
      </c>
      <c r="B110" s="1102"/>
      <c r="C110" s="998"/>
      <c r="D110" s="1545"/>
      <c r="E110" s="1548"/>
      <c r="F110" s="1549"/>
      <c r="G110" s="1545"/>
      <c r="H110" s="1545"/>
      <c r="I110" s="1546"/>
      <c r="J110" s="1547">
        <v>17.3</v>
      </c>
      <c r="K110" s="1548">
        <f t="shared" si="46"/>
        <v>0.12446043165467627</v>
      </c>
      <c r="L110" s="1545">
        <v>619</v>
      </c>
      <c r="M110" s="1548">
        <f t="shared" si="47"/>
        <v>77.041007194244614</v>
      </c>
      <c r="N110" s="1549">
        <v>1</v>
      </c>
      <c r="O110" s="1550">
        <f t="shared" si="48"/>
        <v>77.040000000000006</v>
      </c>
      <c r="P110" s="1545">
        <f t="shared" si="49"/>
        <v>18.559999999999999</v>
      </c>
      <c r="Q110" s="1546">
        <f t="shared" si="50"/>
        <v>95.600000000000009</v>
      </c>
    </row>
    <row r="111" spans="1:17" x14ac:dyDescent="0.25">
      <c r="A111" s="1171" t="s">
        <v>809</v>
      </c>
      <c r="B111" s="1102"/>
      <c r="C111" s="998"/>
      <c r="D111" s="1545"/>
      <c r="E111" s="1548"/>
      <c r="F111" s="1549"/>
      <c r="G111" s="1545"/>
      <c r="H111" s="1545"/>
      <c r="I111" s="1546"/>
      <c r="J111" s="1547">
        <v>10.3</v>
      </c>
      <c r="K111" s="1548">
        <f t="shared" si="46"/>
        <v>7.4100719424460434E-2</v>
      </c>
      <c r="L111" s="1545">
        <v>619</v>
      </c>
      <c r="M111" s="1548">
        <f t="shared" si="47"/>
        <v>45.868345323741011</v>
      </c>
      <c r="N111" s="1549">
        <v>1</v>
      </c>
      <c r="O111" s="1550">
        <f t="shared" si="48"/>
        <v>45.87</v>
      </c>
      <c r="P111" s="1545">
        <f t="shared" si="49"/>
        <v>11.05</v>
      </c>
      <c r="Q111" s="1546">
        <f t="shared" si="50"/>
        <v>56.92</v>
      </c>
    </row>
    <row r="112" spans="1:17" x14ac:dyDescent="0.25">
      <c r="A112" s="1171" t="s">
        <v>810</v>
      </c>
      <c r="B112" s="1102"/>
      <c r="C112" s="998"/>
      <c r="D112" s="1545"/>
      <c r="E112" s="1548"/>
      <c r="F112" s="1549"/>
      <c r="G112" s="1545"/>
      <c r="H112" s="1545"/>
      <c r="I112" s="1546"/>
      <c r="J112" s="1547">
        <v>12</v>
      </c>
      <c r="K112" s="1548">
        <f t="shared" si="46"/>
        <v>8.6330935251798566E-2</v>
      </c>
      <c r="L112" s="1545">
        <v>619</v>
      </c>
      <c r="M112" s="1548">
        <f t="shared" si="47"/>
        <v>53.438848920863315</v>
      </c>
      <c r="N112" s="1549">
        <v>1</v>
      </c>
      <c r="O112" s="1550">
        <f t="shared" si="48"/>
        <v>53.44</v>
      </c>
      <c r="P112" s="1545">
        <f t="shared" si="49"/>
        <v>12.87</v>
      </c>
      <c r="Q112" s="1546">
        <f t="shared" si="50"/>
        <v>66.31</v>
      </c>
    </row>
    <row r="113" spans="1:17" x14ac:dyDescent="0.25">
      <c r="A113" s="1171" t="s">
        <v>811</v>
      </c>
      <c r="B113" s="1102"/>
      <c r="C113" s="998"/>
      <c r="D113" s="1545"/>
      <c r="E113" s="1548"/>
      <c r="F113" s="1549"/>
      <c r="G113" s="1545"/>
      <c r="H113" s="1545"/>
      <c r="I113" s="1546"/>
      <c r="J113" s="1547">
        <v>24</v>
      </c>
      <c r="K113" s="1548">
        <f t="shared" si="46"/>
        <v>0.17266187050359713</v>
      </c>
      <c r="L113" s="1545">
        <v>619</v>
      </c>
      <c r="M113" s="1548">
        <f t="shared" si="47"/>
        <v>106.87769784172663</v>
      </c>
      <c r="N113" s="1549">
        <v>1</v>
      </c>
      <c r="O113" s="1550">
        <f t="shared" si="48"/>
        <v>106.88</v>
      </c>
      <c r="P113" s="1545">
        <f t="shared" si="49"/>
        <v>25.75</v>
      </c>
      <c r="Q113" s="1546">
        <f t="shared" si="50"/>
        <v>132.63</v>
      </c>
    </row>
    <row r="114" spans="1:17" x14ac:dyDescent="0.25">
      <c r="A114" s="1171" t="s">
        <v>812</v>
      </c>
      <c r="B114" s="1102"/>
      <c r="C114" s="998"/>
      <c r="D114" s="1545"/>
      <c r="E114" s="1548"/>
      <c r="F114" s="1549"/>
      <c r="G114" s="1545"/>
      <c r="H114" s="1545"/>
      <c r="I114" s="1546"/>
      <c r="J114" s="1547">
        <v>21</v>
      </c>
      <c r="K114" s="1548">
        <f t="shared" si="46"/>
        <v>0.15107913669064749</v>
      </c>
      <c r="L114" s="1545">
        <v>619</v>
      </c>
      <c r="M114" s="1548">
        <f t="shared" si="47"/>
        <v>93.517985611510795</v>
      </c>
      <c r="N114" s="1549">
        <v>1</v>
      </c>
      <c r="O114" s="1550">
        <f t="shared" si="48"/>
        <v>93.52</v>
      </c>
      <c r="P114" s="1545">
        <f>ROUND(O114*0.2252,2)</f>
        <v>21.06</v>
      </c>
      <c r="Q114" s="1546">
        <f t="shared" si="50"/>
        <v>114.58</v>
      </c>
    </row>
    <row r="115" spans="1:17" x14ac:dyDescent="0.25">
      <c r="A115" s="1171" t="s">
        <v>813</v>
      </c>
      <c r="B115" s="1102"/>
      <c r="C115" s="998"/>
      <c r="D115" s="1545"/>
      <c r="E115" s="1548"/>
      <c r="F115" s="1549"/>
      <c r="G115" s="1545"/>
      <c r="H115" s="1545"/>
      <c r="I115" s="1546"/>
      <c r="J115" s="1547">
        <v>21</v>
      </c>
      <c r="K115" s="1548">
        <f t="shared" si="46"/>
        <v>0.15107913669064749</v>
      </c>
      <c r="L115" s="1545">
        <v>619</v>
      </c>
      <c r="M115" s="1548">
        <f t="shared" si="47"/>
        <v>93.517985611510795</v>
      </c>
      <c r="N115" s="1549">
        <v>1</v>
      </c>
      <c r="O115" s="1550">
        <f t="shared" si="48"/>
        <v>93.52</v>
      </c>
      <c r="P115" s="1545">
        <f t="shared" si="49"/>
        <v>22.53</v>
      </c>
      <c r="Q115" s="1546">
        <f t="shared" si="50"/>
        <v>116.05</v>
      </c>
    </row>
    <row r="116" spans="1:17" x14ac:dyDescent="0.25">
      <c r="A116" s="1171" t="s">
        <v>814</v>
      </c>
      <c r="B116" s="1102"/>
      <c r="C116" s="998"/>
      <c r="D116" s="1545"/>
      <c r="E116" s="1548"/>
      <c r="F116" s="1549"/>
      <c r="G116" s="1545"/>
      <c r="H116" s="1545"/>
      <c r="I116" s="1546"/>
      <c r="J116" s="1547">
        <v>24</v>
      </c>
      <c r="K116" s="1548">
        <f t="shared" si="46"/>
        <v>0.17266187050359713</v>
      </c>
      <c r="L116" s="1545">
        <v>619</v>
      </c>
      <c r="M116" s="1548">
        <f t="shared" si="47"/>
        <v>106.87769784172663</v>
      </c>
      <c r="N116" s="1549">
        <v>1</v>
      </c>
      <c r="O116" s="1550">
        <f t="shared" si="48"/>
        <v>106.88</v>
      </c>
      <c r="P116" s="1545">
        <f t="shared" si="49"/>
        <v>25.75</v>
      </c>
      <c r="Q116" s="1546">
        <f t="shared" si="50"/>
        <v>132.63</v>
      </c>
    </row>
    <row r="117" spans="1:17" x14ac:dyDescent="0.25">
      <c r="A117" s="1171" t="s">
        <v>815</v>
      </c>
      <c r="B117" s="1102"/>
      <c r="C117" s="998"/>
      <c r="D117" s="1545"/>
      <c r="E117" s="1548"/>
      <c r="F117" s="1549"/>
      <c r="G117" s="1545"/>
      <c r="H117" s="1545"/>
      <c r="I117" s="1546"/>
      <c r="J117" s="1547">
        <v>33</v>
      </c>
      <c r="K117" s="1548">
        <f t="shared" si="46"/>
        <v>0.23741007194244604</v>
      </c>
      <c r="L117" s="1545">
        <v>619</v>
      </c>
      <c r="M117" s="1548">
        <f t="shared" si="47"/>
        <v>146.9568345323741</v>
      </c>
      <c r="N117" s="1549">
        <v>1</v>
      </c>
      <c r="O117" s="1550">
        <f t="shared" si="48"/>
        <v>146.96</v>
      </c>
      <c r="P117" s="1545">
        <f>ROUND(O117*0.2252,2)</f>
        <v>33.1</v>
      </c>
      <c r="Q117" s="1546">
        <f t="shared" si="50"/>
        <v>180.06</v>
      </c>
    </row>
    <row r="118" spans="1:17" x14ac:dyDescent="0.25">
      <c r="A118" s="1171" t="s">
        <v>816</v>
      </c>
      <c r="B118" s="1102"/>
      <c r="C118" s="998"/>
      <c r="D118" s="1545"/>
      <c r="E118" s="1548"/>
      <c r="F118" s="1549"/>
      <c r="G118" s="1545"/>
      <c r="H118" s="1545"/>
      <c r="I118" s="1546"/>
      <c r="J118" s="1547">
        <v>26</v>
      </c>
      <c r="K118" s="1548">
        <f t="shared" si="46"/>
        <v>0.18705035971223022</v>
      </c>
      <c r="L118" s="1545">
        <v>619</v>
      </c>
      <c r="M118" s="1548">
        <f t="shared" si="47"/>
        <v>115.7841726618705</v>
      </c>
      <c r="N118" s="1549">
        <v>1</v>
      </c>
      <c r="O118" s="1550">
        <f t="shared" si="48"/>
        <v>115.78</v>
      </c>
      <c r="P118" s="1545">
        <f t="shared" si="49"/>
        <v>27.89</v>
      </c>
      <c r="Q118" s="1546">
        <f t="shared" si="50"/>
        <v>143.67000000000002</v>
      </c>
    </row>
    <row r="119" spans="1:17" x14ac:dyDescent="0.25">
      <c r="A119" s="1174" t="s">
        <v>817</v>
      </c>
      <c r="B119" s="1102"/>
      <c r="C119" s="998"/>
      <c r="D119" s="1545"/>
      <c r="E119" s="1548"/>
      <c r="F119" s="1549"/>
      <c r="G119" s="1545"/>
      <c r="H119" s="1545"/>
      <c r="I119" s="1546"/>
      <c r="J119" s="1547">
        <v>21</v>
      </c>
      <c r="K119" s="1548">
        <f t="shared" si="46"/>
        <v>0.15107913669064749</v>
      </c>
      <c r="L119" s="1545">
        <v>619</v>
      </c>
      <c r="M119" s="1548">
        <f t="shared" si="47"/>
        <v>93.517985611510795</v>
      </c>
      <c r="N119" s="1549">
        <v>1</v>
      </c>
      <c r="O119" s="1550">
        <f t="shared" si="48"/>
        <v>93.52</v>
      </c>
      <c r="P119" s="1545">
        <f>ROUND(O119*0.2252,2)</f>
        <v>21.06</v>
      </c>
      <c r="Q119" s="1546">
        <f t="shared" si="50"/>
        <v>114.58</v>
      </c>
    </row>
    <row r="120" spans="1:17" x14ac:dyDescent="0.25">
      <c r="A120" s="1174" t="s">
        <v>818</v>
      </c>
      <c r="B120" s="1102"/>
      <c r="C120" s="998"/>
      <c r="D120" s="1545"/>
      <c r="E120" s="1548"/>
      <c r="F120" s="1549"/>
      <c r="G120" s="1545"/>
      <c r="H120" s="1545"/>
      <c r="I120" s="1546"/>
      <c r="J120" s="1547">
        <v>48</v>
      </c>
      <c r="K120" s="1548">
        <f t="shared" si="46"/>
        <v>0.34532374100719426</v>
      </c>
      <c r="L120" s="1545">
        <v>619</v>
      </c>
      <c r="M120" s="1548">
        <f t="shared" si="47"/>
        <v>213.75539568345326</v>
      </c>
      <c r="N120" s="1549">
        <v>0.3</v>
      </c>
      <c r="O120" s="1550">
        <f t="shared" si="48"/>
        <v>64.13</v>
      </c>
      <c r="P120" s="1550">
        <f t="shared" si="49"/>
        <v>15.45</v>
      </c>
      <c r="Q120" s="1559">
        <f t="shared" si="50"/>
        <v>79.58</v>
      </c>
    </row>
    <row r="121" spans="1:17" hidden="1" x14ac:dyDescent="0.25">
      <c r="A121" s="1174" t="s">
        <v>819</v>
      </c>
      <c r="B121" s="1102"/>
      <c r="C121" s="998"/>
      <c r="D121" s="1545"/>
      <c r="E121" s="1548"/>
      <c r="F121" s="1549"/>
      <c r="G121" s="1545"/>
      <c r="H121" s="1545"/>
      <c r="I121" s="1546"/>
      <c r="J121" s="1547"/>
      <c r="K121" s="1548"/>
      <c r="L121" s="1545"/>
      <c r="M121" s="1548"/>
      <c r="N121" s="1549"/>
      <c r="O121" s="1550"/>
      <c r="P121" s="1550"/>
      <c r="Q121" s="1559"/>
    </row>
    <row r="122" spans="1:17" x14ac:dyDescent="0.25">
      <c r="A122" s="1174" t="s">
        <v>820</v>
      </c>
      <c r="B122" s="1102"/>
      <c r="C122" s="998"/>
      <c r="D122" s="1545"/>
      <c r="E122" s="1548"/>
      <c r="F122" s="1549"/>
      <c r="G122" s="1545"/>
      <c r="H122" s="1545"/>
      <c r="I122" s="1546"/>
      <c r="J122" s="1547">
        <v>36</v>
      </c>
      <c r="K122" s="1548">
        <f t="shared" si="46"/>
        <v>0.25899280575539568</v>
      </c>
      <c r="L122" s="1545">
        <v>619</v>
      </c>
      <c r="M122" s="1548">
        <f t="shared" si="47"/>
        <v>160.31654676258992</v>
      </c>
      <c r="N122" s="1549">
        <v>1</v>
      </c>
      <c r="O122" s="1550">
        <f t="shared" si="48"/>
        <v>160.32</v>
      </c>
      <c r="P122" s="1545">
        <f t="shared" si="49"/>
        <v>38.619999999999997</v>
      </c>
      <c r="Q122" s="1546">
        <f t="shared" si="50"/>
        <v>198.94</v>
      </c>
    </row>
    <row r="123" spans="1:17" x14ac:dyDescent="0.25">
      <c r="A123" s="1174" t="s">
        <v>821</v>
      </c>
      <c r="B123" s="1102"/>
      <c r="C123" s="998"/>
      <c r="D123" s="1545"/>
      <c r="E123" s="1548"/>
      <c r="F123" s="1549"/>
      <c r="G123" s="1545"/>
      <c r="H123" s="1545"/>
      <c r="I123" s="1546"/>
      <c r="J123" s="1547">
        <v>36</v>
      </c>
      <c r="K123" s="1548">
        <f t="shared" si="46"/>
        <v>0.25899280575539568</v>
      </c>
      <c r="L123" s="1545">
        <v>619</v>
      </c>
      <c r="M123" s="1548">
        <f t="shared" si="47"/>
        <v>160.31654676258992</v>
      </c>
      <c r="N123" s="1549">
        <v>1</v>
      </c>
      <c r="O123" s="1550">
        <f t="shared" si="48"/>
        <v>160.32</v>
      </c>
      <c r="P123" s="1545">
        <f t="shared" si="49"/>
        <v>38.619999999999997</v>
      </c>
      <c r="Q123" s="1546">
        <f t="shared" si="50"/>
        <v>198.94</v>
      </c>
    </row>
    <row r="124" spans="1:17" x14ac:dyDescent="0.25">
      <c r="A124" s="1174" t="s">
        <v>822</v>
      </c>
      <c r="B124" s="1102"/>
      <c r="C124" s="998"/>
      <c r="D124" s="1545"/>
      <c r="E124" s="1548"/>
      <c r="F124" s="1549"/>
      <c r="G124" s="1545"/>
      <c r="H124" s="1545"/>
      <c r="I124" s="1546"/>
      <c r="J124" s="1547">
        <v>36</v>
      </c>
      <c r="K124" s="1548">
        <f t="shared" si="46"/>
        <v>0.25899280575539568</v>
      </c>
      <c r="L124" s="1545">
        <v>619</v>
      </c>
      <c r="M124" s="1548">
        <f t="shared" si="47"/>
        <v>160.31654676258992</v>
      </c>
      <c r="N124" s="1549">
        <v>1</v>
      </c>
      <c r="O124" s="1550">
        <f t="shared" si="48"/>
        <v>160.32</v>
      </c>
      <c r="P124" s="1545">
        <f>ROUND(O124*0.2131,2)</f>
        <v>34.159999999999997</v>
      </c>
      <c r="Q124" s="1546">
        <f t="shared" si="50"/>
        <v>194.48</v>
      </c>
    </row>
    <row r="125" spans="1:17" x14ac:dyDescent="0.25">
      <c r="A125" s="1174" t="s">
        <v>823</v>
      </c>
      <c r="B125" s="1102"/>
      <c r="C125" s="998"/>
      <c r="D125" s="1545"/>
      <c r="E125" s="1548"/>
      <c r="F125" s="1549"/>
      <c r="G125" s="1545"/>
      <c r="H125" s="1545"/>
      <c r="I125" s="1546"/>
      <c r="J125" s="1547">
        <v>96</v>
      </c>
      <c r="K125" s="1548">
        <f t="shared" si="46"/>
        <v>0.69064748201438853</v>
      </c>
      <c r="L125" s="1545">
        <v>619</v>
      </c>
      <c r="M125" s="1548">
        <f t="shared" si="47"/>
        <v>427.51079136690652</v>
      </c>
      <c r="N125" s="1549">
        <v>1</v>
      </c>
      <c r="O125" s="1550">
        <f t="shared" si="48"/>
        <v>427.51</v>
      </c>
      <c r="P125" s="1545">
        <f t="shared" si="49"/>
        <v>102.99</v>
      </c>
      <c r="Q125" s="1546">
        <f t="shared" si="50"/>
        <v>530.5</v>
      </c>
    </row>
    <row r="126" spans="1:17" x14ac:dyDescent="0.25">
      <c r="A126" s="1174" t="s">
        <v>824</v>
      </c>
      <c r="B126" s="1102"/>
      <c r="C126" s="998"/>
      <c r="D126" s="1545"/>
      <c r="E126" s="1548"/>
      <c r="F126" s="1549"/>
      <c r="G126" s="1545"/>
      <c r="H126" s="1545"/>
      <c r="I126" s="1546"/>
      <c r="J126" s="1547">
        <v>79</v>
      </c>
      <c r="K126" s="1548">
        <f t="shared" si="46"/>
        <v>0.56834532374100721</v>
      </c>
      <c r="L126" s="1545">
        <v>619</v>
      </c>
      <c r="M126" s="1548">
        <f t="shared" si="47"/>
        <v>351.80575539568349</v>
      </c>
      <c r="N126" s="1549">
        <v>1</v>
      </c>
      <c r="O126" s="1550">
        <f t="shared" si="48"/>
        <v>351.81</v>
      </c>
      <c r="P126" s="1545">
        <f t="shared" si="49"/>
        <v>84.75</v>
      </c>
      <c r="Q126" s="1546">
        <f t="shared" si="50"/>
        <v>436.56</v>
      </c>
    </row>
    <row r="127" spans="1:17" x14ac:dyDescent="0.25">
      <c r="A127" s="1174" t="s">
        <v>825</v>
      </c>
      <c r="B127" s="1102"/>
      <c r="C127" s="998"/>
      <c r="D127" s="1545"/>
      <c r="E127" s="1548"/>
      <c r="F127" s="1549"/>
      <c r="G127" s="1545"/>
      <c r="H127" s="1545"/>
      <c r="I127" s="1546"/>
      <c r="J127" s="1547">
        <v>8</v>
      </c>
      <c r="K127" s="1548">
        <f t="shared" si="46"/>
        <v>5.7553956834532377E-2</v>
      </c>
      <c r="L127" s="1545">
        <v>619</v>
      </c>
      <c r="M127" s="1548">
        <f t="shared" si="47"/>
        <v>35.625899280575538</v>
      </c>
      <c r="N127" s="1549">
        <v>1</v>
      </c>
      <c r="O127" s="1550">
        <f t="shared" si="48"/>
        <v>35.630000000000003</v>
      </c>
      <c r="P127" s="1545">
        <f t="shared" si="49"/>
        <v>8.58</v>
      </c>
      <c r="Q127" s="1546">
        <f t="shared" si="50"/>
        <v>44.21</v>
      </c>
    </row>
    <row r="128" spans="1:17" x14ac:dyDescent="0.25">
      <c r="A128" s="1174" t="s">
        <v>826</v>
      </c>
      <c r="B128" s="1102"/>
      <c r="C128" s="998"/>
      <c r="D128" s="1545"/>
      <c r="E128" s="1548"/>
      <c r="F128" s="1549"/>
      <c r="G128" s="1545"/>
      <c r="H128" s="1545"/>
      <c r="I128" s="1546"/>
      <c r="J128" s="1547">
        <v>12</v>
      </c>
      <c r="K128" s="1548">
        <f t="shared" si="46"/>
        <v>8.6330935251798566E-2</v>
      </c>
      <c r="L128" s="1545">
        <v>619</v>
      </c>
      <c r="M128" s="1548">
        <f t="shared" si="47"/>
        <v>53.438848920863315</v>
      </c>
      <c r="N128" s="1549">
        <v>1</v>
      </c>
      <c r="O128" s="1550">
        <f t="shared" si="48"/>
        <v>53.44</v>
      </c>
      <c r="P128" s="1545">
        <f t="shared" si="49"/>
        <v>12.87</v>
      </c>
      <c r="Q128" s="1546">
        <f t="shared" si="50"/>
        <v>66.31</v>
      </c>
    </row>
    <row r="129" spans="1:17" x14ac:dyDescent="0.25">
      <c r="A129" s="1174" t="s">
        <v>827</v>
      </c>
      <c r="B129" s="1102"/>
      <c r="C129" s="998"/>
      <c r="D129" s="1545"/>
      <c r="E129" s="1548"/>
      <c r="F129" s="1549"/>
      <c r="G129" s="1545"/>
      <c r="H129" s="1545"/>
      <c r="I129" s="1546"/>
      <c r="J129" s="1547">
        <v>12</v>
      </c>
      <c r="K129" s="1548">
        <f t="shared" si="46"/>
        <v>8.6330935251798566E-2</v>
      </c>
      <c r="L129" s="1545">
        <v>619</v>
      </c>
      <c r="M129" s="1548">
        <f t="shared" si="47"/>
        <v>53.438848920863315</v>
      </c>
      <c r="N129" s="1549">
        <v>1</v>
      </c>
      <c r="O129" s="1550">
        <f t="shared" si="48"/>
        <v>53.44</v>
      </c>
      <c r="P129" s="1545">
        <f t="shared" si="49"/>
        <v>12.87</v>
      </c>
      <c r="Q129" s="1546">
        <f t="shared" si="50"/>
        <v>66.31</v>
      </c>
    </row>
    <row r="130" spans="1:17" x14ac:dyDescent="0.25">
      <c r="A130" s="1174" t="s">
        <v>828</v>
      </c>
      <c r="B130" s="1102"/>
      <c r="C130" s="998"/>
      <c r="D130" s="1545"/>
      <c r="E130" s="1548"/>
      <c r="F130" s="1549"/>
      <c r="G130" s="1545"/>
      <c r="H130" s="1545"/>
      <c r="I130" s="1546"/>
      <c r="J130" s="1547">
        <v>36</v>
      </c>
      <c r="K130" s="1548">
        <f t="shared" si="46"/>
        <v>0.25899280575539568</v>
      </c>
      <c r="L130" s="1545">
        <v>619</v>
      </c>
      <c r="M130" s="1548">
        <f t="shared" si="47"/>
        <v>160.31654676258992</v>
      </c>
      <c r="N130" s="1549">
        <v>1</v>
      </c>
      <c r="O130" s="1550">
        <f t="shared" si="48"/>
        <v>160.32</v>
      </c>
      <c r="P130" s="1545">
        <f t="shared" si="49"/>
        <v>38.619999999999997</v>
      </c>
      <c r="Q130" s="1546">
        <f t="shared" si="50"/>
        <v>198.94</v>
      </c>
    </row>
    <row r="131" spans="1:17" x14ac:dyDescent="0.25">
      <c r="A131" s="1174" t="s">
        <v>829</v>
      </c>
      <c r="B131" s="1102"/>
      <c r="C131" s="998"/>
      <c r="D131" s="1545"/>
      <c r="E131" s="1548"/>
      <c r="F131" s="1549"/>
      <c r="G131" s="1545"/>
      <c r="H131" s="1545"/>
      <c r="I131" s="1546"/>
      <c r="J131" s="1547">
        <v>24</v>
      </c>
      <c r="K131" s="1548">
        <f t="shared" si="46"/>
        <v>0.17266187050359713</v>
      </c>
      <c r="L131" s="1545">
        <v>619</v>
      </c>
      <c r="M131" s="1548">
        <f t="shared" si="47"/>
        <v>106.87769784172663</v>
      </c>
      <c r="N131" s="1549">
        <v>1</v>
      </c>
      <c r="O131" s="1550">
        <f t="shared" si="48"/>
        <v>106.88</v>
      </c>
      <c r="P131" s="1545">
        <f t="shared" si="49"/>
        <v>25.75</v>
      </c>
      <c r="Q131" s="1546">
        <f t="shared" si="50"/>
        <v>132.63</v>
      </c>
    </row>
    <row r="132" spans="1:17" x14ac:dyDescent="0.25">
      <c r="A132" s="1174" t="s">
        <v>830</v>
      </c>
      <c r="B132" s="1102"/>
      <c r="C132" s="998"/>
      <c r="D132" s="1545"/>
      <c r="E132" s="1548"/>
      <c r="F132" s="1549"/>
      <c r="G132" s="1545"/>
      <c r="H132" s="1545"/>
      <c r="I132" s="1546"/>
      <c r="J132" s="1547">
        <v>35</v>
      </c>
      <c r="K132" s="1548">
        <f t="shared" si="46"/>
        <v>0.25179856115107913</v>
      </c>
      <c r="L132" s="1545">
        <v>619</v>
      </c>
      <c r="M132" s="1548">
        <f t="shared" si="47"/>
        <v>155.86330935251797</v>
      </c>
      <c r="N132" s="1549">
        <v>1</v>
      </c>
      <c r="O132" s="1550">
        <f t="shared" si="48"/>
        <v>155.86000000000001</v>
      </c>
      <c r="P132" s="1545">
        <f t="shared" si="49"/>
        <v>37.549999999999997</v>
      </c>
      <c r="Q132" s="1546">
        <f t="shared" si="50"/>
        <v>193.41000000000003</v>
      </c>
    </row>
    <row r="133" spans="1:17" x14ac:dyDescent="0.25">
      <c r="A133" s="1174" t="s">
        <v>831</v>
      </c>
      <c r="B133" s="1102"/>
      <c r="C133" s="998"/>
      <c r="D133" s="1545"/>
      <c r="E133" s="1548"/>
      <c r="F133" s="1549"/>
      <c r="G133" s="1545"/>
      <c r="H133" s="1545"/>
      <c r="I133" s="1546"/>
      <c r="J133" s="1547">
        <v>77</v>
      </c>
      <c r="K133" s="1548">
        <f t="shared" si="46"/>
        <v>0.5539568345323741</v>
      </c>
      <c r="L133" s="1545">
        <v>619</v>
      </c>
      <c r="M133" s="1548">
        <f t="shared" si="47"/>
        <v>342.89928057553959</v>
      </c>
      <c r="N133" s="1549">
        <v>1</v>
      </c>
      <c r="O133" s="1550">
        <f t="shared" si="48"/>
        <v>342.9</v>
      </c>
      <c r="P133" s="1545">
        <f t="shared" si="49"/>
        <v>82.6</v>
      </c>
      <c r="Q133" s="1546">
        <f t="shared" si="50"/>
        <v>425.5</v>
      </c>
    </row>
    <row r="134" spans="1:17" x14ac:dyDescent="0.25">
      <c r="A134" s="1174" t="s">
        <v>832</v>
      </c>
      <c r="B134" s="1102"/>
      <c r="C134" s="998"/>
      <c r="D134" s="1545"/>
      <c r="E134" s="1548"/>
      <c r="F134" s="1549"/>
      <c r="G134" s="1545"/>
      <c r="H134" s="1545"/>
      <c r="I134" s="1546"/>
      <c r="J134" s="1547">
        <v>43</v>
      </c>
      <c r="K134" s="1548">
        <f t="shared" si="46"/>
        <v>0.30935251798561153</v>
      </c>
      <c r="L134" s="1545">
        <v>619</v>
      </c>
      <c r="M134" s="1548">
        <f t="shared" si="47"/>
        <v>191.48920863309354</v>
      </c>
      <c r="N134" s="1549">
        <v>1</v>
      </c>
      <c r="O134" s="1550">
        <f t="shared" si="48"/>
        <v>191.49</v>
      </c>
      <c r="P134" s="1545">
        <f t="shared" si="49"/>
        <v>46.13</v>
      </c>
      <c r="Q134" s="1546">
        <f t="shared" si="50"/>
        <v>237.62</v>
      </c>
    </row>
    <row r="135" spans="1:17" x14ac:dyDescent="0.25">
      <c r="A135" s="1174" t="s">
        <v>833</v>
      </c>
      <c r="B135" s="1102"/>
      <c r="C135" s="998"/>
      <c r="D135" s="1545"/>
      <c r="E135" s="1548"/>
      <c r="F135" s="1549"/>
      <c r="G135" s="1545"/>
      <c r="H135" s="1545"/>
      <c r="I135" s="1546"/>
      <c r="J135" s="1547">
        <v>24</v>
      </c>
      <c r="K135" s="1548">
        <f t="shared" si="46"/>
        <v>0.17266187050359713</v>
      </c>
      <c r="L135" s="1545">
        <v>619</v>
      </c>
      <c r="M135" s="1548">
        <f t="shared" si="47"/>
        <v>106.87769784172663</v>
      </c>
      <c r="N135" s="1549">
        <v>1</v>
      </c>
      <c r="O135" s="1550">
        <f t="shared" si="48"/>
        <v>106.88</v>
      </c>
      <c r="P135" s="1545">
        <f t="shared" si="49"/>
        <v>25.75</v>
      </c>
      <c r="Q135" s="1546">
        <f t="shared" si="50"/>
        <v>132.63</v>
      </c>
    </row>
    <row r="136" spans="1:17" x14ac:dyDescent="0.25">
      <c r="A136" s="1174" t="s">
        <v>834</v>
      </c>
      <c r="B136" s="1102"/>
      <c r="C136" s="998"/>
      <c r="D136" s="1545"/>
      <c r="E136" s="1548"/>
      <c r="F136" s="1549"/>
      <c r="G136" s="1545"/>
      <c r="H136" s="1545"/>
      <c r="I136" s="1546"/>
      <c r="J136" s="1547">
        <v>60</v>
      </c>
      <c r="K136" s="1548">
        <f t="shared" si="46"/>
        <v>0.43165467625899279</v>
      </c>
      <c r="L136" s="1545">
        <v>619</v>
      </c>
      <c r="M136" s="1548">
        <f t="shared" si="47"/>
        <v>267.19424460431651</v>
      </c>
      <c r="N136" s="1549">
        <v>1</v>
      </c>
      <c r="O136" s="1550">
        <f t="shared" si="48"/>
        <v>267.19</v>
      </c>
      <c r="P136" s="1545">
        <f t="shared" si="49"/>
        <v>64.37</v>
      </c>
      <c r="Q136" s="1546">
        <f t="shared" si="50"/>
        <v>331.56</v>
      </c>
    </row>
    <row r="137" spans="1:17" x14ac:dyDescent="0.25">
      <c r="A137" s="1174" t="s">
        <v>835</v>
      </c>
      <c r="B137" s="1102">
        <v>52</v>
      </c>
      <c r="C137" s="998">
        <f t="shared" ref="C137:C167" si="51">B137/139</f>
        <v>0.37410071942446044</v>
      </c>
      <c r="D137" s="1545">
        <v>619</v>
      </c>
      <c r="E137" s="1548">
        <f t="shared" ref="E137:E167" si="52">C137*D137</f>
        <v>231.568345323741</v>
      </c>
      <c r="F137" s="1549">
        <v>0.2</v>
      </c>
      <c r="G137" s="1545">
        <f t="shared" ref="G137:G167" si="53">ROUND(E137*F137,2)</f>
        <v>46.31</v>
      </c>
      <c r="H137" s="1545">
        <f t="shared" ref="H137:H167" si="54">ROUND(G137*0.2409,2)</f>
        <v>11.16</v>
      </c>
      <c r="I137" s="1546">
        <f t="shared" ref="I137:I167" si="55">G137+H137</f>
        <v>57.47</v>
      </c>
      <c r="J137" s="1547">
        <v>87</v>
      </c>
      <c r="K137" s="1548">
        <f t="shared" si="46"/>
        <v>0.62589928057553956</v>
      </c>
      <c r="L137" s="1545">
        <v>619</v>
      </c>
      <c r="M137" s="1548">
        <f t="shared" si="47"/>
        <v>387.43165467625897</v>
      </c>
      <c r="N137" s="1549">
        <v>1</v>
      </c>
      <c r="O137" s="1550">
        <f t="shared" si="48"/>
        <v>387.43</v>
      </c>
      <c r="P137" s="1545">
        <f t="shared" si="49"/>
        <v>93.33</v>
      </c>
      <c r="Q137" s="1546">
        <f t="shared" si="50"/>
        <v>480.76</v>
      </c>
    </row>
    <row r="138" spans="1:17" x14ac:dyDescent="0.25">
      <c r="A138" s="1174" t="s">
        <v>836</v>
      </c>
      <c r="B138" s="1102">
        <v>48</v>
      </c>
      <c r="C138" s="998">
        <f t="shared" si="51"/>
        <v>0.34532374100719426</v>
      </c>
      <c r="D138" s="1545">
        <v>619</v>
      </c>
      <c r="E138" s="1548">
        <f t="shared" si="52"/>
        <v>213.75539568345326</v>
      </c>
      <c r="F138" s="1549">
        <v>0.2</v>
      </c>
      <c r="G138" s="1545">
        <f t="shared" si="53"/>
        <v>42.75</v>
      </c>
      <c r="H138" s="1545">
        <f t="shared" si="54"/>
        <v>10.3</v>
      </c>
      <c r="I138" s="1546">
        <f t="shared" si="55"/>
        <v>53.05</v>
      </c>
      <c r="J138" s="1547">
        <v>12</v>
      </c>
      <c r="K138" s="1548">
        <f t="shared" si="46"/>
        <v>8.6330935251798566E-2</v>
      </c>
      <c r="L138" s="1545">
        <v>619</v>
      </c>
      <c r="M138" s="1548">
        <f t="shared" si="47"/>
        <v>53.438848920863315</v>
      </c>
      <c r="N138" s="1549">
        <v>1</v>
      </c>
      <c r="O138" s="1550">
        <f t="shared" si="48"/>
        <v>53.44</v>
      </c>
      <c r="P138" s="1545">
        <f t="shared" si="49"/>
        <v>12.87</v>
      </c>
      <c r="Q138" s="1546">
        <f t="shared" si="50"/>
        <v>66.31</v>
      </c>
    </row>
    <row r="139" spans="1:17" x14ac:dyDescent="0.25">
      <c r="A139" s="1174" t="s">
        <v>837</v>
      </c>
      <c r="B139" s="1102"/>
      <c r="C139" s="998"/>
      <c r="D139" s="1545"/>
      <c r="E139" s="1548"/>
      <c r="F139" s="1549"/>
      <c r="G139" s="1545"/>
      <c r="H139" s="1545"/>
      <c r="I139" s="1546"/>
      <c r="J139" s="1547">
        <v>104</v>
      </c>
      <c r="K139" s="1548">
        <f t="shared" si="46"/>
        <v>0.74820143884892087</v>
      </c>
      <c r="L139" s="1545">
        <v>619</v>
      </c>
      <c r="M139" s="1548">
        <f t="shared" si="47"/>
        <v>463.136690647482</v>
      </c>
      <c r="N139" s="1549">
        <v>1</v>
      </c>
      <c r="O139" s="1550">
        <f t="shared" si="48"/>
        <v>463.14</v>
      </c>
      <c r="P139" s="1545">
        <f t="shared" si="49"/>
        <v>111.57</v>
      </c>
      <c r="Q139" s="1546">
        <f t="shared" si="50"/>
        <v>574.71</v>
      </c>
    </row>
    <row r="140" spans="1:17" x14ac:dyDescent="0.25">
      <c r="A140" s="1174" t="s">
        <v>838</v>
      </c>
      <c r="B140" s="1102">
        <v>36</v>
      </c>
      <c r="C140" s="998">
        <f t="shared" si="51"/>
        <v>0.25899280575539568</v>
      </c>
      <c r="D140" s="1545">
        <v>619</v>
      </c>
      <c r="E140" s="1548">
        <f t="shared" si="52"/>
        <v>160.31654676258992</v>
      </c>
      <c r="F140" s="1549">
        <v>0.2</v>
      </c>
      <c r="G140" s="1545">
        <f t="shared" si="53"/>
        <v>32.06</v>
      </c>
      <c r="H140" s="1545">
        <f t="shared" si="54"/>
        <v>7.72</v>
      </c>
      <c r="I140" s="1546">
        <f t="shared" si="55"/>
        <v>39.78</v>
      </c>
      <c r="J140" s="1547">
        <v>103</v>
      </c>
      <c r="K140" s="1548">
        <f t="shared" si="46"/>
        <v>0.74100719424460426</v>
      </c>
      <c r="L140" s="1545">
        <v>619</v>
      </c>
      <c r="M140" s="1548">
        <f t="shared" si="47"/>
        <v>458.68345323741005</v>
      </c>
      <c r="N140" s="1549">
        <v>1</v>
      </c>
      <c r="O140" s="1550">
        <f t="shared" si="48"/>
        <v>458.68</v>
      </c>
      <c r="P140" s="1545">
        <f t="shared" si="49"/>
        <v>110.5</v>
      </c>
      <c r="Q140" s="1546">
        <f t="shared" si="50"/>
        <v>569.18000000000006</v>
      </c>
    </row>
    <row r="141" spans="1:17" x14ac:dyDescent="0.25">
      <c r="A141" s="1174" t="s">
        <v>839</v>
      </c>
      <c r="B141" s="1102">
        <v>36</v>
      </c>
      <c r="C141" s="998">
        <f t="shared" si="51"/>
        <v>0.25899280575539568</v>
      </c>
      <c r="D141" s="1545">
        <v>619</v>
      </c>
      <c r="E141" s="1548">
        <f t="shared" si="52"/>
        <v>160.31654676258992</v>
      </c>
      <c r="F141" s="1549">
        <v>0.2</v>
      </c>
      <c r="G141" s="1545">
        <f t="shared" si="53"/>
        <v>32.06</v>
      </c>
      <c r="H141" s="1545">
        <f t="shared" si="54"/>
        <v>7.72</v>
      </c>
      <c r="I141" s="1546">
        <f t="shared" si="55"/>
        <v>39.78</v>
      </c>
      <c r="J141" s="1547">
        <v>43</v>
      </c>
      <c r="K141" s="1548">
        <f t="shared" si="46"/>
        <v>0.30935251798561153</v>
      </c>
      <c r="L141" s="1545">
        <v>619</v>
      </c>
      <c r="M141" s="1548">
        <f t="shared" si="47"/>
        <v>191.48920863309354</v>
      </c>
      <c r="N141" s="1549">
        <v>1</v>
      </c>
      <c r="O141" s="1550">
        <f t="shared" si="48"/>
        <v>191.49</v>
      </c>
      <c r="P141" s="1545">
        <f t="shared" si="49"/>
        <v>46.13</v>
      </c>
      <c r="Q141" s="1546">
        <f t="shared" si="50"/>
        <v>237.62</v>
      </c>
    </row>
    <row r="142" spans="1:17" x14ac:dyDescent="0.25">
      <c r="A142" s="1174" t="s">
        <v>840</v>
      </c>
      <c r="B142" s="1102"/>
      <c r="C142" s="998"/>
      <c r="D142" s="1545"/>
      <c r="E142" s="1548"/>
      <c r="F142" s="1549"/>
      <c r="G142" s="1545"/>
      <c r="H142" s="1545"/>
      <c r="I142" s="1546"/>
      <c r="J142" s="1547">
        <v>108</v>
      </c>
      <c r="K142" s="1548">
        <f t="shared" si="46"/>
        <v>0.7769784172661871</v>
      </c>
      <c r="L142" s="1545">
        <v>619</v>
      </c>
      <c r="M142" s="1548">
        <f t="shared" si="47"/>
        <v>480.9496402877698</v>
      </c>
      <c r="N142" s="1549">
        <v>1</v>
      </c>
      <c r="O142" s="1550">
        <f t="shared" si="48"/>
        <v>480.95</v>
      </c>
      <c r="P142" s="1545">
        <f t="shared" si="49"/>
        <v>115.86</v>
      </c>
      <c r="Q142" s="1546">
        <f t="shared" si="50"/>
        <v>596.80999999999995</v>
      </c>
    </row>
    <row r="143" spans="1:17" x14ac:dyDescent="0.25">
      <c r="A143" s="1174" t="s">
        <v>841</v>
      </c>
      <c r="B143" s="1102">
        <v>32</v>
      </c>
      <c r="C143" s="998">
        <f t="shared" si="51"/>
        <v>0.23021582733812951</v>
      </c>
      <c r="D143" s="1545">
        <v>619</v>
      </c>
      <c r="E143" s="1548">
        <f t="shared" si="52"/>
        <v>142.50359712230215</v>
      </c>
      <c r="F143" s="1549">
        <v>0.2</v>
      </c>
      <c r="G143" s="1545">
        <f t="shared" si="53"/>
        <v>28.5</v>
      </c>
      <c r="H143" s="1545">
        <f t="shared" si="54"/>
        <v>6.87</v>
      </c>
      <c r="I143" s="1546">
        <f t="shared" si="55"/>
        <v>35.369999999999997</v>
      </c>
      <c r="J143" s="1547">
        <v>95</v>
      </c>
      <c r="K143" s="1548">
        <f t="shared" si="46"/>
        <v>0.68345323741007191</v>
      </c>
      <c r="L143" s="1545">
        <v>619</v>
      </c>
      <c r="M143" s="1548">
        <f t="shared" si="47"/>
        <v>423.05755395683451</v>
      </c>
      <c r="N143" s="1549">
        <v>1</v>
      </c>
      <c r="O143" s="1550">
        <f t="shared" si="48"/>
        <v>423.06</v>
      </c>
      <c r="P143" s="1545">
        <f t="shared" si="49"/>
        <v>101.92</v>
      </c>
      <c r="Q143" s="1546">
        <f t="shared" si="50"/>
        <v>524.98</v>
      </c>
    </row>
    <row r="144" spans="1:17" x14ac:dyDescent="0.25">
      <c r="A144" s="1174" t="s">
        <v>842</v>
      </c>
      <c r="B144" s="1102">
        <v>32</v>
      </c>
      <c r="C144" s="998">
        <f t="shared" si="51"/>
        <v>0.23021582733812951</v>
      </c>
      <c r="D144" s="1545">
        <v>619</v>
      </c>
      <c r="E144" s="1548">
        <f t="shared" si="52"/>
        <v>142.50359712230215</v>
      </c>
      <c r="F144" s="1549">
        <v>0.2</v>
      </c>
      <c r="G144" s="1545">
        <f t="shared" si="53"/>
        <v>28.5</v>
      </c>
      <c r="H144" s="1545">
        <f t="shared" si="54"/>
        <v>6.87</v>
      </c>
      <c r="I144" s="1546">
        <f t="shared" si="55"/>
        <v>35.369999999999997</v>
      </c>
      <c r="J144" s="1547">
        <v>107</v>
      </c>
      <c r="K144" s="1548">
        <f t="shared" si="46"/>
        <v>0.76978417266187049</v>
      </c>
      <c r="L144" s="1545">
        <v>619</v>
      </c>
      <c r="M144" s="1548">
        <f t="shared" si="47"/>
        <v>476.49640287769785</v>
      </c>
      <c r="N144" s="1549">
        <v>1</v>
      </c>
      <c r="O144" s="1550">
        <f t="shared" si="48"/>
        <v>476.5</v>
      </c>
      <c r="P144" s="1545">
        <f>ROUND(O144*0.2131,2)</f>
        <v>101.54</v>
      </c>
      <c r="Q144" s="1546">
        <f t="shared" si="50"/>
        <v>578.04</v>
      </c>
    </row>
    <row r="145" spans="1:17" x14ac:dyDescent="0.25">
      <c r="A145" s="1174" t="s">
        <v>843</v>
      </c>
      <c r="B145" s="1102">
        <v>16</v>
      </c>
      <c r="C145" s="998">
        <f t="shared" si="51"/>
        <v>0.11510791366906475</v>
      </c>
      <c r="D145" s="1545">
        <v>619</v>
      </c>
      <c r="E145" s="1548">
        <f t="shared" si="52"/>
        <v>71.251798561151077</v>
      </c>
      <c r="F145" s="1549">
        <v>0.2</v>
      </c>
      <c r="G145" s="1545">
        <f t="shared" si="53"/>
        <v>14.25</v>
      </c>
      <c r="H145" s="1545">
        <f t="shared" si="54"/>
        <v>3.43</v>
      </c>
      <c r="I145" s="1546">
        <f t="shared" si="55"/>
        <v>17.68</v>
      </c>
      <c r="J145" s="1547">
        <v>8</v>
      </c>
      <c r="K145" s="1548">
        <f t="shared" si="46"/>
        <v>5.7553956834532377E-2</v>
      </c>
      <c r="L145" s="1545">
        <v>619</v>
      </c>
      <c r="M145" s="1548">
        <f t="shared" si="47"/>
        <v>35.625899280575538</v>
      </c>
      <c r="N145" s="1549">
        <v>1</v>
      </c>
      <c r="O145" s="1550">
        <f t="shared" si="48"/>
        <v>35.630000000000003</v>
      </c>
      <c r="P145" s="1545">
        <f t="shared" si="49"/>
        <v>8.58</v>
      </c>
      <c r="Q145" s="1546">
        <f t="shared" si="50"/>
        <v>44.21</v>
      </c>
    </row>
    <row r="146" spans="1:17" x14ac:dyDescent="0.25">
      <c r="A146" s="1174" t="s">
        <v>844</v>
      </c>
      <c r="B146" s="1102">
        <v>36</v>
      </c>
      <c r="C146" s="998">
        <f t="shared" si="51"/>
        <v>0.25899280575539568</v>
      </c>
      <c r="D146" s="1545">
        <v>619</v>
      </c>
      <c r="E146" s="1548">
        <f t="shared" si="52"/>
        <v>160.31654676258992</v>
      </c>
      <c r="F146" s="1549">
        <v>0.2</v>
      </c>
      <c r="G146" s="1545">
        <f t="shared" si="53"/>
        <v>32.06</v>
      </c>
      <c r="H146" s="1545">
        <f t="shared" si="54"/>
        <v>7.72</v>
      </c>
      <c r="I146" s="1546">
        <f t="shared" si="55"/>
        <v>39.78</v>
      </c>
      <c r="J146" s="1547">
        <v>103</v>
      </c>
      <c r="K146" s="1548">
        <f t="shared" si="46"/>
        <v>0.74100719424460426</v>
      </c>
      <c r="L146" s="1545">
        <v>619</v>
      </c>
      <c r="M146" s="1548">
        <f t="shared" si="47"/>
        <v>458.68345323741005</v>
      </c>
      <c r="N146" s="1549">
        <v>1</v>
      </c>
      <c r="O146" s="1550">
        <f t="shared" si="48"/>
        <v>458.68</v>
      </c>
      <c r="P146" s="1545">
        <f t="shared" si="49"/>
        <v>110.5</v>
      </c>
      <c r="Q146" s="1546">
        <f t="shared" si="50"/>
        <v>569.18000000000006</v>
      </c>
    </row>
    <row r="147" spans="1:17" x14ac:dyDescent="0.25">
      <c r="A147" s="1174" t="s">
        <v>845</v>
      </c>
      <c r="B147" s="1102">
        <v>24</v>
      </c>
      <c r="C147" s="998">
        <f t="shared" si="51"/>
        <v>0.17266187050359713</v>
      </c>
      <c r="D147" s="1545">
        <v>619</v>
      </c>
      <c r="E147" s="1548">
        <f t="shared" si="52"/>
        <v>106.87769784172663</v>
      </c>
      <c r="F147" s="1549">
        <v>0.2</v>
      </c>
      <c r="G147" s="1545">
        <f t="shared" si="53"/>
        <v>21.38</v>
      </c>
      <c r="H147" s="1545">
        <f t="shared" si="54"/>
        <v>5.15</v>
      </c>
      <c r="I147" s="1546">
        <f t="shared" si="55"/>
        <v>26.53</v>
      </c>
      <c r="J147" s="1547">
        <v>115</v>
      </c>
      <c r="K147" s="1548">
        <f t="shared" si="46"/>
        <v>0.82733812949640284</v>
      </c>
      <c r="L147" s="1545">
        <v>619</v>
      </c>
      <c r="M147" s="1548">
        <f t="shared" si="47"/>
        <v>512.12230215827333</v>
      </c>
      <c r="N147" s="1549">
        <v>1</v>
      </c>
      <c r="O147" s="1550">
        <f t="shared" si="48"/>
        <v>512.12</v>
      </c>
      <c r="P147" s="1545">
        <f t="shared" si="49"/>
        <v>123.37</v>
      </c>
      <c r="Q147" s="1546">
        <f t="shared" si="50"/>
        <v>635.49</v>
      </c>
    </row>
    <row r="148" spans="1:17" x14ac:dyDescent="0.25">
      <c r="A148" s="1174" t="s">
        <v>846</v>
      </c>
      <c r="B148" s="1102">
        <v>36</v>
      </c>
      <c r="C148" s="998">
        <f t="shared" si="51"/>
        <v>0.25899280575539568</v>
      </c>
      <c r="D148" s="1545">
        <v>619</v>
      </c>
      <c r="E148" s="1548">
        <f t="shared" si="52"/>
        <v>160.31654676258992</v>
      </c>
      <c r="F148" s="1549">
        <v>0.2</v>
      </c>
      <c r="G148" s="1545">
        <f t="shared" si="53"/>
        <v>32.06</v>
      </c>
      <c r="H148" s="1545">
        <f t="shared" si="54"/>
        <v>7.72</v>
      </c>
      <c r="I148" s="1546">
        <f t="shared" si="55"/>
        <v>39.78</v>
      </c>
      <c r="J148" s="1547">
        <v>103</v>
      </c>
      <c r="K148" s="1548">
        <f t="shared" si="46"/>
        <v>0.74100719424460426</v>
      </c>
      <c r="L148" s="1545">
        <v>619</v>
      </c>
      <c r="M148" s="1548">
        <f t="shared" si="47"/>
        <v>458.68345323741005</v>
      </c>
      <c r="N148" s="1549">
        <v>1</v>
      </c>
      <c r="O148" s="1550">
        <f t="shared" si="48"/>
        <v>458.68</v>
      </c>
      <c r="P148" s="1545">
        <f t="shared" si="49"/>
        <v>110.5</v>
      </c>
      <c r="Q148" s="1546">
        <f t="shared" si="50"/>
        <v>569.18000000000006</v>
      </c>
    </row>
    <row r="149" spans="1:17" x14ac:dyDescent="0.25">
      <c r="A149" s="1174" t="s">
        <v>847</v>
      </c>
      <c r="B149" s="1102">
        <v>48</v>
      </c>
      <c r="C149" s="998">
        <f t="shared" si="51"/>
        <v>0.34532374100719426</v>
      </c>
      <c r="D149" s="1545">
        <v>619</v>
      </c>
      <c r="E149" s="1548">
        <f t="shared" si="52"/>
        <v>213.75539568345326</v>
      </c>
      <c r="F149" s="1549">
        <v>0.2</v>
      </c>
      <c r="G149" s="1545">
        <f t="shared" si="53"/>
        <v>42.75</v>
      </c>
      <c r="H149" s="1545">
        <f t="shared" si="54"/>
        <v>10.3</v>
      </c>
      <c r="I149" s="1546">
        <f t="shared" si="55"/>
        <v>53.05</v>
      </c>
      <c r="J149" s="1547">
        <v>91</v>
      </c>
      <c r="K149" s="1548">
        <f t="shared" si="46"/>
        <v>0.65467625899280579</v>
      </c>
      <c r="L149" s="1545">
        <v>619</v>
      </c>
      <c r="M149" s="1548">
        <f t="shared" si="47"/>
        <v>405.24460431654677</v>
      </c>
      <c r="N149" s="1549">
        <v>1</v>
      </c>
      <c r="O149" s="1550">
        <f t="shared" si="48"/>
        <v>405.24</v>
      </c>
      <c r="P149" s="1545">
        <f t="shared" si="49"/>
        <v>97.62</v>
      </c>
      <c r="Q149" s="1546">
        <f t="shared" si="50"/>
        <v>502.86</v>
      </c>
    </row>
    <row r="150" spans="1:17" x14ac:dyDescent="0.25">
      <c r="A150" s="1174" t="s">
        <v>848</v>
      </c>
      <c r="B150" s="1102">
        <v>36</v>
      </c>
      <c r="C150" s="998">
        <f t="shared" si="51"/>
        <v>0.25899280575539568</v>
      </c>
      <c r="D150" s="1545">
        <v>619</v>
      </c>
      <c r="E150" s="1548">
        <f t="shared" si="52"/>
        <v>160.31654676258992</v>
      </c>
      <c r="F150" s="1549">
        <v>0.2</v>
      </c>
      <c r="G150" s="1545">
        <f t="shared" si="53"/>
        <v>32.06</v>
      </c>
      <c r="H150" s="1545">
        <f t="shared" si="54"/>
        <v>7.72</v>
      </c>
      <c r="I150" s="1546">
        <f t="shared" si="55"/>
        <v>39.78</v>
      </c>
      <c r="J150" s="1547">
        <v>103</v>
      </c>
      <c r="K150" s="1548">
        <f t="shared" si="46"/>
        <v>0.74100719424460426</v>
      </c>
      <c r="L150" s="1545">
        <v>619</v>
      </c>
      <c r="M150" s="1548">
        <f t="shared" si="47"/>
        <v>458.68345323741005</v>
      </c>
      <c r="N150" s="1549">
        <v>1</v>
      </c>
      <c r="O150" s="1550">
        <f t="shared" si="48"/>
        <v>458.68</v>
      </c>
      <c r="P150" s="1545">
        <f t="shared" si="49"/>
        <v>110.5</v>
      </c>
      <c r="Q150" s="1546">
        <f t="shared" si="50"/>
        <v>569.18000000000006</v>
      </c>
    </row>
    <row r="151" spans="1:17" x14ac:dyDescent="0.25">
      <c r="A151" s="1174" t="s">
        <v>849</v>
      </c>
      <c r="B151" s="1102">
        <v>36</v>
      </c>
      <c r="C151" s="998">
        <f t="shared" si="51"/>
        <v>0.25899280575539568</v>
      </c>
      <c r="D151" s="1545">
        <v>619</v>
      </c>
      <c r="E151" s="1548">
        <f t="shared" si="52"/>
        <v>160.31654676258992</v>
      </c>
      <c r="F151" s="1549">
        <v>0.2</v>
      </c>
      <c r="G151" s="1545">
        <f t="shared" si="53"/>
        <v>32.06</v>
      </c>
      <c r="H151" s="1545">
        <f t="shared" si="54"/>
        <v>7.72</v>
      </c>
      <c r="I151" s="1546">
        <f t="shared" si="55"/>
        <v>39.78</v>
      </c>
      <c r="J151" s="1547">
        <v>103</v>
      </c>
      <c r="K151" s="1548">
        <f t="shared" si="46"/>
        <v>0.74100719424460426</v>
      </c>
      <c r="L151" s="1545">
        <v>619</v>
      </c>
      <c r="M151" s="1548">
        <f t="shared" si="47"/>
        <v>458.68345323741005</v>
      </c>
      <c r="N151" s="1549">
        <v>1</v>
      </c>
      <c r="O151" s="1550">
        <f t="shared" si="48"/>
        <v>458.68</v>
      </c>
      <c r="P151" s="1545">
        <f t="shared" si="49"/>
        <v>110.5</v>
      </c>
      <c r="Q151" s="1546">
        <f t="shared" si="50"/>
        <v>569.18000000000006</v>
      </c>
    </row>
    <row r="152" spans="1:17" x14ac:dyDescent="0.25">
      <c r="A152" s="1174" t="s">
        <v>850</v>
      </c>
      <c r="B152" s="1102">
        <v>39</v>
      </c>
      <c r="C152" s="998">
        <f t="shared" si="51"/>
        <v>0.2805755395683453</v>
      </c>
      <c r="D152" s="1545">
        <v>619</v>
      </c>
      <c r="E152" s="1548">
        <f t="shared" si="52"/>
        <v>173.67625899280574</v>
      </c>
      <c r="F152" s="1549">
        <v>0.2</v>
      </c>
      <c r="G152" s="1545">
        <f t="shared" si="53"/>
        <v>34.74</v>
      </c>
      <c r="H152" s="1545">
        <f t="shared" si="54"/>
        <v>8.3699999999999992</v>
      </c>
      <c r="I152" s="1546">
        <f t="shared" si="55"/>
        <v>43.11</v>
      </c>
      <c r="J152" s="1547">
        <v>100</v>
      </c>
      <c r="K152" s="1548">
        <f t="shared" si="46"/>
        <v>0.71942446043165464</v>
      </c>
      <c r="L152" s="1545">
        <v>619</v>
      </c>
      <c r="M152" s="1548">
        <f t="shared" si="47"/>
        <v>445.3237410071942</v>
      </c>
      <c r="N152" s="1549">
        <v>1</v>
      </c>
      <c r="O152" s="1550">
        <f t="shared" si="48"/>
        <v>445.32</v>
      </c>
      <c r="P152" s="1545">
        <f t="shared" si="49"/>
        <v>107.28</v>
      </c>
      <c r="Q152" s="1546">
        <f t="shared" si="50"/>
        <v>552.6</v>
      </c>
    </row>
    <row r="153" spans="1:17" x14ac:dyDescent="0.25">
      <c r="A153" s="1174" t="s">
        <v>851</v>
      </c>
      <c r="B153" s="1102">
        <v>48</v>
      </c>
      <c r="C153" s="998">
        <f t="shared" si="51"/>
        <v>0.34532374100719426</v>
      </c>
      <c r="D153" s="1545">
        <v>619</v>
      </c>
      <c r="E153" s="1548">
        <f t="shared" si="52"/>
        <v>213.75539568345326</v>
      </c>
      <c r="F153" s="1549">
        <v>0.2</v>
      </c>
      <c r="G153" s="1545">
        <f t="shared" si="53"/>
        <v>42.75</v>
      </c>
      <c r="H153" s="1545">
        <f t="shared" si="54"/>
        <v>10.3</v>
      </c>
      <c r="I153" s="1546">
        <f t="shared" si="55"/>
        <v>53.05</v>
      </c>
      <c r="J153" s="1547">
        <v>91</v>
      </c>
      <c r="K153" s="1548">
        <f t="shared" si="46"/>
        <v>0.65467625899280579</v>
      </c>
      <c r="L153" s="1545">
        <v>619</v>
      </c>
      <c r="M153" s="1548">
        <f t="shared" si="47"/>
        <v>405.24460431654677</v>
      </c>
      <c r="N153" s="1549">
        <v>1</v>
      </c>
      <c r="O153" s="1550">
        <f t="shared" si="48"/>
        <v>405.24</v>
      </c>
      <c r="P153" s="1545">
        <f t="shared" si="49"/>
        <v>97.62</v>
      </c>
      <c r="Q153" s="1546">
        <f t="shared" si="50"/>
        <v>502.86</v>
      </c>
    </row>
    <row r="154" spans="1:17" x14ac:dyDescent="0.25">
      <c r="A154" s="1174" t="s">
        <v>852</v>
      </c>
      <c r="B154" s="1102">
        <v>48</v>
      </c>
      <c r="C154" s="998">
        <f t="shared" si="51"/>
        <v>0.34532374100719426</v>
      </c>
      <c r="D154" s="1545">
        <v>619</v>
      </c>
      <c r="E154" s="1548">
        <f t="shared" si="52"/>
        <v>213.75539568345326</v>
      </c>
      <c r="F154" s="1549">
        <v>0.2</v>
      </c>
      <c r="G154" s="1545">
        <f t="shared" si="53"/>
        <v>42.75</v>
      </c>
      <c r="H154" s="1545">
        <f t="shared" si="54"/>
        <v>10.3</v>
      </c>
      <c r="I154" s="1546">
        <f t="shared" si="55"/>
        <v>53.05</v>
      </c>
      <c r="J154" s="1547">
        <v>91</v>
      </c>
      <c r="K154" s="1548">
        <f t="shared" si="46"/>
        <v>0.65467625899280579</v>
      </c>
      <c r="L154" s="1545">
        <v>619</v>
      </c>
      <c r="M154" s="1548">
        <f t="shared" si="47"/>
        <v>405.24460431654677</v>
      </c>
      <c r="N154" s="1549">
        <v>1</v>
      </c>
      <c r="O154" s="1550">
        <f t="shared" si="48"/>
        <v>405.24</v>
      </c>
      <c r="P154" s="1545">
        <f t="shared" si="49"/>
        <v>97.62</v>
      </c>
      <c r="Q154" s="1546">
        <f t="shared" si="50"/>
        <v>502.86</v>
      </c>
    </row>
    <row r="155" spans="1:17" x14ac:dyDescent="0.25">
      <c r="A155" s="1174" t="s">
        <v>853</v>
      </c>
      <c r="B155" s="1102">
        <v>24</v>
      </c>
      <c r="C155" s="998">
        <f t="shared" si="51"/>
        <v>0.17266187050359713</v>
      </c>
      <c r="D155" s="1545">
        <v>619</v>
      </c>
      <c r="E155" s="1548">
        <f t="shared" si="52"/>
        <v>106.87769784172663</v>
      </c>
      <c r="F155" s="1549">
        <v>0.2</v>
      </c>
      <c r="G155" s="1545">
        <f t="shared" si="53"/>
        <v>21.38</v>
      </c>
      <c r="H155" s="1545">
        <f t="shared" si="54"/>
        <v>5.15</v>
      </c>
      <c r="I155" s="1546">
        <f t="shared" si="55"/>
        <v>26.53</v>
      </c>
      <c r="J155" s="1547">
        <v>115</v>
      </c>
      <c r="K155" s="1548">
        <f t="shared" si="46"/>
        <v>0.82733812949640284</v>
      </c>
      <c r="L155" s="1545">
        <v>619</v>
      </c>
      <c r="M155" s="1548">
        <f t="shared" si="47"/>
        <v>512.12230215827333</v>
      </c>
      <c r="N155" s="1549">
        <v>1</v>
      </c>
      <c r="O155" s="1550">
        <f t="shared" si="48"/>
        <v>512.12</v>
      </c>
      <c r="P155" s="1545">
        <f t="shared" si="49"/>
        <v>123.37</v>
      </c>
      <c r="Q155" s="1546">
        <f t="shared" si="50"/>
        <v>635.49</v>
      </c>
    </row>
    <row r="156" spans="1:17" x14ac:dyDescent="0.25">
      <c r="A156" s="1174" t="s">
        <v>854</v>
      </c>
      <c r="B156" s="1102">
        <v>48</v>
      </c>
      <c r="C156" s="998">
        <f t="shared" si="51"/>
        <v>0.34532374100719426</v>
      </c>
      <c r="D156" s="1545">
        <v>619</v>
      </c>
      <c r="E156" s="1548">
        <f t="shared" si="52"/>
        <v>213.75539568345326</v>
      </c>
      <c r="F156" s="1549">
        <v>0.2</v>
      </c>
      <c r="G156" s="1545">
        <f t="shared" si="53"/>
        <v>42.75</v>
      </c>
      <c r="H156" s="1545">
        <f t="shared" si="54"/>
        <v>10.3</v>
      </c>
      <c r="I156" s="1546">
        <f t="shared" si="55"/>
        <v>53.05</v>
      </c>
      <c r="J156" s="1547">
        <v>91</v>
      </c>
      <c r="K156" s="1548">
        <f t="shared" si="46"/>
        <v>0.65467625899280579</v>
      </c>
      <c r="L156" s="1545">
        <v>619</v>
      </c>
      <c r="M156" s="1548">
        <f t="shared" si="47"/>
        <v>405.24460431654677</v>
      </c>
      <c r="N156" s="1549">
        <v>1</v>
      </c>
      <c r="O156" s="1550">
        <f t="shared" si="48"/>
        <v>405.24</v>
      </c>
      <c r="P156" s="1545">
        <f t="shared" si="49"/>
        <v>97.62</v>
      </c>
      <c r="Q156" s="1546">
        <f t="shared" si="50"/>
        <v>502.86</v>
      </c>
    </row>
    <row r="157" spans="1:17" x14ac:dyDescent="0.25">
      <c r="A157" s="1174" t="s">
        <v>855</v>
      </c>
      <c r="B157" s="1102">
        <v>31</v>
      </c>
      <c r="C157" s="998">
        <f t="shared" si="51"/>
        <v>0.22302158273381295</v>
      </c>
      <c r="D157" s="1545">
        <v>619</v>
      </c>
      <c r="E157" s="1548">
        <f t="shared" si="52"/>
        <v>138.0503597122302</v>
      </c>
      <c r="F157" s="1549">
        <v>0.2</v>
      </c>
      <c r="G157" s="1545">
        <f t="shared" si="53"/>
        <v>27.61</v>
      </c>
      <c r="H157" s="1545">
        <f t="shared" si="54"/>
        <v>6.65</v>
      </c>
      <c r="I157" s="1546">
        <f t="shared" si="55"/>
        <v>34.26</v>
      </c>
      <c r="J157" s="1547">
        <v>108</v>
      </c>
      <c r="K157" s="1548">
        <f t="shared" si="46"/>
        <v>0.7769784172661871</v>
      </c>
      <c r="L157" s="1545">
        <v>619</v>
      </c>
      <c r="M157" s="1548">
        <f t="shared" si="47"/>
        <v>480.9496402877698</v>
      </c>
      <c r="N157" s="1549">
        <v>1</v>
      </c>
      <c r="O157" s="1550">
        <f t="shared" si="48"/>
        <v>480.95</v>
      </c>
      <c r="P157" s="1545">
        <f t="shared" si="49"/>
        <v>115.86</v>
      </c>
      <c r="Q157" s="1546">
        <f t="shared" si="50"/>
        <v>596.80999999999995</v>
      </c>
    </row>
    <row r="158" spans="1:17" x14ac:dyDescent="0.25">
      <c r="A158" s="1174" t="s">
        <v>856</v>
      </c>
      <c r="B158" s="1102">
        <v>40</v>
      </c>
      <c r="C158" s="998">
        <f t="shared" si="51"/>
        <v>0.28776978417266186</v>
      </c>
      <c r="D158" s="1545">
        <v>619</v>
      </c>
      <c r="E158" s="1548">
        <f t="shared" si="52"/>
        <v>178.12949640287769</v>
      </c>
      <c r="F158" s="1549">
        <v>0.2</v>
      </c>
      <c r="G158" s="1545">
        <f t="shared" si="53"/>
        <v>35.630000000000003</v>
      </c>
      <c r="H158" s="1545">
        <f t="shared" si="54"/>
        <v>8.58</v>
      </c>
      <c r="I158" s="1546">
        <f t="shared" si="55"/>
        <v>44.21</v>
      </c>
      <c r="J158" s="1547">
        <v>99</v>
      </c>
      <c r="K158" s="1548">
        <f t="shared" si="46"/>
        <v>0.71223021582733814</v>
      </c>
      <c r="L158" s="1545">
        <v>619</v>
      </c>
      <c r="M158" s="1548">
        <f t="shared" si="47"/>
        <v>440.87050359712231</v>
      </c>
      <c r="N158" s="1549">
        <v>1</v>
      </c>
      <c r="O158" s="1550">
        <f t="shared" si="48"/>
        <v>440.87</v>
      </c>
      <c r="P158" s="1545">
        <f t="shared" si="49"/>
        <v>106.21</v>
      </c>
      <c r="Q158" s="1546">
        <f t="shared" si="50"/>
        <v>547.08000000000004</v>
      </c>
    </row>
    <row r="159" spans="1:17" x14ac:dyDescent="0.25">
      <c r="A159" s="1174" t="s">
        <v>857</v>
      </c>
      <c r="B159" s="1102">
        <v>12</v>
      </c>
      <c r="C159" s="998">
        <f t="shared" si="51"/>
        <v>8.6330935251798566E-2</v>
      </c>
      <c r="D159" s="1545">
        <v>619</v>
      </c>
      <c r="E159" s="1548">
        <f t="shared" si="52"/>
        <v>53.438848920863315</v>
      </c>
      <c r="F159" s="1549">
        <v>0.2</v>
      </c>
      <c r="G159" s="1545">
        <f t="shared" si="53"/>
        <v>10.69</v>
      </c>
      <c r="H159" s="1545">
        <f t="shared" si="54"/>
        <v>2.58</v>
      </c>
      <c r="I159" s="1546">
        <f t="shared" si="55"/>
        <v>13.27</v>
      </c>
      <c r="J159" s="1547"/>
      <c r="K159" s="1548"/>
      <c r="L159" s="1545"/>
      <c r="M159" s="1548"/>
      <c r="N159" s="1549"/>
      <c r="O159" s="1550"/>
      <c r="P159" s="1545"/>
      <c r="Q159" s="1546"/>
    </row>
    <row r="160" spans="1:17" x14ac:dyDescent="0.25">
      <c r="A160" s="1174" t="s">
        <v>858</v>
      </c>
      <c r="B160" s="1102">
        <v>12</v>
      </c>
      <c r="C160" s="998">
        <f t="shared" si="51"/>
        <v>8.6330935251798566E-2</v>
      </c>
      <c r="D160" s="1545">
        <v>619</v>
      </c>
      <c r="E160" s="1548">
        <f t="shared" si="52"/>
        <v>53.438848920863315</v>
      </c>
      <c r="F160" s="1549">
        <v>0.2</v>
      </c>
      <c r="G160" s="1545">
        <f t="shared" si="53"/>
        <v>10.69</v>
      </c>
      <c r="H160" s="1545">
        <f t="shared" si="54"/>
        <v>2.58</v>
      </c>
      <c r="I160" s="1546">
        <f t="shared" si="55"/>
        <v>13.27</v>
      </c>
      <c r="J160" s="1547"/>
      <c r="K160" s="1548"/>
      <c r="L160" s="1545"/>
      <c r="M160" s="1548"/>
      <c r="N160" s="1549"/>
      <c r="O160" s="1550"/>
      <c r="P160" s="1545"/>
      <c r="Q160" s="1546"/>
    </row>
    <row r="161" spans="1:17" x14ac:dyDescent="0.25">
      <c r="A161" s="1174" t="s">
        <v>859</v>
      </c>
      <c r="B161" s="1102">
        <v>8</v>
      </c>
      <c r="C161" s="998">
        <f t="shared" si="51"/>
        <v>5.7553956834532377E-2</v>
      </c>
      <c r="D161" s="1545">
        <v>619</v>
      </c>
      <c r="E161" s="1548">
        <f t="shared" si="52"/>
        <v>35.625899280575538</v>
      </c>
      <c r="F161" s="1549">
        <v>0.2</v>
      </c>
      <c r="G161" s="1545">
        <f t="shared" si="53"/>
        <v>7.13</v>
      </c>
      <c r="H161" s="1545">
        <f t="shared" si="54"/>
        <v>1.72</v>
      </c>
      <c r="I161" s="1546">
        <f t="shared" si="55"/>
        <v>8.85</v>
      </c>
      <c r="J161" s="1547"/>
      <c r="K161" s="1548"/>
      <c r="L161" s="1545"/>
      <c r="M161" s="1548"/>
      <c r="N161" s="1549"/>
      <c r="O161" s="1550"/>
      <c r="P161" s="1545"/>
      <c r="Q161" s="1546"/>
    </row>
    <row r="162" spans="1:17" x14ac:dyDescent="0.25">
      <c r="A162" s="1174" t="s">
        <v>860</v>
      </c>
      <c r="B162" s="1102">
        <v>12</v>
      </c>
      <c r="C162" s="998">
        <f t="shared" si="51"/>
        <v>8.6330935251798566E-2</v>
      </c>
      <c r="D162" s="1545">
        <v>619</v>
      </c>
      <c r="E162" s="1548">
        <f t="shared" si="52"/>
        <v>53.438848920863315</v>
      </c>
      <c r="F162" s="1549">
        <v>0.2</v>
      </c>
      <c r="G162" s="1545">
        <f t="shared" si="53"/>
        <v>10.69</v>
      </c>
      <c r="H162" s="1545">
        <f t="shared" si="54"/>
        <v>2.58</v>
      </c>
      <c r="I162" s="1546">
        <f t="shared" si="55"/>
        <v>13.27</v>
      </c>
      <c r="J162" s="1547"/>
      <c r="K162" s="1548"/>
      <c r="L162" s="1545"/>
      <c r="M162" s="1548"/>
      <c r="N162" s="1549"/>
      <c r="O162" s="1550"/>
      <c r="P162" s="1545"/>
      <c r="Q162" s="1546"/>
    </row>
    <row r="163" spans="1:17" x14ac:dyDescent="0.25">
      <c r="A163" s="1174" t="s">
        <v>861</v>
      </c>
      <c r="B163" s="1102">
        <v>12</v>
      </c>
      <c r="C163" s="998">
        <f t="shared" si="51"/>
        <v>8.6330935251798566E-2</v>
      </c>
      <c r="D163" s="1545">
        <v>619</v>
      </c>
      <c r="E163" s="1548">
        <f t="shared" si="52"/>
        <v>53.438848920863315</v>
      </c>
      <c r="F163" s="1549">
        <v>0.2</v>
      </c>
      <c r="G163" s="1545">
        <f t="shared" si="53"/>
        <v>10.69</v>
      </c>
      <c r="H163" s="1545">
        <f t="shared" si="54"/>
        <v>2.58</v>
      </c>
      <c r="I163" s="1546">
        <f t="shared" si="55"/>
        <v>13.27</v>
      </c>
      <c r="J163" s="1547"/>
      <c r="K163" s="1548"/>
      <c r="L163" s="1545"/>
      <c r="M163" s="1548"/>
      <c r="N163" s="1549"/>
      <c r="O163" s="1550"/>
      <c r="P163" s="1545"/>
      <c r="Q163" s="1546"/>
    </row>
    <row r="164" spans="1:17" x14ac:dyDescent="0.25">
      <c r="A164" s="1174" t="s">
        <v>862</v>
      </c>
      <c r="B164" s="1102">
        <v>12</v>
      </c>
      <c r="C164" s="998">
        <f t="shared" si="51"/>
        <v>8.6330935251798566E-2</v>
      </c>
      <c r="D164" s="1545">
        <v>619</v>
      </c>
      <c r="E164" s="1548">
        <f t="shared" si="52"/>
        <v>53.438848920863315</v>
      </c>
      <c r="F164" s="1549">
        <v>0.2</v>
      </c>
      <c r="G164" s="1545">
        <f t="shared" si="53"/>
        <v>10.69</v>
      </c>
      <c r="H164" s="1545">
        <f t="shared" si="54"/>
        <v>2.58</v>
      </c>
      <c r="I164" s="1546">
        <f t="shared" si="55"/>
        <v>13.27</v>
      </c>
      <c r="J164" s="1547"/>
      <c r="K164" s="1548"/>
      <c r="L164" s="1545"/>
      <c r="M164" s="1548"/>
      <c r="N164" s="1549"/>
      <c r="O164" s="1550"/>
      <c r="P164" s="1545"/>
      <c r="Q164" s="1546"/>
    </row>
    <row r="165" spans="1:17" x14ac:dyDescent="0.25">
      <c r="A165" s="1174" t="s">
        <v>863</v>
      </c>
      <c r="B165" s="1102">
        <v>12</v>
      </c>
      <c r="C165" s="998">
        <f t="shared" si="51"/>
        <v>8.6330935251798566E-2</v>
      </c>
      <c r="D165" s="1545">
        <v>619</v>
      </c>
      <c r="E165" s="1548">
        <f t="shared" si="52"/>
        <v>53.438848920863315</v>
      </c>
      <c r="F165" s="1549">
        <v>0.2</v>
      </c>
      <c r="G165" s="1545">
        <f t="shared" si="53"/>
        <v>10.69</v>
      </c>
      <c r="H165" s="1545">
        <f t="shared" si="54"/>
        <v>2.58</v>
      </c>
      <c r="I165" s="1546">
        <f t="shared" si="55"/>
        <v>13.27</v>
      </c>
      <c r="J165" s="1547"/>
      <c r="K165" s="1548"/>
      <c r="L165" s="1545"/>
      <c r="M165" s="1548"/>
      <c r="N165" s="1549"/>
      <c r="O165" s="1550"/>
      <c r="P165" s="1545"/>
      <c r="Q165" s="1546"/>
    </row>
    <row r="166" spans="1:17" x14ac:dyDescent="0.25">
      <c r="A166" s="1171" t="s">
        <v>864</v>
      </c>
      <c r="B166" s="1102"/>
      <c r="C166" s="998"/>
      <c r="D166" s="1545"/>
      <c r="E166" s="1548"/>
      <c r="F166" s="1549"/>
      <c r="G166" s="1545"/>
      <c r="H166" s="1545"/>
      <c r="I166" s="1546"/>
      <c r="J166" s="1547">
        <v>74</v>
      </c>
      <c r="K166" s="1548">
        <f t="shared" ref="K166:K167" si="56">J166/139</f>
        <v>0.53237410071942448</v>
      </c>
      <c r="L166" s="1545">
        <v>735</v>
      </c>
      <c r="M166" s="1548">
        <f t="shared" ref="M166:M167" si="57">K166*L166</f>
        <v>391.29496402877697</v>
      </c>
      <c r="N166" s="1549">
        <v>1</v>
      </c>
      <c r="O166" s="1550">
        <f t="shared" ref="O166:O167" si="58">ROUND(M166*N166,2)</f>
        <v>391.29</v>
      </c>
      <c r="P166" s="1545">
        <f t="shared" ref="P166" si="59">ROUND(O166*0.2409,2)</f>
        <v>94.26</v>
      </c>
      <c r="Q166" s="1546">
        <f t="shared" ref="Q166:Q167" si="60">O166+P166</f>
        <v>485.55</v>
      </c>
    </row>
    <row r="167" spans="1:17" x14ac:dyDescent="0.25">
      <c r="A167" s="1171" t="s">
        <v>865</v>
      </c>
      <c r="B167" s="1102">
        <v>35</v>
      </c>
      <c r="C167" s="998">
        <f t="shared" si="51"/>
        <v>0.25179856115107913</v>
      </c>
      <c r="D167" s="1545">
        <v>735</v>
      </c>
      <c r="E167" s="1548">
        <f t="shared" si="52"/>
        <v>185.07194244604315</v>
      </c>
      <c r="F167" s="1549">
        <v>0.2</v>
      </c>
      <c r="G167" s="1545">
        <f t="shared" si="53"/>
        <v>37.01</v>
      </c>
      <c r="H167" s="1545">
        <f t="shared" si="54"/>
        <v>8.92</v>
      </c>
      <c r="I167" s="1546">
        <f t="shared" si="55"/>
        <v>45.93</v>
      </c>
      <c r="J167" s="1547">
        <v>104</v>
      </c>
      <c r="K167" s="1548">
        <f t="shared" si="56"/>
        <v>0.74820143884892087</v>
      </c>
      <c r="L167" s="1545">
        <v>735</v>
      </c>
      <c r="M167" s="1548">
        <f t="shared" si="57"/>
        <v>549.92805755395682</v>
      </c>
      <c r="N167" s="1549">
        <v>1</v>
      </c>
      <c r="O167" s="1550">
        <f t="shared" si="58"/>
        <v>549.92999999999995</v>
      </c>
      <c r="P167" s="1545">
        <f>ROUND(O167*0.2131,2)</f>
        <v>117.19</v>
      </c>
      <c r="Q167" s="1546">
        <f t="shared" si="60"/>
        <v>667.11999999999989</v>
      </c>
    </row>
    <row r="168" spans="1:17" s="1110" customFormat="1" ht="36" customHeight="1" x14ac:dyDescent="0.25">
      <c r="A168" s="1169" t="s">
        <v>8</v>
      </c>
      <c r="B168" s="1327">
        <f>SUM(B169:B204)</f>
        <v>48</v>
      </c>
      <c r="C168" s="251">
        <f>SUM(C169:C204)</f>
        <v>0.34532374100719426</v>
      </c>
      <c r="D168" s="1553"/>
      <c r="E168" s="1553"/>
      <c r="F168" s="1553"/>
      <c r="G168" s="1554">
        <f t="shared" ref="G168:I168" si="61">SUM(G169:G204)</f>
        <v>36.96</v>
      </c>
      <c r="H168" s="1554">
        <f t="shared" si="61"/>
        <v>8.7700000000000014</v>
      </c>
      <c r="I168" s="1555">
        <f t="shared" si="61"/>
        <v>45.73</v>
      </c>
      <c r="J168" s="1556">
        <f>SUM(J169:J204)</f>
        <v>2741.75</v>
      </c>
      <c r="K168" s="1560">
        <f>SUM(K169:K204)</f>
        <v>17.545054522419797</v>
      </c>
      <c r="L168" s="1553"/>
      <c r="M168" s="1553"/>
      <c r="N168" s="1553"/>
      <c r="O168" s="1557">
        <f>SUM(O169:O204)</f>
        <v>6186.8700000000008</v>
      </c>
      <c r="P168" s="1554">
        <f t="shared" ref="P168:Q168" si="62">SUM(P169:P204)</f>
        <v>1471.76</v>
      </c>
      <c r="Q168" s="1555">
        <f t="shared" si="62"/>
        <v>7658.6300000000019</v>
      </c>
    </row>
    <row r="169" spans="1:17" ht="15.6" customHeight="1" x14ac:dyDescent="0.25">
      <c r="A169" s="1146" t="s">
        <v>390</v>
      </c>
      <c r="B169" s="1102"/>
      <c r="C169" s="975"/>
      <c r="D169" s="1545"/>
      <c r="E169" s="1545"/>
      <c r="F169" s="1545"/>
      <c r="G169" s="1545"/>
      <c r="H169" s="1545"/>
      <c r="I169" s="1546"/>
      <c r="J169" s="1558">
        <v>95.25</v>
      </c>
      <c r="K169" s="1548">
        <f>J169/159</f>
        <v>0.59905660377358494</v>
      </c>
      <c r="L169" s="1552">
        <v>845</v>
      </c>
      <c r="M169" s="1548">
        <f>K169*L169</f>
        <v>506.20283018867929</v>
      </c>
      <c r="N169" s="1549">
        <v>0.3</v>
      </c>
      <c r="O169" s="1550">
        <f>ROUND(M169*N169,2)</f>
        <v>151.86000000000001</v>
      </c>
      <c r="P169" s="1545">
        <f>ROUND(O169*0.2252,2)</f>
        <v>34.200000000000003</v>
      </c>
      <c r="Q169" s="1546">
        <f>O169+P169</f>
        <v>186.06</v>
      </c>
    </row>
    <row r="170" spans="1:17" ht="15.6" customHeight="1" x14ac:dyDescent="0.25">
      <c r="A170" s="1146" t="s">
        <v>866</v>
      </c>
      <c r="B170" s="1102"/>
      <c r="C170" s="975"/>
      <c r="D170" s="1545"/>
      <c r="E170" s="1545"/>
      <c r="F170" s="1545"/>
      <c r="G170" s="1545"/>
      <c r="H170" s="1545"/>
      <c r="I170" s="1546"/>
      <c r="J170" s="1558">
        <v>39</v>
      </c>
      <c r="K170" s="1548">
        <f t="shared" ref="K170:K187" si="63">J170/159</f>
        <v>0.24528301886792453</v>
      </c>
      <c r="L170" s="1552" t="s">
        <v>2198</v>
      </c>
      <c r="M170" s="1548">
        <f>J170*L170</f>
        <v>116.883</v>
      </c>
      <c r="N170" s="1549">
        <v>0.3</v>
      </c>
      <c r="O170" s="1550">
        <f>ROUND(M170*N170,2)</f>
        <v>35.06</v>
      </c>
      <c r="P170" s="1545">
        <f>ROUND(O170*0.2252,2)</f>
        <v>7.9</v>
      </c>
      <c r="Q170" s="1546">
        <f t="shared" ref="Q170:Q193" si="64">O170+P170</f>
        <v>42.96</v>
      </c>
    </row>
    <row r="171" spans="1:17" ht="15.6" customHeight="1" x14ac:dyDescent="0.25">
      <c r="A171" s="1146" t="s">
        <v>867</v>
      </c>
      <c r="B171" s="1102"/>
      <c r="C171" s="975"/>
      <c r="D171" s="1545"/>
      <c r="E171" s="1545"/>
      <c r="F171" s="1545"/>
      <c r="G171" s="1545"/>
      <c r="H171" s="1545"/>
      <c r="I171" s="1546"/>
      <c r="J171" s="1558">
        <v>24</v>
      </c>
      <c r="K171" s="1548">
        <f t="shared" si="63"/>
        <v>0.15094339622641509</v>
      </c>
      <c r="L171" s="1552" t="s">
        <v>2198</v>
      </c>
      <c r="M171" s="1548">
        <f t="shared" ref="M171:M179" si="65">J171*L171</f>
        <v>71.927999999999997</v>
      </c>
      <c r="N171" s="1549">
        <v>0.3</v>
      </c>
      <c r="O171" s="1550">
        <f t="shared" ref="O171:O179" si="66">ROUND(M171*N171,2)</f>
        <v>21.58</v>
      </c>
      <c r="P171" s="1545">
        <f t="shared" ref="P171:P174" si="67">ROUND(O171*0.2409,2)</f>
        <v>5.2</v>
      </c>
      <c r="Q171" s="1546">
        <f t="shared" si="64"/>
        <v>26.779999999999998</v>
      </c>
    </row>
    <row r="172" spans="1:17" ht="15.6" customHeight="1" x14ac:dyDescent="0.25">
      <c r="A172" s="1146" t="s">
        <v>868</v>
      </c>
      <c r="B172" s="1102"/>
      <c r="C172" s="975"/>
      <c r="D172" s="1545"/>
      <c r="E172" s="1545"/>
      <c r="F172" s="1545"/>
      <c r="G172" s="1545"/>
      <c r="H172" s="1545"/>
      <c r="I172" s="1546"/>
      <c r="J172" s="1558">
        <v>45</v>
      </c>
      <c r="K172" s="1548">
        <f t="shared" si="63"/>
        <v>0.28301886792452829</v>
      </c>
      <c r="L172" s="1552" t="s">
        <v>2198</v>
      </c>
      <c r="M172" s="1548">
        <f t="shared" si="65"/>
        <v>134.86500000000001</v>
      </c>
      <c r="N172" s="1549">
        <v>0.3</v>
      </c>
      <c r="O172" s="1550">
        <f t="shared" si="66"/>
        <v>40.46</v>
      </c>
      <c r="P172" s="1545">
        <f>ROUND(O172*0.2252,2)</f>
        <v>9.11</v>
      </c>
      <c r="Q172" s="1546">
        <f t="shared" si="64"/>
        <v>49.57</v>
      </c>
    </row>
    <row r="173" spans="1:17" ht="15.6" customHeight="1" x14ac:dyDescent="0.25">
      <c r="A173" s="1146" t="s">
        <v>869</v>
      </c>
      <c r="B173" s="1102"/>
      <c r="C173" s="975"/>
      <c r="D173" s="1545"/>
      <c r="E173" s="1545"/>
      <c r="F173" s="1545"/>
      <c r="G173" s="1545"/>
      <c r="H173" s="1545"/>
      <c r="I173" s="1546"/>
      <c r="J173" s="1558">
        <v>59</v>
      </c>
      <c r="K173" s="1548">
        <f t="shared" si="63"/>
        <v>0.37106918238993708</v>
      </c>
      <c r="L173" s="1552" t="s">
        <v>2198</v>
      </c>
      <c r="M173" s="1548">
        <f t="shared" si="65"/>
        <v>176.82299999999998</v>
      </c>
      <c r="N173" s="1549">
        <v>0.3</v>
      </c>
      <c r="O173" s="1550">
        <f t="shared" si="66"/>
        <v>53.05</v>
      </c>
      <c r="P173" s="1545">
        <f t="shared" si="67"/>
        <v>12.78</v>
      </c>
      <c r="Q173" s="1546">
        <f t="shared" si="64"/>
        <v>65.83</v>
      </c>
    </row>
    <row r="174" spans="1:17" ht="15.6" customHeight="1" x14ac:dyDescent="0.25">
      <c r="A174" s="1146" t="s">
        <v>870</v>
      </c>
      <c r="B174" s="1102"/>
      <c r="C174" s="975"/>
      <c r="D174" s="1545"/>
      <c r="E174" s="1545"/>
      <c r="F174" s="1545"/>
      <c r="G174" s="1545"/>
      <c r="H174" s="1545"/>
      <c r="I174" s="1546"/>
      <c r="J174" s="1558">
        <v>53</v>
      </c>
      <c r="K174" s="1548">
        <f t="shared" si="63"/>
        <v>0.33333333333333331</v>
      </c>
      <c r="L174" s="1552" t="s">
        <v>2198</v>
      </c>
      <c r="M174" s="1548">
        <f t="shared" si="65"/>
        <v>158.84100000000001</v>
      </c>
      <c r="N174" s="1549">
        <v>0.3</v>
      </c>
      <c r="O174" s="1550">
        <f t="shared" si="66"/>
        <v>47.65</v>
      </c>
      <c r="P174" s="1545">
        <f t="shared" si="67"/>
        <v>11.48</v>
      </c>
      <c r="Q174" s="1546">
        <f t="shared" si="64"/>
        <v>59.129999999999995</v>
      </c>
    </row>
    <row r="175" spans="1:17" ht="15.6" customHeight="1" x14ac:dyDescent="0.25">
      <c r="A175" s="1146" t="s">
        <v>871</v>
      </c>
      <c r="B175" s="1102"/>
      <c r="C175" s="975"/>
      <c r="D175" s="1545"/>
      <c r="E175" s="1545"/>
      <c r="F175" s="1545"/>
      <c r="G175" s="1545"/>
      <c r="H175" s="1545"/>
      <c r="I175" s="1546"/>
      <c r="J175" s="1558">
        <v>50</v>
      </c>
      <c r="K175" s="1548">
        <f t="shared" si="63"/>
        <v>0.31446540880503143</v>
      </c>
      <c r="L175" s="1552" t="s">
        <v>2198</v>
      </c>
      <c r="M175" s="1548">
        <f t="shared" si="65"/>
        <v>149.85</v>
      </c>
      <c r="N175" s="1549">
        <v>0.3</v>
      </c>
      <c r="O175" s="1550">
        <f t="shared" si="66"/>
        <v>44.96</v>
      </c>
      <c r="P175" s="1545">
        <f t="shared" ref="P175:P177" si="68">ROUND(O175*0.2252,2)</f>
        <v>10.119999999999999</v>
      </c>
      <c r="Q175" s="1546">
        <f t="shared" si="64"/>
        <v>55.08</v>
      </c>
    </row>
    <row r="176" spans="1:17" ht="15.6" customHeight="1" x14ac:dyDescent="0.25">
      <c r="A176" s="1146" t="s">
        <v>872</v>
      </c>
      <c r="B176" s="1102"/>
      <c r="C176" s="975"/>
      <c r="D176" s="1545"/>
      <c r="E176" s="1545"/>
      <c r="F176" s="1545"/>
      <c r="G176" s="1545"/>
      <c r="H176" s="1545"/>
      <c r="I176" s="1546"/>
      <c r="J176" s="1558">
        <v>59</v>
      </c>
      <c r="K176" s="1548">
        <f t="shared" si="63"/>
        <v>0.37106918238993708</v>
      </c>
      <c r="L176" s="1552" t="s">
        <v>2198</v>
      </c>
      <c r="M176" s="1548">
        <f t="shared" si="65"/>
        <v>176.82299999999998</v>
      </c>
      <c r="N176" s="1549">
        <v>0.3</v>
      </c>
      <c r="O176" s="1550">
        <f t="shared" si="66"/>
        <v>53.05</v>
      </c>
      <c r="P176" s="1545">
        <f t="shared" si="68"/>
        <v>11.95</v>
      </c>
      <c r="Q176" s="1546">
        <f t="shared" si="64"/>
        <v>65</v>
      </c>
    </row>
    <row r="177" spans="1:17" ht="15.6" customHeight="1" x14ac:dyDescent="0.25">
      <c r="A177" s="1146" t="s">
        <v>873</v>
      </c>
      <c r="B177" s="1102"/>
      <c r="C177" s="975"/>
      <c r="D177" s="1545"/>
      <c r="E177" s="1545"/>
      <c r="F177" s="1545"/>
      <c r="G177" s="1545"/>
      <c r="H177" s="1545"/>
      <c r="I177" s="1546"/>
      <c r="J177" s="1558">
        <v>72</v>
      </c>
      <c r="K177" s="1548">
        <f t="shared" si="63"/>
        <v>0.45283018867924529</v>
      </c>
      <c r="L177" s="1552" t="s">
        <v>2198</v>
      </c>
      <c r="M177" s="1548">
        <f t="shared" si="65"/>
        <v>215.78399999999999</v>
      </c>
      <c r="N177" s="1549">
        <v>0.3</v>
      </c>
      <c r="O177" s="1550">
        <f t="shared" si="66"/>
        <v>64.739999999999995</v>
      </c>
      <c r="P177" s="1545">
        <f t="shared" si="68"/>
        <v>14.58</v>
      </c>
      <c r="Q177" s="1546">
        <f t="shared" si="64"/>
        <v>79.319999999999993</v>
      </c>
    </row>
    <row r="178" spans="1:17" ht="15.6" customHeight="1" x14ac:dyDescent="0.25">
      <c r="A178" s="1146" t="s">
        <v>874</v>
      </c>
      <c r="B178" s="1102"/>
      <c r="C178" s="975"/>
      <c r="D178" s="1545"/>
      <c r="E178" s="1545"/>
      <c r="F178" s="1545"/>
      <c r="G178" s="1545"/>
      <c r="H178" s="1545"/>
      <c r="I178" s="1546"/>
      <c r="J178" s="1558">
        <v>66</v>
      </c>
      <c r="K178" s="1548">
        <f t="shared" si="63"/>
        <v>0.41509433962264153</v>
      </c>
      <c r="L178" s="1552" t="s">
        <v>2198</v>
      </c>
      <c r="M178" s="1548">
        <f t="shared" si="65"/>
        <v>197.80199999999999</v>
      </c>
      <c r="N178" s="1549">
        <v>0.3</v>
      </c>
      <c r="O178" s="1550">
        <f t="shared" si="66"/>
        <v>59.34</v>
      </c>
      <c r="P178" s="1545">
        <f t="shared" ref="P178:P193" si="69">ROUND(O178*0.2409,2)</f>
        <v>14.3</v>
      </c>
      <c r="Q178" s="1546">
        <f t="shared" si="64"/>
        <v>73.64</v>
      </c>
    </row>
    <row r="179" spans="1:17" ht="15.6" customHeight="1" x14ac:dyDescent="0.25">
      <c r="A179" s="1146" t="s">
        <v>875</v>
      </c>
      <c r="B179" s="1102"/>
      <c r="C179" s="975"/>
      <c r="D179" s="1545"/>
      <c r="E179" s="1545"/>
      <c r="F179" s="1545"/>
      <c r="G179" s="1545"/>
      <c r="H179" s="1545"/>
      <c r="I179" s="1546"/>
      <c r="J179" s="1558">
        <v>18</v>
      </c>
      <c r="K179" s="1548">
        <f t="shared" si="63"/>
        <v>0.11320754716981132</v>
      </c>
      <c r="L179" s="1552" t="s">
        <v>2198</v>
      </c>
      <c r="M179" s="1548">
        <f t="shared" si="65"/>
        <v>53.945999999999998</v>
      </c>
      <c r="N179" s="1549">
        <v>0.3</v>
      </c>
      <c r="O179" s="1550">
        <f t="shared" si="66"/>
        <v>16.18</v>
      </c>
      <c r="P179" s="1545">
        <f t="shared" ref="P179" si="70">ROUND(O179*0.2252,2)</f>
        <v>3.64</v>
      </c>
      <c r="Q179" s="1546">
        <f t="shared" si="64"/>
        <v>19.82</v>
      </c>
    </row>
    <row r="180" spans="1:17" ht="15.6" customHeight="1" x14ac:dyDescent="0.25">
      <c r="A180" s="1171" t="s">
        <v>876</v>
      </c>
      <c r="B180" s="1102"/>
      <c r="C180" s="975"/>
      <c r="D180" s="1545"/>
      <c r="E180" s="1545"/>
      <c r="F180" s="1545"/>
      <c r="G180" s="1545"/>
      <c r="H180" s="1545"/>
      <c r="I180" s="1546"/>
      <c r="J180" s="1547">
        <v>119</v>
      </c>
      <c r="K180" s="1548">
        <f>J180/159</f>
        <v>0.74842767295597479</v>
      </c>
      <c r="L180" s="1545">
        <v>1401</v>
      </c>
      <c r="M180" s="1548">
        <f>K180*L180</f>
        <v>1048.5471698113206</v>
      </c>
      <c r="N180" s="1549">
        <v>0.3</v>
      </c>
      <c r="O180" s="1550">
        <f>ROUND(M180*N180,2)</f>
        <v>314.56</v>
      </c>
      <c r="P180" s="1545">
        <f t="shared" si="69"/>
        <v>75.78</v>
      </c>
      <c r="Q180" s="1546">
        <f t="shared" si="64"/>
        <v>390.34000000000003</v>
      </c>
    </row>
    <row r="181" spans="1:17" ht="15.6" customHeight="1" x14ac:dyDescent="0.25">
      <c r="A181" s="1171" t="s">
        <v>877</v>
      </c>
      <c r="B181" s="1102"/>
      <c r="C181" s="975"/>
      <c r="D181" s="1545"/>
      <c r="E181" s="1545"/>
      <c r="F181" s="1545"/>
      <c r="G181" s="1545"/>
      <c r="H181" s="1545"/>
      <c r="I181" s="1546"/>
      <c r="J181" s="1547">
        <v>119</v>
      </c>
      <c r="K181" s="1548">
        <f t="shared" si="63"/>
        <v>0.74842767295597479</v>
      </c>
      <c r="L181" s="1551">
        <v>620</v>
      </c>
      <c r="M181" s="1548">
        <f>K181*L181</f>
        <v>464.02515723270437</v>
      </c>
      <c r="N181" s="1549">
        <v>0.3</v>
      </c>
      <c r="O181" s="1550">
        <f>ROUND(M181*N181,2)</f>
        <v>139.21</v>
      </c>
      <c r="P181" s="1545">
        <f>ROUND(O181*0.2131,2)</f>
        <v>29.67</v>
      </c>
      <c r="Q181" s="1546">
        <f t="shared" si="64"/>
        <v>168.88</v>
      </c>
    </row>
    <row r="182" spans="1:17" ht="15.6" customHeight="1" x14ac:dyDescent="0.25">
      <c r="A182" s="1171" t="s">
        <v>878</v>
      </c>
      <c r="B182" s="1102"/>
      <c r="C182" s="975"/>
      <c r="D182" s="1545"/>
      <c r="E182" s="1545"/>
      <c r="F182" s="1545"/>
      <c r="G182" s="1545"/>
      <c r="H182" s="1545"/>
      <c r="I182" s="1546"/>
      <c r="J182" s="1547">
        <v>119</v>
      </c>
      <c r="K182" s="1548">
        <f t="shared" si="63"/>
        <v>0.74842767295597479</v>
      </c>
      <c r="L182" s="1551">
        <v>485</v>
      </c>
      <c r="M182" s="1548">
        <f t="shared" ref="M182:M186" si="71">K182*L182</f>
        <v>362.98742138364776</v>
      </c>
      <c r="N182" s="1549">
        <v>0.3</v>
      </c>
      <c r="O182" s="1550">
        <f t="shared" ref="O182:O193" si="72">ROUND(M182*N182,2)</f>
        <v>108.9</v>
      </c>
      <c r="P182" s="1545">
        <f t="shared" si="69"/>
        <v>26.23</v>
      </c>
      <c r="Q182" s="1546">
        <f t="shared" si="64"/>
        <v>135.13</v>
      </c>
    </row>
    <row r="183" spans="1:17" ht="15.6" customHeight="1" x14ac:dyDescent="0.25">
      <c r="A183" s="1171" t="s">
        <v>879</v>
      </c>
      <c r="B183" s="1102"/>
      <c r="C183" s="975"/>
      <c r="D183" s="1545"/>
      <c r="E183" s="1545"/>
      <c r="F183" s="1545"/>
      <c r="G183" s="1545"/>
      <c r="H183" s="1545"/>
      <c r="I183" s="1546"/>
      <c r="J183" s="1547">
        <v>119</v>
      </c>
      <c r="K183" s="1548">
        <f t="shared" si="63"/>
        <v>0.74842767295597479</v>
      </c>
      <c r="L183" s="1551">
        <v>485</v>
      </c>
      <c r="M183" s="1548">
        <f t="shared" si="71"/>
        <v>362.98742138364776</v>
      </c>
      <c r="N183" s="1549">
        <v>0.3</v>
      </c>
      <c r="O183" s="1550">
        <f t="shared" si="72"/>
        <v>108.9</v>
      </c>
      <c r="P183" s="1545">
        <f t="shared" si="69"/>
        <v>26.23</v>
      </c>
      <c r="Q183" s="1546">
        <f t="shared" si="64"/>
        <v>135.13</v>
      </c>
    </row>
    <row r="184" spans="1:17" ht="15.6" customHeight="1" x14ac:dyDescent="0.25">
      <c r="A184" s="1171" t="s">
        <v>880</v>
      </c>
      <c r="B184" s="1102"/>
      <c r="C184" s="975"/>
      <c r="D184" s="1545"/>
      <c r="E184" s="1545"/>
      <c r="F184" s="1545"/>
      <c r="G184" s="1545"/>
      <c r="H184" s="1545"/>
      <c r="I184" s="1546"/>
      <c r="J184" s="1547">
        <v>119</v>
      </c>
      <c r="K184" s="1548">
        <f t="shared" si="63"/>
        <v>0.74842767295597479</v>
      </c>
      <c r="L184" s="1551">
        <v>485</v>
      </c>
      <c r="M184" s="1548">
        <f t="shared" si="71"/>
        <v>362.98742138364776</v>
      </c>
      <c r="N184" s="1549">
        <v>0.3</v>
      </c>
      <c r="O184" s="1550">
        <f t="shared" si="72"/>
        <v>108.9</v>
      </c>
      <c r="P184" s="1545">
        <f t="shared" si="69"/>
        <v>26.23</v>
      </c>
      <c r="Q184" s="1546">
        <f t="shared" si="64"/>
        <v>135.13</v>
      </c>
    </row>
    <row r="185" spans="1:17" x14ac:dyDescent="0.25">
      <c r="A185" s="1174" t="s">
        <v>881</v>
      </c>
      <c r="B185" s="1102"/>
      <c r="C185" s="975"/>
      <c r="D185" s="1545"/>
      <c r="E185" s="1545"/>
      <c r="F185" s="1545"/>
      <c r="G185" s="1545"/>
      <c r="H185" s="1545"/>
      <c r="I185" s="1546"/>
      <c r="J185" s="1547">
        <v>119</v>
      </c>
      <c r="K185" s="1548">
        <f t="shared" si="63"/>
        <v>0.74842767295597479</v>
      </c>
      <c r="L185" s="1551">
        <v>485</v>
      </c>
      <c r="M185" s="1548">
        <f t="shared" si="71"/>
        <v>362.98742138364776</v>
      </c>
      <c r="N185" s="1549">
        <v>0.3</v>
      </c>
      <c r="O185" s="1550">
        <f t="shared" si="72"/>
        <v>108.9</v>
      </c>
      <c r="P185" s="1545">
        <f>ROUND(O185*0.2131,2)</f>
        <v>23.21</v>
      </c>
      <c r="Q185" s="1546">
        <f t="shared" si="64"/>
        <v>132.11000000000001</v>
      </c>
    </row>
    <row r="186" spans="1:17" x14ac:dyDescent="0.25">
      <c r="A186" s="1174" t="s">
        <v>882</v>
      </c>
      <c r="B186" s="1102"/>
      <c r="C186" s="975"/>
      <c r="D186" s="1545"/>
      <c r="E186" s="1545"/>
      <c r="F186" s="1545"/>
      <c r="G186" s="1545"/>
      <c r="H186" s="1545"/>
      <c r="I186" s="1546"/>
      <c r="J186" s="1547">
        <v>119</v>
      </c>
      <c r="K186" s="1548">
        <f t="shared" si="63"/>
        <v>0.74842767295597479</v>
      </c>
      <c r="L186" s="1545">
        <v>1058</v>
      </c>
      <c r="M186" s="1548">
        <f t="shared" si="71"/>
        <v>791.83647798742129</v>
      </c>
      <c r="N186" s="1549">
        <v>0.3</v>
      </c>
      <c r="O186" s="1550">
        <f t="shared" si="72"/>
        <v>237.55</v>
      </c>
      <c r="P186" s="1545">
        <f t="shared" si="69"/>
        <v>57.23</v>
      </c>
      <c r="Q186" s="1546">
        <f t="shared" si="64"/>
        <v>294.78000000000003</v>
      </c>
    </row>
    <row r="187" spans="1:17" x14ac:dyDescent="0.25">
      <c r="A187" s="1174" t="s">
        <v>883</v>
      </c>
      <c r="B187" s="1102"/>
      <c r="C187" s="975"/>
      <c r="D187" s="1545"/>
      <c r="E187" s="1545"/>
      <c r="F187" s="1545"/>
      <c r="G187" s="1545"/>
      <c r="H187" s="1545"/>
      <c r="I187" s="1546"/>
      <c r="J187" s="1547">
        <v>119</v>
      </c>
      <c r="K187" s="1548">
        <f t="shared" si="63"/>
        <v>0.74842767295597479</v>
      </c>
      <c r="L187" s="1545">
        <v>1187</v>
      </c>
      <c r="M187" s="1548">
        <f>K187*L187</f>
        <v>888.38364779874212</v>
      </c>
      <c r="N187" s="1549">
        <v>0.3</v>
      </c>
      <c r="O187" s="1550">
        <f t="shared" si="72"/>
        <v>266.52</v>
      </c>
      <c r="P187" s="1545">
        <f t="shared" si="69"/>
        <v>64.2</v>
      </c>
      <c r="Q187" s="1546">
        <f t="shared" si="64"/>
        <v>330.71999999999997</v>
      </c>
    </row>
    <row r="188" spans="1:17" x14ac:dyDescent="0.25">
      <c r="A188" s="1174" t="s">
        <v>884</v>
      </c>
      <c r="B188" s="1102"/>
      <c r="C188" s="975"/>
      <c r="D188" s="1545"/>
      <c r="E188" s="1545"/>
      <c r="F188" s="1545"/>
      <c r="G188" s="1545"/>
      <c r="H188" s="1545"/>
      <c r="I188" s="1546"/>
      <c r="J188" s="1547">
        <v>69</v>
      </c>
      <c r="K188" s="1548">
        <f>J188/139</f>
        <v>0.49640287769784175</v>
      </c>
      <c r="L188" s="1551">
        <v>2485</v>
      </c>
      <c r="M188" s="1548">
        <f t="shared" ref="M188:M193" si="73">K188*L188</f>
        <v>1233.5611510791368</v>
      </c>
      <c r="N188" s="1549">
        <v>1</v>
      </c>
      <c r="O188" s="1550">
        <f t="shared" si="72"/>
        <v>1233.56</v>
      </c>
      <c r="P188" s="1545">
        <f t="shared" si="69"/>
        <v>297.16000000000003</v>
      </c>
      <c r="Q188" s="1546">
        <f t="shared" si="64"/>
        <v>1530.72</v>
      </c>
    </row>
    <row r="189" spans="1:17" x14ac:dyDescent="0.25">
      <c r="A189" s="1174" t="s">
        <v>885</v>
      </c>
      <c r="B189" s="1102"/>
      <c r="C189" s="975"/>
      <c r="D189" s="1545"/>
      <c r="E189" s="1545"/>
      <c r="F189" s="1545"/>
      <c r="G189" s="1545"/>
      <c r="H189" s="1545"/>
      <c r="I189" s="1546"/>
      <c r="J189" s="1547">
        <v>104</v>
      </c>
      <c r="K189" s="1548">
        <f>J189/139</f>
        <v>0.74820143884892087</v>
      </c>
      <c r="L189" s="1551">
        <v>1726</v>
      </c>
      <c r="M189" s="1548">
        <f t="shared" si="73"/>
        <v>1291.3956834532373</v>
      </c>
      <c r="N189" s="1549">
        <v>1</v>
      </c>
      <c r="O189" s="1550">
        <f t="shared" si="72"/>
        <v>1291.4000000000001</v>
      </c>
      <c r="P189" s="1545">
        <f t="shared" si="69"/>
        <v>311.10000000000002</v>
      </c>
      <c r="Q189" s="1546">
        <f t="shared" si="64"/>
        <v>1602.5</v>
      </c>
    </row>
    <row r="190" spans="1:17" x14ac:dyDescent="0.25">
      <c r="A190" s="1174" t="s">
        <v>886</v>
      </c>
      <c r="B190" s="1102"/>
      <c r="C190" s="975"/>
      <c r="D190" s="1545"/>
      <c r="E190" s="1545"/>
      <c r="F190" s="1545"/>
      <c r="G190" s="1545"/>
      <c r="H190" s="1545"/>
      <c r="I190" s="1546"/>
      <c r="J190" s="1547">
        <v>21</v>
      </c>
      <c r="K190" s="1548">
        <f t="shared" ref="K190:K193" si="74">J190/139</f>
        <v>0.15107913669064749</v>
      </c>
      <c r="L190" s="1545">
        <v>535</v>
      </c>
      <c r="M190" s="1548">
        <f t="shared" si="73"/>
        <v>80.827338129496411</v>
      </c>
      <c r="N190" s="1549">
        <v>1</v>
      </c>
      <c r="O190" s="1550">
        <f t="shared" si="72"/>
        <v>80.83</v>
      </c>
      <c r="P190" s="1545">
        <f t="shared" si="69"/>
        <v>19.47</v>
      </c>
      <c r="Q190" s="1546">
        <f t="shared" si="64"/>
        <v>100.3</v>
      </c>
    </row>
    <row r="191" spans="1:17" x14ac:dyDescent="0.25">
      <c r="A191" s="1171" t="s">
        <v>887</v>
      </c>
      <c r="B191" s="1102"/>
      <c r="C191" s="975"/>
      <c r="D191" s="1545"/>
      <c r="E191" s="1545"/>
      <c r="F191" s="1545"/>
      <c r="G191" s="1545"/>
      <c r="H191" s="1545"/>
      <c r="I191" s="1546"/>
      <c r="J191" s="1547">
        <v>21</v>
      </c>
      <c r="K191" s="1548">
        <f t="shared" si="74"/>
        <v>0.15107913669064749</v>
      </c>
      <c r="L191" s="1545">
        <v>535</v>
      </c>
      <c r="M191" s="1548">
        <f t="shared" si="73"/>
        <v>80.827338129496411</v>
      </c>
      <c r="N191" s="1549">
        <v>1</v>
      </c>
      <c r="O191" s="1550">
        <f t="shared" si="72"/>
        <v>80.83</v>
      </c>
      <c r="P191" s="1545">
        <f t="shared" si="69"/>
        <v>19.47</v>
      </c>
      <c r="Q191" s="1546">
        <f t="shared" si="64"/>
        <v>100.3</v>
      </c>
    </row>
    <row r="192" spans="1:17" x14ac:dyDescent="0.25">
      <c r="A192" s="1171" t="s">
        <v>888</v>
      </c>
      <c r="B192" s="1102"/>
      <c r="C192" s="975"/>
      <c r="D192" s="1545"/>
      <c r="E192" s="1545"/>
      <c r="F192" s="1545"/>
      <c r="G192" s="1545"/>
      <c r="H192" s="1545"/>
      <c r="I192" s="1546"/>
      <c r="J192" s="1547">
        <v>10</v>
      </c>
      <c r="K192" s="1548">
        <f t="shared" si="74"/>
        <v>7.1942446043165464E-2</v>
      </c>
      <c r="L192" s="1545">
        <v>535</v>
      </c>
      <c r="M192" s="1548">
        <f t="shared" si="73"/>
        <v>38.489208633093526</v>
      </c>
      <c r="N192" s="1549">
        <v>1</v>
      </c>
      <c r="O192" s="1550">
        <f t="shared" si="72"/>
        <v>38.49</v>
      </c>
      <c r="P192" s="1545">
        <f t="shared" si="69"/>
        <v>9.27</v>
      </c>
      <c r="Q192" s="1546">
        <f t="shared" si="64"/>
        <v>47.760000000000005</v>
      </c>
    </row>
    <row r="193" spans="1:17" x14ac:dyDescent="0.25">
      <c r="A193" s="1171" t="s">
        <v>889</v>
      </c>
      <c r="B193" s="1102">
        <v>12</v>
      </c>
      <c r="C193" s="998">
        <f t="shared" ref="C193:C196" si="75">B193/139</f>
        <v>8.6330935251798566E-2</v>
      </c>
      <c r="D193" s="1545">
        <v>535</v>
      </c>
      <c r="E193" s="1545">
        <f t="shared" ref="E193:E196" si="76">D193*C193</f>
        <v>46.187050359712231</v>
      </c>
      <c r="F193" s="1549">
        <v>0.2</v>
      </c>
      <c r="G193" s="1545">
        <f>ROUND(E193*F193,2)</f>
        <v>9.24</v>
      </c>
      <c r="H193" s="1545">
        <f>ROUND(G193*0.2409,2)</f>
        <v>2.23</v>
      </c>
      <c r="I193" s="1546">
        <f>G193+H193</f>
        <v>11.47</v>
      </c>
      <c r="J193" s="1547">
        <v>108</v>
      </c>
      <c r="K193" s="1548">
        <f t="shared" si="74"/>
        <v>0.7769784172661871</v>
      </c>
      <c r="L193" s="1545">
        <v>535</v>
      </c>
      <c r="M193" s="1548">
        <f t="shared" si="73"/>
        <v>415.68345323741011</v>
      </c>
      <c r="N193" s="1549">
        <v>1</v>
      </c>
      <c r="O193" s="1550">
        <f t="shared" si="72"/>
        <v>415.68</v>
      </c>
      <c r="P193" s="1545">
        <f t="shared" si="69"/>
        <v>100.14</v>
      </c>
      <c r="Q193" s="1546">
        <f t="shared" si="64"/>
        <v>515.82000000000005</v>
      </c>
    </row>
    <row r="194" spans="1:17" x14ac:dyDescent="0.25">
      <c r="A194" s="1171" t="s">
        <v>890</v>
      </c>
      <c r="B194" s="1102">
        <v>12</v>
      </c>
      <c r="C194" s="998">
        <f t="shared" si="75"/>
        <v>8.6330935251798566E-2</v>
      </c>
      <c r="D194" s="1545">
        <v>535</v>
      </c>
      <c r="E194" s="1545">
        <f t="shared" si="76"/>
        <v>46.187050359712231</v>
      </c>
      <c r="F194" s="1549">
        <v>0.2</v>
      </c>
      <c r="G194" s="1545">
        <f t="shared" ref="G194:G196" si="77">ROUND(E194*F194,2)</f>
        <v>9.24</v>
      </c>
      <c r="H194" s="1545">
        <f>ROUND(G194*0.2252,2)</f>
        <v>2.08</v>
      </c>
      <c r="I194" s="1546">
        <f t="shared" ref="I194:I196" si="78">G194+H194</f>
        <v>11.32</v>
      </c>
      <c r="J194" s="1547"/>
      <c r="K194" s="1548"/>
      <c r="L194" s="1545"/>
      <c r="M194" s="1548"/>
      <c r="N194" s="1549"/>
      <c r="O194" s="1550"/>
      <c r="P194" s="1545"/>
      <c r="Q194" s="1546"/>
    </row>
    <row r="195" spans="1:17" x14ac:dyDescent="0.25">
      <c r="A195" s="1171" t="s">
        <v>891</v>
      </c>
      <c r="B195" s="1102">
        <v>12</v>
      </c>
      <c r="C195" s="998">
        <f t="shared" si="75"/>
        <v>8.6330935251798566E-2</v>
      </c>
      <c r="D195" s="1545">
        <v>535</v>
      </c>
      <c r="E195" s="1545">
        <f t="shared" si="76"/>
        <v>46.187050359712231</v>
      </c>
      <c r="F195" s="1549">
        <v>0.2</v>
      </c>
      <c r="G195" s="1545">
        <f t="shared" si="77"/>
        <v>9.24</v>
      </c>
      <c r="H195" s="1545">
        <f t="shared" ref="H195:H196" si="79">ROUND(G195*0.2409,2)</f>
        <v>2.23</v>
      </c>
      <c r="I195" s="1546">
        <f t="shared" si="78"/>
        <v>11.47</v>
      </c>
      <c r="J195" s="1547"/>
      <c r="K195" s="1548"/>
      <c r="L195" s="1545"/>
      <c r="M195" s="1548"/>
      <c r="N195" s="1549"/>
      <c r="O195" s="1550"/>
      <c r="P195" s="1545"/>
      <c r="Q195" s="1546"/>
    </row>
    <row r="196" spans="1:17" x14ac:dyDescent="0.25">
      <c r="A196" s="1171" t="s">
        <v>892</v>
      </c>
      <c r="B196" s="1102">
        <v>12</v>
      </c>
      <c r="C196" s="998">
        <f t="shared" si="75"/>
        <v>8.6330935251798566E-2</v>
      </c>
      <c r="D196" s="1545">
        <v>535</v>
      </c>
      <c r="E196" s="1545">
        <f t="shared" si="76"/>
        <v>46.187050359712231</v>
      </c>
      <c r="F196" s="1549">
        <v>0.2</v>
      </c>
      <c r="G196" s="1545">
        <f t="shared" si="77"/>
        <v>9.24</v>
      </c>
      <c r="H196" s="1545">
        <f t="shared" si="79"/>
        <v>2.23</v>
      </c>
      <c r="I196" s="1546">
        <f t="shared" si="78"/>
        <v>11.47</v>
      </c>
      <c r="J196" s="1547"/>
      <c r="K196" s="1548"/>
      <c r="L196" s="1545"/>
      <c r="M196" s="1548"/>
      <c r="N196" s="1549"/>
      <c r="O196" s="1550"/>
      <c r="P196" s="1545"/>
      <c r="Q196" s="1546"/>
    </row>
    <row r="197" spans="1:17" x14ac:dyDescent="0.25">
      <c r="A197" s="1171" t="s">
        <v>893</v>
      </c>
      <c r="B197" s="1102"/>
      <c r="C197" s="975"/>
      <c r="D197" s="1545"/>
      <c r="E197" s="1545"/>
      <c r="F197" s="1545"/>
      <c r="G197" s="1545"/>
      <c r="H197" s="1545"/>
      <c r="I197" s="1546"/>
      <c r="J197" s="1547">
        <v>119</v>
      </c>
      <c r="K197" s="1548">
        <f>J197/159</f>
        <v>0.74842767295597479</v>
      </c>
      <c r="L197" s="1545" t="s">
        <v>894</v>
      </c>
      <c r="M197" s="1548">
        <f>K197*L197</f>
        <v>461.77987421383642</v>
      </c>
      <c r="N197" s="1549">
        <v>0.3</v>
      </c>
      <c r="O197" s="1550">
        <f t="shared" ref="O197:O204" si="80">ROUND(M197*N197,2)</f>
        <v>138.53</v>
      </c>
      <c r="P197" s="1545">
        <f t="shared" ref="P197:P204" si="81">ROUND(O197*0.2409,2)</f>
        <v>33.369999999999997</v>
      </c>
      <c r="Q197" s="1546">
        <f t="shared" ref="Q197:Q204" si="82">O197+P197</f>
        <v>171.9</v>
      </c>
    </row>
    <row r="198" spans="1:17" x14ac:dyDescent="0.25">
      <c r="A198" s="1171" t="s">
        <v>895</v>
      </c>
      <c r="B198" s="1102"/>
      <c r="C198" s="975"/>
      <c r="D198" s="1545"/>
      <c r="E198" s="1545"/>
      <c r="F198" s="1545"/>
      <c r="G198" s="1545"/>
      <c r="H198" s="1545"/>
      <c r="I198" s="1546"/>
      <c r="J198" s="1547">
        <v>119</v>
      </c>
      <c r="K198" s="1548">
        <f t="shared" ref="K198:K204" si="83">J198/159</f>
        <v>0.74842767295597479</v>
      </c>
      <c r="L198" s="1545" t="s">
        <v>896</v>
      </c>
      <c r="M198" s="1548">
        <f t="shared" ref="M198:M204" si="84">K198*L198</f>
        <v>385.44025157232704</v>
      </c>
      <c r="N198" s="1549">
        <v>0.3</v>
      </c>
      <c r="O198" s="1550">
        <f t="shared" si="80"/>
        <v>115.63</v>
      </c>
      <c r="P198" s="1545">
        <f t="shared" si="81"/>
        <v>27.86</v>
      </c>
      <c r="Q198" s="1546">
        <f t="shared" si="82"/>
        <v>143.49</v>
      </c>
    </row>
    <row r="199" spans="1:17" x14ac:dyDescent="0.25">
      <c r="A199" s="1171" t="s">
        <v>897</v>
      </c>
      <c r="B199" s="1102"/>
      <c r="C199" s="975"/>
      <c r="D199" s="1545"/>
      <c r="E199" s="1545"/>
      <c r="F199" s="1545"/>
      <c r="G199" s="1545"/>
      <c r="H199" s="1545"/>
      <c r="I199" s="1546"/>
      <c r="J199" s="1547">
        <v>119</v>
      </c>
      <c r="K199" s="1548">
        <f t="shared" si="83"/>
        <v>0.74842767295597479</v>
      </c>
      <c r="L199" s="1545" t="s">
        <v>898</v>
      </c>
      <c r="M199" s="1548">
        <f t="shared" si="84"/>
        <v>701.27672955974833</v>
      </c>
      <c r="N199" s="1549">
        <v>0.3</v>
      </c>
      <c r="O199" s="1550">
        <f t="shared" si="80"/>
        <v>210.38</v>
      </c>
      <c r="P199" s="1545">
        <f t="shared" si="81"/>
        <v>50.68</v>
      </c>
      <c r="Q199" s="1546">
        <f t="shared" si="82"/>
        <v>261.06</v>
      </c>
    </row>
    <row r="200" spans="1:17" x14ac:dyDescent="0.25">
      <c r="A200" s="1171" t="s">
        <v>899</v>
      </c>
      <c r="B200" s="1102"/>
      <c r="C200" s="975"/>
      <c r="D200" s="1545"/>
      <c r="E200" s="1545"/>
      <c r="F200" s="1545"/>
      <c r="G200" s="1545"/>
      <c r="H200" s="1545"/>
      <c r="I200" s="1546"/>
      <c r="J200" s="1547">
        <v>119</v>
      </c>
      <c r="K200" s="1548">
        <f t="shared" si="83"/>
        <v>0.74842767295597479</v>
      </c>
      <c r="L200" s="1545" t="s">
        <v>900</v>
      </c>
      <c r="M200" s="1548">
        <f t="shared" si="84"/>
        <v>392.92452830188677</v>
      </c>
      <c r="N200" s="1549">
        <v>0.3</v>
      </c>
      <c r="O200" s="1550">
        <f t="shared" si="80"/>
        <v>117.88</v>
      </c>
      <c r="P200" s="1545">
        <f>ROUND(O200*0.2131,2)</f>
        <v>25.12</v>
      </c>
      <c r="Q200" s="1546">
        <f t="shared" si="82"/>
        <v>143</v>
      </c>
    </row>
    <row r="201" spans="1:17" x14ac:dyDescent="0.25">
      <c r="A201" s="1171" t="s">
        <v>901</v>
      </c>
      <c r="B201" s="1102"/>
      <c r="C201" s="975"/>
      <c r="D201" s="1545"/>
      <c r="E201" s="1545"/>
      <c r="F201" s="1545"/>
      <c r="G201" s="1545"/>
      <c r="H201" s="1545"/>
      <c r="I201" s="1546"/>
      <c r="J201" s="1547">
        <v>119</v>
      </c>
      <c r="K201" s="1548">
        <f t="shared" si="83"/>
        <v>0.74842767295597479</v>
      </c>
      <c r="L201" s="1545" t="s">
        <v>902</v>
      </c>
      <c r="M201" s="1548">
        <f t="shared" si="84"/>
        <v>374.2138364779874</v>
      </c>
      <c r="N201" s="1549">
        <v>0.3</v>
      </c>
      <c r="O201" s="1550">
        <f t="shared" si="80"/>
        <v>112.26</v>
      </c>
      <c r="P201" s="1545">
        <f t="shared" si="81"/>
        <v>27.04</v>
      </c>
      <c r="Q201" s="1546">
        <f t="shared" si="82"/>
        <v>139.30000000000001</v>
      </c>
    </row>
    <row r="202" spans="1:17" x14ac:dyDescent="0.25">
      <c r="A202" s="1171" t="s">
        <v>897</v>
      </c>
      <c r="B202" s="1102"/>
      <c r="C202" s="975"/>
      <c r="D202" s="1545"/>
      <c r="E202" s="1545"/>
      <c r="F202" s="1545"/>
      <c r="G202" s="1545"/>
      <c r="H202" s="1545"/>
      <c r="I202" s="1546"/>
      <c r="J202" s="1547">
        <v>103</v>
      </c>
      <c r="K202" s="1548">
        <f t="shared" si="83"/>
        <v>0.64779874213836475</v>
      </c>
      <c r="L202" s="1545" t="s">
        <v>898</v>
      </c>
      <c r="M202" s="1548">
        <f t="shared" si="84"/>
        <v>606.98742138364776</v>
      </c>
      <c r="N202" s="1549">
        <v>0.3</v>
      </c>
      <c r="O202" s="1550">
        <f t="shared" si="80"/>
        <v>182.1</v>
      </c>
      <c r="P202" s="1545">
        <f t="shared" si="81"/>
        <v>43.87</v>
      </c>
      <c r="Q202" s="1546">
        <f t="shared" si="82"/>
        <v>225.97</v>
      </c>
    </row>
    <row r="203" spans="1:17" x14ac:dyDescent="0.25">
      <c r="A203" s="1171" t="s">
        <v>903</v>
      </c>
      <c r="B203" s="1102"/>
      <c r="C203" s="975"/>
      <c r="D203" s="1545"/>
      <c r="E203" s="1545"/>
      <c r="F203" s="1545"/>
      <c r="G203" s="1545"/>
      <c r="H203" s="1545"/>
      <c r="I203" s="1546"/>
      <c r="J203" s="1547">
        <v>59.5</v>
      </c>
      <c r="K203" s="1548">
        <f t="shared" si="83"/>
        <v>0.37421383647798739</v>
      </c>
      <c r="L203" s="1561">
        <v>674</v>
      </c>
      <c r="M203" s="1548">
        <f t="shared" si="84"/>
        <v>252.22012578616349</v>
      </c>
      <c r="N203" s="1549">
        <v>0.3</v>
      </c>
      <c r="O203" s="1550">
        <f t="shared" si="80"/>
        <v>75.67</v>
      </c>
      <c r="P203" s="1545">
        <f>ROUND(O203*0.2131,2)</f>
        <v>16.13</v>
      </c>
      <c r="Q203" s="1546">
        <f t="shared" si="82"/>
        <v>91.8</v>
      </c>
    </row>
    <row r="204" spans="1:17" ht="17.25" thickBot="1" x14ac:dyDescent="0.3">
      <c r="A204" s="1562" t="s">
        <v>904</v>
      </c>
      <c r="B204" s="1104"/>
      <c r="C204" s="984"/>
      <c r="D204" s="1563"/>
      <c r="E204" s="1563"/>
      <c r="F204" s="1563"/>
      <c r="G204" s="1563"/>
      <c r="H204" s="1563"/>
      <c r="I204" s="1564"/>
      <c r="J204" s="1565">
        <v>119</v>
      </c>
      <c r="K204" s="1566">
        <f t="shared" si="83"/>
        <v>0.74842767295597479</v>
      </c>
      <c r="L204" s="1563" t="s">
        <v>902</v>
      </c>
      <c r="M204" s="1566">
        <f t="shared" si="84"/>
        <v>374.2138364779874</v>
      </c>
      <c r="N204" s="1567">
        <v>0.3</v>
      </c>
      <c r="O204" s="1568">
        <f t="shared" si="80"/>
        <v>112.26</v>
      </c>
      <c r="P204" s="1563">
        <f t="shared" si="81"/>
        <v>27.04</v>
      </c>
      <c r="Q204" s="1564">
        <f t="shared" si="82"/>
        <v>139.30000000000001</v>
      </c>
    </row>
    <row r="206" spans="1:17" x14ac:dyDescent="0.25">
      <c r="A206" s="1569" t="s">
        <v>905</v>
      </c>
      <c r="B206" s="1570" t="s">
        <v>906</v>
      </c>
    </row>
    <row r="207" spans="1:17" x14ac:dyDescent="0.25">
      <c r="A207" s="1569"/>
      <c r="B207" s="1570" t="s">
        <v>907</v>
      </c>
    </row>
    <row r="208" spans="1:17" x14ac:dyDescent="0.25">
      <c r="A208" s="1569"/>
      <c r="B208" s="1570"/>
    </row>
    <row r="209" spans="1:14" x14ac:dyDescent="0.25">
      <c r="A209" s="1569"/>
      <c r="B209" s="1570" t="s">
        <v>908</v>
      </c>
    </row>
    <row r="210" spans="1:14" x14ac:dyDescent="0.25">
      <c r="A210" s="1569"/>
      <c r="B210" s="1570" t="s">
        <v>909</v>
      </c>
    </row>
    <row r="211" spans="1:14" x14ac:dyDescent="0.25">
      <c r="A211" s="1569"/>
    </row>
    <row r="212" spans="1:14" x14ac:dyDescent="0.25">
      <c r="A212" s="2" t="s">
        <v>910</v>
      </c>
      <c r="N212" s="80"/>
    </row>
    <row r="213" spans="1:14" ht="18" customHeight="1" x14ac:dyDescent="0.25">
      <c r="A213" s="2" t="s">
        <v>911</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59999389629810485"/>
  </sheetPr>
  <dimension ref="A2:R122"/>
  <sheetViews>
    <sheetView topLeftCell="B1" zoomScale="70" zoomScaleNormal="70" zoomScaleSheetLayoutView="80" workbookViewId="0">
      <pane xSplit="1" ySplit="8" topLeftCell="C12" activePane="bottomRight" state="frozen"/>
      <selection activeCell="B1" sqref="B1"/>
      <selection pane="topRight" activeCell="C1" sqref="C1"/>
      <selection pane="bottomLeft" activeCell="B9" sqref="B9"/>
      <selection pane="bottomRight" activeCell="B2" sqref="B2:R2"/>
    </sheetView>
  </sheetViews>
  <sheetFormatPr defaultColWidth="9.140625" defaultRowHeight="16.5" x14ac:dyDescent="0.25"/>
  <cols>
    <col min="1" max="1" width="17" style="385" hidden="1" customWidth="1"/>
    <col min="2" max="2" width="55" style="2" customWidth="1"/>
    <col min="3" max="3" width="17.7109375" style="2" customWidth="1"/>
    <col min="4" max="4" width="19.85546875" style="2" customWidth="1"/>
    <col min="5" max="5" width="14.28515625" style="2" customWidth="1"/>
    <col min="6" max="6" width="16.85546875" style="2" customWidth="1"/>
    <col min="7" max="8" width="12.140625" style="2" customWidth="1"/>
    <col min="9" max="9" width="12.42578125" style="2" customWidth="1"/>
    <col min="10" max="10" width="13" style="2" customWidth="1"/>
    <col min="11" max="11" width="17.7109375" style="2" customWidth="1"/>
    <col min="12" max="12" width="19" style="2" customWidth="1"/>
    <col min="13" max="13" width="12.7109375" style="2" customWidth="1"/>
    <col min="14" max="14" width="14.85546875" style="2" customWidth="1"/>
    <col min="15" max="15" width="11.140625" style="2" customWidth="1"/>
    <col min="16" max="16" width="12.7109375" style="2" customWidth="1"/>
    <col min="17" max="17" width="11.5703125" style="2" customWidth="1"/>
    <col min="18" max="18" width="13.140625" style="2" customWidth="1"/>
    <col min="19" max="16384" width="9.140625" style="2"/>
  </cols>
  <sheetData>
    <row r="2" spans="1:18" s="1" customFormat="1" ht="48.75" customHeight="1" x14ac:dyDescent="0.25">
      <c r="A2" s="386"/>
      <c r="B2" s="1774" t="s">
        <v>2448</v>
      </c>
      <c r="C2" s="1774"/>
      <c r="D2" s="1774"/>
      <c r="E2" s="1774"/>
      <c r="F2" s="1774"/>
      <c r="G2" s="1774"/>
      <c r="H2" s="1774"/>
      <c r="I2" s="1774"/>
      <c r="J2" s="1774"/>
      <c r="K2" s="1774"/>
      <c r="L2" s="1774"/>
      <c r="M2" s="1774"/>
      <c r="N2" s="1774"/>
      <c r="O2" s="1774"/>
      <c r="P2" s="1774"/>
      <c r="Q2" s="1774"/>
      <c r="R2" s="1774"/>
    </row>
    <row r="4" spans="1:18" x14ac:dyDescent="0.25">
      <c r="B4" s="1110" t="s">
        <v>966</v>
      </c>
    </row>
    <row r="5" spans="1:18" ht="17.25" thickBot="1" x14ac:dyDescent="0.3"/>
    <row r="6" spans="1:18" ht="24" customHeight="1" x14ac:dyDescent="0.25">
      <c r="B6" s="1838"/>
      <c r="C6" s="1840" t="s">
        <v>23</v>
      </c>
      <c r="D6" s="1841"/>
      <c r="E6" s="1841"/>
      <c r="F6" s="1841"/>
      <c r="G6" s="1841"/>
      <c r="H6" s="1841"/>
      <c r="I6" s="1841"/>
      <c r="J6" s="1842"/>
      <c r="K6" s="1840" t="s">
        <v>25</v>
      </c>
      <c r="L6" s="1841"/>
      <c r="M6" s="1841"/>
      <c r="N6" s="1841"/>
      <c r="O6" s="1841"/>
      <c r="P6" s="1841"/>
      <c r="Q6" s="1841"/>
      <c r="R6" s="1842"/>
    </row>
    <row r="7" spans="1:18" ht="142.5" customHeight="1" x14ac:dyDescent="0.25">
      <c r="B7" s="1839"/>
      <c r="C7" s="942" t="s">
        <v>22</v>
      </c>
      <c r="D7" s="1023" t="s">
        <v>16</v>
      </c>
      <c r="E7" s="943" t="s">
        <v>17</v>
      </c>
      <c r="F7" s="943" t="s">
        <v>14</v>
      </c>
      <c r="G7" s="943" t="s">
        <v>4</v>
      </c>
      <c r="H7" s="943" t="s">
        <v>5</v>
      </c>
      <c r="I7" s="943" t="s">
        <v>6</v>
      </c>
      <c r="J7" s="944" t="s">
        <v>7</v>
      </c>
      <c r="K7" s="942" t="s">
        <v>22</v>
      </c>
      <c r="L7" s="1023" t="s">
        <v>16</v>
      </c>
      <c r="M7" s="943" t="s">
        <v>17</v>
      </c>
      <c r="N7" s="943" t="s">
        <v>14</v>
      </c>
      <c r="O7" s="943" t="s">
        <v>4</v>
      </c>
      <c r="P7" s="943" t="s">
        <v>5</v>
      </c>
      <c r="Q7" s="943" t="s">
        <v>6</v>
      </c>
      <c r="R7" s="944" t="s">
        <v>7</v>
      </c>
    </row>
    <row r="8" spans="1:18" ht="13.5" customHeight="1" x14ac:dyDescent="0.25">
      <c r="B8" s="1145"/>
      <c r="C8" s="931">
        <v>1</v>
      </c>
      <c r="D8" s="932" t="s">
        <v>24</v>
      </c>
      <c r="E8" s="932">
        <v>3</v>
      </c>
      <c r="F8" s="932" t="s">
        <v>18</v>
      </c>
      <c r="G8" s="932">
        <v>5</v>
      </c>
      <c r="H8" s="932" t="s">
        <v>19</v>
      </c>
      <c r="I8" s="932" t="s">
        <v>20</v>
      </c>
      <c r="J8" s="933" t="s">
        <v>21</v>
      </c>
      <c r="K8" s="931">
        <v>1</v>
      </c>
      <c r="L8" s="932" t="s">
        <v>24</v>
      </c>
      <c r="M8" s="932">
        <v>3</v>
      </c>
      <c r="N8" s="932" t="s">
        <v>18</v>
      </c>
      <c r="O8" s="932">
        <v>5</v>
      </c>
      <c r="P8" s="932" t="s">
        <v>19</v>
      </c>
      <c r="Q8" s="932" t="s">
        <v>20</v>
      </c>
      <c r="R8" s="933" t="s">
        <v>21</v>
      </c>
    </row>
    <row r="9" spans="1:18" s="1" customFormat="1" ht="26.25" customHeight="1" x14ac:dyDescent="0.25">
      <c r="A9" s="386"/>
      <c r="B9" s="723" t="s">
        <v>0</v>
      </c>
      <c r="C9" s="725">
        <f t="shared" ref="C9:D9" si="0">C10+C56+C81+C87+C100</f>
        <v>1851.5</v>
      </c>
      <c r="D9" s="1111">
        <f t="shared" si="0"/>
        <v>11.644654088050313</v>
      </c>
      <c r="E9" s="1111"/>
      <c r="F9" s="1111"/>
      <c r="G9" s="1111"/>
      <c r="H9" s="1111">
        <f>H10+H56+H81+H87+H100</f>
        <v>2053.9300000000003</v>
      </c>
      <c r="I9" s="392">
        <f>I10+I56+I81+I87+I100</f>
        <v>494.8</v>
      </c>
      <c r="J9" s="587">
        <f>J10+J56+J81+J87+J100</f>
        <v>2548.7299999999996</v>
      </c>
      <c r="K9" s="725">
        <f t="shared" ref="K9:L9" si="1">K10+K56+K81+K87+K100</f>
        <v>7662.5</v>
      </c>
      <c r="L9" s="1111">
        <f t="shared" si="1"/>
        <v>48.193396226415096</v>
      </c>
      <c r="M9" s="1111"/>
      <c r="N9" s="1111"/>
      <c r="O9" s="1111"/>
      <c r="P9" s="1111">
        <f>P10+P56+P81+P87+P100</f>
        <v>32018.300000000003</v>
      </c>
      <c r="Q9" s="392">
        <f>Q10+Q56+Q81+Q87+Q100</f>
        <v>7713.18</v>
      </c>
      <c r="R9" s="587">
        <f>R10+R56+R81+R87+R100</f>
        <v>39731.480000000003</v>
      </c>
    </row>
    <row r="10" spans="1:18" s="1" customFormat="1" ht="21.75" customHeight="1" x14ac:dyDescent="0.25">
      <c r="A10" s="386"/>
      <c r="B10" s="726" t="s">
        <v>967</v>
      </c>
      <c r="C10" s="1100">
        <f>C11+C37+C49</f>
        <v>1167.5</v>
      </c>
      <c r="D10" s="1112">
        <f>D11+D37+D49</f>
        <v>7.3427672955974836</v>
      </c>
      <c r="E10" s="1112"/>
      <c r="F10" s="1112"/>
      <c r="G10" s="1112"/>
      <c r="H10" s="1112">
        <f>H11+H37+H49</f>
        <v>1427.4600000000003</v>
      </c>
      <c r="I10" s="1112">
        <f>I11+I37+I49</f>
        <v>343.87</v>
      </c>
      <c r="J10" s="937">
        <f>J11+J37+J49</f>
        <v>1771.3299999999997</v>
      </c>
      <c r="K10" s="1100">
        <f>K11+K37+K49</f>
        <v>3517</v>
      </c>
      <c r="L10" s="1112">
        <f>L11+L37+L49</f>
        <v>22.119496855345911</v>
      </c>
      <c r="M10" s="1112"/>
      <c r="N10" s="1112"/>
      <c r="O10" s="1112"/>
      <c r="P10" s="1112">
        <f>P11+P37+P49</f>
        <v>21604.75</v>
      </c>
      <c r="Q10" s="1112">
        <f>Q11+Q37+Q49</f>
        <v>5204.5600000000004</v>
      </c>
      <c r="R10" s="937">
        <f>R11+R37+R49</f>
        <v>26809.31</v>
      </c>
    </row>
    <row r="11" spans="1:18" ht="51" customHeight="1" x14ac:dyDescent="0.25">
      <c r="B11" s="1157" t="s">
        <v>11</v>
      </c>
      <c r="C11" s="1159">
        <f>SUM(C12:C36)</f>
        <v>607.5</v>
      </c>
      <c r="D11" s="389">
        <f>SUM(D12:D36)</f>
        <v>3.8207547169811318</v>
      </c>
      <c r="E11" s="389"/>
      <c r="F11" s="389"/>
      <c r="G11" s="389"/>
      <c r="H11" s="389">
        <f>SUM(H12:H36)</f>
        <v>941.93000000000006</v>
      </c>
      <c r="I11" s="389">
        <f>SUM(I12:I36)</f>
        <v>226.92</v>
      </c>
      <c r="J11" s="1160">
        <f>SUM(J12:J36)</f>
        <v>1168.8499999999997</v>
      </c>
      <c r="K11" s="1159">
        <f>SUM(K12:K36)</f>
        <v>1772</v>
      </c>
      <c r="L11" s="389">
        <f>SUM(L12:L36)</f>
        <v>11.144654088050315</v>
      </c>
      <c r="M11" s="389"/>
      <c r="N11" s="389"/>
      <c r="O11" s="389"/>
      <c r="P11" s="389">
        <f>SUM(P12:P36)</f>
        <v>13935.24</v>
      </c>
      <c r="Q11" s="389">
        <f>SUM(Q12:Q36)</f>
        <v>3356.99</v>
      </c>
      <c r="R11" s="1160">
        <f>SUM(R12:R36)</f>
        <v>17292.23</v>
      </c>
    </row>
    <row r="12" spans="1:18" ht="18.75" customHeight="1" x14ac:dyDescent="0.25">
      <c r="A12" s="390" t="s">
        <v>968</v>
      </c>
      <c r="B12" s="1146" t="s">
        <v>969</v>
      </c>
      <c r="C12" s="990">
        <v>24</v>
      </c>
      <c r="D12" s="998">
        <f>C12/159</f>
        <v>0.15094339622641509</v>
      </c>
      <c r="E12" s="1113">
        <v>1210</v>
      </c>
      <c r="F12" s="1113">
        <f>D12*E12</f>
        <v>182.64150943396226</v>
      </c>
      <c r="G12" s="1117">
        <v>0.2</v>
      </c>
      <c r="H12" s="1113">
        <f>ROUND(G12*F12,2)</f>
        <v>36.53</v>
      </c>
      <c r="I12" s="1113">
        <f t="shared" ref="I12:I33" si="2">ROUND(H12*0.2409,2)</f>
        <v>8.8000000000000007</v>
      </c>
      <c r="J12" s="1114">
        <f t="shared" ref="J12:J33" si="3">I12+H12</f>
        <v>45.33</v>
      </c>
      <c r="K12" s="990">
        <v>136</v>
      </c>
      <c r="L12" s="998">
        <f>K12/159</f>
        <v>0.85534591194968557</v>
      </c>
      <c r="M12" s="1113">
        <v>1210</v>
      </c>
      <c r="N12" s="1113">
        <f>L12*M12</f>
        <v>1034.9685534591194</v>
      </c>
      <c r="O12" s="1117">
        <v>1</v>
      </c>
      <c r="P12" s="1113">
        <f>ROUND(O12*N12,2)</f>
        <v>1034.97</v>
      </c>
      <c r="Q12" s="1113">
        <f t="shared" ref="Q12:Q36" si="4">ROUND(P12*0.2409,2)</f>
        <v>249.32</v>
      </c>
      <c r="R12" s="1114">
        <f t="shared" ref="R12:R36" si="5">Q12+P12</f>
        <v>1284.29</v>
      </c>
    </row>
    <row r="13" spans="1:18" x14ac:dyDescent="0.25">
      <c r="A13" s="390" t="s">
        <v>970</v>
      </c>
      <c r="B13" s="1146" t="s">
        <v>969</v>
      </c>
      <c r="C13" s="990">
        <v>16</v>
      </c>
      <c r="D13" s="998">
        <f t="shared" ref="D13:D74" si="6">C13/159</f>
        <v>0.10062893081761007</v>
      </c>
      <c r="E13" s="1113">
        <v>1210</v>
      </c>
      <c r="F13" s="1113">
        <f t="shared" ref="F13:F36" si="7">D13*E13</f>
        <v>121.76100628930818</v>
      </c>
      <c r="G13" s="1117">
        <v>0.2</v>
      </c>
      <c r="H13" s="1113">
        <f t="shared" ref="H13:H36" si="8">ROUND(G13*F13,2)</f>
        <v>24.35</v>
      </c>
      <c r="I13" s="1113">
        <f t="shared" si="2"/>
        <v>5.87</v>
      </c>
      <c r="J13" s="1114">
        <f t="shared" si="3"/>
        <v>30.220000000000002</v>
      </c>
      <c r="K13" s="990">
        <v>124</v>
      </c>
      <c r="L13" s="998">
        <f t="shared" ref="L13:L74" si="9">K13/159</f>
        <v>0.77987421383647804</v>
      </c>
      <c r="M13" s="1113">
        <v>1210</v>
      </c>
      <c r="N13" s="1113">
        <f t="shared" ref="N13:N36" si="10">L13*M13</f>
        <v>943.64779874213843</v>
      </c>
      <c r="O13" s="1117">
        <v>1</v>
      </c>
      <c r="P13" s="1113">
        <f t="shared" ref="P13:P36" si="11">ROUND(O13*N13,2)</f>
        <v>943.65</v>
      </c>
      <c r="Q13" s="1113">
        <f t="shared" si="4"/>
        <v>227.33</v>
      </c>
      <c r="R13" s="1114">
        <f t="shared" si="5"/>
        <v>1170.98</v>
      </c>
    </row>
    <row r="14" spans="1:18" x14ac:dyDescent="0.25">
      <c r="A14" s="390" t="s">
        <v>971</v>
      </c>
      <c r="B14" s="1146" t="s">
        <v>969</v>
      </c>
      <c r="C14" s="990">
        <v>24</v>
      </c>
      <c r="D14" s="998">
        <f t="shared" si="6"/>
        <v>0.15094339622641509</v>
      </c>
      <c r="E14" s="1113">
        <v>1210</v>
      </c>
      <c r="F14" s="1113">
        <f t="shared" si="7"/>
        <v>182.64150943396226</v>
      </c>
      <c r="G14" s="1117">
        <v>0.2</v>
      </c>
      <c r="H14" s="1113">
        <f t="shared" si="8"/>
        <v>36.53</v>
      </c>
      <c r="I14" s="1113">
        <f t="shared" si="2"/>
        <v>8.8000000000000007</v>
      </c>
      <c r="J14" s="1114">
        <f t="shared" si="3"/>
        <v>45.33</v>
      </c>
      <c r="K14" s="990">
        <v>24</v>
      </c>
      <c r="L14" s="998">
        <f t="shared" si="9"/>
        <v>0.15094339622641509</v>
      </c>
      <c r="M14" s="1113">
        <v>1210</v>
      </c>
      <c r="N14" s="1113">
        <f t="shared" si="10"/>
        <v>182.64150943396226</v>
      </c>
      <c r="O14" s="1117">
        <v>1</v>
      </c>
      <c r="P14" s="1113">
        <f t="shared" si="11"/>
        <v>182.64</v>
      </c>
      <c r="Q14" s="1113">
        <f t="shared" si="4"/>
        <v>44</v>
      </c>
      <c r="R14" s="1114">
        <f t="shared" si="5"/>
        <v>226.64</v>
      </c>
    </row>
    <row r="15" spans="1:18" x14ac:dyDescent="0.25">
      <c r="A15" s="390" t="s">
        <v>972</v>
      </c>
      <c r="B15" s="1146" t="s">
        <v>969</v>
      </c>
      <c r="C15" s="990">
        <v>24</v>
      </c>
      <c r="D15" s="998">
        <f t="shared" si="6"/>
        <v>0.15094339622641509</v>
      </c>
      <c r="E15" s="1113">
        <v>1210</v>
      </c>
      <c r="F15" s="1113">
        <f t="shared" si="7"/>
        <v>182.64150943396226</v>
      </c>
      <c r="G15" s="1117">
        <v>0.2</v>
      </c>
      <c r="H15" s="1113">
        <f t="shared" si="8"/>
        <v>36.53</v>
      </c>
      <c r="I15" s="1113">
        <f t="shared" si="2"/>
        <v>8.8000000000000007</v>
      </c>
      <c r="J15" s="1114">
        <f t="shared" si="3"/>
        <v>45.33</v>
      </c>
      <c r="K15" s="990">
        <v>24</v>
      </c>
      <c r="L15" s="998">
        <f t="shared" si="9"/>
        <v>0.15094339622641509</v>
      </c>
      <c r="M15" s="1113">
        <v>1210</v>
      </c>
      <c r="N15" s="1113">
        <f t="shared" si="10"/>
        <v>182.64150943396226</v>
      </c>
      <c r="O15" s="1117">
        <v>1</v>
      </c>
      <c r="P15" s="1113">
        <f t="shared" si="11"/>
        <v>182.64</v>
      </c>
      <c r="Q15" s="1113">
        <f t="shared" si="4"/>
        <v>44</v>
      </c>
      <c r="R15" s="1114">
        <f t="shared" si="5"/>
        <v>226.64</v>
      </c>
    </row>
    <row r="16" spans="1:18" x14ac:dyDescent="0.25">
      <c r="A16" s="390" t="s">
        <v>973</v>
      </c>
      <c r="B16" s="1146" t="s">
        <v>969</v>
      </c>
      <c r="C16" s="990"/>
      <c r="D16" s="998"/>
      <c r="E16" s="1113"/>
      <c r="F16" s="1113"/>
      <c r="G16" s="1117"/>
      <c r="H16" s="1113"/>
      <c r="I16" s="1113"/>
      <c r="J16" s="1114"/>
      <c r="K16" s="990">
        <v>168</v>
      </c>
      <c r="L16" s="998">
        <f t="shared" si="9"/>
        <v>1.0566037735849056</v>
      </c>
      <c r="M16" s="1113">
        <v>1210</v>
      </c>
      <c r="N16" s="1113">
        <f t="shared" si="10"/>
        <v>1278.4905660377358</v>
      </c>
      <c r="O16" s="1117">
        <v>1</v>
      </c>
      <c r="P16" s="1113">
        <f t="shared" si="11"/>
        <v>1278.49</v>
      </c>
      <c r="Q16" s="1113">
        <f t="shared" si="4"/>
        <v>307.99</v>
      </c>
      <c r="R16" s="1114">
        <f t="shared" si="5"/>
        <v>1586.48</v>
      </c>
    </row>
    <row r="17" spans="1:18" x14ac:dyDescent="0.25">
      <c r="A17" s="390" t="s">
        <v>974</v>
      </c>
      <c r="B17" s="1146" t="s">
        <v>969</v>
      </c>
      <c r="C17" s="990">
        <v>44</v>
      </c>
      <c r="D17" s="998">
        <f t="shared" si="6"/>
        <v>0.27672955974842767</v>
      </c>
      <c r="E17" s="1113">
        <v>1210</v>
      </c>
      <c r="F17" s="1113">
        <f t="shared" si="7"/>
        <v>334.84276729559747</v>
      </c>
      <c r="G17" s="1117">
        <v>0.2</v>
      </c>
      <c r="H17" s="1113">
        <f t="shared" si="8"/>
        <v>66.97</v>
      </c>
      <c r="I17" s="1113">
        <f t="shared" si="2"/>
        <v>16.13</v>
      </c>
      <c r="J17" s="1114">
        <f t="shared" si="3"/>
        <v>83.1</v>
      </c>
      <c r="K17" s="990">
        <v>44</v>
      </c>
      <c r="L17" s="998">
        <f t="shared" si="9"/>
        <v>0.27672955974842767</v>
      </c>
      <c r="M17" s="1113">
        <v>1210</v>
      </c>
      <c r="N17" s="1113">
        <f t="shared" si="10"/>
        <v>334.84276729559747</v>
      </c>
      <c r="O17" s="1117">
        <v>1</v>
      </c>
      <c r="P17" s="1113">
        <f t="shared" si="11"/>
        <v>334.84</v>
      </c>
      <c r="Q17" s="1113">
        <f t="shared" si="4"/>
        <v>80.66</v>
      </c>
      <c r="R17" s="1114">
        <f t="shared" si="5"/>
        <v>415.5</v>
      </c>
    </row>
    <row r="18" spans="1:18" x14ac:dyDescent="0.25">
      <c r="A18" s="390" t="s">
        <v>975</v>
      </c>
      <c r="B18" s="1146" t="s">
        <v>969</v>
      </c>
      <c r="C18" s="990">
        <v>16</v>
      </c>
      <c r="D18" s="998">
        <f t="shared" si="6"/>
        <v>0.10062893081761007</v>
      </c>
      <c r="E18" s="1113">
        <v>1210</v>
      </c>
      <c r="F18" s="1113">
        <f t="shared" si="7"/>
        <v>121.76100628930818</v>
      </c>
      <c r="G18" s="1117">
        <v>0.2</v>
      </c>
      <c r="H18" s="1113">
        <f t="shared" si="8"/>
        <v>24.35</v>
      </c>
      <c r="I18" s="1113">
        <f t="shared" si="2"/>
        <v>5.87</v>
      </c>
      <c r="J18" s="1114">
        <f t="shared" si="3"/>
        <v>30.220000000000002</v>
      </c>
      <c r="K18" s="990"/>
      <c r="L18" s="998"/>
      <c r="M18" s="1113"/>
      <c r="N18" s="1113"/>
      <c r="O18" s="1117"/>
      <c r="P18" s="1113"/>
      <c r="Q18" s="1113"/>
      <c r="R18" s="1114"/>
    </row>
    <row r="19" spans="1:18" x14ac:dyDescent="0.25">
      <c r="A19" s="390" t="s">
        <v>976</v>
      </c>
      <c r="B19" s="1146" t="s">
        <v>977</v>
      </c>
      <c r="C19" s="990">
        <v>56</v>
      </c>
      <c r="D19" s="998">
        <f t="shared" si="6"/>
        <v>0.3522012578616352</v>
      </c>
      <c r="E19" s="1113">
        <v>1210</v>
      </c>
      <c r="F19" s="1113">
        <f t="shared" si="7"/>
        <v>426.1635220125786</v>
      </c>
      <c r="G19" s="1117">
        <v>0.2</v>
      </c>
      <c r="H19" s="1113">
        <f t="shared" si="8"/>
        <v>85.23</v>
      </c>
      <c r="I19" s="1113">
        <f t="shared" si="2"/>
        <v>20.53</v>
      </c>
      <c r="J19" s="1114">
        <f t="shared" si="3"/>
        <v>105.76</v>
      </c>
      <c r="K19" s="990">
        <v>88</v>
      </c>
      <c r="L19" s="998">
        <f t="shared" si="9"/>
        <v>0.55345911949685533</v>
      </c>
      <c r="M19" s="1113">
        <v>1210</v>
      </c>
      <c r="N19" s="1113">
        <f t="shared" si="10"/>
        <v>669.68553459119494</v>
      </c>
      <c r="O19" s="1117">
        <v>1</v>
      </c>
      <c r="P19" s="1113">
        <f t="shared" si="11"/>
        <v>669.69</v>
      </c>
      <c r="Q19" s="1113">
        <f t="shared" si="4"/>
        <v>161.33000000000001</v>
      </c>
      <c r="R19" s="1114">
        <f t="shared" si="5"/>
        <v>831.0200000000001</v>
      </c>
    </row>
    <row r="20" spans="1:18" s="1" customFormat="1" x14ac:dyDescent="0.25">
      <c r="A20" s="390" t="s">
        <v>978</v>
      </c>
      <c r="B20" s="1146" t="s">
        <v>977</v>
      </c>
      <c r="C20" s="990">
        <v>0</v>
      </c>
      <c r="D20" s="998">
        <f t="shared" si="6"/>
        <v>0</v>
      </c>
      <c r="E20" s="1113">
        <v>1210</v>
      </c>
      <c r="F20" s="1113">
        <f t="shared" si="7"/>
        <v>0</v>
      </c>
      <c r="G20" s="1117">
        <v>0.2</v>
      </c>
      <c r="H20" s="1113">
        <f t="shared" si="8"/>
        <v>0</v>
      </c>
      <c r="I20" s="1113">
        <f t="shared" si="2"/>
        <v>0</v>
      </c>
      <c r="J20" s="1114">
        <f t="shared" si="3"/>
        <v>0</v>
      </c>
      <c r="K20" s="990">
        <v>88</v>
      </c>
      <c r="L20" s="998">
        <f t="shared" si="9"/>
        <v>0.55345911949685533</v>
      </c>
      <c r="M20" s="1113">
        <v>1210</v>
      </c>
      <c r="N20" s="1113">
        <f t="shared" si="10"/>
        <v>669.68553459119494</v>
      </c>
      <c r="O20" s="1117">
        <v>1</v>
      </c>
      <c r="P20" s="1113">
        <f t="shared" si="11"/>
        <v>669.69</v>
      </c>
      <c r="Q20" s="1113">
        <f t="shared" si="4"/>
        <v>161.33000000000001</v>
      </c>
      <c r="R20" s="1114">
        <f t="shared" si="5"/>
        <v>831.0200000000001</v>
      </c>
    </row>
    <row r="21" spans="1:18" x14ac:dyDescent="0.25">
      <c r="A21" s="390" t="s">
        <v>979</v>
      </c>
      <c r="B21" s="1146" t="s">
        <v>977</v>
      </c>
      <c r="C21" s="990">
        <v>24</v>
      </c>
      <c r="D21" s="998">
        <f t="shared" si="6"/>
        <v>0.15094339622641509</v>
      </c>
      <c r="E21" s="1113">
        <v>1210</v>
      </c>
      <c r="F21" s="1113">
        <f t="shared" si="7"/>
        <v>182.64150943396226</v>
      </c>
      <c r="G21" s="1117">
        <v>0.2</v>
      </c>
      <c r="H21" s="1113">
        <f t="shared" si="8"/>
        <v>36.53</v>
      </c>
      <c r="I21" s="1113">
        <f t="shared" si="2"/>
        <v>8.8000000000000007</v>
      </c>
      <c r="J21" s="1114">
        <f t="shared" si="3"/>
        <v>45.33</v>
      </c>
      <c r="K21" s="990">
        <v>72</v>
      </c>
      <c r="L21" s="998">
        <f t="shared" si="9"/>
        <v>0.45283018867924529</v>
      </c>
      <c r="M21" s="1113">
        <v>1210</v>
      </c>
      <c r="N21" s="1113">
        <f t="shared" si="10"/>
        <v>547.92452830188677</v>
      </c>
      <c r="O21" s="1117">
        <v>1</v>
      </c>
      <c r="P21" s="1113">
        <f t="shared" si="11"/>
        <v>547.91999999999996</v>
      </c>
      <c r="Q21" s="1113">
        <f t="shared" si="4"/>
        <v>131.99</v>
      </c>
      <c r="R21" s="1114">
        <f t="shared" si="5"/>
        <v>679.91</v>
      </c>
    </row>
    <row r="22" spans="1:18" ht="18.75" customHeight="1" x14ac:dyDescent="0.25">
      <c r="A22" s="390" t="s">
        <v>980</v>
      </c>
      <c r="B22" s="1146" t="s">
        <v>977</v>
      </c>
      <c r="C22" s="990"/>
      <c r="D22" s="998"/>
      <c r="E22" s="1113"/>
      <c r="F22" s="1113"/>
      <c r="G22" s="1117"/>
      <c r="H22" s="1113"/>
      <c r="I22" s="1113"/>
      <c r="J22" s="1114"/>
      <c r="K22" s="990">
        <v>96</v>
      </c>
      <c r="L22" s="998">
        <f t="shared" si="9"/>
        <v>0.60377358490566035</v>
      </c>
      <c r="M22" s="1113">
        <v>1210</v>
      </c>
      <c r="N22" s="1113">
        <f t="shared" si="10"/>
        <v>730.56603773584902</v>
      </c>
      <c r="O22" s="1117">
        <v>1</v>
      </c>
      <c r="P22" s="1113">
        <f t="shared" si="11"/>
        <v>730.57</v>
      </c>
      <c r="Q22" s="1113">
        <f t="shared" si="4"/>
        <v>175.99</v>
      </c>
      <c r="R22" s="1114">
        <f t="shared" si="5"/>
        <v>906.56000000000006</v>
      </c>
    </row>
    <row r="23" spans="1:18" ht="19.5" customHeight="1" x14ac:dyDescent="0.25">
      <c r="A23" s="390" t="s">
        <v>981</v>
      </c>
      <c r="B23" s="1146" t="s">
        <v>977</v>
      </c>
      <c r="C23" s="990"/>
      <c r="D23" s="998"/>
      <c r="E23" s="1113"/>
      <c r="F23" s="1113"/>
      <c r="G23" s="1117"/>
      <c r="H23" s="1113"/>
      <c r="I23" s="1113"/>
      <c r="J23" s="1114"/>
      <c r="K23" s="990">
        <v>16</v>
      </c>
      <c r="L23" s="998">
        <f t="shared" si="9"/>
        <v>0.10062893081761007</v>
      </c>
      <c r="M23" s="1113">
        <v>1210</v>
      </c>
      <c r="N23" s="1113">
        <f t="shared" si="10"/>
        <v>121.76100628930818</v>
      </c>
      <c r="O23" s="1117">
        <v>1</v>
      </c>
      <c r="P23" s="1113">
        <f t="shared" si="11"/>
        <v>121.76</v>
      </c>
      <c r="Q23" s="1113">
        <f t="shared" si="4"/>
        <v>29.33</v>
      </c>
      <c r="R23" s="1114">
        <f t="shared" si="5"/>
        <v>151.09</v>
      </c>
    </row>
    <row r="24" spans="1:18" x14ac:dyDescent="0.25">
      <c r="A24" s="390" t="s">
        <v>982</v>
      </c>
      <c r="B24" s="1146" t="s">
        <v>977</v>
      </c>
      <c r="C24" s="990">
        <v>16</v>
      </c>
      <c r="D24" s="998">
        <f t="shared" si="6"/>
        <v>0.10062893081761007</v>
      </c>
      <c r="E24" s="1113">
        <v>1210</v>
      </c>
      <c r="F24" s="1113">
        <f t="shared" si="7"/>
        <v>121.76100628930818</v>
      </c>
      <c r="G24" s="1117">
        <v>0.2</v>
      </c>
      <c r="H24" s="1113">
        <f t="shared" si="8"/>
        <v>24.35</v>
      </c>
      <c r="I24" s="1113">
        <f t="shared" si="2"/>
        <v>5.87</v>
      </c>
      <c r="J24" s="1114">
        <f t="shared" si="3"/>
        <v>30.220000000000002</v>
      </c>
      <c r="K24" s="990"/>
      <c r="L24" s="998"/>
      <c r="M24" s="1113"/>
      <c r="N24" s="1113"/>
      <c r="O24" s="1117"/>
      <c r="P24" s="1113"/>
      <c r="Q24" s="1113"/>
      <c r="R24" s="1114"/>
    </row>
    <row r="25" spans="1:18" x14ac:dyDescent="0.25">
      <c r="A25" s="390" t="s">
        <v>983</v>
      </c>
      <c r="B25" s="1146" t="s">
        <v>977</v>
      </c>
      <c r="C25" s="990">
        <v>17</v>
      </c>
      <c r="D25" s="998">
        <f t="shared" si="6"/>
        <v>0.1069182389937107</v>
      </c>
      <c r="E25" s="1113">
        <v>1210</v>
      </c>
      <c r="F25" s="1113">
        <f t="shared" si="7"/>
        <v>129.37106918238993</v>
      </c>
      <c r="G25" s="1117">
        <v>0.2</v>
      </c>
      <c r="H25" s="1113">
        <f t="shared" si="8"/>
        <v>25.87</v>
      </c>
      <c r="I25" s="1113">
        <f t="shared" si="2"/>
        <v>6.23</v>
      </c>
      <c r="J25" s="1114">
        <f t="shared" si="3"/>
        <v>32.1</v>
      </c>
      <c r="K25" s="990">
        <v>80</v>
      </c>
      <c r="L25" s="998">
        <f t="shared" si="9"/>
        <v>0.50314465408805031</v>
      </c>
      <c r="M25" s="1113">
        <v>1210</v>
      </c>
      <c r="N25" s="1113">
        <f t="shared" si="10"/>
        <v>608.80503144654085</v>
      </c>
      <c r="O25" s="1117">
        <v>1</v>
      </c>
      <c r="P25" s="1113">
        <f t="shared" si="11"/>
        <v>608.80999999999995</v>
      </c>
      <c r="Q25" s="1113">
        <f t="shared" si="4"/>
        <v>146.66</v>
      </c>
      <c r="R25" s="1114">
        <f t="shared" si="5"/>
        <v>755.46999999999991</v>
      </c>
    </row>
    <row r="26" spans="1:18" x14ac:dyDescent="0.25">
      <c r="A26" s="390" t="s">
        <v>984</v>
      </c>
      <c r="B26" s="1146" t="s">
        <v>985</v>
      </c>
      <c r="C26" s="990">
        <v>72</v>
      </c>
      <c r="D26" s="998">
        <f t="shared" si="6"/>
        <v>0.45283018867924529</v>
      </c>
      <c r="E26" s="1113">
        <v>1210</v>
      </c>
      <c r="F26" s="1113">
        <f t="shared" si="7"/>
        <v>547.92452830188677</v>
      </c>
      <c r="G26" s="1117">
        <v>0.2</v>
      </c>
      <c r="H26" s="1113">
        <f t="shared" si="8"/>
        <v>109.58</v>
      </c>
      <c r="I26" s="1113">
        <f t="shared" si="2"/>
        <v>26.4</v>
      </c>
      <c r="J26" s="1114">
        <f t="shared" si="3"/>
        <v>135.97999999999999</v>
      </c>
      <c r="K26" s="990">
        <f>159-72</f>
        <v>87</v>
      </c>
      <c r="L26" s="998">
        <f t="shared" si="9"/>
        <v>0.54716981132075471</v>
      </c>
      <c r="M26" s="1113">
        <v>1210</v>
      </c>
      <c r="N26" s="1113">
        <f t="shared" si="10"/>
        <v>662.07547169811323</v>
      </c>
      <c r="O26" s="1117">
        <v>1</v>
      </c>
      <c r="P26" s="1113">
        <f t="shared" si="11"/>
        <v>662.08</v>
      </c>
      <c r="Q26" s="1113">
        <f t="shared" si="4"/>
        <v>159.5</v>
      </c>
      <c r="R26" s="1114">
        <f t="shared" si="5"/>
        <v>821.58</v>
      </c>
    </row>
    <row r="27" spans="1:18" x14ac:dyDescent="0.25">
      <c r="A27" s="390" t="s">
        <v>986</v>
      </c>
      <c r="B27" s="1146" t="s">
        <v>985</v>
      </c>
      <c r="C27" s="990">
        <v>48</v>
      </c>
      <c r="D27" s="998">
        <f t="shared" si="6"/>
        <v>0.30188679245283018</v>
      </c>
      <c r="E27" s="1113">
        <v>1210</v>
      </c>
      <c r="F27" s="1113">
        <f t="shared" si="7"/>
        <v>365.28301886792451</v>
      </c>
      <c r="G27" s="1117">
        <v>0.2</v>
      </c>
      <c r="H27" s="1113">
        <f t="shared" si="8"/>
        <v>73.06</v>
      </c>
      <c r="I27" s="1113">
        <f t="shared" si="2"/>
        <v>17.600000000000001</v>
      </c>
      <c r="J27" s="1114">
        <f t="shared" si="3"/>
        <v>90.66</v>
      </c>
      <c r="K27" s="990">
        <v>96</v>
      </c>
      <c r="L27" s="998">
        <f t="shared" si="9"/>
        <v>0.60377358490566035</v>
      </c>
      <c r="M27" s="1113">
        <v>1210</v>
      </c>
      <c r="N27" s="1113">
        <f t="shared" si="10"/>
        <v>730.56603773584902</v>
      </c>
      <c r="O27" s="1117">
        <v>1</v>
      </c>
      <c r="P27" s="1113">
        <f t="shared" si="11"/>
        <v>730.57</v>
      </c>
      <c r="Q27" s="1113">
        <f t="shared" si="4"/>
        <v>175.99</v>
      </c>
      <c r="R27" s="1114">
        <f t="shared" si="5"/>
        <v>906.56000000000006</v>
      </c>
    </row>
    <row r="28" spans="1:18" x14ac:dyDescent="0.25">
      <c r="A28" s="390" t="s">
        <v>987</v>
      </c>
      <c r="B28" s="1146" t="s">
        <v>985</v>
      </c>
      <c r="C28" s="990">
        <v>48</v>
      </c>
      <c r="D28" s="998">
        <f t="shared" si="6"/>
        <v>0.30188679245283018</v>
      </c>
      <c r="E28" s="1113">
        <v>1210</v>
      </c>
      <c r="F28" s="1113">
        <f t="shared" si="7"/>
        <v>365.28301886792451</v>
      </c>
      <c r="G28" s="1117">
        <v>0.2</v>
      </c>
      <c r="H28" s="1113">
        <f t="shared" si="8"/>
        <v>73.06</v>
      </c>
      <c r="I28" s="1113">
        <f t="shared" si="2"/>
        <v>17.600000000000001</v>
      </c>
      <c r="J28" s="1114">
        <f t="shared" si="3"/>
        <v>90.66</v>
      </c>
      <c r="K28" s="990">
        <v>96</v>
      </c>
      <c r="L28" s="998">
        <f t="shared" si="9"/>
        <v>0.60377358490566035</v>
      </c>
      <c r="M28" s="1113">
        <v>1210</v>
      </c>
      <c r="N28" s="1113">
        <f t="shared" si="10"/>
        <v>730.56603773584902</v>
      </c>
      <c r="O28" s="1117">
        <v>1</v>
      </c>
      <c r="P28" s="1113">
        <f t="shared" si="11"/>
        <v>730.57</v>
      </c>
      <c r="Q28" s="1113">
        <f t="shared" si="4"/>
        <v>175.99</v>
      </c>
      <c r="R28" s="1114">
        <f t="shared" si="5"/>
        <v>906.56000000000006</v>
      </c>
    </row>
    <row r="29" spans="1:18" x14ac:dyDescent="0.25">
      <c r="A29" s="390" t="s">
        <v>988</v>
      </c>
      <c r="B29" s="1146" t="s">
        <v>989</v>
      </c>
      <c r="C29" s="990">
        <v>40</v>
      </c>
      <c r="D29" s="998">
        <f t="shared" si="6"/>
        <v>0.25157232704402516</v>
      </c>
      <c r="E29" s="1113">
        <v>1210</v>
      </c>
      <c r="F29" s="1113">
        <f t="shared" si="7"/>
        <v>304.40251572327043</v>
      </c>
      <c r="G29" s="1117">
        <v>0.2</v>
      </c>
      <c r="H29" s="1113">
        <f t="shared" si="8"/>
        <v>60.88</v>
      </c>
      <c r="I29" s="1113">
        <f t="shared" si="2"/>
        <v>14.67</v>
      </c>
      <c r="J29" s="1114">
        <f t="shared" si="3"/>
        <v>75.55</v>
      </c>
      <c r="K29" s="990">
        <v>40</v>
      </c>
      <c r="L29" s="998">
        <f t="shared" si="9"/>
        <v>0.25157232704402516</v>
      </c>
      <c r="M29" s="1113">
        <v>1210</v>
      </c>
      <c r="N29" s="1113">
        <f t="shared" si="10"/>
        <v>304.40251572327043</v>
      </c>
      <c r="O29" s="1117">
        <v>1</v>
      </c>
      <c r="P29" s="1113">
        <f t="shared" si="11"/>
        <v>304.39999999999998</v>
      </c>
      <c r="Q29" s="1113">
        <f t="shared" si="4"/>
        <v>73.33</v>
      </c>
      <c r="R29" s="1114">
        <f t="shared" si="5"/>
        <v>377.72999999999996</v>
      </c>
    </row>
    <row r="30" spans="1:18" x14ac:dyDescent="0.25">
      <c r="A30" s="390" t="s">
        <v>990</v>
      </c>
      <c r="B30" s="1146" t="s">
        <v>989</v>
      </c>
      <c r="C30" s="990">
        <v>48</v>
      </c>
      <c r="D30" s="998">
        <f t="shared" si="6"/>
        <v>0.30188679245283018</v>
      </c>
      <c r="E30" s="1113">
        <v>1210</v>
      </c>
      <c r="F30" s="1113">
        <f t="shared" si="7"/>
        <v>365.28301886792451</v>
      </c>
      <c r="G30" s="1117">
        <v>0.2</v>
      </c>
      <c r="H30" s="1113">
        <f t="shared" si="8"/>
        <v>73.06</v>
      </c>
      <c r="I30" s="1113">
        <f t="shared" si="2"/>
        <v>17.600000000000001</v>
      </c>
      <c r="J30" s="1114">
        <f t="shared" si="3"/>
        <v>90.66</v>
      </c>
      <c r="K30" s="990">
        <v>104</v>
      </c>
      <c r="L30" s="998">
        <f t="shared" si="9"/>
        <v>0.65408805031446537</v>
      </c>
      <c r="M30" s="1113">
        <v>1210</v>
      </c>
      <c r="N30" s="1113">
        <f t="shared" si="10"/>
        <v>791.44654088050311</v>
      </c>
      <c r="O30" s="1117">
        <v>1</v>
      </c>
      <c r="P30" s="1113">
        <f t="shared" si="11"/>
        <v>791.45</v>
      </c>
      <c r="Q30" s="1113">
        <f t="shared" si="4"/>
        <v>190.66</v>
      </c>
      <c r="R30" s="1114">
        <f t="shared" si="5"/>
        <v>982.11</v>
      </c>
    </row>
    <row r="31" spans="1:18" x14ac:dyDescent="0.25">
      <c r="A31" s="390" t="s">
        <v>991</v>
      </c>
      <c r="B31" s="1146" t="s">
        <v>989</v>
      </c>
      <c r="C31" s="990">
        <v>40</v>
      </c>
      <c r="D31" s="998">
        <f t="shared" si="6"/>
        <v>0.25157232704402516</v>
      </c>
      <c r="E31" s="1113">
        <v>1210</v>
      </c>
      <c r="F31" s="1113">
        <f t="shared" si="7"/>
        <v>304.40251572327043</v>
      </c>
      <c r="G31" s="1117">
        <v>0.2</v>
      </c>
      <c r="H31" s="1113">
        <f t="shared" si="8"/>
        <v>60.88</v>
      </c>
      <c r="I31" s="1113">
        <f t="shared" si="2"/>
        <v>14.67</v>
      </c>
      <c r="J31" s="1114">
        <f t="shared" si="3"/>
        <v>75.55</v>
      </c>
      <c r="K31" s="990">
        <v>56</v>
      </c>
      <c r="L31" s="998">
        <f t="shared" si="9"/>
        <v>0.3522012578616352</v>
      </c>
      <c r="M31" s="1113">
        <v>1210</v>
      </c>
      <c r="N31" s="1113">
        <f t="shared" si="10"/>
        <v>426.1635220125786</v>
      </c>
      <c r="O31" s="1117">
        <v>1</v>
      </c>
      <c r="P31" s="1113">
        <f t="shared" si="11"/>
        <v>426.16</v>
      </c>
      <c r="Q31" s="1113">
        <f t="shared" si="4"/>
        <v>102.66</v>
      </c>
      <c r="R31" s="1114">
        <f t="shared" si="5"/>
        <v>528.82000000000005</v>
      </c>
    </row>
    <row r="32" spans="1:18" x14ac:dyDescent="0.25">
      <c r="A32" s="390" t="s">
        <v>992</v>
      </c>
      <c r="B32" s="1146" t="s">
        <v>989</v>
      </c>
      <c r="C32" s="990">
        <v>8</v>
      </c>
      <c r="D32" s="998">
        <f t="shared" si="6"/>
        <v>5.0314465408805034E-2</v>
      </c>
      <c r="E32" s="1113">
        <v>1210</v>
      </c>
      <c r="F32" s="1113">
        <f t="shared" si="7"/>
        <v>60.880503144654092</v>
      </c>
      <c r="G32" s="1117">
        <v>0.2</v>
      </c>
      <c r="H32" s="1113">
        <f t="shared" si="8"/>
        <v>12.18</v>
      </c>
      <c r="I32" s="1113">
        <f t="shared" si="2"/>
        <v>2.93</v>
      </c>
      <c r="J32" s="1114">
        <f t="shared" si="3"/>
        <v>15.11</v>
      </c>
      <c r="K32" s="990">
        <f>159-8</f>
        <v>151</v>
      </c>
      <c r="L32" s="998">
        <f t="shared" si="9"/>
        <v>0.94968553459119498</v>
      </c>
      <c r="M32" s="1113">
        <v>1210</v>
      </c>
      <c r="N32" s="1113">
        <f t="shared" si="10"/>
        <v>1149.1194968553459</v>
      </c>
      <c r="O32" s="1117">
        <v>1</v>
      </c>
      <c r="P32" s="1113">
        <f t="shared" si="11"/>
        <v>1149.1199999999999</v>
      </c>
      <c r="Q32" s="1113">
        <f t="shared" si="4"/>
        <v>276.82</v>
      </c>
      <c r="R32" s="1114">
        <f t="shared" si="5"/>
        <v>1425.9399999999998</v>
      </c>
    </row>
    <row r="33" spans="1:18" x14ac:dyDescent="0.25">
      <c r="A33" s="390" t="s">
        <v>993</v>
      </c>
      <c r="B33" s="1146" t="s">
        <v>161</v>
      </c>
      <c r="C33" s="990">
        <v>25</v>
      </c>
      <c r="D33" s="998">
        <f t="shared" si="6"/>
        <v>0.15723270440251572</v>
      </c>
      <c r="E33" s="1113">
        <v>1760</v>
      </c>
      <c r="F33" s="1113">
        <f t="shared" si="7"/>
        <v>276.72955974842768</v>
      </c>
      <c r="G33" s="1117">
        <v>0.2</v>
      </c>
      <c r="H33" s="1113">
        <f t="shared" si="8"/>
        <v>55.35</v>
      </c>
      <c r="I33" s="1113">
        <f t="shared" si="2"/>
        <v>13.33</v>
      </c>
      <c r="J33" s="1114">
        <f t="shared" si="3"/>
        <v>68.680000000000007</v>
      </c>
      <c r="K33" s="990">
        <v>74</v>
      </c>
      <c r="L33" s="998">
        <f t="shared" si="9"/>
        <v>0.46540880503144655</v>
      </c>
      <c r="M33" s="1113">
        <v>1760</v>
      </c>
      <c r="N33" s="1113">
        <f t="shared" si="10"/>
        <v>819.11949685534591</v>
      </c>
      <c r="O33" s="1117">
        <v>1</v>
      </c>
      <c r="P33" s="1113">
        <f t="shared" si="11"/>
        <v>819.12</v>
      </c>
      <c r="Q33" s="1113">
        <f t="shared" si="4"/>
        <v>197.33</v>
      </c>
      <c r="R33" s="1114">
        <f t="shared" si="5"/>
        <v>1016.45</v>
      </c>
    </row>
    <row r="34" spans="1:18" x14ac:dyDescent="0.25">
      <c r="A34" s="390" t="s">
        <v>994</v>
      </c>
      <c r="B34" s="1146" t="s">
        <v>995</v>
      </c>
      <c r="C34" s="990"/>
      <c r="D34" s="998"/>
      <c r="E34" s="1113"/>
      <c r="F34" s="1113"/>
      <c r="G34" s="1117"/>
      <c r="H34" s="1113"/>
      <c r="I34" s="1113"/>
      <c r="J34" s="1114"/>
      <c r="K34" s="990">
        <v>32</v>
      </c>
      <c r="L34" s="998">
        <f t="shared" si="9"/>
        <v>0.20125786163522014</v>
      </c>
      <c r="M34" s="1113">
        <v>1761</v>
      </c>
      <c r="N34" s="1113">
        <f t="shared" si="10"/>
        <v>354.41509433962267</v>
      </c>
      <c r="O34" s="1117">
        <v>1</v>
      </c>
      <c r="P34" s="1113">
        <f t="shared" si="11"/>
        <v>354.42</v>
      </c>
      <c r="Q34" s="1113">
        <f t="shared" si="4"/>
        <v>85.38</v>
      </c>
      <c r="R34" s="1114">
        <f t="shared" si="5"/>
        <v>439.8</v>
      </c>
    </row>
    <row r="35" spans="1:18" x14ac:dyDescent="0.25">
      <c r="A35" s="390" t="s">
        <v>996</v>
      </c>
      <c r="B35" s="1146" t="s">
        <v>995</v>
      </c>
      <c r="C35" s="990"/>
      <c r="D35" s="998"/>
      <c r="E35" s="1113"/>
      <c r="F35" s="1113"/>
      <c r="G35" s="1117"/>
      <c r="H35" s="1113"/>
      <c r="I35" s="1113"/>
      <c r="J35" s="1114"/>
      <c r="K35" s="990">
        <v>24</v>
      </c>
      <c r="L35" s="998">
        <f t="shared" si="9"/>
        <v>0.15094339622641509</v>
      </c>
      <c r="M35" s="1113">
        <v>1762</v>
      </c>
      <c r="N35" s="1113">
        <f t="shared" si="10"/>
        <v>265.96226415094338</v>
      </c>
      <c r="O35" s="1117">
        <v>1</v>
      </c>
      <c r="P35" s="1113">
        <f t="shared" si="11"/>
        <v>265.95999999999998</v>
      </c>
      <c r="Q35" s="1113">
        <f t="shared" si="4"/>
        <v>64.069999999999993</v>
      </c>
      <c r="R35" s="1114">
        <f t="shared" si="5"/>
        <v>330.03</v>
      </c>
    </row>
    <row r="36" spans="1:18" x14ac:dyDescent="0.25">
      <c r="A36" s="390" t="s">
        <v>997</v>
      </c>
      <c r="B36" s="1146" t="s">
        <v>998</v>
      </c>
      <c r="C36" s="990">
        <v>17.5</v>
      </c>
      <c r="D36" s="998">
        <f t="shared" si="6"/>
        <v>0.11006289308176101</v>
      </c>
      <c r="E36" s="1113">
        <v>1210</v>
      </c>
      <c r="F36" s="1113">
        <f t="shared" si="7"/>
        <v>133.17610062893081</v>
      </c>
      <c r="G36" s="1117">
        <v>0.2</v>
      </c>
      <c r="H36" s="1113">
        <f t="shared" si="8"/>
        <v>26.64</v>
      </c>
      <c r="I36" s="1113">
        <f>ROUND(H36*0.2409,2)</f>
        <v>6.42</v>
      </c>
      <c r="J36" s="1114">
        <f>I36+H36</f>
        <v>33.06</v>
      </c>
      <c r="K36" s="990">
        <v>52</v>
      </c>
      <c r="L36" s="998">
        <f t="shared" si="9"/>
        <v>0.32704402515723269</v>
      </c>
      <c r="M36" s="1113">
        <v>1210</v>
      </c>
      <c r="N36" s="1113">
        <f t="shared" si="10"/>
        <v>395.72327044025155</v>
      </c>
      <c r="O36" s="1117">
        <v>1</v>
      </c>
      <c r="P36" s="1113">
        <f t="shared" si="11"/>
        <v>395.72</v>
      </c>
      <c r="Q36" s="1113">
        <f t="shared" si="4"/>
        <v>95.33</v>
      </c>
      <c r="R36" s="1114">
        <f t="shared" si="5"/>
        <v>491.05</v>
      </c>
    </row>
    <row r="37" spans="1:18" ht="49.5" x14ac:dyDescent="0.25">
      <c r="B37" s="1157" t="s">
        <v>9</v>
      </c>
      <c r="C37" s="1161">
        <f t="shared" ref="C37:D37" si="12">SUM(C38:C48)</f>
        <v>328</v>
      </c>
      <c r="D37" s="389">
        <f t="shared" si="12"/>
        <v>2.0628930817610063</v>
      </c>
      <c r="E37" s="389"/>
      <c r="F37" s="389"/>
      <c r="G37" s="389"/>
      <c r="H37" s="389">
        <f>SUM(H38:H48)</f>
        <v>317.14</v>
      </c>
      <c r="I37" s="389">
        <f t="shared" ref="I37" si="13">SUM(I38:I48)</f>
        <v>76.400000000000006</v>
      </c>
      <c r="J37" s="1160">
        <f>SUM(J38:J48)</f>
        <v>393.53999999999996</v>
      </c>
      <c r="K37" s="1161">
        <f t="shared" ref="K37:L37" si="14">SUM(K38:K48)</f>
        <v>1098</v>
      </c>
      <c r="L37" s="389">
        <f t="shared" si="14"/>
        <v>6.9056603773584904</v>
      </c>
      <c r="M37" s="389"/>
      <c r="N37" s="389"/>
      <c r="O37" s="389"/>
      <c r="P37" s="389">
        <f>SUM(P38:P48)</f>
        <v>5321.59</v>
      </c>
      <c r="Q37" s="389">
        <f t="shared" ref="Q37" si="15">SUM(Q38:Q48)</f>
        <v>1281.9700000000003</v>
      </c>
      <c r="R37" s="1160">
        <f>SUM(R38:R48)</f>
        <v>6603.5599999999995</v>
      </c>
    </row>
    <row r="38" spans="1:18" x14ac:dyDescent="0.25">
      <c r="A38" s="391" t="s">
        <v>999</v>
      </c>
      <c r="B38" s="1146" t="s">
        <v>692</v>
      </c>
      <c r="C38" s="990">
        <v>52</v>
      </c>
      <c r="D38" s="998">
        <f t="shared" si="6"/>
        <v>0.32704402515723269</v>
      </c>
      <c r="E38" s="1113">
        <v>786</v>
      </c>
      <c r="F38" s="1113">
        <f t="shared" ref="F38:F48" si="16">D38*E38</f>
        <v>257.05660377358487</v>
      </c>
      <c r="G38" s="1117">
        <v>0.2</v>
      </c>
      <c r="H38" s="1113">
        <f>ROUND(G38*F38,2)</f>
        <v>51.41</v>
      </c>
      <c r="I38" s="1113">
        <f t="shared" ref="I38:I48" si="17">ROUND(H38*0.2409,2)</f>
        <v>12.38</v>
      </c>
      <c r="J38" s="1114">
        <f t="shared" ref="J38:J48" si="18">I38+H38</f>
        <v>63.79</v>
      </c>
      <c r="K38" s="990">
        <v>92</v>
      </c>
      <c r="L38" s="998">
        <f t="shared" si="9"/>
        <v>0.57861635220125784</v>
      </c>
      <c r="M38" s="1113">
        <v>786</v>
      </c>
      <c r="N38" s="1113">
        <f t="shared" ref="N38:N48" si="19">L38*M38</f>
        <v>454.79245283018867</v>
      </c>
      <c r="O38" s="1117">
        <v>1</v>
      </c>
      <c r="P38" s="1113">
        <f>ROUND(O38*N38,2)</f>
        <v>454.79</v>
      </c>
      <c r="Q38" s="1113">
        <f t="shared" ref="Q38:Q48" si="20">ROUND(P38*0.2409,2)</f>
        <v>109.56</v>
      </c>
      <c r="R38" s="1114">
        <f t="shared" ref="R38:R48" si="21">Q38+P38</f>
        <v>564.35</v>
      </c>
    </row>
    <row r="39" spans="1:18" ht="18" customHeight="1" x14ac:dyDescent="0.25">
      <c r="A39" s="391" t="s">
        <v>1000</v>
      </c>
      <c r="B39" s="1146" t="s">
        <v>692</v>
      </c>
      <c r="C39" s="990">
        <v>60</v>
      </c>
      <c r="D39" s="998">
        <f t="shared" si="6"/>
        <v>0.37735849056603776</v>
      </c>
      <c r="E39" s="1113">
        <v>786</v>
      </c>
      <c r="F39" s="1113">
        <f t="shared" si="16"/>
        <v>296.6037735849057</v>
      </c>
      <c r="G39" s="1117">
        <v>0.2</v>
      </c>
      <c r="H39" s="1113">
        <f t="shared" ref="H39:H48" si="22">ROUND(G39*F39,2)</f>
        <v>59.32</v>
      </c>
      <c r="I39" s="1113">
        <f t="shared" si="17"/>
        <v>14.29</v>
      </c>
      <c r="J39" s="1114">
        <f t="shared" si="18"/>
        <v>73.61</v>
      </c>
      <c r="K39" s="990">
        <f>159-C39</f>
        <v>99</v>
      </c>
      <c r="L39" s="998">
        <f t="shared" si="9"/>
        <v>0.62264150943396224</v>
      </c>
      <c r="M39" s="1113">
        <v>786</v>
      </c>
      <c r="N39" s="1113">
        <f t="shared" si="19"/>
        <v>489.3962264150943</v>
      </c>
      <c r="O39" s="1117">
        <v>1</v>
      </c>
      <c r="P39" s="1113">
        <f t="shared" ref="P39:P48" si="23">ROUND(O39*N39,2)</f>
        <v>489.4</v>
      </c>
      <c r="Q39" s="1113">
        <f t="shared" si="20"/>
        <v>117.9</v>
      </c>
      <c r="R39" s="1114">
        <f t="shared" si="21"/>
        <v>607.29999999999995</v>
      </c>
    </row>
    <row r="40" spans="1:18" x14ac:dyDescent="0.25">
      <c r="A40" s="391" t="s">
        <v>1001</v>
      </c>
      <c r="B40" s="1146" t="s">
        <v>692</v>
      </c>
      <c r="C40" s="990"/>
      <c r="D40" s="998"/>
      <c r="E40" s="1113"/>
      <c r="F40" s="1113"/>
      <c r="G40" s="1117"/>
      <c r="H40" s="1113"/>
      <c r="I40" s="1113"/>
      <c r="J40" s="1114"/>
      <c r="K40" s="990">
        <v>108</v>
      </c>
      <c r="L40" s="998">
        <f t="shared" si="9"/>
        <v>0.67924528301886788</v>
      </c>
      <c r="M40" s="1113">
        <v>786</v>
      </c>
      <c r="N40" s="1113">
        <f t="shared" si="19"/>
        <v>533.88679245283015</v>
      </c>
      <c r="O40" s="1117">
        <v>1</v>
      </c>
      <c r="P40" s="1113">
        <f t="shared" si="23"/>
        <v>533.89</v>
      </c>
      <c r="Q40" s="1113">
        <f t="shared" si="20"/>
        <v>128.61000000000001</v>
      </c>
      <c r="R40" s="1114">
        <f t="shared" si="21"/>
        <v>662.5</v>
      </c>
    </row>
    <row r="41" spans="1:18" x14ac:dyDescent="0.25">
      <c r="A41" s="391" t="s">
        <v>1002</v>
      </c>
      <c r="B41" s="1146" t="s">
        <v>692</v>
      </c>
      <c r="C41" s="990"/>
      <c r="D41" s="998"/>
      <c r="E41" s="1113"/>
      <c r="F41" s="1113"/>
      <c r="G41" s="1117"/>
      <c r="H41" s="1113"/>
      <c r="I41" s="1113"/>
      <c r="J41" s="1114"/>
      <c r="K41" s="990">
        <v>132</v>
      </c>
      <c r="L41" s="998">
        <f t="shared" si="9"/>
        <v>0.83018867924528306</v>
      </c>
      <c r="M41" s="1113">
        <v>786</v>
      </c>
      <c r="N41" s="1113">
        <f t="shared" si="19"/>
        <v>652.52830188679252</v>
      </c>
      <c r="O41" s="1117">
        <v>1</v>
      </c>
      <c r="P41" s="1113">
        <f t="shared" si="23"/>
        <v>652.53</v>
      </c>
      <c r="Q41" s="1113">
        <f t="shared" si="20"/>
        <v>157.19</v>
      </c>
      <c r="R41" s="1114">
        <f t="shared" si="21"/>
        <v>809.72</v>
      </c>
    </row>
    <row r="42" spans="1:18" x14ac:dyDescent="0.25">
      <c r="A42" s="391" t="s">
        <v>1003</v>
      </c>
      <c r="B42" s="1146" t="s">
        <v>692</v>
      </c>
      <c r="C42" s="990">
        <v>48</v>
      </c>
      <c r="D42" s="998">
        <f t="shared" si="6"/>
        <v>0.30188679245283018</v>
      </c>
      <c r="E42" s="1113">
        <v>786</v>
      </c>
      <c r="F42" s="1113">
        <f t="shared" si="16"/>
        <v>237.28301886792451</v>
      </c>
      <c r="G42" s="1117">
        <v>0.2</v>
      </c>
      <c r="H42" s="1113">
        <f t="shared" si="22"/>
        <v>47.46</v>
      </c>
      <c r="I42" s="1113">
        <f t="shared" si="17"/>
        <v>11.43</v>
      </c>
      <c r="J42" s="1114">
        <f t="shared" si="18"/>
        <v>58.89</v>
      </c>
      <c r="K42" s="990">
        <f>159-C42</f>
        <v>111</v>
      </c>
      <c r="L42" s="998">
        <f t="shared" si="9"/>
        <v>0.69811320754716977</v>
      </c>
      <c r="M42" s="1113">
        <v>786</v>
      </c>
      <c r="N42" s="1113">
        <f t="shared" si="19"/>
        <v>548.71698113207549</v>
      </c>
      <c r="O42" s="1117">
        <v>1</v>
      </c>
      <c r="P42" s="1113">
        <f t="shared" si="23"/>
        <v>548.72</v>
      </c>
      <c r="Q42" s="1113">
        <f t="shared" si="20"/>
        <v>132.19</v>
      </c>
      <c r="R42" s="1114">
        <f t="shared" si="21"/>
        <v>680.91000000000008</v>
      </c>
    </row>
    <row r="43" spans="1:18" x14ac:dyDescent="0.25">
      <c r="A43" s="391" t="s">
        <v>1004</v>
      </c>
      <c r="B43" s="1146" t="s">
        <v>692</v>
      </c>
      <c r="C43" s="990"/>
      <c r="D43" s="998"/>
      <c r="E43" s="1113"/>
      <c r="F43" s="1113"/>
      <c r="G43" s="1117"/>
      <c r="H43" s="1113"/>
      <c r="I43" s="1113"/>
      <c r="J43" s="1114"/>
      <c r="K43" s="990">
        <v>88</v>
      </c>
      <c r="L43" s="998">
        <f t="shared" si="9"/>
        <v>0.55345911949685533</v>
      </c>
      <c r="M43" s="1113">
        <v>786</v>
      </c>
      <c r="N43" s="1113">
        <f t="shared" si="19"/>
        <v>435.01886792452831</v>
      </c>
      <c r="O43" s="1117">
        <v>1</v>
      </c>
      <c r="P43" s="1113">
        <f t="shared" si="23"/>
        <v>435.02</v>
      </c>
      <c r="Q43" s="1113">
        <f t="shared" si="20"/>
        <v>104.8</v>
      </c>
      <c r="R43" s="1114">
        <f t="shared" si="21"/>
        <v>539.81999999999994</v>
      </c>
    </row>
    <row r="44" spans="1:18" x14ac:dyDescent="0.25">
      <c r="A44" s="391" t="s">
        <v>1005</v>
      </c>
      <c r="B44" s="1146" t="s">
        <v>692</v>
      </c>
      <c r="C44" s="990">
        <v>48</v>
      </c>
      <c r="D44" s="998">
        <f t="shared" si="6"/>
        <v>0.30188679245283018</v>
      </c>
      <c r="E44" s="1113">
        <v>786</v>
      </c>
      <c r="F44" s="1113">
        <f t="shared" si="16"/>
        <v>237.28301886792451</v>
      </c>
      <c r="G44" s="1117">
        <v>0.2</v>
      </c>
      <c r="H44" s="1113">
        <f t="shared" si="22"/>
        <v>47.46</v>
      </c>
      <c r="I44" s="1113">
        <f t="shared" si="17"/>
        <v>11.43</v>
      </c>
      <c r="J44" s="1114">
        <f t="shared" si="18"/>
        <v>58.89</v>
      </c>
      <c r="K44" s="990">
        <f>159-C44</f>
        <v>111</v>
      </c>
      <c r="L44" s="998">
        <f t="shared" si="9"/>
        <v>0.69811320754716977</v>
      </c>
      <c r="M44" s="1113">
        <v>786</v>
      </c>
      <c r="N44" s="1113">
        <f t="shared" si="19"/>
        <v>548.71698113207549</v>
      </c>
      <c r="O44" s="1117">
        <v>1</v>
      </c>
      <c r="P44" s="1113">
        <f t="shared" si="23"/>
        <v>548.72</v>
      </c>
      <c r="Q44" s="1113">
        <f t="shared" si="20"/>
        <v>132.19</v>
      </c>
      <c r="R44" s="1114">
        <f t="shared" si="21"/>
        <v>680.91000000000008</v>
      </c>
    </row>
    <row r="45" spans="1:18" x14ac:dyDescent="0.25">
      <c r="A45" s="391" t="s">
        <v>1006</v>
      </c>
      <c r="B45" s="1146" t="s">
        <v>692</v>
      </c>
      <c r="C45" s="990"/>
      <c r="D45" s="998"/>
      <c r="E45" s="1113"/>
      <c r="F45" s="1113"/>
      <c r="G45" s="1117"/>
      <c r="H45" s="1113"/>
      <c r="I45" s="1113"/>
      <c r="J45" s="1114"/>
      <c r="K45" s="990"/>
      <c r="L45" s="998"/>
      <c r="M45" s="1113"/>
      <c r="N45" s="1113"/>
      <c r="O45" s="1117"/>
      <c r="P45" s="1113"/>
      <c r="Q45" s="1113"/>
      <c r="R45" s="1114"/>
    </row>
    <row r="46" spans="1:18" x14ac:dyDescent="0.25">
      <c r="A46" s="391" t="s">
        <v>1007</v>
      </c>
      <c r="B46" s="1146" t="s">
        <v>378</v>
      </c>
      <c r="C46" s="990">
        <v>40</v>
      </c>
      <c r="D46" s="998">
        <f t="shared" si="6"/>
        <v>0.25157232704402516</v>
      </c>
      <c r="E46" s="1113">
        <v>786</v>
      </c>
      <c r="F46" s="1113">
        <f t="shared" si="16"/>
        <v>197.73584905660377</v>
      </c>
      <c r="G46" s="1117">
        <v>0.2</v>
      </c>
      <c r="H46" s="1113">
        <f t="shared" si="22"/>
        <v>39.549999999999997</v>
      </c>
      <c r="I46" s="1113">
        <f t="shared" si="17"/>
        <v>9.5299999999999994</v>
      </c>
      <c r="J46" s="1114">
        <f t="shared" si="18"/>
        <v>49.08</v>
      </c>
      <c r="K46" s="990">
        <f>159-C46</f>
        <v>119</v>
      </c>
      <c r="L46" s="998">
        <f t="shared" si="9"/>
        <v>0.74842767295597479</v>
      </c>
      <c r="M46" s="1113">
        <v>786</v>
      </c>
      <c r="N46" s="1113">
        <f t="shared" si="19"/>
        <v>588.2641509433962</v>
      </c>
      <c r="O46" s="1117">
        <v>1</v>
      </c>
      <c r="P46" s="1113">
        <f t="shared" si="23"/>
        <v>588.26</v>
      </c>
      <c r="Q46" s="1113">
        <f t="shared" si="20"/>
        <v>141.71</v>
      </c>
      <c r="R46" s="1114">
        <f t="shared" si="21"/>
        <v>729.97</v>
      </c>
    </row>
    <row r="47" spans="1:18" x14ac:dyDescent="0.25">
      <c r="A47" s="391" t="s">
        <v>1008</v>
      </c>
      <c r="B47" s="1146" t="s">
        <v>378</v>
      </c>
      <c r="C47" s="990">
        <v>40</v>
      </c>
      <c r="D47" s="998">
        <f t="shared" si="6"/>
        <v>0.25157232704402516</v>
      </c>
      <c r="E47" s="1113">
        <v>715</v>
      </c>
      <c r="F47" s="1113">
        <f t="shared" si="16"/>
        <v>179.87421383647799</v>
      </c>
      <c r="G47" s="1117">
        <v>0.2</v>
      </c>
      <c r="H47" s="1113">
        <f t="shared" si="22"/>
        <v>35.97</v>
      </c>
      <c r="I47" s="1113">
        <f t="shared" si="17"/>
        <v>8.67</v>
      </c>
      <c r="J47" s="1114">
        <f t="shared" si="18"/>
        <v>44.64</v>
      </c>
      <c r="K47" s="990">
        <v>119</v>
      </c>
      <c r="L47" s="998">
        <f t="shared" si="9"/>
        <v>0.74842767295597479</v>
      </c>
      <c r="M47" s="1113">
        <v>715</v>
      </c>
      <c r="N47" s="1113">
        <f t="shared" si="19"/>
        <v>535.12578616352198</v>
      </c>
      <c r="O47" s="1117">
        <v>1</v>
      </c>
      <c r="P47" s="1113">
        <f t="shared" si="23"/>
        <v>535.13</v>
      </c>
      <c r="Q47" s="1113">
        <f t="shared" si="20"/>
        <v>128.91</v>
      </c>
      <c r="R47" s="1114">
        <f t="shared" si="21"/>
        <v>664.04</v>
      </c>
    </row>
    <row r="48" spans="1:18" x14ac:dyDescent="0.25">
      <c r="A48" s="391" t="s">
        <v>1009</v>
      </c>
      <c r="B48" s="1146" t="s">
        <v>378</v>
      </c>
      <c r="C48" s="990">
        <v>40</v>
      </c>
      <c r="D48" s="998">
        <f t="shared" si="6"/>
        <v>0.25157232704402516</v>
      </c>
      <c r="E48" s="1113">
        <v>715</v>
      </c>
      <c r="F48" s="1113">
        <f t="shared" si="16"/>
        <v>179.87421383647799</v>
      </c>
      <c r="G48" s="1117">
        <v>0.2</v>
      </c>
      <c r="H48" s="1113">
        <f t="shared" si="22"/>
        <v>35.97</v>
      </c>
      <c r="I48" s="1113">
        <f t="shared" si="17"/>
        <v>8.67</v>
      </c>
      <c r="J48" s="1114">
        <f t="shared" si="18"/>
        <v>44.64</v>
      </c>
      <c r="K48" s="990">
        <v>119</v>
      </c>
      <c r="L48" s="998">
        <f t="shared" si="9"/>
        <v>0.74842767295597479</v>
      </c>
      <c r="M48" s="1113">
        <v>715</v>
      </c>
      <c r="N48" s="1113">
        <f t="shared" si="19"/>
        <v>535.12578616352198</v>
      </c>
      <c r="O48" s="1117">
        <v>1</v>
      </c>
      <c r="P48" s="1113">
        <f t="shared" si="23"/>
        <v>535.13</v>
      </c>
      <c r="Q48" s="1113">
        <f t="shared" si="20"/>
        <v>128.91</v>
      </c>
      <c r="R48" s="1114">
        <f t="shared" si="21"/>
        <v>664.04</v>
      </c>
    </row>
    <row r="49" spans="1:18" ht="49.5" x14ac:dyDescent="0.25">
      <c r="B49" s="1157" t="s">
        <v>10</v>
      </c>
      <c r="C49" s="1161">
        <f t="shared" ref="C49:D49" si="24">SUM(C50:C55)</f>
        <v>232</v>
      </c>
      <c r="D49" s="389">
        <f t="shared" si="24"/>
        <v>1.4591194968553458</v>
      </c>
      <c r="E49" s="389"/>
      <c r="F49" s="389"/>
      <c r="G49" s="389"/>
      <c r="H49" s="389">
        <f>SUM(H50:H55)</f>
        <v>168.39000000000001</v>
      </c>
      <c r="I49" s="389">
        <f t="shared" ref="I49:L49" si="25">SUM(I50:I55)</f>
        <v>40.550000000000004</v>
      </c>
      <c r="J49" s="1160">
        <f t="shared" si="25"/>
        <v>208.94000000000003</v>
      </c>
      <c r="K49" s="1161">
        <f t="shared" si="25"/>
        <v>647</v>
      </c>
      <c r="L49" s="389">
        <f t="shared" si="25"/>
        <v>4.0691823899371071</v>
      </c>
      <c r="M49" s="389"/>
      <c r="N49" s="389"/>
      <c r="O49" s="389"/>
      <c r="P49" s="389">
        <f>SUM(P50:P55)</f>
        <v>2347.92</v>
      </c>
      <c r="Q49" s="389">
        <f t="shared" ref="Q49:R49" si="26">SUM(Q50:Q55)</f>
        <v>565.6</v>
      </c>
      <c r="R49" s="1160">
        <f t="shared" si="26"/>
        <v>2913.5199999999995</v>
      </c>
    </row>
    <row r="50" spans="1:18" x14ac:dyDescent="0.25">
      <c r="A50" s="391" t="s">
        <v>1010</v>
      </c>
      <c r="B50" s="1146" t="s">
        <v>257</v>
      </c>
      <c r="C50" s="990">
        <v>48</v>
      </c>
      <c r="D50" s="998">
        <f t="shared" si="6"/>
        <v>0.30188679245283018</v>
      </c>
      <c r="E50" s="1113">
        <v>577</v>
      </c>
      <c r="F50" s="1113">
        <f>D50*E50</f>
        <v>174.18867924528303</v>
      </c>
      <c r="G50" s="1117">
        <v>0.2</v>
      </c>
      <c r="H50" s="1113">
        <f>ROUND(G50*F50,2)</f>
        <v>34.840000000000003</v>
      </c>
      <c r="I50" s="1113">
        <f t="shared" ref="I50:I55" si="27">ROUND(H50*0.2409,2)</f>
        <v>8.39</v>
      </c>
      <c r="J50" s="1114">
        <f t="shared" ref="J50:J55" si="28">I50+H50</f>
        <v>43.230000000000004</v>
      </c>
      <c r="K50" s="990">
        <v>48</v>
      </c>
      <c r="L50" s="998">
        <f t="shared" si="9"/>
        <v>0.30188679245283018</v>
      </c>
      <c r="M50" s="1113">
        <v>577</v>
      </c>
      <c r="N50" s="1113">
        <f>L50*M50</f>
        <v>174.18867924528303</v>
      </c>
      <c r="O50" s="1117">
        <v>1</v>
      </c>
      <c r="P50" s="1113">
        <f>ROUND(O50*N50,2)</f>
        <v>174.19</v>
      </c>
      <c r="Q50" s="1113">
        <f t="shared" ref="Q50:Q55" si="29">ROUND(P50*0.2409,2)</f>
        <v>41.96</v>
      </c>
      <c r="R50" s="1114">
        <f t="shared" ref="R50:R55" si="30">Q50+P50</f>
        <v>216.15</v>
      </c>
    </row>
    <row r="51" spans="1:18" x14ac:dyDescent="0.25">
      <c r="A51" s="391" t="s">
        <v>1011</v>
      </c>
      <c r="B51" s="1146" t="s">
        <v>257</v>
      </c>
      <c r="C51" s="990">
        <v>40</v>
      </c>
      <c r="D51" s="998">
        <f t="shared" si="6"/>
        <v>0.25157232704402516</v>
      </c>
      <c r="E51" s="1113">
        <v>577</v>
      </c>
      <c r="F51" s="1113">
        <f t="shared" ref="F51:F55" si="31">D51*E51</f>
        <v>145.1572327044025</v>
      </c>
      <c r="G51" s="1117">
        <v>0.2</v>
      </c>
      <c r="H51" s="1113">
        <f t="shared" ref="H51:H55" si="32">ROUND(G51*F51,2)</f>
        <v>29.03</v>
      </c>
      <c r="I51" s="1113">
        <f t="shared" si="27"/>
        <v>6.99</v>
      </c>
      <c r="J51" s="1114">
        <f t="shared" si="28"/>
        <v>36.020000000000003</v>
      </c>
      <c r="K51" s="990">
        <v>116</v>
      </c>
      <c r="L51" s="998">
        <f t="shared" si="9"/>
        <v>0.72955974842767291</v>
      </c>
      <c r="M51" s="1113">
        <v>577</v>
      </c>
      <c r="N51" s="1113">
        <f t="shared" ref="N51:N55" si="33">L51*M51</f>
        <v>420.95597484276726</v>
      </c>
      <c r="O51" s="1117">
        <v>1</v>
      </c>
      <c r="P51" s="1113">
        <f t="shared" ref="P51:P55" si="34">ROUND(O51*N51,2)</f>
        <v>420.96</v>
      </c>
      <c r="Q51" s="1113">
        <f t="shared" si="29"/>
        <v>101.41</v>
      </c>
      <c r="R51" s="1114">
        <f t="shared" si="30"/>
        <v>522.37</v>
      </c>
    </row>
    <row r="52" spans="1:18" x14ac:dyDescent="0.25">
      <c r="A52" s="391" t="s">
        <v>1012</v>
      </c>
      <c r="B52" s="1146" t="s">
        <v>257</v>
      </c>
      <c r="C52" s="990">
        <v>32</v>
      </c>
      <c r="D52" s="998">
        <f t="shared" si="6"/>
        <v>0.20125786163522014</v>
      </c>
      <c r="E52" s="1113">
        <v>577</v>
      </c>
      <c r="F52" s="1113">
        <f t="shared" si="31"/>
        <v>116.12578616352202</v>
      </c>
      <c r="G52" s="1117">
        <v>0.2</v>
      </c>
      <c r="H52" s="1113">
        <f t="shared" si="32"/>
        <v>23.23</v>
      </c>
      <c r="I52" s="1113">
        <f t="shared" si="27"/>
        <v>5.6</v>
      </c>
      <c r="J52" s="1114">
        <f t="shared" si="28"/>
        <v>28.83</v>
      </c>
      <c r="K52" s="990">
        <v>124</v>
      </c>
      <c r="L52" s="998">
        <f t="shared" si="9"/>
        <v>0.77987421383647804</v>
      </c>
      <c r="M52" s="1113">
        <v>577</v>
      </c>
      <c r="N52" s="1113">
        <f t="shared" si="33"/>
        <v>449.98742138364781</v>
      </c>
      <c r="O52" s="1117">
        <v>1</v>
      </c>
      <c r="P52" s="1113">
        <f t="shared" si="34"/>
        <v>449.99</v>
      </c>
      <c r="Q52" s="1113">
        <f t="shared" si="29"/>
        <v>108.4</v>
      </c>
      <c r="R52" s="1114">
        <f t="shared" si="30"/>
        <v>558.39</v>
      </c>
    </row>
    <row r="53" spans="1:18" x14ac:dyDescent="0.25">
      <c r="A53" s="391" t="s">
        <v>1013</v>
      </c>
      <c r="B53" s="1146" t="s">
        <v>257</v>
      </c>
      <c r="C53" s="990">
        <v>36</v>
      </c>
      <c r="D53" s="998">
        <f t="shared" si="6"/>
        <v>0.22641509433962265</v>
      </c>
      <c r="E53" s="1113">
        <v>577</v>
      </c>
      <c r="F53" s="1113">
        <f t="shared" si="31"/>
        <v>130.64150943396226</v>
      </c>
      <c r="G53" s="1117">
        <v>0.2</v>
      </c>
      <c r="H53" s="1113">
        <f t="shared" si="32"/>
        <v>26.13</v>
      </c>
      <c r="I53" s="1113">
        <f t="shared" si="27"/>
        <v>6.29</v>
      </c>
      <c r="J53" s="1114">
        <f t="shared" si="28"/>
        <v>32.42</v>
      </c>
      <c r="K53" s="990">
        <v>120</v>
      </c>
      <c r="L53" s="998">
        <f t="shared" si="9"/>
        <v>0.75471698113207553</v>
      </c>
      <c r="M53" s="1113">
        <v>577</v>
      </c>
      <c r="N53" s="1113">
        <f t="shared" si="33"/>
        <v>435.47169811320759</v>
      </c>
      <c r="O53" s="1117">
        <v>1</v>
      </c>
      <c r="P53" s="1113">
        <f t="shared" si="34"/>
        <v>435.47</v>
      </c>
      <c r="Q53" s="1113">
        <f t="shared" si="29"/>
        <v>104.9</v>
      </c>
      <c r="R53" s="1114">
        <f t="shared" si="30"/>
        <v>540.37</v>
      </c>
    </row>
    <row r="54" spans="1:18" x14ac:dyDescent="0.25">
      <c r="A54" s="391" t="s">
        <v>1014</v>
      </c>
      <c r="B54" s="1146" t="s">
        <v>257</v>
      </c>
      <c r="C54" s="990">
        <v>36</v>
      </c>
      <c r="D54" s="998">
        <f t="shared" si="6"/>
        <v>0.22641509433962265</v>
      </c>
      <c r="E54" s="1113">
        <v>577</v>
      </c>
      <c r="F54" s="1113">
        <f t="shared" si="31"/>
        <v>130.64150943396226</v>
      </c>
      <c r="G54" s="1117">
        <v>0.2</v>
      </c>
      <c r="H54" s="1113">
        <f t="shared" si="32"/>
        <v>26.13</v>
      </c>
      <c r="I54" s="1113">
        <f t="shared" si="27"/>
        <v>6.29</v>
      </c>
      <c r="J54" s="1114">
        <f t="shared" si="28"/>
        <v>32.42</v>
      </c>
      <c r="K54" s="990">
        <v>120</v>
      </c>
      <c r="L54" s="998">
        <f t="shared" si="9"/>
        <v>0.75471698113207553</v>
      </c>
      <c r="M54" s="1113">
        <v>577</v>
      </c>
      <c r="N54" s="1113">
        <f t="shared" si="33"/>
        <v>435.47169811320759</v>
      </c>
      <c r="O54" s="1117">
        <v>1</v>
      </c>
      <c r="P54" s="1113">
        <f t="shared" si="34"/>
        <v>435.47</v>
      </c>
      <c r="Q54" s="1113">
        <f t="shared" si="29"/>
        <v>104.9</v>
      </c>
      <c r="R54" s="1114">
        <f t="shared" si="30"/>
        <v>540.37</v>
      </c>
    </row>
    <row r="55" spans="1:18" x14ac:dyDescent="0.25">
      <c r="A55" s="391" t="s">
        <v>1015</v>
      </c>
      <c r="B55" s="1146" t="s">
        <v>257</v>
      </c>
      <c r="C55" s="990">
        <v>40</v>
      </c>
      <c r="D55" s="998">
        <f t="shared" si="6"/>
        <v>0.25157232704402516</v>
      </c>
      <c r="E55" s="1113">
        <v>577</v>
      </c>
      <c r="F55" s="1113">
        <f t="shared" si="31"/>
        <v>145.1572327044025</v>
      </c>
      <c r="G55" s="1117">
        <v>0.2</v>
      </c>
      <c r="H55" s="1113">
        <f t="shared" si="32"/>
        <v>29.03</v>
      </c>
      <c r="I55" s="1113">
        <f t="shared" si="27"/>
        <v>6.99</v>
      </c>
      <c r="J55" s="1114">
        <f t="shared" si="28"/>
        <v>36.020000000000003</v>
      </c>
      <c r="K55" s="990">
        <v>119</v>
      </c>
      <c r="L55" s="998">
        <f t="shared" si="9"/>
        <v>0.74842767295597479</v>
      </c>
      <c r="M55" s="1113">
        <v>577</v>
      </c>
      <c r="N55" s="1113">
        <f t="shared" si="33"/>
        <v>431.84276729559747</v>
      </c>
      <c r="O55" s="1117">
        <v>1</v>
      </c>
      <c r="P55" s="1113">
        <f t="shared" si="34"/>
        <v>431.84</v>
      </c>
      <c r="Q55" s="1113">
        <f t="shared" si="29"/>
        <v>104.03</v>
      </c>
      <c r="R55" s="1114">
        <f t="shared" si="30"/>
        <v>535.87</v>
      </c>
    </row>
    <row r="56" spans="1:18" ht="49.5" x14ac:dyDescent="0.25">
      <c r="A56" s="386"/>
      <c r="B56" s="1158" t="s">
        <v>1016</v>
      </c>
      <c r="C56" s="727">
        <f t="shared" ref="C56:D56" si="35">C57+C61+C73</f>
        <v>396</v>
      </c>
      <c r="D56" s="1112">
        <f t="shared" si="35"/>
        <v>2.4905660377358494</v>
      </c>
      <c r="E56" s="1112"/>
      <c r="F56" s="1112"/>
      <c r="G56" s="1112"/>
      <c r="H56" s="1112">
        <f>H57+H61+H73</f>
        <v>374.05</v>
      </c>
      <c r="I56" s="1112">
        <f t="shared" ref="I56" si="36">I57+I61+I73</f>
        <v>90.12</v>
      </c>
      <c r="J56" s="937">
        <f>J57+J61+J73</f>
        <v>464.17</v>
      </c>
      <c r="K56" s="727">
        <f t="shared" ref="K56:L56" si="37">K57+K61+K73</f>
        <v>944.5</v>
      </c>
      <c r="L56" s="1112">
        <f t="shared" si="37"/>
        <v>5.9402515723270435</v>
      </c>
      <c r="M56" s="1112"/>
      <c r="N56" s="1112"/>
      <c r="O56" s="1112"/>
      <c r="P56" s="1112">
        <f>P57+P61+P73</f>
        <v>4231.8100000000004</v>
      </c>
      <c r="Q56" s="1112">
        <f t="shared" ref="Q56" si="38">Q57+Q61+Q73</f>
        <v>1019.45</v>
      </c>
      <c r="R56" s="937">
        <f>R57+R61+R73</f>
        <v>5251.26</v>
      </c>
    </row>
    <row r="57" spans="1:18" ht="33" x14ac:dyDescent="0.25">
      <c r="B57" s="1157" t="s">
        <v>11</v>
      </c>
      <c r="C57" s="1161">
        <f t="shared" ref="C57:D57" si="39">SUM(C58:C60)</f>
        <v>56</v>
      </c>
      <c r="D57" s="389">
        <f t="shared" si="39"/>
        <v>0.3522012578616352</v>
      </c>
      <c r="E57" s="389"/>
      <c r="F57" s="389"/>
      <c r="G57" s="389"/>
      <c r="H57" s="389">
        <f>SUM(H58:H60)</f>
        <v>85.23</v>
      </c>
      <c r="I57" s="389">
        <f>SUM(I58:I60)</f>
        <v>20.53</v>
      </c>
      <c r="J57" s="1160">
        <f>SUM(J58:J60)</f>
        <v>105.75999999999999</v>
      </c>
      <c r="K57" s="1161">
        <f t="shared" ref="K57:L57" si="40">SUM(K58:K60)</f>
        <v>83.5</v>
      </c>
      <c r="L57" s="389">
        <f t="shared" si="40"/>
        <v>0.52515723270440251</v>
      </c>
      <c r="M57" s="389"/>
      <c r="N57" s="389"/>
      <c r="O57" s="389"/>
      <c r="P57" s="389">
        <f>SUM(P58:P60)</f>
        <v>635.44000000000005</v>
      </c>
      <c r="Q57" s="389">
        <f>SUM(Q58:Q60)</f>
        <v>153.07999999999998</v>
      </c>
      <c r="R57" s="1160">
        <f>SUM(R58:R60)</f>
        <v>788.52</v>
      </c>
    </row>
    <row r="58" spans="1:18" x14ac:dyDescent="0.25">
      <c r="A58" s="390" t="s">
        <v>975</v>
      </c>
      <c r="B58" s="1146" t="s">
        <v>202</v>
      </c>
      <c r="C58" s="990">
        <v>24</v>
      </c>
      <c r="D58" s="998">
        <f t="shared" si="6"/>
        <v>0.15094339622641509</v>
      </c>
      <c r="E58" s="1113">
        <v>1210</v>
      </c>
      <c r="F58" s="1113">
        <f>D58*E58</f>
        <v>182.64150943396226</v>
      </c>
      <c r="G58" s="1117">
        <v>0.2</v>
      </c>
      <c r="H58" s="1113">
        <f>ROUND(G58*F58,2)</f>
        <v>36.53</v>
      </c>
      <c r="I58" s="1113">
        <f>ROUND(H58*0.2409,2)</f>
        <v>8.8000000000000007</v>
      </c>
      <c r="J58" s="1114">
        <f>I58+H58</f>
        <v>45.33</v>
      </c>
      <c r="K58" s="990"/>
      <c r="L58" s="998"/>
      <c r="M58" s="1113"/>
      <c r="N58" s="1113"/>
      <c r="O58" s="1117"/>
      <c r="P58" s="1113"/>
      <c r="Q58" s="1113"/>
      <c r="R58" s="1114"/>
    </row>
    <row r="59" spans="1:18" x14ac:dyDescent="0.25">
      <c r="A59" s="390" t="s">
        <v>1017</v>
      </c>
      <c r="B59" s="1146" t="s">
        <v>202</v>
      </c>
      <c r="C59" s="990">
        <v>20</v>
      </c>
      <c r="D59" s="998">
        <f t="shared" si="6"/>
        <v>0.12578616352201258</v>
      </c>
      <c r="E59" s="1113">
        <v>1210</v>
      </c>
      <c r="F59" s="1113">
        <f t="shared" ref="F59:F60" si="41">D59*E59</f>
        <v>152.20125786163521</v>
      </c>
      <c r="G59" s="1117">
        <v>0.2</v>
      </c>
      <c r="H59" s="1113">
        <f t="shared" ref="H59:H79" si="42">ROUND(G59*F59,2)</f>
        <v>30.44</v>
      </c>
      <c r="I59" s="1113">
        <f>ROUND(H59*0.2409,2)</f>
        <v>7.33</v>
      </c>
      <c r="J59" s="1114">
        <f>I59+H59</f>
        <v>37.770000000000003</v>
      </c>
      <c r="K59" s="990">
        <v>59.5</v>
      </c>
      <c r="L59" s="998">
        <f t="shared" si="9"/>
        <v>0.37421383647798739</v>
      </c>
      <c r="M59" s="1113">
        <v>1210</v>
      </c>
      <c r="N59" s="1113">
        <f t="shared" ref="N59:N60" si="43">L59*M59</f>
        <v>452.79874213836473</v>
      </c>
      <c r="O59" s="1117">
        <v>1</v>
      </c>
      <c r="P59" s="1113">
        <f t="shared" ref="P59:P60" si="44">ROUND(O59*N59,2)</f>
        <v>452.8</v>
      </c>
      <c r="Q59" s="1113">
        <f>ROUND(P59*0.2409,2)</f>
        <v>109.08</v>
      </c>
      <c r="R59" s="1114">
        <f>Q59+P59</f>
        <v>561.88</v>
      </c>
    </row>
    <row r="60" spans="1:18" x14ac:dyDescent="0.25">
      <c r="A60" s="390" t="s">
        <v>970</v>
      </c>
      <c r="B60" s="1146" t="s">
        <v>202</v>
      </c>
      <c r="C60" s="990">
        <v>12</v>
      </c>
      <c r="D60" s="998">
        <f t="shared" si="6"/>
        <v>7.5471698113207544E-2</v>
      </c>
      <c r="E60" s="1113">
        <v>1210</v>
      </c>
      <c r="F60" s="1113">
        <f t="shared" si="41"/>
        <v>91.320754716981128</v>
      </c>
      <c r="G60" s="1117">
        <v>0.2</v>
      </c>
      <c r="H60" s="1113">
        <f t="shared" si="42"/>
        <v>18.260000000000002</v>
      </c>
      <c r="I60" s="1113">
        <f>ROUND(H60*0.2409,2)</f>
        <v>4.4000000000000004</v>
      </c>
      <c r="J60" s="1114">
        <f>I60+H60</f>
        <v>22.660000000000004</v>
      </c>
      <c r="K60" s="990">
        <v>24</v>
      </c>
      <c r="L60" s="998">
        <f t="shared" si="9"/>
        <v>0.15094339622641509</v>
      </c>
      <c r="M60" s="1113">
        <v>1210</v>
      </c>
      <c r="N60" s="1113">
        <f t="shared" si="43"/>
        <v>182.64150943396226</v>
      </c>
      <c r="O60" s="1117">
        <v>1</v>
      </c>
      <c r="P60" s="1113">
        <f t="shared" si="44"/>
        <v>182.64</v>
      </c>
      <c r="Q60" s="1113">
        <f>ROUND(P60*0.2409,2)</f>
        <v>44</v>
      </c>
      <c r="R60" s="1114">
        <f>Q60+P60</f>
        <v>226.64</v>
      </c>
    </row>
    <row r="61" spans="1:18" ht="49.5" x14ac:dyDescent="0.25">
      <c r="B61" s="1157" t="s">
        <v>9</v>
      </c>
      <c r="C61" s="1161">
        <f t="shared" ref="C61:D61" si="45">SUM(C62:C72)</f>
        <v>160</v>
      </c>
      <c r="D61" s="389">
        <f t="shared" si="45"/>
        <v>1.0062893081761006</v>
      </c>
      <c r="E61" s="389"/>
      <c r="F61" s="389"/>
      <c r="G61" s="389"/>
      <c r="H61" s="389">
        <f>SUM(H62:H72)</f>
        <v>158.17000000000002</v>
      </c>
      <c r="I61" s="389">
        <f t="shared" ref="I61:L61" si="46">SUM(I62:I72)</f>
        <v>38.119999999999997</v>
      </c>
      <c r="J61" s="1160">
        <f t="shared" si="46"/>
        <v>196.29000000000002</v>
      </c>
      <c r="K61" s="1161">
        <f t="shared" si="46"/>
        <v>359</v>
      </c>
      <c r="L61" s="389">
        <f t="shared" si="46"/>
        <v>2.2578616352201255</v>
      </c>
      <c r="M61" s="389"/>
      <c r="N61" s="389"/>
      <c r="O61" s="389"/>
      <c r="P61" s="389">
        <f>SUM(P62:P72)</f>
        <v>1774.66</v>
      </c>
      <c r="Q61" s="389">
        <f t="shared" ref="Q61:R61" si="47">SUM(Q62:Q72)</f>
        <v>427.51</v>
      </c>
      <c r="R61" s="1160">
        <f t="shared" si="47"/>
        <v>2202.17</v>
      </c>
    </row>
    <row r="62" spans="1:18" x14ac:dyDescent="0.25">
      <c r="A62" s="391" t="s">
        <v>1018</v>
      </c>
      <c r="B62" s="1146" t="s">
        <v>692</v>
      </c>
      <c r="C62" s="990">
        <v>12</v>
      </c>
      <c r="D62" s="998">
        <f t="shared" si="6"/>
        <v>7.5471698113207544E-2</v>
      </c>
      <c r="E62" s="1113">
        <v>786</v>
      </c>
      <c r="F62" s="1113">
        <f>E62*D62</f>
        <v>59.320754716981128</v>
      </c>
      <c r="G62" s="1117">
        <v>0.2</v>
      </c>
      <c r="H62" s="1113">
        <f t="shared" si="42"/>
        <v>11.86</v>
      </c>
      <c r="I62" s="1113">
        <f t="shared" ref="I62:I67" si="48">ROUND(H62*0.2409,2)</f>
        <v>2.86</v>
      </c>
      <c r="J62" s="1114">
        <f t="shared" ref="J62:J67" si="49">I62+H62</f>
        <v>14.719999999999999</v>
      </c>
      <c r="K62" s="990">
        <v>24</v>
      </c>
      <c r="L62" s="998">
        <f t="shared" si="9"/>
        <v>0.15094339622641509</v>
      </c>
      <c r="M62" s="1113">
        <v>786</v>
      </c>
      <c r="N62" s="1113">
        <f>M62*L62</f>
        <v>118.64150943396226</v>
      </c>
      <c r="O62" s="1117">
        <v>1</v>
      </c>
      <c r="P62" s="1113">
        <f t="shared" ref="P62:P72" si="50">ROUND(O62*N62,2)</f>
        <v>118.64</v>
      </c>
      <c r="Q62" s="1113">
        <f t="shared" ref="Q62:Q72" si="51">ROUND(P62*0.2409,2)</f>
        <v>28.58</v>
      </c>
      <c r="R62" s="1114">
        <f t="shared" ref="R62:R72" si="52">Q62+P62</f>
        <v>147.22</v>
      </c>
    </row>
    <row r="63" spans="1:18" x14ac:dyDescent="0.25">
      <c r="A63" s="391" t="s">
        <v>1019</v>
      </c>
      <c r="B63" s="1146" t="s">
        <v>692</v>
      </c>
      <c r="C63" s="990">
        <v>12</v>
      </c>
      <c r="D63" s="998">
        <f t="shared" si="6"/>
        <v>7.5471698113207544E-2</v>
      </c>
      <c r="E63" s="1113">
        <v>786</v>
      </c>
      <c r="F63" s="1113">
        <f t="shared" ref="F63:F72" si="53">E63*D63</f>
        <v>59.320754716981128</v>
      </c>
      <c r="G63" s="1117">
        <v>0.2</v>
      </c>
      <c r="H63" s="1113">
        <f t="shared" si="42"/>
        <v>11.86</v>
      </c>
      <c r="I63" s="1113">
        <f t="shared" si="48"/>
        <v>2.86</v>
      </c>
      <c r="J63" s="1114">
        <f t="shared" si="49"/>
        <v>14.719999999999999</v>
      </c>
      <c r="K63" s="990">
        <v>36</v>
      </c>
      <c r="L63" s="998">
        <f t="shared" si="9"/>
        <v>0.22641509433962265</v>
      </c>
      <c r="M63" s="1113">
        <v>786</v>
      </c>
      <c r="N63" s="1113">
        <f t="shared" ref="N63:N72" si="54">M63*L63</f>
        <v>177.96226415094341</v>
      </c>
      <c r="O63" s="1117">
        <v>1</v>
      </c>
      <c r="P63" s="1113">
        <f t="shared" si="50"/>
        <v>177.96</v>
      </c>
      <c r="Q63" s="1113">
        <f t="shared" si="51"/>
        <v>42.87</v>
      </c>
      <c r="R63" s="1114">
        <f t="shared" si="52"/>
        <v>220.83</v>
      </c>
    </row>
    <row r="64" spans="1:18" x14ac:dyDescent="0.25">
      <c r="A64" s="391" t="s">
        <v>1020</v>
      </c>
      <c r="B64" s="1146" t="s">
        <v>692</v>
      </c>
      <c r="C64" s="990">
        <v>24</v>
      </c>
      <c r="D64" s="998">
        <f t="shared" si="6"/>
        <v>0.15094339622641509</v>
      </c>
      <c r="E64" s="1113">
        <v>786</v>
      </c>
      <c r="F64" s="1113">
        <f t="shared" si="53"/>
        <v>118.64150943396226</v>
      </c>
      <c r="G64" s="1117">
        <v>0.2</v>
      </c>
      <c r="H64" s="1113">
        <f t="shared" si="42"/>
        <v>23.73</v>
      </c>
      <c r="I64" s="1113">
        <f t="shared" si="48"/>
        <v>5.72</v>
      </c>
      <c r="J64" s="1114">
        <f t="shared" si="49"/>
        <v>29.45</v>
      </c>
      <c r="K64" s="990">
        <v>24</v>
      </c>
      <c r="L64" s="998">
        <f t="shared" si="9"/>
        <v>0.15094339622641509</v>
      </c>
      <c r="M64" s="1113">
        <v>786</v>
      </c>
      <c r="N64" s="1113">
        <f t="shared" si="54"/>
        <v>118.64150943396226</v>
      </c>
      <c r="O64" s="1117">
        <v>1</v>
      </c>
      <c r="P64" s="1113">
        <f t="shared" si="50"/>
        <v>118.64</v>
      </c>
      <c r="Q64" s="1113">
        <f t="shared" si="51"/>
        <v>28.58</v>
      </c>
      <c r="R64" s="1114">
        <f t="shared" si="52"/>
        <v>147.22</v>
      </c>
    </row>
    <row r="65" spans="1:18" x14ac:dyDescent="0.25">
      <c r="A65" s="391" t="s">
        <v>1021</v>
      </c>
      <c r="B65" s="1146" t="s">
        <v>692</v>
      </c>
      <c r="C65" s="990">
        <v>12</v>
      </c>
      <c r="D65" s="998">
        <f t="shared" si="6"/>
        <v>7.5471698113207544E-2</v>
      </c>
      <c r="E65" s="1113">
        <v>786</v>
      </c>
      <c r="F65" s="1113">
        <f t="shared" si="53"/>
        <v>59.320754716981128</v>
      </c>
      <c r="G65" s="1117">
        <v>0.2</v>
      </c>
      <c r="H65" s="1113">
        <f t="shared" si="42"/>
        <v>11.86</v>
      </c>
      <c r="I65" s="1113">
        <f t="shared" si="48"/>
        <v>2.86</v>
      </c>
      <c r="J65" s="1114">
        <f t="shared" si="49"/>
        <v>14.719999999999999</v>
      </c>
      <c r="K65" s="990"/>
      <c r="L65" s="998"/>
      <c r="M65" s="1113"/>
      <c r="N65" s="1113"/>
      <c r="O65" s="1117"/>
      <c r="P65" s="1113"/>
      <c r="Q65" s="1113"/>
      <c r="R65" s="1114"/>
    </row>
    <row r="66" spans="1:18" x14ac:dyDescent="0.25">
      <c r="A66" s="391" t="s">
        <v>1022</v>
      </c>
      <c r="B66" s="1146" t="s">
        <v>692</v>
      </c>
      <c r="C66" s="990">
        <v>12</v>
      </c>
      <c r="D66" s="998">
        <f t="shared" si="6"/>
        <v>7.5471698113207544E-2</v>
      </c>
      <c r="E66" s="1113">
        <v>786</v>
      </c>
      <c r="F66" s="1113">
        <f t="shared" si="53"/>
        <v>59.320754716981128</v>
      </c>
      <c r="G66" s="1117">
        <v>0.2</v>
      </c>
      <c r="H66" s="1113">
        <f t="shared" si="42"/>
        <v>11.86</v>
      </c>
      <c r="I66" s="1113">
        <f t="shared" si="48"/>
        <v>2.86</v>
      </c>
      <c r="J66" s="1114">
        <f t="shared" si="49"/>
        <v>14.719999999999999</v>
      </c>
      <c r="K66" s="990">
        <v>36</v>
      </c>
      <c r="L66" s="998">
        <f t="shared" si="9"/>
        <v>0.22641509433962265</v>
      </c>
      <c r="M66" s="1113">
        <v>786</v>
      </c>
      <c r="N66" s="1113">
        <f t="shared" si="54"/>
        <v>177.96226415094341</v>
      </c>
      <c r="O66" s="1117">
        <v>1</v>
      </c>
      <c r="P66" s="1113">
        <f t="shared" si="50"/>
        <v>177.96</v>
      </c>
      <c r="Q66" s="1113">
        <f t="shared" si="51"/>
        <v>42.87</v>
      </c>
      <c r="R66" s="1114">
        <f t="shared" si="52"/>
        <v>220.83</v>
      </c>
    </row>
    <row r="67" spans="1:18" x14ac:dyDescent="0.25">
      <c r="A67" s="391" t="s">
        <v>1023</v>
      </c>
      <c r="B67" s="1146" t="s">
        <v>692</v>
      </c>
      <c r="C67" s="990">
        <v>36</v>
      </c>
      <c r="D67" s="998">
        <f t="shared" si="6"/>
        <v>0.22641509433962265</v>
      </c>
      <c r="E67" s="1113">
        <v>786</v>
      </c>
      <c r="F67" s="1113">
        <f t="shared" si="53"/>
        <v>177.96226415094341</v>
      </c>
      <c r="G67" s="1117">
        <v>0.2</v>
      </c>
      <c r="H67" s="1113">
        <f t="shared" si="42"/>
        <v>35.590000000000003</v>
      </c>
      <c r="I67" s="1113">
        <f t="shared" si="48"/>
        <v>8.57</v>
      </c>
      <c r="J67" s="1114">
        <f t="shared" si="49"/>
        <v>44.160000000000004</v>
      </c>
      <c r="K67" s="990">
        <v>36</v>
      </c>
      <c r="L67" s="998">
        <f t="shared" si="9"/>
        <v>0.22641509433962265</v>
      </c>
      <c r="M67" s="1113">
        <v>786</v>
      </c>
      <c r="N67" s="1113">
        <f t="shared" si="54"/>
        <v>177.96226415094341</v>
      </c>
      <c r="O67" s="1117">
        <v>1</v>
      </c>
      <c r="P67" s="1113">
        <f t="shared" si="50"/>
        <v>177.96</v>
      </c>
      <c r="Q67" s="1113">
        <f t="shared" si="51"/>
        <v>42.87</v>
      </c>
      <c r="R67" s="1114">
        <f t="shared" si="52"/>
        <v>220.83</v>
      </c>
    </row>
    <row r="68" spans="1:18" x14ac:dyDescent="0.25">
      <c r="A68" s="391" t="s">
        <v>1024</v>
      </c>
      <c r="B68" s="1146" t="s">
        <v>692</v>
      </c>
      <c r="C68" s="990"/>
      <c r="D68" s="998"/>
      <c r="E68" s="1113"/>
      <c r="F68" s="1113"/>
      <c r="G68" s="1117"/>
      <c r="H68" s="1113"/>
      <c r="I68" s="1113"/>
      <c r="J68" s="1114"/>
      <c r="K68" s="990">
        <v>48</v>
      </c>
      <c r="L68" s="998">
        <f t="shared" si="9"/>
        <v>0.30188679245283018</v>
      </c>
      <c r="M68" s="1113">
        <v>786</v>
      </c>
      <c r="N68" s="1113">
        <f t="shared" si="54"/>
        <v>237.28301886792451</v>
      </c>
      <c r="O68" s="1117">
        <v>1</v>
      </c>
      <c r="P68" s="1113">
        <f t="shared" si="50"/>
        <v>237.28</v>
      </c>
      <c r="Q68" s="1113">
        <f t="shared" si="51"/>
        <v>57.16</v>
      </c>
      <c r="R68" s="1114">
        <f t="shared" si="52"/>
        <v>294.44</v>
      </c>
    </row>
    <row r="69" spans="1:18" x14ac:dyDescent="0.25">
      <c r="A69" s="391" t="s">
        <v>1025</v>
      </c>
      <c r="B69" s="1146" t="s">
        <v>692</v>
      </c>
      <c r="C69" s="990"/>
      <c r="D69" s="998"/>
      <c r="E69" s="1113"/>
      <c r="F69" s="1113"/>
      <c r="G69" s="1117"/>
      <c r="H69" s="1113"/>
      <c r="I69" s="1113"/>
      <c r="J69" s="1114"/>
      <c r="K69" s="990">
        <v>12</v>
      </c>
      <c r="L69" s="998">
        <f t="shared" si="9"/>
        <v>7.5471698113207544E-2</v>
      </c>
      <c r="M69" s="1113">
        <v>786</v>
      </c>
      <c r="N69" s="1113">
        <f t="shared" si="54"/>
        <v>59.320754716981128</v>
      </c>
      <c r="O69" s="1117">
        <v>1</v>
      </c>
      <c r="P69" s="1113">
        <f t="shared" si="50"/>
        <v>59.32</v>
      </c>
      <c r="Q69" s="1113">
        <f t="shared" si="51"/>
        <v>14.29</v>
      </c>
      <c r="R69" s="1114">
        <f t="shared" si="52"/>
        <v>73.61</v>
      </c>
    </row>
    <row r="70" spans="1:18" x14ac:dyDescent="0.25">
      <c r="A70" s="391" t="s">
        <v>1026</v>
      </c>
      <c r="B70" s="1146" t="s">
        <v>692</v>
      </c>
      <c r="C70" s="990"/>
      <c r="D70" s="998"/>
      <c r="E70" s="1113"/>
      <c r="F70" s="1113"/>
      <c r="G70" s="1117"/>
      <c r="H70" s="1113"/>
      <c r="I70" s="1113"/>
      <c r="J70" s="1114"/>
      <c r="K70" s="990">
        <v>24</v>
      </c>
      <c r="L70" s="998">
        <f t="shared" si="9"/>
        <v>0.15094339622641509</v>
      </c>
      <c r="M70" s="1113">
        <v>786</v>
      </c>
      <c r="N70" s="1113">
        <f t="shared" si="54"/>
        <v>118.64150943396226</v>
      </c>
      <c r="O70" s="1117">
        <v>1</v>
      </c>
      <c r="P70" s="1113">
        <f t="shared" si="50"/>
        <v>118.64</v>
      </c>
      <c r="Q70" s="1113">
        <f t="shared" si="51"/>
        <v>28.58</v>
      </c>
      <c r="R70" s="1114">
        <f t="shared" si="52"/>
        <v>147.22</v>
      </c>
    </row>
    <row r="71" spans="1:18" x14ac:dyDescent="0.25">
      <c r="A71" s="391" t="s">
        <v>1027</v>
      </c>
      <c r="B71" s="1146" t="s">
        <v>692</v>
      </c>
      <c r="C71" s="990">
        <v>12</v>
      </c>
      <c r="D71" s="998">
        <f t="shared" si="6"/>
        <v>7.5471698113207544E-2</v>
      </c>
      <c r="E71" s="1113">
        <v>786</v>
      </c>
      <c r="F71" s="1113">
        <f t="shared" si="53"/>
        <v>59.320754716981128</v>
      </c>
      <c r="G71" s="1117">
        <v>0.2</v>
      </c>
      <c r="H71" s="1113">
        <f t="shared" si="42"/>
        <v>11.86</v>
      </c>
      <c r="I71" s="1113">
        <f>ROUND(H71*0.2409,2)</f>
        <v>2.86</v>
      </c>
      <c r="J71" s="1114">
        <f>I71+H71</f>
        <v>14.719999999999999</v>
      </c>
      <c r="K71" s="990"/>
      <c r="L71" s="998"/>
      <c r="M71" s="1113"/>
      <c r="N71" s="1113"/>
      <c r="O71" s="1117"/>
      <c r="P71" s="1113"/>
      <c r="Q71" s="1113"/>
      <c r="R71" s="1114"/>
    </row>
    <row r="72" spans="1:18" x14ac:dyDescent="0.25">
      <c r="A72" s="391" t="s">
        <v>1028</v>
      </c>
      <c r="B72" s="1146" t="s">
        <v>692</v>
      </c>
      <c r="C72" s="990">
        <v>40</v>
      </c>
      <c r="D72" s="998">
        <f t="shared" si="6"/>
        <v>0.25157232704402516</v>
      </c>
      <c r="E72" s="1113">
        <v>786</v>
      </c>
      <c r="F72" s="1113">
        <f t="shared" si="53"/>
        <v>197.73584905660377</v>
      </c>
      <c r="G72" s="1117">
        <v>0.2</v>
      </c>
      <c r="H72" s="1113">
        <f t="shared" si="42"/>
        <v>39.549999999999997</v>
      </c>
      <c r="I72" s="1113">
        <f>ROUND(H72*0.2409,2)</f>
        <v>9.5299999999999994</v>
      </c>
      <c r="J72" s="1114">
        <f>I72+H72</f>
        <v>49.08</v>
      </c>
      <c r="K72" s="990">
        <v>119</v>
      </c>
      <c r="L72" s="998">
        <f t="shared" si="9"/>
        <v>0.74842767295597479</v>
      </c>
      <c r="M72" s="1113">
        <v>786</v>
      </c>
      <c r="N72" s="1113">
        <f t="shared" si="54"/>
        <v>588.2641509433962</v>
      </c>
      <c r="O72" s="1117">
        <v>1</v>
      </c>
      <c r="P72" s="1113">
        <f t="shared" si="50"/>
        <v>588.26</v>
      </c>
      <c r="Q72" s="1113">
        <f t="shared" si="51"/>
        <v>141.71</v>
      </c>
      <c r="R72" s="1114">
        <f t="shared" si="52"/>
        <v>729.97</v>
      </c>
    </row>
    <row r="73" spans="1:18" ht="49.5" x14ac:dyDescent="0.25">
      <c r="B73" s="1157" t="s">
        <v>10</v>
      </c>
      <c r="C73" s="1161">
        <f t="shared" ref="C73:D73" si="55">SUM(C74:C80)</f>
        <v>180</v>
      </c>
      <c r="D73" s="389">
        <f t="shared" si="55"/>
        <v>1.1320754716981134</v>
      </c>
      <c r="E73" s="389"/>
      <c r="F73" s="389"/>
      <c r="G73" s="389"/>
      <c r="H73" s="389">
        <f>SUM(H74:H80)</f>
        <v>130.64999999999998</v>
      </c>
      <c r="I73" s="389">
        <f>SUM(I74:I80)</f>
        <v>31.47</v>
      </c>
      <c r="J73" s="1160">
        <f t="shared" ref="J73:L73" si="56">SUM(J74:J80)</f>
        <v>162.12</v>
      </c>
      <c r="K73" s="1161">
        <f t="shared" si="56"/>
        <v>502</v>
      </c>
      <c r="L73" s="389">
        <f t="shared" si="56"/>
        <v>3.1572327044025155</v>
      </c>
      <c r="M73" s="389"/>
      <c r="N73" s="389"/>
      <c r="O73" s="389"/>
      <c r="P73" s="389">
        <f>SUM(P74:P80)</f>
        <v>1821.71</v>
      </c>
      <c r="Q73" s="389">
        <f>SUM(Q74:Q80)</f>
        <v>438.86000000000007</v>
      </c>
      <c r="R73" s="1160">
        <f t="shared" ref="R73" si="57">SUM(R74:R80)</f>
        <v>2260.5700000000002</v>
      </c>
    </row>
    <row r="74" spans="1:18" x14ac:dyDescent="0.25">
      <c r="A74" s="391" t="s">
        <v>1029</v>
      </c>
      <c r="B74" s="1146" t="s">
        <v>257</v>
      </c>
      <c r="C74" s="990">
        <v>60</v>
      </c>
      <c r="D74" s="998">
        <f t="shared" si="6"/>
        <v>0.37735849056603776</v>
      </c>
      <c r="E74" s="1113">
        <v>577</v>
      </c>
      <c r="F74" s="1113">
        <f t="shared" ref="F74:F79" si="58">E74*D74</f>
        <v>217.7358490566038</v>
      </c>
      <c r="G74" s="1117">
        <v>0.2</v>
      </c>
      <c r="H74" s="1113">
        <f t="shared" si="42"/>
        <v>43.55</v>
      </c>
      <c r="I74" s="1113">
        <f t="shared" ref="I74:I79" si="59">ROUND(H74*0.2409,2)</f>
        <v>10.49</v>
      </c>
      <c r="J74" s="1114">
        <f t="shared" ref="J74:J79" si="60">I74+H74</f>
        <v>54.04</v>
      </c>
      <c r="K74" s="990">
        <f>159-C74</f>
        <v>99</v>
      </c>
      <c r="L74" s="998">
        <f t="shared" si="9"/>
        <v>0.62264150943396224</v>
      </c>
      <c r="M74" s="1113">
        <v>577</v>
      </c>
      <c r="N74" s="1113">
        <f t="shared" ref="N74:N80" si="61">M74*L74</f>
        <v>359.2641509433962</v>
      </c>
      <c r="O74" s="1117">
        <v>1</v>
      </c>
      <c r="P74" s="1113">
        <f t="shared" ref="P74:P80" si="62">ROUND(O74*N74,2)</f>
        <v>359.26</v>
      </c>
      <c r="Q74" s="1113">
        <f t="shared" ref="Q74:Q80" si="63">ROUND(P74*0.2409,2)</f>
        <v>86.55</v>
      </c>
      <c r="R74" s="1114">
        <f t="shared" ref="R74:R80" si="64">Q74+P74</f>
        <v>445.81</v>
      </c>
    </row>
    <row r="75" spans="1:18" x14ac:dyDescent="0.25">
      <c r="A75" s="391" t="s">
        <v>1030</v>
      </c>
      <c r="B75" s="1146" t="s">
        <v>257</v>
      </c>
      <c r="C75" s="990"/>
      <c r="D75" s="998"/>
      <c r="E75" s="1113"/>
      <c r="F75" s="1113"/>
      <c r="G75" s="1117"/>
      <c r="H75" s="1113"/>
      <c r="I75" s="1113"/>
      <c r="J75" s="1114"/>
      <c r="K75" s="990">
        <v>24</v>
      </c>
      <c r="L75" s="998">
        <f t="shared" ref="L75:L117" si="65">K75/159</f>
        <v>0.15094339622641509</v>
      </c>
      <c r="M75" s="1113">
        <v>577</v>
      </c>
      <c r="N75" s="1113">
        <f t="shared" si="61"/>
        <v>87.094339622641513</v>
      </c>
      <c r="O75" s="1117">
        <v>1</v>
      </c>
      <c r="P75" s="1113">
        <f t="shared" si="62"/>
        <v>87.09</v>
      </c>
      <c r="Q75" s="1113">
        <f t="shared" si="63"/>
        <v>20.98</v>
      </c>
      <c r="R75" s="1114">
        <f t="shared" si="64"/>
        <v>108.07000000000001</v>
      </c>
    </row>
    <row r="76" spans="1:18" x14ac:dyDescent="0.25">
      <c r="A76" s="391" t="s">
        <v>1031</v>
      </c>
      <c r="B76" s="1146" t="s">
        <v>257</v>
      </c>
      <c r="C76" s="990"/>
      <c r="D76" s="998"/>
      <c r="E76" s="1113"/>
      <c r="F76" s="1113"/>
      <c r="G76" s="1117"/>
      <c r="H76" s="1113"/>
      <c r="I76" s="1113"/>
      <c r="J76" s="1114"/>
      <c r="K76" s="990">
        <v>36</v>
      </c>
      <c r="L76" s="998">
        <f t="shared" si="65"/>
        <v>0.22641509433962265</v>
      </c>
      <c r="M76" s="1113">
        <v>577</v>
      </c>
      <c r="N76" s="1113">
        <f t="shared" si="61"/>
        <v>130.64150943396226</v>
      </c>
      <c r="O76" s="1117">
        <v>1</v>
      </c>
      <c r="P76" s="1113">
        <f t="shared" si="62"/>
        <v>130.63999999999999</v>
      </c>
      <c r="Q76" s="1113">
        <f t="shared" si="63"/>
        <v>31.47</v>
      </c>
      <c r="R76" s="1114">
        <f t="shared" si="64"/>
        <v>162.10999999999999</v>
      </c>
    </row>
    <row r="77" spans="1:18" x14ac:dyDescent="0.25">
      <c r="A77" s="391" t="s">
        <v>1032</v>
      </c>
      <c r="B77" s="1146" t="s">
        <v>257</v>
      </c>
      <c r="C77" s="990">
        <v>60</v>
      </c>
      <c r="D77" s="998">
        <f t="shared" ref="D77:D99" si="66">C77/159</f>
        <v>0.37735849056603776</v>
      </c>
      <c r="E77" s="1113">
        <v>577</v>
      </c>
      <c r="F77" s="1113">
        <f t="shared" si="58"/>
        <v>217.7358490566038</v>
      </c>
      <c r="G77" s="1117">
        <v>0.2</v>
      </c>
      <c r="H77" s="1113">
        <f t="shared" si="42"/>
        <v>43.55</v>
      </c>
      <c r="I77" s="1113">
        <f t="shared" si="59"/>
        <v>10.49</v>
      </c>
      <c r="J77" s="1114">
        <f t="shared" si="60"/>
        <v>54.04</v>
      </c>
      <c r="K77" s="990">
        <v>88</v>
      </c>
      <c r="L77" s="998">
        <f t="shared" si="65"/>
        <v>0.55345911949685533</v>
      </c>
      <c r="M77" s="1113">
        <v>577</v>
      </c>
      <c r="N77" s="1113">
        <f t="shared" si="61"/>
        <v>319.3459119496855</v>
      </c>
      <c r="O77" s="1117">
        <v>1</v>
      </c>
      <c r="P77" s="1113">
        <f t="shared" si="62"/>
        <v>319.35000000000002</v>
      </c>
      <c r="Q77" s="1113">
        <f t="shared" si="63"/>
        <v>76.930000000000007</v>
      </c>
      <c r="R77" s="1114">
        <f t="shared" si="64"/>
        <v>396.28000000000003</v>
      </c>
    </row>
    <row r="78" spans="1:18" x14ac:dyDescent="0.25">
      <c r="A78" s="391" t="s">
        <v>1033</v>
      </c>
      <c r="B78" s="1146" t="s">
        <v>257</v>
      </c>
      <c r="C78" s="990"/>
      <c r="D78" s="998"/>
      <c r="E78" s="1113"/>
      <c r="F78" s="1113"/>
      <c r="G78" s="1117"/>
      <c r="H78" s="1113"/>
      <c r="I78" s="1113"/>
      <c r="J78" s="1114"/>
      <c r="K78" s="990">
        <v>132</v>
      </c>
      <c r="L78" s="998">
        <f t="shared" si="65"/>
        <v>0.83018867924528306</v>
      </c>
      <c r="M78" s="1113">
        <v>577</v>
      </c>
      <c r="N78" s="1113">
        <f t="shared" si="61"/>
        <v>479.01886792452831</v>
      </c>
      <c r="O78" s="1117">
        <v>1</v>
      </c>
      <c r="P78" s="1113">
        <f t="shared" si="62"/>
        <v>479.02</v>
      </c>
      <c r="Q78" s="1113">
        <f t="shared" si="63"/>
        <v>115.4</v>
      </c>
      <c r="R78" s="1114">
        <f t="shared" si="64"/>
        <v>594.41999999999996</v>
      </c>
    </row>
    <row r="79" spans="1:18" x14ac:dyDescent="0.25">
      <c r="A79" s="391" t="s">
        <v>1034</v>
      </c>
      <c r="B79" s="1146" t="s">
        <v>257</v>
      </c>
      <c r="C79" s="990">
        <v>60</v>
      </c>
      <c r="D79" s="998">
        <f t="shared" si="66"/>
        <v>0.37735849056603776</v>
      </c>
      <c r="E79" s="1113">
        <v>577</v>
      </c>
      <c r="F79" s="1113">
        <f t="shared" si="58"/>
        <v>217.7358490566038</v>
      </c>
      <c r="G79" s="1117">
        <v>0.2</v>
      </c>
      <c r="H79" s="1113">
        <f t="shared" si="42"/>
        <v>43.55</v>
      </c>
      <c r="I79" s="1113">
        <f t="shared" si="59"/>
        <v>10.49</v>
      </c>
      <c r="J79" s="1114">
        <f t="shared" si="60"/>
        <v>54.04</v>
      </c>
      <c r="K79" s="990">
        <f>159-C79</f>
        <v>99</v>
      </c>
      <c r="L79" s="998">
        <f t="shared" si="65"/>
        <v>0.62264150943396224</v>
      </c>
      <c r="M79" s="1113">
        <v>577</v>
      </c>
      <c r="N79" s="1113">
        <f t="shared" si="61"/>
        <v>359.2641509433962</v>
      </c>
      <c r="O79" s="1117">
        <v>1</v>
      </c>
      <c r="P79" s="1113">
        <f t="shared" si="62"/>
        <v>359.26</v>
      </c>
      <c r="Q79" s="1113">
        <f t="shared" si="63"/>
        <v>86.55</v>
      </c>
      <c r="R79" s="1114">
        <f t="shared" si="64"/>
        <v>445.81</v>
      </c>
    </row>
    <row r="80" spans="1:18" x14ac:dyDescent="0.25">
      <c r="A80" s="391" t="s">
        <v>1035</v>
      </c>
      <c r="B80" s="1146" t="s">
        <v>257</v>
      </c>
      <c r="C80" s="990"/>
      <c r="D80" s="998"/>
      <c r="E80" s="1113"/>
      <c r="F80" s="1113"/>
      <c r="G80" s="1117"/>
      <c r="H80" s="1113"/>
      <c r="I80" s="1113"/>
      <c r="J80" s="1114"/>
      <c r="K80" s="990">
        <v>24</v>
      </c>
      <c r="L80" s="998">
        <f t="shared" si="65"/>
        <v>0.15094339622641509</v>
      </c>
      <c r="M80" s="1113">
        <v>577</v>
      </c>
      <c r="N80" s="1113">
        <f t="shared" si="61"/>
        <v>87.094339622641513</v>
      </c>
      <c r="O80" s="1117">
        <v>1</v>
      </c>
      <c r="P80" s="1113">
        <f t="shared" si="62"/>
        <v>87.09</v>
      </c>
      <c r="Q80" s="1113">
        <f t="shared" si="63"/>
        <v>20.98</v>
      </c>
      <c r="R80" s="1114">
        <f t="shared" si="64"/>
        <v>108.07000000000001</v>
      </c>
    </row>
    <row r="81" spans="1:18" x14ac:dyDescent="0.25">
      <c r="A81" s="386"/>
      <c r="B81" s="726" t="s">
        <v>1036</v>
      </c>
      <c r="C81" s="964"/>
      <c r="D81" s="442"/>
      <c r="E81" s="1112"/>
      <c r="F81" s="1112"/>
      <c r="G81" s="1112"/>
      <c r="H81" s="1112"/>
      <c r="I81" s="1112"/>
      <c r="J81" s="937"/>
      <c r="K81" s="727">
        <f t="shared" ref="K81:L81" si="67">K82</f>
        <v>207</v>
      </c>
      <c r="L81" s="1112">
        <f t="shared" si="67"/>
        <v>1.3018867924528301</v>
      </c>
      <c r="M81" s="1112"/>
      <c r="N81" s="1112"/>
      <c r="O81" s="1112"/>
      <c r="P81" s="1112">
        <f>P82</f>
        <v>1257.94</v>
      </c>
      <c r="Q81" s="1112">
        <f>Q82</f>
        <v>303.03999999999996</v>
      </c>
      <c r="R81" s="937">
        <f>R82</f>
        <v>1560.98</v>
      </c>
    </row>
    <row r="82" spans="1:18" ht="49.5" x14ac:dyDescent="0.25">
      <c r="B82" s="1157" t="s">
        <v>9</v>
      </c>
      <c r="C82" s="1156"/>
      <c r="D82" s="1162"/>
      <c r="E82" s="388"/>
      <c r="F82" s="388"/>
      <c r="G82" s="388"/>
      <c r="H82" s="389"/>
      <c r="I82" s="389"/>
      <c r="J82" s="1160"/>
      <c r="K82" s="1161">
        <f t="shared" ref="K82:L82" si="68">SUM(K83:K86)</f>
        <v>207</v>
      </c>
      <c r="L82" s="389">
        <f t="shared" si="68"/>
        <v>1.3018867924528301</v>
      </c>
      <c r="M82" s="389"/>
      <c r="N82" s="389"/>
      <c r="O82" s="389"/>
      <c r="P82" s="389">
        <f>SUM(P83:P86)</f>
        <v>1257.94</v>
      </c>
      <c r="Q82" s="389">
        <f t="shared" ref="Q82:R82" si="69">SUM(Q83:Q86)</f>
        <v>303.03999999999996</v>
      </c>
      <c r="R82" s="1160">
        <f t="shared" si="69"/>
        <v>1560.98</v>
      </c>
    </row>
    <row r="83" spans="1:18" x14ac:dyDescent="0.25">
      <c r="A83" s="385" t="s">
        <v>1037</v>
      </c>
      <c r="B83" s="1146" t="s">
        <v>186</v>
      </c>
      <c r="C83" s="990"/>
      <c r="D83" s="998"/>
      <c r="E83" s="1113"/>
      <c r="F83" s="1113"/>
      <c r="G83" s="1117"/>
      <c r="H83" s="1113"/>
      <c r="I83" s="1113"/>
      <c r="J83" s="1114"/>
      <c r="K83" s="990">
        <v>28</v>
      </c>
      <c r="L83" s="998">
        <f t="shared" si="65"/>
        <v>0.1761006289308176</v>
      </c>
      <c r="M83" s="1113">
        <v>1210</v>
      </c>
      <c r="N83" s="1113">
        <f t="shared" ref="N83:N86" si="70">M83*L83</f>
        <v>213.0817610062893</v>
      </c>
      <c r="O83" s="1117">
        <v>1</v>
      </c>
      <c r="P83" s="1113">
        <f t="shared" ref="P83:P86" si="71">ROUND(O83*N83,2)</f>
        <v>213.08</v>
      </c>
      <c r="Q83" s="1113">
        <f>ROUND(P83*0.2409,2)</f>
        <v>51.33</v>
      </c>
      <c r="R83" s="1114">
        <f>Q83+P83</f>
        <v>264.41000000000003</v>
      </c>
    </row>
    <row r="84" spans="1:18" x14ac:dyDescent="0.25">
      <c r="A84" s="385" t="s">
        <v>1038</v>
      </c>
      <c r="B84" s="1146" t="s">
        <v>186</v>
      </c>
      <c r="C84" s="990"/>
      <c r="D84" s="998"/>
      <c r="E84" s="1113"/>
      <c r="F84" s="1113"/>
      <c r="G84" s="1117"/>
      <c r="H84" s="1113"/>
      <c r="I84" s="1113"/>
      <c r="J84" s="1114"/>
      <c r="K84" s="990">
        <v>46</v>
      </c>
      <c r="L84" s="998">
        <f t="shared" si="65"/>
        <v>0.28930817610062892</v>
      </c>
      <c r="M84" s="1113">
        <v>1210</v>
      </c>
      <c r="N84" s="1113">
        <f t="shared" si="70"/>
        <v>350.06289308176099</v>
      </c>
      <c r="O84" s="1117">
        <v>1</v>
      </c>
      <c r="P84" s="1113">
        <f t="shared" si="71"/>
        <v>350.06</v>
      </c>
      <c r="Q84" s="1113">
        <f>ROUND(P84*0.2409,2)</f>
        <v>84.33</v>
      </c>
      <c r="R84" s="1114">
        <f>Q84+P84</f>
        <v>434.39</v>
      </c>
    </row>
    <row r="85" spans="1:18" x14ac:dyDescent="0.25">
      <c r="A85" s="385" t="s">
        <v>1039</v>
      </c>
      <c r="B85" s="1146" t="s">
        <v>186</v>
      </c>
      <c r="C85" s="990"/>
      <c r="D85" s="998"/>
      <c r="E85" s="1113"/>
      <c r="F85" s="1113"/>
      <c r="G85" s="1117"/>
      <c r="H85" s="1113"/>
      <c r="I85" s="1113"/>
      <c r="J85" s="1114"/>
      <c r="K85" s="990">
        <v>14</v>
      </c>
      <c r="L85" s="998">
        <f t="shared" si="65"/>
        <v>8.8050314465408799E-2</v>
      </c>
      <c r="M85" s="1113">
        <v>1210</v>
      </c>
      <c r="N85" s="1113">
        <f t="shared" si="70"/>
        <v>106.54088050314465</v>
      </c>
      <c r="O85" s="1117">
        <v>1</v>
      </c>
      <c r="P85" s="1113">
        <f t="shared" si="71"/>
        <v>106.54</v>
      </c>
      <c r="Q85" s="1113">
        <f>ROUND(P85*0.2409,2)</f>
        <v>25.67</v>
      </c>
      <c r="R85" s="1114">
        <f>Q85+P85</f>
        <v>132.21</v>
      </c>
    </row>
    <row r="86" spans="1:18" x14ac:dyDescent="0.25">
      <c r="A86" s="391" t="s">
        <v>1040</v>
      </c>
      <c r="B86" s="1146" t="s">
        <v>692</v>
      </c>
      <c r="C86" s="990"/>
      <c r="D86" s="998"/>
      <c r="E86" s="1113"/>
      <c r="F86" s="1113"/>
      <c r="G86" s="1117"/>
      <c r="H86" s="1113"/>
      <c r="I86" s="1113"/>
      <c r="J86" s="1114"/>
      <c r="K86" s="990">
        <v>119</v>
      </c>
      <c r="L86" s="998">
        <f t="shared" si="65"/>
        <v>0.74842767295597479</v>
      </c>
      <c r="M86" s="1113">
        <v>786</v>
      </c>
      <c r="N86" s="1113">
        <f t="shared" si="70"/>
        <v>588.2641509433962</v>
      </c>
      <c r="O86" s="1117">
        <v>1</v>
      </c>
      <c r="P86" s="1113">
        <f t="shared" si="71"/>
        <v>588.26</v>
      </c>
      <c r="Q86" s="1113">
        <f>ROUND(P86*0.2409,2)</f>
        <v>141.71</v>
      </c>
      <c r="R86" s="1114">
        <f>Q86+P86</f>
        <v>729.97</v>
      </c>
    </row>
    <row r="87" spans="1:18" x14ac:dyDescent="0.25">
      <c r="A87" s="386"/>
      <c r="B87" s="726" t="s">
        <v>1041</v>
      </c>
      <c r="C87" s="727">
        <f>C88+C120+C129</f>
        <v>288</v>
      </c>
      <c r="D87" s="1112">
        <f>D88+D120+D129</f>
        <v>1.811320754716981</v>
      </c>
      <c r="E87" s="1112"/>
      <c r="F87" s="1112"/>
      <c r="G87" s="1112"/>
      <c r="H87" s="1112">
        <f>H88+H120+H129</f>
        <v>252.41999999999996</v>
      </c>
      <c r="I87" s="1112">
        <f>I88+I120+I129</f>
        <v>60.81</v>
      </c>
      <c r="J87" s="937">
        <f>J88</f>
        <v>313.23</v>
      </c>
      <c r="K87" s="727">
        <f>K88+K120+K129</f>
        <v>1197</v>
      </c>
      <c r="L87" s="1112">
        <f>L88+L120+L129</f>
        <v>7.5283018867924518</v>
      </c>
      <c r="M87" s="1112"/>
      <c r="N87" s="1112"/>
      <c r="O87" s="1112"/>
      <c r="P87" s="1112">
        <f>P88+P120+P129</f>
        <v>1505.1799999999998</v>
      </c>
      <c r="Q87" s="1112">
        <f>Q88+Q120+Q129</f>
        <v>362.59999999999997</v>
      </c>
      <c r="R87" s="937">
        <f>R88</f>
        <v>1867.7799999999997</v>
      </c>
    </row>
    <row r="88" spans="1:18" ht="49.5" x14ac:dyDescent="0.25">
      <c r="B88" s="1157" t="s">
        <v>9</v>
      </c>
      <c r="C88" s="1161">
        <f t="shared" ref="C88:D88" si="72">SUM(C89:C99)</f>
        <v>288</v>
      </c>
      <c r="D88" s="389">
        <f t="shared" si="72"/>
        <v>1.811320754716981</v>
      </c>
      <c r="E88" s="389"/>
      <c r="F88" s="389"/>
      <c r="G88" s="389"/>
      <c r="H88" s="389">
        <f>SUM(H89:H99)</f>
        <v>252.41999999999996</v>
      </c>
      <c r="I88" s="389">
        <f>SUM(I89:I99)</f>
        <v>60.81</v>
      </c>
      <c r="J88" s="1160">
        <f>SUM(J89:J99)</f>
        <v>313.23</v>
      </c>
      <c r="K88" s="1161">
        <f t="shared" ref="K88:L88" si="73">SUM(K89:K99)</f>
        <v>1197</v>
      </c>
      <c r="L88" s="389">
        <f t="shared" si="73"/>
        <v>7.5283018867924518</v>
      </c>
      <c r="M88" s="389"/>
      <c r="N88" s="389"/>
      <c r="O88" s="389"/>
      <c r="P88" s="389">
        <f>SUM(P89:P99)</f>
        <v>1505.1799999999998</v>
      </c>
      <c r="Q88" s="389">
        <f>SUM(Q89:Q99)</f>
        <v>362.59999999999997</v>
      </c>
      <c r="R88" s="1160">
        <f>SUM(R89:R99)</f>
        <v>1867.7799999999997</v>
      </c>
    </row>
    <row r="89" spans="1:18" x14ac:dyDescent="0.25">
      <c r="A89" s="385" t="s">
        <v>1042</v>
      </c>
      <c r="B89" s="1146" t="s">
        <v>882</v>
      </c>
      <c r="C89" s="990">
        <v>40</v>
      </c>
      <c r="D89" s="998">
        <f t="shared" si="66"/>
        <v>0.25157232704402516</v>
      </c>
      <c r="E89" s="1113">
        <v>1340</v>
      </c>
      <c r="F89" s="1113">
        <f t="shared" ref="F89:F94" si="74">E89*D89</f>
        <v>337.10691823899373</v>
      </c>
      <c r="G89" s="1117">
        <v>0.2</v>
      </c>
      <c r="H89" s="1113">
        <f t="shared" ref="H89:H94" si="75">ROUND(G89*F89,2)</f>
        <v>67.42</v>
      </c>
      <c r="I89" s="1113">
        <f t="shared" ref="I89:I99" si="76">ROUND(H89*0.2409,2)</f>
        <v>16.239999999999998</v>
      </c>
      <c r="J89" s="1114">
        <f t="shared" ref="J89:J99" si="77">I89+H89</f>
        <v>83.66</v>
      </c>
      <c r="K89" s="990">
        <v>119</v>
      </c>
      <c r="L89" s="998">
        <f t="shared" si="65"/>
        <v>0.74842767295597479</v>
      </c>
      <c r="M89" s="1113">
        <v>1340</v>
      </c>
      <c r="N89" s="1113">
        <f t="shared" ref="N89:N99" si="78">M89*L89</f>
        <v>1002.8930817610062</v>
      </c>
      <c r="O89" s="1117">
        <v>0.3</v>
      </c>
      <c r="P89" s="1113">
        <f t="shared" ref="P89:P99" si="79">ROUND(O89*N89,2)</f>
        <v>300.87</v>
      </c>
      <c r="Q89" s="1113">
        <f t="shared" ref="Q89:Q99" si="80">ROUND(P89*0.2409,2)</f>
        <v>72.48</v>
      </c>
      <c r="R89" s="1114">
        <f t="shared" ref="R89:R99" si="81">Q89+P89</f>
        <v>373.35</v>
      </c>
    </row>
    <row r="90" spans="1:18" x14ac:dyDescent="0.25">
      <c r="A90" s="385" t="s">
        <v>1043</v>
      </c>
      <c r="B90" s="1146" t="s">
        <v>1044</v>
      </c>
      <c r="C90" s="990">
        <v>40</v>
      </c>
      <c r="D90" s="998">
        <f t="shared" si="66"/>
        <v>0.25157232704402516</v>
      </c>
      <c r="E90" s="1113">
        <v>600</v>
      </c>
      <c r="F90" s="1113">
        <f t="shared" si="74"/>
        <v>150.9433962264151</v>
      </c>
      <c r="G90" s="1117">
        <v>0.2</v>
      </c>
      <c r="H90" s="1113">
        <f t="shared" si="75"/>
        <v>30.19</v>
      </c>
      <c r="I90" s="1113">
        <f t="shared" si="76"/>
        <v>7.27</v>
      </c>
      <c r="J90" s="1114">
        <f t="shared" si="77"/>
        <v>37.46</v>
      </c>
      <c r="K90" s="990">
        <v>119</v>
      </c>
      <c r="L90" s="998">
        <f t="shared" si="65"/>
        <v>0.74842767295597479</v>
      </c>
      <c r="M90" s="1113">
        <v>600</v>
      </c>
      <c r="N90" s="1113">
        <f t="shared" si="78"/>
        <v>449.05660377358487</v>
      </c>
      <c r="O90" s="1117">
        <v>0.3</v>
      </c>
      <c r="P90" s="1113">
        <f t="shared" si="79"/>
        <v>134.72</v>
      </c>
      <c r="Q90" s="1113">
        <f t="shared" si="80"/>
        <v>32.450000000000003</v>
      </c>
      <c r="R90" s="1114">
        <f t="shared" si="81"/>
        <v>167.17000000000002</v>
      </c>
    </row>
    <row r="91" spans="1:18" x14ac:dyDescent="0.25">
      <c r="A91" s="385" t="s">
        <v>1045</v>
      </c>
      <c r="B91" s="1146" t="s">
        <v>1046</v>
      </c>
      <c r="C91" s="990">
        <v>40</v>
      </c>
      <c r="D91" s="998">
        <f t="shared" si="66"/>
        <v>0.25157232704402516</v>
      </c>
      <c r="E91" s="1113">
        <v>600</v>
      </c>
      <c r="F91" s="1113">
        <f t="shared" si="74"/>
        <v>150.9433962264151</v>
      </c>
      <c r="G91" s="1117">
        <v>0.2</v>
      </c>
      <c r="H91" s="1113">
        <f t="shared" si="75"/>
        <v>30.19</v>
      </c>
      <c r="I91" s="1113">
        <f t="shared" si="76"/>
        <v>7.27</v>
      </c>
      <c r="J91" s="1114">
        <f t="shared" si="77"/>
        <v>37.46</v>
      </c>
      <c r="K91" s="990">
        <v>63</v>
      </c>
      <c r="L91" s="998">
        <f t="shared" si="65"/>
        <v>0.39622641509433965</v>
      </c>
      <c r="M91" s="1113">
        <v>600</v>
      </c>
      <c r="N91" s="1113">
        <f t="shared" si="78"/>
        <v>237.7358490566038</v>
      </c>
      <c r="O91" s="1117">
        <v>0.3</v>
      </c>
      <c r="P91" s="1113">
        <f t="shared" si="79"/>
        <v>71.319999999999993</v>
      </c>
      <c r="Q91" s="1113">
        <f t="shared" si="80"/>
        <v>17.18</v>
      </c>
      <c r="R91" s="1114">
        <f t="shared" si="81"/>
        <v>88.5</v>
      </c>
    </row>
    <row r="92" spans="1:18" x14ac:dyDescent="0.25">
      <c r="A92" s="385" t="s">
        <v>1047</v>
      </c>
      <c r="B92" s="1146" t="s">
        <v>899</v>
      </c>
      <c r="C92" s="990"/>
      <c r="D92" s="998"/>
      <c r="E92" s="1113"/>
      <c r="F92" s="1113"/>
      <c r="G92" s="1117"/>
      <c r="H92" s="1113"/>
      <c r="I92" s="1113"/>
      <c r="J92" s="1114"/>
      <c r="K92" s="990">
        <v>71</v>
      </c>
      <c r="L92" s="998">
        <f t="shared" si="65"/>
        <v>0.44654088050314467</v>
      </c>
      <c r="M92" s="1113">
        <v>850</v>
      </c>
      <c r="N92" s="1113">
        <f t="shared" si="78"/>
        <v>379.55974842767296</v>
      </c>
      <c r="O92" s="1117">
        <v>0.3</v>
      </c>
      <c r="P92" s="1113">
        <f t="shared" si="79"/>
        <v>113.87</v>
      </c>
      <c r="Q92" s="1113">
        <f t="shared" si="80"/>
        <v>27.43</v>
      </c>
      <c r="R92" s="1114">
        <f t="shared" si="81"/>
        <v>141.30000000000001</v>
      </c>
    </row>
    <row r="93" spans="1:18" x14ac:dyDescent="0.25">
      <c r="A93" s="385" t="s">
        <v>1048</v>
      </c>
      <c r="B93" s="1146" t="s">
        <v>1049</v>
      </c>
      <c r="C93" s="990">
        <v>40</v>
      </c>
      <c r="D93" s="998">
        <f t="shared" si="66"/>
        <v>0.25157232704402516</v>
      </c>
      <c r="E93" s="1113">
        <v>650</v>
      </c>
      <c r="F93" s="1113">
        <f t="shared" si="74"/>
        <v>163.52201257861634</v>
      </c>
      <c r="G93" s="1117">
        <v>0.2</v>
      </c>
      <c r="H93" s="1113">
        <f t="shared" si="75"/>
        <v>32.700000000000003</v>
      </c>
      <c r="I93" s="1113">
        <f t="shared" si="76"/>
        <v>7.88</v>
      </c>
      <c r="J93" s="1114">
        <f t="shared" si="77"/>
        <v>40.580000000000005</v>
      </c>
      <c r="K93" s="990">
        <v>119</v>
      </c>
      <c r="L93" s="998">
        <f t="shared" si="65"/>
        <v>0.74842767295597479</v>
      </c>
      <c r="M93" s="1113">
        <v>650</v>
      </c>
      <c r="N93" s="1113">
        <f t="shared" si="78"/>
        <v>486.4779874213836</v>
      </c>
      <c r="O93" s="1117">
        <v>0.3</v>
      </c>
      <c r="P93" s="1113">
        <f t="shared" si="79"/>
        <v>145.94</v>
      </c>
      <c r="Q93" s="1113">
        <f t="shared" si="80"/>
        <v>35.159999999999997</v>
      </c>
      <c r="R93" s="1114">
        <f t="shared" si="81"/>
        <v>181.1</v>
      </c>
    </row>
    <row r="94" spans="1:18" x14ac:dyDescent="0.25">
      <c r="A94" s="391" t="s">
        <v>1050</v>
      </c>
      <c r="B94" s="1146" t="s">
        <v>1049</v>
      </c>
      <c r="C94" s="990">
        <v>40</v>
      </c>
      <c r="D94" s="998">
        <f t="shared" si="66"/>
        <v>0.25157232704402516</v>
      </c>
      <c r="E94" s="1113">
        <v>650</v>
      </c>
      <c r="F94" s="1113">
        <f t="shared" si="74"/>
        <v>163.52201257861634</v>
      </c>
      <c r="G94" s="1117">
        <v>0.2</v>
      </c>
      <c r="H94" s="1113">
        <f t="shared" si="75"/>
        <v>32.700000000000003</v>
      </c>
      <c r="I94" s="1113">
        <f t="shared" si="76"/>
        <v>7.88</v>
      </c>
      <c r="J94" s="1114">
        <f t="shared" si="77"/>
        <v>40.580000000000005</v>
      </c>
      <c r="K94" s="990">
        <v>119</v>
      </c>
      <c r="L94" s="998">
        <f t="shared" si="65"/>
        <v>0.74842767295597479</v>
      </c>
      <c r="M94" s="1113">
        <v>650</v>
      </c>
      <c r="N94" s="1113">
        <f t="shared" si="78"/>
        <v>486.4779874213836</v>
      </c>
      <c r="O94" s="1117">
        <v>0.3</v>
      </c>
      <c r="P94" s="1113">
        <f t="shared" si="79"/>
        <v>145.94</v>
      </c>
      <c r="Q94" s="1113">
        <f t="shared" si="80"/>
        <v>35.159999999999997</v>
      </c>
      <c r="R94" s="1114">
        <f t="shared" si="81"/>
        <v>181.1</v>
      </c>
    </row>
    <row r="95" spans="1:18" x14ac:dyDescent="0.25">
      <c r="A95" s="385" t="s">
        <v>1051</v>
      </c>
      <c r="B95" s="1146" t="s">
        <v>223</v>
      </c>
      <c r="C95" s="990">
        <v>6</v>
      </c>
      <c r="D95" s="998">
        <f t="shared" si="66"/>
        <v>3.7735849056603772E-2</v>
      </c>
      <c r="E95" s="1113">
        <v>535</v>
      </c>
      <c r="F95" s="1113">
        <f t="shared" ref="F95:F99" si="82">D95*E95</f>
        <v>20.188679245283019</v>
      </c>
      <c r="G95" s="1117">
        <v>0.2</v>
      </c>
      <c r="H95" s="1113">
        <f>ROUND(G95*F95,2)</f>
        <v>4.04</v>
      </c>
      <c r="I95" s="1113">
        <f t="shared" si="76"/>
        <v>0.97</v>
      </c>
      <c r="J95" s="1114">
        <f t="shared" si="77"/>
        <v>5.01</v>
      </c>
      <c r="K95" s="990">
        <v>117</v>
      </c>
      <c r="L95" s="998">
        <f t="shared" si="65"/>
        <v>0.73584905660377353</v>
      </c>
      <c r="M95" s="1113">
        <v>535</v>
      </c>
      <c r="N95" s="1113">
        <f t="shared" si="78"/>
        <v>393.67924528301882</v>
      </c>
      <c r="O95" s="1117">
        <v>0.3</v>
      </c>
      <c r="P95" s="1113">
        <f t="shared" si="79"/>
        <v>118.1</v>
      </c>
      <c r="Q95" s="1113">
        <f t="shared" si="80"/>
        <v>28.45</v>
      </c>
      <c r="R95" s="1114">
        <f t="shared" si="81"/>
        <v>146.54999999999998</v>
      </c>
    </row>
    <row r="96" spans="1:18" x14ac:dyDescent="0.25">
      <c r="A96" s="385" t="s">
        <v>1052</v>
      </c>
      <c r="B96" s="1146" t="s">
        <v>223</v>
      </c>
      <c r="C96" s="990">
        <v>18</v>
      </c>
      <c r="D96" s="998">
        <f t="shared" si="66"/>
        <v>0.11320754716981132</v>
      </c>
      <c r="E96" s="1113">
        <v>535</v>
      </c>
      <c r="F96" s="1113">
        <f t="shared" si="82"/>
        <v>60.566037735849058</v>
      </c>
      <c r="G96" s="1117">
        <v>0.2</v>
      </c>
      <c r="H96" s="1113">
        <f>ROUND(G96*F96,2)</f>
        <v>12.11</v>
      </c>
      <c r="I96" s="1113">
        <f t="shared" si="76"/>
        <v>2.92</v>
      </c>
      <c r="J96" s="1114">
        <f t="shared" si="77"/>
        <v>15.03</v>
      </c>
      <c r="K96" s="990">
        <v>117</v>
      </c>
      <c r="L96" s="998">
        <f t="shared" si="65"/>
        <v>0.73584905660377353</v>
      </c>
      <c r="M96" s="1113">
        <v>535</v>
      </c>
      <c r="N96" s="1113">
        <f t="shared" si="78"/>
        <v>393.67924528301882</v>
      </c>
      <c r="O96" s="1117">
        <v>0.3</v>
      </c>
      <c r="P96" s="1113">
        <f t="shared" si="79"/>
        <v>118.1</v>
      </c>
      <c r="Q96" s="1113">
        <f t="shared" si="80"/>
        <v>28.45</v>
      </c>
      <c r="R96" s="1114">
        <f t="shared" si="81"/>
        <v>146.54999999999998</v>
      </c>
    </row>
    <row r="97" spans="1:18" x14ac:dyDescent="0.25">
      <c r="A97" s="385" t="s">
        <v>1053</v>
      </c>
      <c r="B97" s="1146" t="s">
        <v>223</v>
      </c>
      <c r="C97" s="990">
        <v>18</v>
      </c>
      <c r="D97" s="998">
        <f t="shared" si="66"/>
        <v>0.11320754716981132</v>
      </c>
      <c r="E97" s="1113">
        <v>535</v>
      </c>
      <c r="F97" s="1113">
        <f t="shared" si="82"/>
        <v>60.566037735849058</v>
      </c>
      <c r="G97" s="1117">
        <v>0.2</v>
      </c>
      <c r="H97" s="1113">
        <f t="shared" ref="H97:H99" si="83">ROUND(G97*F97,2)</f>
        <v>12.11</v>
      </c>
      <c r="I97" s="1113">
        <f t="shared" si="76"/>
        <v>2.92</v>
      </c>
      <c r="J97" s="1114">
        <f t="shared" si="77"/>
        <v>15.03</v>
      </c>
      <c r="K97" s="990">
        <v>117</v>
      </c>
      <c r="L97" s="998">
        <f t="shared" si="65"/>
        <v>0.73584905660377353</v>
      </c>
      <c r="M97" s="1113">
        <v>535</v>
      </c>
      <c r="N97" s="1113">
        <f t="shared" si="78"/>
        <v>393.67924528301882</v>
      </c>
      <c r="O97" s="1117">
        <v>0.3</v>
      </c>
      <c r="P97" s="1113">
        <f t="shared" si="79"/>
        <v>118.1</v>
      </c>
      <c r="Q97" s="1113">
        <f t="shared" si="80"/>
        <v>28.45</v>
      </c>
      <c r="R97" s="1114">
        <f t="shared" si="81"/>
        <v>146.54999999999998</v>
      </c>
    </row>
    <row r="98" spans="1:18" x14ac:dyDescent="0.25">
      <c r="A98" s="385" t="s">
        <v>1054</v>
      </c>
      <c r="B98" s="1146" t="s">
        <v>223</v>
      </c>
      <c r="C98" s="990">
        <v>6</v>
      </c>
      <c r="D98" s="998">
        <f t="shared" si="66"/>
        <v>3.7735849056603772E-2</v>
      </c>
      <c r="E98" s="1113">
        <v>535</v>
      </c>
      <c r="F98" s="1113">
        <f t="shared" si="82"/>
        <v>20.188679245283019</v>
      </c>
      <c r="G98" s="284">
        <v>0.2</v>
      </c>
      <c r="H98" s="1113">
        <f t="shared" si="83"/>
        <v>4.04</v>
      </c>
      <c r="I98" s="1113">
        <f t="shared" si="76"/>
        <v>0.97</v>
      </c>
      <c r="J98" s="1114">
        <f t="shared" si="77"/>
        <v>5.01</v>
      </c>
      <c r="K98" s="990">
        <v>117</v>
      </c>
      <c r="L98" s="998">
        <f t="shared" si="65"/>
        <v>0.73584905660377353</v>
      </c>
      <c r="M98" s="1113">
        <v>535</v>
      </c>
      <c r="N98" s="1113">
        <f t="shared" si="78"/>
        <v>393.67924528301882</v>
      </c>
      <c r="O98" s="1117">
        <v>0.3</v>
      </c>
      <c r="P98" s="1113">
        <f t="shared" si="79"/>
        <v>118.1</v>
      </c>
      <c r="Q98" s="1113">
        <f t="shared" si="80"/>
        <v>28.45</v>
      </c>
      <c r="R98" s="1114">
        <f t="shared" si="81"/>
        <v>146.54999999999998</v>
      </c>
    </row>
    <row r="99" spans="1:18" x14ac:dyDescent="0.25">
      <c r="A99" s="385" t="s">
        <v>1055</v>
      </c>
      <c r="B99" s="1146" t="s">
        <v>223</v>
      </c>
      <c r="C99" s="990">
        <v>40</v>
      </c>
      <c r="D99" s="998">
        <f t="shared" si="66"/>
        <v>0.25157232704402516</v>
      </c>
      <c r="E99" s="1113">
        <v>535</v>
      </c>
      <c r="F99" s="1113">
        <f t="shared" si="82"/>
        <v>134.59119496855345</v>
      </c>
      <c r="G99" s="1117">
        <v>0.2</v>
      </c>
      <c r="H99" s="1113">
        <f t="shared" si="83"/>
        <v>26.92</v>
      </c>
      <c r="I99" s="1113">
        <f t="shared" si="76"/>
        <v>6.49</v>
      </c>
      <c r="J99" s="1114">
        <f t="shared" si="77"/>
        <v>33.410000000000004</v>
      </c>
      <c r="K99" s="990">
        <v>119</v>
      </c>
      <c r="L99" s="998">
        <f t="shared" si="65"/>
        <v>0.74842767295597479</v>
      </c>
      <c r="M99" s="1113">
        <v>535</v>
      </c>
      <c r="N99" s="1113">
        <f t="shared" si="78"/>
        <v>400.40880503144649</v>
      </c>
      <c r="O99" s="1117">
        <v>0.3</v>
      </c>
      <c r="P99" s="1113">
        <f t="shared" si="79"/>
        <v>120.12</v>
      </c>
      <c r="Q99" s="1113">
        <f t="shared" si="80"/>
        <v>28.94</v>
      </c>
      <c r="R99" s="1114">
        <f t="shared" si="81"/>
        <v>149.06</v>
      </c>
    </row>
    <row r="100" spans="1:18" x14ac:dyDescent="0.25">
      <c r="A100" s="386"/>
      <c r="B100" s="726" t="s">
        <v>1056</v>
      </c>
      <c r="C100" s="964"/>
      <c r="D100" s="442"/>
      <c r="E100" s="1112"/>
      <c r="F100" s="1112"/>
      <c r="G100" s="1112"/>
      <c r="H100" s="1112"/>
      <c r="I100" s="1112"/>
      <c r="J100" s="937"/>
      <c r="K100" s="727">
        <f t="shared" ref="K100:L100" si="84">K101</f>
        <v>1797</v>
      </c>
      <c r="L100" s="1112">
        <f t="shared" si="84"/>
        <v>11.303459119496855</v>
      </c>
      <c r="M100" s="1112"/>
      <c r="N100" s="1112"/>
      <c r="O100" s="1112"/>
      <c r="P100" s="1112">
        <f>P101</f>
        <v>3418.6200000000008</v>
      </c>
      <c r="Q100" s="1112">
        <f t="shared" ref="Q100:R100" si="85">Q101</f>
        <v>823.53</v>
      </c>
      <c r="R100" s="937">
        <f t="shared" si="85"/>
        <v>4242.1500000000005</v>
      </c>
    </row>
    <row r="101" spans="1:18" ht="33" x14ac:dyDescent="0.25">
      <c r="B101" s="1157" t="s">
        <v>8</v>
      </c>
      <c r="C101" s="387"/>
      <c r="D101" s="1162"/>
      <c r="E101" s="388"/>
      <c r="F101" s="388"/>
      <c r="G101" s="388"/>
      <c r="H101" s="389"/>
      <c r="I101" s="389"/>
      <c r="J101" s="1160"/>
      <c r="K101" s="1161">
        <f>SUM(K102:K117)</f>
        <v>1797</v>
      </c>
      <c r="L101" s="389">
        <f>SUM(L102:L117)</f>
        <v>11.303459119496855</v>
      </c>
      <c r="M101" s="389"/>
      <c r="N101" s="389"/>
      <c r="O101" s="389"/>
      <c r="P101" s="389">
        <f>SUM(P102:P117)</f>
        <v>3418.6200000000008</v>
      </c>
      <c r="Q101" s="389">
        <f>SUM(Q102:Q117)</f>
        <v>823.53</v>
      </c>
      <c r="R101" s="1160">
        <f>SUM(R102:R117)</f>
        <v>4242.1500000000005</v>
      </c>
    </row>
    <row r="102" spans="1:18" x14ac:dyDescent="0.25">
      <c r="A102" s="385" t="s">
        <v>1057</v>
      </c>
      <c r="B102" s="1146" t="s">
        <v>906</v>
      </c>
      <c r="C102" s="945"/>
      <c r="D102" s="998"/>
      <c r="E102" s="1113"/>
      <c r="F102" s="1113"/>
      <c r="G102" s="1117"/>
      <c r="H102" s="1113"/>
      <c r="I102" s="1113"/>
      <c r="J102" s="1114"/>
      <c r="K102" s="990">
        <v>119</v>
      </c>
      <c r="L102" s="998">
        <f t="shared" si="65"/>
        <v>0.74842767295597479</v>
      </c>
      <c r="M102" s="1113">
        <v>1800</v>
      </c>
      <c r="N102" s="1113">
        <f t="shared" ref="N102:N117" si="86">M102*L102</f>
        <v>1347.1698113207547</v>
      </c>
      <c r="O102" s="1117">
        <v>0.3</v>
      </c>
      <c r="P102" s="1113">
        <f>ROUND(O102*N102,2)</f>
        <v>404.15</v>
      </c>
      <c r="Q102" s="1113">
        <f t="shared" ref="Q102:Q117" si="87">ROUND(P102*0.2409,2)</f>
        <v>97.36</v>
      </c>
      <c r="R102" s="1114">
        <f t="shared" ref="R102:R117" si="88">Q102+P102</f>
        <v>501.51</v>
      </c>
    </row>
    <row r="103" spans="1:18" x14ac:dyDescent="0.25">
      <c r="A103" s="385" t="s">
        <v>1058</v>
      </c>
      <c r="B103" s="60" t="s">
        <v>1059</v>
      </c>
      <c r="C103" s="945"/>
      <c r="D103" s="998"/>
      <c r="E103" s="1113"/>
      <c r="F103" s="1113"/>
      <c r="G103" s="1117"/>
      <c r="H103" s="1113"/>
      <c r="I103" s="1113"/>
      <c r="J103" s="1114"/>
      <c r="K103" s="990">
        <v>111</v>
      </c>
      <c r="L103" s="998">
        <f t="shared" si="65"/>
        <v>0.69811320754716977</v>
      </c>
      <c r="M103" s="1113">
        <v>1150</v>
      </c>
      <c r="N103" s="1113">
        <f t="shared" si="86"/>
        <v>802.83018867924523</v>
      </c>
      <c r="O103" s="1117">
        <v>0.3</v>
      </c>
      <c r="P103" s="1113">
        <f t="shared" ref="P103:P117" si="89">ROUND(O103*N103,2)</f>
        <v>240.85</v>
      </c>
      <c r="Q103" s="1113">
        <f t="shared" si="87"/>
        <v>58.02</v>
      </c>
      <c r="R103" s="1114">
        <f t="shared" si="88"/>
        <v>298.87</v>
      </c>
    </row>
    <row r="104" spans="1:18" x14ac:dyDescent="0.25">
      <c r="A104" s="385" t="s">
        <v>1060</v>
      </c>
      <c r="B104" s="60" t="s">
        <v>344</v>
      </c>
      <c r="C104" s="945"/>
      <c r="D104" s="998"/>
      <c r="E104" s="1113"/>
      <c r="F104" s="1113"/>
      <c r="G104" s="1117"/>
      <c r="H104" s="1113"/>
      <c r="I104" s="1113"/>
      <c r="J104" s="1114"/>
      <c r="K104" s="990">
        <v>120</v>
      </c>
      <c r="L104" s="998">
        <f t="shared" si="65"/>
        <v>0.75471698113207553</v>
      </c>
      <c r="M104" s="1113">
        <v>988</v>
      </c>
      <c r="N104" s="1113">
        <f t="shared" si="86"/>
        <v>745.66037735849056</v>
      </c>
      <c r="O104" s="1117">
        <v>0.3</v>
      </c>
      <c r="P104" s="1113">
        <f t="shared" si="89"/>
        <v>223.7</v>
      </c>
      <c r="Q104" s="1113">
        <f t="shared" si="87"/>
        <v>53.89</v>
      </c>
      <c r="R104" s="1114">
        <f t="shared" si="88"/>
        <v>277.58999999999997</v>
      </c>
    </row>
    <row r="105" spans="1:18" x14ac:dyDescent="0.25">
      <c r="A105" s="385" t="s">
        <v>1061</v>
      </c>
      <c r="B105" s="60" t="s">
        <v>1062</v>
      </c>
      <c r="C105" s="945"/>
      <c r="D105" s="998"/>
      <c r="E105" s="1113"/>
      <c r="F105" s="1113"/>
      <c r="G105" s="1117"/>
      <c r="H105" s="1113"/>
      <c r="I105" s="1113"/>
      <c r="J105" s="1114"/>
      <c r="K105" s="990">
        <v>111</v>
      </c>
      <c r="L105" s="998">
        <f t="shared" si="65"/>
        <v>0.69811320754716977</v>
      </c>
      <c r="M105" s="1113">
        <v>890</v>
      </c>
      <c r="N105" s="1113">
        <f t="shared" si="86"/>
        <v>621.32075471698113</v>
      </c>
      <c r="O105" s="1117">
        <v>0.3</v>
      </c>
      <c r="P105" s="1113">
        <f t="shared" si="89"/>
        <v>186.4</v>
      </c>
      <c r="Q105" s="1113">
        <f t="shared" si="87"/>
        <v>44.9</v>
      </c>
      <c r="R105" s="1114">
        <f t="shared" si="88"/>
        <v>231.3</v>
      </c>
    </row>
    <row r="106" spans="1:18" x14ac:dyDescent="0.25">
      <c r="A106" s="385" t="s">
        <v>1063</v>
      </c>
      <c r="B106" s="60" t="s">
        <v>1064</v>
      </c>
      <c r="C106" s="945"/>
      <c r="D106" s="998"/>
      <c r="E106" s="1113"/>
      <c r="F106" s="1113"/>
      <c r="G106" s="1117"/>
      <c r="H106" s="1113"/>
      <c r="I106" s="1113"/>
      <c r="J106" s="1114"/>
      <c r="K106" s="990">
        <v>111</v>
      </c>
      <c r="L106" s="998">
        <f t="shared" si="65"/>
        <v>0.69811320754716977</v>
      </c>
      <c r="M106" s="1113">
        <v>1040</v>
      </c>
      <c r="N106" s="1113">
        <f t="shared" si="86"/>
        <v>726.0377358490565</v>
      </c>
      <c r="O106" s="1117">
        <v>0.3</v>
      </c>
      <c r="P106" s="1113">
        <f t="shared" si="89"/>
        <v>217.81</v>
      </c>
      <c r="Q106" s="1113">
        <f t="shared" si="87"/>
        <v>52.47</v>
      </c>
      <c r="R106" s="1114">
        <f t="shared" si="88"/>
        <v>270.27999999999997</v>
      </c>
    </row>
    <row r="107" spans="1:18" x14ac:dyDescent="0.25">
      <c r="A107" s="385" t="s">
        <v>1065</v>
      </c>
      <c r="B107" s="60" t="s">
        <v>1066</v>
      </c>
      <c r="C107" s="945"/>
      <c r="D107" s="998"/>
      <c r="E107" s="1113"/>
      <c r="F107" s="1113"/>
      <c r="G107" s="1117"/>
      <c r="H107" s="1113"/>
      <c r="I107" s="1113"/>
      <c r="J107" s="1114"/>
      <c r="K107" s="990">
        <v>120</v>
      </c>
      <c r="L107" s="998">
        <f t="shared" si="65"/>
        <v>0.75471698113207553</v>
      </c>
      <c r="M107" s="1113">
        <v>786</v>
      </c>
      <c r="N107" s="1113">
        <f t="shared" si="86"/>
        <v>593.20754716981139</v>
      </c>
      <c r="O107" s="1117">
        <v>0.3</v>
      </c>
      <c r="P107" s="1113">
        <f t="shared" si="89"/>
        <v>177.96</v>
      </c>
      <c r="Q107" s="1113">
        <f t="shared" si="87"/>
        <v>42.87</v>
      </c>
      <c r="R107" s="1114">
        <f t="shared" si="88"/>
        <v>220.83</v>
      </c>
    </row>
    <row r="108" spans="1:18" x14ac:dyDescent="0.25">
      <c r="A108" s="385" t="s">
        <v>1067</v>
      </c>
      <c r="B108" s="60" t="s">
        <v>1066</v>
      </c>
      <c r="C108" s="945"/>
      <c r="D108" s="998"/>
      <c r="E108" s="1113"/>
      <c r="F108" s="1113"/>
      <c r="G108" s="1117"/>
      <c r="H108" s="1113"/>
      <c r="I108" s="1113"/>
      <c r="J108" s="1114"/>
      <c r="K108" s="990">
        <v>120</v>
      </c>
      <c r="L108" s="998">
        <f t="shared" si="65"/>
        <v>0.75471698113207553</v>
      </c>
      <c r="M108" s="1113">
        <v>786</v>
      </c>
      <c r="N108" s="1113">
        <f t="shared" si="86"/>
        <v>593.20754716981139</v>
      </c>
      <c r="O108" s="1117">
        <v>0.3</v>
      </c>
      <c r="P108" s="1113">
        <f t="shared" si="89"/>
        <v>177.96</v>
      </c>
      <c r="Q108" s="1113">
        <f t="shared" si="87"/>
        <v>42.87</v>
      </c>
      <c r="R108" s="1114">
        <f t="shared" si="88"/>
        <v>220.83</v>
      </c>
    </row>
    <row r="109" spans="1:18" x14ac:dyDescent="0.25">
      <c r="A109" s="385" t="s">
        <v>1068</v>
      </c>
      <c r="B109" s="60" t="s">
        <v>1066</v>
      </c>
      <c r="C109" s="945"/>
      <c r="D109" s="998"/>
      <c r="E109" s="1113"/>
      <c r="F109" s="1113"/>
      <c r="G109" s="1117"/>
      <c r="H109" s="1113"/>
      <c r="I109" s="1113"/>
      <c r="J109" s="1114"/>
      <c r="K109" s="990">
        <v>80</v>
      </c>
      <c r="L109" s="998">
        <f t="shared" si="65"/>
        <v>0.50314465408805031</v>
      </c>
      <c r="M109" s="1113">
        <v>786</v>
      </c>
      <c r="N109" s="1113">
        <f t="shared" si="86"/>
        <v>395.47169811320754</v>
      </c>
      <c r="O109" s="1117">
        <v>0.3</v>
      </c>
      <c r="P109" s="1113">
        <f t="shared" si="89"/>
        <v>118.64</v>
      </c>
      <c r="Q109" s="1113">
        <f t="shared" si="87"/>
        <v>28.58</v>
      </c>
      <c r="R109" s="1114">
        <f t="shared" si="88"/>
        <v>147.22</v>
      </c>
    </row>
    <row r="110" spans="1:18" x14ac:dyDescent="0.25">
      <c r="A110" s="385" t="s">
        <v>1069</v>
      </c>
      <c r="B110" s="60" t="s">
        <v>1070</v>
      </c>
      <c r="C110" s="945"/>
      <c r="D110" s="998"/>
      <c r="E110" s="1113"/>
      <c r="F110" s="1113"/>
      <c r="G110" s="1117"/>
      <c r="H110" s="1113"/>
      <c r="I110" s="1113"/>
      <c r="J110" s="1114"/>
      <c r="K110" s="990">
        <v>88</v>
      </c>
      <c r="L110" s="998">
        <f t="shared" si="65"/>
        <v>0.55345911949685533</v>
      </c>
      <c r="M110" s="1113">
        <v>1340</v>
      </c>
      <c r="N110" s="1113">
        <f t="shared" si="86"/>
        <v>741.63522012578619</v>
      </c>
      <c r="O110" s="1117">
        <v>0.3</v>
      </c>
      <c r="P110" s="1113">
        <f t="shared" si="89"/>
        <v>222.49</v>
      </c>
      <c r="Q110" s="1113">
        <f t="shared" si="87"/>
        <v>53.6</v>
      </c>
      <c r="R110" s="1114">
        <f t="shared" si="88"/>
        <v>276.09000000000003</v>
      </c>
    </row>
    <row r="111" spans="1:18" x14ac:dyDescent="0.25">
      <c r="A111" s="385" t="s">
        <v>1071</v>
      </c>
      <c r="B111" s="1146" t="s">
        <v>1072</v>
      </c>
      <c r="C111" s="945"/>
      <c r="D111" s="998"/>
      <c r="E111" s="1113"/>
      <c r="F111" s="1113"/>
      <c r="G111" s="1117"/>
      <c r="H111" s="1113"/>
      <c r="I111" s="1113"/>
      <c r="J111" s="1114"/>
      <c r="K111" s="990">
        <v>119</v>
      </c>
      <c r="L111" s="998">
        <f t="shared" si="65"/>
        <v>0.74842767295597479</v>
      </c>
      <c r="M111" s="1113">
        <v>1020</v>
      </c>
      <c r="N111" s="1113">
        <f t="shared" si="86"/>
        <v>763.39622641509425</v>
      </c>
      <c r="O111" s="1117">
        <v>0.3</v>
      </c>
      <c r="P111" s="1113">
        <f t="shared" si="89"/>
        <v>229.02</v>
      </c>
      <c r="Q111" s="1113">
        <f t="shared" si="87"/>
        <v>55.17</v>
      </c>
      <c r="R111" s="1114">
        <f t="shared" si="88"/>
        <v>284.19</v>
      </c>
    </row>
    <row r="112" spans="1:18" x14ac:dyDescent="0.25">
      <c r="A112" s="385" t="s">
        <v>1073</v>
      </c>
      <c r="B112" s="1146" t="s">
        <v>1074</v>
      </c>
      <c r="C112" s="945"/>
      <c r="D112" s="998"/>
      <c r="E112" s="1113"/>
      <c r="F112" s="1113"/>
      <c r="G112" s="1117"/>
      <c r="H112" s="1113"/>
      <c r="I112" s="1113"/>
      <c r="J112" s="1114"/>
      <c r="K112" s="990">
        <v>119</v>
      </c>
      <c r="L112" s="998">
        <f t="shared" si="65"/>
        <v>0.74842767295597479</v>
      </c>
      <c r="M112" s="1113">
        <v>1040</v>
      </c>
      <c r="N112" s="1113">
        <f t="shared" si="86"/>
        <v>778.36477987421381</v>
      </c>
      <c r="O112" s="1117">
        <v>0.3</v>
      </c>
      <c r="P112" s="1113">
        <f t="shared" si="89"/>
        <v>233.51</v>
      </c>
      <c r="Q112" s="1113">
        <f t="shared" si="87"/>
        <v>56.25</v>
      </c>
      <c r="R112" s="1114">
        <f t="shared" si="88"/>
        <v>289.76</v>
      </c>
    </row>
    <row r="113" spans="1:18" x14ac:dyDescent="0.25">
      <c r="A113" s="385" t="s">
        <v>1075</v>
      </c>
      <c r="B113" s="1146" t="s">
        <v>1076</v>
      </c>
      <c r="C113" s="945"/>
      <c r="D113" s="998"/>
      <c r="E113" s="1113"/>
      <c r="F113" s="1113"/>
      <c r="G113" s="1117"/>
      <c r="H113" s="1113"/>
      <c r="I113" s="1113"/>
      <c r="J113" s="1114"/>
      <c r="K113" s="990">
        <v>103</v>
      </c>
      <c r="L113" s="998">
        <f t="shared" si="65"/>
        <v>0.64779874213836475</v>
      </c>
      <c r="M113" s="1113">
        <v>1040</v>
      </c>
      <c r="N113" s="1113">
        <f t="shared" si="86"/>
        <v>673.71069182389931</v>
      </c>
      <c r="O113" s="1117">
        <v>0.3</v>
      </c>
      <c r="P113" s="1113">
        <f t="shared" si="89"/>
        <v>202.11</v>
      </c>
      <c r="Q113" s="1113">
        <f t="shared" si="87"/>
        <v>48.69</v>
      </c>
      <c r="R113" s="1114">
        <f t="shared" si="88"/>
        <v>250.8</v>
      </c>
    </row>
    <row r="114" spans="1:18" x14ac:dyDescent="0.25">
      <c r="A114" s="385" t="s">
        <v>1077</v>
      </c>
      <c r="B114" s="1146" t="s">
        <v>1078</v>
      </c>
      <c r="C114" s="945"/>
      <c r="D114" s="998"/>
      <c r="E114" s="1113"/>
      <c r="F114" s="1113"/>
      <c r="G114" s="1117"/>
      <c r="H114" s="1113"/>
      <c r="I114" s="1113"/>
      <c r="J114" s="1114"/>
      <c r="K114" s="990">
        <v>119</v>
      </c>
      <c r="L114" s="998">
        <f t="shared" si="65"/>
        <v>0.74842767295597479</v>
      </c>
      <c r="M114" s="1113">
        <v>840</v>
      </c>
      <c r="N114" s="1113">
        <f t="shared" si="86"/>
        <v>628.67924528301887</v>
      </c>
      <c r="O114" s="1117">
        <v>0.3</v>
      </c>
      <c r="P114" s="1113">
        <f t="shared" si="89"/>
        <v>188.6</v>
      </c>
      <c r="Q114" s="1113">
        <f t="shared" si="87"/>
        <v>45.43</v>
      </c>
      <c r="R114" s="1114">
        <f t="shared" si="88"/>
        <v>234.03</v>
      </c>
    </row>
    <row r="115" spans="1:18" x14ac:dyDescent="0.25">
      <c r="A115" s="385" t="s">
        <v>1079</v>
      </c>
      <c r="B115" s="1146" t="s">
        <v>1080</v>
      </c>
      <c r="C115" s="945"/>
      <c r="D115" s="998"/>
      <c r="E115" s="1113"/>
      <c r="F115" s="1113"/>
      <c r="G115" s="1117"/>
      <c r="H115" s="1113"/>
      <c r="I115" s="1113"/>
      <c r="J115" s="1114"/>
      <c r="K115" s="990">
        <v>119</v>
      </c>
      <c r="L115" s="998">
        <f t="shared" si="65"/>
        <v>0.74842767295597479</v>
      </c>
      <c r="M115" s="1113">
        <v>720</v>
      </c>
      <c r="N115" s="1113">
        <f t="shared" si="86"/>
        <v>538.86792452830184</v>
      </c>
      <c r="O115" s="1117">
        <v>0.3</v>
      </c>
      <c r="P115" s="1113">
        <f t="shared" si="89"/>
        <v>161.66</v>
      </c>
      <c r="Q115" s="1113">
        <f t="shared" si="87"/>
        <v>38.94</v>
      </c>
      <c r="R115" s="1114">
        <f t="shared" si="88"/>
        <v>200.6</v>
      </c>
    </row>
    <row r="116" spans="1:18" x14ac:dyDescent="0.25">
      <c r="A116" s="385" t="s">
        <v>1081</v>
      </c>
      <c r="B116" s="1146" t="s">
        <v>1082</v>
      </c>
      <c r="C116" s="945"/>
      <c r="D116" s="998"/>
      <c r="E116" s="1113"/>
      <c r="F116" s="1113"/>
      <c r="G116" s="1117"/>
      <c r="H116" s="1113"/>
      <c r="I116" s="1113"/>
      <c r="J116" s="1114"/>
      <c r="K116" s="990">
        <v>119</v>
      </c>
      <c r="L116" s="998">
        <v>0.75</v>
      </c>
      <c r="M116" s="1113">
        <v>890</v>
      </c>
      <c r="N116" s="1113">
        <f t="shared" si="86"/>
        <v>667.5</v>
      </c>
      <c r="O116" s="1117">
        <v>0.3</v>
      </c>
      <c r="P116" s="1113">
        <f t="shared" si="89"/>
        <v>200.25</v>
      </c>
      <c r="Q116" s="1113">
        <f t="shared" si="87"/>
        <v>48.24</v>
      </c>
      <c r="R116" s="1114">
        <f t="shared" si="88"/>
        <v>248.49</v>
      </c>
    </row>
    <row r="117" spans="1:18" ht="17.25" thickBot="1" x14ac:dyDescent="0.3">
      <c r="A117" s="391" t="s">
        <v>1083</v>
      </c>
      <c r="B117" s="1147" t="s">
        <v>1084</v>
      </c>
      <c r="C117" s="1048"/>
      <c r="D117" s="1054"/>
      <c r="E117" s="968"/>
      <c r="F117" s="968"/>
      <c r="G117" s="1016"/>
      <c r="H117" s="968"/>
      <c r="I117" s="968"/>
      <c r="J117" s="969"/>
      <c r="K117" s="1150">
        <v>119</v>
      </c>
      <c r="L117" s="1054">
        <f t="shared" si="65"/>
        <v>0.74842767295597479</v>
      </c>
      <c r="M117" s="968">
        <v>1040</v>
      </c>
      <c r="N117" s="968">
        <f t="shared" si="86"/>
        <v>778.36477987421381</v>
      </c>
      <c r="O117" s="1016">
        <v>0.3</v>
      </c>
      <c r="P117" s="968">
        <f t="shared" si="89"/>
        <v>233.51</v>
      </c>
      <c r="Q117" s="968">
        <f t="shared" si="87"/>
        <v>56.25</v>
      </c>
      <c r="R117" s="969">
        <f t="shared" si="88"/>
        <v>289.76</v>
      </c>
    </row>
    <row r="119" spans="1:18" x14ac:dyDescent="0.25">
      <c r="B119"/>
      <c r="C119" s="2" t="s">
        <v>168</v>
      </c>
      <c r="D119"/>
      <c r="E119"/>
      <c r="F119"/>
      <c r="G119"/>
      <c r="H119"/>
      <c r="I119"/>
      <c r="J119"/>
      <c r="K119"/>
    </row>
    <row r="120" spans="1:18" x14ac:dyDescent="0.25">
      <c r="B120"/>
      <c r="C120"/>
      <c r="D120"/>
      <c r="E120"/>
      <c r="F120"/>
      <c r="G120"/>
      <c r="H120"/>
      <c r="I120"/>
      <c r="J120"/>
      <c r="K120"/>
    </row>
    <row r="121" spans="1:18" x14ac:dyDescent="0.25">
      <c r="B121"/>
      <c r="C121" s="2" t="s">
        <v>1085</v>
      </c>
      <c r="D121"/>
      <c r="E121"/>
      <c r="F121"/>
      <c r="G121"/>
      <c r="H121"/>
      <c r="I121"/>
      <c r="J121"/>
      <c r="K121"/>
    </row>
    <row r="122" spans="1:18" x14ac:dyDescent="0.25">
      <c r="B122"/>
      <c r="C122" s="2" t="s">
        <v>1086</v>
      </c>
      <c r="D122"/>
      <c r="E122"/>
      <c r="F122"/>
      <c r="G122"/>
      <c r="H122"/>
      <c r="I122"/>
      <c r="J122"/>
      <c r="K122"/>
    </row>
  </sheetData>
  <mergeCells count="4">
    <mergeCell ref="B2:R2"/>
    <mergeCell ref="B6:B7"/>
    <mergeCell ref="C6:J6"/>
    <mergeCell ref="K6:R6"/>
  </mergeCells>
  <pageMargins left="0.31496062992125984" right="0.31496062992125984" top="0.55118110236220474" bottom="0.35433070866141736" header="0.31496062992125984" footer="0.31496062992125984"/>
  <pageSetup paperSize="9" scale="5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2:Q146"/>
  <sheetViews>
    <sheetView topLeftCell="A31" zoomScale="70" zoomScaleNormal="70" zoomScaleSheetLayoutView="80" workbookViewId="0">
      <selection activeCell="A97" sqref="A97:A98"/>
    </sheetView>
  </sheetViews>
  <sheetFormatPr defaultColWidth="9.140625" defaultRowHeight="16.5" x14ac:dyDescent="0.25"/>
  <cols>
    <col min="1" max="1" width="42.7109375" style="393" customWidth="1"/>
    <col min="2" max="2" width="17.7109375" style="1273" customWidth="1"/>
    <col min="3" max="3" width="19.85546875" style="1273" customWidth="1"/>
    <col min="4" max="4" width="13.85546875" style="1273" customWidth="1"/>
    <col min="5" max="5" width="16.85546875" style="1273" customWidth="1"/>
    <col min="6" max="7" width="12.140625" style="1273" customWidth="1"/>
    <col min="8" max="8" width="12.42578125" style="1273" customWidth="1"/>
    <col min="9" max="9" width="13" style="1273" customWidth="1"/>
    <col min="10" max="10" width="17.7109375" style="1273" customWidth="1"/>
    <col min="11" max="11" width="19" style="1273" customWidth="1"/>
    <col min="12" max="12" width="12.7109375" style="1273" customWidth="1"/>
    <col min="13" max="13" width="14.85546875" style="1273" customWidth="1"/>
    <col min="14" max="14" width="11.140625" style="1273" customWidth="1"/>
    <col min="15" max="15" width="11.42578125" style="1273" customWidth="1"/>
    <col min="16" max="16" width="11.5703125" style="1273" customWidth="1"/>
    <col min="17" max="17" width="12.7109375" style="1273" customWidth="1"/>
    <col min="18" max="16384" width="9.140625" style="2"/>
  </cols>
  <sheetData>
    <row r="2" spans="1:17" s="1110"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393" t="s">
        <v>2251</v>
      </c>
    </row>
    <row r="5" spans="1:17" ht="17.25" thickBot="1" x14ac:dyDescent="0.3"/>
    <row r="6" spans="1:17" s="385" customFormat="1" ht="24" customHeight="1" x14ac:dyDescent="0.2">
      <c r="A6" s="1878"/>
      <c r="B6" s="1840" t="s">
        <v>23</v>
      </c>
      <c r="C6" s="1841"/>
      <c r="D6" s="1841"/>
      <c r="E6" s="1841"/>
      <c r="F6" s="1841"/>
      <c r="G6" s="1841"/>
      <c r="H6" s="1841"/>
      <c r="I6" s="1842"/>
      <c r="J6" s="1840" t="s">
        <v>25</v>
      </c>
      <c r="K6" s="1841"/>
      <c r="L6" s="1841"/>
      <c r="M6" s="1841"/>
      <c r="N6" s="1841"/>
      <c r="O6" s="1841"/>
      <c r="P6" s="1841"/>
      <c r="Q6" s="1842"/>
    </row>
    <row r="7" spans="1:17" s="385" customFormat="1" ht="169.15" customHeight="1" x14ac:dyDescent="0.2">
      <c r="A7" s="1879"/>
      <c r="B7" s="1276" t="s">
        <v>22</v>
      </c>
      <c r="C7" s="1271" t="s">
        <v>16</v>
      </c>
      <c r="D7" s="1167" t="s">
        <v>17</v>
      </c>
      <c r="E7" s="1167" t="s">
        <v>14</v>
      </c>
      <c r="F7" s="1167" t="s">
        <v>4</v>
      </c>
      <c r="G7" s="1167" t="s">
        <v>5</v>
      </c>
      <c r="H7" s="1167" t="s">
        <v>6</v>
      </c>
      <c r="I7" s="1168" t="s">
        <v>7</v>
      </c>
      <c r="J7" s="1276" t="s">
        <v>22</v>
      </c>
      <c r="K7" s="1271" t="s">
        <v>16</v>
      </c>
      <c r="L7" s="1167" t="s">
        <v>17</v>
      </c>
      <c r="M7" s="1167" t="s">
        <v>14</v>
      </c>
      <c r="N7" s="1167" t="s">
        <v>4</v>
      </c>
      <c r="O7" s="1167" t="s">
        <v>5</v>
      </c>
      <c r="P7" s="1167" t="s">
        <v>6</v>
      </c>
      <c r="Q7" s="1168" t="s">
        <v>7</v>
      </c>
    </row>
    <row r="8" spans="1:17" s="385" customFormat="1" ht="13.5" customHeight="1" x14ac:dyDescent="0.2">
      <c r="A8" s="1275"/>
      <c r="B8" s="1276">
        <v>1</v>
      </c>
      <c r="C8" s="1271" t="s">
        <v>24</v>
      </c>
      <c r="D8" s="1271">
        <v>3</v>
      </c>
      <c r="E8" s="1271" t="s">
        <v>18</v>
      </c>
      <c r="F8" s="1271">
        <v>5</v>
      </c>
      <c r="G8" s="1271" t="s">
        <v>19</v>
      </c>
      <c r="H8" s="1271" t="s">
        <v>20</v>
      </c>
      <c r="I8" s="722" t="s">
        <v>21</v>
      </c>
      <c r="J8" s="1276">
        <v>1</v>
      </c>
      <c r="K8" s="1271" t="s">
        <v>24</v>
      </c>
      <c r="L8" s="1271">
        <v>3</v>
      </c>
      <c r="M8" s="1271" t="s">
        <v>18</v>
      </c>
      <c r="N8" s="1271">
        <v>5</v>
      </c>
      <c r="O8" s="1271" t="s">
        <v>19</v>
      </c>
      <c r="P8" s="1271" t="s">
        <v>20</v>
      </c>
      <c r="Q8" s="722" t="s">
        <v>21</v>
      </c>
    </row>
    <row r="9" spans="1:17" s="1110" customFormat="1" ht="26.25" customHeight="1" x14ac:dyDescent="0.25">
      <c r="A9" s="1163" t="s">
        <v>0</v>
      </c>
      <c r="B9" s="1198">
        <f>B10+B48+B94+B120</f>
        <v>1100</v>
      </c>
      <c r="C9" s="1076">
        <f>C10+C48+C94+C120</f>
        <v>6.9182389937106921</v>
      </c>
      <c r="D9" s="1076"/>
      <c r="E9" s="1076"/>
      <c r="F9" s="1076"/>
      <c r="G9" s="1076">
        <f>G10+G48+G94+G120</f>
        <v>1298.28</v>
      </c>
      <c r="H9" s="1076">
        <f>H10+H48+H94+H120</f>
        <v>309.56</v>
      </c>
      <c r="I9" s="1199">
        <f>I10+I48+I94+I120</f>
        <v>1607.84</v>
      </c>
      <c r="J9" s="949">
        <f>J10+J48+J94+J120</f>
        <v>5359.5</v>
      </c>
      <c r="K9" s="1076">
        <f>K10+K48+K94+K120</f>
        <v>33.70754716981132</v>
      </c>
      <c r="L9" s="1076"/>
      <c r="M9" s="1076"/>
      <c r="N9" s="1076"/>
      <c r="O9" s="1076">
        <f>O10+O48+O94+O120</f>
        <v>30285.32</v>
      </c>
      <c r="P9" s="1076">
        <f>P10+P48+P94+P120</f>
        <v>7266.2400000000016</v>
      </c>
      <c r="Q9" s="1199">
        <f>Q10+Q48+Q94+Q120</f>
        <v>37551.56</v>
      </c>
    </row>
    <row r="10" spans="1:17" s="1110" customFormat="1" ht="21.75" customHeight="1" x14ac:dyDescent="0.25">
      <c r="A10" s="1164" t="s">
        <v>1145</v>
      </c>
      <c r="B10" s="402">
        <f>B11+B21+B34+B41</f>
        <v>1026</v>
      </c>
      <c r="C10" s="1165">
        <f t="shared" ref="C10:O10" si="0">C11+C21+C34+C41</f>
        <v>6.4528301886792452</v>
      </c>
      <c r="D10" s="404"/>
      <c r="E10" s="404"/>
      <c r="F10" s="1166"/>
      <c r="G10" s="404">
        <f t="shared" si="0"/>
        <v>1173.2</v>
      </c>
      <c r="H10" s="404">
        <f t="shared" si="0"/>
        <v>279.42</v>
      </c>
      <c r="I10" s="1200">
        <f t="shared" si="0"/>
        <v>1452.62</v>
      </c>
      <c r="J10" s="402">
        <f t="shared" si="0"/>
        <v>2741</v>
      </c>
      <c r="K10" s="1165">
        <f t="shared" si="0"/>
        <v>17.238993710691823</v>
      </c>
      <c r="L10" s="404"/>
      <c r="M10" s="404"/>
      <c r="N10" s="1166"/>
      <c r="O10" s="404">
        <f t="shared" si="0"/>
        <v>16079.03</v>
      </c>
      <c r="P10" s="404">
        <f>P11+P21+P34+P41</f>
        <v>3843.9700000000003</v>
      </c>
      <c r="Q10" s="1204">
        <f t="shared" ref="Q10" si="1">Q11+Q21+Q34+Q41</f>
        <v>19923</v>
      </c>
    </row>
    <row r="11" spans="1:17" s="1571" customFormat="1" ht="55.9" customHeight="1" x14ac:dyDescent="0.25">
      <c r="A11" s="1169" t="s">
        <v>11</v>
      </c>
      <c r="B11" s="970">
        <f>SUM(B12:B20)</f>
        <v>152</v>
      </c>
      <c r="C11" s="1080">
        <f t="shared" ref="C11:Q11" si="2">SUM(C12:C20)</f>
        <v>0.95597484276729561</v>
      </c>
      <c r="D11" s="1270"/>
      <c r="E11" s="1270"/>
      <c r="F11" s="1170"/>
      <c r="G11" s="1270">
        <f t="shared" si="2"/>
        <v>333.1</v>
      </c>
      <c r="H11" s="1270">
        <f t="shared" si="2"/>
        <v>80.25</v>
      </c>
      <c r="I11" s="1172">
        <f t="shared" si="2"/>
        <v>413.35</v>
      </c>
      <c r="J11" s="970">
        <f t="shared" si="2"/>
        <v>527</v>
      </c>
      <c r="K11" s="1080">
        <f t="shared" si="2"/>
        <v>3.3144654088050314</v>
      </c>
      <c r="L11" s="1270"/>
      <c r="M11" s="1270"/>
      <c r="N11" s="1170"/>
      <c r="O11" s="1270">
        <f t="shared" si="2"/>
        <v>5454.84</v>
      </c>
      <c r="P11" s="1270">
        <f t="shared" si="2"/>
        <v>1314.0700000000002</v>
      </c>
      <c r="Q11" s="1172">
        <f t="shared" si="2"/>
        <v>6768.9100000000008</v>
      </c>
    </row>
    <row r="12" spans="1:17" s="1572" customFormat="1" ht="21" customHeight="1" x14ac:dyDescent="0.25">
      <c r="A12" s="1171" t="s">
        <v>1146</v>
      </c>
      <c r="B12" s="948"/>
      <c r="C12" s="1187"/>
      <c r="D12" s="952"/>
      <c r="E12" s="952"/>
      <c r="F12" s="1070"/>
      <c r="G12" s="952"/>
      <c r="H12" s="952"/>
      <c r="I12" s="953"/>
      <c r="J12" s="954">
        <v>56</v>
      </c>
      <c r="K12" s="1187">
        <f t="shared" ref="K12:K20" si="3">J12/159</f>
        <v>0.3522012578616352</v>
      </c>
      <c r="L12" s="952">
        <v>10.79</v>
      </c>
      <c r="M12" s="952">
        <f>J12*L12</f>
        <v>604.24</v>
      </c>
      <c r="N12" s="1070">
        <v>1</v>
      </c>
      <c r="O12" s="952">
        <f t="shared" ref="O12:O20" si="4">ROUND(M12*N12,2)</f>
        <v>604.24</v>
      </c>
      <c r="P12" s="952">
        <f t="shared" ref="P12:P20" si="5">ROUND(O12*0.2409,2)</f>
        <v>145.56</v>
      </c>
      <c r="Q12" s="953">
        <f t="shared" ref="Q12:Q20" si="6">O12+P12</f>
        <v>749.8</v>
      </c>
    </row>
    <row r="13" spans="1:17" s="1572" customFormat="1" ht="21" customHeight="1" x14ac:dyDescent="0.25">
      <c r="A13" s="1171" t="s">
        <v>1146</v>
      </c>
      <c r="B13" s="948">
        <v>16</v>
      </c>
      <c r="C13" s="1187">
        <f t="shared" ref="C13:C20" si="7">B13/159</f>
        <v>0.10062893081761007</v>
      </c>
      <c r="D13" s="952">
        <v>10.79</v>
      </c>
      <c r="E13" s="952">
        <f t="shared" ref="E13:E20" si="8">B13*D13</f>
        <v>172.64</v>
      </c>
      <c r="F13" s="1070">
        <v>0.2</v>
      </c>
      <c r="G13" s="952">
        <f t="shared" ref="G13:G20" si="9">ROUND(E13*F13,2)</f>
        <v>34.53</v>
      </c>
      <c r="H13" s="952">
        <f t="shared" ref="H13:H20" si="10">ROUND(G13*0.2409,2)</f>
        <v>8.32</v>
      </c>
      <c r="I13" s="953">
        <f t="shared" ref="I13:I20" si="11">G13+H13</f>
        <v>42.85</v>
      </c>
      <c r="J13" s="954">
        <v>32</v>
      </c>
      <c r="K13" s="1187">
        <f t="shared" si="3"/>
        <v>0.20125786163522014</v>
      </c>
      <c r="L13" s="952">
        <v>10.79</v>
      </c>
      <c r="M13" s="952">
        <f t="shared" ref="M13:M20" si="12">J13*L13</f>
        <v>345.28</v>
      </c>
      <c r="N13" s="1070">
        <v>1</v>
      </c>
      <c r="O13" s="952">
        <f t="shared" si="4"/>
        <v>345.28</v>
      </c>
      <c r="P13" s="952">
        <f t="shared" si="5"/>
        <v>83.18</v>
      </c>
      <c r="Q13" s="953">
        <f t="shared" si="6"/>
        <v>428.46</v>
      </c>
    </row>
    <row r="14" spans="1:17" s="1572" customFormat="1" ht="21" customHeight="1" x14ac:dyDescent="0.25">
      <c r="A14" s="1171" t="s">
        <v>1146</v>
      </c>
      <c r="B14" s="948">
        <v>48</v>
      </c>
      <c r="C14" s="1187">
        <f t="shared" si="7"/>
        <v>0.30188679245283018</v>
      </c>
      <c r="D14" s="952">
        <v>10.79</v>
      </c>
      <c r="E14" s="952">
        <f t="shared" si="8"/>
        <v>517.91999999999996</v>
      </c>
      <c r="F14" s="1070">
        <v>0.2</v>
      </c>
      <c r="G14" s="952">
        <f t="shared" si="9"/>
        <v>103.58</v>
      </c>
      <c r="H14" s="952">
        <f t="shared" si="10"/>
        <v>24.95</v>
      </c>
      <c r="I14" s="953">
        <f t="shared" si="11"/>
        <v>128.53</v>
      </c>
      <c r="J14" s="954">
        <v>40</v>
      </c>
      <c r="K14" s="1187">
        <f t="shared" si="3"/>
        <v>0.25157232704402516</v>
      </c>
      <c r="L14" s="952">
        <v>10.79</v>
      </c>
      <c r="M14" s="952">
        <f t="shared" si="12"/>
        <v>431.59999999999997</v>
      </c>
      <c r="N14" s="1070">
        <v>1</v>
      </c>
      <c r="O14" s="952">
        <f t="shared" si="4"/>
        <v>431.6</v>
      </c>
      <c r="P14" s="952">
        <f t="shared" si="5"/>
        <v>103.97</v>
      </c>
      <c r="Q14" s="953">
        <f t="shared" si="6"/>
        <v>535.57000000000005</v>
      </c>
    </row>
    <row r="15" spans="1:17" s="1572" customFormat="1" ht="21" customHeight="1" x14ac:dyDescent="0.25">
      <c r="A15" s="1171" t="s">
        <v>1146</v>
      </c>
      <c r="B15" s="948">
        <v>32</v>
      </c>
      <c r="C15" s="1187">
        <f t="shared" si="7"/>
        <v>0.20125786163522014</v>
      </c>
      <c r="D15" s="952">
        <v>10.79</v>
      </c>
      <c r="E15" s="952">
        <f>B15*D15</f>
        <v>345.28</v>
      </c>
      <c r="F15" s="1070">
        <v>0.2</v>
      </c>
      <c r="G15" s="952">
        <f>ROUND(E15*F15,2)</f>
        <v>69.06</v>
      </c>
      <c r="H15" s="952">
        <f t="shared" si="10"/>
        <v>16.64</v>
      </c>
      <c r="I15" s="953">
        <f t="shared" si="11"/>
        <v>85.7</v>
      </c>
      <c r="J15" s="954">
        <v>80</v>
      </c>
      <c r="K15" s="1187">
        <f t="shared" si="3"/>
        <v>0.50314465408805031</v>
      </c>
      <c r="L15" s="952">
        <v>10.79</v>
      </c>
      <c r="M15" s="952">
        <f t="shared" si="12"/>
        <v>863.19999999999993</v>
      </c>
      <c r="N15" s="1070">
        <v>1</v>
      </c>
      <c r="O15" s="952">
        <f t="shared" si="4"/>
        <v>863.2</v>
      </c>
      <c r="P15" s="952">
        <f t="shared" si="5"/>
        <v>207.94</v>
      </c>
      <c r="Q15" s="953">
        <f t="shared" si="6"/>
        <v>1071.1400000000001</v>
      </c>
    </row>
    <row r="16" spans="1:17" s="1572" customFormat="1" ht="21" customHeight="1" x14ac:dyDescent="0.25">
      <c r="A16" s="1171" t="s">
        <v>1146</v>
      </c>
      <c r="B16" s="948"/>
      <c r="C16" s="1187"/>
      <c r="D16" s="952"/>
      <c r="E16" s="952"/>
      <c r="F16" s="1070"/>
      <c r="G16" s="952"/>
      <c r="H16" s="952"/>
      <c r="I16" s="953"/>
      <c r="J16" s="954">
        <v>56</v>
      </c>
      <c r="K16" s="1187">
        <f t="shared" si="3"/>
        <v>0.3522012578616352</v>
      </c>
      <c r="L16" s="952">
        <v>10.79</v>
      </c>
      <c r="M16" s="952">
        <f t="shared" si="12"/>
        <v>604.24</v>
      </c>
      <c r="N16" s="1070">
        <v>1</v>
      </c>
      <c r="O16" s="952">
        <f t="shared" si="4"/>
        <v>604.24</v>
      </c>
      <c r="P16" s="952">
        <f t="shared" si="5"/>
        <v>145.56</v>
      </c>
      <c r="Q16" s="953">
        <f t="shared" si="6"/>
        <v>749.8</v>
      </c>
    </row>
    <row r="17" spans="1:17" s="1572" customFormat="1" ht="21" customHeight="1" x14ac:dyDescent="0.25">
      <c r="A17" s="1171" t="s">
        <v>1146</v>
      </c>
      <c r="B17" s="948">
        <v>8</v>
      </c>
      <c r="C17" s="1187">
        <f t="shared" si="7"/>
        <v>5.0314465408805034E-2</v>
      </c>
      <c r="D17" s="952">
        <v>10.79</v>
      </c>
      <c r="E17" s="952">
        <f t="shared" si="8"/>
        <v>86.32</v>
      </c>
      <c r="F17" s="1070">
        <v>0.2</v>
      </c>
      <c r="G17" s="952">
        <f t="shared" si="9"/>
        <v>17.260000000000002</v>
      </c>
      <c r="H17" s="952">
        <f t="shared" si="10"/>
        <v>4.16</v>
      </c>
      <c r="I17" s="953">
        <f t="shared" si="11"/>
        <v>21.42</v>
      </c>
      <c r="J17" s="954"/>
      <c r="K17" s="1187"/>
      <c r="L17" s="952"/>
      <c r="M17" s="952"/>
      <c r="N17" s="1070"/>
      <c r="O17" s="952"/>
      <c r="P17" s="952"/>
      <c r="Q17" s="953"/>
    </row>
    <row r="18" spans="1:17" s="1572" customFormat="1" ht="21" customHeight="1" x14ac:dyDescent="0.25">
      <c r="A18" s="1171" t="s">
        <v>1147</v>
      </c>
      <c r="B18" s="948"/>
      <c r="C18" s="1187"/>
      <c r="D18" s="952"/>
      <c r="E18" s="952"/>
      <c r="F18" s="1070"/>
      <c r="G18" s="952"/>
      <c r="H18" s="952"/>
      <c r="I18" s="953"/>
      <c r="J18" s="954">
        <v>104</v>
      </c>
      <c r="K18" s="1187">
        <f t="shared" si="3"/>
        <v>0.65408805031446537</v>
      </c>
      <c r="L18" s="952">
        <v>8.8800000000000008</v>
      </c>
      <c r="M18" s="952">
        <f t="shared" si="12"/>
        <v>923.5200000000001</v>
      </c>
      <c r="N18" s="1070">
        <v>1</v>
      </c>
      <c r="O18" s="952">
        <f t="shared" si="4"/>
        <v>923.52</v>
      </c>
      <c r="P18" s="952">
        <f t="shared" si="5"/>
        <v>222.48</v>
      </c>
      <c r="Q18" s="953">
        <f t="shared" si="6"/>
        <v>1146</v>
      </c>
    </row>
    <row r="19" spans="1:17" s="1572" customFormat="1" ht="21" customHeight="1" x14ac:dyDescent="0.25">
      <c r="A19" s="1171" t="s">
        <v>1147</v>
      </c>
      <c r="B19" s="948"/>
      <c r="C19" s="1187"/>
      <c r="D19" s="952"/>
      <c r="E19" s="952"/>
      <c r="F19" s="1070"/>
      <c r="G19" s="952"/>
      <c r="H19" s="952"/>
      <c r="I19" s="953"/>
      <c r="J19" s="954">
        <v>48</v>
      </c>
      <c r="K19" s="1187">
        <f t="shared" si="3"/>
        <v>0.30188679245283018</v>
      </c>
      <c r="L19" s="952">
        <v>8.8800000000000008</v>
      </c>
      <c r="M19" s="952">
        <f t="shared" si="12"/>
        <v>426.24</v>
      </c>
      <c r="N19" s="1070">
        <v>1</v>
      </c>
      <c r="O19" s="952">
        <f t="shared" si="4"/>
        <v>426.24</v>
      </c>
      <c r="P19" s="952">
        <f t="shared" si="5"/>
        <v>102.68</v>
      </c>
      <c r="Q19" s="953">
        <f t="shared" si="6"/>
        <v>528.92000000000007</v>
      </c>
    </row>
    <row r="20" spans="1:17" s="1572" customFormat="1" ht="21" customHeight="1" x14ac:dyDescent="0.25">
      <c r="A20" s="1171" t="s">
        <v>1148</v>
      </c>
      <c r="B20" s="948">
        <v>48</v>
      </c>
      <c r="C20" s="1187">
        <f t="shared" si="7"/>
        <v>0.30188679245283018</v>
      </c>
      <c r="D20" s="952">
        <v>11.32</v>
      </c>
      <c r="E20" s="952">
        <f t="shared" si="8"/>
        <v>543.36</v>
      </c>
      <c r="F20" s="1070">
        <v>0.2</v>
      </c>
      <c r="G20" s="952">
        <f t="shared" si="9"/>
        <v>108.67</v>
      </c>
      <c r="H20" s="952">
        <f t="shared" si="10"/>
        <v>26.18</v>
      </c>
      <c r="I20" s="953">
        <f t="shared" si="11"/>
        <v>134.85</v>
      </c>
      <c r="J20" s="954">
        <v>111</v>
      </c>
      <c r="K20" s="1187">
        <f t="shared" si="3"/>
        <v>0.69811320754716977</v>
      </c>
      <c r="L20" s="952">
        <v>11.32</v>
      </c>
      <c r="M20" s="952">
        <f t="shared" si="12"/>
        <v>1256.52</v>
      </c>
      <c r="N20" s="1070">
        <v>1</v>
      </c>
      <c r="O20" s="952">
        <f t="shared" si="4"/>
        <v>1256.52</v>
      </c>
      <c r="P20" s="952">
        <f t="shared" si="5"/>
        <v>302.7</v>
      </c>
      <c r="Q20" s="953">
        <f t="shared" si="6"/>
        <v>1559.22</v>
      </c>
    </row>
    <row r="21" spans="1:17" s="1571" customFormat="1" ht="49.5" customHeight="1" x14ac:dyDescent="0.25">
      <c r="A21" s="1169" t="s">
        <v>9</v>
      </c>
      <c r="B21" s="970">
        <f>SUM(B22:B33)</f>
        <v>434</v>
      </c>
      <c r="C21" s="1080">
        <f t="shared" ref="C21" si="13">SUM(C22:C33)</f>
        <v>2.7295597484276728</v>
      </c>
      <c r="D21" s="1270"/>
      <c r="E21" s="1270"/>
      <c r="F21" s="1170"/>
      <c r="G21" s="1270">
        <f t="shared" ref="G21:K21" si="14">SUM(G22:G33)</f>
        <v>517.49</v>
      </c>
      <c r="H21" s="1270">
        <f t="shared" si="14"/>
        <v>123.01000000000002</v>
      </c>
      <c r="I21" s="1172">
        <f t="shared" si="14"/>
        <v>640.49999999999989</v>
      </c>
      <c r="J21" s="970">
        <f t="shared" si="14"/>
        <v>1101</v>
      </c>
      <c r="K21" s="1080">
        <f t="shared" si="14"/>
        <v>6.9245283018867916</v>
      </c>
      <c r="L21" s="1270"/>
      <c r="M21" s="1270"/>
      <c r="N21" s="1170"/>
      <c r="O21" s="1270">
        <f t="shared" ref="O21:Q21" si="15">SUM(O22:O33)</f>
        <v>6564.0499999999984</v>
      </c>
      <c r="P21" s="1270">
        <f t="shared" si="15"/>
        <v>1569.75</v>
      </c>
      <c r="Q21" s="1172">
        <f t="shared" si="15"/>
        <v>8133.7999999999993</v>
      </c>
    </row>
    <row r="22" spans="1:17" s="1572" customFormat="1" ht="20.25" customHeight="1" x14ac:dyDescent="0.25">
      <c r="A22" s="1171" t="s">
        <v>1149</v>
      </c>
      <c r="B22" s="948">
        <v>32</v>
      </c>
      <c r="C22" s="1187">
        <f>B22/159</f>
        <v>0.20125786163522014</v>
      </c>
      <c r="D22" s="952">
        <v>5.93</v>
      </c>
      <c r="E22" s="952">
        <f>B22*D22</f>
        <v>189.76</v>
      </c>
      <c r="F22" s="1070">
        <v>0.2</v>
      </c>
      <c r="G22" s="952">
        <f>ROUND(E22*F22,2)</f>
        <v>37.950000000000003</v>
      </c>
      <c r="H22" s="952">
        <f>ROUND(G22*0.2409,2)</f>
        <v>9.14</v>
      </c>
      <c r="I22" s="953">
        <f>G22+H22</f>
        <v>47.09</v>
      </c>
      <c r="J22" s="954">
        <v>132</v>
      </c>
      <c r="K22" s="1187">
        <f>J22/159</f>
        <v>0.83018867924528306</v>
      </c>
      <c r="L22" s="952">
        <v>5.93</v>
      </c>
      <c r="M22" s="952">
        <f>J22*L22</f>
        <v>782.76</v>
      </c>
      <c r="N22" s="1070">
        <v>1</v>
      </c>
      <c r="O22" s="952">
        <f>ROUND(M22*N22,2)</f>
        <v>782.76</v>
      </c>
      <c r="P22" s="952">
        <f>ROUND(O22*0.2409,2)</f>
        <v>188.57</v>
      </c>
      <c r="Q22" s="953">
        <f>O22+P22</f>
        <v>971.32999999999993</v>
      </c>
    </row>
    <row r="23" spans="1:17" s="1572" customFormat="1" ht="20.25" customHeight="1" x14ac:dyDescent="0.25">
      <c r="A23" s="1171" t="s">
        <v>1149</v>
      </c>
      <c r="B23" s="948"/>
      <c r="C23" s="1187"/>
      <c r="D23" s="952"/>
      <c r="E23" s="952"/>
      <c r="F23" s="1070"/>
      <c r="G23" s="952"/>
      <c r="H23" s="952"/>
      <c r="I23" s="953"/>
      <c r="J23" s="954">
        <v>60</v>
      </c>
      <c r="K23" s="1187">
        <f t="shared" ref="K23:K47" si="16">J23/159</f>
        <v>0.37735849056603776</v>
      </c>
      <c r="L23" s="952">
        <v>5.93</v>
      </c>
      <c r="M23" s="952">
        <f t="shared" ref="M23:M47" si="17">J23*L23</f>
        <v>355.79999999999995</v>
      </c>
      <c r="N23" s="1070">
        <v>1</v>
      </c>
      <c r="O23" s="952">
        <f t="shared" ref="O23:O47" si="18">ROUND(M23*N23,2)</f>
        <v>355.8</v>
      </c>
      <c r="P23" s="952">
        <f t="shared" ref="P23:P47" si="19">ROUND(O23*0.2409,2)</f>
        <v>85.71</v>
      </c>
      <c r="Q23" s="953">
        <f t="shared" ref="Q23:Q47" si="20">O23+P23</f>
        <v>441.51</v>
      </c>
    </row>
    <row r="24" spans="1:17" s="1572" customFormat="1" ht="20.25" customHeight="1" x14ac:dyDescent="0.25">
      <c r="A24" s="1171" t="s">
        <v>1149</v>
      </c>
      <c r="B24" s="948">
        <v>48</v>
      </c>
      <c r="C24" s="1187">
        <f t="shared" ref="C24:C47" si="21">B24/159</f>
        <v>0.30188679245283018</v>
      </c>
      <c r="D24" s="952">
        <v>5.93</v>
      </c>
      <c r="E24" s="952">
        <f t="shared" ref="E24:E47" si="22">B24*D24</f>
        <v>284.64</v>
      </c>
      <c r="F24" s="1070">
        <v>0.2</v>
      </c>
      <c r="G24" s="952">
        <f t="shared" ref="G24:G47" si="23">ROUND(E24*F24,2)</f>
        <v>56.93</v>
      </c>
      <c r="H24" s="952">
        <f t="shared" ref="H24:H47" si="24">ROUND(G24*0.2409,2)</f>
        <v>13.71</v>
      </c>
      <c r="I24" s="953">
        <f t="shared" ref="I24:I47" si="25">G24+H24</f>
        <v>70.64</v>
      </c>
      <c r="J24" s="954">
        <v>96</v>
      </c>
      <c r="K24" s="1187">
        <f t="shared" si="16"/>
        <v>0.60377358490566035</v>
      </c>
      <c r="L24" s="952">
        <v>5.93</v>
      </c>
      <c r="M24" s="952">
        <f t="shared" si="17"/>
        <v>569.28</v>
      </c>
      <c r="N24" s="1070">
        <v>1</v>
      </c>
      <c r="O24" s="952">
        <f t="shared" si="18"/>
        <v>569.28</v>
      </c>
      <c r="P24" s="952">
        <f t="shared" si="19"/>
        <v>137.13999999999999</v>
      </c>
      <c r="Q24" s="953">
        <f t="shared" si="20"/>
        <v>706.42</v>
      </c>
    </row>
    <row r="25" spans="1:17" s="1572" customFormat="1" ht="20.25" customHeight="1" x14ac:dyDescent="0.25">
      <c r="A25" s="1171" t="s">
        <v>1149</v>
      </c>
      <c r="B25" s="948">
        <v>56</v>
      </c>
      <c r="C25" s="1187">
        <f t="shared" si="21"/>
        <v>0.3522012578616352</v>
      </c>
      <c r="D25" s="952">
        <v>5.93</v>
      </c>
      <c r="E25" s="952">
        <f t="shared" si="22"/>
        <v>332.08</v>
      </c>
      <c r="F25" s="1070">
        <v>0.2</v>
      </c>
      <c r="G25" s="952">
        <f t="shared" si="23"/>
        <v>66.42</v>
      </c>
      <c r="H25" s="952">
        <f t="shared" si="24"/>
        <v>16</v>
      </c>
      <c r="I25" s="953">
        <f t="shared" si="25"/>
        <v>82.42</v>
      </c>
      <c r="J25" s="954">
        <v>100</v>
      </c>
      <c r="K25" s="1187">
        <f t="shared" si="16"/>
        <v>0.62893081761006286</v>
      </c>
      <c r="L25" s="952">
        <v>5.93</v>
      </c>
      <c r="M25" s="952">
        <f t="shared" si="17"/>
        <v>593</v>
      </c>
      <c r="N25" s="1070">
        <v>1</v>
      </c>
      <c r="O25" s="952">
        <f t="shared" si="18"/>
        <v>593</v>
      </c>
      <c r="P25" s="952">
        <f t="shared" si="19"/>
        <v>142.85</v>
      </c>
      <c r="Q25" s="953">
        <f t="shared" si="20"/>
        <v>735.85</v>
      </c>
    </row>
    <row r="26" spans="1:17" s="1572" customFormat="1" ht="20.25" customHeight="1" x14ac:dyDescent="0.25">
      <c r="A26" s="1171" t="s">
        <v>1149</v>
      </c>
      <c r="B26" s="948"/>
      <c r="C26" s="1187"/>
      <c r="D26" s="952"/>
      <c r="E26" s="952"/>
      <c r="F26" s="1070"/>
      <c r="G26" s="952"/>
      <c r="H26" s="952"/>
      <c r="I26" s="953"/>
      <c r="J26" s="954">
        <v>96</v>
      </c>
      <c r="K26" s="1187">
        <f t="shared" si="16"/>
        <v>0.60377358490566035</v>
      </c>
      <c r="L26" s="952">
        <v>5.93</v>
      </c>
      <c r="M26" s="952">
        <f t="shared" si="17"/>
        <v>569.28</v>
      </c>
      <c r="N26" s="1070">
        <v>1</v>
      </c>
      <c r="O26" s="952">
        <f t="shared" si="18"/>
        <v>569.28</v>
      </c>
      <c r="P26" s="952">
        <f t="shared" si="19"/>
        <v>137.13999999999999</v>
      </c>
      <c r="Q26" s="953">
        <f t="shared" si="20"/>
        <v>706.42</v>
      </c>
    </row>
    <row r="27" spans="1:17" s="1572" customFormat="1" ht="20.25" customHeight="1" x14ac:dyDescent="0.25">
      <c r="A27" s="1171" t="s">
        <v>1149</v>
      </c>
      <c r="B27" s="948">
        <v>48</v>
      </c>
      <c r="C27" s="1187">
        <f t="shared" si="21"/>
        <v>0.30188679245283018</v>
      </c>
      <c r="D27" s="952">
        <v>5.93</v>
      </c>
      <c r="E27" s="952">
        <f t="shared" si="22"/>
        <v>284.64</v>
      </c>
      <c r="F27" s="1070">
        <v>0.2</v>
      </c>
      <c r="G27" s="952">
        <f t="shared" si="23"/>
        <v>56.93</v>
      </c>
      <c r="H27" s="952">
        <f t="shared" si="24"/>
        <v>13.71</v>
      </c>
      <c r="I27" s="953">
        <f t="shared" si="25"/>
        <v>70.64</v>
      </c>
      <c r="J27" s="954">
        <v>96</v>
      </c>
      <c r="K27" s="1187">
        <f t="shared" si="16"/>
        <v>0.60377358490566035</v>
      </c>
      <c r="L27" s="952">
        <v>5.93</v>
      </c>
      <c r="M27" s="952">
        <f t="shared" si="17"/>
        <v>569.28</v>
      </c>
      <c r="N27" s="1070">
        <v>1</v>
      </c>
      <c r="O27" s="952">
        <f t="shared" si="18"/>
        <v>569.28</v>
      </c>
      <c r="P27" s="952">
        <f t="shared" si="19"/>
        <v>137.13999999999999</v>
      </c>
      <c r="Q27" s="953">
        <f t="shared" si="20"/>
        <v>706.42</v>
      </c>
    </row>
    <row r="28" spans="1:17" s="1572" customFormat="1" ht="20.25" customHeight="1" x14ac:dyDescent="0.25">
      <c r="A28" s="1171" t="s">
        <v>1149</v>
      </c>
      <c r="B28" s="948">
        <v>50</v>
      </c>
      <c r="C28" s="1187">
        <f t="shared" si="21"/>
        <v>0.31446540880503143</v>
      </c>
      <c r="D28" s="952">
        <v>5.93</v>
      </c>
      <c r="E28" s="952">
        <f t="shared" si="22"/>
        <v>296.5</v>
      </c>
      <c r="F28" s="1070">
        <v>0.2</v>
      </c>
      <c r="G28" s="952">
        <f t="shared" si="23"/>
        <v>59.3</v>
      </c>
      <c r="H28" s="952">
        <f>ROUND(G28*0.2131,2)</f>
        <v>12.64</v>
      </c>
      <c r="I28" s="953">
        <f t="shared" si="25"/>
        <v>71.94</v>
      </c>
      <c r="J28" s="954">
        <v>70</v>
      </c>
      <c r="K28" s="1187">
        <f t="shared" si="16"/>
        <v>0.44025157232704404</v>
      </c>
      <c r="L28" s="952">
        <v>5.93</v>
      </c>
      <c r="M28" s="952">
        <f t="shared" si="17"/>
        <v>415.09999999999997</v>
      </c>
      <c r="N28" s="1070">
        <v>1</v>
      </c>
      <c r="O28" s="952">
        <f t="shared" si="18"/>
        <v>415.1</v>
      </c>
      <c r="P28" s="952">
        <f>ROUND(O28*0.2131,2)</f>
        <v>88.46</v>
      </c>
      <c r="Q28" s="953">
        <f t="shared" si="20"/>
        <v>503.56</v>
      </c>
    </row>
    <row r="29" spans="1:17" s="1572" customFormat="1" ht="20.25" customHeight="1" x14ac:dyDescent="0.25">
      <c r="A29" s="1171" t="s">
        <v>1150</v>
      </c>
      <c r="B29" s="948">
        <v>40</v>
      </c>
      <c r="C29" s="1187">
        <f t="shared" si="21"/>
        <v>0.25157232704402516</v>
      </c>
      <c r="D29" s="952">
        <v>5.36</v>
      </c>
      <c r="E29" s="952">
        <f t="shared" si="22"/>
        <v>214.4</v>
      </c>
      <c r="F29" s="1070">
        <v>0.2</v>
      </c>
      <c r="G29" s="952">
        <f t="shared" si="23"/>
        <v>42.88</v>
      </c>
      <c r="H29" s="952">
        <f t="shared" si="24"/>
        <v>10.33</v>
      </c>
      <c r="I29" s="953">
        <f t="shared" si="25"/>
        <v>53.21</v>
      </c>
      <c r="J29" s="954">
        <v>80</v>
      </c>
      <c r="K29" s="1187">
        <f t="shared" si="16"/>
        <v>0.50314465408805031</v>
      </c>
      <c r="L29" s="952">
        <v>5.36</v>
      </c>
      <c r="M29" s="952">
        <f t="shared" si="17"/>
        <v>428.8</v>
      </c>
      <c r="N29" s="1070">
        <v>1</v>
      </c>
      <c r="O29" s="952">
        <f t="shared" si="18"/>
        <v>428.8</v>
      </c>
      <c r="P29" s="952">
        <f t="shared" si="19"/>
        <v>103.3</v>
      </c>
      <c r="Q29" s="953">
        <f t="shared" si="20"/>
        <v>532.1</v>
      </c>
    </row>
    <row r="30" spans="1:17" s="1572" customFormat="1" ht="20.25" customHeight="1" x14ac:dyDescent="0.25">
      <c r="A30" s="1171" t="s">
        <v>1150</v>
      </c>
      <c r="B30" s="948">
        <v>48</v>
      </c>
      <c r="C30" s="1187">
        <f t="shared" si="21"/>
        <v>0.30188679245283018</v>
      </c>
      <c r="D30" s="952">
        <v>5.78</v>
      </c>
      <c r="E30" s="952">
        <f t="shared" si="22"/>
        <v>277.44</v>
      </c>
      <c r="F30" s="1070">
        <v>0.2</v>
      </c>
      <c r="G30" s="952">
        <f t="shared" si="23"/>
        <v>55.49</v>
      </c>
      <c r="H30" s="952">
        <f t="shared" si="24"/>
        <v>13.37</v>
      </c>
      <c r="I30" s="953">
        <f t="shared" si="25"/>
        <v>68.86</v>
      </c>
      <c r="J30" s="954">
        <v>36</v>
      </c>
      <c r="K30" s="1187">
        <f t="shared" si="16"/>
        <v>0.22641509433962265</v>
      </c>
      <c r="L30" s="952">
        <v>5.78</v>
      </c>
      <c r="M30" s="952">
        <f t="shared" si="17"/>
        <v>208.08</v>
      </c>
      <c r="N30" s="1070">
        <v>1</v>
      </c>
      <c r="O30" s="952">
        <f t="shared" si="18"/>
        <v>208.08</v>
      </c>
      <c r="P30" s="952">
        <f t="shared" si="19"/>
        <v>50.13</v>
      </c>
      <c r="Q30" s="953">
        <f t="shared" si="20"/>
        <v>258.21000000000004</v>
      </c>
    </row>
    <row r="31" spans="1:17" s="1572" customFormat="1" ht="20.25" customHeight="1" x14ac:dyDescent="0.25">
      <c r="A31" s="1171" t="s">
        <v>1150</v>
      </c>
      <c r="B31" s="948">
        <v>48</v>
      </c>
      <c r="C31" s="1187">
        <f t="shared" si="21"/>
        <v>0.30188679245283018</v>
      </c>
      <c r="D31" s="952">
        <v>5.36</v>
      </c>
      <c r="E31" s="952">
        <f t="shared" si="22"/>
        <v>257.28000000000003</v>
      </c>
      <c r="F31" s="1070">
        <v>0.2</v>
      </c>
      <c r="G31" s="952">
        <f t="shared" si="23"/>
        <v>51.46</v>
      </c>
      <c r="H31" s="952">
        <f t="shared" si="24"/>
        <v>12.4</v>
      </c>
      <c r="I31" s="953">
        <f t="shared" si="25"/>
        <v>63.86</v>
      </c>
      <c r="J31" s="954">
        <v>112</v>
      </c>
      <c r="K31" s="1187">
        <f t="shared" si="16"/>
        <v>0.70440251572327039</v>
      </c>
      <c r="L31" s="952">
        <v>5.36</v>
      </c>
      <c r="M31" s="952">
        <f t="shared" si="17"/>
        <v>600.32000000000005</v>
      </c>
      <c r="N31" s="1070">
        <v>1</v>
      </c>
      <c r="O31" s="952">
        <f t="shared" si="18"/>
        <v>600.32000000000005</v>
      </c>
      <c r="P31" s="952">
        <f t="shared" si="19"/>
        <v>144.62</v>
      </c>
      <c r="Q31" s="953">
        <f t="shared" si="20"/>
        <v>744.94</v>
      </c>
    </row>
    <row r="32" spans="1:17" s="1572" customFormat="1" ht="20.25" customHeight="1" x14ac:dyDescent="0.25">
      <c r="A32" s="1171" t="s">
        <v>1150</v>
      </c>
      <c r="B32" s="948">
        <v>24</v>
      </c>
      <c r="C32" s="1187">
        <f t="shared" si="21"/>
        <v>0.15094339622641509</v>
      </c>
      <c r="D32" s="952">
        <v>5.36</v>
      </c>
      <c r="E32" s="952">
        <f t="shared" si="22"/>
        <v>128.64000000000001</v>
      </c>
      <c r="F32" s="1070">
        <v>0.2</v>
      </c>
      <c r="G32" s="952">
        <f t="shared" si="23"/>
        <v>25.73</v>
      </c>
      <c r="H32" s="952">
        <f t="shared" si="24"/>
        <v>6.2</v>
      </c>
      <c r="I32" s="953">
        <f t="shared" si="25"/>
        <v>31.93</v>
      </c>
      <c r="J32" s="954">
        <v>120</v>
      </c>
      <c r="K32" s="1187">
        <f t="shared" si="16"/>
        <v>0.75471698113207553</v>
      </c>
      <c r="L32" s="952">
        <v>5.36</v>
      </c>
      <c r="M32" s="952">
        <f t="shared" si="17"/>
        <v>643.20000000000005</v>
      </c>
      <c r="N32" s="1070">
        <v>1</v>
      </c>
      <c r="O32" s="952">
        <f t="shared" si="18"/>
        <v>643.20000000000005</v>
      </c>
      <c r="P32" s="952">
        <f t="shared" si="19"/>
        <v>154.94999999999999</v>
      </c>
      <c r="Q32" s="953">
        <f t="shared" si="20"/>
        <v>798.15000000000009</v>
      </c>
    </row>
    <row r="33" spans="1:17" s="1572" customFormat="1" ht="20.25" customHeight="1" x14ac:dyDescent="0.25">
      <c r="A33" s="1171" t="s">
        <v>1151</v>
      </c>
      <c r="B33" s="948">
        <v>40</v>
      </c>
      <c r="C33" s="1187">
        <f t="shared" si="21"/>
        <v>0.25157232704402516</v>
      </c>
      <c r="D33" s="952">
        <v>8.0500000000000007</v>
      </c>
      <c r="E33" s="952">
        <f t="shared" si="22"/>
        <v>322</v>
      </c>
      <c r="F33" s="1070">
        <v>0.2</v>
      </c>
      <c r="G33" s="952">
        <f t="shared" si="23"/>
        <v>64.400000000000006</v>
      </c>
      <c r="H33" s="952">
        <f t="shared" si="24"/>
        <v>15.51</v>
      </c>
      <c r="I33" s="953">
        <f t="shared" si="25"/>
        <v>79.910000000000011</v>
      </c>
      <c r="J33" s="954">
        <v>103</v>
      </c>
      <c r="K33" s="1187">
        <f t="shared" si="16"/>
        <v>0.64779874213836475</v>
      </c>
      <c r="L33" s="952">
        <v>8.0500000000000007</v>
      </c>
      <c r="M33" s="952">
        <f t="shared" si="17"/>
        <v>829.15000000000009</v>
      </c>
      <c r="N33" s="1070">
        <v>1</v>
      </c>
      <c r="O33" s="952">
        <f t="shared" si="18"/>
        <v>829.15</v>
      </c>
      <c r="P33" s="952">
        <f t="shared" si="19"/>
        <v>199.74</v>
      </c>
      <c r="Q33" s="953">
        <f t="shared" si="20"/>
        <v>1028.8899999999999</v>
      </c>
    </row>
    <row r="34" spans="1:17" s="1571" customFormat="1" ht="67.150000000000006" customHeight="1" x14ac:dyDescent="0.25">
      <c r="A34" s="1169" t="s">
        <v>10</v>
      </c>
      <c r="B34" s="970">
        <f>SUM(B35:B40)</f>
        <v>222</v>
      </c>
      <c r="C34" s="1080">
        <f t="shared" ref="C34" si="26">SUM(C35:C40)</f>
        <v>1.3962264150943395</v>
      </c>
      <c r="D34" s="1270"/>
      <c r="E34" s="1270"/>
      <c r="F34" s="1170"/>
      <c r="G34" s="1270">
        <f t="shared" ref="G34:K34" si="27">SUM(G35:G40)</f>
        <v>169.17999999999998</v>
      </c>
      <c r="H34" s="1270">
        <f t="shared" si="27"/>
        <v>40.040000000000006</v>
      </c>
      <c r="I34" s="1172">
        <f t="shared" si="27"/>
        <v>209.22</v>
      </c>
      <c r="J34" s="970">
        <f t="shared" si="27"/>
        <v>584</v>
      </c>
      <c r="K34" s="1080">
        <f t="shared" si="27"/>
        <v>3.6729559748427669</v>
      </c>
      <c r="L34" s="1270"/>
      <c r="M34" s="1270"/>
      <c r="N34" s="1170"/>
      <c r="O34" s="1270">
        <f t="shared" ref="O34:Q34" si="28">SUM(O35:O40)</f>
        <v>2225.04</v>
      </c>
      <c r="P34" s="1270">
        <f t="shared" si="28"/>
        <v>523.08000000000004</v>
      </c>
      <c r="Q34" s="1172">
        <f t="shared" si="28"/>
        <v>2748.12</v>
      </c>
    </row>
    <row r="35" spans="1:17" s="1572" customFormat="1" ht="22.5" customHeight="1" x14ac:dyDescent="0.25">
      <c r="A35" s="1171" t="s">
        <v>1152</v>
      </c>
      <c r="B35" s="948"/>
      <c r="C35" s="1187"/>
      <c r="D35" s="952"/>
      <c r="E35" s="952"/>
      <c r="F35" s="1070"/>
      <c r="G35" s="952"/>
      <c r="H35" s="952"/>
      <c r="I35" s="953"/>
      <c r="J35" s="954">
        <v>106</v>
      </c>
      <c r="K35" s="1187">
        <f t="shared" si="16"/>
        <v>0.66666666666666663</v>
      </c>
      <c r="L35" s="952">
        <v>3.81</v>
      </c>
      <c r="M35" s="952">
        <f t="shared" si="17"/>
        <v>403.86</v>
      </c>
      <c r="N35" s="1070">
        <v>1</v>
      </c>
      <c r="O35" s="952">
        <f t="shared" si="18"/>
        <v>403.86</v>
      </c>
      <c r="P35" s="952">
        <f t="shared" si="19"/>
        <v>97.29</v>
      </c>
      <c r="Q35" s="953">
        <f t="shared" si="20"/>
        <v>501.15000000000003</v>
      </c>
    </row>
    <row r="36" spans="1:17" s="1572" customFormat="1" ht="22.5" customHeight="1" x14ac:dyDescent="0.25">
      <c r="A36" s="1171" t="s">
        <v>1152</v>
      </c>
      <c r="B36" s="948">
        <v>34</v>
      </c>
      <c r="C36" s="1187">
        <f t="shared" si="21"/>
        <v>0.21383647798742139</v>
      </c>
      <c r="D36" s="952">
        <v>3.81</v>
      </c>
      <c r="E36" s="952">
        <f t="shared" si="22"/>
        <v>129.54</v>
      </c>
      <c r="F36" s="1070">
        <v>0.2</v>
      </c>
      <c r="G36" s="952">
        <f t="shared" si="23"/>
        <v>25.91</v>
      </c>
      <c r="H36" s="952">
        <f>ROUND(G36*0.2131,2)</f>
        <v>5.52</v>
      </c>
      <c r="I36" s="953">
        <f t="shared" si="25"/>
        <v>31.43</v>
      </c>
      <c r="J36" s="954">
        <v>122</v>
      </c>
      <c r="K36" s="1187">
        <f t="shared" si="16"/>
        <v>0.76729559748427678</v>
      </c>
      <c r="L36" s="952">
        <v>3.81</v>
      </c>
      <c r="M36" s="952">
        <f t="shared" si="17"/>
        <v>464.82</v>
      </c>
      <c r="N36" s="1070">
        <v>1</v>
      </c>
      <c r="O36" s="952">
        <f t="shared" si="18"/>
        <v>464.82</v>
      </c>
      <c r="P36" s="952">
        <f>ROUND(O36*0.2131,2)</f>
        <v>99.05</v>
      </c>
      <c r="Q36" s="953">
        <f t="shared" si="20"/>
        <v>563.87</v>
      </c>
    </row>
    <row r="37" spans="1:17" s="1572" customFormat="1" ht="22.5" customHeight="1" x14ac:dyDescent="0.25">
      <c r="A37" s="1171" t="s">
        <v>1152</v>
      </c>
      <c r="B37" s="948">
        <v>58</v>
      </c>
      <c r="C37" s="1187">
        <f t="shared" si="21"/>
        <v>0.36477987421383645</v>
      </c>
      <c r="D37" s="952">
        <v>3.81</v>
      </c>
      <c r="E37" s="952">
        <f t="shared" si="22"/>
        <v>220.98</v>
      </c>
      <c r="F37" s="1070">
        <v>0.2</v>
      </c>
      <c r="G37" s="952">
        <f t="shared" si="23"/>
        <v>44.2</v>
      </c>
      <c r="H37" s="952">
        <f t="shared" si="24"/>
        <v>10.65</v>
      </c>
      <c r="I37" s="953">
        <f t="shared" si="25"/>
        <v>54.85</v>
      </c>
      <c r="J37" s="954">
        <v>88</v>
      </c>
      <c r="K37" s="1187">
        <f t="shared" si="16"/>
        <v>0.55345911949685533</v>
      </c>
      <c r="L37" s="952">
        <v>3.81</v>
      </c>
      <c r="M37" s="952">
        <f t="shared" si="17"/>
        <v>335.28000000000003</v>
      </c>
      <c r="N37" s="1070">
        <v>1</v>
      </c>
      <c r="O37" s="952">
        <f t="shared" si="18"/>
        <v>335.28</v>
      </c>
      <c r="P37" s="952">
        <f t="shared" si="19"/>
        <v>80.77</v>
      </c>
      <c r="Q37" s="953">
        <f t="shared" si="20"/>
        <v>416.04999999999995</v>
      </c>
    </row>
    <row r="38" spans="1:17" s="1572" customFormat="1" ht="22.5" customHeight="1" x14ac:dyDescent="0.25">
      <c r="A38" s="1171" t="s">
        <v>1152</v>
      </c>
      <c r="B38" s="948">
        <v>48</v>
      </c>
      <c r="C38" s="1187">
        <f t="shared" si="21"/>
        <v>0.30188679245283018</v>
      </c>
      <c r="D38" s="952">
        <v>3.81</v>
      </c>
      <c r="E38" s="952">
        <f t="shared" si="22"/>
        <v>182.88</v>
      </c>
      <c r="F38" s="1070">
        <v>0.2</v>
      </c>
      <c r="G38" s="952">
        <f t="shared" si="23"/>
        <v>36.58</v>
      </c>
      <c r="H38" s="952">
        <f t="shared" si="24"/>
        <v>8.81</v>
      </c>
      <c r="I38" s="953">
        <f t="shared" si="25"/>
        <v>45.39</v>
      </c>
      <c r="J38" s="954">
        <v>106</v>
      </c>
      <c r="K38" s="1187">
        <f t="shared" si="16"/>
        <v>0.66666666666666663</v>
      </c>
      <c r="L38" s="952">
        <v>3.81</v>
      </c>
      <c r="M38" s="952">
        <f t="shared" si="17"/>
        <v>403.86</v>
      </c>
      <c r="N38" s="1070">
        <v>1</v>
      </c>
      <c r="O38" s="952">
        <f t="shared" si="18"/>
        <v>403.86</v>
      </c>
      <c r="P38" s="952">
        <f t="shared" si="19"/>
        <v>97.29</v>
      </c>
      <c r="Q38" s="953">
        <f t="shared" si="20"/>
        <v>501.15000000000003</v>
      </c>
    </row>
    <row r="39" spans="1:17" s="1572" customFormat="1" ht="22.5" customHeight="1" x14ac:dyDescent="0.25">
      <c r="A39" s="1171" t="s">
        <v>1152</v>
      </c>
      <c r="B39" s="948">
        <v>58</v>
      </c>
      <c r="C39" s="1187">
        <f t="shared" si="21"/>
        <v>0.36477987421383645</v>
      </c>
      <c r="D39" s="952">
        <v>3.81</v>
      </c>
      <c r="E39" s="952">
        <f t="shared" si="22"/>
        <v>220.98</v>
      </c>
      <c r="F39" s="1070">
        <v>0.2</v>
      </c>
      <c r="G39" s="952">
        <f t="shared" si="23"/>
        <v>44.2</v>
      </c>
      <c r="H39" s="952">
        <f t="shared" si="24"/>
        <v>10.65</v>
      </c>
      <c r="I39" s="953">
        <f t="shared" si="25"/>
        <v>54.85</v>
      </c>
      <c r="J39" s="954">
        <v>104</v>
      </c>
      <c r="K39" s="1187">
        <f t="shared" si="16"/>
        <v>0.65408805031446537</v>
      </c>
      <c r="L39" s="952">
        <v>3.81</v>
      </c>
      <c r="M39" s="952">
        <f t="shared" si="17"/>
        <v>396.24</v>
      </c>
      <c r="N39" s="1070">
        <v>1</v>
      </c>
      <c r="O39" s="952">
        <f t="shared" si="18"/>
        <v>396.24</v>
      </c>
      <c r="P39" s="952">
        <f t="shared" si="19"/>
        <v>95.45</v>
      </c>
      <c r="Q39" s="953">
        <f t="shared" si="20"/>
        <v>491.69</v>
      </c>
    </row>
    <row r="40" spans="1:17" s="1572" customFormat="1" ht="22.5" customHeight="1" x14ac:dyDescent="0.25">
      <c r="A40" s="1171" t="s">
        <v>1152</v>
      </c>
      <c r="B40" s="948">
        <v>24</v>
      </c>
      <c r="C40" s="1187">
        <f t="shared" si="21"/>
        <v>0.15094339622641509</v>
      </c>
      <c r="D40" s="952">
        <v>3.81</v>
      </c>
      <c r="E40" s="952">
        <f t="shared" si="22"/>
        <v>91.44</v>
      </c>
      <c r="F40" s="1070">
        <v>0.2</v>
      </c>
      <c r="G40" s="952">
        <f t="shared" si="23"/>
        <v>18.29</v>
      </c>
      <c r="H40" s="952">
        <f t="shared" si="24"/>
        <v>4.41</v>
      </c>
      <c r="I40" s="953">
        <f t="shared" si="25"/>
        <v>22.7</v>
      </c>
      <c r="J40" s="954">
        <v>58</v>
      </c>
      <c r="K40" s="1187">
        <f t="shared" si="16"/>
        <v>0.36477987421383645</v>
      </c>
      <c r="L40" s="952">
        <v>3.81</v>
      </c>
      <c r="M40" s="952">
        <f t="shared" si="17"/>
        <v>220.98</v>
      </c>
      <c r="N40" s="1070">
        <v>1</v>
      </c>
      <c r="O40" s="952">
        <f t="shared" si="18"/>
        <v>220.98</v>
      </c>
      <c r="P40" s="952">
        <f t="shared" si="19"/>
        <v>53.23</v>
      </c>
      <c r="Q40" s="953">
        <f t="shared" si="20"/>
        <v>274.20999999999998</v>
      </c>
    </row>
    <row r="41" spans="1:17" s="1571" customFormat="1" ht="36" customHeight="1" x14ac:dyDescent="0.25">
      <c r="A41" s="1169" t="s">
        <v>8</v>
      </c>
      <c r="B41" s="970">
        <f>SUM(B42:B47)</f>
        <v>218</v>
      </c>
      <c r="C41" s="1080">
        <f t="shared" ref="C41:Q41" si="29">SUM(C42:C47)</f>
        <v>1.371069182389937</v>
      </c>
      <c r="D41" s="1270"/>
      <c r="E41" s="1270"/>
      <c r="F41" s="1170"/>
      <c r="G41" s="1270">
        <f t="shared" si="29"/>
        <v>153.43</v>
      </c>
      <c r="H41" s="1270">
        <f t="shared" si="29"/>
        <v>36.120000000000005</v>
      </c>
      <c r="I41" s="1172">
        <f t="shared" si="29"/>
        <v>189.55</v>
      </c>
      <c r="J41" s="970">
        <f t="shared" si="29"/>
        <v>529</v>
      </c>
      <c r="K41" s="1080">
        <f t="shared" si="29"/>
        <v>3.3270440251572326</v>
      </c>
      <c r="L41" s="1270"/>
      <c r="M41" s="1270"/>
      <c r="N41" s="1170"/>
      <c r="O41" s="1270">
        <f t="shared" si="29"/>
        <v>1835.1000000000004</v>
      </c>
      <c r="P41" s="1270">
        <f t="shared" si="29"/>
        <v>437.07</v>
      </c>
      <c r="Q41" s="1172">
        <f t="shared" si="29"/>
        <v>2272.17</v>
      </c>
    </row>
    <row r="42" spans="1:17" s="1572" customFormat="1" ht="21.75" customHeight="1" x14ac:dyDescent="0.25">
      <c r="A42" s="1171" t="s">
        <v>1153</v>
      </c>
      <c r="B42" s="948">
        <v>20</v>
      </c>
      <c r="C42" s="1187">
        <f t="shared" si="21"/>
        <v>0.12578616352201258</v>
      </c>
      <c r="D42" s="952">
        <v>4.5</v>
      </c>
      <c r="E42" s="952">
        <f t="shared" si="22"/>
        <v>90</v>
      </c>
      <c r="F42" s="1070">
        <v>0.2</v>
      </c>
      <c r="G42" s="952">
        <f t="shared" si="23"/>
        <v>18</v>
      </c>
      <c r="H42" s="952">
        <f>ROUND(G42*0.2131,2)</f>
        <v>3.84</v>
      </c>
      <c r="I42" s="953">
        <f t="shared" si="25"/>
        <v>21.84</v>
      </c>
      <c r="J42" s="954">
        <v>24</v>
      </c>
      <c r="K42" s="1187">
        <f t="shared" si="16"/>
        <v>0.15094339622641509</v>
      </c>
      <c r="L42" s="952">
        <v>4.5</v>
      </c>
      <c r="M42" s="952">
        <f t="shared" si="17"/>
        <v>108</v>
      </c>
      <c r="N42" s="1070">
        <v>1</v>
      </c>
      <c r="O42" s="952">
        <f t="shared" si="18"/>
        <v>108</v>
      </c>
      <c r="P42" s="952">
        <f>ROUND(O42*0.2131,2)</f>
        <v>23.01</v>
      </c>
      <c r="Q42" s="953">
        <f t="shared" si="20"/>
        <v>131.01</v>
      </c>
    </row>
    <row r="43" spans="1:17" s="1572" customFormat="1" ht="21.75" customHeight="1" x14ac:dyDescent="0.25">
      <c r="A43" s="1171" t="s">
        <v>1154</v>
      </c>
      <c r="B43" s="948">
        <v>18</v>
      </c>
      <c r="C43" s="1187">
        <f t="shared" si="21"/>
        <v>0.11320754716981132</v>
      </c>
      <c r="D43" s="952">
        <v>3.42</v>
      </c>
      <c r="E43" s="952">
        <f t="shared" si="22"/>
        <v>61.56</v>
      </c>
      <c r="F43" s="1070">
        <v>0.2</v>
      </c>
      <c r="G43" s="952">
        <f t="shared" si="23"/>
        <v>12.31</v>
      </c>
      <c r="H43" s="952">
        <f>ROUND(G43*0.2131,2)</f>
        <v>2.62</v>
      </c>
      <c r="I43" s="953">
        <f t="shared" si="25"/>
        <v>14.93</v>
      </c>
      <c r="J43" s="954">
        <v>21</v>
      </c>
      <c r="K43" s="1187">
        <f t="shared" si="16"/>
        <v>0.13207547169811321</v>
      </c>
      <c r="L43" s="952">
        <v>3.42</v>
      </c>
      <c r="M43" s="952">
        <f t="shared" si="17"/>
        <v>71.819999999999993</v>
      </c>
      <c r="N43" s="1070">
        <v>1</v>
      </c>
      <c r="O43" s="952">
        <f t="shared" si="18"/>
        <v>71.819999999999993</v>
      </c>
      <c r="P43" s="952">
        <f>ROUND(O43*0.2131,2)</f>
        <v>15.3</v>
      </c>
      <c r="Q43" s="953">
        <f t="shared" si="20"/>
        <v>87.11999999999999</v>
      </c>
    </row>
    <row r="44" spans="1:17" s="1572" customFormat="1" ht="21.75" customHeight="1" x14ac:dyDescent="0.25">
      <c r="A44" s="1171" t="s">
        <v>1154</v>
      </c>
      <c r="B44" s="948">
        <v>68</v>
      </c>
      <c r="C44" s="1187">
        <f t="shared" si="21"/>
        <v>0.42767295597484278</v>
      </c>
      <c r="D44" s="952">
        <v>3.42</v>
      </c>
      <c r="E44" s="952">
        <f t="shared" si="22"/>
        <v>232.56</v>
      </c>
      <c r="F44" s="1070">
        <v>0.2</v>
      </c>
      <c r="G44" s="952">
        <f t="shared" si="23"/>
        <v>46.51</v>
      </c>
      <c r="H44" s="952">
        <f t="shared" si="24"/>
        <v>11.2</v>
      </c>
      <c r="I44" s="953">
        <f t="shared" si="25"/>
        <v>57.709999999999994</v>
      </c>
      <c r="J44" s="954">
        <v>120</v>
      </c>
      <c r="K44" s="1187">
        <f t="shared" si="16"/>
        <v>0.75471698113207553</v>
      </c>
      <c r="L44" s="952">
        <v>3.42</v>
      </c>
      <c r="M44" s="952">
        <f t="shared" si="17"/>
        <v>410.4</v>
      </c>
      <c r="N44" s="1070">
        <v>1</v>
      </c>
      <c r="O44" s="952">
        <f t="shared" si="18"/>
        <v>410.4</v>
      </c>
      <c r="P44" s="952">
        <f t="shared" si="19"/>
        <v>98.87</v>
      </c>
      <c r="Q44" s="953">
        <f t="shared" si="20"/>
        <v>509.27</v>
      </c>
    </row>
    <row r="45" spans="1:17" s="1572" customFormat="1" ht="21.75" customHeight="1" x14ac:dyDescent="0.25">
      <c r="A45" s="1171" t="s">
        <v>1154</v>
      </c>
      <c r="B45" s="948">
        <v>24</v>
      </c>
      <c r="C45" s="1187">
        <f t="shared" si="21"/>
        <v>0.15094339622641509</v>
      </c>
      <c r="D45" s="952">
        <v>3.42</v>
      </c>
      <c r="E45" s="952">
        <f t="shared" si="22"/>
        <v>82.08</v>
      </c>
      <c r="F45" s="1070">
        <v>0.2</v>
      </c>
      <c r="G45" s="952">
        <f t="shared" si="23"/>
        <v>16.420000000000002</v>
      </c>
      <c r="H45" s="952">
        <f t="shared" si="24"/>
        <v>3.96</v>
      </c>
      <c r="I45" s="953">
        <f t="shared" si="25"/>
        <v>20.380000000000003</v>
      </c>
      <c r="J45" s="954">
        <v>130</v>
      </c>
      <c r="K45" s="1187">
        <f t="shared" si="16"/>
        <v>0.8176100628930818</v>
      </c>
      <c r="L45" s="952">
        <v>3.42</v>
      </c>
      <c r="M45" s="952">
        <f t="shared" si="17"/>
        <v>444.59999999999997</v>
      </c>
      <c r="N45" s="1070">
        <v>1</v>
      </c>
      <c r="O45" s="952">
        <f t="shared" si="18"/>
        <v>444.6</v>
      </c>
      <c r="P45" s="952">
        <f t="shared" si="19"/>
        <v>107.1</v>
      </c>
      <c r="Q45" s="953">
        <f t="shared" si="20"/>
        <v>551.70000000000005</v>
      </c>
    </row>
    <row r="46" spans="1:17" s="1572" customFormat="1" ht="21.75" customHeight="1" x14ac:dyDescent="0.25">
      <c r="A46" s="1171" t="s">
        <v>1154</v>
      </c>
      <c r="B46" s="948">
        <v>40</v>
      </c>
      <c r="C46" s="1187">
        <f t="shared" si="21"/>
        <v>0.25157232704402516</v>
      </c>
      <c r="D46" s="952">
        <v>3.42</v>
      </c>
      <c r="E46" s="952">
        <f t="shared" si="22"/>
        <v>136.80000000000001</v>
      </c>
      <c r="F46" s="1070">
        <v>0.2</v>
      </c>
      <c r="G46" s="952">
        <f t="shared" si="23"/>
        <v>27.36</v>
      </c>
      <c r="H46" s="952">
        <f t="shared" si="24"/>
        <v>6.59</v>
      </c>
      <c r="I46" s="953">
        <f t="shared" si="25"/>
        <v>33.950000000000003</v>
      </c>
      <c r="J46" s="954">
        <v>114</v>
      </c>
      <c r="K46" s="1187">
        <f t="shared" si="16"/>
        <v>0.71698113207547165</v>
      </c>
      <c r="L46" s="952">
        <v>3.42</v>
      </c>
      <c r="M46" s="952">
        <f t="shared" si="17"/>
        <v>389.88</v>
      </c>
      <c r="N46" s="1070">
        <v>1</v>
      </c>
      <c r="O46" s="952">
        <f t="shared" si="18"/>
        <v>389.88</v>
      </c>
      <c r="P46" s="952">
        <f t="shared" si="19"/>
        <v>93.92</v>
      </c>
      <c r="Q46" s="953">
        <f t="shared" si="20"/>
        <v>483.8</v>
      </c>
    </row>
    <row r="47" spans="1:17" s="1572" customFormat="1" ht="21.75" customHeight="1" x14ac:dyDescent="0.25">
      <c r="A47" s="1171" t="s">
        <v>1154</v>
      </c>
      <c r="B47" s="948">
        <v>48</v>
      </c>
      <c r="C47" s="1187">
        <f t="shared" si="21"/>
        <v>0.30188679245283018</v>
      </c>
      <c r="D47" s="952">
        <v>3.42</v>
      </c>
      <c r="E47" s="952">
        <f t="shared" si="22"/>
        <v>164.16</v>
      </c>
      <c r="F47" s="1070">
        <v>0.2</v>
      </c>
      <c r="G47" s="952">
        <f t="shared" si="23"/>
        <v>32.83</v>
      </c>
      <c r="H47" s="952">
        <f t="shared" si="24"/>
        <v>7.91</v>
      </c>
      <c r="I47" s="953">
        <f t="shared" si="25"/>
        <v>40.739999999999995</v>
      </c>
      <c r="J47" s="954">
        <v>120</v>
      </c>
      <c r="K47" s="1187">
        <f t="shared" si="16"/>
        <v>0.75471698113207553</v>
      </c>
      <c r="L47" s="952">
        <v>3.42</v>
      </c>
      <c r="M47" s="952">
        <f t="shared" si="17"/>
        <v>410.4</v>
      </c>
      <c r="N47" s="1070">
        <v>1</v>
      </c>
      <c r="O47" s="952">
        <f t="shared" si="18"/>
        <v>410.4</v>
      </c>
      <c r="P47" s="952">
        <f t="shared" si="19"/>
        <v>98.87</v>
      </c>
      <c r="Q47" s="953">
        <f t="shared" si="20"/>
        <v>509.27</v>
      </c>
    </row>
    <row r="48" spans="1:17" s="1110" customFormat="1" ht="45.6" customHeight="1" x14ac:dyDescent="0.25">
      <c r="A48" s="1196" t="s">
        <v>1155</v>
      </c>
      <c r="B48" s="402"/>
      <c r="C48" s="404"/>
      <c r="D48" s="404"/>
      <c r="E48" s="404"/>
      <c r="F48" s="404"/>
      <c r="G48" s="404"/>
      <c r="H48" s="404"/>
      <c r="I48" s="1200"/>
      <c r="J48" s="402">
        <f t="shared" ref="J48:K48" si="30">J49+J55+J71+J82</f>
        <v>1522</v>
      </c>
      <c r="K48" s="1165">
        <f t="shared" si="30"/>
        <v>9.5723270440251582</v>
      </c>
      <c r="L48" s="1165"/>
      <c r="M48" s="1165"/>
      <c r="N48" s="1165"/>
      <c r="O48" s="1165">
        <f>O49+O55+O71+O82</f>
        <v>8289.64</v>
      </c>
      <c r="P48" s="1165">
        <f>P49+P55+P71+P82</f>
        <v>1996.98</v>
      </c>
      <c r="Q48" s="1204">
        <f>Q49+Q55+Q71+Q82</f>
        <v>10286.619999999999</v>
      </c>
    </row>
    <row r="49" spans="1:17" s="1573" customFormat="1" ht="54" customHeight="1" x14ac:dyDescent="0.25">
      <c r="A49" s="1169" t="s">
        <v>11</v>
      </c>
      <c r="B49" s="970"/>
      <c r="C49" s="1270"/>
      <c r="D49" s="1270"/>
      <c r="E49" s="1270"/>
      <c r="F49" s="1270"/>
      <c r="G49" s="1270"/>
      <c r="H49" s="1270"/>
      <c r="I49" s="1172"/>
      <c r="J49" s="970">
        <f t="shared" ref="J49:K49" si="31">SUM(J50:J54)</f>
        <v>212</v>
      </c>
      <c r="K49" s="1080">
        <f t="shared" si="31"/>
        <v>1.3333333333333335</v>
      </c>
      <c r="L49" s="1080"/>
      <c r="M49" s="1080"/>
      <c r="N49" s="1173"/>
      <c r="O49" s="1080">
        <f>SUM(O50:O54)</f>
        <v>2293.2199999999998</v>
      </c>
      <c r="P49" s="1080">
        <f>SUM(P50:P54)</f>
        <v>552.43999999999994</v>
      </c>
      <c r="Q49" s="1081">
        <f>SUM(Q50:Q54)</f>
        <v>2845.66</v>
      </c>
    </row>
    <row r="50" spans="1:17" s="1574" customFormat="1" ht="24.75" customHeight="1" x14ac:dyDescent="0.25">
      <c r="A50" s="1174" t="s">
        <v>1148</v>
      </c>
      <c r="B50" s="1175"/>
      <c r="C50" s="1176"/>
      <c r="D50" s="1177"/>
      <c r="E50" s="1177"/>
      <c r="F50" s="1177"/>
      <c r="G50" s="1177"/>
      <c r="H50" s="1177"/>
      <c r="I50" s="1178"/>
      <c r="J50" s="1179">
        <v>48</v>
      </c>
      <c r="K50" s="1180">
        <f>J50/159</f>
        <v>0.30188679245283018</v>
      </c>
      <c r="L50" s="1180">
        <f>1618.87/143</f>
        <v>11.32076923076923</v>
      </c>
      <c r="M50" s="1180">
        <f>J50*L50</f>
        <v>543.39692307692303</v>
      </c>
      <c r="N50" s="1181">
        <v>1</v>
      </c>
      <c r="O50" s="1180">
        <f t="shared" ref="O50:O54" si="32">ROUND(M50*N50,2)</f>
        <v>543.4</v>
      </c>
      <c r="P50" s="1180">
        <f t="shared" ref="P50:P93" si="33">ROUND(O50*0.2409,2)</f>
        <v>130.91</v>
      </c>
      <c r="Q50" s="1205">
        <f t="shared" ref="Q50:Q54" si="34">O50+P50</f>
        <v>674.31</v>
      </c>
    </row>
    <row r="51" spans="1:17" s="1574" customFormat="1" ht="24.75" customHeight="1" x14ac:dyDescent="0.25">
      <c r="A51" s="1174" t="s">
        <v>1156</v>
      </c>
      <c r="B51" s="1175"/>
      <c r="C51" s="1176"/>
      <c r="D51" s="1177"/>
      <c r="E51" s="1177"/>
      <c r="F51" s="1177"/>
      <c r="G51" s="1177"/>
      <c r="H51" s="1177"/>
      <c r="I51" s="1178"/>
      <c r="J51" s="1179">
        <v>64</v>
      </c>
      <c r="K51" s="1180">
        <f t="shared" ref="K51:K54" si="35">J51/159</f>
        <v>0.40251572327044027</v>
      </c>
      <c r="L51" s="1180">
        <f>1800/159</f>
        <v>11.320754716981131</v>
      </c>
      <c r="M51" s="1180">
        <f t="shared" ref="M51:M54" si="36">J51*L51</f>
        <v>724.52830188679241</v>
      </c>
      <c r="N51" s="1181">
        <v>1</v>
      </c>
      <c r="O51" s="1180">
        <f t="shared" si="32"/>
        <v>724.53</v>
      </c>
      <c r="P51" s="1180">
        <f t="shared" si="33"/>
        <v>174.54</v>
      </c>
      <c r="Q51" s="1205">
        <f t="shared" si="34"/>
        <v>899.06999999999994</v>
      </c>
    </row>
    <row r="52" spans="1:17" s="1574" customFormat="1" ht="24.75" customHeight="1" x14ac:dyDescent="0.25">
      <c r="A52" s="1174" t="s">
        <v>1157</v>
      </c>
      <c r="B52" s="1175"/>
      <c r="C52" s="1176"/>
      <c r="D52" s="1177"/>
      <c r="E52" s="1177"/>
      <c r="F52" s="1177"/>
      <c r="G52" s="1177"/>
      <c r="H52" s="1177"/>
      <c r="I52" s="1178"/>
      <c r="J52" s="1179">
        <v>16</v>
      </c>
      <c r="K52" s="1180">
        <f t="shared" si="35"/>
        <v>0.10062893081761007</v>
      </c>
      <c r="L52" s="1180">
        <f>1138.06/111</f>
        <v>10.252792792792793</v>
      </c>
      <c r="M52" s="1180">
        <f>(J52*L52)+0.01</f>
        <v>164.05468468468467</v>
      </c>
      <c r="N52" s="1181">
        <v>1</v>
      </c>
      <c r="O52" s="1180">
        <f t="shared" si="32"/>
        <v>164.05</v>
      </c>
      <c r="P52" s="1180">
        <f t="shared" si="33"/>
        <v>39.520000000000003</v>
      </c>
      <c r="Q52" s="1205">
        <f t="shared" si="34"/>
        <v>203.57000000000002</v>
      </c>
    </row>
    <row r="53" spans="1:17" s="1574" customFormat="1" ht="24.75" customHeight="1" x14ac:dyDescent="0.25">
      <c r="A53" s="1174" t="s">
        <v>1157</v>
      </c>
      <c r="B53" s="1175"/>
      <c r="C53" s="1176"/>
      <c r="D53" s="1177"/>
      <c r="E53" s="1177"/>
      <c r="F53" s="1177"/>
      <c r="G53" s="1177"/>
      <c r="H53" s="1177"/>
      <c r="I53" s="1178"/>
      <c r="J53" s="1179">
        <v>20</v>
      </c>
      <c r="K53" s="1180">
        <f t="shared" si="35"/>
        <v>0.12578616352201258</v>
      </c>
      <c r="L53" s="1180">
        <f>1630.2/159</f>
        <v>10.252830188679246</v>
      </c>
      <c r="M53" s="1180">
        <f t="shared" si="36"/>
        <v>205.05660377358492</v>
      </c>
      <c r="N53" s="1181">
        <v>1</v>
      </c>
      <c r="O53" s="1180">
        <f t="shared" si="32"/>
        <v>205.06</v>
      </c>
      <c r="P53" s="1180">
        <f t="shared" si="33"/>
        <v>49.4</v>
      </c>
      <c r="Q53" s="1205">
        <f t="shared" si="34"/>
        <v>254.46</v>
      </c>
    </row>
    <row r="54" spans="1:17" s="1574" customFormat="1" ht="24.75" customHeight="1" x14ac:dyDescent="0.25">
      <c r="A54" s="1174" t="s">
        <v>1157</v>
      </c>
      <c r="B54" s="1175"/>
      <c r="C54" s="1176"/>
      <c r="D54" s="1177"/>
      <c r="E54" s="1177"/>
      <c r="F54" s="1177"/>
      <c r="G54" s="1177"/>
      <c r="H54" s="1177"/>
      <c r="I54" s="1178"/>
      <c r="J54" s="1179">
        <v>64</v>
      </c>
      <c r="K54" s="1180">
        <f t="shared" si="35"/>
        <v>0.40251572327044027</v>
      </c>
      <c r="L54" s="1180">
        <f>1630.2/159</f>
        <v>10.252830188679246</v>
      </c>
      <c r="M54" s="1180">
        <f t="shared" si="36"/>
        <v>656.18113207547174</v>
      </c>
      <c r="N54" s="1181">
        <v>1</v>
      </c>
      <c r="O54" s="1180">
        <f t="shared" si="32"/>
        <v>656.18</v>
      </c>
      <c r="P54" s="1180">
        <f t="shared" si="33"/>
        <v>158.07</v>
      </c>
      <c r="Q54" s="1205">
        <f t="shared" si="34"/>
        <v>814.25</v>
      </c>
    </row>
    <row r="55" spans="1:17" s="1575" customFormat="1" ht="49.5" customHeight="1" x14ac:dyDescent="0.25">
      <c r="A55" s="1182" t="s">
        <v>9</v>
      </c>
      <c r="B55" s="88"/>
      <c r="C55" s="1183"/>
      <c r="D55" s="1183"/>
      <c r="E55" s="1183"/>
      <c r="F55" s="1183"/>
      <c r="G55" s="1183"/>
      <c r="H55" s="1183"/>
      <c r="I55" s="1184"/>
      <c r="J55" s="88">
        <f t="shared" ref="J55:Q55" si="37">SUM(J56:J70)</f>
        <v>502</v>
      </c>
      <c r="K55" s="1185">
        <f t="shared" si="37"/>
        <v>3.1572327044025155</v>
      </c>
      <c r="L55" s="1185"/>
      <c r="M55" s="1185"/>
      <c r="N55" s="1186"/>
      <c r="O55" s="1185">
        <f t="shared" si="37"/>
        <v>3006.58</v>
      </c>
      <c r="P55" s="1185">
        <f t="shared" si="37"/>
        <v>724.28000000000009</v>
      </c>
      <c r="Q55" s="1206">
        <f t="shared" si="37"/>
        <v>3730.8599999999997</v>
      </c>
    </row>
    <row r="56" spans="1:17" s="1574" customFormat="1" ht="20.25" customHeight="1" x14ac:dyDescent="0.25">
      <c r="A56" s="1174" t="s">
        <v>1149</v>
      </c>
      <c r="B56" s="1175"/>
      <c r="C56" s="1176"/>
      <c r="D56" s="1177"/>
      <c r="E56" s="1177"/>
      <c r="F56" s="1177"/>
      <c r="G56" s="1177"/>
      <c r="H56" s="1177"/>
      <c r="I56" s="1178"/>
      <c r="J56" s="1179">
        <v>8</v>
      </c>
      <c r="K56" s="1180">
        <f>J56/159</f>
        <v>5.0314465408805034E-2</v>
      </c>
      <c r="L56" s="1180">
        <v>5.93</v>
      </c>
      <c r="M56" s="1180">
        <f t="shared" ref="M56:M58" si="38">J56*L56</f>
        <v>47.44</v>
      </c>
      <c r="N56" s="1181">
        <v>1</v>
      </c>
      <c r="O56" s="1180">
        <f t="shared" ref="O56:O70" si="39">ROUND(M56*N56,2)</f>
        <v>47.44</v>
      </c>
      <c r="P56" s="1180">
        <f t="shared" si="33"/>
        <v>11.43</v>
      </c>
      <c r="Q56" s="1205">
        <f t="shared" ref="Q56:Q70" si="40">O56+P56</f>
        <v>58.87</v>
      </c>
    </row>
    <row r="57" spans="1:17" s="1574" customFormat="1" ht="20.25" customHeight="1" x14ac:dyDescent="0.25">
      <c r="A57" s="1174" t="s">
        <v>1150</v>
      </c>
      <c r="B57" s="1175"/>
      <c r="C57" s="1176"/>
      <c r="D57" s="1177"/>
      <c r="E57" s="1177"/>
      <c r="F57" s="1177"/>
      <c r="G57" s="1177"/>
      <c r="H57" s="1177"/>
      <c r="I57" s="1178"/>
      <c r="J57" s="1179">
        <v>70</v>
      </c>
      <c r="K57" s="1180">
        <f t="shared" ref="K57:K93" si="41">J57/159</f>
        <v>0.44025157232704404</v>
      </c>
      <c r="L57" s="1180">
        <v>6.26</v>
      </c>
      <c r="M57" s="1180">
        <f t="shared" si="38"/>
        <v>438.2</v>
      </c>
      <c r="N57" s="1181">
        <v>1</v>
      </c>
      <c r="O57" s="1180">
        <f t="shared" si="39"/>
        <v>438.2</v>
      </c>
      <c r="P57" s="1180">
        <f t="shared" si="33"/>
        <v>105.56</v>
      </c>
      <c r="Q57" s="1205">
        <f t="shared" si="40"/>
        <v>543.76</v>
      </c>
    </row>
    <row r="58" spans="1:17" s="1574" customFormat="1" ht="20.25" customHeight="1" x14ac:dyDescent="0.25">
      <c r="A58" s="1174" t="s">
        <v>1150</v>
      </c>
      <c r="B58" s="1175"/>
      <c r="C58" s="1176"/>
      <c r="D58" s="1177"/>
      <c r="E58" s="1177"/>
      <c r="F58" s="1177"/>
      <c r="G58" s="1177"/>
      <c r="H58" s="1177"/>
      <c r="I58" s="1178"/>
      <c r="J58" s="1179">
        <v>24</v>
      </c>
      <c r="K58" s="1180">
        <f t="shared" si="41"/>
        <v>0.15094339622641509</v>
      </c>
      <c r="L58" s="1180">
        <v>5.78</v>
      </c>
      <c r="M58" s="1180">
        <f t="shared" si="38"/>
        <v>138.72</v>
      </c>
      <c r="N58" s="1181">
        <v>1</v>
      </c>
      <c r="O58" s="1180">
        <f t="shared" si="39"/>
        <v>138.72</v>
      </c>
      <c r="P58" s="1180">
        <f t="shared" si="33"/>
        <v>33.42</v>
      </c>
      <c r="Q58" s="1205">
        <f t="shared" si="40"/>
        <v>172.14</v>
      </c>
    </row>
    <row r="59" spans="1:17" s="1574" customFormat="1" ht="20.25" customHeight="1" x14ac:dyDescent="0.25">
      <c r="A59" s="1174" t="s">
        <v>1151</v>
      </c>
      <c r="B59" s="1175"/>
      <c r="C59" s="1176"/>
      <c r="D59" s="1177"/>
      <c r="E59" s="1177"/>
      <c r="F59" s="1177"/>
      <c r="G59" s="1177"/>
      <c r="H59" s="1177"/>
      <c r="I59" s="1178"/>
      <c r="J59" s="1179">
        <v>64</v>
      </c>
      <c r="K59" s="1180">
        <f t="shared" si="41"/>
        <v>0.40251572327044027</v>
      </c>
      <c r="L59" s="1180">
        <f>ROUND(1260/159,4)</f>
        <v>7.9245000000000001</v>
      </c>
      <c r="M59" s="1180">
        <f>(J59*L59)-0.01</f>
        <v>507.15800000000002</v>
      </c>
      <c r="N59" s="1181">
        <v>1</v>
      </c>
      <c r="O59" s="1180">
        <f t="shared" si="39"/>
        <v>507.16</v>
      </c>
      <c r="P59" s="1180">
        <f t="shared" si="33"/>
        <v>122.17</v>
      </c>
      <c r="Q59" s="1205">
        <f t="shared" si="40"/>
        <v>629.33000000000004</v>
      </c>
    </row>
    <row r="60" spans="1:17" s="1574" customFormat="1" ht="20.25" customHeight="1" x14ac:dyDescent="0.25">
      <c r="A60" s="1174" t="s">
        <v>1149</v>
      </c>
      <c r="B60" s="1175"/>
      <c r="C60" s="1176"/>
      <c r="D60" s="1177"/>
      <c r="E60" s="1177"/>
      <c r="F60" s="1177"/>
      <c r="G60" s="1177"/>
      <c r="H60" s="1177"/>
      <c r="I60" s="1178"/>
      <c r="J60" s="1179">
        <v>10</v>
      </c>
      <c r="K60" s="1180">
        <f t="shared" si="41"/>
        <v>6.2893081761006289E-2</v>
      </c>
      <c r="L60" s="1180">
        <v>5.93</v>
      </c>
      <c r="M60" s="1180">
        <f>(J60*L60)</f>
        <v>59.3</v>
      </c>
      <c r="N60" s="1181">
        <v>1</v>
      </c>
      <c r="O60" s="1180">
        <f t="shared" si="39"/>
        <v>59.3</v>
      </c>
      <c r="P60" s="1180">
        <f t="shared" si="33"/>
        <v>14.29</v>
      </c>
      <c r="Q60" s="1205">
        <f t="shared" si="40"/>
        <v>73.59</v>
      </c>
    </row>
    <row r="61" spans="1:17" s="1574" customFormat="1" ht="20.25" customHeight="1" x14ac:dyDescent="0.25">
      <c r="A61" s="1174" t="s">
        <v>1150</v>
      </c>
      <c r="B61" s="1175"/>
      <c r="C61" s="1176"/>
      <c r="D61" s="1177"/>
      <c r="E61" s="1177"/>
      <c r="F61" s="1177"/>
      <c r="G61" s="1177"/>
      <c r="H61" s="1177"/>
      <c r="I61" s="1178"/>
      <c r="J61" s="1179">
        <v>18</v>
      </c>
      <c r="K61" s="1180">
        <f t="shared" si="41"/>
        <v>0.11320754716981132</v>
      </c>
      <c r="L61" s="1180">
        <v>5.9</v>
      </c>
      <c r="M61" s="1180">
        <f t="shared" ref="M61:M70" si="42">(J61*L61)</f>
        <v>106.2</v>
      </c>
      <c r="N61" s="1181">
        <v>1</v>
      </c>
      <c r="O61" s="1180">
        <f t="shared" si="39"/>
        <v>106.2</v>
      </c>
      <c r="P61" s="1180">
        <f t="shared" si="33"/>
        <v>25.58</v>
      </c>
      <c r="Q61" s="1205">
        <f t="shared" si="40"/>
        <v>131.78</v>
      </c>
    </row>
    <row r="62" spans="1:17" s="1574" customFormat="1" ht="20.25" customHeight="1" x14ac:dyDescent="0.25">
      <c r="A62" s="1174" t="s">
        <v>1150</v>
      </c>
      <c r="B62" s="1175"/>
      <c r="C62" s="1176"/>
      <c r="D62" s="1177"/>
      <c r="E62" s="1177"/>
      <c r="F62" s="1177"/>
      <c r="G62" s="1177"/>
      <c r="H62" s="1177"/>
      <c r="I62" s="1178"/>
      <c r="J62" s="1179">
        <v>24</v>
      </c>
      <c r="K62" s="1180">
        <f t="shared" si="41"/>
        <v>0.15094339622641509</v>
      </c>
      <c r="L62" s="1180">
        <v>5.36</v>
      </c>
      <c r="M62" s="1180">
        <f t="shared" si="42"/>
        <v>128.64000000000001</v>
      </c>
      <c r="N62" s="1181">
        <v>1</v>
      </c>
      <c r="O62" s="1180">
        <f t="shared" si="39"/>
        <v>128.63999999999999</v>
      </c>
      <c r="P62" s="1180">
        <f t="shared" si="33"/>
        <v>30.99</v>
      </c>
      <c r="Q62" s="1205">
        <f t="shared" si="40"/>
        <v>159.63</v>
      </c>
    </row>
    <row r="63" spans="1:17" s="1574" customFormat="1" ht="20.25" customHeight="1" x14ac:dyDescent="0.25">
      <c r="A63" s="1174" t="s">
        <v>1149</v>
      </c>
      <c r="B63" s="1175"/>
      <c r="C63" s="1176"/>
      <c r="D63" s="1177"/>
      <c r="E63" s="1177"/>
      <c r="F63" s="1177"/>
      <c r="G63" s="1177"/>
      <c r="H63" s="1177"/>
      <c r="I63" s="1178"/>
      <c r="J63" s="1179">
        <v>24</v>
      </c>
      <c r="K63" s="1180">
        <f t="shared" si="41"/>
        <v>0.15094339622641509</v>
      </c>
      <c r="L63" s="1180">
        <v>5.93</v>
      </c>
      <c r="M63" s="1180">
        <f t="shared" si="42"/>
        <v>142.32</v>
      </c>
      <c r="N63" s="1181">
        <v>1</v>
      </c>
      <c r="O63" s="1180">
        <f t="shared" si="39"/>
        <v>142.32</v>
      </c>
      <c r="P63" s="1180">
        <f t="shared" si="33"/>
        <v>34.28</v>
      </c>
      <c r="Q63" s="1205">
        <f t="shared" si="40"/>
        <v>176.6</v>
      </c>
    </row>
    <row r="64" spans="1:17" s="1574" customFormat="1" ht="20.25" customHeight="1" x14ac:dyDescent="0.25">
      <c r="A64" s="1174" t="s">
        <v>1150</v>
      </c>
      <c r="B64" s="1175"/>
      <c r="C64" s="1176"/>
      <c r="D64" s="1177"/>
      <c r="E64" s="1177"/>
      <c r="F64" s="1177"/>
      <c r="G64" s="1177"/>
      <c r="H64" s="1177"/>
      <c r="I64" s="1178"/>
      <c r="J64" s="1179">
        <f>10+48</f>
        <v>58</v>
      </c>
      <c r="K64" s="1180">
        <f t="shared" si="41"/>
        <v>0.36477987421383645</v>
      </c>
      <c r="L64" s="1180">
        <v>5.9</v>
      </c>
      <c r="M64" s="1180">
        <f t="shared" si="42"/>
        <v>342.20000000000005</v>
      </c>
      <c r="N64" s="1181">
        <v>1</v>
      </c>
      <c r="O64" s="1180">
        <f t="shared" si="39"/>
        <v>342.2</v>
      </c>
      <c r="P64" s="1180">
        <f t="shared" si="33"/>
        <v>82.44</v>
      </c>
      <c r="Q64" s="1205">
        <f t="shared" si="40"/>
        <v>424.64</v>
      </c>
    </row>
    <row r="65" spans="1:17" s="1574" customFormat="1" ht="20.25" customHeight="1" x14ac:dyDescent="0.25">
      <c r="A65" s="1174" t="s">
        <v>1150</v>
      </c>
      <c r="B65" s="1175"/>
      <c r="C65" s="1176"/>
      <c r="D65" s="1177"/>
      <c r="E65" s="1177"/>
      <c r="F65" s="1177"/>
      <c r="G65" s="1177"/>
      <c r="H65" s="1177"/>
      <c r="I65" s="1178"/>
      <c r="J65" s="1179">
        <v>24</v>
      </c>
      <c r="K65" s="1180">
        <f t="shared" si="41"/>
        <v>0.15094339622641509</v>
      </c>
      <c r="L65" s="1180">
        <v>5.36</v>
      </c>
      <c r="M65" s="1180">
        <f t="shared" si="42"/>
        <v>128.64000000000001</v>
      </c>
      <c r="N65" s="1181">
        <v>1</v>
      </c>
      <c r="O65" s="1180">
        <f t="shared" si="39"/>
        <v>128.63999999999999</v>
      </c>
      <c r="P65" s="1180">
        <f t="shared" si="33"/>
        <v>30.99</v>
      </c>
      <c r="Q65" s="1205">
        <f t="shared" si="40"/>
        <v>159.63</v>
      </c>
    </row>
    <row r="66" spans="1:17" s="1574" customFormat="1" ht="20.25" customHeight="1" x14ac:dyDescent="0.25">
      <c r="A66" s="1174" t="s">
        <v>1150</v>
      </c>
      <c r="B66" s="1175"/>
      <c r="C66" s="1176"/>
      <c r="D66" s="1177"/>
      <c r="E66" s="1177"/>
      <c r="F66" s="1177"/>
      <c r="G66" s="1177"/>
      <c r="H66" s="1177"/>
      <c r="I66" s="1178"/>
      <c r="J66" s="1179">
        <v>50</v>
      </c>
      <c r="K66" s="1180">
        <f t="shared" si="41"/>
        <v>0.31446540880503143</v>
      </c>
      <c r="L66" s="1180">
        <v>5.36</v>
      </c>
      <c r="M66" s="1180">
        <f t="shared" si="42"/>
        <v>268</v>
      </c>
      <c r="N66" s="1181">
        <v>1</v>
      </c>
      <c r="O66" s="1180">
        <f t="shared" si="39"/>
        <v>268</v>
      </c>
      <c r="P66" s="1180">
        <f t="shared" si="33"/>
        <v>64.56</v>
      </c>
      <c r="Q66" s="1205">
        <f t="shared" si="40"/>
        <v>332.56</v>
      </c>
    </row>
    <row r="67" spans="1:17" s="1574" customFormat="1" ht="20.25" customHeight="1" x14ac:dyDescent="0.25">
      <c r="A67" s="1174" t="s">
        <v>1149</v>
      </c>
      <c r="B67" s="1175"/>
      <c r="C67" s="1176"/>
      <c r="D67" s="1177"/>
      <c r="E67" s="1177"/>
      <c r="F67" s="1177"/>
      <c r="G67" s="1177"/>
      <c r="H67" s="1177"/>
      <c r="I67" s="1178"/>
      <c r="J67" s="1179">
        <v>24</v>
      </c>
      <c r="K67" s="1180">
        <f t="shared" si="41"/>
        <v>0.15094339622641509</v>
      </c>
      <c r="L67" s="1180">
        <v>5.93</v>
      </c>
      <c r="M67" s="1180">
        <f t="shared" si="42"/>
        <v>142.32</v>
      </c>
      <c r="N67" s="1181">
        <v>1</v>
      </c>
      <c r="O67" s="1180">
        <f t="shared" si="39"/>
        <v>142.32</v>
      </c>
      <c r="P67" s="1180">
        <f t="shared" si="33"/>
        <v>34.28</v>
      </c>
      <c r="Q67" s="1205">
        <f t="shared" si="40"/>
        <v>176.6</v>
      </c>
    </row>
    <row r="68" spans="1:17" s="1574" customFormat="1" ht="20.25" customHeight="1" x14ac:dyDescent="0.25">
      <c r="A68" s="1174" t="s">
        <v>1150</v>
      </c>
      <c r="B68" s="1175"/>
      <c r="C68" s="1176"/>
      <c r="D68" s="1177"/>
      <c r="E68" s="1177"/>
      <c r="F68" s="1177"/>
      <c r="G68" s="1177"/>
      <c r="H68" s="1177"/>
      <c r="I68" s="1178"/>
      <c r="J68" s="1179">
        <v>24</v>
      </c>
      <c r="K68" s="1180">
        <f t="shared" si="41"/>
        <v>0.15094339622641509</v>
      </c>
      <c r="L68" s="1180">
        <v>5.36</v>
      </c>
      <c r="M68" s="1180">
        <f t="shared" si="42"/>
        <v>128.64000000000001</v>
      </c>
      <c r="N68" s="1181">
        <v>1</v>
      </c>
      <c r="O68" s="1180">
        <f t="shared" si="39"/>
        <v>128.63999999999999</v>
      </c>
      <c r="P68" s="1180">
        <f t="shared" si="33"/>
        <v>30.99</v>
      </c>
      <c r="Q68" s="1205">
        <f t="shared" si="40"/>
        <v>159.63</v>
      </c>
    </row>
    <row r="69" spans="1:17" s="1574" customFormat="1" ht="20.25" customHeight="1" x14ac:dyDescent="0.25">
      <c r="A69" s="1174" t="s">
        <v>1150</v>
      </c>
      <c r="B69" s="1175"/>
      <c r="C69" s="1176"/>
      <c r="D69" s="1177"/>
      <c r="E69" s="1177"/>
      <c r="F69" s="1177"/>
      <c r="G69" s="1177"/>
      <c r="H69" s="1177"/>
      <c r="I69" s="1178"/>
      <c r="J69" s="1179">
        <v>32</v>
      </c>
      <c r="K69" s="1180">
        <f t="shared" si="41"/>
        <v>0.20125786163522014</v>
      </c>
      <c r="L69" s="1180">
        <v>5.36</v>
      </c>
      <c r="M69" s="1180">
        <f t="shared" si="42"/>
        <v>171.52</v>
      </c>
      <c r="N69" s="1181">
        <v>1</v>
      </c>
      <c r="O69" s="1180">
        <f t="shared" si="39"/>
        <v>171.52</v>
      </c>
      <c r="P69" s="1180">
        <f t="shared" si="33"/>
        <v>41.32</v>
      </c>
      <c r="Q69" s="1205">
        <f t="shared" si="40"/>
        <v>212.84</v>
      </c>
    </row>
    <row r="70" spans="1:17" s="1574" customFormat="1" ht="20.25" customHeight="1" x14ac:dyDescent="0.25">
      <c r="A70" s="1174" t="s">
        <v>1150</v>
      </c>
      <c r="B70" s="1175"/>
      <c r="C70" s="1176"/>
      <c r="D70" s="1177"/>
      <c r="E70" s="1177"/>
      <c r="F70" s="1177"/>
      <c r="G70" s="1177"/>
      <c r="H70" s="1177"/>
      <c r="I70" s="1178"/>
      <c r="J70" s="1179">
        <v>48</v>
      </c>
      <c r="K70" s="1180">
        <f t="shared" si="41"/>
        <v>0.30188679245283018</v>
      </c>
      <c r="L70" s="1180">
        <v>5.36</v>
      </c>
      <c r="M70" s="1180">
        <f t="shared" si="42"/>
        <v>257.28000000000003</v>
      </c>
      <c r="N70" s="1181">
        <v>1</v>
      </c>
      <c r="O70" s="1180">
        <f t="shared" si="39"/>
        <v>257.27999999999997</v>
      </c>
      <c r="P70" s="1180">
        <f t="shared" si="33"/>
        <v>61.98</v>
      </c>
      <c r="Q70" s="1205">
        <f t="shared" si="40"/>
        <v>319.26</v>
      </c>
    </row>
    <row r="71" spans="1:17" s="1575" customFormat="1" ht="78" customHeight="1" x14ac:dyDescent="0.25">
      <c r="A71" s="1182" t="s">
        <v>10</v>
      </c>
      <c r="B71" s="88"/>
      <c r="C71" s="1183"/>
      <c r="D71" s="1183"/>
      <c r="E71" s="1183"/>
      <c r="F71" s="1183"/>
      <c r="G71" s="1183"/>
      <c r="H71" s="1183"/>
      <c r="I71" s="1184"/>
      <c r="J71" s="88">
        <f t="shared" ref="J71:Q71" si="43">SUM(J72:J81)</f>
        <v>404</v>
      </c>
      <c r="K71" s="1185">
        <f t="shared" si="43"/>
        <v>2.540880503144654</v>
      </c>
      <c r="L71" s="1185"/>
      <c r="M71" s="1185"/>
      <c r="N71" s="1186"/>
      <c r="O71" s="1185">
        <f t="shared" si="43"/>
        <v>1539.2400000000002</v>
      </c>
      <c r="P71" s="1185">
        <f t="shared" si="43"/>
        <v>370.81</v>
      </c>
      <c r="Q71" s="1206">
        <f t="shared" si="43"/>
        <v>1910.0500000000002</v>
      </c>
    </row>
    <row r="72" spans="1:17" s="1574" customFormat="1" ht="19.149999999999999" customHeight="1" x14ac:dyDescent="0.25">
      <c r="A72" s="1174" t="s">
        <v>1152</v>
      </c>
      <c r="B72" s="1175"/>
      <c r="C72" s="1176"/>
      <c r="D72" s="1177"/>
      <c r="E72" s="1177"/>
      <c r="F72" s="1177"/>
      <c r="G72" s="1177"/>
      <c r="H72" s="1177"/>
      <c r="I72" s="1178"/>
      <c r="J72" s="1179">
        <v>68</v>
      </c>
      <c r="K72" s="1180">
        <f t="shared" si="41"/>
        <v>0.42767295597484278</v>
      </c>
      <c r="L72" s="1180">
        <v>3.81</v>
      </c>
      <c r="M72" s="1180">
        <f>(J72*L72)</f>
        <v>259.08</v>
      </c>
      <c r="N72" s="1181">
        <v>1</v>
      </c>
      <c r="O72" s="1180">
        <f t="shared" ref="O72:O81" si="44">ROUND(M72*N72,2)</f>
        <v>259.08</v>
      </c>
      <c r="P72" s="1180">
        <f t="shared" si="33"/>
        <v>62.41</v>
      </c>
      <c r="Q72" s="1205">
        <f t="shared" ref="Q72:Q81" si="45">O72+P72</f>
        <v>321.49</v>
      </c>
    </row>
    <row r="73" spans="1:17" s="1574" customFormat="1" ht="19.149999999999999" customHeight="1" x14ac:dyDescent="0.25">
      <c r="A73" s="1174" t="s">
        <v>1152</v>
      </c>
      <c r="B73" s="1175"/>
      <c r="C73" s="1176"/>
      <c r="D73" s="1177"/>
      <c r="E73" s="1177"/>
      <c r="F73" s="1177"/>
      <c r="G73" s="1177"/>
      <c r="H73" s="1177"/>
      <c r="I73" s="1178"/>
      <c r="J73" s="1179">
        <v>40</v>
      </c>
      <c r="K73" s="1180">
        <f t="shared" si="41"/>
        <v>0.25157232704402516</v>
      </c>
      <c r="L73" s="1180">
        <v>3.81</v>
      </c>
      <c r="M73" s="1180">
        <f t="shared" ref="M73:M81" si="46">(J73*L73)</f>
        <v>152.4</v>
      </c>
      <c r="N73" s="1181">
        <v>1</v>
      </c>
      <c r="O73" s="1180">
        <f t="shared" si="44"/>
        <v>152.4</v>
      </c>
      <c r="P73" s="1180">
        <f t="shared" si="33"/>
        <v>36.71</v>
      </c>
      <c r="Q73" s="1205">
        <f t="shared" si="45"/>
        <v>189.11</v>
      </c>
    </row>
    <row r="74" spans="1:17" s="1574" customFormat="1" ht="19.149999999999999" customHeight="1" x14ac:dyDescent="0.25">
      <c r="A74" s="1174" t="s">
        <v>1152</v>
      </c>
      <c r="B74" s="1175"/>
      <c r="C74" s="1176"/>
      <c r="D74" s="1177"/>
      <c r="E74" s="1177"/>
      <c r="F74" s="1177"/>
      <c r="G74" s="1177"/>
      <c r="H74" s="1177"/>
      <c r="I74" s="1178"/>
      <c r="J74" s="1179">
        <v>24</v>
      </c>
      <c r="K74" s="1180">
        <f t="shared" si="41"/>
        <v>0.15094339622641509</v>
      </c>
      <c r="L74" s="1180">
        <v>3.81</v>
      </c>
      <c r="M74" s="1180">
        <f t="shared" si="46"/>
        <v>91.44</v>
      </c>
      <c r="N74" s="1181">
        <v>1</v>
      </c>
      <c r="O74" s="1180">
        <f t="shared" si="44"/>
        <v>91.44</v>
      </c>
      <c r="P74" s="1180">
        <f t="shared" si="33"/>
        <v>22.03</v>
      </c>
      <c r="Q74" s="1205">
        <f t="shared" si="45"/>
        <v>113.47</v>
      </c>
    </row>
    <row r="75" spans="1:17" s="1574" customFormat="1" ht="19.149999999999999" customHeight="1" x14ac:dyDescent="0.25">
      <c r="A75" s="1174" t="s">
        <v>1152</v>
      </c>
      <c r="B75" s="1175"/>
      <c r="C75" s="1176"/>
      <c r="D75" s="1177"/>
      <c r="E75" s="1177"/>
      <c r="F75" s="1177"/>
      <c r="G75" s="1177"/>
      <c r="H75" s="1177"/>
      <c r="I75" s="1178"/>
      <c r="J75" s="1179">
        <v>8</v>
      </c>
      <c r="K75" s="1180">
        <f t="shared" si="41"/>
        <v>5.0314465408805034E-2</v>
      </c>
      <c r="L75" s="1180">
        <v>3.81</v>
      </c>
      <c r="M75" s="1180">
        <f t="shared" si="46"/>
        <v>30.48</v>
      </c>
      <c r="N75" s="1181">
        <v>1</v>
      </c>
      <c r="O75" s="1180">
        <f t="shared" si="44"/>
        <v>30.48</v>
      </c>
      <c r="P75" s="1180">
        <f t="shared" si="33"/>
        <v>7.34</v>
      </c>
      <c r="Q75" s="1205">
        <f t="shared" si="45"/>
        <v>37.82</v>
      </c>
    </row>
    <row r="76" spans="1:17" s="1574" customFormat="1" ht="19.149999999999999" customHeight="1" x14ac:dyDescent="0.25">
      <c r="A76" s="1174" t="s">
        <v>1152</v>
      </c>
      <c r="B76" s="1175"/>
      <c r="C76" s="1176"/>
      <c r="D76" s="1177"/>
      <c r="E76" s="1177"/>
      <c r="F76" s="1177"/>
      <c r="G76" s="1177"/>
      <c r="H76" s="1177"/>
      <c r="I76" s="1178"/>
      <c r="J76" s="1179">
        <v>48</v>
      </c>
      <c r="K76" s="1180">
        <f t="shared" si="41"/>
        <v>0.30188679245283018</v>
      </c>
      <c r="L76" s="1180">
        <v>3.81</v>
      </c>
      <c r="M76" s="1180">
        <f t="shared" si="46"/>
        <v>182.88</v>
      </c>
      <c r="N76" s="1181">
        <v>1</v>
      </c>
      <c r="O76" s="1180">
        <f t="shared" si="44"/>
        <v>182.88</v>
      </c>
      <c r="P76" s="1180">
        <f t="shared" si="33"/>
        <v>44.06</v>
      </c>
      <c r="Q76" s="1205">
        <f t="shared" si="45"/>
        <v>226.94</v>
      </c>
    </row>
    <row r="77" spans="1:17" s="1574" customFormat="1" ht="19.149999999999999" customHeight="1" x14ac:dyDescent="0.25">
      <c r="A77" s="1174" t="s">
        <v>1152</v>
      </c>
      <c r="B77" s="1175"/>
      <c r="C77" s="1176"/>
      <c r="D77" s="1177"/>
      <c r="E77" s="1177"/>
      <c r="F77" s="1177"/>
      <c r="G77" s="1177"/>
      <c r="H77" s="1177"/>
      <c r="I77" s="1178"/>
      <c r="J77" s="1179">
        <v>24</v>
      </c>
      <c r="K77" s="1180">
        <f t="shared" si="41"/>
        <v>0.15094339622641509</v>
      </c>
      <c r="L77" s="1180">
        <v>3.81</v>
      </c>
      <c r="M77" s="1180">
        <f t="shared" si="46"/>
        <v>91.44</v>
      </c>
      <c r="N77" s="1181">
        <v>1</v>
      </c>
      <c r="O77" s="1180">
        <f t="shared" si="44"/>
        <v>91.44</v>
      </c>
      <c r="P77" s="1180">
        <f t="shared" si="33"/>
        <v>22.03</v>
      </c>
      <c r="Q77" s="1205">
        <f t="shared" si="45"/>
        <v>113.47</v>
      </c>
    </row>
    <row r="78" spans="1:17" s="1574" customFormat="1" ht="19.149999999999999" customHeight="1" x14ac:dyDescent="0.25">
      <c r="A78" s="1174" t="s">
        <v>1152</v>
      </c>
      <c r="B78" s="1175"/>
      <c r="C78" s="1176"/>
      <c r="D78" s="1177"/>
      <c r="E78" s="1177"/>
      <c r="F78" s="1177"/>
      <c r="G78" s="1177"/>
      <c r="H78" s="1177"/>
      <c r="I78" s="1178"/>
      <c r="J78" s="1179">
        <v>64</v>
      </c>
      <c r="K78" s="1180">
        <f t="shared" si="41"/>
        <v>0.40251572327044027</v>
      </c>
      <c r="L78" s="1180">
        <v>3.81</v>
      </c>
      <c r="M78" s="1180">
        <f t="shared" si="46"/>
        <v>243.84</v>
      </c>
      <c r="N78" s="1181">
        <v>1</v>
      </c>
      <c r="O78" s="1180">
        <f t="shared" si="44"/>
        <v>243.84</v>
      </c>
      <c r="P78" s="1180">
        <f t="shared" si="33"/>
        <v>58.74</v>
      </c>
      <c r="Q78" s="1205">
        <f t="shared" si="45"/>
        <v>302.58</v>
      </c>
    </row>
    <row r="79" spans="1:17" s="1574" customFormat="1" ht="19.149999999999999" customHeight="1" x14ac:dyDescent="0.25">
      <c r="A79" s="1174" t="s">
        <v>1152</v>
      </c>
      <c r="B79" s="1175"/>
      <c r="C79" s="1176"/>
      <c r="D79" s="1177"/>
      <c r="E79" s="1177"/>
      <c r="F79" s="1177"/>
      <c r="G79" s="1177"/>
      <c r="H79" s="1177"/>
      <c r="I79" s="1178"/>
      <c r="J79" s="1179">
        <v>32</v>
      </c>
      <c r="K79" s="1180">
        <f t="shared" si="41"/>
        <v>0.20125786163522014</v>
      </c>
      <c r="L79" s="1180">
        <v>3.81</v>
      </c>
      <c r="M79" s="1180">
        <f t="shared" si="46"/>
        <v>121.92</v>
      </c>
      <c r="N79" s="1181">
        <v>1</v>
      </c>
      <c r="O79" s="1180">
        <f t="shared" si="44"/>
        <v>121.92</v>
      </c>
      <c r="P79" s="1180">
        <f t="shared" si="33"/>
        <v>29.37</v>
      </c>
      <c r="Q79" s="1205">
        <f t="shared" si="45"/>
        <v>151.29</v>
      </c>
    </row>
    <row r="80" spans="1:17" s="1574" customFormat="1" ht="19.149999999999999" customHeight="1" x14ac:dyDescent="0.25">
      <c r="A80" s="1174" t="s">
        <v>1152</v>
      </c>
      <c r="B80" s="1175"/>
      <c r="C80" s="1176"/>
      <c r="D80" s="1177"/>
      <c r="E80" s="1177"/>
      <c r="F80" s="1177"/>
      <c r="G80" s="1177"/>
      <c r="H80" s="1177"/>
      <c r="I80" s="1178"/>
      <c r="J80" s="1179">
        <v>48</v>
      </c>
      <c r="K80" s="1180">
        <f t="shared" si="41"/>
        <v>0.30188679245283018</v>
      </c>
      <c r="L80" s="1180">
        <v>3.81</v>
      </c>
      <c r="M80" s="1180">
        <f t="shared" si="46"/>
        <v>182.88</v>
      </c>
      <c r="N80" s="1181">
        <v>1</v>
      </c>
      <c r="O80" s="1180">
        <f t="shared" si="44"/>
        <v>182.88</v>
      </c>
      <c r="P80" s="1180">
        <f t="shared" si="33"/>
        <v>44.06</v>
      </c>
      <c r="Q80" s="1205">
        <f t="shared" si="45"/>
        <v>226.94</v>
      </c>
    </row>
    <row r="81" spans="1:17" s="1574" customFormat="1" ht="19.149999999999999" customHeight="1" x14ac:dyDescent="0.25">
      <c r="A81" s="1174" t="s">
        <v>1152</v>
      </c>
      <c r="B81" s="1175"/>
      <c r="C81" s="1176"/>
      <c r="D81" s="1177"/>
      <c r="E81" s="1177"/>
      <c r="F81" s="1177"/>
      <c r="G81" s="1177"/>
      <c r="H81" s="1177"/>
      <c r="I81" s="1178"/>
      <c r="J81" s="1179">
        <v>48</v>
      </c>
      <c r="K81" s="1180">
        <f t="shared" si="41"/>
        <v>0.30188679245283018</v>
      </c>
      <c r="L81" s="1180">
        <v>3.81</v>
      </c>
      <c r="M81" s="1180">
        <f t="shared" si="46"/>
        <v>182.88</v>
      </c>
      <c r="N81" s="1181">
        <v>1</v>
      </c>
      <c r="O81" s="1180">
        <f t="shared" si="44"/>
        <v>182.88</v>
      </c>
      <c r="P81" s="1180">
        <f t="shared" si="33"/>
        <v>44.06</v>
      </c>
      <c r="Q81" s="1205">
        <f t="shared" si="45"/>
        <v>226.94</v>
      </c>
    </row>
    <row r="82" spans="1:17" s="1575" customFormat="1" ht="36" customHeight="1" x14ac:dyDescent="0.25">
      <c r="A82" s="1182" t="s">
        <v>8</v>
      </c>
      <c r="B82" s="88"/>
      <c r="C82" s="1183"/>
      <c r="D82" s="1183"/>
      <c r="E82" s="1183"/>
      <c r="F82" s="1183"/>
      <c r="G82" s="1183"/>
      <c r="H82" s="1183"/>
      <c r="I82" s="1184"/>
      <c r="J82" s="88">
        <f t="shared" ref="J82:Q82" si="47">SUM(J83:J93)</f>
        <v>404</v>
      </c>
      <c r="K82" s="1185">
        <f t="shared" si="47"/>
        <v>2.540880503144654</v>
      </c>
      <c r="L82" s="1185"/>
      <c r="M82" s="1185"/>
      <c r="N82" s="1185"/>
      <c r="O82" s="1185">
        <f t="shared" si="47"/>
        <v>1450.5999999999997</v>
      </c>
      <c r="P82" s="1185">
        <f t="shared" si="47"/>
        <v>349.44999999999993</v>
      </c>
      <c r="Q82" s="1206">
        <f t="shared" si="47"/>
        <v>1800.0499999999995</v>
      </c>
    </row>
    <row r="83" spans="1:17" s="1574" customFormat="1" ht="18.600000000000001" customHeight="1" x14ac:dyDescent="0.25">
      <c r="A83" s="1174" t="s">
        <v>1153</v>
      </c>
      <c r="B83" s="1175"/>
      <c r="C83" s="1176"/>
      <c r="D83" s="1177"/>
      <c r="E83" s="1177"/>
      <c r="F83" s="1177"/>
      <c r="G83" s="1177"/>
      <c r="H83" s="1177"/>
      <c r="I83" s="1178"/>
      <c r="J83" s="1179">
        <v>64</v>
      </c>
      <c r="K83" s="1180">
        <f t="shared" si="41"/>
        <v>0.40251572327044027</v>
      </c>
      <c r="L83" s="1180">
        <f>715/159</f>
        <v>4.4968553459119498</v>
      </c>
      <c r="M83" s="1180">
        <f t="shared" ref="M83:M93" si="48">(J83*L83)</f>
        <v>287.79874213836479</v>
      </c>
      <c r="N83" s="1181">
        <v>1</v>
      </c>
      <c r="O83" s="1180">
        <f t="shared" ref="O83:O93" si="49">ROUND(M83*N83,2)</f>
        <v>287.8</v>
      </c>
      <c r="P83" s="1180">
        <f t="shared" si="33"/>
        <v>69.33</v>
      </c>
      <c r="Q83" s="1205">
        <f t="shared" ref="Q83:Q93" si="50">O83+P83</f>
        <v>357.13</v>
      </c>
    </row>
    <row r="84" spans="1:17" s="1574" customFormat="1" ht="18.600000000000001" customHeight="1" x14ac:dyDescent="0.25">
      <c r="A84" s="1174" t="s">
        <v>1154</v>
      </c>
      <c r="B84" s="1175"/>
      <c r="C84" s="1176"/>
      <c r="D84" s="1177"/>
      <c r="E84" s="1177"/>
      <c r="F84" s="1177"/>
      <c r="G84" s="1177"/>
      <c r="H84" s="1177"/>
      <c r="I84" s="1178"/>
      <c r="J84" s="1179">
        <v>12</v>
      </c>
      <c r="K84" s="1180">
        <f t="shared" si="41"/>
        <v>7.5471698113207544E-2</v>
      </c>
      <c r="L84" s="1180">
        <v>3.42</v>
      </c>
      <c r="M84" s="1180">
        <f t="shared" si="48"/>
        <v>41.04</v>
      </c>
      <c r="N84" s="1181">
        <v>1</v>
      </c>
      <c r="O84" s="1180">
        <f t="shared" si="49"/>
        <v>41.04</v>
      </c>
      <c r="P84" s="1180">
        <f t="shared" si="33"/>
        <v>9.89</v>
      </c>
      <c r="Q84" s="1205">
        <f t="shared" si="50"/>
        <v>50.93</v>
      </c>
    </row>
    <row r="85" spans="1:17" s="1574" customFormat="1" ht="18.600000000000001" customHeight="1" x14ac:dyDescent="0.25">
      <c r="A85" s="1174" t="s">
        <v>1154</v>
      </c>
      <c r="B85" s="1175"/>
      <c r="C85" s="1176"/>
      <c r="D85" s="1177"/>
      <c r="E85" s="1177"/>
      <c r="F85" s="1177"/>
      <c r="G85" s="1177"/>
      <c r="H85" s="1177"/>
      <c r="I85" s="1178"/>
      <c r="J85" s="1179">
        <v>84</v>
      </c>
      <c r="K85" s="1180">
        <f t="shared" si="41"/>
        <v>0.52830188679245282</v>
      </c>
      <c r="L85" s="1180">
        <v>3.42</v>
      </c>
      <c r="M85" s="1180">
        <f t="shared" si="48"/>
        <v>287.27999999999997</v>
      </c>
      <c r="N85" s="1181">
        <v>1</v>
      </c>
      <c r="O85" s="1180">
        <f t="shared" si="49"/>
        <v>287.27999999999997</v>
      </c>
      <c r="P85" s="1180">
        <f t="shared" si="33"/>
        <v>69.209999999999994</v>
      </c>
      <c r="Q85" s="1205">
        <f t="shared" si="50"/>
        <v>356.48999999999995</v>
      </c>
    </row>
    <row r="86" spans="1:17" s="1574" customFormat="1" ht="18.600000000000001" customHeight="1" x14ac:dyDescent="0.25">
      <c r="A86" s="1174" t="s">
        <v>1154</v>
      </c>
      <c r="B86" s="1175"/>
      <c r="C86" s="1176"/>
      <c r="D86" s="1177"/>
      <c r="E86" s="1177"/>
      <c r="F86" s="1177"/>
      <c r="G86" s="1177"/>
      <c r="H86" s="1177"/>
      <c r="I86" s="1178"/>
      <c r="J86" s="1179">
        <v>48</v>
      </c>
      <c r="K86" s="1180">
        <f t="shared" si="41"/>
        <v>0.30188679245283018</v>
      </c>
      <c r="L86" s="1180">
        <v>3.42</v>
      </c>
      <c r="M86" s="1180">
        <f t="shared" si="48"/>
        <v>164.16</v>
      </c>
      <c r="N86" s="1181">
        <v>1</v>
      </c>
      <c r="O86" s="1180">
        <f t="shared" si="49"/>
        <v>164.16</v>
      </c>
      <c r="P86" s="1180">
        <f t="shared" si="33"/>
        <v>39.549999999999997</v>
      </c>
      <c r="Q86" s="1205">
        <f t="shared" si="50"/>
        <v>203.70999999999998</v>
      </c>
    </row>
    <row r="87" spans="1:17" s="1574" customFormat="1" ht="18.600000000000001" customHeight="1" x14ac:dyDescent="0.25">
      <c r="A87" s="1174" t="s">
        <v>1154</v>
      </c>
      <c r="B87" s="1175"/>
      <c r="C87" s="1176"/>
      <c r="D87" s="1177"/>
      <c r="E87" s="1177"/>
      <c r="F87" s="1177"/>
      <c r="G87" s="1177"/>
      <c r="H87" s="1177"/>
      <c r="I87" s="1178"/>
      <c r="J87" s="1179">
        <v>64</v>
      </c>
      <c r="K87" s="1180">
        <f t="shared" si="41"/>
        <v>0.40251572327044027</v>
      </c>
      <c r="L87" s="1180">
        <v>3.42</v>
      </c>
      <c r="M87" s="1180">
        <f t="shared" si="48"/>
        <v>218.88</v>
      </c>
      <c r="N87" s="1181">
        <v>1</v>
      </c>
      <c r="O87" s="1180">
        <f t="shared" si="49"/>
        <v>218.88</v>
      </c>
      <c r="P87" s="1180">
        <f t="shared" si="33"/>
        <v>52.73</v>
      </c>
      <c r="Q87" s="1205">
        <f t="shared" si="50"/>
        <v>271.61</v>
      </c>
    </row>
    <row r="88" spans="1:17" s="1574" customFormat="1" ht="18.600000000000001" customHeight="1" x14ac:dyDescent="0.25">
      <c r="A88" s="1174" t="s">
        <v>1154</v>
      </c>
      <c r="B88" s="1175"/>
      <c r="C88" s="1176"/>
      <c r="D88" s="1177"/>
      <c r="E88" s="1177"/>
      <c r="F88" s="1177"/>
      <c r="G88" s="1177"/>
      <c r="H88" s="1177"/>
      <c r="I88" s="1178"/>
      <c r="J88" s="1179">
        <v>12</v>
      </c>
      <c r="K88" s="1180">
        <f t="shared" si="41"/>
        <v>7.5471698113207544E-2</v>
      </c>
      <c r="L88" s="1180">
        <v>3.42</v>
      </c>
      <c r="M88" s="1180">
        <f t="shared" si="48"/>
        <v>41.04</v>
      </c>
      <c r="N88" s="1181">
        <v>1</v>
      </c>
      <c r="O88" s="1180">
        <f t="shared" si="49"/>
        <v>41.04</v>
      </c>
      <c r="P88" s="1180">
        <f t="shared" si="33"/>
        <v>9.89</v>
      </c>
      <c r="Q88" s="1205">
        <f t="shared" si="50"/>
        <v>50.93</v>
      </c>
    </row>
    <row r="89" spans="1:17" s="1574" customFormat="1" ht="18.600000000000001" customHeight="1" x14ac:dyDescent="0.25">
      <c r="A89" s="1174" t="s">
        <v>1154</v>
      </c>
      <c r="B89" s="1175"/>
      <c r="C89" s="1176"/>
      <c r="D89" s="1177"/>
      <c r="E89" s="1177"/>
      <c r="F89" s="1177"/>
      <c r="G89" s="1177"/>
      <c r="H89" s="1177"/>
      <c r="I89" s="1178"/>
      <c r="J89" s="1179">
        <v>24</v>
      </c>
      <c r="K89" s="1180">
        <f t="shared" si="41"/>
        <v>0.15094339622641509</v>
      </c>
      <c r="L89" s="1180">
        <v>3.42</v>
      </c>
      <c r="M89" s="1180">
        <f t="shared" si="48"/>
        <v>82.08</v>
      </c>
      <c r="N89" s="1181">
        <v>1</v>
      </c>
      <c r="O89" s="1180">
        <f t="shared" si="49"/>
        <v>82.08</v>
      </c>
      <c r="P89" s="1180">
        <f t="shared" si="33"/>
        <v>19.77</v>
      </c>
      <c r="Q89" s="1205">
        <f t="shared" si="50"/>
        <v>101.85</v>
      </c>
    </row>
    <row r="90" spans="1:17" s="1574" customFormat="1" ht="18.600000000000001" customHeight="1" x14ac:dyDescent="0.25">
      <c r="A90" s="1174" t="s">
        <v>1154</v>
      </c>
      <c r="B90" s="1175"/>
      <c r="C90" s="1176"/>
      <c r="D90" s="1177"/>
      <c r="E90" s="1177"/>
      <c r="F90" s="1177"/>
      <c r="G90" s="1177"/>
      <c r="H90" s="1177"/>
      <c r="I90" s="1178"/>
      <c r="J90" s="1179">
        <v>24</v>
      </c>
      <c r="K90" s="1180">
        <f t="shared" si="41"/>
        <v>0.15094339622641509</v>
      </c>
      <c r="L90" s="1180">
        <v>3.42</v>
      </c>
      <c r="M90" s="1180">
        <f t="shared" si="48"/>
        <v>82.08</v>
      </c>
      <c r="N90" s="1181">
        <v>1</v>
      </c>
      <c r="O90" s="1180">
        <f t="shared" si="49"/>
        <v>82.08</v>
      </c>
      <c r="P90" s="1180">
        <f t="shared" si="33"/>
        <v>19.77</v>
      </c>
      <c r="Q90" s="1205">
        <f t="shared" si="50"/>
        <v>101.85</v>
      </c>
    </row>
    <row r="91" spans="1:17" s="1574" customFormat="1" ht="18.600000000000001" customHeight="1" x14ac:dyDescent="0.25">
      <c r="A91" s="1174" t="s">
        <v>1154</v>
      </c>
      <c r="B91" s="1175"/>
      <c r="C91" s="1176"/>
      <c r="D91" s="1177"/>
      <c r="E91" s="1177"/>
      <c r="F91" s="1177"/>
      <c r="G91" s="1177"/>
      <c r="H91" s="1177"/>
      <c r="I91" s="1178"/>
      <c r="J91" s="1179">
        <v>24</v>
      </c>
      <c r="K91" s="1180">
        <f t="shared" si="41"/>
        <v>0.15094339622641509</v>
      </c>
      <c r="L91" s="1180">
        <v>3.42</v>
      </c>
      <c r="M91" s="1180">
        <f t="shared" si="48"/>
        <v>82.08</v>
      </c>
      <c r="N91" s="1181">
        <v>1</v>
      </c>
      <c r="O91" s="1180">
        <f t="shared" si="49"/>
        <v>82.08</v>
      </c>
      <c r="P91" s="1180">
        <f t="shared" si="33"/>
        <v>19.77</v>
      </c>
      <c r="Q91" s="1205">
        <f t="shared" si="50"/>
        <v>101.85</v>
      </c>
    </row>
    <row r="92" spans="1:17" s="1574" customFormat="1" ht="18.600000000000001" customHeight="1" x14ac:dyDescent="0.25">
      <c r="A92" s="1174" t="s">
        <v>1154</v>
      </c>
      <c r="B92" s="1175"/>
      <c r="C92" s="1176"/>
      <c r="D92" s="1177"/>
      <c r="E92" s="1177"/>
      <c r="F92" s="1177"/>
      <c r="G92" s="1177"/>
      <c r="H92" s="1177"/>
      <c r="I92" s="1178"/>
      <c r="J92" s="1179">
        <v>24</v>
      </c>
      <c r="K92" s="1180">
        <f t="shared" si="41"/>
        <v>0.15094339622641509</v>
      </c>
      <c r="L92" s="1180">
        <v>3.42</v>
      </c>
      <c r="M92" s="1180">
        <f t="shared" si="48"/>
        <v>82.08</v>
      </c>
      <c r="N92" s="1181">
        <v>1</v>
      </c>
      <c r="O92" s="1180">
        <f t="shared" si="49"/>
        <v>82.08</v>
      </c>
      <c r="P92" s="1180">
        <f t="shared" si="33"/>
        <v>19.77</v>
      </c>
      <c r="Q92" s="1205">
        <f t="shared" si="50"/>
        <v>101.85</v>
      </c>
    </row>
    <row r="93" spans="1:17" s="1576" customFormat="1" ht="18.600000000000001" customHeight="1" x14ac:dyDescent="0.25">
      <c r="A93" s="1171" t="s">
        <v>1154</v>
      </c>
      <c r="B93" s="948"/>
      <c r="C93" s="1269"/>
      <c r="D93" s="952"/>
      <c r="E93" s="952"/>
      <c r="F93" s="952"/>
      <c r="G93" s="952"/>
      <c r="H93" s="952"/>
      <c r="I93" s="953"/>
      <c r="J93" s="954">
        <v>24</v>
      </c>
      <c r="K93" s="1187">
        <f t="shared" si="41"/>
        <v>0.15094339622641509</v>
      </c>
      <c r="L93" s="1187">
        <v>3.42</v>
      </c>
      <c r="M93" s="1187">
        <f t="shared" si="48"/>
        <v>82.08</v>
      </c>
      <c r="N93" s="1070">
        <v>1</v>
      </c>
      <c r="O93" s="1187">
        <f t="shared" si="49"/>
        <v>82.08</v>
      </c>
      <c r="P93" s="1187">
        <f t="shared" si="33"/>
        <v>19.77</v>
      </c>
      <c r="Q93" s="1189">
        <f t="shared" si="50"/>
        <v>101.85</v>
      </c>
    </row>
    <row r="94" spans="1:17" s="1110" customFormat="1" ht="34.15" customHeight="1" x14ac:dyDescent="0.25">
      <c r="A94" s="1196" t="s">
        <v>1158</v>
      </c>
      <c r="B94" s="402">
        <f>B95+B99</f>
        <v>74</v>
      </c>
      <c r="C94" s="1201">
        <f t="shared" ref="C94:I94" si="51">C95+C99</f>
        <v>0.4654088050314466</v>
      </c>
      <c r="D94" s="404"/>
      <c r="E94" s="404"/>
      <c r="F94" s="404"/>
      <c r="G94" s="404">
        <f t="shared" si="51"/>
        <v>125.08000000000001</v>
      </c>
      <c r="H94" s="404">
        <f t="shared" si="51"/>
        <v>30.14</v>
      </c>
      <c r="I94" s="1200">
        <f t="shared" si="51"/>
        <v>155.22</v>
      </c>
      <c r="J94" s="1207">
        <f>J95+J99</f>
        <v>680</v>
      </c>
      <c r="K94" s="1165">
        <f t="shared" ref="K94:Q94" si="52">K95+K99</f>
        <v>4.2767295597484276</v>
      </c>
      <c r="L94" s="1165"/>
      <c r="M94" s="1165"/>
      <c r="N94" s="1165"/>
      <c r="O94" s="1165">
        <f t="shared" si="52"/>
        <v>5309.38</v>
      </c>
      <c r="P94" s="1165">
        <f t="shared" si="52"/>
        <v>1279.02</v>
      </c>
      <c r="Q94" s="1204">
        <f t="shared" si="52"/>
        <v>6588.4000000000005</v>
      </c>
    </row>
    <row r="95" spans="1:17" s="1573" customFormat="1" ht="55.15" customHeight="1" x14ac:dyDescent="0.25">
      <c r="A95" s="1169" t="s">
        <v>11</v>
      </c>
      <c r="B95" s="970">
        <f>SUM(B96:B98)</f>
        <v>26</v>
      </c>
      <c r="C95" s="1080">
        <f t="shared" ref="C95:Q95" si="53">SUM(C96:C98)</f>
        <v>0.16352201257861637</v>
      </c>
      <c r="D95" s="1080"/>
      <c r="E95" s="1080"/>
      <c r="F95" s="1080"/>
      <c r="G95" s="1080">
        <f t="shared" si="53"/>
        <v>53.53</v>
      </c>
      <c r="H95" s="1080">
        <f t="shared" si="53"/>
        <v>12.89</v>
      </c>
      <c r="I95" s="1081">
        <f t="shared" si="53"/>
        <v>66.42</v>
      </c>
      <c r="J95" s="1027">
        <f t="shared" si="53"/>
        <v>56</v>
      </c>
      <c r="K95" s="1080">
        <f t="shared" si="53"/>
        <v>0.35220125786163525</v>
      </c>
      <c r="L95" s="1080"/>
      <c r="M95" s="1080"/>
      <c r="N95" s="1080"/>
      <c r="O95" s="1080">
        <f t="shared" si="53"/>
        <v>551.78</v>
      </c>
      <c r="P95" s="1080">
        <f t="shared" si="53"/>
        <v>132.92000000000002</v>
      </c>
      <c r="Q95" s="1081">
        <f t="shared" si="53"/>
        <v>684.7</v>
      </c>
    </row>
    <row r="96" spans="1:17" s="1576" customFormat="1" ht="21.75" customHeight="1" x14ac:dyDescent="0.25">
      <c r="A96" s="1171" t="s">
        <v>1159</v>
      </c>
      <c r="B96" s="954">
        <v>8</v>
      </c>
      <c r="C96" s="1187">
        <f t="shared" ref="C96:C98" si="54">B96/159</f>
        <v>5.0314465408805034E-2</v>
      </c>
      <c r="D96" s="1187">
        <v>11.32</v>
      </c>
      <c r="E96" s="1187">
        <f t="shared" ref="E96:E98" si="55">(B96*D96)</f>
        <v>90.56</v>
      </c>
      <c r="F96" s="1070">
        <v>0.2</v>
      </c>
      <c r="G96" s="1187">
        <f t="shared" ref="G96:G98" si="56">ROUND(E96*F96,2)</f>
        <v>18.11</v>
      </c>
      <c r="H96" s="1187">
        <f t="shared" ref="H96:H98" si="57">ROUND(G96*0.2409,2)</f>
        <v>4.3600000000000003</v>
      </c>
      <c r="I96" s="1189">
        <f t="shared" ref="I96:I98" si="58">G96+H96</f>
        <v>22.47</v>
      </c>
      <c r="J96" s="958"/>
      <c r="K96" s="1187"/>
      <c r="L96" s="1187"/>
      <c r="M96" s="1187"/>
      <c r="N96" s="1188"/>
      <c r="O96" s="1187"/>
      <c r="P96" s="1187"/>
      <c r="Q96" s="1189"/>
    </row>
    <row r="97" spans="1:17" s="1576" customFormat="1" ht="21.75" customHeight="1" x14ac:dyDescent="0.25">
      <c r="A97" s="1171" t="s">
        <v>1157</v>
      </c>
      <c r="B97" s="954">
        <v>10</v>
      </c>
      <c r="C97" s="1187">
        <f t="shared" si="54"/>
        <v>6.2893081761006289E-2</v>
      </c>
      <c r="D97" s="1187">
        <f>1630.2/159</f>
        <v>10.252830188679246</v>
      </c>
      <c r="E97" s="1187">
        <f t="shared" si="55"/>
        <v>102.52830188679246</v>
      </c>
      <c r="F97" s="1070">
        <v>0.2</v>
      </c>
      <c r="G97" s="1187">
        <f t="shared" si="56"/>
        <v>20.51</v>
      </c>
      <c r="H97" s="1187">
        <f t="shared" si="57"/>
        <v>4.9400000000000004</v>
      </c>
      <c r="I97" s="1189">
        <f t="shared" si="58"/>
        <v>25.450000000000003</v>
      </c>
      <c r="J97" s="958">
        <v>32</v>
      </c>
      <c r="K97" s="1187">
        <f t="shared" ref="K97:K98" si="59">J97/159</f>
        <v>0.20125786163522014</v>
      </c>
      <c r="L97" s="1187">
        <f>1630.2/159</f>
        <v>10.252830188679246</v>
      </c>
      <c r="M97" s="1187">
        <f>(J97*L97)-0.01</f>
        <v>328.08056603773588</v>
      </c>
      <c r="N97" s="1070">
        <v>1</v>
      </c>
      <c r="O97" s="1187">
        <f t="shared" ref="O97:O98" si="60">ROUND(M97*N97,2)</f>
        <v>328.08</v>
      </c>
      <c r="P97" s="1187">
        <f t="shared" ref="P97:P98" si="61">ROUND(O97*0.2409,2)</f>
        <v>79.03</v>
      </c>
      <c r="Q97" s="1189">
        <f t="shared" ref="Q97:Q98" si="62">O97+P97</f>
        <v>407.11</v>
      </c>
    </row>
    <row r="98" spans="1:17" s="1576" customFormat="1" ht="21.75" customHeight="1" x14ac:dyDescent="0.25">
      <c r="A98" s="1171" t="s">
        <v>1157</v>
      </c>
      <c r="B98" s="954">
        <v>8</v>
      </c>
      <c r="C98" s="1187">
        <f t="shared" si="54"/>
        <v>5.0314465408805034E-2</v>
      </c>
      <c r="D98" s="1187">
        <f>1482/159</f>
        <v>9.3207547169811313</v>
      </c>
      <c r="E98" s="1187">
        <f t="shared" si="55"/>
        <v>74.566037735849051</v>
      </c>
      <c r="F98" s="1070">
        <v>0.2</v>
      </c>
      <c r="G98" s="1187">
        <f t="shared" si="56"/>
        <v>14.91</v>
      </c>
      <c r="H98" s="1187">
        <f t="shared" si="57"/>
        <v>3.59</v>
      </c>
      <c r="I98" s="1189">
        <f t="shared" si="58"/>
        <v>18.5</v>
      </c>
      <c r="J98" s="958">
        <v>24</v>
      </c>
      <c r="K98" s="1187">
        <f t="shared" si="59"/>
        <v>0.15094339622641509</v>
      </c>
      <c r="L98" s="1187">
        <f>1482/159</f>
        <v>9.3207547169811313</v>
      </c>
      <c r="M98" s="1187">
        <f t="shared" ref="M98" si="63">(J98*L98)</f>
        <v>223.69811320754715</v>
      </c>
      <c r="N98" s="1070">
        <v>1</v>
      </c>
      <c r="O98" s="1187">
        <f t="shared" si="60"/>
        <v>223.7</v>
      </c>
      <c r="P98" s="1187">
        <f t="shared" si="61"/>
        <v>53.89</v>
      </c>
      <c r="Q98" s="1189">
        <f t="shared" si="62"/>
        <v>277.58999999999997</v>
      </c>
    </row>
    <row r="99" spans="1:17" s="1573" customFormat="1" ht="49.5" customHeight="1" x14ac:dyDescent="0.25">
      <c r="A99" s="1169" t="s">
        <v>9</v>
      </c>
      <c r="B99" s="970">
        <f>SUM(B100:B119)</f>
        <v>48</v>
      </c>
      <c r="C99" s="1080">
        <f t="shared" ref="C99:Q99" si="64">SUM(C100:C119)</f>
        <v>0.30188679245283023</v>
      </c>
      <c r="D99" s="1080"/>
      <c r="E99" s="1080"/>
      <c r="F99" s="1080"/>
      <c r="G99" s="1080">
        <f t="shared" si="64"/>
        <v>71.550000000000011</v>
      </c>
      <c r="H99" s="1080">
        <f t="shared" si="64"/>
        <v>17.25</v>
      </c>
      <c r="I99" s="1081">
        <f t="shared" si="64"/>
        <v>88.8</v>
      </c>
      <c r="J99" s="1027">
        <f t="shared" si="64"/>
        <v>624</v>
      </c>
      <c r="K99" s="1080">
        <f t="shared" si="64"/>
        <v>3.924528301886792</v>
      </c>
      <c r="L99" s="1080"/>
      <c r="M99" s="1080"/>
      <c r="N99" s="1080"/>
      <c r="O99" s="1080">
        <f t="shared" si="64"/>
        <v>4757.6000000000004</v>
      </c>
      <c r="P99" s="1080">
        <f t="shared" si="64"/>
        <v>1146.0999999999999</v>
      </c>
      <c r="Q99" s="1081">
        <f t="shared" si="64"/>
        <v>5903.7000000000007</v>
      </c>
    </row>
    <row r="100" spans="1:17" s="1576" customFormat="1" ht="20.25" customHeight="1" x14ac:dyDescent="0.25">
      <c r="A100" s="1171" t="s">
        <v>1151</v>
      </c>
      <c r="B100" s="948"/>
      <c r="C100" s="1269"/>
      <c r="D100" s="952"/>
      <c r="E100" s="952"/>
      <c r="F100" s="952"/>
      <c r="G100" s="952"/>
      <c r="H100" s="952"/>
      <c r="I100" s="953"/>
      <c r="J100" s="954">
        <v>64</v>
      </c>
      <c r="K100" s="1187">
        <f t="shared" ref="K100:K119" si="65">J100/159</f>
        <v>0.40251572327044027</v>
      </c>
      <c r="L100" s="1187">
        <f>1085.22/119</f>
        <v>9.1194957983193277</v>
      </c>
      <c r="M100" s="1187">
        <f t="shared" ref="M100:M118" si="66">(J100*L100)</f>
        <v>583.64773109243697</v>
      </c>
      <c r="N100" s="1070">
        <v>1</v>
      </c>
      <c r="O100" s="1187">
        <f t="shared" ref="O100:O119" si="67">ROUND(M100*N100,2)</f>
        <v>583.65</v>
      </c>
      <c r="P100" s="1187">
        <f t="shared" ref="P100:P119" si="68">ROUND(O100*0.2409,2)</f>
        <v>140.6</v>
      </c>
      <c r="Q100" s="1189">
        <f t="shared" ref="Q100:Q119" si="69">O100+P100</f>
        <v>724.25</v>
      </c>
    </row>
    <row r="101" spans="1:17" s="1576" customFormat="1" ht="20.25" customHeight="1" x14ac:dyDescent="0.25">
      <c r="A101" s="1171" t="s">
        <v>1151</v>
      </c>
      <c r="B101" s="948"/>
      <c r="C101" s="1269"/>
      <c r="D101" s="952"/>
      <c r="E101" s="952"/>
      <c r="F101" s="952"/>
      <c r="G101" s="952"/>
      <c r="H101" s="952"/>
      <c r="I101" s="953"/>
      <c r="J101" s="954">
        <v>56</v>
      </c>
      <c r="K101" s="1187">
        <f t="shared" si="65"/>
        <v>0.3522012578616352</v>
      </c>
      <c r="L101" s="1187">
        <f>1360/159</f>
        <v>8.5534591194968552</v>
      </c>
      <c r="M101" s="1187">
        <f t="shared" si="66"/>
        <v>478.99371069182388</v>
      </c>
      <c r="N101" s="1070">
        <v>1</v>
      </c>
      <c r="O101" s="1187">
        <f t="shared" si="67"/>
        <v>478.99</v>
      </c>
      <c r="P101" s="1187">
        <f t="shared" si="68"/>
        <v>115.39</v>
      </c>
      <c r="Q101" s="1189">
        <f t="shared" si="69"/>
        <v>594.38</v>
      </c>
    </row>
    <row r="102" spans="1:17" s="1576" customFormat="1" ht="20.25" customHeight="1" x14ac:dyDescent="0.25">
      <c r="A102" s="1171" t="s">
        <v>1150</v>
      </c>
      <c r="B102" s="948"/>
      <c r="C102" s="1269"/>
      <c r="D102" s="952"/>
      <c r="E102" s="952"/>
      <c r="F102" s="952"/>
      <c r="G102" s="952"/>
      <c r="H102" s="952"/>
      <c r="I102" s="953"/>
      <c r="J102" s="954">
        <v>8</v>
      </c>
      <c r="K102" s="1187">
        <f t="shared" si="65"/>
        <v>5.0314465408805034E-2</v>
      </c>
      <c r="L102" s="1187">
        <v>5.9</v>
      </c>
      <c r="M102" s="1187">
        <f t="shared" si="66"/>
        <v>47.2</v>
      </c>
      <c r="N102" s="1070">
        <v>1</v>
      </c>
      <c r="O102" s="1187">
        <f t="shared" si="67"/>
        <v>47.2</v>
      </c>
      <c r="P102" s="1187">
        <f t="shared" si="68"/>
        <v>11.37</v>
      </c>
      <c r="Q102" s="1189">
        <f t="shared" si="69"/>
        <v>58.57</v>
      </c>
    </row>
    <row r="103" spans="1:17" s="1576" customFormat="1" ht="20.25" customHeight="1" x14ac:dyDescent="0.25">
      <c r="A103" s="1171" t="s">
        <v>1151</v>
      </c>
      <c r="B103" s="948"/>
      <c r="C103" s="1269"/>
      <c r="D103" s="952"/>
      <c r="E103" s="952"/>
      <c r="F103" s="952"/>
      <c r="G103" s="952"/>
      <c r="H103" s="952"/>
      <c r="I103" s="953"/>
      <c r="J103" s="954">
        <v>48</v>
      </c>
      <c r="K103" s="1187">
        <f t="shared" si="65"/>
        <v>0.30188679245283018</v>
      </c>
      <c r="L103" s="1187">
        <f>1450/159</f>
        <v>9.1194968553459113</v>
      </c>
      <c r="M103" s="1187">
        <f t="shared" si="66"/>
        <v>437.73584905660374</v>
      </c>
      <c r="N103" s="1070">
        <v>1</v>
      </c>
      <c r="O103" s="1187">
        <f t="shared" si="67"/>
        <v>437.74</v>
      </c>
      <c r="P103" s="1187">
        <f t="shared" si="68"/>
        <v>105.45</v>
      </c>
      <c r="Q103" s="1189">
        <f t="shared" si="69"/>
        <v>543.19000000000005</v>
      </c>
    </row>
    <row r="104" spans="1:17" s="1576" customFormat="1" ht="20.25" customHeight="1" x14ac:dyDescent="0.25">
      <c r="A104" s="1171" t="s">
        <v>1149</v>
      </c>
      <c r="B104" s="948"/>
      <c r="C104" s="1269"/>
      <c r="D104" s="952"/>
      <c r="E104" s="952"/>
      <c r="F104" s="952"/>
      <c r="G104" s="952"/>
      <c r="H104" s="952"/>
      <c r="I104" s="953"/>
      <c r="J104" s="954">
        <v>16</v>
      </c>
      <c r="K104" s="1187">
        <f t="shared" si="65"/>
        <v>0.10062893081761007</v>
      </c>
      <c r="L104" s="1187">
        <v>5.93</v>
      </c>
      <c r="M104" s="1187">
        <f t="shared" si="66"/>
        <v>94.88</v>
      </c>
      <c r="N104" s="1070">
        <v>1</v>
      </c>
      <c r="O104" s="1187">
        <f t="shared" si="67"/>
        <v>94.88</v>
      </c>
      <c r="P104" s="1187">
        <f t="shared" si="68"/>
        <v>22.86</v>
      </c>
      <c r="Q104" s="1189">
        <f t="shared" si="69"/>
        <v>117.74</v>
      </c>
    </row>
    <row r="105" spans="1:17" s="1576" customFormat="1" ht="20.25" customHeight="1" x14ac:dyDescent="0.25">
      <c r="A105" s="1171" t="s">
        <v>1149</v>
      </c>
      <c r="B105" s="948"/>
      <c r="C105" s="1269"/>
      <c r="D105" s="952"/>
      <c r="E105" s="952"/>
      <c r="F105" s="952"/>
      <c r="G105" s="952"/>
      <c r="H105" s="952"/>
      <c r="I105" s="953"/>
      <c r="J105" s="954">
        <v>16</v>
      </c>
      <c r="K105" s="1187">
        <f t="shared" si="65"/>
        <v>0.10062893081761007</v>
      </c>
      <c r="L105" s="1187">
        <v>5.93</v>
      </c>
      <c r="M105" s="1187">
        <f t="shared" si="66"/>
        <v>94.88</v>
      </c>
      <c r="N105" s="1070">
        <v>1</v>
      </c>
      <c r="O105" s="1187">
        <f t="shared" si="67"/>
        <v>94.88</v>
      </c>
      <c r="P105" s="1187">
        <f t="shared" si="68"/>
        <v>22.86</v>
      </c>
      <c r="Q105" s="1189">
        <f t="shared" si="69"/>
        <v>117.74</v>
      </c>
    </row>
    <row r="106" spans="1:17" s="1576" customFormat="1" ht="20.25" customHeight="1" x14ac:dyDescent="0.25">
      <c r="A106" s="1171" t="s">
        <v>1149</v>
      </c>
      <c r="B106" s="948"/>
      <c r="C106" s="1269"/>
      <c r="D106" s="952"/>
      <c r="E106" s="952"/>
      <c r="F106" s="952"/>
      <c r="G106" s="952"/>
      <c r="H106" s="952"/>
      <c r="I106" s="953"/>
      <c r="J106" s="954">
        <v>8</v>
      </c>
      <c r="K106" s="1187">
        <f t="shared" si="65"/>
        <v>5.0314465408805034E-2</v>
      </c>
      <c r="L106" s="1187">
        <v>5.93</v>
      </c>
      <c r="M106" s="1187">
        <f t="shared" si="66"/>
        <v>47.44</v>
      </c>
      <c r="N106" s="1070">
        <v>1</v>
      </c>
      <c r="O106" s="1187">
        <f t="shared" si="67"/>
        <v>47.44</v>
      </c>
      <c r="P106" s="1187">
        <f t="shared" si="68"/>
        <v>11.43</v>
      </c>
      <c r="Q106" s="1189">
        <f t="shared" si="69"/>
        <v>58.87</v>
      </c>
    </row>
    <row r="107" spans="1:17" s="1576" customFormat="1" ht="20.25" customHeight="1" x14ac:dyDescent="0.25">
      <c r="A107" s="1171" t="s">
        <v>1150</v>
      </c>
      <c r="B107" s="948"/>
      <c r="C107" s="1269"/>
      <c r="D107" s="952"/>
      <c r="E107" s="952"/>
      <c r="F107" s="952"/>
      <c r="G107" s="952"/>
      <c r="H107" s="952"/>
      <c r="I107" s="953"/>
      <c r="J107" s="954">
        <v>16</v>
      </c>
      <c r="K107" s="1187">
        <f t="shared" si="65"/>
        <v>0.10062893081761007</v>
      </c>
      <c r="L107" s="1187">
        <v>5.78</v>
      </c>
      <c r="M107" s="1187">
        <f t="shared" si="66"/>
        <v>92.48</v>
      </c>
      <c r="N107" s="1070">
        <v>1</v>
      </c>
      <c r="O107" s="1187">
        <f t="shared" si="67"/>
        <v>92.48</v>
      </c>
      <c r="P107" s="1187">
        <f t="shared" si="68"/>
        <v>22.28</v>
      </c>
      <c r="Q107" s="1189">
        <f t="shared" si="69"/>
        <v>114.76</v>
      </c>
    </row>
    <row r="108" spans="1:17" s="1576" customFormat="1" ht="20.25" customHeight="1" x14ac:dyDescent="0.25">
      <c r="A108" s="1171" t="s">
        <v>1150</v>
      </c>
      <c r="B108" s="954">
        <v>16</v>
      </c>
      <c r="C108" s="1187">
        <f t="shared" ref="C108" si="70">B108/159</f>
        <v>0.10062893081761007</v>
      </c>
      <c r="D108" s="952">
        <v>6.26</v>
      </c>
      <c r="E108" s="952">
        <f t="shared" ref="E108" si="71">(B108*D108)</f>
        <v>100.16</v>
      </c>
      <c r="F108" s="1070">
        <v>0.2</v>
      </c>
      <c r="G108" s="952">
        <f t="shared" ref="G108" si="72">ROUND(E108*F108,2)</f>
        <v>20.03</v>
      </c>
      <c r="H108" s="952">
        <f t="shared" ref="H108" si="73">ROUND(G108*0.2409,2)</f>
        <v>4.83</v>
      </c>
      <c r="I108" s="953">
        <f t="shared" ref="I108" si="74">G108+H108</f>
        <v>24.86</v>
      </c>
      <c r="J108" s="954">
        <v>16</v>
      </c>
      <c r="K108" s="1187">
        <f t="shared" si="65"/>
        <v>0.10062893081761007</v>
      </c>
      <c r="L108" s="1187">
        <v>6.26</v>
      </c>
      <c r="M108" s="1187">
        <f t="shared" si="66"/>
        <v>100.16</v>
      </c>
      <c r="N108" s="1070">
        <v>1</v>
      </c>
      <c r="O108" s="1187">
        <f t="shared" si="67"/>
        <v>100.16</v>
      </c>
      <c r="P108" s="1187">
        <f t="shared" si="68"/>
        <v>24.13</v>
      </c>
      <c r="Q108" s="1189">
        <f t="shared" si="69"/>
        <v>124.28999999999999</v>
      </c>
    </row>
    <row r="109" spans="1:17" s="1576" customFormat="1" ht="20.25" customHeight="1" x14ac:dyDescent="0.25">
      <c r="A109" s="1171" t="s">
        <v>1151</v>
      </c>
      <c r="B109" s="948"/>
      <c r="C109" s="1269"/>
      <c r="D109" s="952"/>
      <c r="E109" s="952"/>
      <c r="F109" s="952"/>
      <c r="G109" s="952"/>
      <c r="H109" s="952"/>
      <c r="I109" s="953"/>
      <c r="J109" s="954">
        <v>8</v>
      </c>
      <c r="K109" s="1187">
        <f t="shared" si="65"/>
        <v>5.0314465408805034E-2</v>
      </c>
      <c r="L109" s="1187">
        <f>1260/159</f>
        <v>7.9245283018867925</v>
      </c>
      <c r="M109" s="1187">
        <f t="shared" si="66"/>
        <v>63.39622641509434</v>
      </c>
      <c r="N109" s="1070">
        <v>1</v>
      </c>
      <c r="O109" s="1187">
        <f t="shared" si="67"/>
        <v>63.4</v>
      </c>
      <c r="P109" s="1187">
        <f t="shared" si="68"/>
        <v>15.27</v>
      </c>
      <c r="Q109" s="1189">
        <f t="shared" si="69"/>
        <v>78.67</v>
      </c>
    </row>
    <row r="110" spans="1:17" s="1576" customFormat="1" ht="20.25" customHeight="1" x14ac:dyDescent="0.25">
      <c r="A110" s="1171" t="s">
        <v>1150</v>
      </c>
      <c r="B110" s="948"/>
      <c r="C110" s="1269"/>
      <c r="D110" s="952"/>
      <c r="E110" s="952"/>
      <c r="F110" s="952"/>
      <c r="G110" s="952"/>
      <c r="H110" s="952"/>
      <c r="I110" s="953"/>
      <c r="J110" s="954">
        <v>16</v>
      </c>
      <c r="K110" s="1187">
        <f t="shared" si="65"/>
        <v>0.10062893081761007</v>
      </c>
      <c r="L110" s="1187">
        <v>5.36</v>
      </c>
      <c r="M110" s="1187">
        <f t="shared" si="66"/>
        <v>85.76</v>
      </c>
      <c r="N110" s="1070">
        <v>1</v>
      </c>
      <c r="O110" s="1187">
        <f t="shared" si="67"/>
        <v>85.76</v>
      </c>
      <c r="P110" s="1187">
        <f t="shared" si="68"/>
        <v>20.66</v>
      </c>
      <c r="Q110" s="1189">
        <f t="shared" si="69"/>
        <v>106.42</v>
      </c>
    </row>
    <row r="111" spans="1:17" s="1576" customFormat="1" ht="20.25" customHeight="1" x14ac:dyDescent="0.25">
      <c r="A111" s="1171" t="s">
        <v>1151</v>
      </c>
      <c r="B111" s="948"/>
      <c r="C111" s="1269"/>
      <c r="D111" s="952"/>
      <c r="E111" s="952"/>
      <c r="F111" s="952"/>
      <c r="G111" s="952"/>
      <c r="H111" s="952"/>
      <c r="I111" s="953"/>
      <c r="J111" s="954">
        <v>72</v>
      </c>
      <c r="K111" s="1187">
        <f t="shared" si="65"/>
        <v>0.45283018867924529</v>
      </c>
      <c r="L111" s="1187">
        <f>1360/159</f>
        <v>8.5534591194968552</v>
      </c>
      <c r="M111" s="1187">
        <f t="shared" si="66"/>
        <v>615.84905660377353</v>
      </c>
      <c r="N111" s="1070">
        <v>1</v>
      </c>
      <c r="O111" s="1187">
        <f t="shared" si="67"/>
        <v>615.85</v>
      </c>
      <c r="P111" s="1187">
        <f t="shared" si="68"/>
        <v>148.36000000000001</v>
      </c>
      <c r="Q111" s="1189">
        <f t="shared" si="69"/>
        <v>764.21</v>
      </c>
    </row>
    <row r="112" spans="1:17" s="1576" customFormat="1" ht="20.25" customHeight="1" x14ac:dyDescent="0.25">
      <c r="A112" s="1171" t="s">
        <v>1151</v>
      </c>
      <c r="B112" s="948"/>
      <c r="C112" s="1269"/>
      <c r="D112" s="952"/>
      <c r="E112" s="952"/>
      <c r="F112" s="952"/>
      <c r="G112" s="952"/>
      <c r="H112" s="952"/>
      <c r="I112" s="953"/>
      <c r="J112" s="954">
        <v>40</v>
      </c>
      <c r="K112" s="1187">
        <f t="shared" si="65"/>
        <v>0.25157232704402516</v>
      </c>
      <c r="L112" s="1187">
        <f>943.02/119</f>
        <v>7.9245378151260502</v>
      </c>
      <c r="M112" s="1187">
        <f t="shared" si="66"/>
        <v>316.98151260504198</v>
      </c>
      <c r="N112" s="1070">
        <v>1</v>
      </c>
      <c r="O112" s="1187">
        <f t="shared" si="67"/>
        <v>316.98</v>
      </c>
      <c r="P112" s="1187">
        <f t="shared" si="68"/>
        <v>76.36</v>
      </c>
      <c r="Q112" s="1189">
        <f t="shared" si="69"/>
        <v>393.34000000000003</v>
      </c>
    </row>
    <row r="113" spans="1:17" s="1576" customFormat="1" ht="20.25" customHeight="1" x14ac:dyDescent="0.25">
      <c r="A113" s="1171" t="s">
        <v>1149</v>
      </c>
      <c r="B113" s="948"/>
      <c r="C113" s="1269"/>
      <c r="D113" s="952"/>
      <c r="E113" s="952"/>
      <c r="F113" s="952"/>
      <c r="G113" s="952"/>
      <c r="H113" s="952"/>
      <c r="I113" s="953"/>
      <c r="J113" s="954">
        <v>24</v>
      </c>
      <c r="K113" s="1187">
        <f t="shared" si="65"/>
        <v>0.15094339622641509</v>
      </c>
      <c r="L113" s="1187">
        <v>5.93</v>
      </c>
      <c r="M113" s="1187">
        <f t="shared" si="66"/>
        <v>142.32</v>
      </c>
      <c r="N113" s="1070">
        <v>1</v>
      </c>
      <c r="O113" s="1187">
        <f t="shared" si="67"/>
        <v>142.32</v>
      </c>
      <c r="P113" s="1187">
        <f t="shared" si="68"/>
        <v>34.28</v>
      </c>
      <c r="Q113" s="1189">
        <f t="shared" si="69"/>
        <v>176.6</v>
      </c>
    </row>
    <row r="114" spans="1:17" s="1576" customFormat="1" ht="20.25" customHeight="1" x14ac:dyDescent="0.25">
      <c r="A114" s="1171" t="s">
        <v>1149</v>
      </c>
      <c r="B114" s="948"/>
      <c r="C114" s="1269"/>
      <c r="D114" s="952"/>
      <c r="E114" s="952"/>
      <c r="F114" s="952"/>
      <c r="G114" s="952"/>
      <c r="H114" s="952"/>
      <c r="I114" s="953"/>
      <c r="J114" s="954">
        <v>24</v>
      </c>
      <c r="K114" s="1187">
        <f t="shared" si="65"/>
        <v>0.15094339622641509</v>
      </c>
      <c r="L114" s="1187">
        <v>5.93</v>
      </c>
      <c r="M114" s="1187">
        <f t="shared" si="66"/>
        <v>142.32</v>
      </c>
      <c r="N114" s="1070">
        <v>1</v>
      </c>
      <c r="O114" s="1187">
        <f t="shared" si="67"/>
        <v>142.32</v>
      </c>
      <c r="P114" s="1187">
        <f t="shared" si="68"/>
        <v>34.28</v>
      </c>
      <c r="Q114" s="1189">
        <f t="shared" si="69"/>
        <v>176.6</v>
      </c>
    </row>
    <row r="115" spans="1:17" s="1576" customFormat="1" ht="20.25" customHeight="1" x14ac:dyDescent="0.25">
      <c r="A115" s="1171" t="s">
        <v>1149</v>
      </c>
      <c r="B115" s="948"/>
      <c r="C115" s="1269"/>
      <c r="D115" s="952"/>
      <c r="E115" s="952"/>
      <c r="F115" s="952"/>
      <c r="G115" s="952"/>
      <c r="H115" s="952"/>
      <c r="I115" s="953"/>
      <c r="J115" s="954">
        <v>16</v>
      </c>
      <c r="K115" s="1187">
        <f t="shared" si="65"/>
        <v>0.10062893081761007</v>
      </c>
      <c r="L115" s="1187">
        <v>5.93</v>
      </c>
      <c r="M115" s="1187">
        <f t="shared" si="66"/>
        <v>94.88</v>
      </c>
      <c r="N115" s="1070">
        <v>1</v>
      </c>
      <c r="O115" s="1187">
        <f t="shared" si="67"/>
        <v>94.88</v>
      </c>
      <c r="P115" s="1187">
        <f t="shared" si="68"/>
        <v>22.86</v>
      </c>
      <c r="Q115" s="1189">
        <f t="shared" si="69"/>
        <v>117.74</v>
      </c>
    </row>
    <row r="116" spans="1:17" s="1576" customFormat="1" ht="20.25" customHeight="1" x14ac:dyDescent="0.25">
      <c r="A116" s="1171" t="s">
        <v>1149</v>
      </c>
      <c r="B116" s="948"/>
      <c r="C116" s="1269"/>
      <c r="D116" s="952"/>
      <c r="E116" s="952"/>
      <c r="F116" s="952"/>
      <c r="G116" s="952"/>
      <c r="H116" s="952"/>
      <c r="I116" s="953"/>
      <c r="J116" s="954">
        <v>24</v>
      </c>
      <c r="K116" s="1187">
        <f t="shared" si="65"/>
        <v>0.15094339622641509</v>
      </c>
      <c r="L116" s="1187">
        <v>5.93</v>
      </c>
      <c r="M116" s="1187">
        <f t="shared" si="66"/>
        <v>142.32</v>
      </c>
      <c r="N116" s="1070">
        <v>1</v>
      </c>
      <c r="O116" s="1187">
        <f t="shared" si="67"/>
        <v>142.32</v>
      </c>
      <c r="P116" s="1187">
        <f t="shared" si="68"/>
        <v>34.28</v>
      </c>
      <c r="Q116" s="1189">
        <f t="shared" si="69"/>
        <v>176.6</v>
      </c>
    </row>
    <row r="117" spans="1:17" s="1576" customFormat="1" ht="20.25" customHeight="1" x14ac:dyDescent="0.25">
      <c r="A117" s="1171" t="s">
        <v>1151</v>
      </c>
      <c r="B117" s="954">
        <v>16</v>
      </c>
      <c r="C117" s="1187">
        <f t="shared" ref="C117:C119" si="75">B117/159</f>
        <v>0.10062893081761007</v>
      </c>
      <c r="D117" s="952">
        <f>1280/159</f>
        <v>8.050314465408805</v>
      </c>
      <c r="E117" s="952">
        <f t="shared" ref="E117" si="76">(B117*D117)</f>
        <v>128.80503144654088</v>
      </c>
      <c r="F117" s="1070">
        <v>0.2</v>
      </c>
      <c r="G117" s="952">
        <f t="shared" ref="G117" si="77">ROUND(E117*F117,2)</f>
        <v>25.76</v>
      </c>
      <c r="H117" s="952">
        <f t="shared" ref="H117:H119" si="78">ROUND(G117*0.2409,2)</f>
        <v>6.21</v>
      </c>
      <c r="I117" s="953">
        <f t="shared" ref="I117" si="79">G117+H117</f>
        <v>31.970000000000002</v>
      </c>
      <c r="J117" s="954">
        <f>72-16</f>
        <v>56</v>
      </c>
      <c r="K117" s="1187">
        <f t="shared" si="65"/>
        <v>0.3522012578616352</v>
      </c>
      <c r="L117" s="1187">
        <f>1280/159</f>
        <v>8.050314465408805</v>
      </c>
      <c r="M117" s="1187">
        <f>(J117*L117)-0.01</f>
        <v>450.8076100628931</v>
      </c>
      <c r="N117" s="1070">
        <v>1</v>
      </c>
      <c r="O117" s="1187">
        <f t="shared" si="67"/>
        <v>450.81</v>
      </c>
      <c r="P117" s="1187">
        <f t="shared" si="68"/>
        <v>108.6</v>
      </c>
      <c r="Q117" s="1189">
        <f t="shared" si="69"/>
        <v>559.41</v>
      </c>
    </row>
    <row r="118" spans="1:17" s="1576" customFormat="1" ht="20.25" customHeight="1" x14ac:dyDescent="0.25">
      <c r="A118" s="1171" t="s">
        <v>1150</v>
      </c>
      <c r="B118" s="948"/>
      <c r="C118" s="1269"/>
      <c r="D118" s="952"/>
      <c r="E118" s="952"/>
      <c r="F118" s="952"/>
      <c r="G118" s="952"/>
      <c r="H118" s="952"/>
      <c r="I118" s="953"/>
      <c r="J118" s="954">
        <v>32</v>
      </c>
      <c r="K118" s="1187">
        <f t="shared" si="65"/>
        <v>0.20125786163522014</v>
      </c>
      <c r="L118" s="1187">
        <f>1045/159</f>
        <v>6.5723270440251573</v>
      </c>
      <c r="M118" s="1187">
        <f t="shared" si="66"/>
        <v>210.31446540880503</v>
      </c>
      <c r="N118" s="1070">
        <v>1</v>
      </c>
      <c r="O118" s="1187">
        <f t="shared" si="67"/>
        <v>210.31</v>
      </c>
      <c r="P118" s="1187">
        <f t="shared" si="68"/>
        <v>50.66</v>
      </c>
      <c r="Q118" s="1189">
        <f t="shared" si="69"/>
        <v>260.97000000000003</v>
      </c>
    </row>
    <row r="119" spans="1:17" s="1576" customFormat="1" ht="20.25" customHeight="1" x14ac:dyDescent="0.25">
      <c r="A119" s="1171" t="s">
        <v>1151</v>
      </c>
      <c r="B119" s="954">
        <v>16</v>
      </c>
      <c r="C119" s="1187">
        <f t="shared" si="75"/>
        <v>0.10062893081761007</v>
      </c>
      <c r="D119" s="952">
        <f>1280/159</f>
        <v>8.050314465408805</v>
      </c>
      <c r="E119" s="952">
        <f t="shared" ref="E119" si="80">(B119*D119)</f>
        <v>128.80503144654088</v>
      </c>
      <c r="F119" s="1070">
        <v>0.2</v>
      </c>
      <c r="G119" s="952">
        <f t="shared" ref="G119" si="81">ROUND(E119*F119,2)</f>
        <v>25.76</v>
      </c>
      <c r="H119" s="952">
        <f t="shared" si="78"/>
        <v>6.21</v>
      </c>
      <c r="I119" s="953">
        <f t="shared" ref="I119" si="82">G119+H119</f>
        <v>31.970000000000002</v>
      </c>
      <c r="J119" s="954">
        <f>80-16</f>
        <v>64</v>
      </c>
      <c r="K119" s="1187">
        <f t="shared" si="65"/>
        <v>0.40251572327044027</v>
      </c>
      <c r="L119" s="1187">
        <f>1280/159</f>
        <v>8.050314465408805</v>
      </c>
      <c r="M119" s="1187">
        <f>(J119*L119)+0.01</f>
        <v>515.23012578616351</v>
      </c>
      <c r="N119" s="1070">
        <v>1</v>
      </c>
      <c r="O119" s="1187">
        <f t="shared" si="67"/>
        <v>515.23</v>
      </c>
      <c r="P119" s="1187">
        <f t="shared" si="68"/>
        <v>124.12</v>
      </c>
      <c r="Q119" s="1189">
        <f t="shared" si="69"/>
        <v>639.35</v>
      </c>
    </row>
    <row r="120" spans="1:17" s="1573" customFormat="1" ht="45" customHeight="1" x14ac:dyDescent="0.25">
      <c r="A120" s="1196" t="s">
        <v>1160</v>
      </c>
      <c r="B120" s="402"/>
      <c r="C120" s="1082"/>
      <c r="D120" s="960"/>
      <c r="E120" s="960"/>
      <c r="F120" s="960"/>
      <c r="G120" s="960"/>
      <c r="H120" s="960"/>
      <c r="I120" s="1083"/>
      <c r="J120" s="959">
        <f>J121</f>
        <v>416.5</v>
      </c>
      <c r="K120" s="1078">
        <f t="shared" ref="K120:Q120" si="83">K121</f>
        <v>2.6194968553459117</v>
      </c>
      <c r="L120" s="1082"/>
      <c r="M120" s="1082"/>
      <c r="N120" s="1082"/>
      <c r="O120" s="1082">
        <f t="shared" si="83"/>
        <v>607.27</v>
      </c>
      <c r="P120" s="1082">
        <f t="shared" si="83"/>
        <v>146.27000000000001</v>
      </c>
      <c r="Q120" s="1208">
        <f t="shared" si="83"/>
        <v>753.53999999999985</v>
      </c>
    </row>
    <row r="121" spans="1:17" s="1573" customFormat="1" ht="37.5" customHeight="1" x14ac:dyDescent="0.25">
      <c r="A121" s="1169" t="s">
        <v>8</v>
      </c>
      <c r="B121" s="970"/>
      <c r="C121" s="1192"/>
      <c r="D121" s="358"/>
      <c r="E121" s="358"/>
      <c r="F121" s="358"/>
      <c r="G121" s="358"/>
      <c r="H121" s="358"/>
      <c r="I121" s="1190"/>
      <c r="J121" s="1191">
        <f>SUM(J122:J140)</f>
        <v>416.5</v>
      </c>
      <c r="K121" s="1193">
        <f t="shared" ref="K121:Q121" si="84">SUM(K122:K140)</f>
        <v>2.6194968553459117</v>
      </c>
      <c r="L121" s="1193"/>
      <c r="M121" s="1193"/>
      <c r="N121" s="1194"/>
      <c r="O121" s="1193">
        <f t="shared" si="84"/>
        <v>607.27</v>
      </c>
      <c r="P121" s="1193">
        <f t="shared" si="84"/>
        <v>146.27000000000001</v>
      </c>
      <c r="Q121" s="1195">
        <f t="shared" si="84"/>
        <v>753.53999999999985</v>
      </c>
    </row>
    <row r="122" spans="1:17" s="1576" customFormat="1" ht="25.5" customHeight="1" x14ac:dyDescent="0.25">
      <c r="A122" s="1174" t="s">
        <v>1161</v>
      </c>
      <c r="B122" s="948"/>
      <c r="C122" s="1269"/>
      <c r="D122" s="952"/>
      <c r="E122" s="952"/>
      <c r="F122" s="952"/>
      <c r="G122" s="952"/>
      <c r="H122" s="952"/>
      <c r="I122" s="953"/>
      <c r="J122" s="954">
        <v>48</v>
      </c>
      <c r="K122" s="1187">
        <f t="shared" ref="K122:K140" si="85">J122/159</f>
        <v>0.30188679245283018</v>
      </c>
      <c r="L122" s="1187">
        <v>3.64</v>
      </c>
      <c r="M122" s="1187">
        <f>(J122*L122)</f>
        <v>174.72</v>
      </c>
      <c r="N122" s="1070">
        <v>0.3</v>
      </c>
      <c r="O122" s="1187">
        <f>ROUND(M122*N122,2)-0.01</f>
        <v>52.410000000000004</v>
      </c>
      <c r="P122" s="1187">
        <f t="shared" ref="P122:P140" si="86">ROUND(O122*0.2409,2)</f>
        <v>12.63</v>
      </c>
      <c r="Q122" s="1189">
        <f t="shared" ref="Q122:Q140" si="87">O122+P122</f>
        <v>65.040000000000006</v>
      </c>
    </row>
    <row r="123" spans="1:17" s="1576" customFormat="1" ht="25.5" customHeight="1" x14ac:dyDescent="0.25">
      <c r="A123" s="1174" t="s">
        <v>1161</v>
      </c>
      <c r="B123" s="948"/>
      <c r="C123" s="1269"/>
      <c r="D123" s="952"/>
      <c r="E123" s="952"/>
      <c r="F123" s="952"/>
      <c r="G123" s="952"/>
      <c r="H123" s="952"/>
      <c r="I123" s="953"/>
      <c r="J123" s="954">
        <v>24</v>
      </c>
      <c r="K123" s="1187">
        <f t="shared" si="85"/>
        <v>0.15094339622641509</v>
      </c>
      <c r="L123" s="1187">
        <v>3.64</v>
      </c>
      <c r="M123" s="1187">
        <f t="shared" ref="M123:M131" si="88">(J123*L123)</f>
        <v>87.36</v>
      </c>
      <c r="N123" s="1070">
        <v>0.3</v>
      </c>
      <c r="O123" s="1187">
        <f t="shared" ref="O123:O140" si="89">ROUND(M123*N123,2)</f>
        <v>26.21</v>
      </c>
      <c r="P123" s="1187">
        <f t="shared" si="86"/>
        <v>6.31</v>
      </c>
      <c r="Q123" s="1189">
        <f t="shared" si="87"/>
        <v>32.520000000000003</v>
      </c>
    </row>
    <row r="124" spans="1:17" s="1576" customFormat="1" ht="25.5" customHeight="1" x14ac:dyDescent="0.25">
      <c r="A124" s="1174" t="s">
        <v>1161</v>
      </c>
      <c r="B124" s="948"/>
      <c r="C124" s="1269"/>
      <c r="D124" s="952"/>
      <c r="E124" s="952"/>
      <c r="F124" s="952"/>
      <c r="G124" s="952"/>
      <c r="H124" s="952"/>
      <c r="I124" s="953"/>
      <c r="J124" s="954">
        <v>32</v>
      </c>
      <c r="K124" s="1187">
        <f t="shared" si="85"/>
        <v>0.20125786163522014</v>
      </c>
      <c r="L124" s="1187">
        <v>3.64</v>
      </c>
      <c r="M124" s="1187">
        <f t="shared" si="88"/>
        <v>116.48</v>
      </c>
      <c r="N124" s="1070">
        <v>0.3</v>
      </c>
      <c r="O124" s="1187">
        <f>ROUND(M124*N124,2)+0.01</f>
        <v>34.949999999999996</v>
      </c>
      <c r="P124" s="1187">
        <f t="shared" si="86"/>
        <v>8.42</v>
      </c>
      <c r="Q124" s="1189">
        <f t="shared" si="87"/>
        <v>43.37</v>
      </c>
    </row>
    <row r="125" spans="1:17" s="1576" customFormat="1" ht="25.5" customHeight="1" x14ac:dyDescent="0.25">
      <c r="A125" s="1174" t="s">
        <v>1161</v>
      </c>
      <c r="B125" s="948"/>
      <c r="C125" s="1269"/>
      <c r="D125" s="952"/>
      <c r="E125" s="952"/>
      <c r="F125" s="952"/>
      <c r="G125" s="952"/>
      <c r="H125" s="952"/>
      <c r="I125" s="953"/>
      <c r="J125" s="954">
        <v>40</v>
      </c>
      <c r="K125" s="1187">
        <f t="shared" si="85"/>
        <v>0.25157232704402516</v>
      </c>
      <c r="L125" s="1187">
        <v>3.64</v>
      </c>
      <c r="M125" s="1187">
        <f t="shared" si="88"/>
        <v>145.6</v>
      </c>
      <c r="N125" s="1070">
        <v>0.3</v>
      </c>
      <c r="O125" s="1187">
        <f t="shared" si="89"/>
        <v>43.68</v>
      </c>
      <c r="P125" s="1187">
        <f t="shared" si="86"/>
        <v>10.52</v>
      </c>
      <c r="Q125" s="1189">
        <f t="shared" si="87"/>
        <v>54.2</v>
      </c>
    </row>
    <row r="126" spans="1:17" s="1576" customFormat="1" ht="25.5" customHeight="1" x14ac:dyDescent="0.25">
      <c r="A126" s="1174" t="s">
        <v>1162</v>
      </c>
      <c r="B126" s="948"/>
      <c r="C126" s="1269"/>
      <c r="D126" s="952"/>
      <c r="E126" s="952"/>
      <c r="F126" s="952"/>
      <c r="G126" s="952"/>
      <c r="H126" s="952"/>
      <c r="I126" s="953"/>
      <c r="J126" s="954">
        <v>10</v>
      </c>
      <c r="K126" s="1187">
        <f t="shared" si="85"/>
        <v>6.2893081761006289E-2</v>
      </c>
      <c r="L126" s="1187">
        <v>8.81</v>
      </c>
      <c r="M126" s="1187">
        <f t="shared" si="88"/>
        <v>88.100000000000009</v>
      </c>
      <c r="N126" s="1070">
        <v>0.3</v>
      </c>
      <c r="O126" s="1187">
        <f>ROUND(M126*N126,2)-0.01</f>
        <v>26.419999999999998</v>
      </c>
      <c r="P126" s="1187">
        <f t="shared" si="86"/>
        <v>6.36</v>
      </c>
      <c r="Q126" s="1189">
        <f t="shared" si="87"/>
        <v>32.78</v>
      </c>
    </row>
    <row r="127" spans="1:17" s="1576" customFormat="1" ht="25.5" customHeight="1" x14ac:dyDescent="0.25">
      <c r="A127" s="1174" t="s">
        <v>1163</v>
      </c>
      <c r="B127" s="948"/>
      <c r="C127" s="1269"/>
      <c r="D127" s="952"/>
      <c r="E127" s="952"/>
      <c r="F127" s="952"/>
      <c r="G127" s="952"/>
      <c r="H127" s="952"/>
      <c r="I127" s="953"/>
      <c r="J127" s="954">
        <v>32</v>
      </c>
      <c r="K127" s="1187">
        <f t="shared" si="85"/>
        <v>0.20125786163522014</v>
      </c>
      <c r="L127" s="1187">
        <f>972.96/119</f>
        <v>8.176134453781513</v>
      </c>
      <c r="M127" s="1187">
        <f t="shared" si="88"/>
        <v>261.63630252100842</v>
      </c>
      <c r="N127" s="1070">
        <v>0.3</v>
      </c>
      <c r="O127" s="1187">
        <f t="shared" si="89"/>
        <v>78.489999999999995</v>
      </c>
      <c r="P127" s="1187">
        <f t="shared" si="86"/>
        <v>18.91</v>
      </c>
      <c r="Q127" s="1189">
        <f t="shared" si="87"/>
        <v>97.399999999999991</v>
      </c>
    </row>
    <row r="128" spans="1:17" s="1576" customFormat="1" ht="25.5" customHeight="1" x14ac:dyDescent="0.25">
      <c r="A128" s="1174" t="s">
        <v>1164</v>
      </c>
      <c r="B128" s="948"/>
      <c r="C128" s="1269"/>
      <c r="D128" s="952"/>
      <c r="E128" s="952"/>
      <c r="F128" s="952"/>
      <c r="G128" s="952"/>
      <c r="H128" s="952"/>
      <c r="I128" s="953"/>
      <c r="J128" s="954">
        <v>32</v>
      </c>
      <c r="K128" s="1187">
        <f t="shared" si="85"/>
        <v>0.20125786163522014</v>
      </c>
      <c r="L128" s="1187">
        <f>1093/159</f>
        <v>6.8742138364779874</v>
      </c>
      <c r="M128" s="1187">
        <f t="shared" si="88"/>
        <v>219.9748427672956</v>
      </c>
      <c r="N128" s="1070">
        <v>0.3</v>
      </c>
      <c r="O128" s="1187">
        <f t="shared" si="89"/>
        <v>65.989999999999995</v>
      </c>
      <c r="P128" s="1187">
        <f t="shared" si="86"/>
        <v>15.9</v>
      </c>
      <c r="Q128" s="1189">
        <f t="shared" si="87"/>
        <v>81.89</v>
      </c>
    </row>
    <row r="129" spans="1:17" s="1576" customFormat="1" ht="25.5" customHeight="1" x14ac:dyDescent="0.25">
      <c r="A129" s="1174" t="s">
        <v>1165</v>
      </c>
      <c r="B129" s="948"/>
      <c r="C129" s="1269"/>
      <c r="D129" s="952"/>
      <c r="E129" s="952"/>
      <c r="F129" s="952"/>
      <c r="G129" s="952"/>
      <c r="H129" s="952"/>
      <c r="I129" s="953"/>
      <c r="J129" s="954">
        <v>30</v>
      </c>
      <c r="K129" s="1187">
        <f t="shared" si="85"/>
        <v>0.18867924528301888</v>
      </c>
      <c r="L129" s="1187">
        <v>3.64</v>
      </c>
      <c r="M129" s="1187">
        <f t="shared" si="88"/>
        <v>109.2</v>
      </c>
      <c r="N129" s="1070">
        <v>0.3</v>
      </c>
      <c r="O129" s="1187">
        <f t="shared" si="89"/>
        <v>32.76</v>
      </c>
      <c r="P129" s="1187">
        <f t="shared" si="86"/>
        <v>7.89</v>
      </c>
      <c r="Q129" s="1189">
        <f t="shared" si="87"/>
        <v>40.65</v>
      </c>
    </row>
    <row r="130" spans="1:17" s="1576" customFormat="1" ht="25.5" customHeight="1" x14ac:dyDescent="0.25">
      <c r="A130" s="1174" t="s">
        <v>1165</v>
      </c>
      <c r="B130" s="948"/>
      <c r="C130" s="1269"/>
      <c r="D130" s="952"/>
      <c r="E130" s="952"/>
      <c r="F130" s="952"/>
      <c r="G130" s="952"/>
      <c r="H130" s="952"/>
      <c r="I130" s="953"/>
      <c r="J130" s="954">
        <v>28</v>
      </c>
      <c r="K130" s="1187">
        <f t="shared" si="85"/>
        <v>0.1761006289308176</v>
      </c>
      <c r="L130" s="1187">
        <v>3.64</v>
      </c>
      <c r="M130" s="1187">
        <f t="shared" si="88"/>
        <v>101.92</v>
      </c>
      <c r="N130" s="1070">
        <v>0.3</v>
      </c>
      <c r="O130" s="1187">
        <f>ROUND(M130*N130,2)-0.01</f>
        <v>30.569999999999997</v>
      </c>
      <c r="P130" s="1187">
        <f t="shared" si="86"/>
        <v>7.36</v>
      </c>
      <c r="Q130" s="1189">
        <f t="shared" si="87"/>
        <v>37.93</v>
      </c>
    </row>
    <row r="131" spans="1:17" s="1576" customFormat="1" ht="25.5" customHeight="1" x14ac:dyDescent="0.25">
      <c r="A131" s="1174" t="s">
        <v>1166</v>
      </c>
      <c r="B131" s="948"/>
      <c r="C131" s="1269"/>
      <c r="D131" s="952"/>
      <c r="E131" s="952"/>
      <c r="F131" s="952"/>
      <c r="G131" s="952"/>
      <c r="H131" s="952"/>
      <c r="I131" s="953"/>
      <c r="J131" s="954">
        <v>15</v>
      </c>
      <c r="K131" s="1187">
        <f t="shared" si="85"/>
        <v>9.4339622641509441E-2</v>
      </c>
      <c r="L131" s="1187">
        <v>5.69</v>
      </c>
      <c r="M131" s="1187">
        <f t="shared" si="88"/>
        <v>85.350000000000009</v>
      </c>
      <c r="N131" s="1070">
        <v>0.3</v>
      </c>
      <c r="O131" s="1187">
        <f t="shared" si="89"/>
        <v>25.61</v>
      </c>
      <c r="P131" s="1187">
        <f t="shared" si="86"/>
        <v>6.17</v>
      </c>
      <c r="Q131" s="1189">
        <f t="shared" si="87"/>
        <v>31.78</v>
      </c>
    </row>
    <row r="132" spans="1:17" s="1576" customFormat="1" ht="25.5" customHeight="1" x14ac:dyDescent="0.25">
      <c r="A132" s="1174" t="s">
        <v>1167</v>
      </c>
      <c r="B132" s="948"/>
      <c r="C132" s="1269"/>
      <c r="D132" s="952"/>
      <c r="E132" s="952"/>
      <c r="F132" s="952"/>
      <c r="G132" s="952"/>
      <c r="H132" s="952"/>
      <c r="I132" s="953"/>
      <c r="J132" s="954">
        <v>4.5</v>
      </c>
      <c r="K132" s="1187">
        <f t="shared" si="85"/>
        <v>2.8301886792452831E-2</v>
      </c>
      <c r="L132" s="1187">
        <v>4.5</v>
      </c>
      <c r="M132" s="1187">
        <f>(J132*L132)+0.01</f>
        <v>20.260000000000002</v>
      </c>
      <c r="N132" s="1070">
        <v>0.3</v>
      </c>
      <c r="O132" s="1187">
        <f t="shared" si="89"/>
        <v>6.08</v>
      </c>
      <c r="P132" s="1187">
        <f t="shared" si="86"/>
        <v>1.46</v>
      </c>
      <c r="Q132" s="1189">
        <f t="shared" si="87"/>
        <v>7.54</v>
      </c>
    </row>
    <row r="133" spans="1:17" s="1576" customFormat="1" ht="25.5" customHeight="1" x14ac:dyDescent="0.25">
      <c r="A133" s="1174" t="s">
        <v>201</v>
      </c>
      <c r="B133" s="948"/>
      <c r="C133" s="1269"/>
      <c r="D133" s="952"/>
      <c r="E133" s="952"/>
      <c r="F133" s="952"/>
      <c r="G133" s="952"/>
      <c r="H133" s="952"/>
      <c r="I133" s="953"/>
      <c r="J133" s="954">
        <v>10</v>
      </c>
      <c r="K133" s="1187">
        <f t="shared" si="85"/>
        <v>6.2893081761006289E-2</v>
      </c>
      <c r="L133" s="1187">
        <v>8.39</v>
      </c>
      <c r="M133" s="1187">
        <f t="shared" ref="M133:M140" si="90">(J133*L133)</f>
        <v>83.9</v>
      </c>
      <c r="N133" s="1070">
        <v>0.3</v>
      </c>
      <c r="O133" s="1187">
        <f t="shared" si="89"/>
        <v>25.17</v>
      </c>
      <c r="P133" s="1187">
        <f t="shared" si="86"/>
        <v>6.06</v>
      </c>
      <c r="Q133" s="1189">
        <f t="shared" si="87"/>
        <v>31.23</v>
      </c>
    </row>
    <row r="134" spans="1:17" s="1576" customFormat="1" ht="25.5" customHeight="1" x14ac:dyDescent="0.25">
      <c r="A134" s="1174" t="s">
        <v>1163</v>
      </c>
      <c r="B134" s="948"/>
      <c r="C134" s="1269"/>
      <c r="D134" s="952"/>
      <c r="E134" s="952"/>
      <c r="F134" s="952"/>
      <c r="G134" s="952"/>
      <c r="H134" s="952"/>
      <c r="I134" s="953"/>
      <c r="J134" s="954">
        <v>15</v>
      </c>
      <c r="K134" s="1187">
        <f t="shared" si="85"/>
        <v>9.4339622641509441E-2</v>
      </c>
      <c r="L134" s="1187">
        <v>7.79</v>
      </c>
      <c r="M134" s="1187">
        <f t="shared" si="90"/>
        <v>116.85</v>
      </c>
      <c r="N134" s="1070">
        <v>0.3</v>
      </c>
      <c r="O134" s="1187">
        <f t="shared" si="89"/>
        <v>35.06</v>
      </c>
      <c r="P134" s="1187">
        <f t="shared" si="86"/>
        <v>8.4499999999999993</v>
      </c>
      <c r="Q134" s="1189">
        <f t="shared" si="87"/>
        <v>43.510000000000005</v>
      </c>
    </row>
    <row r="135" spans="1:17" s="1576" customFormat="1" ht="25.5" customHeight="1" x14ac:dyDescent="0.25">
      <c r="A135" s="1174" t="s">
        <v>1168</v>
      </c>
      <c r="B135" s="948"/>
      <c r="C135" s="1269"/>
      <c r="D135" s="952"/>
      <c r="E135" s="952"/>
      <c r="F135" s="952"/>
      <c r="G135" s="952"/>
      <c r="H135" s="952"/>
      <c r="I135" s="953"/>
      <c r="J135" s="954">
        <v>24</v>
      </c>
      <c r="K135" s="1187">
        <f t="shared" si="85"/>
        <v>0.15094339622641509</v>
      </c>
      <c r="L135" s="1187">
        <v>3.64</v>
      </c>
      <c r="M135" s="1187">
        <f t="shared" si="90"/>
        <v>87.36</v>
      </c>
      <c r="N135" s="1070">
        <v>0.3</v>
      </c>
      <c r="O135" s="1187">
        <f t="shared" si="89"/>
        <v>26.21</v>
      </c>
      <c r="P135" s="1187">
        <f t="shared" si="86"/>
        <v>6.31</v>
      </c>
      <c r="Q135" s="1189">
        <f t="shared" si="87"/>
        <v>32.520000000000003</v>
      </c>
    </row>
    <row r="136" spans="1:17" s="1576" customFormat="1" ht="25.5" customHeight="1" x14ac:dyDescent="0.25">
      <c r="A136" s="1174" t="s">
        <v>1168</v>
      </c>
      <c r="B136" s="948"/>
      <c r="C136" s="1269"/>
      <c r="D136" s="952"/>
      <c r="E136" s="952"/>
      <c r="F136" s="952"/>
      <c r="G136" s="952"/>
      <c r="H136" s="952"/>
      <c r="I136" s="953"/>
      <c r="J136" s="954">
        <v>24</v>
      </c>
      <c r="K136" s="1187">
        <f t="shared" si="85"/>
        <v>0.15094339622641509</v>
      </c>
      <c r="L136" s="1187">
        <v>3.64</v>
      </c>
      <c r="M136" s="1187">
        <f t="shared" si="90"/>
        <v>87.36</v>
      </c>
      <c r="N136" s="1070">
        <v>0.3</v>
      </c>
      <c r="O136" s="1187">
        <f t="shared" si="89"/>
        <v>26.21</v>
      </c>
      <c r="P136" s="1187">
        <f t="shared" si="86"/>
        <v>6.31</v>
      </c>
      <c r="Q136" s="1189">
        <f t="shared" si="87"/>
        <v>32.520000000000003</v>
      </c>
    </row>
    <row r="137" spans="1:17" s="1576" customFormat="1" ht="25.5" customHeight="1" x14ac:dyDescent="0.25">
      <c r="A137" s="1174" t="s">
        <v>1168</v>
      </c>
      <c r="B137" s="948"/>
      <c r="C137" s="1269"/>
      <c r="D137" s="952"/>
      <c r="E137" s="952"/>
      <c r="F137" s="952"/>
      <c r="G137" s="952"/>
      <c r="H137" s="952"/>
      <c r="I137" s="953"/>
      <c r="J137" s="954">
        <v>8</v>
      </c>
      <c r="K137" s="1187">
        <f t="shared" si="85"/>
        <v>5.0314465408805034E-2</v>
      </c>
      <c r="L137" s="1187">
        <v>3.64</v>
      </c>
      <c r="M137" s="1187">
        <f t="shared" si="90"/>
        <v>29.12</v>
      </c>
      <c r="N137" s="1070">
        <v>0.3</v>
      </c>
      <c r="O137" s="1187">
        <f>ROUND(M137*N137,2)-0.01</f>
        <v>8.73</v>
      </c>
      <c r="P137" s="1187">
        <f t="shared" si="86"/>
        <v>2.1</v>
      </c>
      <c r="Q137" s="1189">
        <f t="shared" si="87"/>
        <v>10.83</v>
      </c>
    </row>
    <row r="138" spans="1:17" s="1576" customFormat="1" ht="25.5" customHeight="1" x14ac:dyDescent="0.25">
      <c r="A138" s="1174" t="s">
        <v>1168</v>
      </c>
      <c r="B138" s="948"/>
      <c r="C138" s="1269"/>
      <c r="D138" s="952"/>
      <c r="E138" s="952"/>
      <c r="F138" s="952"/>
      <c r="G138" s="952"/>
      <c r="H138" s="952"/>
      <c r="I138" s="953"/>
      <c r="J138" s="954">
        <v>16</v>
      </c>
      <c r="K138" s="1187">
        <f t="shared" si="85"/>
        <v>0.10062893081761007</v>
      </c>
      <c r="L138" s="1187">
        <v>3.64</v>
      </c>
      <c r="M138" s="1187">
        <f t="shared" si="90"/>
        <v>58.24</v>
      </c>
      <c r="N138" s="1070">
        <v>0.3</v>
      </c>
      <c r="O138" s="1187">
        <f t="shared" si="89"/>
        <v>17.47</v>
      </c>
      <c r="P138" s="1187">
        <f t="shared" si="86"/>
        <v>4.21</v>
      </c>
      <c r="Q138" s="1189">
        <f t="shared" si="87"/>
        <v>21.68</v>
      </c>
    </row>
    <row r="139" spans="1:17" s="1576" customFormat="1" ht="25.5" customHeight="1" x14ac:dyDescent="0.25">
      <c r="A139" s="1174" t="s">
        <v>1164</v>
      </c>
      <c r="B139" s="948"/>
      <c r="C139" s="1269"/>
      <c r="D139" s="952"/>
      <c r="E139" s="952"/>
      <c r="F139" s="952"/>
      <c r="G139" s="952"/>
      <c r="H139" s="952"/>
      <c r="I139" s="953"/>
      <c r="J139" s="954">
        <v>8</v>
      </c>
      <c r="K139" s="1187">
        <f t="shared" si="85"/>
        <v>5.0314465408805034E-2</v>
      </c>
      <c r="L139" s="1187">
        <f>708.04/103</f>
        <v>6.874174757281553</v>
      </c>
      <c r="M139" s="1187">
        <f t="shared" si="90"/>
        <v>54.993398058252424</v>
      </c>
      <c r="N139" s="1070">
        <v>0.3</v>
      </c>
      <c r="O139" s="1187">
        <f t="shared" si="89"/>
        <v>16.5</v>
      </c>
      <c r="P139" s="1187">
        <f t="shared" si="86"/>
        <v>3.97</v>
      </c>
      <c r="Q139" s="1189">
        <f t="shared" si="87"/>
        <v>20.47</v>
      </c>
    </row>
    <row r="140" spans="1:17" s="1576" customFormat="1" ht="25.5" customHeight="1" thickBot="1" x14ac:dyDescent="0.3">
      <c r="A140" s="1197" t="s">
        <v>1169</v>
      </c>
      <c r="B140" s="71"/>
      <c r="C140" s="1202"/>
      <c r="D140" s="72"/>
      <c r="E140" s="72"/>
      <c r="F140" s="72"/>
      <c r="G140" s="72"/>
      <c r="H140" s="72"/>
      <c r="I140" s="1203"/>
      <c r="J140" s="73">
        <v>16</v>
      </c>
      <c r="K140" s="1209">
        <f t="shared" si="85"/>
        <v>0.10062893081761007</v>
      </c>
      <c r="L140" s="1209">
        <v>5.99</v>
      </c>
      <c r="M140" s="1209">
        <f t="shared" si="90"/>
        <v>95.84</v>
      </c>
      <c r="N140" s="1210">
        <v>0.3</v>
      </c>
      <c r="O140" s="1209">
        <f t="shared" si="89"/>
        <v>28.75</v>
      </c>
      <c r="P140" s="1209">
        <f t="shared" si="86"/>
        <v>6.93</v>
      </c>
      <c r="Q140" s="1211">
        <f t="shared" si="87"/>
        <v>35.68</v>
      </c>
    </row>
    <row r="143" spans="1:17" x14ac:dyDescent="0.25">
      <c r="A143" s="393" t="s">
        <v>168</v>
      </c>
    </row>
    <row r="144" spans="1:17" ht="18" customHeight="1" x14ac:dyDescent="0.25"/>
    <row r="145" spans="1:1" x14ac:dyDescent="0.25">
      <c r="A145" s="393" t="s">
        <v>1170</v>
      </c>
    </row>
    <row r="146" spans="1:1" x14ac:dyDescent="0.25">
      <c r="A146" s="393" t="s">
        <v>1171</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Q104"/>
  <sheetViews>
    <sheetView topLeftCell="A73" zoomScale="70" zoomScaleNormal="70" zoomScaleSheetLayoutView="80" workbookViewId="0">
      <selection activeCell="K88" sqref="K88"/>
    </sheetView>
  </sheetViews>
  <sheetFormatPr defaultColWidth="9.140625" defaultRowHeight="16.5" x14ac:dyDescent="0.25"/>
  <cols>
    <col min="1" max="1" width="47" style="2" customWidth="1"/>
    <col min="2" max="2" width="17.7109375" style="2" customWidth="1"/>
    <col min="3" max="3" width="19.85546875" style="2" customWidth="1"/>
    <col min="4" max="4" width="13.2851562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2.5703125" style="2" customWidth="1"/>
    <col min="17" max="17" width="11.7109375" style="2" customWidth="1"/>
    <col min="18" max="16384" width="9.140625" style="2"/>
  </cols>
  <sheetData>
    <row r="1" spans="1:17" x14ac:dyDescent="0.25">
      <c r="P1" s="1877" t="s">
        <v>13</v>
      </c>
      <c r="Q1" s="1877"/>
    </row>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2" t="s">
        <v>912</v>
      </c>
    </row>
    <row r="5" spans="1:17" ht="17.25" thickBot="1" x14ac:dyDescent="0.3"/>
    <row r="6" spans="1:17" ht="24" customHeight="1" x14ac:dyDescent="0.25">
      <c r="A6" s="1791"/>
      <c r="B6" s="1845" t="s">
        <v>23</v>
      </c>
      <c r="C6" s="1846"/>
      <c r="D6" s="1846"/>
      <c r="E6" s="1846"/>
      <c r="F6" s="1846"/>
      <c r="G6" s="1846"/>
      <c r="H6" s="1846"/>
      <c r="I6" s="1847"/>
      <c r="J6" s="1845" t="s">
        <v>25</v>
      </c>
      <c r="K6" s="1846"/>
      <c r="L6" s="1846"/>
      <c r="M6" s="1846"/>
      <c r="N6" s="1846"/>
      <c r="O6" s="1846"/>
      <c r="P6" s="1846"/>
      <c r="Q6" s="1847"/>
    </row>
    <row r="7" spans="1:17" ht="142.5" customHeight="1" x14ac:dyDescent="0.25">
      <c r="A7" s="1792"/>
      <c r="B7" s="22" t="s">
        <v>22</v>
      </c>
      <c r="C7" s="30" t="s">
        <v>16</v>
      </c>
      <c r="D7" s="23" t="s">
        <v>17</v>
      </c>
      <c r="E7" s="23" t="s">
        <v>14</v>
      </c>
      <c r="F7" s="23" t="s">
        <v>4</v>
      </c>
      <c r="G7" s="23" t="s">
        <v>5</v>
      </c>
      <c r="H7" s="23" t="s">
        <v>6</v>
      </c>
      <c r="I7" s="24" t="s">
        <v>7</v>
      </c>
      <c r="J7" s="22" t="s">
        <v>22</v>
      </c>
      <c r="K7" s="30" t="s">
        <v>16</v>
      </c>
      <c r="L7" s="23" t="s">
        <v>17</v>
      </c>
      <c r="M7" s="23" t="s">
        <v>14</v>
      </c>
      <c r="N7" s="23" t="s">
        <v>4</v>
      </c>
      <c r="O7" s="23" t="s">
        <v>5</v>
      </c>
      <c r="P7" s="23" t="s">
        <v>6</v>
      </c>
      <c r="Q7" s="24" t="s">
        <v>7</v>
      </c>
    </row>
    <row r="8" spans="1:17" ht="13.5" customHeight="1" x14ac:dyDescent="0.25">
      <c r="A8" s="3"/>
      <c r="B8" s="4">
        <v>1</v>
      </c>
      <c r="C8" s="25" t="s">
        <v>24</v>
      </c>
      <c r="D8" s="5">
        <v>3</v>
      </c>
      <c r="E8" s="5" t="s">
        <v>913</v>
      </c>
      <c r="F8" s="5">
        <v>5</v>
      </c>
      <c r="G8" s="5" t="s">
        <v>19</v>
      </c>
      <c r="H8" s="5" t="s">
        <v>20</v>
      </c>
      <c r="I8" s="6" t="s">
        <v>21</v>
      </c>
      <c r="J8" s="4">
        <v>1</v>
      </c>
      <c r="K8" s="25" t="s">
        <v>24</v>
      </c>
      <c r="L8" s="5">
        <v>3</v>
      </c>
      <c r="M8" s="5" t="s">
        <v>913</v>
      </c>
      <c r="N8" s="5">
        <v>5</v>
      </c>
      <c r="O8" s="5" t="s">
        <v>19</v>
      </c>
      <c r="P8" s="5" t="s">
        <v>20</v>
      </c>
      <c r="Q8" s="6" t="s">
        <v>21</v>
      </c>
    </row>
    <row r="9" spans="1:17" s="1" customFormat="1" ht="24" customHeight="1" x14ac:dyDescent="0.25">
      <c r="A9" s="7" t="s">
        <v>0</v>
      </c>
      <c r="B9" s="52">
        <f>B10+B28+B51+B90</f>
        <v>544</v>
      </c>
      <c r="C9" s="50">
        <f>C10+C28+C51+C90</f>
        <v>3.41</v>
      </c>
      <c r="D9" s="8"/>
      <c r="E9" s="8"/>
      <c r="F9" s="8"/>
      <c r="G9" s="8">
        <f>G10</f>
        <v>541.16000000000008</v>
      </c>
      <c r="H9" s="8">
        <f t="shared" ref="H9:I9" si="0">H10</f>
        <v>130.36000000000001</v>
      </c>
      <c r="I9" s="8">
        <f t="shared" si="0"/>
        <v>671.52</v>
      </c>
      <c r="J9" s="52">
        <f>J10+J28+J51+J90</f>
        <v>7530.5</v>
      </c>
      <c r="K9" s="50">
        <f>K10+K28+K51+K90</f>
        <v>48.42</v>
      </c>
      <c r="L9" s="8"/>
      <c r="M9" s="8"/>
      <c r="N9" s="8"/>
      <c r="O9" s="8">
        <f>O10+O28+O51+O90</f>
        <v>17159.109999999997</v>
      </c>
      <c r="P9" s="8">
        <f>P10+P28+P51+P90</f>
        <v>4133.6499999999996</v>
      </c>
      <c r="Q9" s="51">
        <f>Q10+Q28+Q51+Q90</f>
        <v>21292.76</v>
      </c>
    </row>
    <row r="10" spans="1:17" s="1" customFormat="1" ht="21.75" customHeight="1" x14ac:dyDescent="0.25">
      <c r="A10" s="356" t="s">
        <v>38</v>
      </c>
      <c r="B10" s="357">
        <f>B11+B16+B21</f>
        <v>544</v>
      </c>
      <c r="C10" s="26">
        <f>C11+C16+C21</f>
        <v>3.41</v>
      </c>
      <c r="D10" s="10"/>
      <c r="E10" s="10"/>
      <c r="F10" s="10"/>
      <c r="G10" s="10">
        <f>G11+G16+G21</f>
        <v>541.16000000000008</v>
      </c>
      <c r="H10" s="10">
        <f>H11+H16+H21</f>
        <v>130.36000000000001</v>
      </c>
      <c r="I10" s="11">
        <f>I11+I16+I21</f>
        <v>671.52</v>
      </c>
      <c r="J10" s="357">
        <f>J11+J16+J21</f>
        <v>1536</v>
      </c>
      <c r="K10" s="26">
        <f>K11+K16+K21</f>
        <v>9.66</v>
      </c>
      <c r="L10" s="10"/>
      <c r="M10" s="10"/>
      <c r="N10" s="10"/>
      <c r="O10" s="10">
        <f>O11+O16+O21</f>
        <v>7644.08</v>
      </c>
      <c r="P10" s="10">
        <f>P11+P16+P21</f>
        <v>1841.47</v>
      </c>
      <c r="Q10" s="11">
        <f>Q11+Q16+Q21</f>
        <v>9485.5499999999993</v>
      </c>
    </row>
    <row r="11" spans="1:17" ht="38.25" customHeight="1" x14ac:dyDescent="0.25">
      <c r="A11" s="985" t="s">
        <v>11</v>
      </c>
      <c r="B11" s="1212">
        <f>SUM(B12:B15)</f>
        <v>160</v>
      </c>
      <c r="C11" s="1116">
        <f>SUM(C12:C15)</f>
        <v>1</v>
      </c>
      <c r="D11" s="972"/>
      <c r="E11" s="972"/>
      <c r="F11" s="972"/>
      <c r="G11" s="972">
        <f>SUM(G12:G15)</f>
        <v>227.67</v>
      </c>
      <c r="H11" s="972">
        <f>SUM(H12:H15)</f>
        <v>54.84</v>
      </c>
      <c r="I11" s="973">
        <f>SUM(I12:I15)</f>
        <v>282.51</v>
      </c>
      <c r="J11" s="1212">
        <f>SUM(J12:J15)</f>
        <v>480</v>
      </c>
      <c r="K11" s="93">
        <f>SUM(K12:K15)</f>
        <v>3.02</v>
      </c>
      <c r="L11" s="972"/>
      <c r="M11" s="972"/>
      <c r="N11" s="972"/>
      <c r="O11" s="972">
        <f>SUM(O12:O15)</f>
        <v>3335.21</v>
      </c>
      <c r="P11" s="972">
        <f>SUM(P12:P15)</f>
        <v>803.46</v>
      </c>
      <c r="Q11" s="973">
        <f>SUM(Q12:Q15)</f>
        <v>4138.67</v>
      </c>
    </row>
    <row r="12" spans="1:17" ht="18.75" customHeight="1" x14ac:dyDescent="0.25">
      <c r="A12" s="12" t="s">
        <v>542</v>
      </c>
      <c r="B12" s="45">
        <v>48</v>
      </c>
      <c r="C12" s="27">
        <f>ROUND(B12/159,2)</f>
        <v>0.3</v>
      </c>
      <c r="D12" s="14">
        <v>7.1150000000000002</v>
      </c>
      <c r="E12" s="14">
        <f>ROUND(B12*D12,2)</f>
        <v>341.52</v>
      </c>
      <c r="F12" s="1117">
        <v>0.2</v>
      </c>
      <c r="G12" s="14">
        <f>ROUND(E12*F12,2)</f>
        <v>68.3</v>
      </c>
      <c r="H12" s="14">
        <f>ROUND(G12*0.2409,2)</f>
        <v>16.45</v>
      </c>
      <c r="I12" s="15">
        <f>G12+H12</f>
        <v>84.75</v>
      </c>
      <c r="J12" s="45">
        <v>72</v>
      </c>
      <c r="K12" s="27">
        <f>ROUND(J12/159,2)</f>
        <v>0.45</v>
      </c>
      <c r="L12" s="14">
        <v>7.1150000000000002</v>
      </c>
      <c r="M12" s="14">
        <f>ROUND(J12*L12,2)</f>
        <v>512.28</v>
      </c>
      <c r="N12" s="1117">
        <v>1</v>
      </c>
      <c r="O12" s="14">
        <f>ROUND(M12*N12,2)</f>
        <v>512.28</v>
      </c>
      <c r="P12" s="14">
        <f>ROUND(O12*0.2409,2)</f>
        <v>123.41</v>
      </c>
      <c r="Q12" s="15">
        <f>O12+P12</f>
        <v>635.68999999999994</v>
      </c>
    </row>
    <row r="13" spans="1:17" ht="19.5" customHeight="1" x14ac:dyDescent="0.25">
      <c r="A13" s="12" t="s">
        <v>542</v>
      </c>
      <c r="B13" s="45">
        <v>48</v>
      </c>
      <c r="C13" s="27">
        <f t="shared" ref="C13:C15" si="1">ROUND(B13/159,2)</f>
        <v>0.3</v>
      </c>
      <c r="D13" s="14">
        <v>7.1150000000000002</v>
      </c>
      <c r="E13" s="14">
        <f t="shared" ref="E13:E15" si="2">ROUND(B13*D13,2)</f>
        <v>341.52</v>
      </c>
      <c r="F13" s="1117">
        <v>0.2</v>
      </c>
      <c r="G13" s="1113">
        <f t="shared" ref="G13:G27" si="3">ROUND(E13*F13,2)</f>
        <v>68.3</v>
      </c>
      <c r="H13" s="14">
        <f t="shared" ref="H13:H15" si="4">ROUND(G13*0.2409,2)</f>
        <v>16.45</v>
      </c>
      <c r="I13" s="15">
        <f t="shared" ref="I13" si="5">G13+H13</f>
        <v>84.75</v>
      </c>
      <c r="J13" s="45">
        <v>162</v>
      </c>
      <c r="K13" s="27">
        <f t="shared" ref="K13:K15" si="6">ROUND(J13/159,2)</f>
        <v>1.02</v>
      </c>
      <c r="L13" s="14">
        <v>7.1150000000000002</v>
      </c>
      <c r="M13" s="14">
        <f t="shared" ref="M13:M15" si="7">ROUND(J13*L13,2)</f>
        <v>1152.6300000000001</v>
      </c>
      <c r="N13" s="1117">
        <v>1</v>
      </c>
      <c r="O13" s="1113">
        <f t="shared" ref="O13:O20" si="8">ROUND(M13*N13,2)</f>
        <v>1152.6300000000001</v>
      </c>
      <c r="P13" s="14">
        <f t="shared" ref="P13:P15" si="9">ROUND(O13*0.2409,2)</f>
        <v>277.67</v>
      </c>
      <c r="Q13" s="15">
        <f t="shared" ref="Q13:Q14" si="10">O13+P13</f>
        <v>1430.3000000000002</v>
      </c>
    </row>
    <row r="14" spans="1:17" ht="19.5" customHeight="1" x14ac:dyDescent="0.25">
      <c r="A14" s="12" t="s">
        <v>542</v>
      </c>
      <c r="B14" s="45"/>
      <c r="C14" s="27"/>
      <c r="D14" s="14"/>
      <c r="E14" s="14"/>
      <c r="F14" s="1117"/>
      <c r="G14" s="1113"/>
      <c r="H14" s="14"/>
      <c r="I14" s="15"/>
      <c r="J14" s="45">
        <v>94</v>
      </c>
      <c r="K14" s="27">
        <f t="shared" si="6"/>
        <v>0.59</v>
      </c>
      <c r="L14" s="14">
        <v>6.2640000000000002</v>
      </c>
      <c r="M14" s="14">
        <f t="shared" si="7"/>
        <v>588.82000000000005</v>
      </c>
      <c r="N14" s="1117">
        <v>1</v>
      </c>
      <c r="O14" s="1113">
        <f t="shared" si="8"/>
        <v>588.82000000000005</v>
      </c>
      <c r="P14" s="14">
        <f t="shared" si="9"/>
        <v>141.85</v>
      </c>
      <c r="Q14" s="15">
        <f t="shared" si="10"/>
        <v>730.67000000000007</v>
      </c>
    </row>
    <row r="15" spans="1:17" ht="18.75" customHeight="1" x14ac:dyDescent="0.25">
      <c r="A15" s="12" t="s">
        <v>914</v>
      </c>
      <c r="B15" s="45">
        <v>64</v>
      </c>
      <c r="C15" s="27">
        <f t="shared" si="1"/>
        <v>0.4</v>
      </c>
      <c r="D15" s="14">
        <v>7.1150000000000002</v>
      </c>
      <c r="E15" s="14">
        <f t="shared" si="2"/>
        <v>455.36</v>
      </c>
      <c r="F15" s="1117">
        <v>0.2</v>
      </c>
      <c r="G15" s="1113">
        <f t="shared" si="3"/>
        <v>91.07</v>
      </c>
      <c r="H15" s="14">
        <f t="shared" si="4"/>
        <v>21.94</v>
      </c>
      <c r="I15" s="15">
        <f>G15+H15</f>
        <v>113.00999999999999</v>
      </c>
      <c r="J15" s="45">
        <v>152</v>
      </c>
      <c r="K15" s="27">
        <f t="shared" si="6"/>
        <v>0.96</v>
      </c>
      <c r="L15" s="14">
        <v>7.1150000000000002</v>
      </c>
      <c r="M15" s="14">
        <f t="shared" si="7"/>
        <v>1081.48</v>
      </c>
      <c r="N15" s="1117">
        <v>1</v>
      </c>
      <c r="O15" s="1113">
        <f t="shared" si="8"/>
        <v>1081.48</v>
      </c>
      <c r="P15" s="14">
        <f t="shared" si="9"/>
        <v>260.52999999999997</v>
      </c>
      <c r="Q15" s="15">
        <f>O15+P15</f>
        <v>1342.01</v>
      </c>
    </row>
    <row r="16" spans="1:17" ht="49.5" customHeight="1" x14ac:dyDescent="0.25">
      <c r="A16" s="985" t="s">
        <v>9</v>
      </c>
      <c r="B16" s="1212">
        <f>SUM(B17:B20)</f>
        <v>192</v>
      </c>
      <c r="C16" s="93">
        <f>SUM(C17:C20)</f>
        <v>1.21</v>
      </c>
      <c r="D16" s="972"/>
      <c r="E16" s="972"/>
      <c r="F16" s="1117"/>
      <c r="G16" s="972">
        <f>SUM(G17:G20)</f>
        <v>180.67000000000002</v>
      </c>
      <c r="H16" s="972">
        <f>SUM(H17:H20)</f>
        <v>43.519999999999996</v>
      </c>
      <c r="I16" s="973">
        <f>SUM(I17:I20)</f>
        <v>224.19</v>
      </c>
      <c r="J16" s="1212">
        <f>SUM(J17:J20)</f>
        <v>528</v>
      </c>
      <c r="K16" s="93">
        <f>SUM(K17:K20)</f>
        <v>3.3099999999999996</v>
      </c>
      <c r="L16" s="972"/>
      <c r="M16" s="972"/>
      <c r="N16" s="1117"/>
      <c r="O16" s="972">
        <f>SUM(O17:O20)</f>
        <v>2484.25</v>
      </c>
      <c r="P16" s="972">
        <f>SUM(P17:P20)</f>
        <v>598.46</v>
      </c>
      <c r="Q16" s="973">
        <f>SUM(Q17:Q20)</f>
        <v>3082.71</v>
      </c>
    </row>
    <row r="17" spans="1:17" ht="18.75" customHeight="1" x14ac:dyDescent="0.25">
      <c r="A17" s="12" t="s">
        <v>915</v>
      </c>
      <c r="B17" s="45">
        <v>57</v>
      </c>
      <c r="C17" s="27">
        <f>ROUND(B17/159,2)</f>
        <v>0.36</v>
      </c>
      <c r="D17" s="14">
        <v>4.7050000000000001</v>
      </c>
      <c r="E17" s="14">
        <f>ROUND(B17*D17,2)</f>
        <v>268.19</v>
      </c>
      <c r="F17" s="1117">
        <v>0.2</v>
      </c>
      <c r="G17" s="14">
        <f t="shared" si="3"/>
        <v>53.64</v>
      </c>
      <c r="H17" s="14">
        <f>ROUND(G17*0.2409,2)</f>
        <v>12.92</v>
      </c>
      <c r="I17" s="15">
        <f>G17+H17</f>
        <v>66.56</v>
      </c>
      <c r="J17" s="45">
        <v>186</v>
      </c>
      <c r="K17" s="27">
        <f>ROUND(J17/159,2)</f>
        <v>1.17</v>
      </c>
      <c r="L17" s="14">
        <v>4.7050000000000001</v>
      </c>
      <c r="M17" s="14">
        <f>ROUND(J17*L17,2)</f>
        <v>875.13</v>
      </c>
      <c r="N17" s="1117">
        <v>1</v>
      </c>
      <c r="O17" s="14">
        <f t="shared" si="8"/>
        <v>875.13</v>
      </c>
      <c r="P17" s="14">
        <f>ROUND(O17*0.2409,2)</f>
        <v>210.82</v>
      </c>
      <c r="Q17" s="15">
        <f>O17+P17</f>
        <v>1085.95</v>
      </c>
    </row>
    <row r="18" spans="1:17" ht="19.5" customHeight="1" x14ac:dyDescent="0.25">
      <c r="A18" s="12" t="s">
        <v>916</v>
      </c>
      <c r="B18" s="45">
        <v>63</v>
      </c>
      <c r="C18" s="27">
        <f t="shared" ref="C18:C20" si="11">ROUND(B18/159,2)</f>
        <v>0.4</v>
      </c>
      <c r="D18" s="14">
        <v>4.7050000000000001</v>
      </c>
      <c r="E18" s="14">
        <f t="shared" ref="E18:E20" si="12">ROUND(B18*D18,2)</f>
        <v>296.42</v>
      </c>
      <c r="F18" s="1117">
        <v>0.2</v>
      </c>
      <c r="G18" s="1113">
        <f t="shared" si="3"/>
        <v>59.28</v>
      </c>
      <c r="H18" s="14">
        <f t="shared" ref="H18:H20" si="13">ROUND(G18*0.2409,2)</f>
        <v>14.28</v>
      </c>
      <c r="I18" s="15">
        <f t="shared" ref="I18" si="14">G18+H18</f>
        <v>73.56</v>
      </c>
      <c r="J18" s="45">
        <v>153</v>
      </c>
      <c r="K18" s="27">
        <f t="shared" ref="K18:K20" si="15">ROUND(J18/159,2)</f>
        <v>0.96</v>
      </c>
      <c r="L18" s="14">
        <v>4.7050000000000001</v>
      </c>
      <c r="M18" s="14">
        <f t="shared" ref="M18:M20" si="16">ROUND(J18*L18,2)</f>
        <v>719.87</v>
      </c>
      <c r="N18" s="1117">
        <v>1</v>
      </c>
      <c r="O18" s="1113">
        <f t="shared" si="8"/>
        <v>719.87</v>
      </c>
      <c r="P18" s="14">
        <f t="shared" ref="P18:P20" si="17">ROUND(O18*0.2409,2)</f>
        <v>173.42</v>
      </c>
      <c r="Q18" s="15">
        <f t="shared" ref="Q18:Q19" si="18">O18+P18</f>
        <v>893.29</v>
      </c>
    </row>
    <row r="19" spans="1:17" ht="19.5" customHeight="1" x14ac:dyDescent="0.25">
      <c r="A19" s="12" t="s">
        <v>916</v>
      </c>
      <c r="B19" s="45"/>
      <c r="C19" s="27"/>
      <c r="D19" s="14"/>
      <c r="E19" s="14"/>
      <c r="F19" s="1117"/>
      <c r="G19" s="1113"/>
      <c r="H19" s="14"/>
      <c r="I19" s="15"/>
      <c r="J19" s="45">
        <v>31</v>
      </c>
      <c r="K19" s="27">
        <f t="shared" si="15"/>
        <v>0.19</v>
      </c>
      <c r="L19" s="14">
        <v>4.7050000000000001</v>
      </c>
      <c r="M19" s="14">
        <f t="shared" si="16"/>
        <v>145.86000000000001</v>
      </c>
      <c r="N19" s="1117">
        <v>1</v>
      </c>
      <c r="O19" s="1113">
        <f t="shared" si="8"/>
        <v>145.86000000000001</v>
      </c>
      <c r="P19" s="14">
        <f t="shared" si="17"/>
        <v>35.14</v>
      </c>
      <c r="Q19" s="15">
        <f t="shared" si="18"/>
        <v>181</v>
      </c>
    </row>
    <row r="20" spans="1:17" ht="18.75" customHeight="1" x14ac:dyDescent="0.25">
      <c r="A20" s="12" t="s">
        <v>916</v>
      </c>
      <c r="B20" s="45">
        <v>72</v>
      </c>
      <c r="C20" s="27">
        <f t="shared" si="11"/>
        <v>0.45</v>
      </c>
      <c r="D20" s="14">
        <v>4.7050000000000001</v>
      </c>
      <c r="E20" s="14">
        <f t="shared" si="12"/>
        <v>338.76</v>
      </c>
      <c r="F20" s="1117">
        <v>0.2</v>
      </c>
      <c r="G20" s="1113">
        <f t="shared" si="3"/>
        <v>67.75</v>
      </c>
      <c r="H20" s="14">
        <f t="shared" si="13"/>
        <v>16.32</v>
      </c>
      <c r="I20" s="15">
        <f>G20+H20</f>
        <v>84.07</v>
      </c>
      <c r="J20" s="45">
        <v>158</v>
      </c>
      <c r="K20" s="27">
        <f t="shared" si="15"/>
        <v>0.99</v>
      </c>
      <c r="L20" s="14">
        <v>4.7050000000000001</v>
      </c>
      <c r="M20" s="14">
        <f t="shared" si="16"/>
        <v>743.39</v>
      </c>
      <c r="N20" s="1117">
        <v>1</v>
      </c>
      <c r="O20" s="1113">
        <f t="shared" si="8"/>
        <v>743.39</v>
      </c>
      <c r="P20" s="14">
        <f t="shared" si="17"/>
        <v>179.08</v>
      </c>
      <c r="Q20" s="15">
        <f>O20+P20</f>
        <v>922.47</v>
      </c>
    </row>
    <row r="21" spans="1:17" ht="52.5" customHeight="1" x14ac:dyDescent="0.25">
      <c r="A21" s="985" t="s">
        <v>10</v>
      </c>
      <c r="B21" s="1212">
        <f>SUM(B22:B27)</f>
        <v>192</v>
      </c>
      <c r="C21" s="93">
        <f>SUM(C22:C27)</f>
        <v>1.2</v>
      </c>
      <c r="D21" s="972"/>
      <c r="E21" s="972"/>
      <c r="F21" s="1117"/>
      <c r="G21" s="972">
        <f>SUM(G22:G27)</f>
        <v>132.82</v>
      </c>
      <c r="H21" s="972">
        <f>SUM(H22:H27)</f>
        <v>32</v>
      </c>
      <c r="I21" s="973">
        <f>SUM(I22:I27)</f>
        <v>164.82</v>
      </c>
      <c r="J21" s="1212">
        <f>SUM(J22:J27)</f>
        <v>528</v>
      </c>
      <c r="K21" s="93">
        <f>SUM(K22:K27)</f>
        <v>3.3299999999999996</v>
      </c>
      <c r="L21" s="972"/>
      <c r="M21" s="972"/>
      <c r="N21" s="1117"/>
      <c r="O21" s="972">
        <f>SUM(O22:O27)</f>
        <v>1824.62</v>
      </c>
      <c r="P21" s="972">
        <f>SUM(P22:P27)</f>
        <v>439.55</v>
      </c>
      <c r="Q21" s="973">
        <f>SUM(Q22:Q27)</f>
        <v>2264.17</v>
      </c>
    </row>
    <row r="22" spans="1:17" ht="18.75" customHeight="1" x14ac:dyDescent="0.25">
      <c r="A22" s="12" t="s">
        <v>514</v>
      </c>
      <c r="B22" s="45"/>
      <c r="C22" s="27"/>
      <c r="D22" s="14"/>
      <c r="E22" s="14"/>
      <c r="F22" s="1117"/>
      <c r="G22" s="14"/>
      <c r="H22" s="14"/>
      <c r="I22" s="15"/>
      <c r="J22" s="45">
        <v>111</v>
      </c>
      <c r="K22" s="27">
        <f>ROUND(J22/159,2)</f>
        <v>0.7</v>
      </c>
      <c r="L22" s="14">
        <v>3.4529999999999998</v>
      </c>
      <c r="M22" s="14">
        <f>ROUND(J22*L22,2)</f>
        <v>383.28</v>
      </c>
      <c r="N22" s="1117">
        <v>1</v>
      </c>
      <c r="O22" s="14">
        <f t="shared" ref="O22:O26" si="19">ROUND(M22*N22,2)</f>
        <v>383.28</v>
      </c>
      <c r="P22" s="14">
        <f>ROUND(O22*0.2409,2)</f>
        <v>92.33</v>
      </c>
      <c r="Q22" s="15">
        <f>O22+P22</f>
        <v>475.60999999999996</v>
      </c>
    </row>
    <row r="23" spans="1:17" ht="19.5" customHeight="1" x14ac:dyDescent="0.25">
      <c r="A23" s="12" t="s">
        <v>514</v>
      </c>
      <c r="B23" s="45">
        <v>48</v>
      </c>
      <c r="C23" s="27">
        <f t="shared" ref="C23:C27" si="20">ROUND(B23/159,2)</f>
        <v>0.3</v>
      </c>
      <c r="D23" s="14">
        <v>3.4529999999999998</v>
      </c>
      <c r="E23" s="14">
        <f t="shared" ref="E23:E27" si="21">ROUND(B23*D23,2)</f>
        <v>165.74</v>
      </c>
      <c r="F23" s="1117">
        <v>0.2</v>
      </c>
      <c r="G23" s="1113">
        <f t="shared" si="3"/>
        <v>33.15</v>
      </c>
      <c r="H23" s="14">
        <f t="shared" ref="H23:H27" si="22">ROUND(G23*0.2409,2)</f>
        <v>7.99</v>
      </c>
      <c r="I23" s="15">
        <f t="shared" ref="I23:I24" si="23">G23+H23</f>
        <v>41.14</v>
      </c>
      <c r="J23" s="45">
        <v>111</v>
      </c>
      <c r="K23" s="27">
        <f t="shared" ref="K23:K26" si="24">ROUND(J23/159,2)</f>
        <v>0.7</v>
      </c>
      <c r="L23" s="14">
        <v>3.4529999999999998</v>
      </c>
      <c r="M23" s="14">
        <f t="shared" ref="M23:M26" si="25">ROUND(J23*L23,2)</f>
        <v>383.28</v>
      </c>
      <c r="N23" s="1117">
        <v>1</v>
      </c>
      <c r="O23" s="1113">
        <f t="shared" si="19"/>
        <v>383.28</v>
      </c>
      <c r="P23" s="14">
        <f t="shared" ref="P23:P26" si="26">ROUND(O23*0.2409,2)</f>
        <v>92.33</v>
      </c>
      <c r="Q23" s="15">
        <f t="shared" ref="Q23:Q24" si="27">O23+P23</f>
        <v>475.60999999999996</v>
      </c>
    </row>
    <row r="24" spans="1:17" ht="19.5" customHeight="1" x14ac:dyDescent="0.25">
      <c r="A24" s="12" t="s">
        <v>514</v>
      </c>
      <c r="B24" s="45">
        <v>48</v>
      </c>
      <c r="C24" s="27">
        <f t="shared" si="20"/>
        <v>0.3</v>
      </c>
      <c r="D24" s="14">
        <v>3.4529999999999998</v>
      </c>
      <c r="E24" s="14">
        <f t="shared" si="21"/>
        <v>165.74</v>
      </c>
      <c r="F24" s="1117">
        <v>0.2</v>
      </c>
      <c r="G24" s="1113">
        <f t="shared" si="3"/>
        <v>33.15</v>
      </c>
      <c r="H24" s="14">
        <f t="shared" si="22"/>
        <v>7.99</v>
      </c>
      <c r="I24" s="15">
        <f t="shared" si="23"/>
        <v>41.14</v>
      </c>
      <c r="J24" s="45">
        <v>111</v>
      </c>
      <c r="K24" s="27">
        <f t="shared" si="24"/>
        <v>0.7</v>
      </c>
      <c r="L24" s="14">
        <v>3.4529999999999998</v>
      </c>
      <c r="M24" s="14">
        <f t="shared" si="25"/>
        <v>383.28</v>
      </c>
      <c r="N24" s="1117">
        <v>1</v>
      </c>
      <c r="O24" s="1113">
        <f t="shared" si="19"/>
        <v>383.28</v>
      </c>
      <c r="P24" s="14">
        <f t="shared" si="26"/>
        <v>92.33</v>
      </c>
      <c r="Q24" s="15">
        <f t="shared" si="27"/>
        <v>475.60999999999996</v>
      </c>
    </row>
    <row r="25" spans="1:17" ht="18.75" customHeight="1" x14ac:dyDescent="0.25">
      <c r="A25" s="12" t="s">
        <v>514</v>
      </c>
      <c r="B25" s="45">
        <v>24</v>
      </c>
      <c r="C25" s="27">
        <f t="shared" si="20"/>
        <v>0.15</v>
      </c>
      <c r="D25" s="14">
        <v>3.4529999999999998</v>
      </c>
      <c r="E25" s="14">
        <f t="shared" si="21"/>
        <v>82.87</v>
      </c>
      <c r="F25" s="1117">
        <v>0.2</v>
      </c>
      <c r="G25" s="1113">
        <f t="shared" si="3"/>
        <v>16.57</v>
      </c>
      <c r="H25" s="14">
        <f t="shared" si="22"/>
        <v>3.99</v>
      </c>
      <c r="I25" s="15">
        <f>G25+H25</f>
        <v>20.560000000000002</v>
      </c>
      <c r="J25" s="45">
        <v>135</v>
      </c>
      <c r="K25" s="27">
        <f t="shared" si="24"/>
        <v>0.85</v>
      </c>
      <c r="L25" s="14">
        <v>3.4529999999999998</v>
      </c>
      <c r="M25" s="14">
        <f t="shared" si="25"/>
        <v>466.16</v>
      </c>
      <c r="N25" s="1117">
        <v>1</v>
      </c>
      <c r="O25" s="1113">
        <f t="shared" si="19"/>
        <v>466.16</v>
      </c>
      <c r="P25" s="14">
        <f t="shared" si="26"/>
        <v>112.3</v>
      </c>
      <c r="Q25" s="15">
        <f>O25+P25</f>
        <v>578.46</v>
      </c>
    </row>
    <row r="26" spans="1:17" ht="19.5" customHeight="1" x14ac:dyDescent="0.25">
      <c r="A26" s="12" t="s">
        <v>514</v>
      </c>
      <c r="B26" s="45">
        <v>48</v>
      </c>
      <c r="C26" s="27">
        <f t="shared" si="20"/>
        <v>0.3</v>
      </c>
      <c r="D26" s="14">
        <v>3.4769999999999999</v>
      </c>
      <c r="E26" s="14">
        <f t="shared" si="21"/>
        <v>166.9</v>
      </c>
      <c r="F26" s="1117">
        <v>0.2</v>
      </c>
      <c r="G26" s="1113">
        <f t="shared" si="3"/>
        <v>33.380000000000003</v>
      </c>
      <c r="H26" s="14">
        <f t="shared" si="22"/>
        <v>8.0399999999999991</v>
      </c>
      <c r="I26" s="15">
        <f t="shared" ref="I26" si="28">G26+H26</f>
        <v>41.42</v>
      </c>
      <c r="J26" s="45">
        <v>60</v>
      </c>
      <c r="K26" s="27">
        <f t="shared" si="24"/>
        <v>0.38</v>
      </c>
      <c r="L26" s="14">
        <v>3.4769999999999999</v>
      </c>
      <c r="M26" s="14">
        <f t="shared" si="25"/>
        <v>208.62</v>
      </c>
      <c r="N26" s="1117">
        <v>1</v>
      </c>
      <c r="O26" s="1113">
        <f t="shared" si="19"/>
        <v>208.62</v>
      </c>
      <c r="P26" s="14">
        <f t="shared" si="26"/>
        <v>50.26</v>
      </c>
      <c r="Q26" s="15">
        <f t="shared" ref="Q26" si="29">O26+P26</f>
        <v>258.88</v>
      </c>
    </row>
    <row r="27" spans="1:17" ht="18.75" customHeight="1" x14ac:dyDescent="0.25">
      <c r="A27" s="12" t="s">
        <v>514</v>
      </c>
      <c r="B27" s="45">
        <v>24</v>
      </c>
      <c r="C27" s="27">
        <f t="shared" si="20"/>
        <v>0.15</v>
      </c>
      <c r="D27" s="14">
        <v>3.4529999999999998</v>
      </c>
      <c r="E27" s="14">
        <f t="shared" si="21"/>
        <v>82.87</v>
      </c>
      <c r="F27" s="1117">
        <v>0.2</v>
      </c>
      <c r="G27" s="1113">
        <f t="shared" si="3"/>
        <v>16.57</v>
      </c>
      <c r="H27" s="14">
        <f t="shared" si="22"/>
        <v>3.99</v>
      </c>
      <c r="I27" s="15">
        <f>G27+H27</f>
        <v>20.560000000000002</v>
      </c>
      <c r="J27" s="45"/>
      <c r="K27" s="27"/>
      <c r="L27" s="14"/>
      <c r="M27" s="14"/>
      <c r="N27" s="1117"/>
      <c r="O27" s="1113"/>
      <c r="P27" s="14"/>
      <c r="Q27" s="15"/>
    </row>
    <row r="28" spans="1:17" s="1" customFormat="1" ht="21.75" customHeight="1" x14ac:dyDescent="0.25">
      <c r="A28" s="356" t="s">
        <v>917</v>
      </c>
      <c r="B28" s="357"/>
      <c r="C28" s="26"/>
      <c r="D28" s="10"/>
      <c r="E28" s="10"/>
      <c r="F28" s="10"/>
      <c r="G28" s="10"/>
      <c r="H28" s="10"/>
      <c r="I28" s="11"/>
      <c r="J28" s="357">
        <f>J29+J32+J42</f>
        <v>1907</v>
      </c>
      <c r="K28" s="26">
        <f>K29+K32+K42</f>
        <v>11.99</v>
      </c>
      <c r="L28" s="10"/>
      <c r="M28" s="10"/>
      <c r="N28" s="1121"/>
      <c r="O28" s="10">
        <f>O29+O32+O42</f>
        <v>2462.7399999999998</v>
      </c>
      <c r="P28" s="10">
        <f>P29+P32+P42</f>
        <v>593.26</v>
      </c>
      <c r="Q28" s="11">
        <f>Q29+Q32+Q42</f>
        <v>3056</v>
      </c>
    </row>
    <row r="29" spans="1:17" ht="40.5" customHeight="1" x14ac:dyDescent="0.25">
      <c r="A29" s="985" t="s">
        <v>11</v>
      </c>
      <c r="B29" s="1212"/>
      <c r="C29" s="93"/>
      <c r="D29" s="972"/>
      <c r="E29" s="972"/>
      <c r="F29" s="972"/>
      <c r="G29" s="972"/>
      <c r="H29" s="972"/>
      <c r="I29" s="973"/>
      <c r="J29" s="1212">
        <f>SUM(J30:J31)</f>
        <v>73.5</v>
      </c>
      <c r="K29" s="93">
        <f>SUM(K30:K31)</f>
        <v>0.45999999999999996</v>
      </c>
      <c r="L29" s="972"/>
      <c r="M29" s="972"/>
      <c r="N29" s="1118"/>
      <c r="O29" s="972">
        <f>SUM(O30:O31)</f>
        <v>164.6</v>
      </c>
      <c r="P29" s="972">
        <f>SUM(P30:P31)</f>
        <v>39.65</v>
      </c>
      <c r="Q29" s="973">
        <f>SUM(Q30:Q31)</f>
        <v>204.25</v>
      </c>
    </row>
    <row r="30" spans="1:17" ht="18.75" customHeight="1" x14ac:dyDescent="0.25">
      <c r="A30" s="12" t="s">
        <v>542</v>
      </c>
      <c r="B30" s="45"/>
      <c r="C30" s="27"/>
      <c r="D30" s="14"/>
      <c r="E30" s="14"/>
      <c r="F30" s="14"/>
      <c r="G30" s="14"/>
      <c r="H30" s="14"/>
      <c r="I30" s="15"/>
      <c r="J30" s="45">
        <v>56</v>
      </c>
      <c r="K30" s="27">
        <v>0.35</v>
      </c>
      <c r="L30" s="14">
        <v>7.4649999999999999</v>
      </c>
      <c r="M30" s="14">
        <f>ROUND(J30*L30,2)</f>
        <v>418.04</v>
      </c>
      <c r="N30" s="1117">
        <v>0.3</v>
      </c>
      <c r="O30" s="14">
        <f t="shared" ref="O30:O31" si="30">ROUND(M30*N30,2)</f>
        <v>125.41</v>
      </c>
      <c r="P30" s="14">
        <f>ROUND(O30*0.2409,2)</f>
        <v>30.21</v>
      </c>
      <c r="Q30" s="15">
        <f>O30+P30</f>
        <v>155.62</v>
      </c>
    </row>
    <row r="31" spans="1:17" ht="19.5" customHeight="1" x14ac:dyDescent="0.25">
      <c r="A31" s="12" t="s">
        <v>512</v>
      </c>
      <c r="B31" s="45"/>
      <c r="C31" s="27"/>
      <c r="D31" s="14"/>
      <c r="E31" s="14"/>
      <c r="F31" s="14"/>
      <c r="G31" s="14"/>
      <c r="H31" s="14"/>
      <c r="I31" s="15"/>
      <c r="J31" s="45">
        <v>17.5</v>
      </c>
      <c r="K31" s="27">
        <v>0.11</v>
      </c>
      <c r="L31" s="14">
        <v>7.4649999999999999</v>
      </c>
      <c r="M31" s="14">
        <f t="shared" ref="M31" si="31">ROUND(J31*L31,2)</f>
        <v>130.63999999999999</v>
      </c>
      <c r="N31" s="1117">
        <v>0.3</v>
      </c>
      <c r="O31" s="1113">
        <f t="shared" si="30"/>
        <v>39.19</v>
      </c>
      <c r="P31" s="14">
        <f t="shared" ref="P31" si="32">ROUND(O31*0.2409,2)</f>
        <v>9.44</v>
      </c>
      <c r="Q31" s="15">
        <f t="shared" ref="Q31" si="33">O31+P31</f>
        <v>48.629999999999995</v>
      </c>
    </row>
    <row r="32" spans="1:17" ht="49.5" customHeight="1" x14ac:dyDescent="0.25">
      <c r="A32" s="985" t="s">
        <v>9</v>
      </c>
      <c r="B32" s="1212"/>
      <c r="C32" s="93"/>
      <c r="D32" s="972"/>
      <c r="E32" s="972"/>
      <c r="F32" s="972"/>
      <c r="G32" s="972"/>
      <c r="H32" s="972"/>
      <c r="I32" s="973"/>
      <c r="J32" s="1212">
        <f>SUM(J33:J41)</f>
        <v>953.5</v>
      </c>
      <c r="K32" s="93">
        <f>SUM(K33:K41)</f>
        <v>5.99</v>
      </c>
      <c r="L32" s="972"/>
      <c r="M32" s="972"/>
      <c r="N32" s="1117"/>
      <c r="O32" s="972">
        <f>SUM(O33:O41)</f>
        <v>1367.6999999999998</v>
      </c>
      <c r="P32" s="972">
        <f>SUM(P33:P41)</f>
        <v>329.48</v>
      </c>
      <c r="Q32" s="973">
        <f>SUM(Q33:Q41)</f>
        <v>1697.18</v>
      </c>
    </row>
    <row r="33" spans="1:17" ht="18.75" customHeight="1" x14ac:dyDescent="0.25">
      <c r="A33" s="12" t="s">
        <v>916</v>
      </c>
      <c r="B33" s="45"/>
      <c r="C33" s="27"/>
      <c r="D33" s="14"/>
      <c r="E33" s="14"/>
      <c r="F33" s="14"/>
      <c r="G33" s="14"/>
      <c r="H33" s="14"/>
      <c r="I33" s="15"/>
      <c r="J33" s="45">
        <v>119</v>
      </c>
      <c r="K33" s="27">
        <v>0.75</v>
      </c>
      <c r="L33" s="14">
        <v>5.5350000000000001</v>
      </c>
      <c r="M33" s="14">
        <f>ROUND(J33*L33,2)</f>
        <v>658.67</v>
      </c>
      <c r="N33" s="1117">
        <v>0.3</v>
      </c>
      <c r="O33" s="14">
        <f t="shared" ref="O33:O41" si="34">ROUND(M33*N33,2)</f>
        <v>197.6</v>
      </c>
      <c r="P33" s="14">
        <f>ROUND(O33*0.2409,2)</f>
        <v>47.6</v>
      </c>
      <c r="Q33" s="15">
        <f>O33+P33</f>
        <v>245.2</v>
      </c>
    </row>
    <row r="34" spans="1:17" ht="19.5" customHeight="1" x14ac:dyDescent="0.25">
      <c r="A34" s="12" t="s">
        <v>916</v>
      </c>
      <c r="B34" s="45"/>
      <c r="C34" s="27"/>
      <c r="D34" s="14"/>
      <c r="E34" s="14"/>
      <c r="F34" s="14"/>
      <c r="G34" s="14"/>
      <c r="H34" s="14"/>
      <c r="I34" s="15"/>
      <c r="J34" s="45">
        <v>135</v>
      </c>
      <c r="K34" s="27">
        <v>0.85</v>
      </c>
      <c r="L34" s="14">
        <v>4.7050000000000001</v>
      </c>
      <c r="M34" s="14">
        <f t="shared" ref="M34:M41" si="35">ROUND(J34*L34,2)</f>
        <v>635.17999999999995</v>
      </c>
      <c r="N34" s="1117">
        <v>0.3</v>
      </c>
      <c r="O34" s="1113">
        <f t="shared" si="34"/>
        <v>190.55</v>
      </c>
      <c r="P34" s="14">
        <f t="shared" ref="P34:P41" si="36">ROUND(O34*0.2409,2)</f>
        <v>45.9</v>
      </c>
      <c r="Q34" s="15">
        <f t="shared" ref="Q34:Q35" si="37">O34+P34</f>
        <v>236.45000000000002</v>
      </c>
    </row>
    <row r="35" spans="1:17" ht="19.5" customHeight="1" x14ac:dyDescent="0.25">
      <c r="A35" s="12" t="s">
        <v>916</v>
      </c>
      <c r="B35" s="45"/>
      <c r="C35" s="27"/>
      <c r="D35" s="14"/>
      <c r="E35" s="14"/>
      <c r="F35" s="14"/>
      <c r="G35" s="14"/>
      <c r="H35" s="14"/>
      <c r="I35" s="15"/>
      <c r="J35" s="45">
        <v>12</v>
      </c>
      <c r="K35" s="27">
        <v>7.0000000000000007E-2</v>
      </c>
      <c r="L35" s="14">
        <v>4.9370000000000003</v>
      </c>
      <c r="M35" s="14">
        <f t="shared" si="35"/>
        <v>59.24</v>
      </c>
      <c r="N35" s="1117">
        <v>0.3</v>
      </c>
      <c r="O35" s="1113">
        <f t="shared" si="34"/>
        <v>17.77</v>
      </c>
      <c r="P35" s="14">
        <f t="shared" si="36"/>
        <v>4.28</v>
      </c>
      <c r="Q35" s="15">
        <f t="shared" si="37"/>
        <v>22.05</v>
      </c>
    </row>
    <row r="36" spans="1:17" ht="18.75" customHeight="1" x14ac:dyDescent="0.25">
      <c r="A36" s="12" t="s">
        <v>916</v>
      </c>
      <c r="B36" s="45"/>
      <c r="C36" s="27"/>
      <c r="D36" s="14"/>
      <c r="E36" s="14"/>
      <c r="F36" s="14"/>
      <c r="G36" s="14"/>
      <c r="H36" s="14"/>
      <c r="I36" s="15"/>
      <c r="J36" s="45">
        <v>164</v>
      </c>
      <c r="K36" s="27">
        <v>1.03</v>
      </c>
      <c r="L36" s="14">
        <v>4.7050000000000001</v>
      </c>
      <c r="M36" s="14">
        <f t="shared" si="35"/>
        <v>771.62</v>
      </c>
      <c r="N36" s="1117">
        <v>0.3</v>
      </c>
      <c r="O36" s="1113">
        <f t="shared" si="34"/>
        <v>231.49</v>
      </c>
      <c r="P36" s="14">
        <f t="shared" si="36"/>
        <v>55.77</v>
      </c>
      <c r="Q36" s="15">
        <f>O36+P36</f>
        <v>287.26</v>
      </c>
    </row>
    <row r="37" spans="1:17" ht="19.5" customHeight="1" x14ac:dyDescent="0.25">
      <c r="A37" s="12" t="s">
        <v>916</v>
      </c>
      <c r="B37" s="45"/>
      <c r="C37" s="27"/>
      <c r="D37" s="14"/>
      <c r="E37" s="14"/>
      <c r="F37" s="14"/>
      <c r="G37" s="14"/>
      <c r="H37" s="14"/>
      <c r="I37" s="15"/>
      <c r="J37" s="45">
        <v>162</v>
      </c>
      <c r="K37" s="27">
        <v>1.02</v>
      </c>
      <c r="L37" s="14">
        <v>4.7050000000000001</v>
      </c>
      <c r="M37" s="14">
        <f t="shared" si="35"/>
        <v>762.21</v>
      </c>
      <c r="N37" s="1117">
        <v>0.3</v>
      </c>
      <c r="O37" s="1113">
        <f t="shared" si="34"/>
        <v>228.66</v>
      </c>
      <c r="P37" s="14">
        <f t="shared" si="36"/>
        <v>55.08</v>
      </c>
      <c r="Q37" s="15">
        <f t="shared" ref="Q37:Q38" si="38">O37+P37</f>
        <v>283.74</v>
      </c>
    </row>
    <row r="38" spans="1:17" ht="19.5" customHeight="1" x14ac:dyDescent="0.25">
      <c r="A38" s="12" t="s">
        <v>916</v>
      </c>
      <c r="B38" s="45"/>
      <c r="C38" s="27"/>
      <c r="D38" s="14"/>
      <c r="E38" s="14"/>
      <c r="F38" s="14"/>
      <c r="G38" s="14"/>
      <c r="H38" s="14"/>
      <c r="I38" s="15"/>
      <c r="J38" s="45">
        <v>156</v>
      </c>
      <c r="K38" s="27">
        <v>0.98</v>
      </c>
      <c r="L38" s="14">
        <v>4.1479999999999997</v>
      </c>
      <c r="M38" s="14">
        <f t="shared" si="35"/>
        <v>647.09</v>
      </c>
      <c r="N38" s="1117">
        <v>0.3</v>
      </c>
      <c r="O38" s="1113">
        <f t="shared" si="34"/>
        <v>194.13</v>
      </c>
      <c r="P38" s="14">
        <f t="shared" si="36"/>
        <v>46.77</v>
      </c>
      <c r="Q38" s="15">
        <f t="shared" si="38"/>
        <v>240.9</v>
      </c>
    </row>
    <row r="39" spans="1:17" ht="18.75" customHeight="1" x14ac:dyDescent="0.25">
      <c r="A39" s="12" t="s">
        <v>916</v>
      </c>
      <c r="B39" s="45"/>
      <c r="C39" s="27"/>
      <c r="D39" s="14"/>
      <c r="E39" s="14"/>
      <c r="F39" s="14"/>
      <c r="G39" s="14"/>
      <c r="H39" s="14"/>
      <c r="I39" s="15"/>
      <c r="J39" s="45">
        <v>129</v>
      </c>
      <c r="K39" s="27">
        <v>0.81</v>
      </c>
      <c r="L39" s="14">
        <v>4.9370000000000003</v>
      </c>
      <c r="M39" s="14">
        <f t="shared" si="35"/>
        <v>636.87</v>
      </c>
      <c r="N39" s="1117">
        <v>0.3</v>
      </c>
      <c r="O39" s="1113">
        <f t="shared" si="34"/>
        <v>191.06</v>
      </c>
      <c r="P39" s="14">
        <f t="shared" si="36"/>
        <v>46.03</v>
      </c>
      <c r="Q39" s="15">
        <f>O39+P39</f>
        <v>237.09</v>
      </c>
    </row>
    <row r="40" spans="1:17" ht="18.75" customHeight="1" x14ac:dyDescent="0.25">
      <c r="A40" s="12" t="s">
        <v>916</v>
      </c>
      <c r="B40" s="45"/>
      <c r="C40" s="27"/>
      <c r="D40" s="14"/>
      <c r="E40" s="14"/>
      <c r="F40" s="14"/>
      <c r="G40" s="14"/>
      <c r="H40" s="14"/>
      <c r="I40" s="15"/>
      <c r="J40" s="45">
        <v>17.5</v>
      </c>
      <c r="K40" s="27">
        <v>0.11</v>
      </c>
      <c r="L40" s="14">
        <v>5.5350000000000001</v>
      </c>
      <c r="M40" s="14">
        <f t="shared" si="35"/>
        <v>96.86</v>
      </c>
      <c r="N40" s="1117">
        <v>0.3</v>
      </c>
      <c r="O40" s="1113">
        <f t="shared" si="34"/>
        <v>29.06</v>
      </c>
      <c r="P40" s="14">
        <f t="shared" si="36"/>
        <v>7</v>
      </c>
      <c r="Q40" s="15">
        <f>O40+P40</f>
        <v>36.06</v>
      </c>
    </row>
    <row r="41" spans="1:17" ht="18.75" customHeight="1" x14ac:dyDescent="0.25">
      <c r="A41" s="12" t="s">
        <v>916</v>
      </c>
      <c r="B41" s="45"/>
      <c r="C41" s="27"/>
      <c r="D41" s="14"/>
      <c r="E41" s="14"/>
      <c r="F41" s="14"/>
      <c r="G41" s="14"/>
      <c r="H41" s="14"/>
      <c r="I41" s="15"/>
      <c r="J41" s="45">
        <v>59</v>
      </c>
      <c r="K41" s="27">
        <v>0.37</v>
      </c>
      <c r="L41" s="14">
        <v>4.9370000000000003</v>
      </c>
      <c r="M41" s="14">
        <f t="shared" si="35"/>
        <v>291.27999999999997</v>
      </c>
      <c r="N41" s="1117">
        <v>0.3</v>
      </c>
      <c r="O41" s="1113">
        <f t="shared" si="34"/>
        <v>87.38</v>
      </c>
      <c r="P41" s="14">
        <f t="shared" si="36"/>
        <v>21.05</v>
      </c>
      <c r="Q41" s="15">
        <f>O41+P41</f>
        <v>108.42999999999999</v>
      </c>
    </row>
    <row r="42" spans="1:17" ht="53.25" customHeight="1" x14ac:dyDescent="0.25">
      <c r="A42" s="985" t="s">
        <v>10</v>
      </c>
      <c r="B42" s="1212"/>
      <c r="C42" s="93"/>
      <c r="D42" s="972"/>
      <c r="E42" s="972"/>
      <c r="F42" s="972"/>
      <c r="G42" s="972"/>
      <c r="H42" s="972"/>
      <c r="I42" s="973"/>
      <c r="J42" s="1212">
        <f>SUM(J43:J50)</f>
        <v>880</v>
      </c>
      <c r="K42" s="93">
        <f>SUM(K43:K50)</f>
        <v>5.54</v>
      </c>
      <c r="L42" s="972"/>
      <c r="M42" s="972"/>
      <c r="N42" s="1117"/>
      <c r="O42" s="972">
        <f>SUM(O43:O50)</f>
        <v>930.43999999999994</v>
      </c>
      <c r="P42" s="972">
        <f>SUM(P43:P50)</f>
        <v>224.13000000000002</v>
      </c>
      <c r="Q42" s="973">
        <f>SUM(Q43:Q50)</f>
        <v>1154.5700000000002</v>
      </c>
    </row>
    <row r="43" spans="1:17" ht="18.75" customHeight="1" x14ac:dyDescent="0.25">
      <c r="A43" s="12" t="s">
        <v>514</v>
      </c>
      <c r="B43" s="45"/>
      <c r="C43" s="27"/>
      <c r="D43" s="14"/>
      <c r="E43" s="14"/>
      <c r="F43" s="14"/>
      <c r="G43" s="14"/>
      <c r="H43" s="14"/>
      <c r="I43" s="15"/>
      <c r="J43" s="45">
        <v>119</v>
      </c>
      <c r="K43" s="27">
        <v>0.75</v>
      </c>
      <c r="L43" s="14">
        <v>3.6669999999999998</v>
      </c>
      <c r="M43" s="14">
        <f>ROUND(J43*L43,2)</f>
        <v>436.37</v>
      </c>
      <c r="N43" s="1117">
        <v>0.3</v>
      </c>
      <c r="O43" s="14">
        <f t="shared" ref="O43:O50" si="39">ROUND(M43*N43,2)</f>
        <v>130.91</v>
      </c>
      <c r="P43" s="14">
        <f>ROUND(O43*0.2409,2)</f>
        <v>31.54</v>
      </c>
      <c r="Q43" s="15">
        <f>O43+P43</f>
        <v>162.44999999999999</v>
      </c>
    </row>
    <row r="44" spans="1:17" ht="19.5" customHeight="1" x14ac:dyDescent="0.25">
      <c r="A44" s="12" t="s">
        <v>514</v>
      </c>
      <c r="B44" s="45"/>
      <c r="C44" s="27"/>
      <c r="D44" s="14"/>
      <c r="E44" s="14"/>
      <c r="F44" s="14"/>
      <c r="G44" s="14"/>
      <c r="H44" s="14"/>
      <c r="I44" s="15"/>
      <c r="J44" s="45">
        <v>105</v>
      </c>
      <c r="K44" s="27">
        <v>0.66</v>
      </c>
      <c r="L44" s="14">
        <v>3.4529999999999998</v>
      </c>
      <c r="M44" s="14">
        <f t="shared" ref="M44:M50" si="40">ROUND(J44*L44,2)</f>
        <v>362.57</v>
      </c>
      <c r="N44" s="1117">
        <v>0.3</v>
      </c>
      <c r="O44" s="1113">
        <f t="shared" si="39"/>
        <v>108.77</v>
      </c>
      <c r="P44" s="14">
        <f t="shared" ref="P44:P50" si="41">ROUND(O44*0.2409,2)</f>
        <v>26.2</v>
      </c>
      <c r="Q44" s="15">
        <f t="shared" ref="Q44:Q45" si="42">O44+P44</f>
        <v>134.97</v>
      </c>
    </row>
    <row r="45" spans="1:17" ht="19.5" customHeight="1" x14ac:dyDescent="0.25">
      <c r="A45" s="12" t="s">
        <v>514</v>
      </c>
      <c r="B45" s="45"/>
      <c r="C45" s="27"/>
      <c r="D45" s="14"/>
      <c r="E45" s="14"/>
      <c r="F45" s="14"/>
      <c r="G45" s="14"/>
      <c r="H45" s="14"/>
      <c r="I45" s="15"/>
      <c r="J45" s="45">
        <v>111</v>
      </c>
      <c r="K45" s="27">
        <v>0.7</v>
      </c>
      <c r="L45" s="14">
        <v>3.4769999999999999</v>
      </c>
      <c r="M45" s="14">
        <f t="shared" si="40"/>
        <v>385.95</v>
      </c>
      <c r="N45" s="1117">
        <v>0.3</v>
      </c>
      <c r="O45" s="1113">
        <f t="shared" si="39"/>
        <v>115.79</v>
      </c>
      <c r="P45" s="14">
        <f t="shared" si="41"/>
        <v>27.89</v>
      </c>
      <c r="Q45" s="15">
        <f t="shared" si="42"/>
        <v>143.68</v>
      </c>
    </row>
    <row r="46" spans="1:17" ht="18.75" customHeight="1" x14ac:dyDescent="0.25">
      <c r="A46" s="12" t="s">
        <v>514</v>
      </c>
      <c r="B46" s="45"/>
      <c r="C46" s="27"/>
      <c r="D46" s="14"/>
      <c r="E46" s="14"/>
      <c r="F46" s="14"/>
      <c r="G46" s="14"/>
      <c r="H46" s="14"/>
      <c r="I46" s="15"/>
      <c r="J46" s="45">
        <v>120</v>
      </c>
      <c r="K46" s="27">
        <v>0.75</v>
      </c>
      <c r="L46" s="14">
        <v>3.4769999999999999</v>
      </c>
      <c r="M46" s="14">
        <f t="shared" si="40"/>
        <v>417.24</v>
      </c>
      <c r="N46" s="1117">
        <v>0.3</v>
      </c>
      <c r="O46" s="1113">
        <f t="shared" si="39"/>
        <v>125.17</v>
      </c>
      <c r="P46" s="14">
        <f t="shared" si="41"/>
        <v>30.15</v>
      </c>
      <c r="Q46" s="15">
        <f>O46+P46</f>
        <v>155.32</v>
      </c>
    </row>
    <row r="47" spans="1:17" ht="19.5" customHeight="1" x14ac:dyDescent="0.25">
      <c r="A47" s="12" t="s">
        <v>514</v>
      </c>
      <c r="B47" s="45"/>
      <c r="C47" s="27"/>
      <c r="D47" s="14"/>
      <c r="E47" s="14"/>
      <c r="F47" s="14"/>
      <c r="G47" s="14"/>
      <c r="H47" s="14"/>
      <c r="I47" s="15"/>
      <c r="J47" s="45">
        <v>119</v>
      </c>
      <c r="K47" s="27">
        <v>0.75</v>
      </c>
      <c r="L47" s="14">
        <v>3.6480000000000001</v>
      </c>
      <c r="M47" s="14">
        <f t="shared" si="40"/>
        <v>434.11</v>
      </c>
      <c r="N47" s="1117">
        <v>0.3</v>
      </c>
      <c r="O47" s="1113">
        <f t="shared" si="39"/>
        <v>130.22999999999999</v>
      </c>
      <c r="P47" s="14">
        <f t="shared" si="41"/>
        <v>31.37</v>
      </c>
      <c r="Q47" s="15">
        <f t="shared" ref="Q47:Q48" si="43">O47+P47</f>
        <v>161.6</v>
      </c>
    </row>
    <row r="48" spans="1:17" ht="19.5" customHeight="1" x14ac:dyDescent="0.25">
      <c r="A48" s="12" t="s">
        <v>514</v>
      </c>
      <c r="B48" s="45"/>
      <c r="C48" s="27"/>
      <c r="D48" s="14"/>
      <c r="E48" s="14"/>
      <c r="F48" s="14"/>
      <c r="G48" s="14"/>
      <c r="H48" s="14"/>
      <c r="I48" s="15"/>
      <c r="J48" s="45">
        <v>111</v>
      </c>
      <c r="K48" s="27">
        <v>0.7</v>
      </c>
      <c r="L48" s="14">
        <v>3.4769999999999999</v>
      </c>
      <c r="M48" s="14">
        <f t="shared" si="40"/>
        <v>385.95</v>
      </c>
      <c r="N48" s="1117">
        <v>0.3</v>
      </c>
      <c r="O48" s="1113">
        <f t="shared" si="39"/>
        <v>115.79</v>
      </c>
      <c r="P48" s="14">
        <f t="shared" si="41"/>
        <v>27.89</v>
      </c>
      <c r="Q48" s="15">
        <f t="shared" si="43"/>
        <v>143.68</v>
      </c>
    </row>
    <row r="49" spans="1:17" ht="18.75" customHeight="1" x14ac:dyDescent="0.25">
      <c r="A49" s="12" t="s">
        <v>514</v>
      </c>
      <c r="B49" s="45"/>
      <c r="C49" s="27"/>
      <c r="D49" s="14"/>
      <c r="E49" s="14"/>
      <c r="F49" s="14"/>
      <c r="G49" s="14"/>
      <c r="H49" s="14"/>
      <c r="I49" s="15"/>
      <c r="J49" s="45">
        <v>35</v>
      </c>
      <c r="K49" s="27">
        <v>0.22</v>
      </c>
      <c r="L49" s="14">
        <v>3.6230000000000002</v>
      </c>
      <c r="M49" s="14">
        <f t="shared" si="40"/>
        <v>126.81</v>
      </c>
      <c r="N49" s="1117">
        <v>0.3</v>
      </c>
      <c r="O49" s="1113">
        <f t="shared" si="39"/>
        <v>38.04</v>
      </c>
      <c r="P49" s="14">
        <f t="shared" si="41"/>
        <v>9.16</v>
      </c>
      <c r="Q49" s="15">
        <f>O49+P49</f>
        <v>47.2</v>
      </c>
    </row>
    <row r="50" spans="1:17" ht="18.75" customHeight="1" x14ac:dyDescent="0.25">
      <c r="A50" s="12" t="s">
        <v>514</v>
      </c>
      <c r="B50" s="45"/>
      <c r="C50" s="27"/>
      <c r="D50" s="14"/>
      <c r="E50" s="14"/>
      <c r="F50" s="14"/>
      <c r="G50" s="14"/>
      <c r="H50" s="14"/>
      <c r="I50" s="15"/>
      <c r="J50" s="45">
        <v>160</v>
      </c>
      <c r="K50" s="27">
        <v>1.01</v>
      </c>
      <c r="L50" s="14">
        <v>3.4529999999999998</v>
      </c>
      <c r="M50" s="14">
        <f t="shared" si="40"/>
        <v>552.48</v>
      </c>
      <c r="N50" s="1117">
        <v>0.3</v>
      </c>
      <c r="O50" s="1113">
        <f t="shared" si="39"/>
        <v>165.74</v>
      </c>
      <c r="P50" s="14">
        <f t="shared" si="41"/>
        <v>39.93</v>
      </c>
      <c r="Q50" s="15">
        <f>O50+P50</f>
        <v>205.67000000000002</v>
      </c>
    </row>
    <row r="51" spans="1:17" s="1" customFormat="1" ht="21.75" customHeight="1" x14ac:dyDescent="0.25">
      <c r="A51" s="356" t="s">
        <v>918</v>
      </c>
      <c r="B51" s="357"/>
      <c r="C51" s="26"/>
      <c r="D51" s="10"/>
      <c r="E51" s="10"/>
      <c r="F51" s="10"/>
      <c r="G51" s="10"/>
      <c r="H51" s="10"/>
      <c r="I51" s="11"/>
      <c r="J51" s="357">
        <f>J52+J66+J81</f>
        <v>3554.5</v>
      </c>
      <c r="K51" s="26">
        <f>K52+K66+K81</f>
        <v>23.41</v>
      </c>
      <c r="L51" s="10"/>
      <c r="M51" s="10"/>
      <c r="N51" s="1121"/>
      <c r="O51" s="10">
        <f>O52+O66+O81</f>
        <v>5895.869999999999</v>
      </c>
      <c r="P51" s="10">
        <f>P52+P66+P81</f>
        <v>1420.33</v>
      </c>
      <c r="Q51" s="11">
        <f>Q52+Q66+Q81</f>
        <v>7316.2000000000007</v>
      </c>
    </row>
    <row r="52" spans="1:17" ht="36" customHeight="1" x14ac:dyDescent="0.25">
      <c r="A52" s="985" t="s">
        <v>11</v>
      </c>
      <c r="B52" s="1212"/>
      <c r="C52" s="93"/>
      <c r="D52" s="972"/>
      <c r="E52" s="972"/>
      <c r="F52" s="972"/>
      <c r="G52" s="972"/>
      <c r="H52" s="972"/>
      <c r="I52" s="973"/>
      <c r="J52" s="1212">
        <f>SUM(J53:J65)</f>
        <v>967.5</v>
      </c>
      <c r="K52" s="93">
        <f>SUM(K53:K65)</f>
        <v>6.49</v>
      </c>
      <c r="L52" s="972"/>
      <c r="M52" s="972"/>
      <c r="N52" s="1118"/>
      <c r="O52" s="972">
        <f>SUM(O53:O65)</f>
        <v>2294.58</v>
      </c>
      <c r="P52" s="972">
        <f>SUM(P53:P65)</f>
        <v>552.75</v>
      </c>
      <c r="Q52" s="973">
        <f>SUM(Q53:Q65)</f>
        <v>2847.3300000000004</v>
      </c>
    </row>
    <row r="53" spans="1:17" ht="18.75" customHeight="1" x14ac:dyDescent="0.25">
      <c r="A53" s="12" t="s">
        <v>512</v>
      </c>
      <c r="B53" s="45"/>
      <c r="C53" s="27"/>
      <c r="D53" s="14"/>
      <c r="E53" s="14"/>
      <c r="F53" s="14"/>
      <c r="G53" s="14"/>
      <c r="H53" s="14"/>
      <c r="I53" s="15"/>
      <c r="J53" s="45">
        <v>120</v>
      </c>
      <c r="K53" s="27">
        <v>0.75</v>
      </c>
      <c r="L53" s="14">
        <v>7.1150000000000002</v>
      </c>
      <c r="M53" s="14">
        <f>ROUND(J53*L53,2)</f>
        <v>853.8</v>
      </c>
      <c r="N53" s="1117">
        <v>0.3</v>
      </c>
      <c r="O53" s="14">
        <f t="shared" ref="O53:O65" si="44">ROUND(M53*N53,2)</f>
        <v>256.14</v>
      </c>
      <c r="P53" s="14">
        <f>ROUND(O53*0.2409,2)</f>
        <v>61.7</v>
      </c>
      <c r="Q53" s="15">
        <f>O53+P53</f>
        <v>317.83999999999997</v>
      </c>
    </row>
    <row r="54" spans="1:17" ht="19.5" customHeight="1" x14ac:dyDescent="0.25">
      <c r="A54" s="12" t="s">
        <v>512</v>
      </c>
      <c r="B54" s="45"/>
      <c r="C54" s="27"/>
      <c r="D54" s="14"/>
      <c r="E54" s="14"/>
      <c r="F54" s="14"/>
      <c r="G54" s="14"/>
      <c r="H54" s="14"/>
      <c r="I54" s="15"/>
      <c r="J54" s="45">
        <v>61.5</v>
      </c>
      <c r="K54" s="27">
        <v>0.39</v>
      </c>
      <c r="L54" s="14">
        <v>7.1150000000000002</v>
      </c>
      <c r="M54" s="14">
        <f t="shared" ref="M54:M65" si="45">ROUND(J54*L54,2)</f>
        <v>437.57</v>
      </c>
      <c r="N54" s="1117">
        <v>0.3</v>
      </c>
      <c r="O54" s="1113">
        <f t="shared" si="44"/>
        <v>131.27000000000001</v>
      </c>
      <c r="P54" s="14">
        <f t="shared" ref="P54:P65" si="46">ROUND(O54*0.2409,2)</f>
        <v>31.62</v>
      </c>
      <c r="Q54" s="15">
        <f t="shared" ref="Q54:Q59" si="47">O54+P54</f>
        <v>162.89000000000001</v>
      </c>
    </row>
    <row r="55" spans="1:17" ht="19.5" customHeight="1" x14ac:dyDescent="0.25">
      <c r="A55" s="12" t="s">
        <v>512</v>
      </c>
      <c r="B55" s="45"/>
      <c r="C55" s="27"/>
      <c r="D55" s="14"/>
      <c r="E55" s="14"/>
      <c r="F55" s="14"/>
      <c r="G55" s="14"/>
      <c r="H55" s="14"/>
      <c r="I55" s="15"/>
      <c r="J55" s="45">
        <v>48</v>
      </c>
      <c r="K55" s="27">
        <v>0.3</v>
      </c>
      <c r="L55" s="14">
        <v>7.1150000000000002</v>
      </c>
      <c r="M55" s="14">
        <f t="shared" si="45"/>
        <v>341.52</v>
      </c>
      <c r="N55" s="1117">
        <v>0.3</v>
      </c>
      <c r="O55" s="1113">
        <f t="shared" si="44"/>
        <v>102.46</v>
      </c>
      <c r="P55" s="14">
        <f t="shared" si="46"/>
        <v>24.68</v>
      </c>
      <c r="Q55" s="15">
        <f t="shared" si="47"/>
        <v>127.13999999999999</v>
      </c>
    </row>
    <row r="56" spans="1:17" ht="19.5" customHeight="1" x14ac:dyDescent="0.25">
      <c r="A56" s="12" t="s">
        <v>512</v>
      </c>
      <c r="B56" s="45"/>
      <c r="C56" s="27"/>
      <c r="D56" s="14"/>
      <c r="E56" s="14"/>
      <c r="F56" s="14"/>
      <c r="G56" s="14"/>
      <c r="H56" s="14"/>
      <c r="I56" s="15"/>
      <c r="J56" s="45">
        <v>49</v>
      </c>
      <c r="K56" s="27">
        <v>0.31</v>
      </c>
      <c r="L56" s="14">
        <v>6.2640000000000002</v>
      </c>
      <c r="M56" s="14">
        <f t="shared" si="45"/>
        <v>306.94</v>
      </c>
      <c r="N56" s="1117">
        <v>0.3</v>
      </c>
      <c r="O56" s="1113">
        <f t="shared" si="44"/>
        <v>92.08</v>
      </c>
      <c r="P56" s="14">
        <f t="shared" si="46"/>
        <v>22.18</v>
      </c>
      <c r="Q56" s="15">
        <f t="shared" si="47"/>
        <v>114.25999999999999</v>
      </c>
    </row>
    <row r="57" spans="1:17" ht="19.5" customHeight="1" x14ac:dyDescent="0.25">
      <c r="A57" s="12" t="s">
        <v>512</v>
      </c>
      <c r="B57" s="45"/>
      <c r="C57" s="27"/>
      <c r="D57" s="14"/>
      <c r="E57" s="14"/>
      <c r="F57" s="14"/>
      <c r="G57" s="14"/>
      <c r="H57" s="14"/>
      <c r="I57" s="15"/>
      <c r="J57" s="45">
        <v>59</v>
      </c>
      <c r="K57" s="27">
        <v>0.37</v>
      </c>
      <c r="L57" s="14">
        <v>7.4649999999999999</v>
      </c>
      <c r="M57" s="14">
        <f t="shared" si="45"/>
        <v>440.44</v>
      </c>
      <c r="N57" s="1117">
        <v>0.3</v>
      </c>
      <c r="O57" s="1113">
        <f t="shared" si="44"/>
        <v>132.13</v>
      </c>
      <c r="P57" s="14">
        <f t="shared" si="46"/>
        <v>31.83</v>
      </c>
      <c r="Q57" s="15">
        <f t="shared" si="47"/>
        <v>163.95999999999998</v>
      </c>
    </row>
    <row r="58" spans="1:17" ht="19.5" customHeight="1" x14ac:dyDescent="0.25">
      <c r="A58" s="12" t="s">
        <v>512</v>
      </c>
      <c r="B58" s="45"/>
      <c r="C58" s="27"/>
      <c r="D58" s="14"/>
      <c r="E58" s="14"/>
      <c r="F58" s="14"/>
      <c r="G58" s="14"/>
      <c r="H58" s="14"/>
      <c r="I58" s="15"/>
      <c r="J58" s="45">
        <v>59</v>
      </c>
      <c r="K58" s="27">
        <v>0.37</v>
      </c>
      <c r="L58" s="14">
        <v>7.4649999999999999</v>
      </c>
      <c r="M58" s="14">
        <f t="shared" si="45"/>
        <v>440.44</v>
      </c>
      <c r="N58" s="1117">
        <v>0.3</v>
      </c>
      <c r="O58" s="1113">
        <f t="shared" si="44"/>
        <v>132.13</v>
      </c>
      <c r="P58" s="14">
        <f t="shared" si="46"/>
        <v>31.83</v>
      </c>
      <c r="Q58" s="15">
        <f t="shared" si="47"/>
        <v>163.95999999999998</v>
      </c>
    </row>
    <row r="59" spans="1:17" ht="19.5" customHeight="1" x14ac:dyDescent="0.25">
      <c r="A59" s="12" t="s">
        <v>512</v>
      </c>
      <c r="B59" s="45"/>
      <c r="C59" s="27"/>
      <c r="D59" s="14"/>
      <c r="E59" s="14"/>
      <c r="F59" s="14"/>
      <c r="G59" s="14"/>
      <c r="H59" s="14"/>
      <c r="I59" s="15"/>
      <c r="J59" s="45">
        <v>18</v>
      </c>
      <c r="K59" s="27">
        <v>0.11</v>
      </c>
      <c r="L59" s="14">
        <v>7.4649999999999999</v>
      </c>
      <c r="M59" s="14">
        <f t="shared" si="45"/>
        <v>134.37</v>
      </c>
      <c r="N59" s="1117">
        <v>0.3</v>
      </c>
      <c r="O59" s="1113">
        <f t="shared" si="44"/>
        <v>40.31</v>
      </c>
      <c r="P59" s="14">
        <f t="shared" si="46"/>
        <v>9.7100000000000009</v>
      </c>
      <c r="Q59" s="15">
        <f t="shared" si="47"/>
        <v>50.02</v>
      </c>
    </row>
    <row r="60" spans="1:17" ht="18.75" customHeight="1" x14ac:dyDescent="0.25">
      <c r="A60" s="12" t="s">
        <v>512</v>
      </c>
      <c r="B60" s="45"/>
      <c r="C60" s="27"/>
      <c r="D60" s="14"/>
      <c r="E60" s="14"/>
      <c r="F60" s="14"/>
      <c r="G60" s="14"/>
      <c r="H60" s="14"/>
      <c r="I60" s="15"/>
      <c r="J60" s="45">
        <v>90</v>
      </c>
      <c r="K60" s="27">
        <v>0.56000000000000005</v>
      </c>
      <c r="L60" s="14">
        <v>7.4649999999999999</v>
      </c>
      <c r="M60" s="14">
        <f t="shared" si="45"/>
        <v>671.85</v>
      </c>
      <c r="N60" s="1117">
        <v>0.3</v>
      </c>
      <c r="O60" s="1113">
        <f t="shared" si="44"/>
        <v>201.56</v>
      </c>
      <c r="P60" s="14">
        <f t="shared" si="46"/>
        <v>48.56</v>
      </c>
      <c r="Q60" s="15">
        <f>O60+P60</f>
        <v>250.12</v>
      </c>
    </row>
    <row r="61" spans="1:17" ht="19.5" customHeight="1" x14ac:dyDescent="0.25">
      <c r="A61" s="12" t="s">
        <v>919</v>
      </c>
      <c r="B61" s="45"/>
      <c r="C61" s="27"/>
      <c r="D61" s="14"/>
      <c r="E61" s="14"/>
      <c r="F61" s="14"/>
      <c r="G61" s="14"/>
      <c r="H61" s="14"/>
      <c r="I61" s="15"/>
      <c r="J61" s="45">
        <v>54</v>
      </c>
      <c r="K61" s="27">
        <v>0.39</v>
      </c>
      <c r="L61" s="14">
        <v>8.6920000000000002</v>
      </c>
      <c r="M61" s="14">
        <f t="shared" si="45"/>
        <v>469.37</v>
      </c>
      <c r="N61" s="1117">
        <v>0.3</v>
      </c>
      <c r="O61" s="1113">
        <f t="shared" si="44"/>
        <v>140.81</v>
      </c>
      <c r="P61" s="14">
        <f t="shared" si="46"/>
        <v>33.92</v>
      </c>
      <c r="Q61" s="15">
        <f t="shared" ref="Q61:Q62" si="48">O61+P61</f>
        <v>174.73000000000002</v>
      </c>
    </row>
    <row r="62" spans="1:17" ht="19.5" customHeight="1" x14ac:dyDescent="0.25">
      <c r="A62" s="12" t="s">
        <v>919</v>
      </c>
      <c r="B62" s="45"/>
      <c r="C62" s="27"/>
      <c r="D62" s="14"/>
      <c r="E62" s="14"/>
      <c r="F62" s="14"/>
      <c r="G62" s="14"/>
      <c r="H62" s="14"/>
      <c r="I62" s="15"/>
      <c r="J62" s="45">
        <v>84</v>
      </c>
      <c r="K62" s="27">
        <v>0.6</v>
      </c>
      <c r="L62" s="14">
        <v>8.6920000000000002</v>
      </c>
      <c r="M62" s="14">
        <f t="shared" si="45"/>
        <v>730.13</v>
      </c>
      <c r="N62" s="1117">
        <v>0.3</v>
      </c>
      <c r="O62" s="1113">
        <f t="shared" si="44"/>
        <v>219.04</v>
      </c>
      <c r="P62" s="14">
        <f t="shared" si="46"/>
        <v>52.77</v>
      </c>
      <c r="Q62" s="15">
        <f t="shared" si="48"/>
        <v>271.81</v>
      </c>
    </row>
    <row r="63" spans="1:17" ht="18.75" customHeight="1" x14ac:dyDescent="0.25">
      <c r="A63" s="12" t="s">
        <v>919</v>
      </c>
      <c r="B63" s="45"/>
      <c r="C63" s="27"/>
      <c r="D63" s="14"/>
      <c r="E63" s="14"/>
      <c r="F63" s="14"/>
      <c r="G63" s="14"/>
      <c r="H63" s="14"/>
      <c r="I63" s="15"/>
      <c r="J63" s="45">
        <v>146</v>
      </c>
      <c r="K63" s="27">
        <v>1.05</v>
      </c>
      <c r="L63" s="14">
        <v>8.6920000000000002</v>
      </c>
      <c r="M63" s="14">
        <f t="shared" si="45"/>
        <v>1269.03</v>
      </c>
      <c r="N63" s="1117">
        <v>0.3</v>
      </c>
      <c r="O63" s="1113">
        <f t="shared" si="44"/>
        <v>380.71</v>
      </c>
      <c r="P63" s="14">
        <f t="shared" si="46"/>
        <v>91.71</v>
      </c>
      <c r="Q63" s="15">
        <f>O63+P63</f>
        <v>472.41999999999996</v>
      </c>
    </row>
    <row r="64" spans="1:17" ht="18.75" customHeight="1" x14ac:dyDescent="0.25">
      <c r="A64" s="12" t="s">
        <v>919</v>
      </c>
      <c r="B64" s="45"/>
      <c r="C64" s="27"/>
      <c r="D64" s="14"/>
      <c r="E64" s="14"/>
      <c r="F64" s="14"/>
      <c r="G64" s="14"/>
      <c r="H64" s="14"/>
      <c r="I64" s="15"/>
      <c r="J64" s="45">
        <v>161</v>
      </c>
      <c r="K64" s="27">
        <v>1.1599999999999999</v>
      </c>
      <c r="L64" s="14">
        <v>8.6920000000000002</v>
      </c>
      <c r="M64" s="14">
        <f t="shared" si="45"/>
        <v>1399.41</v>
      </c>
      <c r="N64" s="1117">
        <v>0.3</v>
      </c>
      <c r="O64" s="1113">
        <f t="shared" si="44"/>
        <v>419.82</v>
      </c>
      <c r="P64" s="14">
        <f t="shared" si="46"/>
        <v>101.13</v>
      </c>
      <c r="Q64" s="15">
        <f>O64+P64</f>
        <v>520.95000000000005</v>
      </c>
    </row>
    <row r="65" spans="1:17" ht="18.75" customHeight="1" x14ac:dyDescent="0.25">
      <c r="A65" s="12" t="s">
        <v>920</v>
      </c>
      <c r="B65" s="45"/>
      <c r="C65" s="27"/>
      <c r="D65" s="14"/>
      <c r="E65" s="14"/>
      <c r="F65" s="14"/>
      <c r="G65" s="14"/>
      <c r="H65" s="14"/>
      <c r="I65" s="15"/>
      <c r="J65" s="45">
        <v>18</v>
      </c>
      <c r="K65" s="27">
        <v>0.13</v>
      </c>
      <c r="L65" s="14">
        <v>8.5410000000000004</v>
      </c>
      <c r="M65" s="14">
        <f t="shared" si="45"/>
        <v>153.74</v>
      </c>
      <c r="N65" s="1117">
        <v>0.3</v>
      </c>
      <c r="O65" s="1113">
        <f t="shared" si="44"/>
        <v>46.12</v>
      </c>
      <c r="P65" s="14">
        <f t="shared" si="46"/>
        <v>11.11</v>
      </c>
      <c r="Q65" s="15">
        <f>O65+P65</f>
        <v>57.23</v>
      </c>
    </row>
    <row r="66" spans="1:17" ht="49.5" customHeight="1" x14ac:dyDescent="0.25">
      <c r="A66" s="985" t="s">
        <v>9</v>
      </c>
      <c r="B66" s="1212"/>
      <c r="C66" s="93"/>
      <c r="D66" s="972"/>
      <c r="E66" s="972"/>
      <c r="F66" s="972"/>
      <c r="G66" s="972"/>
      <c r="H66" s="972"/>
      <c r="I66" s="973"/>
      <c r="J66" s="1212">
        <f>SUM(J67:J80)</f>
        <v>1706.5</v>
      </c>
      <c r="K66" s="93">
        <f>SUM(K67:K80)</f>
        <v>11.38</v>
      </c>
      <c r="L66" s="972"/>
      <c r="M66" s="972"/>
      <c r="N66" s="1117"/>
      <c r="O66" s="972">
        <f>SUM(O67:O80)</f>
        <v>2669.3099999999995</v>
      </c>
      <c r="P66" s="972">
        <f>SUM(P67:P80)</f>
        <v>643.04999999999995</v>
      </c>
      <c r="Q66" s="973">
        <f>SUM(Q67:Q80)</f>
        <v>3312.36</v>
      </c>
    </row>
    <row r="67" spans="1:17" ht="18.75" customHeight="1" x14ac:dyDescent="0.25">
      <c r="A67" s="12" t="s">
        <v>916</v>
      </c>
      <c r="B67" s="45"/>
      <c r="C67" s="27"/>
      <c r="D67" s="14"/>
      <c r="E67" s="14"/>
      <c r="F67" s="14"/>
      <c r="G67" s="14"/>
      <c r="H67" s="14"/>
      <c r="I67" s="15"/>
      <c r="J67" s="45">
        <v>119</v>
      </c>
      <c r="K67" s="27">
        <v>0.75</v>
      </c>
      <c r="L67" s="109">
        <v>5.5350000000000001</v>
      </c>
      <c r="M67" s="14">
        <f>ROUND(J67*L67,2)</f>
        <v>658.67</v>
      </c>
      <c r="N67" s="1117">
        <v>0.3</v>
      </c>
      <c r="O67" s="14">
        <f t="shared" ref="O67:O80" si="49">ROUND(M67*N67,2)</f>
        <v>197.6</v>
      </c>
      <c r="P67" s="14">
        <f>ROUND(O67*0.2409,2)</f>
        <v>47.6</v>
      </c>
      <c r="Q67" s="15">
        <f>O67+P67</f>
        <v>245.2</v>
      </c>
    </row>
    <row r="68" spans="1:17" ht="19.5" customHeight="1" x14ac:dyDescent="0.25">
      <c r="A68" s="12" t="s">
        <v>916</v>
      </c>
      <c r="B68" s="45"/>
      <c r="C68" s="27"/>
      <c r="D68" s="14"/>
      <c r="E68" s="14"/>
      <c r="F68" s="14"/>
      <c r="G68" s="14"/>
      <c r="H68" s="14"/>
      <c r="I68" s="15"/>
      <c r="J68" s="45">
        <v>117</v>
      </c>
      <c r="K68" s="27">
        <v>0.74</v>
      </c>
      <c r="L68" s="109">
        <v>4.9370000000000003</v>
      </c>
      <c r="M68" s="14">
        <f t="shared" ref="M68:M80" si="50">ROUND(J68*L68,2)</f>
        <v>577.63</v>
      </c>
      <c r="N68" s="1117">
        <v>0.3</v>
      </c>
      <c r="O68" s="1113">
        <f t="shared" si="49"/>
        <v>173.29</v>
      </c>
      <c r="P68" s="14">
        <f t="shared" ref="P68:P80" si="51">ROUND(O68*0.2409,2)</f>
        <v>41.75</v>
      </c>
      <c r="Q68" s="15">
        <f t="shared" ref="Q68:Q69" si="52">O68+P68</f>
        <v>215.04</v>
      </c>
    </row>
    <row r="69" spans="1:17" ht="19.5" customHeight="1" x14ac:dyDescent="0.25">
      <c r="A69" s="12" t="s">
        <v>916</v>
      </c>
      <c r="B69" s="45"/>
      <c r="C69" s="27"/>
      <c r="D69" s="14"/>
      <c r="E69" s="14"/>
      <c r="F69" s="14"/>
      <c r="G69" s="14"/>
      <c r="H69" s="14"/>
      <c r="I69" s="15"/>
      <c r="J69" s="45">
        <v>116.5</v>
      </c>
      <c r="K69" s="27">
        <v>0.73</v>
      </c>
      <c r="L69" s="109">
        <v>4.9370000000000003</v>
      </c>
      <c r="M69" s="14">
        <f t="shared" si="50"/>
        <v>575.16</v>
      </c>
      <c r="N69" s="1117">
        <v>0.3</v>
      </c>
      <c r="O69" s="1113">
        <f t="shared" si="49"/>
        <v>172.55</v>
      </c>
      <c r="P69" s="14">
        <f t="shared" si="51"/>
        <v>41.57</v>
      </c>
      <c r="Q69" s="15">
        <f t="shared" si="52"/>
        <v>214.12</v>
      </c>
    </row>
    <row r="70" spans="1:17" ht="18.75" customHeight="1" x14ac:dyDescent="0.25">
      <c r="A70" s="12" t="s">
        <v>916</v>
      </c>
      <c r="B70" s="45"/>
      <c r="C70" s="27"/>
      <c r="D70" s="14"/>
      <c r="E70" s="14"/>
      <c r="F70" s="14"/>
      <c r="G70" s="14"/>
      <c r="H70" s="14"/>
      <c r="I70" s="15"/>
      <c r="J70" s="45">
        <v>129</v>
      </c>
      <c r="K70" s="27">
        <v>0.81</v>
      </c>
      <c r="L70" s="109">
        <v>4.7050000000000001</v>
      </c>
      <c r="M70" s="14">
        <f t="shared" si="50"/>
        <v>606.95000000000005</v>
      </c>
      <c r="N70" s="1117">
        <v>0.3</v>
      </c>
      <c r="O70" s="1113">
        <f t="shared" si="49"/>
        <v>182.09</v>
      </c>
      <c r="P70" s="14">
        <f t="shared" si="51"/>
        <v>43.87</v>
      </c>
      <c r="Q70" s="15">
        <f>O70+P70</f>
        <v>225.96</v>
      </c>
    </row>
    <row r="71" spans="1:17" ht="19.5" customHeight="1" x14ac:dyDescent="0.25">
      <c r="A71" s="12" t="s">
        <v>916</v>
      </c>
      <c r="B71" s="45"/>
      <c r="C71" s="27"/>
      <c r="D71" s="14"/>
      <c r="E71" s="14"/>
      <c r="F71" s="14"/>
      <c r="G71" s="14"/>
      <c r="H71" s="14"/>
      <c r="I71" s="15"/>
      <c r="J71" s="45">
        <v>134</v>
      </c>
      <c r="K71" s="27">
        <v>0.84</v>
      </c>
      <c r="L71" s="109">
        <v>4.7050000000000001</v>
      </c>
      <c r="M71" s="14">
        <f t="shared" si="50"/>
        <v>630.47</v>
      </c>
      <c r="N71" s="1117">
        <v>0.3</v>
      </c>
      <c r="O71" s="1113">
        <f t="shared" si="49"/>
        <v>189.14</v>
      </c>
      <c r="P71" s="14">
        <f t="shared" si="51"/>
        <v>45.56</v>
      </c>
      <c r="Q71" s="15">
        <f t="shared" ref="Q71:Q72" si="53">O71+P71</f>
        <v>234.7</v>
      </c>
    </row>
    <row r="72" spans="1:17" ht="19.5" customHeight="1" x14ac:dyDescent="0.25">
      <c r="A72" s="12" t="s">
        <v>916</v>
      </c>
      <c r="B72" s="45"/>
      <c r="C72" s="27"/>
      <c r="D72" s="14"/>
      <c r="E72" s="14"/>
      <c r="F72" s="14"/>
      <c r="G72" s="14"/>
      <c r="H72" s="14"/>
      <c r="I72" s="15"/>
      <c r="J72" s="45">
        <v>130</v>
      </c>
      <c r="K72" s="27">
        <v>0.82</v>
      </c>
      <c r="L72" s="109">
        <v>4.7050000000000001</v>
      </c>
      <c r="M72" s="14">
        <f t="shared" si="50"/>
        <v>611.65</v>
      </c>
      <c r="N72" s="1117">
        <v>0.3</v>
      </c>
      <c r="O72" s="1113">
        <f t="shared" si="49"/>
        <v>183.5</v>
      </c>
      <c r="P72" s="14">
        <f t="shared" si="51"/>
        <v>44.21</v>
      </c>
      <c r="Q72" s="15">
        <f t="shared" si="53"/>
        <v>227.71</v>
      </c>
    </row>
    <row r="73" spans="1:17" ht="18.75" customHeight="1" x14ac:dyDescent="0.25">
      <c r="A73" s="12" t="s">
        <v>916</v>
      </c>
      <c r="B73" s="45"/>
      <c r="C73" s="27"/>
      <c r="D73" s="14"/>
      <c r="E73" s="14"/>
      <c r="F73" s="14"/>
      <c r="G73" s="14"/>
      <c r="H73" s="14"/>
      <c r="I73" s="15"/>
      <c r="J73" s="45">
        <v>135</v>
      </c>
      <c r="K73" s="27">
        <v>0.85</v>
      </c>
      <c r="L73" s="109">
        <v>4.7050000000000001</v>
      </c>
      <c r="M73" s="14">
        <f t="shared" si="50"/>
        <v>635.17999999999995</v>
      </c>
      <c r="N73" s="1117">
        <v>0.3</v>
      </c>
      <c r="O73" s="1113">
        <f t="shared" si="49"/>
        <v>190.55</v>
      </c>
      <c r="P73" s="14">
        <f t="shared" si="51"/>
        <v>45.9</v>
      </c>
      <c r="Q73" s="15">
        <f>O73+P73</f>
        <v>236.45000000000002</v>
      </c>
    </row>
    <row r="74" spans="1:17" ht="18.75" customHeight="1" x14ac:dyDescent="0.25">
      <c r="A74" s="12" t="s">
        <v>916</v>
      </c>
      <c r="B74" s="45"/>
      <c r="C74" s="27"/>
      <c r="D74" s="14"/>
      <c r="E74" s="14"/>
      <c r="F74" s="14"/>
      <c r="G74" s="14"/>
      <c r="H74" s="14"/>
      <c r="I74" s="15"/>
      <c r="J74" s="45">
        <v>90</v>
      </c>
      <c r="K74" s="27">
        <v>0.56000000000000005</v>
      </c>
      <c r="L74" s="109">
        <v>4.9370000000000003</v>
      </c>
      <c r="M74" s="14">
        <f t="shared" si="50"/>
        <v>444.33</v>
      </c>
      <c r="N74" s="1117">
        <v>0.3</v>
      </c>
      <c r="O74" s="1113">
        <f t="shared" si="49"/>
        <v>133.30000000000001</v>
      </c>
      <c r="P74" s="14">
        <f t="shared" si="51"/>
        <v>32.11</v>
      </c>
      <c r="Q74" s="15">
        <f>O74+P74</f>
        <v>165.41000000000003</v>
      </c>
    </row>
    <row r="75" spans="1:17" ht="19.5" customHeight="1" x14ac:dyDescent="0.25">
      <c r="A75" s="12" t="s">
        <v>921</v>
      </c>
      <c r="B75" s="45"/>
      <c r="C75" s="27"/>
      <c r="D75" s="14"/>
      <c r="E75" s="14"/>
      <c r="F75" s="14"/>
      <c r="G75" s="14"/>
      <c r="H75" s="14"/>
      <c r="I75" s="15"/>
      <c r="J75" s="45">
        <v>97</v>
      </c>
      <c r="K75" s="27">
        <v>0.7</v>
      </c>
      <c r="L75" s="109">
        <v>5.649</v>
      </c>
      <c r="M75" s="14">
        <f t="shared" si="50"/>
        <v>547.95000000000005</v>
      </c>
      <c r="N75" s="1117">
        <v>0.3</v>
      </c>
      <c r="O75" s="1113">
        <f t="shared" si="49"/>
        <v>164.39</v>
      </c>
      <c r="P75" s="14">
        <f t="shared" si="51"/>
        <v>39.6</v>
      </c>
      <c r="Q75" s="15">
        <f t="shared" ref="Q75:Q76" si="54">O75+P75</f>
        <v>203.98999999999998</v>
      </c>
    </row>
    <row r="76" spans="1:17" ht="19.5" customHeight="1" x14ac:dyDescent="0.25">
      <c r="A76" s="12" t="s">
        <v>921</v>
      </c>
      <c r="B76" s="45"/>
      <c r="C76" s="27"/>
      <c r="D76" s="14"/>
      <c r="E76" s="14"/>
      <c r="F76" s="14"/>
      <c r="G76" s="14"/>
      <c r="H76" s="14"/>
      <c r="I76" s="15"/>
      <c r="J76" s="45">
        <v>138</v>
      </c>
      <c r="K76" s="27">
        <v>0.99</v>
      </c>
      <c r="L76" s="109">
        <v>5.649</v>
      </c>
      <c r="M76" s="14">
        <f t="shared" si="50"/>
        <v>779.56</v>
      </c>
      <c r="N76" s="1117">
        <v>0.3</v>
      </c>
      <c r="O76" s="1113">
        <f t="shared" si="49"/>
        <v>233.87</v>
      </c>
      <c r="P76" s="14">
        <f t="shared" si="51"/>
        <v>56.34</v>
      </c>
      <c r="Q76" s="15">
        <f t="shared" si="54"/>
        <v>290.21000000000004</v>
      </c>
    </row>
    <row r="77" spans="1:17" ht="18.75" customHeight="1" x14ac:dyDescent="0.25">
      <c r="A77" s="12" t="s">
        <v>921</v>
      </c>
      <c r="B77" s="45"/>
      <c r="C77" s="27"/>
      <c r="D77" s="14"/>
      <c r="E77" s="14"/>
      <c r="F77" s="14"/>
      <c r="G77" s="14"/>
      <c r="H77" s="14"/>
      <c r="I77" s="15"/>
      <c r="J77" s="45">
        <v>153</v>
      </c>
      <c r="K77" s="27">
        <v>1.1000000000000001</v>
      </c>
      <c r="L77" s="109">
        <v>5.649</v>
      </c>
      <c r="M77" s="14">
        <f t="shared" si="50"/>
        <v>864.3</v>
      </c>
      <c r="N77" s="1117">
        <v>0.3</v>
      </c>
      <c r="O77" s="1113">
        <f t="shared" si="49"/>
        <v>259.29000000000002</v>
      </c>
      <c r="P77" s="14">
        <f t="shared" si="51"/>
        <v>62.46</v>
      </c>
      <c r="Q77" s="15">
        <f>O77+P77</f>
        <v>321.75</v>
      </c>
    </row>
    <row r="78" spans="1:17" ht="18.75" customHeight="1" x14ac:dyDescent="0.25">
      <c r="A78" s="12" t="s">
        <v>921</v>
      </c>
      <c r="B78" s="45"/>
      <c r="C78" s="27"/>
      <c r="D78" s="14"/>
      <c r="E78" s="14"/>
      <c r="F78" s="14"/>
      <c r="G78" s="14"/>
      <c r="H78" s="14"/>
      <c r="I78" s="15"/>
      <c r="J78" s="45">
        <v>116</v>
      </c>
      <c r="K78" s="27">
        <v>0.83</v>
      </c>
      <c r="L78" s="109">
        <v>5.649</v>
      </c>
      <c r="M78" s="14">
        <f t="shared" si="50"/>
        <v>655.28</v>
      </c>
      <c r="N78" s="1117">
        <v>0.3</v>
      </c>
      <c r="O78" s="1113">
        <f t="shared" si="49"/>
        <v>196.58</v>
      </c>
      <c r="P78" s="14">
        <f t="shared" si="51"/>
        <v>47.36</v>
      </c>
      <c r="Q78" s="15">
        <f>O78+P78</f>
        <v>243.94</v>
      </c>
    </row>
    <row r="79" spans="1:17" ht="18.75" customHeight="1" x14ac:dyDescent="0.25">
      <c r="A79" s="12" t="s">
        <v>922</v>
      </c>
      <c r="B79" s="45"/>
      <c r="C79" s="27"/>
      <c r="D79" s="14"/>
      <c r="E79" s="14"/>
      <c r="F79" s="14"/>
      <c r="G79" s="14"/>
      <c r="H79" s="14"/>
      <c r="I79" s="15"/>
      <c r="J79" s="45">
        <v>116</v>
      </c>
      <c r="K79" s="27">
        <v>0.83</v>
      </c>
      <c r="L79" s="109">
        <v>5.649</v>
      </c>
      <c r="M79" s="14">
        <f t="shared" si="50"/>
        <v>655.28</v>
      </c>
      <c r="N79" s="1117">
        <v>0.3</v>
      </c>
      <c r="O79" s="1113">
        <f t="shared" si="49"/>
        <v>196.58</v>
      </c>
      <c r="P79" s="14">
        <f t="shared" si="51"/>
        <v>47.36</v>
      </c>
      <c r="Q79" s="15">
        <f>O79+P79</f>
        <v>243.94</v>
      </c>
    </row>
    <row r="80" spans="1:17" ht="18.75" customHeight="1" x14ac:dyDescent="0.25">
      <c r="A80" s="12" t="s">
        <v>922</v>
      </c>
      <c r="B80" s="45"/>
      <c r="C80" s="27"/>
      <c r="D80" s="14"/>
      <c r="E80" s="14"/>
      <c r="F80" s="14"/>
      <c r="G80" s="14"/>
      <c r="H80" s="14"/>
      <c r="I80" s="15"/>
      <c r="J80" s="45">
        <v>116</v>
      </c>
      <c r="K80" s="27">
        <v>0.83</v>
      </c>
      <c r="L80" s="109">
        <v>5.649</v>
      </c>
      <c r="M80" s="14">
        <f t="shared" si="50"/>
        <v>655.28</v>
      </c>
      <c r="N80" s="1117">
        <v>0.3</v>
      </c>
      <c r="O80" s="1113">
        <f t="shared" si="49"/>
        <v>196.58</v>
      </c>
      <c r="P80" s="14">
        <f t="shared" si="51"/>
        <v>47.36</v>
      </c>
      <c r="Q80" s="15">
        <f>O80+P80</f>
        <v>243.94</v>
      </c>
    </row>
    <row r="81" spans="1:17" ht="53.25" customHeight="1" x14ac:dyDescent="0.25">
      <c r="A81" s="985" t="s">
        <v>10</v>
      </c>
      <c r="B81" s="1212"/>
      <c r="C81" s="93"/>
      <c r="D81" s="972"/>
      <c r="E81" s="972"/>
      <c r="F81" s="972"/>
      <c r="G81" s="972"/>
      <c r="H81" s="972"/>
      <c r="I81" s="973"/>
      <c r="J81" s="1212">
        <f>SUM(J82:J89)</f>
        <v>880.5</v>
      </c>
      <c r="K81" s="93">
        <f>SUM(K82:K89)</f>
        <v>5.54</v>
      </c>
      <c r="L81" s="972"/>
      <c r="M81" s="972"/>
      <c r="N81" s="1117"/>
      <c r="O81" s="972">
        <f>SUM(O82:O89)</f>
        <v>931.9799999999999</v>
      </c>
      <c r="P81" s="972">
        <f>SUM(P82:P89)</f>
        <v>224.53</v>
      </c>
      <c r="Q81" s="973">
        <f>SUM(Q82:Q89)</f>
        <v>1156.51</v>
      </c>
    </row>
    <row r="82" spans="1:17" ht="18.75" customHeight="1" x14ac:dyDescent="0.25">
      <c r="A82" s="12" t="s">
        <v>514</v>
      </c>
      <c r="B82" s="45"/>
      <c r="C82" s="27"/>
      <c r="D82" s="14"/>
      <c r="E82" s="14"/>
      <c r="F82" s="14"/>
      <c r="G82" s="14"/>
      <c r="H82" s="14"/>
      <c r="I82" s="15"/>
      <c r="J82" s="45">
        <v>119</v>
      </c>
      <c r="K82" s="27">
        <v>0.75</v>
      </c>
      <c r="L82" s="14">
        <v>3.6669999999999998</v>
      </c>
      <c r="M82" s="14">
        <f>ROUND(J82*L82,2)</f>
        <v>436.37</v>
      </c>
      <c r="N82" s="1117">
        <v>0.3</v>
      </c>
      <c r="O82" s="14">
        <f t="shared" ref="O82:O89" si="55">ROUND(M82*N82,2)</f>
        <v>130.91</v>
      </c>
      <c r="P82" s="14">
        <f>ROUND(O82*0.2409,2)</f>
        <v>31.54</v>
      </c>
      <c r="Q82" s="15">
        <f>O82+P82</f>
        <v>162.44999999999999</v>
      </c>
    </row>
    <row r="83" spans="1:17" ht="19.5" customHeight="1" x14ac:dyDescent="0.25">
      <c r="A83" s="12" t="s">
        <v>514</v>
      </c>
      <c r="B83" s="45"/>
      <c r="C83" s="27"/>
      <c r="D83" s="14"/>
      <c r="E83" s="14"/>
      <c r="F83" s="14"/>
      <c r="G83" s="14"/>
      <c r="H83" s="14"/>
      <c r="I83" s="15"/>
      <c r="J83" s="45">
        <v>116.5</v>
      </c>
      <c r="K83" s="27">
        <v>0.73</v>
      </c>
      <c r="L83" s="14">
        <v>3.6230000000000002</v>
      </c>
      <c r="M83" s="14">
        <f t="shared" ref="M83:M89" si="56">ROUND(J83*L83,2)</f>
        <v>422.08</v>
      </c>
      <c r="N83" s="1117">
        <v>0.3</v>
      </c>
      <c r="O83" s="1113">
        <f t="shared" si="55"/>
        <v>126.62</v>
      </c>
      <c r="P83" s="14">
        <f t="shared" ref="P83:P89" si="57">ROUND(O83*0.2409,2)</f>
        <v>30.5</v>
      </c>
      <c r="Q83" s="15">
        <f t="shared" ref="Q83:Q84" si="58">O83+P83</f>
        <v>157.12</v>
      </c>
    </row>
    <row r="84" spans="1:17" ht="19.5" customHeight="1" x14ac:dyDescent="0.25">
      <c r="A84" s="12" t="s">
        <v>514</v>
      </c>
      <c r="B84" s="45"/>
      <c r="C84" s="27"/>
      <c r="D84" s="14"/>
      <c r="E84" s="14"/>
      <c r="F84" s="14"/>
      <c r="G84" s="14"/>
      <c r="H84" s="14"/>
      <c r="I84" s="15"/>
      <c r="J84" s="45">
        <v>139</v>
      </c>
      <c r="K84" s="27">
        <v>0.87</v>
      </c>
      <c r="L84" s="14">
        <v>3.4529999999999998</v>
      </c>
      <c r="M84" s="14">
        <f t="shared" si="56"/>
        <v>479.97</v>
      </c>
      <c r="N84" s="1117">
        <v>0.3</v>
      </c>
      <c r="O84" s="1113">
        <f t="shared" si="55"/>
        <v>143.99</v>
      </c>
      <c r="P84" s="14">
        <f t="shared" si="57"/>
        <v>34.69</v>
      </c>
      <c r="Q84" s="15">
        <f t="shared" si="58"/>
        <v>178.68</v>
      </c>
    </row>
    <row r="85" spans="1:17" ht="18.75" customHeight="1" x14ac:dyDescent="0.25">
      <c r="A85" s="12" t="s">
        <v>514</v>
      </c>
      <c r="B85" s="45"/>
      <c r="C85" s="27"/>
      <c r="D85" s="14"/>
      <c r="E85" s="14"/>
      <c r="F85" s="14"/>
      <c r="G85" s="14"/>
      <c r="H85" s="14"/>
      <c r="I85" s="15"/>
      <c r="J85" s="45">
        <v>117</v>
      </c>
      <c r="K85" s="27">
        <v>0.74</v>
      </c>
      <c r="L85" s="14">
        <v>3.6230000000000002</v>
      </c>
      <c r="M85" s="14">
        <f t="shared" si="56"/>
        <v>423.89</v>
      </c>
      <c r="N85" s="1117">
        <v>0.3</v>
      </c>
      <c r="O85" s="1113">
        <f t="shared" si="55"/>
        <v>127.17</v>
      </c>
      <c r="P85" s="14">
        <f t="shared" si="57"/>
        <v>30.64</v>
      </c>
      <c r="Q85" s="15">
        <f>O85+P85</f>
        <v>157.81</v>
      </c>
    </row>
    <row r="86" spans="1:17" ht="19.5" customHeight="1" x14ac:dyDescent="0.25">
      <c r="A86" s="12" t="s">
        <v>514</v>
      </c>
      <c r="B86" s="45"/>
      <c r="C86" s="27"/>
      <c r="D86" s="14"/>
      <c r="E86" s="14"/>
      <c r="F86" s="14"/>
      <c r="G86" s="14"/>
      <c r="H86" s="14"/>
      <c r="I86" s="15"/>
      <c r="J86" s="45">
        <v>144</v>
      </c>
      <c r="K86" s="27">
        <v>0.91</v>
      </c>
      <c r="L86" s="14">
        <v>3.4529999999999998</v>
      </c>
      <c r="M86" s="14">
        <f t="shared" si="56"/>
        <v>497.23</v>
      </c>
      <c r="N86" s="1117">
        <v>0.3</v>
      </c>
      <c r="O86" s="1113">
        <f t="shared" si="55"/>
        <v>149.16999999999999</v>
      </c>
      <c r="P86" s="14">
        <f t="shared" si="57"/>
        <v>35.94</v>
      </c>
      <c r="Q86" s="15">
        <f t="shared" ref="Q86:Q87" si="59">O86+P86</f>
        <v>185.10999999999999</v>
      </c>
    </row>
    <row r="87" spans="1:17" ht="19.5" customHeight="1" x14ac:dyDescent="0.25">
      <c r="A87" s="12" t="s">
        <v>514</v>
      </c>
      <c r="B87" s="45"/>
      <c r="C87" s="27"/>
      <c r="D87" s="14"/>
      <c r="E87" s="14"/>
      <c r="F87" s="14"/>
      <c r="G87" s="14"/>
      <c r="H87" s="14"/>
      <c r="I87" s="15"/>
      <c r="J87" s="45">
        <v>139</v>
      </c>
      <c r="K87" s="27">
        <v>0.87</v>
      </c>
      <c r="L87" s="14">
        <v>3.4529999999999998</v>
      </c>
      <c r="M87" s="14">
        <f t="shared" si="56"/>
        <v>479.97</v>
      </c>
      <c r="N87" s="1117">
        <v>0.3</v>
      </c>
      <c r="O87" s="1113">
        <f t="shared" si="55"/>
        <v>143.99</v>
      </c>
      <c r="P87" s="14">
        <f t="shared" si="57"/>
        <v>34.69</v>
      </c>
      <c r="Q87" s="15">
        <f t="shared" si="59"/>
        <v>178.68</v>
      </c>
    </row>
    <row r="88" spans="1:17" ht="18.75" customHeight="1" x14ac:dyDescent="0.25">
      <c r="A88" s="12" t="s">
        <v>514</v>
      </c>
      <c r="B88" s="45"/>
      <c r="C88" s="27"/>
      <c r="D88" s="14"/>
      <c r="E88" s="14"/>
      <c r="F88" s="14"/>
      <c r="G88" s="14"/>
      <c r="H88" s="14"/>
      <c r="I88" s="15"/>
      <c r="J88" s="45">
        <v>62</v>
      </c>
      <c r="K88" s="27">
        <v>0.39</v>
      </c>
      <c r="L88" s="14">
        <v>3.4529999999999998</v>
      </c>
      <c r="M88" s="14">
        <f t="shared" si="56"/>
        <v>214.09</v>
      </c>
      <c r="N88" s="1117">
        <v>0.3</v>
      </c>
      <c r="O88" s="1113">
        <f t="shared" si="55"/>
        <v>64.23</v>
      </c>
      <c r="P88" s="14">
        <f t="shared" si="57"/>
        <v>15.47</v>
      </c>
      <c r="Q88" s="15">
        <f>O88+P88</f>
        <v>79.7</v>
      </c>
    </row>
    <row r="89" spans="1:17" ht="18.75" customHeight="1" x14ac:dyDescent="0.25">
      <c r="A89" s="12" t="s">
        <v>514</v>
      </c>
      <c r="B89" s="45"/>
      <c r="C89" s="27"/>
      <c r="D89" s="14"/>
      <c r="E89" s="14"/>
      <c r="F89" s="14"/>
      <c r="G89" s="14"/>
      <c r="H89" s="14"/>
      <c r="I89" s="15"/>
      <c r="J89" s="45">
        <v>44</v>
      </c>
      <c r="K89" s="27">
        <v>0.28000000000000003</v>
      </c>
      <c r="L89" s="14">
        <v>3.4769999999999999</v>
      </c>
      <c r="M89" s="14">
        <f t="shared" si="56"/>
        <v>152.99</v>
      </c>
      <c r="N89" s="1117">
        <v>0.3</v>
      </c>
      <c r="O89" s="1113">
        <f t="shared" si="55"/>
        <v>45.9</v>
      </c>
      <c r="P89" s="14">
        <f t="shared" si="57"/>
        <v>11.06</v>
      </c>
      <c r="Q89" s="15">
        <f>O89+P89</f>
        <v>56.96</v>
      </c>
    </row>
    <row r="90" spans="1:17" s="1" customFormat="1" ht="21.75" customHeight="1" x14ac:dyDescent="0.25">
      <c r="A90" s="356" t="s">
        <v>923</v>
      </c>
      <c r="B90" s="357"/>
      <c r="C90" s="26"/>
      <c r="D90" s="10"/>
      <c r="E90" s="10"/>
      <c r="F90" s="10"/>
      <c r="G90" s="10"/>
      <c r="H90" s="10"/>
      <c r="I90" s="11"/>
      <c r="J90" s="357">
        <f>J91+J93+J96</f>
        <v>533</v>
      </c>
      <c r="K90" s="26">
        <f>K91+K93+K96</f>
        <v>3.36</v>
      </c>
      <c r="L90" s="26"/>
      <c r="M90" s="26"/>
      <c r="N90" s="1213"/>
      <c r="O90" s="26">
        <f t="shared" ref="O90:Q90" si="60">O91+O93+O96</f>
        <v>1156.4199999999998</v>
      </c>
      <c r="P90" s="26">
        <f t="shared" si="60"/>
        <v>278.59000000000003</v>
      </c>
      <c r="Q90" s="26">
        <f t="shared" si="60"/>
        <v>1435.0099999999998</v>
      </c>
    </row>
    <row r="91" spans="1:17" ht="37.5" customHeight="1" x14ac:dyDescent="0.25">
      <c r="A91" s="985" t="s">
        <v>11</v>
      </c>
      <c r="B91" s="1212"/>
      <c r="C91" s="93"/>
      <c r="D91" s="972"/>
      <c r="E91" s="972"/>
      <c r="F91" s="972"/>
      <c r="G91" s="972"/>
      <c r="H91" s="972"/>
      <c r="I91" s="973"/>
      <c r="J91" s="1212">
        <f>SUM(J92:J92)</f>
        <v>89</v>
      </c>
      <c r="K91" s="93">
        <f>SUM(K92:K92)</f>
        <v>0.56000000000000005</v>
      </c>
      <c r="L91" s="972"/>
      <c r="M91" s="972"/>
      <c r="N91" s="1118"/>
      <c r="O91" s="972">
        <f>SUM(O92:O92)</f>
        <v>277.07</v>
      </c>
      <c r="P91" s="972">
        <f>SUM(P92:P92)</f>
        <v>66.75</v>
      </c>
      <c r="Q91" s="973">
        <f>SUM(Q92:Q92)</f>
        <v>343.82</v>
      </c>
    </row>
    <row r="92" spans="1:17" ht="18.75" customHeight="1" x14ac:dyDescent="0.25">
      <c r="A92" s="12" t="s">
        <v>924</v>
      </c>
      <c r="B92" s="45"/>
      <c r="C92" s="27"/>
      <c r="D92" s="14"/>
      <c r="E92" s="14"/>
      <c r="F92" s="14"/>
      <c r="G92" s="14"/>
      <c r="H92" s="14"/>
      <c r="I92" s="15"/>
      <c r="J92" s="45">
        <v>89</v>
      </c>
      <c r="K92" s="27">
        <v>0.56000000000000005</v>
      </c>
      <c r="L92" s="14">
        <v>10.377000000000001</v>
      </c>
      <c r="M92" s="14">
        <f>ROUND(J92*L92,2)</f>
        <v>923.55</v>
      </c>
      <c r="N92" s="1117">
        <v>0.3</v>
      </c>
      <c r="O92" s="14">
        <f t="shared" ref="O92" si="61">ROUND(M92*N92,2)</f>
        <v>277.07</v>
      </c>
      <c r="P92" s="14">
        <f>ROUND(O92*0.2409,2)</f>
        <v>66.75</v>
      </c>
      <c r="Q92" s="15">
        <f>O92+P92</f>
        <v>343.82</v>
      </c>
    </row>
    <row r="93" spans="1:17" ht="49.5" customHeight="1" x14ac:dyDescent="0.25">
      <c r="A93" s="985" t="s">
        <v>9</v>
      </c>
      <c r="B93" s="1212"/>
      <c r="C93" s="93"/>
      <c r="D93" s="972"/>
      <c r="E93" s="972"/>
      <c r="F93" s="972"/>
      <c r="G93" s="972"/>
      <c r="H93" s="972"/>
      <c r="I93" s="973"/>
      <c r="J93" s="1212">
        <f>SUM(J94:J95)</f>
        <v>230</v>
      </c>
      <c r="K93" s="93">
        <f>SUM(K94:K95)</f>
        <v>1.45</v>
      </c>
      <c r="L93" s="972"/>
      <c r="M93" s="972"/>
      <c r="N93" s="1117"/>
      <c r="O93" s="972">
        <f>SUM(O94:O95)</f>
        <v>467.28999999999996</v>
      </c>
      <c r="P93" s="972">
        <f>SUM(P94:P95)</f>
        <v>112.57</v>
      </c>
      <c r="Q93" s="973">
        <f>SUM(Q94:Q95)</f>
        <v>579.8599999999999</v>
      </c>
    </row>
    <row r="94" spans="1:17" ht="18.75" customHeight="1" x14ac:dyDescent="0.25">
      <c r="A94" s="12" t="s">
        <v>925</v>
      </c>
      <c r="B94" s="45"/>
      <c r="C94" s="27"/>
      <c r="D94" s="14"/>
      <c r="E94" s="14"/>
      <c r="F94" s="14"/>
      <c r="G94" s="14"/>
      <c r="H94" s="14"/>
      <c r="I94" s="15"/>
      <c r="J94" s="45">
        <v>111</v>
      </c>
      <c r="K94" s="27">
        <v>0.7</v>
      </c>
      <c r="L94" s="14">
        <v>6.9870000000000001</v>
      </c>
      <c r="M94" s="14">
        <f>ROUND(J94*L94,2)</f>
        <v>775.56</v>
      </c>
      <c r="N94" s="1117">
        <v>0.3</v>
      </c>
      <c r="O94" s="14">
        <f t="shared" ref="O94:O95" si="62">ROUND(M94*N94,2)</f>
        <v>232.67</v>
      </c>
      <c r="P94" s="14">
        <f>ROUND(O94*0.2409,2)</f>
        <v>56.05</v>
      </c>
      <c r="Q94" s="15">
        <f>O94+P94</f>
        <v>288.71999999999997</v>
      </c>
    </row>
    <row r="95" spans="1:17" ht="19.5" customHeight="1" x14ac:dyDescent="0.25">
      <c r="A95" s="12" t="s">
        <v>926</v>
      </c>
      <c r="B95" s="45"/>
      <c r="C95" s="27"/>
      <c r="D95" s="14"/>
      <c r="E95" s="14"/>
      <c r="F95" s="14"/>
      <c r="G95" s="14"/>
      <c r="H95" s="14"/>
      <c r="I95" s="15"/>
      <c r="J95" s="45">
        <v>119</v>
      </c>
      <c r="K95" s="27">
        <v>0.75</v>
      </c>
      <c r="L95" s="14">
        <v>6.5720000000000001</v>
      </c>
      <c r="M95" s="14">
        <f t="shared" ref="M95" si="63">ROUND(J95*L95,2)</f>
        <v>782.07</v>
      </c>
      <c r="N95" s="1117">
        <v>0.3</v>
      </c>
      <c r="O95" s="1113">
        <f t="shared" si="62"/>
        <v>234.62</v>
      </c>
      <c r="P95" s="14">
        <f t="shared" ref="P95" si="64">ROUND(O95*0.2409,2)</f>
        <v>56.52</v>
      </c>
      <c r="Q95" s="15">
        <f t="shared" ref="Q95" si="65">O95+P95</f>
        <v>291.14</v>
      </c>
    </row>
    <row r="96" spans="1:17" ht="36" customHeight="1" x14ac:dyDescent="0.25">
      <c r="A96" s="985" t="s">
        <v>8</v>
      </c>
      <c r="B96" s="1212"/>
      <c r="C96" s="93"/>
      <c r="D96" s="972"/>
      <c r="E96" s="972"/>
      <c r="F96" s="972"/>
      <c r="G96" s="972"/>
      <c r="H96" s="972"/>
      <c r="I96" s="973"/>
      <c r="J96" s="1212">
        <f>SUM(J97:J98)</f>
        <v>214</v>
      </c>
      <c r="K96" s="93">
        <f>SUM(K97:K98)</f>
        <v>1.35</v>
      </c>
      <c r="L96" s="972"/>
      <c r="M96" s="972"/>
      <c r="N96" s="1117"/>
      <c r="O96" s="972">
        <f t="shared" ref="O96:Q96" si="66">SUM(O97:O98)</f>
        <v>412.06</v>
      </c>
      <c r="P96" s="972">
        <f t="shared" si="66"/>
        <v>99.27000000000001</v>
      </c>
      <c r="Q96" s="973">
        <f t="shared" si="66"/>
        <v>511.33</v>
      </c>
    </row>
    <row r="97" spans="1:17" ht="18.75" customHeight="1" x14ac:dyDescent="0.25">
      <c r="A97" s="12" t="s">
        <v>927</v>
      </c>
      <c r="B97" s="45"/>
      <c r="C97" s="27"/>
      <c r="D97" s="14"/>
      <c r="E97" s="14"/>
      <c r="F97" s="14"/>
      <c r="G97" s="14"/>
      <c r="H97" s="14"/>
      <c r="I97" s="15"/>
      <c r="J97" s="45">
        <v>119</v>
      </c>
      <c r="K97" s="27">
        <v>0.75</v>
      </c>
      <c r="L97" s="14">
        <v>6.5720000000000001</v>
      </c>
      <c r="M97" s="14">
        <f>ROUND(J97*L97,2)</f>
        <v>782.07</v>
      </c>
      <c r="N97" s="1117">
        <v>0.3</v>
      </c>
      <c r="O97" s="14">
        <f t="shared" ref="O97:O98" si="67">ROUND(M97*N97,2)</f>
        <v>234.62</v>
      </c>
      <c r="P97" s="14">
        <f>ROUND(O97*0.2409,2)</f>
        <v>56.52</v>
      </c>
      <c r="Q97" s="15">
        <f>O97+P97</f>
        <v>291.14</v>
      </c>
    </row>
    <row r="98" spans="1:17" ht="19.5" customHeight="1" x14ac:dyDescent="0.25">
      <c r="A98" s="12" t="s">
        <v>928</v>
      </c>
      <c r="B98" s="45"/>
      <c r="C98" s="27"/>
      <c r="D98" s="14"/>
      <c r="E98" s="14"/>
      <c r="F98" s="14"/>
      <c r="G98" s="14"/>
      <c r="H98" s="14"/>
      <c r="I98" s="15"/>
      <c r="J98" s="45">
        <v>95</v>
      </c>
      <c r="K98" s="27">
        <v>0.6</v>
      </c>
      <c r="L98" s="14">
        <v>6.226</v>
      </c>
      <c r="M98" s="14">
        <f t="shared" ref="M98" si="68">ROUND(J98*L98,2)</f>
        <v>591.47</v>
      </c>
      <c r="N98" s="1117">
        <v>0.3</v>
      </c>
      <c r="O98" s="1113">
        <f t="shared" si="67"/>
        <v>177.44</v>
      </c>
      <c r="P98" s="14">
        <f t="shared" ref="P98" si="69">ROUND(O98*0.2409,2)</f>
        <v>42.75</v>
      </c>
      <c r="Q98" s="15">
        <f t="shared" ref="Q98" si="70">O98+P98</f>
        <v>220.19</v>
      </c>
    </row>
    <row r="101" spans="1:17" x14ac:dyDescent="0.25">
      <c r="A101" s="2" t="s">
        <v>168</v>
      </c>
    </row>
    <row r="102" spans="1:17" ht="18" customHeight="1" x14ac:dyDescent="0.25"/>
    <row r="103" spans="1:17" ht="17.25" x14ac:dyDescent="0.3">
      <c r="A103" s="2" t="s">
        <v>929</v>
      </c>
    </row>
    <row r="104" spans="1:17" ht="17.25" x14ac:dyDescent="0.3">
      <c r="A104" s="2" t="s">
        <v>930</v>
      </c>
    </row>
  </sheetData>
  <mergeCells count="5">
    <mergeCell ref="P1:Q1"/>
    <mergeCell ref="A2:Q2"/>
    <mergeCell ref="A6:A7"/>
    <mergeCell ref="B6:I6"/>
    <mergeCell ref="J6:Q6"/>
  </mergeCells>
  <pageMargins left="0.31496062992125984" right="0.31496062992125984" top="0.55118110236220474" bottom="0.35433070866141736" header="0.31496062992125984" footer="0.31496062992125984"/>
  <pageSetup paperSize="9"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G70"/>
  <sheetViews>
    <sheetView workbookViewId="0">
      <selection activeCell="I69" sqref="I69"/>
    </sheetView>
  </sheetViews>
  <sheetFormatPr defaultRowHeight="15" x14ac:dyDescent="0.25"/>
  <cols>
    <col min="1" max="1" width="37.7109375" customWidth="1"/>
    <col min="2" max="2" width="23.7109375" customWidth="1"/>
    <col min="5" max="5" width="22" customWidth="1"/>
    <col min="6" max="6" width="19.85546875" customWidth="1"/>
    <col min="7" max="7" width="23" customWidth="1"/>
  </cols>
  <sheetData>
    <row r="1" spans="1:7" ht="15" customHeight="1" x14ac:dyDescent="0.25">
      <c r="G1" s="171" t="s">
        <v>467</v>
      </c>
    </row>
    <row r="2" spans="1:7" ht="15" customHeight="1" x14ac:dyDescent="0.25">
      <c r="G2" s="171" t="s">
        <v>468</v>
      </c>
    </row>
    <row r="3" spans="1:7" ht="15" customHeight="1" thickBot="1" x14ac:dyDescent="0.3"/>
    <row r="4" spans="1:7" ht="15" customHeight="1" thickBot="1" x14ac:dyDescent="0.3">
      <c r="A4" s="1802" t="s">
        <v>469</v>
      </c>
      <c r="B4" s="1802"/>
      <c r="C4" s="1802"/>
      <c r="D4" s="172"/>
      <c r="E4" s="173"/>
      <c r="F4" s="174">
        <v>0.3</v>
      </c>
      <c r="G4" s="175"/>
    </row>
    <row r="5" spans="1:7" ht="19.5" thickBot="1" x14ac:dyDescent="0.3">
      <c r="A5" s="1802"/>
      <c r="B5" s="1802"/>
      <c r="C5" s="1802"/>
      <c r="D5" s="172"/>
      <c r="E5" s="173" t="s">
        <v>470</v>
      </c>
      <c r="F5" s="176" t="s">
        <v>471</v>
      </c>
      <c r="G5" s="175"/>
    </row>
    <row r="6" spans="1:7" ht="15" customHeight="1" thickBot="1" x14ac:dyDescent="0.3">
      <c r="A6" s="177"/>
      <c r="B6" s="172"/>
      <c r="C6" s="178"/>
      <c r="D6" s="172"/>
      <c r="E6" s="172"/>
      <c r="F6" s="172"/>
      <c r="G6" s="175"/>
    </row>
    <row r="7" spans="1:7" ht="71.25" x14ac:dyDescent="0.25">
      <c r="A7" s="179" t="s">
        <v>335</v>
      </c>
      <c r="B7" s="179" t="s">
        <v>337</v>
      </c>
      <c r="C7" s="179" t="s">
        <v>472</v>
      </c>
      <c r="D7" s="180" t="s">
        <v>473</v>
      </c>
      <c r="E7" s="179" t="s">
        <v>474</v>
      </c>
      <c r="F7" s="181" t="s">
        <v>475</v>
      </c>
      <c r="G7" s="182" t="s">
        <v>476</v>
      </c>
    </row>
    <row r="8" spans="1:7" ht="15" customHeight="1" x14ac:dyDescent="0.25">
      <c r="A8" s="183" t="s">
        <v>460</v>
      </c>
      <c r="B8" s="183" t="s">
        <v>461</v>
      </c>
      <c r="C8" s="184" t="s">
        <v>477</v>
      </c>
      <c r="D8" s="185">
        <v>3033</v>
      </c>
      <c r="E8" s="186" t="s">
        <v>462</v>
      </c>
      <c r="F8" s="187">
        <f>ROUND(D8*0.042*$F$4,2)</f>
        <v>38.22</v>
      </c>
      <c r="G8" s="188" t="s">
        <v>478</v>
      </c>
    </row>
    <row r="9" spans="1:7" ht="15" customHeight="1" x14ac:dyDescent="0.25">
      <c r="A9" s="183" t="s">
        <v>460</v>
      </c>
      <c r="B9" s="183" t="s">
        <v>461</v>
      </c>
      <c r="C9" s="184" t="s">
        <v>479</v>
      </c>
      <c r="D9" s="185">
        <v>3497.4</v>
      </c>
      <c r="E9" s="186" t="s">
        <v>462</v>
      </c>
      <c r="F9" s="187">
        <f>ROUND(D9*0.042*$F$4,2)</f>
        <v>44.07</v>
      </c>
      <c r="G9" s="188" t="s">
        <v>480</v>
      </c>
    </row>
    <row r="10" spans="1:7" ht="15" customHeight="1" x14ac:dyDescent="0.25">
      <c r="A10" s="183" t="s">
        <v>460</v>
      </c>
      <c r="B10" s="183" t="s">
        <v>461</v>
      </c>
      <c r="C10" s="184" t="s">
        <v>481</v>
      </c>
      <c r="D10" s="185">
        <v>2486.4</v>
      </c>
      <c r="E10" s="186" t="s">
        <v>462</v>
      </c>
      <c r="F10" s="187">
        <f t="shared" ref="F10" si="0">ROUND(D10*0.042*$F$4,2)</f>
        <v>31.33</v>
      </c>
      <c r="G10" s="188" t="s">
        <v>482</v>
      </c>
    </row>
    <row r="11" spans="1:7" ht="15" customHeight="1" thickBot="1" x14ac:dyDescent="0.3">
      <c r="A11" s="189"/>
      <c r="B11" s="190"/>
      <c r="C11" s="190"/>
      <c r="D11" s="191"/>
      <c r="E11" s="191"/>
      <c r="F11" s="192">
        <f>SUM(F8:F10)</f>
        <v>113.61999999999999</v>
      </c>
      <c r="G11" s="193"/>
    </row>
    <row r="12" spans="1:7" ht="15" customHeight="1" x14ac:dyDescent="0.25">
      <c r="A12" s="178"/>
      <c r="B12" s="172"/>
      <c r="C12" s="178"/>
      <c r="D12" s="194"/>
      <c r="E12" s="172"/>
      <c r="F12" s="172"/>
      <c r="G12" s="172"/>
    </row>
    <row r="13" spans="1:7" ht="15" customHeight="1" x14ac:dyDescent="0.25">
      <c r="A13" s="178"/>
      <c r="B13" s="172"/>
      <c r="C13" s="178"/>
      <c r="D13" s="194"/>
      <c r="E13" s="172"/>
      <c r="F13" s="172"/>
      <c r="G13" s="172"/>
    </row>
    <row r="14" spans="1:7" ht="15" customHeight="1" x14ac:dyDescent="0.25">
      <c r="A14" s="178"/>
      <c r="B14" s="172"/>
      <c r="C14" s="178"/>
      <c r="D14" s="194"/>
      <c r="E14" s="172"/>
      <c r="F14" s="172"/>
      <c r="G14" s="172"/>
    </row>
    <row r="15" spans="1:7" ht="15" customHeight="1" thickBot="1" x14ac:dyDescent="0.3">
      <c r="A15" s="178"/>
      <c r="B15" s="172"/>
      <c r="C15" s="178"/>
      <c r="D15" s="194"/>
      <c r="E15" s="172"/>
      <c r="F15" s="172"/>
      <c r="G15" s="172"/>
    </row>
    <row r="16" spans="1:7" ht="15" customHeight="1" thickBot="1" x14ac:dyDescent="0.3">
      <c r="A16" s="1802" t="s">
        <v>469</v>
      </c>
      <c r="B16" s="1802"/>
      <c r="C16" s="1802"/>
      <c r="D16" s="172"/>
      <c r="E16" s="173"/>
      <c r="F16" s="174">
        <v>1</v>
      </c>
      <c r="G16" s="175"/>
    </row>
    <row r="17" spans="1:7" ht="19.5" thickBot="1" x14ac:dyDescent="0.3">
      <c r="A17" s="1802"/>
      <c r="B17" s="1802"/>
      <c r="C17" s="1802"/>
      <c r="D17" s="172"/>
      <c r="E17" s="173" t="s">
        <v>470</v>
      </c>
      <c r="F17" s="176" t="s">
        <v>483</v>
      </c>
      <c r="G17" s="175"/>
    </row>
    <row r="18" spans="1:7" ht="15" customHeight="1" thickBot="1" x14ac:dyDescent="0.3">
      <c r="A18" s="177"/>
      <c r="B18" s="172"/>
      <c r="C18" s="178"/>
      <c r="D18" s="172"/>
      <c r="E18" s="172"/>
      <c r="F18" s="172"/>
      <c r="G18" s="175"/>
    </row>
    <row r="19" spans="1:7" ht="71.25" x14ac:dyDescent="0.25">
      <c r="A19" s="179" t="s">
        <v>335</v>
      </c>
      <c r="B19" s="179" t="s">
        <v>337</v>
      </c>
      <c r="C19" s="179" t="s">
        <v>472</v>
      </c>
      <c r="D19" s="180" t="s">
        <v>473</v>
      </c>
      <c r="E19" s="179" t="s">
        <v>474</v>
      </c>
      <c r="F19" s="181" t="s">
        <v>475</v>
      </c>
      <c r="G19" s="182" t="s">
        <v>476</v>
      </c>
    </row>
    <row r="20" spans="1:7" ht="15" customHeight="1" x14ac:dyDescent="0.25">
      <c r="A20" s="183" t="s">
        <v>460</v>
      </c>
      <c r="B20" s="183" t="s">
        <v>461</v>
      </c>
      <c r="C20" s="184" t="s">
        <v>477</v>
      </c>
      <c r="D20" s="185">
        <v>4044</v>
      </c>
      <c r="E20" s="186" t="s">
        <v>462</v>
      </c>
      <c r="F20" s="187">
        <f>ROUND(D20*0.042*$F$16,2)</f>
        <v>169.85</v>
      </c>
      <c r="G20" s="188" t="s">
        <v>484</v>
      </c>
    </row>
    <row r="21" spans="1:7" ht="15" customHeight="1" x14ac:dyDescent="0.25">
      <c r="A21" s="183" t="s">
        <v>460</v>
      </c>
      <c r="B21" s="183" t="s">
        <v>461</v>
      </c>
      <c r="C21" s="184" t="s">
        <v>479</v>
      </c>
      <c r="D21" s="185">
        <v>8279.1</v>
      </c>
      <c r="E21" s="186" t="s">
        <v>462</v>
      </c>
      <c r="F21" s="187">
        <f t="shared" ref="F21:F24" si="1">ROUND(D21*0.042*$F$16,2)</f>
        <v>347.72</v>
      </c>
      <c r="G21" s="188" t="s">
        <v>485</v>
      </c>
    </row>
    <row r="22" spans="1:7" ht="15" customHeight="1" x14ac:dyDescent="0.25">
      <c r="A22" s="183" t="s">
        <v>460</v>
      </c>
      <c r="B22" s="183" t="s">
        <v>461</v>
      </c>
      <c r="C22" s="184" t="s">
        <v>481</v>
      </c>
      <c r="D22" s="185">
        <v>9945.6</v>
      </c>
      <c r="E22" s="186" t="s">
        <v>462</v>
      </c>
      <c r="F22" s="187">
        <f t="shared" si="1"/>
        <v>417.72</v>
      </c>
      <c r="G22" s="188" t="s">
        <v>486</v>
      </c>
    </row>
    <row r="23" spans="1:7" ht="15" customHeight="1" x14ac:dyDescent="0.25">
      <c r="A23" s="183" t="s">
        <v>460</v>
      </c>
      <c r="B23" s="183" t="s">
        <v>461</v>
      </c>
      <c r="C23" s="184" t="s">
        <v>487</v>
      </c>
      <c r="D23" s="185">
        <v>1011</v>
      </c>
      <c r="E23" s="186" t="s">
        <v>462</v>
      </c>
      <c r="F23" s="187">
        <f t="shared" si="1"/>
        <v>42.46</v>
      </c>
      <c r="G23" s="188" t="s">
        <v>488</v>
      </c>
    </row>
    <row r="24" spans="1:7" ht="15" customHeight="1" x14ac:dyDescent="0.25">
      <c r="A24" s="183" t="s">
        <v>460</v>
      </c>
      <c r="B24" s="183" t="s">
        <v>461</v>
      </c>
      <c r="C24" s="184" t="s">
        <v>489</v>
      </c>
      <c r="D24" s="185">
        <v>1516.5</v>
      </c>
      <c r="E24" s="186" t="s">
        <v>462</v>
      </c>
      <c r="F24" s="187">
        <f t="shared" si="1"/>
        <v>63.69</v>
      </c>
      <c r="G24" s="188" t="s">
        <v>490</v>
      </c>
    </row>
    <row r="25" spans="1:7" ht="15" customHeight="1" thickBot="1" x14ac:dyDescent="0.3">
      <c r="A25" s="189"/>
      <c r="B25" s="190"/>
      <c r="C25" s="190"/>
      <c r="D25" s="191"/>
      <c r="E25" s="191"/>
      <c r="F25" s="192">
        <f>SUM(F20:F24)</f>
        <v>1041.44</v>
      </c>
      <c r="G25" s="193"/>
    </row>
    <row r="26" spans="1:7" ht="15" customHeight="1" x14ac:dyDescent="0.25">
      <c r="A26" s="178"/>
      <c r="B26" s="172"/>
      <c r="C26" s="178"/>
      <c r="D26" s="194"/>
      <c r="E26" s="172"/>
      <c r="F26" s="172"/>
      <c r="G26" s="172"/>
    </row>
    <row r="29" spans="1:7" ht="15" customHeight="1" thickBot="1" x14ac:dyDescent="0.3">
      <c r="A29" s="178"/>
      <c r="B29" s="172"/>
      <c r="C29" s="178"/>
      <c r="D29" s="194"/>
      <c r="E29" s="172"/>
      <c r="F29" s="172"/>
      <c r="G29" s="172"/>
    </row>
    <row r="30" spans="1:7" ht="15" customHeight="1" thickBot="1" x14ac:dyDescent="0.3">
      <c r="A30" s="1803" t="s">
        <v>491</v>
      </c>
      <c r="B30" s="1803"/>
      <c r="C30" s="1803"/>
      <c r="D30" s="195"/>
      <c r="E30" s="196"/>
      <c r="F30" s="174">
        <v>0.5</v>
      </c>
      <c r="G30" s="197"/>
    </row>
    <row r="31" spans="1:7" ht="15" customHeight="1" thickBot="1" x14ac:dyDescent="0.3">
      <c r="A31" s="1803"/>
      <c r="B31" s="1803"/>
      <c r="C31" s="1803"/>
      <c r="D31" s="195"/>
      <c r="E31" s="196" t="s">
        <v>470</v>
      </c>
      <c r="F31" s="176" t="s">
        <v>471</v>
      </c>
      <c r="G31" s="197"/>
    </row>
    <row r="32" spans="1:7" ht="15" customHeight="1" thickBot="1" x14ac:dyDescent="0.3">
      <c r="A32" s="198"/>
      <c r="B32" s="199"/>
      <c r="C32" s="199"/>
      <c r="D32" s="200"/>
      <c r="E32" s="199"/>
      <c r="F32" s="199"/>
      <c r="G32" s="201"/>
    </row>
    <row r="33" spans="1:7" ht="71.25" x14ac:dyDescent="0.25">
      <c r="A33" s="202" t="s">
        <v>335</v>
      </c>
      <c r="B33" s="202" t="s">
        <v>337</v>
      </c>
      <c r="C33" s="202" t="s">
        <v>472</v>
      </c>
      <c r="D33" s="203" t="s">
        <v>473</v>
      </c>
      <c r="E33" s="202" t="s">
        <v>474</v>
      </c>
      <c r="F33" s="204" t="s">
        <v>475</v>
      </c>
      <c r="G33" s="205" t="s">
        <v>476</v>
      </c>
    </row>
    <row r="34" spans="1:7" ht="15" customHeight="1" x14ac:dyDescent="0.25">
      <c r="A34" s="206" t="s">
        <v>460</v>
      </c>
      <c r="B34" s="206" t="s">
        <v>461</v>
      </c>
      <c r="C34" s="207" t="s">
        <v>492</v>
      </c>
      <c r="D34" s="208">
        <v>1885.6</v>
      </c>
      <c r="E34" s="209" t="s">
        <v>462</v>
      </c>
      <c r="F34" s="210">
        <f>ROUND(D34*0.042*$F$30,2)</f>
        <v>39.6</v>
      </c>
      <c r="G34" s="211" t="s">
        <v>493</v>
      </c>
    </row>
    <row r="35" spans="1:7" ht="15" customHeight="1" x14ac:dyDescent="0.25">
      <c r="A35" s="206" t="s">
        <v>460</v>
      </c>
      <c r="B35" s="206" t="s">
        <v>461</v>
      </c>
      <c r="C35" s="207" t="s">
        <v>494</v>
      </c>
      <c r="D35" s="208">
        <v>3299.8</v>
      </c>
      <c r="E35" s="209" t="s">
        <v>462</v>
      </c>
      <c r="F35" s="210">
        <f t="shared" ref="F35:F38" si="2">ROUND(D35*0.042*$F$30,2)</f>
        <v>69.3</v>
      </c>
      <c r="G35" s="211" t="s">
        <v>493</v>
      </c>
    </row>
    <row r="36" spans="1:7" ht="15" customHeight="1" x14ac:dyDescent="0.25">
      <c r="A36" s="206" t="s">
        <v>460</v>
      </c>
      <c r="B36" s="206" t="s">
        <v>461</v>
      </c>
      <c r="C36" s="207" t="s">
        <v>495</v>
      </c>
      <c r="D36" s="208">
        <v>6599.6</v>
      </c>
      <c r="E36" s="209" t="s">
        <v>462</v>
      </c>
      <c r="F36" s="210">
        <f t="shared" si="2"/>
        <v>138.59</v>
      </c>
      <c r="G36" s="211" t="s">
        <v>493</v>
      </c>
    </row>
    <row r="37" spans="1:7" ht="15" customHeight="1" x14ac:dyDescent="0.25">
      <c r="A37" s="206" t="s">
        <v>460</v>
      </c>
      <c r="B37" s="206" t="s">
        <v>461</v>
      </c>
      <c r="C37" s="207" t="s">
        <v>496</v>
      </c>
      <c r="D37" s="208">
        <v>4714</v>
      </c>
      <c r="E37" s="209" t="s">
        <v>462</v>
      </c>
      <c r="F37" s="210">
        <f t="shared" si="2"/>
        <v>98.99</v>
      </c>
      <c r="G37" s="211" t="s">
        <v>493</v>
      </c>
    </row>
    <row r="38" spans="1:7" ht="15" customHeight="1" x14ac:dyDescent="0.25">
      <c r="A38" s="206" t="s">
        <v>460</v>
      </c>
      <c r="B38" s="206" t="s">
        <v>461</v>
      </c>
      <c r="C38" s="207" t="s">
        <v>497</v>
      </c>
      <c r="D38" s="208">
        <v>6128.2000000000007</v>
      </c>
      <c r="E38" s="209" t="s">
        <v>462</v>
      </c>
      <c r="F38" s="210">
        <f t="shared" si="2"/>
        <v>128.69</v>
      </c>
      <c r="G38" s="211" t="s">
        <v>493</v>
      </c>
    </row>
    <row r="39" spans="1:7" ht="15" customHeight="1" thickBot="1" x14ac:dyDescent="0.3">
      <c r="A39" s="212"/>
      <c r="B39" s="213"/>
      <c r="C39" s="213"/>
      <c r="D39" s="214"/>
      <c r="E39" s="215"/>
      <c r="F39" s="216">
        <v>475.17</v>
      </c>
      <c r="G39" s="217"/>
    </row>
    <row r="40" spans="1:7" ht="15" customHeight="1" x14ac:dyDescent="0.25">
      <c r="A40" s="178"/>
      <c r="B40" s="172"/>
      <c r="C40" s="178"/>
      <c r="D40" s="194"/>
      <c r="E40" s="172"/>
      <c r="F40" s="172"/>
      <c r="G40" s="172"/>
    </row>
    <row r="41" spans="1:7" ht="15" customHeight="1" x14ac:dyDescent="0.25">
      <c r="A41" s="178"/>
      <c r="B41" s="172"/>
      <c r="C41" s="178"/>
      <c r="D41" s="194"/>
      <c r="E41" s="172"/>
      <c r="F41" s="172"/>
      <c r="G41" s="172"/>
    </row>
    <row r="42" spans="1:7" ht="15" customHeight="1" x14ac:dyDescent="0.25">
      <c r="A42" s="178"/>
      <c r="B42" s="172"/>
      <c r="C42" s="178"/>
      <c r="D42" s="194"/>
      <c r="E42" s="172"/>
      <c r="F42" s="172"/>
      <c r="G42" s="172"/>
    </row>
    <row r="43" spans="1:7" ht="15" customHeight="1" thickBot="1" x14ac:dyDescent="0.3">
      <c r="A43" s="199"/>
      <c r="B43" s="199"/>
      <c r="C43" s="199"/>
      <c r="D43" s="199"/>
      <c r="E43" s="199"/>
      <c r="F43" s="199"/>
      <c r="G43" s="199"/>
    </row>
    <row r="44" spans="1:7" ht="15" customHeight="1" thickBot="1" x14ac:dyDescent="0.3">
      <c r="A44" s="1803" t="s">
        <v>498</v>
      </c>
      <c r="B44" s="1803"/>
      <c r="C44" s="1803"/>
      <c r="D44" s="200"/>
      <c r="E44" s="218"/>
      <c r="F44" s="174">
        <v>1</v>
      </c>
      <c r="G44" s="201"/>
    </row>
    <row r="45" spans="1:7" ht="15" customHeight="1" thickBot="1" x14ac:dyDescent="0.3">
      <c r="A45" s="1803"/>
      <c r="B45" s="1803"/>
      <c r="C45" s="1803"/>
      <c r="D45" s="200"/>
      <c r="E45" s="218" t="s">
        <v>470</v>
      </c>
      <c r="F45" s="176" t="s">
        <v>483</v>
      </c>
      <c r="G45" s="201"/>
    </row>
    <row r="46" spans="1:7" ht="15" customHeight="1" thickBot="1" x14ac:dyDescent="0.3">
      <c r="A46" s="198"/>
      <c r="B46" s="200"/>
      <c r="C46" s="219"/>
      <c r="D46" s="200"/>
      <c r="E46" s="200"/>
      <c r="F46" s="220"/>
      <c r="G46" s="201"/>
    </row>
    <row r="47" spans="1:7" ht="71.25" x14ac:dyDescent="0.25">
      <c r="A47" s="202" t="s">
        <v>335</v>
      </c>
      <c r="B47" s="202" t="s">
        <v>337</v>
      </c>
      <c r="C47" s="202" t="s">
        <v>472</v>
      </c>
      <c r="D47" s="203" t="s">
        <v>473</v>
      </c>
      <c r="E47" s="202" t="s">
        <v>474</v>
      </c>
      <c r="F47" s="204" t="s">
        <v>475</v>
      </c>
      <c r="G47" s="205" t="s">
        <v>476</v>
      </c>
    </row>
    <row r="48" spans="1:7" ht="15" customHeight="1" x14ac:dyDescent="0.25">
      <c r="A48" s="206" t="s">
        <v>460</v>
      </c>
      <c r="B48" s="206" t="s">
        <v>461</v>
      </c>
      <c r="C48" s="207" t="s">
        <v>499</v>
      </c>
      <c r="D48" s="208">
        <v>1060</v>
      </c>
      <c r="E48" s="209" t="s">
        <v>462</v>
      </c>
      <c r="F48" s="210">
        <f>ROUND(D48*0.042*$F$44,2)</f>
        <v>44.52</v>
      </c>
      <c r="G48" s="211" t="s">
        <v>500</v>
      </c>
    </row>
    <row r="49" spans="1:7" ht="15" customHeight="1" x14ac:dyDescent="0.25">
      <c r="A49" s="206" t="s">
        <v>460</v>
      </c>
      <c r="B49" s="206" t="s">
        <v>461</v>
      </c>
      <c r="C49" s="207" t="s">
        <v>501</v>
      </c>
      <c r="D49" s="208">
        <v>1060</v>
      </c>
      <c r="E49" s="209" t="s">
        <v>462</v>
      </c>
      <c r="F49" s="210">
        <f t="shared" ref="F49:F58" si="3">ROUND(D49*0.042*$F$44,2)</f>
        <v>44.52</v>
      </c>
      <c r="G49" s="211" t="s">
        <v>500</v>
      </c>
    </row>
    <row r="50" spans="1:7" ht="15" customHeight="1" x14ac:dyDescent="0.25">
      <c r="A50" s="206" t="s">
        <v>460</v>
      </c>
      <c r="B50" s="206" t="s">
        <v>461</v>
      </c>
      <c r="C50" s="207" t="s">
        <v>492</v>
      </c>
      <c r="D50" s="208">
        <v>7542.4000000000005</v>
      </c>
      <c r="E50" s="209" t="s">
        <v>462</v>
      </c>
      <c r="F50" s="210">
        <f t="shared" si="3"/>
        <v>316.77999999999997</v>
      </c>
      <c r="G50" s="211" t="s">
        <v>502</v>
      </c>
    </row>
    <row r="51" spans="1:7" ht="15" customHeight="1" x14ac:dyDescent="0.25">
      <c r="A51" s="206" t="s">
        <v>460</v>
      </c>
      <c r="B51" s="206" t="s">
        <v>461</v>
      </c>
      <c r="C51" s="207" t="s">
        <v>494</v>
      </c>
      <c r="D51" s="208">
        <v>6599.6</v>
      </c>
      <c r="E51" s="209" t="s">
        <v>462</v>
      </c>
      <c r="F51" s="210">
        <f t="shared" si="3"/>
        <v>277.18</v>
      </c>
      <c r="G51" s="211" t="s">
        <v>502</v>
      </c>
    </row>
    <row r="52" spans="1:7" ht="15" customHeight="1" x14ac:dyDescent="0.25">
      <c r="A52" s="206" t="s">
        <v>460</v>
      </c>
      <c r="B52" s="206" t="s">
        <v>461</v>
      </c>
      <c r="C52" s="207" t="s">
        <v>495</v>
      </c>
      <c r="D52" s="208">
        <v>5656.8</v>
      </c>
      <c r="E52" s="209" t="s">
        <v>462</v>
      </c>
      <c r="F52" s="210">
        <f t="shared" si="3"/>
        <v>237.59</v>
      </c>
      <c r="G52" s="211" t="s">
        <v>502</v>
      </c>
    </row>
    <row r="53" spans="1:7" ht="15" customHeight="1" x14ac:dyDescent="0.25">
      <c r="A53" s="206" t="s">
        <v>460</v>
      </c>
      <c r="B53" s="206" t="s">
        <v>461</v>
      </c>
      <c r="C53" s="207" t="s">
        <v>496</v>
      </c>
      <c r="D53" s="208">
        <v>5656.8</v>
      </c>
      <c r="E53" s="209" t="s">
        <v>462</v>
      </c>
      <c r="F53" s="210">
        <f t="shared" si="3"/>
        <v>237.59</v>
      </c>
      <c r="G53" s="211" t="s">
        <v>502</v>
      </c>
    </row>
    <row r="54" spans="1:7" ht="15" customHeight="1" x14ac:dyDescent="0.25">
      <c r="A54" s="206" t="s">
        <v>460</v>
      </c>
      <c r="B54" s="206" t="s">
        <v>461</v>
      </c>
      <c r="C54" s="207" t="s">
        <v>497</v>
      </c>
      <c r="D54" s="208">
        <v>4714</v>
      </c>
      <c r="E54" s="209" t="s">
        <v>462</v>
      </c>
      <c r="F54" s="210">
        <f t="shared" si="3"/>
        <v>197.99</v>
      </c>
      <c r="G54" s="211" t="s">
        <v>502</v>
      </c>
    </row>
    <row r="55" spans="1:7" ht="15" customHeight="1" x14ac:dyDescent="0.25">
      <c r="A55" s="206" t="s">
        <v>460</v>
      </c>
      <c r="B55" s="206" t="s">
        <v>461</v>
      </c>
      <c r="C55" s="207" t="s">
        <v>503</v>
      </c>
      <c r="D55" s="208">
        <v>3771.2</v>
      </c>
      <c r="E55" s="209" t="s">
        <v>462</v>
      </c>
      <c r="F55" s="210">
        <f t="shared" si="3"/>
        <v>158.38999999999999</v>
      </c>
      <c r="G55" s="211" t="s">
        <v>502</v>
      </c>
    </row>
    <row r="56" spans="1:7" ht="15" customHeight="1" x14ac:dyDescent="0.25">
      <c r="A56" s="206" t="s">
        <v>460</v>
      </c>
      <c r="B56" s="206" t="s">
        <v>461</v>
      </c>
      <c r="C56" s="207" t="s">
        <v>504</v>
      </c>
      <c r="D56" s="208">
        <v>4546.8</v>
      </c>
      <c r="E56" s="209" t="s">
        <v>462</v>
      </c>
      <c r="F56" s="210">
        <f t="shared" si="3"/>
        <v>190.97</v>
      </c>
      <c r="G56" s="211" t="s">
        <v>505</v>
      </c>
    </row>
    <row r="57" spans="1:7" ht="15" customHeight="1" x14ac:dyDescent="0.25">
      <c r="A57" s="206" t="s">
        <v>460</v>
      </c>
      <c r="B57" s="206" t="s">
        <v>461</v>
      </c>
      <c r="C57" s="207" t="s">
        <v>506</v>
      </c>
      <c r="D57" s="208">
        <v>4834</v>
      </c>
      <c r="E57" s="209" t="s">
        <v>462</v>
      </c>
      <c r="F57" s="210">
        <f t="shared" si="3"/>
        <v>203.03</v>
      </c>
      <c r="G57" s="211" t="s">
        <v>505</v>
      </c>
    </row>
    <row r="58" spans="1:7" ht="15" customHeight="1" x14ac:dyDescent="0.25">
      <c r="A58" s="206" t="s">
        <v>460</v>
      </c>
      <c r="B58" s="206" t="s">
        <v>461</v>
      </c>
      <c r="C58" s="207" t="s">
        <v>489</v>
      </c>
      <c r="D58" s="208">
        <v>1980</v>
      </c>
      <c r="E58" s="209" t="s">
        <v>462</v>
      </c>
      <c r="F58" s="210">
        <f t="shared" si="3"/>
        <v>83.16</v>
      </c>
      <c r="G58" s="211" t="s">
        <v>505</v>
      </c>
    </row>
    <row r="59" spans="1:7" ht="15" customHeight="1" thickBot="1" x14ac:dyDescent="0.3">
      <c r="A59" s="212"/>
      <c r="B59" s="213"/>
      <c r="C59" s="213"/>
      <c r="D59" s="214"/>
      <c r="E59" s="215"/>
      <c r="F59" s="216">
        <v>1991.72</v>
      </c>
      <c r="G59" s="217"/>
    </row>
    <row r="60" spans="1:7" ht="15" customHeight="1" thickBot="1" x14ac:dyDescent="0.3">
      <c r="A60" s="178"/>
      <c r="B60" s="172"/>
      <c r="C60" s="178"/>
      <c r="D60" s="194"/>
      <c r="E60" s="172"/>
      <c r="F60" s="172"/>
      <c r="G60" s="172"/>
    </row>
    <row r="61" spans="1:7" ht="15" customHeight="1" thickBot="1" x14ac:dyDescent="0.3">
      <c r="A61" s="1802" t="s">
        <v>498</v>
      </c>
      <c r="B61" s="1802"/>
      <c r="C61" s="1802"/>
      <c r="D61" s="172"/>
      <c r="E61" s="173"/>
      <c r="F61" s="174">
        <v>1</v>
      </c>
      <c r="G61" s="175"/>
    </row>
    <row r="62" spans="1:7" ht="15" customHeight="1" thickBot="1" x14ac:dyDescent="0.3">
      <c r="A62" s="1802"/>
      <c r="B62" s="1802"/>
      <c r="C62" s="1802"/>
      <c r="D62" s="172"/>
      <c r="E62" s="173" t="s">
        <v>470</v>
      </c>
      <c r="F62" s="176" t="s">
        <v>2460</v>
      </c>
      <c r="G62" s="175"/>
    </row>
    <row r="63" spans="1:7" ht="15.75" thickBot="1" x14ac:dyDescent="0.3">
      <c r="A63" s="177"/>
      <c r="B63" s="172"/>
      <c r="C63" s="178"/>
      <c r="D63" s="172"/>
      <c r="E63" s="172"/>
      <c r="F63" s="172"/>
      <c r="G63" s="175"/>
    </row>
    <row r="64" spans="1:7" ht="71.25" x14ac:dyDescent="0.25">
      <c r="A64" s="179" t="s">
        <v>335</v>
      </c>
      <c r="B64" s="179" t="s">
        <v>337</v>
      </c>
      <c r="C64" s="179" t="s">
        <v>472</v>
      </c>
      <c r="D64" s="180" t="s">
        <v>473</v>
      </c>
      <c r="E64" s="179" t="s">
        <v>474</v>
      </c>
      <c r="F64" s="181" t="s">
        <v>475</v>
      </c>
      <c r="G64" s="1705" t="s">
        <v>476</v>
      </c>
    </row>
    <row r="65" spans="1:7" ht="15.75" x14ac:dyDescent="0.25">
      <c r="A65" s="183" t="s">
        <v>460</v>
      </c>
      <c r="B65" s="183" t="s">
        <v>461</v>
      </c>
      <c r="C65" s="184" t="s">
        <v>492</v>
      </c>
      <c r="D65" s="185">
        <v>942.8</v>
      </c>
      <c r="E65" s="186" t="s">
        <v>462</v>
      </c>
      <c r="F65" s="187">
        <f>ROUND(D65*0.042*$F$61,2)</f>
        <v>39.6</v>
      </c>
      <c r="G65" s="188" t="s">
        <v>2461</v>
      </c>
    </row>
    <row r="66" spans="1:7" ht="15.75" x14ac:dyDescent="0.25">
      <c r="A66" s="183" t="s">
        <v>460</v>
      </c>
      <c r="B66" s="183" t="s">
        <v>461</v>
      </c>
      <c r="C66" s="184" t="s">
        <v>494</v>
      </c>
      <c r="D66" s="185">
        <v>942.8</v>
      </c>
      <c r="E66" s="186" t="s">
        <v>462</v>
      </c>
      <c r="F66" s="187">
        <f t="shared" ref="F66:F69" si="4">ROUND(D66*0.042*$F$61,2)</f>
        <v>39.6</v>
      </c>
      <c r="G66" s="188" t="s">
        <v>2461</v>
      </c>
    </row>
    <row r="67" spans="1:7" ht="30" x14ac:dyDescent="0.25">
      <c r="A67" s="183" t="s">
        <v>460</v>
      </c>
      <c r="B67" s="183" t="s">
        <v>461</v>
      </c>
      <c r="C67" s="184" t="s">
        <v>495</v>
      </c>
      <c r="D67" s="185">
        <v>1885.6</v>
      </c>
      <c r="E67" s="186" t="s">
        <v>462</v>
      </c>
      <c r="F67" s="187">
        <f t="shared" si="4"/>
        <v>79.2</v>
      </c>
      <c r="G67" s="188" t="s">
        <v>2462</v>
      </c>
    </row>
    <row r="68" spans="1:7" ht="15.75" x14ac:dyDescent="0.25">
      <c r="A68" s="183" t="s">
        <v>460</v>
      </c>
      <c r="B68" s="183" t="s">
        <v>461</v>
      </c>
      <c r="C68" s="184" t="s">
        <v>496</v>
      </c>
      <c r="D68" s="185">
        <v>942.8</v>
      </c>
      <c r="E68" s="186" t="s">
        <v>462</v>
      </c>
      <c r="F68" s="187">
        <f t="shared" si="4"/>
        <v>39.6</v>
      </c>
      <c r="G68" s="188" t="s">
        <v>2463</v>
      </c>
    </row>
    <row r="69" spans="1:7" ht="15.75" x14ac:dyDescent="0.25">
      <c r="A69" s="183" t="s">
        <v>460</v>
      </c>
      <c r="B69" s="183" t="s">
        <v>461</v>
      </c>
      <c r="C69" s="184" t="s">
        <v>497</v>
      </c>
      <c r="D69" s="185">
        <v>942.8</v>
      </c>
      <c r="E69" s="186" t="s">
        <v>462</v>
      </c>
      <c r="F69" s="187">
        <f t="shared" si="4"/>
        <v>39.6</v>
      </c>
      <c r="G69" s="188" t="s">
        <v>2463</v>
      </c>
    </row>
    <row r="70" spans="1:7" ht="16.5" thickBot="1" x14ac:dyDescent="0.3">
      <c r="A70" s="189"/>
      <c r="B70" s="190"/>
      <c r="C70" s="190"/>
      <c r="D70" s="191"/>
      <c r="E70" s="191"/>
      <c r="F70" s="192">
        <f>SUM(F65:F69)</f>
        <v>237.6</v>
      </c>
      <c r="G70" s="193"/>
    </row>
  </sheetData>
  <mergeCells count="5">
    <mergeCell ref="A4:C5"/>
    <mergeCell ref="A16:C17"/>
    <mergeCell ref="A30:C31"/>
    <mergeCell ref="A44:C45"/>
    <mergeCell ref="A61:C62"/>
  </mergeCells>
  <conditionalFormatting sqref="C20:C24">
    <cfRule type="duplicateValues" dxfId="2" priority="2"/>
  </conditionalFormatting>
  <conditionalFormatting sqref="C8:C10">
    <cfRule type="duplicateValues" dxfId="1" priority="3"/>
  </conditionalFormatting>
  <conditionalFormatting sqref="C65:C69">
    <cfRule type="duplicateValues" dxfId="0" priority="1"/>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59999389629810485"/>
  </sheetPr>
  <dimension ref="A2:Q52"/>
  <sheetViews>
    <sheetView topLeftCell="A4" zoomScale="70" zoomScaleNormal="70" zoomScaleSheetLayoutView="80" workbookViewId="0">
      <selection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4.5703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2" t="s">
        <v>1702</v>
      </c>
    </row>
    <row r="5" spans="1:17" ht="17.25" thickBot="1" x14ac:dyDescent="0.3"/>
    <row r="6" spans="1:17" ht="24" customHeight="1" x14ac:dyDescent="0.25">
      <c r="A6" s="1791"/>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792"/>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3.5" customHeight="1" x14ac:dyDescent="0.25">
      <c r="A8" s="3"/>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ht="26.25" customHeight="1" x14ac:dyDescent="0.25">
      <c r="A9" s="7" t="s">
        <v>0</v>
      </c>
      <c r="B9" s="49">
        <f>B10+B13</f>
        <v>820</v>
      </c>
      <c r="C9" s="1216">
        <f t="shared" ref="C9:I9" si="0">C10+C13</f>
        <v>5.1572327044025155</v>
      </c>
      <c r="D9" s="440"/>
      <c r="E9" s="440"/>
      <c r="F9" s="440"/>
      <c r="G9" s="440">
        <f t="shared" si="0"/>
        <v>1043.8</v>
      </c>
      <c r="H9" s="440">
        <f t="shared" si="0"/>
        <v>251.45999999999998</v>
      </c>
      <c r="I9" s="1026">
        <f t="shared" si="0"/>
        <v>1295.26</v>
      </c>
      <c r="J9" s="49">
        <f>J10+J13</f>
        <v>2140</v>
      </c>
      <c r="K9" s="439">
        <f t="shared" ref="K9" si="1">K10+K13</f>
        <v>13.459119496855347</v>
      </c>
      <c r="L9" s="1111"/>
      <c r="M9" s="1111"/>
      <c r="N9" s="1111"/>
      <c r="O9" s="1111">
        <f t="shared" ref="O9" si="2">O10+O13</f>
        <v>13599.999999999998</v>
      </c>
      <c r="P9" s="1111">
        <f t="shared" ref="P9" si="3">P10+P13</f>
        <v>3276.23</v>
      </c>
      <c r="Q9" s="963">
        <f t="shared" ref="Q9" si="4">Q10+Q13</f>
        <v>16876.23</v>
      </c>
    </row>
    <row r="10" spans="1:17" s="1" customFormat="1" ht="21.75" customHeight="1" x14ac:dyDescent="0.25">
      <c r="A10" s="77" t="s">
        <v>1703</v>
      </c>
      <c r="B10" s="964">
        <f>B11</f>
        <v>20</v>
      </c>
      <c r="C10" s="398">
        <f t="shared" ref="C10:I10" si="5">C11</f>
        <v>0.12578616352201258</v>
      </c>
      <c r="D10" s="442"/>
      <c r="E10" s="442"/>
      <c r="F10" s="442"/>
      <c r="G10" s="442">
        <f t="shared" si="5"/>
        <v>32.700000000000003</v>
      </c>
      <c r="H10" s="442">
        <f t="shared" si="5"/>
        <v>7.88</v>
      </c>
      <c r="I10" s="1060">
        <f t="shared" si="5"/>
        <v>40.580000000000005</v>
      </c>
      <c r="J10" s="935">
        <f>J11</f>
        <v>60</v>
      </c>
      <c r="K10" s="1002">
        <f t="shared" ref="K10:K11" si="6">K11</f>
        <v>0.37735849056603776</v>
      </c>
      <c r="L10" s="1112"/>
      <c r="M10" s="1112"/>
      <c r="N10" s="1112"/>
      <c r="O10" s="1112">
        <f t="shared" ref="O10:O11" si="7">O11</f>
        <v>490.57</v>
      </c>
      <c r="P10" s="1112">
        <f t="shared" ref="P10:P11" si="8">P11</f>
        <v>118.18</v>
      </c>
      <c r="Q10" s="937">
        <f t="shared" ref="Q10:Q11" si="9">Q11</f>
        <v>608.75</v>
      </c>
    </row>
    <row r="11" spans="1:17" ht="46.9" customHeight="1" x14ac:dyDescent="0.25">
      <c r="A11" s="985" t="s">
        <v>11</v>
      </c>
      <c r="B11" s="1033">
        <f>B12</f>
        <v>20</v>
      </c>
      <c r="C11" s="1217">
        <f t="shared" ref="C11:I11" si="10">C12</f>
        <v>0.12578616352201258</v>
      </c>
      <c r="D11" s="247"/>
      <c r="E11" s="247"/>
      <c r="F11" s="247"/>
      <c r="G11" s="1095">
        <f t="shared" si="10"/>
        <v>32.700000000000003</v>
      </c>
      <c r="H11" s="1095">
        <f t="shared" si="10"/>
        <v>7.88</v>
      </c>
      <c r="I11" s="1096">
        <f t="shared" si="10"/>
        <v>40.580000000000005</v>
      </c>
      <c r="J11" s="978">
        <f>J12</f>
        <v>60</v>
      </c>
      <c r="K11" s="980">
        <f t="shared" si="6"/>
        <v>0.37735849056603776</v>
      </c>
      <c r="L11" s="972"/>
      <c r="M11" s="972"/>
      <c r="N11" s="972"/>
      <c r="O11" s="972">
        <f t="shared" si="7"/>
        <v>490.57</v>
      </c>
      <c r="P11" s="972">
        <f t="shared" si="8"/>
        <v>118.18</v>
      </c>
      <c r="Q11" s="973">
        <f t="shared" si="9"/>
        <v>608.75</v>
      </c>
    </row>
    <row r="12" spans="1:17" ht="18.75" customHeight="1" x14ac:dyDescent="0.25">
      <c r="A12" s="12" t="s">
        <v>1272</v>
      </c>
      <c r="B12" s="990">
        <v>20</v>
      </c>
      <c r="C12" s="1218">
        <f>B12/159</f>
        <v>0.12578616352201258</v>
      </c>
      <c r="D12" s="1113">
        <v>1300</v>
      </c>
      <c r="E12" s="1113">
        <f>C12*D12</f>
        <v>163.52201257861634</v>
      </c>
      <c r="F12" s="1117">
        <v>0.2</v>
      </c>
      <c r="G12" s="1222">
        <f>ROUND(E12*F12,2)</f>
        <v>32.700000000000003</v>
      </c>
      <c r="H12" s="1222">
        <f>ROUND(G12*0.2409,2)</f>
        <v>7.88</v>
      </c>
      <c r="I12" s="1223">
        <f>G12+H12</f>
        <v>40.580000000000005</v>
      </c>
      <c r="J12" s="939">
        <v>60</v>
      </c>
      <c r="K12" s="998">
        <f>J12/159</f>
        <v>0.37735849056603776</v>
      </c>
      <c r="L12" s="1113">
        <v>1300</v>
      </c>
      <c r="M12" s="1113">
        <f>K12*L12</f>
        <v>490.56603773584908</v>
      </c>
      <c r="N12" s="1117">
        <v>1</v>
      </c>
      <c r="O12" s="1113">
        <f>ROUND(M12*N12,2)</f>
        <v>490.57</v>
      </c>
      <c r="P12" s="1113">
        <f>ROUND(O12*0.2409,2)</f>
        <v>118.18</v>
      </c>
      <c r="Q12" s="1114">
        <f>O12+P12</f>
        <v>608.75</v>
      </c>
    </row>
    <row r="13" spans="1:17" s="1" customFormat="1" ht="24" customHeight="1" x14ac:dyDescent="0.25">
      <c r="A13" s="47" t="s">
        <v>38</v>
      </c>
      <c r="B13" s="925">
        <f>B14+B31+B37</f>
        <v>800</v>
      </c>
      <c r="C13" s="1219">
        <f t="shared" ref="C13:I13" si="11">C14+C31+C37</f>
        <v>5.0314465408805029</v>
      </c>
      <c r="D13" s="1220"/>
      <c r="E13" s="1220"/>
      <c r="F13" s="1220"/>
      <c r="G13" s="1220">
        <f t="shared" si="11"/>
        <v>1011.0999999999999</v>
      </c>
      <c r="H13" s="1220">
        <f t="shared" si="11"/>
        <v>243.57999999999998</v>
      </c>
      <c r="I13" s="630">
        <f t="shared" si="11"/>
        <v>1254.68</v>
      </c>
      <c r="J13" s="935">
        <f>J14+J31+J37</f>
        <v>2080</v>
      </c>
      <c r="K13" s="1002">
        <f t="shared" ref="K13" si="12">K14+K31+K37</f>
        <v>13.081761006289309</v>
      </c>
      <c r="L13" s="1112"/>
      <c r="M13" s="1112"/>
      <c r="N13" s="1121"/>
      <c r="O13" s="1112">
        <f t="shared" ref="O13" si="13">O14+O31+O37</f>
        <v>13109.429999999998</v>
      </c>
      <c r="P13" s="1112">
        <f t="shared" ref="P13" si="14">P14+P31+P37</f>
        <v>3158.05</v>
      </c>
      <c r="Q13" s="937">
        <f t="shared" ref="Q13" si="15">Q14+Q31+Q37</f>
        <v>16267.48</v>
      </c>
    </row>
    <row r="14" spans="1:17" ht="49.5" customHeight="1" x14ac:dyDescent="0.25">
      <c r="A14" s="985" t="s">
        <v>11</v>
      </c>
      <c r="B14" s="1033">
        <f>SUM(B15:B30)</f>
        <v>400</v>
      </c>
      <c r="C14" s="1217">
        <f t="shared" ref="C14:I14" si="16">SUM(C15:C30)</f>
        <v>2.5157232704402515</v>
      </c>
      <c r="D14" s="247"/>
      <c r="E14" s="247"/>
      <c r="F14" s="247"/>
      <c r="G14" s="1095">
        <f t="shared" si="16"/>
        <v>648.82999999999993</v>
      </c>
      <c r="H14" s="1095">
        <f t="shared" si="16"/>
        <v>156.31</v>
      </c>
      <c r="I14" s="1096">
        <f t="shared" si="16"/>
        <v>805.1400000000001</v>
      </c>
      <c r="J14" s="978">
        <f>SUM(J15:J30)</f>
        <v>1040</v>
      </c>
      <c r="K14" s="980">
        <f t="shared" ref="K14" si="17">SUM(K15:K30)</f>
        <v>6.5408805031446535</v>
      </c>
      <c r="L14" s="972"/>
      <c r="M14" s="972"/>
      <c r="N14" s="1118"/>
      <c r="O14" s="972">
        <f t="shared" ref="O14" si="18">SUM(O15:O30)</f>
        <v>8399.9999999999982</v>
      </c>
      <c r="P14" s="972">
        <f t="shared" ref="P14" si="19">SUM(P15:P30)</f>
        <v>2023.5399999999997</v>
      </c>
      <c r="Q14" s="973">
        <f t="shared" ref="Q14" si="20">SUM(Q15:Q30)</f>
        <v>10423.539999999999</v>
      </c>
    </row>
    <row r="15" spans="1:17" ht="18.75" customHeight="1" x14ac:dyDescent="0.25">
      <c r="A15" s="12" t="s">
        <v>1704</v>
      </c>
      <c r="B15" s="990">
        <v>32</v>
      </c>
      <c r="C15" s="1218">
        <f t="shared" ref="C15:C28" si="21">B15/159</f>
        <v>0.20125786163522014</v>
      </c>
      <c r="D15" s="1113">
        <v>1300</v>
      </c>
      <c r="E15" s="1113">
        <f>C15*D15</f>
        <v>261.63522012578619</v>
      </c>
      <c r="F15" s="1117">
        <v>0.2</v>
      </c>
      <c r="G15" s="1113">
        <f>ROUND(E15*F15,2)</f>
        <v>52.33</v>
      </c>
      <c r="H15" s="1113">
        <f>ROUND(G15*0.2409,2)</f>
        <v>12.61</v>
      </c>
      <c r="I15" s="1114">
        <f>G15+H15</f>
        <v>64.94</v>
      </c>
      <c r="J15" s="939">
        <v>120</v>
      </c>
      <c r="K15" s="998">
        <f t="shared" ref="K15:K30" si="22">J15/159</f>
        <v>0.75471698113207553</v>
      </c>
      <c r="L15" s="1113">
        <v>1300</v>
      </c>
      <c r="M15" s="1113">
        <f>K15*L15</f>
        <v>981.13207547169816</v>
      </c>
      <c r="N15" s="1117">
        <v>1</v>
      </c>
      <c r="O15" s="1113">
        <f>ROUND(M15*N15,2)</f>
        <v>981.13</v>
      </c>
      <c r="P15" s="1113">
        <f>ROUND(O15*0.2409,2)</f>
        <v>236.35</v>
      </c>
      <c r="Q15" s="1114">
        <f>O15+P15</f>
        <v>1217.48</v>
      </c>
    </row>
    <row r="16" spans="1:17" ht="18.75" customHeight="1" x14ac:dyDescent="0.25">
      <c r="A16" s="12" t="s">
        <v>1705</v>
      </c>
      <c r="B16" s="990">
        <v>42</v>
      </c>
      <c r="C16" s="1218">
        <f t="shared" si="21"/>
        <v>0.26415094339622641</v>
      </c>
      <c r="D16" s="1113">
        <v>1300</v>
      </c>
      <c r="E16" s="1113">
        <f t="shared" ref="E16:E28" si="23">C16*D16</f>
        <v>343.39622641509436</v>
      </c>
      <c r="F16" s="1117">
        <v>0.2</v>
      </c>
      <c r="G16" s="1113">
        <f t="shared" ref="G16:G28" si="24">ROUND(E16*F16,2)</f>
        <v>68.680000000000007</v>
      </c>
      <c r="H16" s="1113">
        <f t="shared" ref="H16:H46" si="25">ROUND(G16*0.2409,2)</f>
        <v>16.55</v>
      </c>
      <c r="I16" s="1114">
        <f t="shared" ref="I16:I28" si="26">G16+H16</f>
        <v>85.23</v>
      </c>
      <c r="J16" s="939">
        <v>54</v>
      </c>
      <c r="K16" s="998">
        <f t="shared" si="22"/>
        <v>0.33962264150943394</v>
      </c>
      <c r="L16" s="1113">
        <v>1300</v>
      </c>
      <c r="M16" s="1113">
        <f t="shared" ref="M16:M30" si="27">K16*L16</f>
        <v>441.5094339622641</v>
      </c>
      <c r="N16" s="1117">
        <v>1</v>
      </c>
      <c r="O16" s="1113">
        <f t="shared" ref="O16:O30" si="28">ROUND(M16*N16,2)</f>
        <v>441.51</v>
      </c>
      <c r="P16" s="1113">
        <f t="shared" ref="P16:P30" si="29">ROUND(O16*0.2409,2)</f>
        <v>106.36</v>
      </c>
      <c r="Q16" s="1114">
        <f t="shared" ref="Q16:Q30" si="30">O16+P16</f>
        <v>547.87</v>
      </c>
    </row>
    <row r="17" spans="1:17" ht="18.75" customHeight="1" x14ac:dyDescent="0.25">
      <c r="A17" s="12" t="s">
        <v>1706</v>
      </c>
      <c r="B17" s="990">
        <v>42</v>
      </c>
      <c r="C17" s="1218">
        <f t="shared" si="21"/>
        <v>0.26415094339622641</v>
      </c>
      <c r="D17" s="1113">
        <v>1200</v>
      </c>
      <c r="E17" s="1113">
        <f t="shared" si="23"/>
        <v>316.98113207547169</v>
      </c>
      <c r="F17" s="1117">
        <v>0.2</v>
      </c>
      <c r="G17" s="1113">
        <f t="shared" si="24"/>
        <v>63.4</v>
      </c>
      <c r="H17" s="1113">
        <f t="shared" si="25"/>
        <v>15.27</v>
      </c>
      <c r="I17" s="1114">
        <f t="shared" si="26"/>
        <v>78.67</v>
      </c>
      <c r="J17" s="939">
        <v>116</v>
      </c>
      <c r="K17" s="998">
        <f t="shared" si="22"/>
        <v>0.72955974842767291</v>
      </c>
      <c r="L17" s="1113">
        <v>1200</v>
      </c>
      <c r="M17" s="1113">
        <f t="shared" si="27"/>
        <v>875.47169811320748</v>
      </c>
      <c r="N17" s="1117">
        <v>1</v>
      </c>
      <c r="O17" s="1113">
        <f t="shared" si="28"/>
        <v>875.47</v>
      </c>
      <c r="P17" s="1113">
        <f t="shared" si="29"/>
        <v>210.9</v>
      </c>
      <c r="Q17" s="1114">
        <f t="shared" si="30"/>
        <v>1086.3700000000001</v>
      </c>
    </row>
    <row r="18" spans="1:17" ht="18.75" customHeight="1" x14ac:dyDescent="0.25">
      <c r="A18" s="12" t="s">
        <v>1704</v>
      </c>
      <c r="B18" s="990">
        <v>29</v>
      </c>
      <c r="C18" s="1218">
        <f t="shared" si="21"/>
        <v>0.18238993710691823</v>
      </c>
      <c r="D18" s="1113">
        <v>1300</v>
      </c>
      <c r="E18" s="1113">
        <f t="shared" si="23"/>
        <v>237.1069182389937</v>
      </c>
      <c r="F18" s="1117">
        <v>0.2</v>
      </c>
      <c r="G18" s="1113">
        <f t="shared" si="24"/>
        <v>47.42</v>
      </c>
      <c r="H18" s="1113">
        <f t="shared" si="25"/>
        <v>11.42</v>
      </c>
      <c r="I18" s="1114">
        <f t="shared" si="26"/>
        <v>58.84</v>
      </c>
      <c r="J18" s="939">
        <v>91</v>
      </c>
      <c r="K18" s="998">
        <f t="shared" si="22"/>
        <v>0.57232704402515722</v>
      </c>
      <c r="L18" s="1113">
        <v>1300</v>
      </c>
      <c r="M18" s="1113">
        <f t="shared" si="27"/>
        <v>744.02515723270437</v>
      </c>
      <c r="N18" s="1117">
        <v>1</v>
      </c>
      <c r="O18" s="1113">
        <f t="shared" si="28"/>
        <v>744.03</v>
      </c>
      <c r="P18" s="1113">
        <f t="shared" si="29"/>
        <v>179.24</v>
      </c>
      <c r="Q18" s="1114">
        <f t="shared" si="30"/>
        <v>923.27</v>
      </c>
    </row>
    <row r="19" spans="1:17" ht="18.75" customHeight="1" x14ac:dyDescent="0.25">
      <c r="A19" s="12" t="s">
        <v>1705</v>
      </c>
      <c r="B19" s="990">
        <v>21</v>
      </c>
      <c r="C19" s="1218">
        <f t="shared" si="21"/>
        <v>0.13207547169811321</v>
      </c>
      <c r="D19" s="1113">
        <v>1300</v>
      </c>
      <c r="E19" s="1113">
        <f t="shared" si="23"/>
        <v>171.69811320754718</v>
      </c>
      <c r="F19" s="1117">
        <v>0.2</v>
      </c>
      <c r="G19" s="1113">
        <f t="shared" si="24"/>
        <v>34.340000000000003</v>
      </c>
      <c r="H19" s="1113">
        <f t="shared" si="25"/>
        <v>8.27</v>
      </c>
      <c r="I19" s="1114">
        <f t="shared" si="26"/>
        <v>42.61</v>
      </c>
      <c r="J19" s="939">
        <v>75</v>
      </c>
      <c r="K19" s="998">
        <f t="shared" si="22"/>
        <v>0.47169811320754718</v>
      </c>
      <c r="L19" s="1113">
        <v>1300</v>
      </c>
      <c r="M19" s="1113">
        <f t="shared" si="27"/>
        <v>613.20754716981128</v>
      </c>
      <c r="N19" s="1117">
        <v>1</v>
      </c>
      <c r="O19" s="1113">
        <f t="shared" si="28"/>
        <v>613.21</v>
      </c>
      <c r="P19" s="1113">
        <f t="shared" si="29"/>
        <v>147.72</v>
      </c>
      <c r="Q19" s="1114">
        <f t="shared" si="30"/>
        <v>760.93000000000006</v>
      </c>
    </row>
    <row r="20" spans="1:17" ht="18.75" customHeight="1" x14ac:dyDescent="0.25">
      <c r="A20" s="12" t="s">
        <v>1705</v>
      </c>
      <c r="B20" s="990">
        <v>34</v>
      </c>
      <c r="C20" s="1218">
        <f t="shared" si="21"/>
        <v>0.21383647798742139</v>
      </c>
      <c r="D20" s="1113">
        <v>1300</v>
      </c>
      <c r="E20" s="1113">
        <f t="shared" si="23"/>
        <v>277.98742138364781</v>
      </c>
      <c r="F20" s="1117">
        <v>0.2</v>
      </c>
      <c r="G20" s="1113">
        <f t="shared" si="24"/>
        <v>55.6</v>
      </c>
      <c r="H20" s="1113">
        <f t="shared" si="25"/>
        <v>13.39</v>
      </c>
      <c r="I20" s="1114">
        <f t="shared" si="26"/>
        <v>68.990000000000009</v>
      </c>
      <c r="J20" s="939">
        <v>64</v>
      </c>
      <c r="K20" s="998">
        <f t="shared" si="22"/>
        <v>0.40251572327044027</v>
      </c>
      <c r="L20" s="1113">
        <v>1300</v>
      </c>
      <c r="M20" s="1113">
        <f t="shared" si="27"/>
        <v>523.27044025157238</v>
      </c>
      <c r="N20" s="1117">
        <v>1</v>
      </c>
      <c r="O20" s="1113">
        <f t="shared" si="28"/>
        <v>523.27</v>
      </c>
      <c r="P20" s="1113">
        <f t="shared" si="29"/>
        <v>126.06</v>
      </c>
      <c r="Q20" s="1114">
        <f t="shared" si="30"/>
        <v>649.32999999999993</v>
      </c>
    </row>
    <row r="21" spans="1:17" ht="18.75" customHeight="1" x14ac:dyDescent="0.25">
      <c r="A21" s="12" t="s">
        <v>1707</v>
      </c>
      <c r="B21" s="990">
        <v>24</v>
      </c>
      <c r="C21" s="1218">
        <f t="shared" si="21"/>
        <v>0.15094339622641509</v>
      </c>
      <c r="D21" s="1113">
        <v>1300</v>
      </c>
      <c r="E21" s="1113">
        <f t="shared" si="23"/>
        <v>196.22641509433961</v>
      </c>
      <c r="F21" s="1117">
        <v>0.2</v>
      </c>
      <c r="G21" s="1113">
        <f t="shared" si="24"/>
        <v>39.25</v>
      </c>
      <c r="H21" s="1113">
        <f t="shared" si="25"/>
        <v>9.4600000000000009</v>
      </c>
      <c r="I21" s="1114">
        <f t="shared" si="26"/>
        <v>48.71</v>
      </c>
      <c r="J21" s="939">
        <v>16</v>
      </c>
      <c r="K21" s="998">
        <f t="shared" si="22"/>
        <v>0.10062893081761007</v>
      </c>
      <c r="L21" s="1113">
        <v>1300</v>
      </c>
      <c r="M21" s="1113">
        <f t="shared" si="27"/>
        <v>130.8176100628931</v>
      </c>
      <c r="N21" s="1117">
        <v>1</v>
      </c>
      <c r="O21" s="1113">
        <f t="shared" si="28"/>
        <v>130.82</v>
      </c>
      <c r="P21" s="1113">
        <f t="shared" si="29"/>
        <v>31.51</v>
      </c>
      <c r="Q21" s="1114">
        <f t="shared" si="30"/>
        <v>162.32999999999998</v>
      </c>
    </row>
    <row r="22" spans="1:17" ht="18.75" customHeight="1" x14ac:dyDescent="0.25">
      <c r="A22" s="12" t="s">
        <v>1707</v>
      </c>
      <c r="B22" s="990"/>
      <c r="C22" s="1218"/>
      <c r="D22" s="1113"/>
      <c r="E22" s="1113"/>
      <c r="F22" s="1117"/>
      <c r="G22" s="1113"/>
      <c r="H22" s="1113"/>
      <c r="I22" s="1114"/>
      <c r="J22" s="939">
        <v>48</v>
      </c>
      <c r="K22" s="998">
        <f t="shared" si="22"/>
        <v>0.30188679245283018</v>
      </c>
      <c r="L22" s="1113">
        <v>1300</v>
      </c>
      <c r="M22" s="1113">
        <f t="shared" si="27"/>
        <v>392.45283018867923</v>
      </c>
      <c r="N22" s="1117">
        <v>1</v>
      </c>
      <c r="O22" s="1113">
        <f t="shared" si="28"/>
        <v>392.45</v>
      </c>
      <c r="P22" s="1113">
        <f t="shared" si="29"/>
        <v>94.54</v>
      </c>
      <c r="Q22" s="1114">
        <f t="shared" si="30"/>
        <v>486.99</v>
      </c>
    </row>
    <row r="23" spans="1:17" ht="18.75" customHeight="1" x14ac:dyDescent="0.25">
      <c r="A23" s="12" t="s">
        <v>1707</v>
      </c>
      <c r="B23" s="990">
        <v>7</v>
      </c>
      <c r="C23" s="1218">
        <f t="shared" si="21"/>
        <v>4.40251572327044E-2</v>
      </c>
      <c r="D23" s="1113">
        <v>1300</v>
      </c>
      <c r="E23" s="1113">
        <f t="shared" si="23"/>
        <v>57.232704402515722</v>
      </c>
      <c r="F23" s="1117">
        <v>0.2</v>
      </c>
      <c r="G23" s="1113">
        <f t="shared" si="24"/>
        <v>11.45</v>
      </c>
      <c r="H23" s="1113">
        <f t="shared" si="25"/>
        <v>2.76</v>
      </c>
      <c r="I23" s="1114">
        <f t="shared" si="26"/>
        <v>14.209999999999999</v>
      </c>
      <c r="J23" s="939">
        <v>24</v>
      </c>
      <c r="K23" s="998">
        <f t="shared" si="22"/>
        <v>0.15094339622641509</v>
      </c>
      <c r="L23" s="1113">
        <v>1300</v>
      </c>
      <c r="M23" s="1113">
        <f t="shared" si="27"/>
        <v>196.22641509433961</v>
      </c>
      <c r="N23" s="1117">
        <v>1</v>
      </c>
      <c r="O23" s="1113">
        <f t="shared" si="28"/>
        <v>196.23</v>
      </c>
      <c r="P23" s="1113">
        <f t="shared" si="29"/>
        <v>47.27</v>
      </c>
      <c r="Q23" s="1114">
        <f t="shared" si="30"/>
        <v>243.5</v>
      </c>
    </row>
    <row r="24" spans="1:17" ht="18.75" customHeight="1" x14ac:dyDescent="0.25">
      <c r="A24" s="12" t="s">
        <v>1707</v>
      </c>
      <c r="B24" s="990">
        <v>24</v>
      </c>
      <c r="C24" s="1218">
        <f t="shared" si="21"/>
        <v>0.15094339622641509</v>
      </c>
      <c r="D24" s="1113">
        <v>1300</v>
      </c>
      <c r="E24" s="1113">
        <f t="shared" si="23"/>
        <v>196.22641509433961</v>
      </c>
      <c r="F24" s="1117">
        <v>0.2</v>
      </c>
      <c r="G24" s="1113">
        <f t="shared" si="24"/>
        <v>39.25</v>
      </c>
      <c r="H24" s="1113">
        <f t="shared" si="25"/>
        <v>9.4600000000000009</v>
      </c>
      <c r="I24" s="1114">
        <f t="shared" si="26"/>
        <v>48.71</v>
      </c>
      <c r="J24" s="939">
        <v>72</v>
      </c>
      <c r="K24" s="998">
        <f t="shared" si="22"/>
        <v>0.45283018867924529</v>
      </c>
      <c r="L24" s="1113">
        <v>1300</v>
      </c>
      <c r="M24" s="1113">
        <f t="shared" si="27"/>
        <v>588.67924528301887</v>
      </c>
      <c r="N24" s="1117">
        <v>1</v>
      </c>
      <c r="O24" s="1113">
        <f t="shared" si="28"/>
        <v>588.67999999999995</v>
      </c>
      <c r="P24" s="1113">
        <f t="shared" si="29"/>
        <v>141.81</v>
      </c>
      <c r="Q24" s="1114">
        <f t="shared" si="30"/>
        <v>730.49</v>
      </c>
    </row>
    <row r="25" spans="1:17" ht="18.75" customHeight="1" x14ac:dyDescent="0.25">
      <c r="A25" s="12" t="s">
        <v>1708</v>
      </c>
      <c r="B25" s="990">
        <v>41</v>
      </c>
      <c r="C25" s="1218">
        <f t="shared" si="21"/>
        <v>0.25786163522012578</v>
      </c>
      <c r="D25" s="1113">
        <v>1300</v>
      </c>
      <c r="E25" s="1113">
        <f t="shared" si="23"/>
        <v>335.22012578616352</v>
      </c>
      <c r="F25" s="1117">
        <v>0.2</v>
      </c>
      <c r="G25" s="1113">
        <f t="shared" si="24"/>
        <v>67.040000000000006</v>
      </c>
      <c r="H25" s="1113">
        <f t="shared" si="25"/>
        <v>16.149999999999999</v>
      </c>
      <c r="I25" s="1114">
        <f t="shared" si="26"/>
        <v>83.19</v>
      </c>
      <c r="J25" s="939">
        <v>24</v>
      </c>
      <c r="K25" s="998">
        <f t="shared" si="22"/>
        <v>0.15094339622641509</v>
      </c>
      <c r="L25" s="1113">
        <v>1300</v>
      </c>
      <c r="M25" s="1113">
        <f t="shared" si="27"/>
        <v>196.22641509433961</v>
      </c>
      <c r="N25" s="1117">
        <v>1</v>
      </c>
      <c r="O25" s="1113">
        <f t="shared" si="28"/>
        <v>196.23</v>
      </c>
      <c r="P25" s="1113">
        <f t="shared" si="29"/>
        <v>47.27</v>
      </c>
      <c r="Q25" s="1114">
        <f t="shared" si="30"/>
        <v>243.5</v>
      </c>
    </row>
    <row r="26" spans="1:17" ht="18.75" customHeight="1" x14ac:dyDescent="0.25">
      <c r="A26" s="12" t="s">
        <v>1708</v>
      </c>
      <c r="B26" s="990">
        <v>24</v>
      </c>
      <c r="C26" s="1218">
        <f t="shared" si="21"/>
        <v>0.15094339622641509</v>
      </c>
      <c r="D26" s="1113">
        <v>1300</v>
      </c>
      <c r="E26" s="1113">
        <f t="shared" si="23"/>
        <v>196.22641509433961</v>
      </c>
      <c r="F26" s="1117">
        <v>0.2</v>
      </c>
      <c r="G26" s="1113">
        <f t="shared" si="24"/>
        <v>39.25</v>
      </c>
      <c r="H26" s="1113">
        <f t="shared" si="25"/>
        <v>9.4600000000000009</v>
      </c>
      <c r="I26" s="1114">
        <f t="shared" si="26"/>
        <v>48.71</v>
      </c>
      <c r="J26" s="939">
        <v>72</v>
      </c>
      <c r="K26" s="998">
        <f t="shared" si="22"/>
        <v>0.45283018867924529</v>
      </c>
      <c r="L26" s="1113">
        <v>1300</v>
      </c>
      <c r="M26" s="1113">
        <f t="shared" si="27"/>
        <v>588.67924528301887</v>
      </c>
      <c r="N26" s="1117">
        <v>1</v>
      </c>
      <c r="O26" s="1113">
        <f t="shared" si="28"/>
        <v>588.67999999999995</v>
      </c>
      <c r="P26" s="1113">
        <f t="shared" si="29"/>
        <v>141.81</v>
      </c>
      <c r="Q26" s="1114">
        <f t="shared" si="30"/>
        <v>730.49</v>
      </c>
    </row>
    <row r="27" spans="1:17" ht="18.75" customHeight="1" x14ac:dyDescent="0.25">
      <c r="A27" s="12" t="s">
        <v>1708</v>
      </c>
      <c r="B27" s="990"/>
      <c r="C27" s="1218"/>
      <c r="D27" s="1113"/>
      <c r="E27" s="1113"/>
      <c r="F27" s="1117"/>
      <c r="G27" s="1113"/>
      <c r="H27" s="1113"/>
      <c r="I27" s="1114"/>
      <c r="J27" s="939">
        <v>120</v>
      </c>
      <c r="K27" s="998">
        <f t="shared" si="22"/>
        <v>0.75471698113207553</v>
      </c>
      <c r="L27" s="1113">
        <v>1300</v>
      </c>
      <c r="M27" s="1113">
        <f t="shared" si="27"/>
        <v>981.13207547169816</v>
      </c>
      <c r="N27" s="1117">
        <v>1</v>
      </c>
      <c r="O27" s="1113">
        <f t="shared" si="28"/>
        <v>981.13</v>
      </c>
      <c r="P27" s="1113">
        <f t="shared" si="29"/>
        <v>236.35</v>
      </c>
      <c r="Q27" s="1114">
        <f t="shared" si="30"/>
        <v>1217.48</v>
      </c>
    </row>
    <row r="28" spans="1:17" ht="18.75" customHeight="1" x14ac:dyDescent="0.25">
      <c r="A28" s="12" t="s">
        <v>1709</v>
      </c>
      <c r="B28" s="990">
        <v>80</v>
      </c>
      <c r="C28" s="1218">
        <f t="shared" si="21"/>
        <v>0.50314465408805031</v>
      </c>
      <c r="D28" s="1113">
        <v>1300</v>
      </c>
      <c r="E28" s="1113">
        <f t="shared" si="23"/>
        <v>654.08805031446536</v>
      </c>
      <c r="F28" s="1117">
        <v>0.2</v>
      </c>
      <c r="G28" s="1113">
        <f t="shared" si="24"/>
        <v>130.82</v>
      </c>
      <c r="H28" s="1113">
        <f t="shared" si="25"/>
        <v>31.51</v>
      </c>
      <c r="I28" s="1114">
        <f t="shared" si="26"/>
        <v>162.32999999999998</v>
      </c>
      <c r="J28" s="939">
        <v>79</v>
      </c>
      <c r="K28" s="998">
        <f t="shared" si="22"/>
        <v>0.49685534591194969</v>
      </c>
      <c r="L28" s="1113">
        <v>1300</v>
      </c>
      <c r="M28" s="1113">
        <f t="shared" si="27"/>
        <v>645.91194968553464</v>
      </c>
      <c r="N28" s="1117">
        <v>1</v>
      </c>
      <c r="O28" s="1113">
        <f t="shared" si="28"/>
        <v>645.91</v>
      </c>
      <c r="P28" s="1113">
        <f t="shared" si="29"/>
        <v>155.6</v>
      </c>
      <c r="Q28" s="1114">
        <f t="shared" si="30"/>
        <v>801.51</v>
      </c>
    </row>
    <row r="29" spans="1:17" ht="18.75" customHeight="1" x14ac:dyDescent="0.25">
      <c r="A29" s="12" t="s">
        <v>1709</v>
      </c>
      <c r="B29" s="990"/>
      <c r="C29" s="1218"/>
      <c r="D29" s="1113"/>
      <c r="E29" s="1113"/>
      <c r="F29" s="1117"/>
      <c r="G29" s="1113"/>
      <c r="H29" s="1113"/>
      <c r="I29" s="1114"/>
      <c r="J29" s="939">
        <v>48</v>
      </c>
      <c r="K29" s="998">
        <f t="shared" si="22"/>
        <v>0.30188679245283018</v>
      </c>
      <c r="L29" s="1113">
        <v>1200</v>
      </c>
      <c r="M29" s="1113">
        <f t="shared" si="27"/>
        <v>362.2641509433962</v>
      </c>
      <c r="N29" s="1117">
        <v>1</v>
      </c>
      <c r="O29" s="1113">
        <f t="shared" si="28"/>
        <v>362.26</v>
      </c>
      <c r="P29" s="1113">
        <f t="shared" si="29"/>
        <v>87.27</v>
      </c>
      <c r="Q29" s="1114">
        <f t="shared" si="30"/>
        <v>449.53</v>
      </c>
    </row>
    <row r="30" spans="1:17" ht="19.5" customHeight="1" x14ac:dyDescent="0.25">
      <c r="A30" s="12" t="s">
        <v>1709</v>
      </c>
      <c r="B30" s="990"/>
      <c r="C30" s="1218"/>
      <c r="D30" s="1113"/>
      <c r="E30" s="1113"/>
      <c r="F30" s="1117"/>
      <c r="G30" s="1113"/>
      <c r="H30" s="1113"/>
      <c r="I30" s="1114"/>
      <c r="J30" s="939">
        <v>17</v>
      </c>
      <c r="K30" s="998">
        <f t="shared" si="22"/>
        <v>0.1069182389937107</v>
      </c>
      <c r="L30" s="1113">
        <v>1300</v>
      </c>
      <c r="M30" s="1113">
        <f t="shared" si="27"/>
        <v>138.99371069182391</v>
      </c>
      <c r="N30" s="1117">
        <v>1</v>
      </c>
      <c r="O30" s="1113">
        <f t="shared" si="28"/>
        <v>138.99</v>
      </c>
      <c r="P30" s="1113">
        <f t="shared" si="29"/>
        <v>33.479999999999997</v>
      </c>
      <c r="Q30" s="1114">
        <f t="shared" si="30"/>
        <v>172.47</v>
      </c>
    </row>
    <row r="31" spans="1:17" ht="49.5" customHeight="1" x14ac:dyDescent="0.25">
      <c r="A31" s="985" t="s">
        <v>9</v>
      </c>
      <c r="B31" s="1033">
        <f>SUM(B32:B36)</f>
        <v>200</v>
      </c>
      <c r="C31" s="1217">
        <f t="shared" ref="C31:I31" si="31">SUM(C32:C36)</f>
        <v>1.2578616352201257</v>
      </c>
      <c r="D31" s="247"/>
      <c r="E31" s="247"/>
      <c r="F31" s="247"/>
      <c r="G31" s="1095">
        <f t="shared" si="31"/>
        <v>206.29</v>
      </c>
      <c r="H31" s="1095">
        <f t="shared" si="31"/>
        <v>49.689999999999991</v>
      </c>
      <c r="I31" s="1096">
        <f t="shared" si="31"/>
        <v>255.97999999999996</v>
      </c>
      <c r="J31" s="978">
        <f>SUM(J32:J36)</f>
        <v>520</v>
      </c>
      <c r="K31" s="980">
        <f t="shared" ref="K31" si="32">SUM(K32:K36)</f>
        <v>3.2704402515723268</v>
      </c>
      <c r="L31" s="972"/>
      <c r="M31" s="972"/>
      <c r="N31" s="1118"/>
      <c r="O31" s="972">
        <f t="shared" ref="O31" si="33">SUM(O32:O36)</f>
        <v>2681.76</v>
      </c>
      <c r="P31" s="972">
        <f t="shared" ref="P31" si="34">SUM(P32:P36)</f>
        <v>646.04</v>
      </c>
      <c r="Q31" s="973">
        <f t="shared" ref="Q31" si="35">SUM(Q32:Q36)</f>
        <v>3327.8</v>
      </c>
    </row>
    <row r="32" spans="1:17" x14ac:dyDescent="0.25">
      <c r="A32" s="12" t="s">
        <v>935</v>
      </c>
      <c r="B32" s="990">
        <v>39</v>
      </c>
      <c r="C32" s="1218">
        <f t="shared" ref="C32:C36" si="36">B32/159</f>
        <v>0.24528301886792453</v>
      </c>
      <c r="D32" s="1113">
        <v>820</v>
      </c>
      <c r="E32" s="1113">
        <f>C32*D32</f>
        <v>201.1320754716981</v>
      </c>
      <c r="F32" s="1117">
        <v>0.2</v>
      </c>
      <c r="G32" s="1222">
        <f t="shared" ref="G32" si="37">ROUND(E32*F32,2)</f>
        <v>40.229999999999997</v>
      </c>
      <c r="H32" s="1222">
        <f t="shared" si="25"/>
        <v>9.69</v>
      </c>
      <c r="I32" s="1223">
        <f>G32+H32</f>
        <v>49.919999999999995</v>
      </c>
      <c r="J32" s="939">
        <v>120</v>
      </c>
      <c r="K32" s="998">
        <f t="shared" ref="K32:K36" si="38">J32/159</f>
        <v>0.75471698113207553</v>
      </c>
      <c r="L32" s="1113">
        <v>820</v>
      </c>
      <c r="M32" s="1113">
        <f>K32*L32</f>
        <v>618.86792452830196</v>
      </c>
      <c r="N32" s="1117">
        <v>1</v>
      </c>
      <c r="O32" s="1113">
        <f>ROUND(M32*N32,2)</f>
        <v>618.87</v>
      </c>
      <c r="P32" s="1113">
        <f>ROUND(O32*0.2409,2)</f>
        <v>149.09</v>
      </c>
      <c r="Q32" s="1114">
        <f>O32+P32</f>
        <v>767.96</v>
      </c>
    </row>
    <row r="33" spans="1:17" x14ac:dyDescent="0.25">
      <c r="A33" s="12" t="s">
        <v>692</v>
      </c>
      <c r="B33" s="990">
        <v>48</v>
      </c>
      <c r="C33" s="1218">
        <f t="shared" si="36"/>
        <v>0.30188679245283018</v>
      </c>
      <c r="D33" s="1113">
        <v>820</v>
      </c>
      <c r="E33" s="1113">
        <f t="shared" ref="E33:E36" si="39">C33*D33</f>
        <v>247.54716981132074</v>
      </c>
      <c r="F33" s="1117">
        <v>0.2</v>
      </c>
      <c r="G33" s="1222">
        <f t="shared" ref="G33:G36" si="40">ROUND(E33*F33,2)</f>
        <v>49.51</v>
      </c>
      <c r="H33" s="1222">
        <f t="shared" si="25"/>
        <v>11.93</v>
      </c>
      <c r="I33" s="1223">
        <f>G33+H33</f>
        <v>61.44</v>
      </c>
      <c r="J33" s="939">
        <v>111</v>
      </c>
      <c r="K33" s="998">
        <f t="shared" si="38"/>
        <v>0.69811320754716977</v>
      </c>
      <c r="L33" s="1113">
        <v>820</v>
      </c>
      <c r="M33" s="1113">
        <f t="shared" ref="M33:M36" si="41">K33*L33</f>
        <v>572.45283018867917</v>
      </c>
      <c r="N33" s="1117">
        <v>1</v>
      </c>
      <c r="O33" s="1113">
        <f t="shared" ref="O33:O36" si="42">ROUND(M33*N33,2)</f>
        <v>572.45000000000005</v>
      </c>
      <c r="P33" s="1113">
        <f t="shared" ref="P33:P36" si="43">ROUND(O33*0.2409,2)</f>
        <v>137.9</v>
      </c>
      <c r="Q33" s="1114">
        <f t="shared" ref="Q33:Q36" si="44">O33+P33</f>
        <v>710.35</v>
      </c>
    </row>
    <row r="34" spans="1:17" x14ac:dyDescent="0.25">
      <c r="A34" s="12" t="s">
        <v>935</v>
      </c>
      <c r="B34" s="990">
        <v>36</v>
      </c>
      <c r="C34" s="1218">
        <f t="shared" si="36"/>
        <v>0.22641509433962265</v>
      </c>
      <c r="D34" s="1113">
        <v>820</v>
      </c>
      <c r="E34" s="1113">
        <f t="shared" si="39"/>
        <v>185.66037735849056</v>
      </c>
      <c r="F34" s="1117">
        <v>0.2</v>
      </c>
      <c r="G34" s="1222">
        <f t="shared" si="40"/>
        <v>37.130000000000003</v>
      </c>
      <c r="H34" s="1222">
        <f t="shared" si="25"/>
        <v>8.94</v>
      </c>
      <c r="I34" s="1223">
        <f t="shared" ref="I34:I36" si="45">G34+H34</f>
        <v>46.07</v>
      </c>
      <c r="J34" s="939">
        <v>123</v>
      </c>
      <c r="K34" s="998">
        <f t="shared" si="38"/>
        <v>0.77358490566037741</v>
      </c>
      <c r="L34" s="1113">
        <v>820</v>
      </c>
      <c r="M34" s="1113">
        <f t="shared" si="41"/>
        <v>634.33962264150944</v>
      </c>
      <c r="N34" s="1117">
        <v>1</v>
      </c>
      <c r="O34" s="1113">
        <f t="shared" si="42"/>
        <v>634.34</v>
      </c>
      <c r="P34" s="1113">
        <f t="shared" si="43"/>
        <v>152.81</v>
      </c>
      <c r="Q34" s="1114">
        <f t="shared" si="44"/>
        <v>787.15000000000009</v>
      </c>
    </row>
    <row r="35" spans="1:17" x14ac:dyDescent="0.25">
      <c r="A35" s="12" t="s">
        <v>935</v>
      </c>
      <c r="B35" s="990">
        <v>39</v>
      </c>
      <c r="C35" s="1218">
        <f t="shared" si="36"/>
        <v>0.24528301886792453</v>
      </c>
      <c r="D35" s="1113">
        <v>820</v>
      </c>
      <c r="E35" s="1113">
        <f t="shared" si="39"/>
        <v>201.1320754716981</v>
      </c>
      <c r="F35" s="1117">
        <v>0.2</v>
      </c>
      <c r="G35" s="1222">
        <f t="shared" si="40"/>
        <v>40.229999999999997</v>
      </c>
      <c r="H35" s="1222">
        <f t="shared" si="25"/>
        <v>9.69</v>
      </c>
      <c r="I35" s="1223">
        <f t="shared" si="45"/>
        <v>49.919999999999995</v>
      </c>
      <c r="J35" s="939">
        <v>120</v>
      </c>
      <c r="K35" s="998">
        <f t="shared" si="38"/>
        <v>0.75471698113207553</v>
      </c>
      <c r="L35" s="1113">
        <v>820</v>
      </c>
      <c r="M35" s="1113">
        <f t="shared" si="41"/>
        <v>618.86792452830196</v>
      </c>
      <c r="N35" s="1117">
        <v>1</v>
      </c>
      <c r="O35" s="1113">
        <f t="shared" si="42"/>
        <v>618.87</v>
      </c>
      <c r="P35" s="1113">
        <f t="shared" si="43"/>
        <v>149.09</v>
      </c>
      <c r="Q35" s="1114">
        <f t="shared" si="44"/>
        <v>767.96</v>
      </c>
    </row>
    <row r="36" spans="1:17" x14ac:dyDescent="0.25">
      <c r="A36" s="12" t="s">
        <v>935</v>
      </c>
      <c r="B36" s="990">
        <v>38</v>
      </c>
      <c r="C36" s="1218">
        <f t="shared" si="36"/>
        <v>0.2389937106918239</v>
      </c>
      <c r="D36" s="1113">
        <v>820</v>
      </c>
      <c r="E36" s="1113">
        <f t="shared" si="39"/>
        <v>195.9748427672956</v>
      </c>
      <c r="F36" s="1117">
        <v>0.2</v>
      </c>
      <c r="G36" s="1222">
        <f t="shared" si="40"/>
        <v>39.19</v>
      </c>
      <c r="H36" s="1222">
        <f t="shared" si="25"/>
        <v>9.44</v>
      </c>
      <c r="I36" s="1223">
        <f t="shared" si="45"/>
        <v>48.629999999999995</v>
      </c>
      <c r="J36" s="939">
        <v>46</v>
      </c>
      <c r="K36" s="998">
        <f t="shared" si="38"/>
        <v>0.28930817610062892</v>
      </c>
      <c r="L36" s="1113">
        <v>820</v>
      </c>
      <c r="M36" s="1113">
        <f t="shared" si="41"/>
        <v>237.23270440251571</v>
      </c>
      <c r="N36" s="1117">
        <v>1</v>
      </c>
      <c r="O36" s="1113">
        <f t="shared" si="42"/>
        <v>237.23</v>
      </c>
      <c r="P36" s="1113">
        <f t="shared" si="43"/>
        <v>57.15</v>
      </c>
      <c r="Q36" s="1114">
        <f t="shared" si="44"/>
        <v>294.38</v>
      </c>
    </row>
    <row r="37" spans="1:17" ht="64.5" customHeight="1" x14ac:dyDescent="0.25">
      <c r="A37" s="985" t="s">
        <v>10</v>
      </c>
      <c r="B37" s="1033">
        <f>SUM(B38:B43)</f>
        <v>200</v>
      </c>
      <c r="C37" s="1217">
        <f t="shared" ref="C37:I37" si="46">SUM(C38:C43)</f>
        <v>1.2578616352201257</v>
      </c>
      <c r="D37" s="247"/>
      <c r="E37" s="247"/>
      <c r="F37" s="247"/>
      <c r="G37" s="1095">
        <f t="shared" si="46"/>
        <v>155.98000000000002</v>
      </c>
      <c r="H37" s="1095">
        <f t="shared" si="46"/>
        <v>37.58</v>
      </c>
      <c r="I37" s="1096">
        <f t="shared" si="46"/>
        <v>193.56</v>
      </c>
      <c r="J37" s="978">
        <f>SUM(J38:J43)</f>
        <v>520</v>
      </c>
      <c r="K37" s="980">
        <f t="shared" ref="K37" si="47">SUM(K38:K43)</f>
        <v>3.2704402515723272</v>
      </c>
      <c r="L37" s="972"/>
      <c r="M37" s="972"/>
      <c r="N37" s="1118"/>
      <c r="O37" s="972">
        <f t="shared" ref="O37" si="48">SUM(O38:O43)</f>
        <v>2027.67</v>
      </c>
      <c r="P37" s="972">
        <f t="shared" ref="P37" si="49">SUM(P38:P43)</f>
        <v>488.47</v>
      </c>
      <c r="Q37" s="973">
        <f t="shared" ref="Q37" si="50">SUM(Q38:Q43)</f>
        <v>2516.1400000000003</v>
      </c>
    </row>
    <row r="38" spans="1:17" x14ac:dyDescent="0.25">
      <c r="A38" s="12" t="s">
        <v>176</v>
      </c>
      <c r="B38" s="990">
        <v>56</v>
      </c>
      <c r="C38" s="1218">
        <f t="shared" ref="C38:C43" si="51">B38/159</f>
        <v>0.3522012578616352</v>
      </c>
      <c r="D38" s="1113">
        <v>620</v>
      </c>
      <c r="E38" s="1113">
        <f>C38*D38</f>
        <v>218.36477987421381</v>
      </c>
      <c r="F38" s="1117">
        <v>0.2</v>
      </c>
      <c r="G38" s="1113">
        <f t="shared" ref="G38" si="52">ROUND(E38*F38,2)</f>
        <v>43.67</v>
      </c>
      <c r="H38" s="1113">
        <f t="shared" si="25"/>
        <v>10.52</v>
      </c>
      <c r="I38" s="1114">
        <f>G38+H38</f>
        <v>54.19</v>
      </c>
      <c r="J38" s="939">
        <v>103</v>
      </c>
      <c r="K38" s="998">
        <f t="shared" ref="K38:K43" si="53">J38/159</f>
        <v>0.64779874213836475</v>
      </c>
      <c r="L38" s="1113">
        <v>620</v>
      </c>
      <c r="M38" s="1113">
        <f>K38*L38</f>
        <v>401.63522012578613</v>
      </c>
      <c r="N38" s="1117">
        <v>1</v>
      </c>
      <c r="O38" s="1113">
        <f>ROUND(M38*N38,2)</f>
        <v>401.64</v>
      </c>
      <c r="P38" s="1113">
        <f>ROUND(O38*0.2409,2)</f>
        <v>96.76</v>
      </c>
      <c r="Q38" s="1114">
        <f>O38+P38</f>
        <v>498.4</v>
      </c>
    </row>
    <row r="39" spans="1:17" x14ac:dyDescent="0.25">
      <c r="A39" s="12" t="s">
        <v>176</v>
      </c>
      <c r="B39" s="990">
        <v>36</v>
      </c>
      <c r="C39" s="1218">
        <f t="shared" si="51"/>
        <v>0.22641509433962265</v>
      </c>
      <c r="D39" s="1113">
        <v>620</v>
      </c>
      <c r="E39" s="1113">
        <f t="shared" ref="E39:E43" si="54">C39*D39</f>
        <v>140.37735849056605</v>
      </c>
      <c r="F39" s="1117">
        <v>0.2</v>
      </c>
      <c r="G39" s="1113">
        <f t="shared" ref="G39:G46" si="55">ROUND(E39*F39,2)</f>
        <v>28.08</v>
      </c>
      <c r="H39" s="1113">
        <f t="shared" si="25"/>
        <v>6.76</v>
      </c>
      <c r="I39" s="1114">
        <f t="shared" ref="I39:I43" si="56">G39+H39</f>
        <v>34.839999999999996</v>
      </c>
      <c r="J39" s="939">
        <v>123</v>
      </c>
      <c r="K39" s="998">
        <f t="shared" si="53"/>
        <v>0.77358490566037741</v>
      </c>
      <c r="L39" s="1113">
        <v>620</v>
      </c>
      <c r="M39" s="1113">
        <f t="shared" ref="M39:M43" si="57">K39*L39</f>
        <v>479.622641509434</v>
      </c>
      <c r="N39" s="1117">
        <v>1</v>
      </c>
      <c r="O39" s="1113">
        <f t="shared" ref="O39:O46" si="58">ROUND(M39*N39,2)</f>
        <v>479.62</v>
      </c>
      <c r="P39" s="1113">
        <f t="shared" ref="P39:P46" si="59">ROUND(O39*0.2409,2)</f>
        <v>115.54</v>
      </c>
      <c r="Q39" s="1114">
        <f t="shared" ref="Q39:Q46" si="60">O39+P39</f>
        <v>595.16</v>
      </c>
    </row>
    <row r="40" spans="1:17" x14ac:dyDescent="0.25">
      <c r="A40" s="12" t="s">
        <v>176</v>
      </c>
      <c r="B40" s="990">
        <v>48</v>
      </c>
      <c r="C40" s="1218">
        <f t="shared" si="51"/>
        <v>0.30188679245283018</v>
      </c>
      <c r="D40" s="1113">
        <v>620</v>
      </c>
      <c r="E40" s="1113">
        <f t="shared" si="54"/>
        <v>187.16981132075472</v>
      </c>
      <c r="F40" s="1117">
        <v>0.2</v>
      </c>
      <c r="G40" s="1113">
        <f t="shared" si="55"/>
        <v>37.43</v>
      </c>
      <c r="H40" s="1113">
        <f t="shared" si="25"/>
        <v>9.02</v>
      </c>
      <c r="I40" s="1114">
        <f t="shared" si="56"/>
        <v>46.45</v>
      </c>
      <c r="J40" s="939">
        <v>111</v>
      </c>
      <c r="K40" s="998">
        <f t="shared" si="53"/>
        <v>0.69811320754716977</v>
      </c>
      <c r="L40" s="1113">
        <v>620</v>
      </c>
      <c r="M40" s="1113">
        <f t="shared" si="57"/>
        <v>432.83018867924528</v>
      </c>
      <c r="N40" s="1117">
        <v>1</v>
      </c>
      <c r="O40" s="1113">
        <f t="shared" si="58"/>
        <v>432.83</v>
      </c>
      <c r="P40" s="1113">
        <f t="shared" si="59"/>
        <v>104.27</v>
      </c>
      <c r="Q40" s="1114">
        <f t="shared" si="60"/>
        <v>537.1</v>
      </c>
    </row>
    <row r="41" spans="1:17" x14ac:dyDescent="0.25">
      <c r="A41" s="12" t="s">
        <v>176</v>
      </c>
      <c r="B41" s="990">
        <v>21</v>
      </c>
      <c r="C41" s="1218">
        <f t="shared" si="51"/>
        <v>0.13207547169811321</v>
      </c>
      <c r="D41" s="1113">
        <v>620</v>
      </c>
      <c r="E41" s="1113">
        <f t="shared" si="54"/>
        <v>81.886792452830193</v>
      </c>
      <c r="F41" s="1117">
        <v>0.2</v>
      </c>
      <c r="G41" s="1113">
        <f t="shared" si="55"/>
        <v>16.38</v>
      </c>
      <c r="H41" s="1113">
        <f t="shared" si="25"/>
        <v>3.95</v>
      </c>
      <c r="I41" s="1114">
        <f t="shared" si="56"/>
        <v>20.329999999999998</v>
      </c>
      <c r="J41" s="939">
        <v>94</v>
      </c>
      <c r="K41" s="998">
        <f t="shared" si="53"/>
        <v>0.5911949685534591</v>
      </c>
      <c r="L41" s="1113">
        <v>620</v>
      </c>
      <c r="M41" s="1113">
        <f t="shared" si="57"/>
        <v>366.54088050314465</v>
      </c>
      <c r="N41" s="1117">
        <v>1</v>
      </c>
      <c r="O41" s="1113">
        <f t="shared" si="58"/>
        <v>366.54</v>
      </c>
      <c r="P41" s="1113">
        <f t="shared" si="59"/>
        <v>88.3</v>
      </c>
      <c r="Q41" s="1114">
        <f t="shared" si="60"/>
        <v>454.84000000000003</v>
      </c>
    </row>
    <row r="42" spans="1:17" x14ac:dyDescent="0.25">
      <c r="A42" s="12" t="s">
        <v>257</v>
      </c>
      <c r="B42" s="990"/>
      <c r="C42" s="1218"/>
      <c r="D42" s="1113"/>
      <c r="E42" s="1113"/>
      <c r="F42" s="1117"/>
      <c r="G42" s="1113"/>
      <c r="H42" s="1113"/>
      <c r="I42" s="1114"/>
      <c r="J42" s="939">
        <v>48</v>
      </c>
      <c r="K42" s="998">
        <f t="shared" si="53"/>
        <v>0.30188679245283018</v>
      </c>
      <c r="L42" s="1113">
        <v>620</v>
      </c>
      <c r="M42" s="1113">
        <f t="shared" si="57"/>
        <v>187.16981132075472</v>
      </c>
      <c r="N42" s="1117">
        <v>1</v>
      </c>
      <c r="O42" s="1113">
        <f t="shared" si="58"/>
        <v>187.17</v>
      </c>
      <c r="P42" s="1113">
        <f t="shared" si="59"/>
        <v>45.09</v>
      </c>
      <c r="Q42" s="1114">
        <f t="shared" si="60"/>
        <v>232.26</v>
      </c>
    </row>
    <row r="43" spans="1:17" ht="17.25" thickBot="1" x14ac:dyDescent="0.3">
      <c r="A43" s="12" t="s">
        <v>176</v>
      </c>
      <c r="B43" s="1150">
        <v>39</v>
      </c>
      <c r="C43" s="1221">
        <f t="shared" si="51"/>
        <v>0.24528301886792453</v>
      </c>
      <c r="D43" s="968">
        <v>620</v>
      </c>
      <c r="E43" s="968">
        <f t="shared" si="54"/>
        <v>152.0754716981132</v>
      </c>
      <c r="F43" s="1016">
        <v>0.2</v>
      </c>
      <c r="G43" s="968">
        <f t="shared" si="55"/>
        <v>30.42</v>
      </c>
      <c r="H43" s="968">
        <f t="shared" si="25"/>
        <v>7.33</v>
      </c>
      <c r="I43" s="969">
        <f t="shared" si="56"/>
        <v>37.75</v>
      </c>
      <c r="J43" s="967">
        <v>41</v>
      </c>
      <c r="K43" s="1054">
        <f t="shared" si="53"/>
        <v>0.25786163522012578</v>
      </c>
      <c r="L43" s="968">
        <v>620</v>
      </c>
      <c r="M43" s="968">
        <f t="shared" si="57"/>
        <v>159.87421383647799</v>
      </c>
      <c r="N43" s="1016">
        <v>1</v>
      </c>
      <c r="O43" s="968">
        <f t="shared" si="58"/>
        <v>159.87</v>
      </c>
      <c r="P43" s="968">
        <f t="shared" si="59"/>
        <v>38.51</v>
      </c>
      <c r="Q43" s="969">
        <f t="shared" si="60"/>
        <v>198.38</v>
      </c>
    </row>
    <row r="44" spans="1:17" ht="17.25" hidden="1" x14ac:dyDescent="0.3">
      <c r="A44" s="21" t="s">
        <v>15</v>
      </c>
      <c r="B44" s="1215"/>
      <c r="C44" s="1005"/>
      <c r="D44" s="1006"/>
      <c r="E44" s="1006"/>
      <c r="F44" s="376"/>
      <c r="G44" s="1006">
        <f t="shared" si="55"/>
        <v>0</v>
      </c>
      <c r="H44" s="1006">
        <f t="shared" si="25"/>
        <v>0</v>
      </c>
      <c r="I44" s="1007"/>
      <c r="J44" s="1008"/>
      <c r="K44" s="1005"/>
      <c r="L44" s="1006"/>
      <c r="M44" s="1006"/>
      <c r="N44" s="1006"/>
      <c r="O44" s="1006">
        <f t="shared" si="58"/>
        <v>0</v>
      </c>
      <c r="P44" s="1006">
        <f t="shared" si="59"/>
        <v>0</v>
      </c>
      <c r="Q44" s="1007">
        <f t="shared" si="60"/>
        <v>0</v>
      </c>
    </row>
    <row r="45" spans="1:17" hidden="1" x14ac:dyDescent="0.25">
      <c r="A45" s="16" t="s">
        <v>26</v>
      </c>
      <c r="B45" s="31">
        <v>38</v>
      </c>
      <c r="C45" s="32">
        <f>B45/159</f>
        <v>0.2389937106918239</v>
      </c>
      <c r="D45" s="33">
        <v>669</v>
      </c>
      <c r="E45" s="33">
        <f>D45*C45</f>
        <v>159.88679245283018</v>
      </c>
      <c r="F45" s="34">
        <v>0.2</v>
      </c>
      <c r="G45" s="1113">
        <f t="shared" si="55"/>
        <v>31.98</v>
      </c>
      <c r="H45" s="1113">
        <f t="shared" si="25"/>
        <v>7.7</v>
      </c>
      <c r="I45" s="35">
        <f>G45+H45</f>
        <v>39.68</v>
      </c>
      <c r="J45" s="36">
        <v>130</v>
      </c>
      <c r="K45" s="32">
        <f>J45/159</f>
        <v>0.8176100628930818</v>
      </c>
      <c r="L45" s="33">
        <v>669</v>
      </c>
      <c r="M45" s="33">
        <f>L45*K45</f>
        <v>546.98113207547169</v>
      </c>
      <c r="N45" s="34">
        <v>1</v>
      </c>
      <c r="O45" s="1113">
        <f t="shared" si="58"/>
        <v>546.98</v>
      </c>
      <c r="P45" s="1113">
        <f t="shared" si="59"/>
        <v>131.77000000000001</v>
      </c>
      <c r="Q45" s="1114">
        <f t="shared" si="60"/>
        <v>678.75</v>
      </c>
    </row>
    <row r="46" spans="1:17" ht="17.25" hidden="1" thickBot="1" x14ac:dyDescent="0.3">
      <c r="A46" s="40" t="s">
        <v>28</v>
      </c>
      <c r="B46" s="37">
        <v>50</v>
      </c>
      <c r="C46" s="38">
        <f>B46/159</f>
        <v>0.31446540880503143</v>
      </c>
      <c r="D46" s="18">
        <v>3.98</v>
      </c>
      <c r="E46" s="18">
        <f>B46*D46</f>
        <v>199</v>
      </c>
      <c r="F46" s="19">
        <v>0.2</v>
      </c>
      <c r="G46" s="1113">
        <f t="shared" si="55"/>
        <v>39.799999999999997</v>
      </c>
      <c r="H46" s="1113">
        <f t="shared" si="25"/>
        <v>9.59</v>
      </c>
      <c r="I46" s="39">
        <f>G46+H46</f>
        <v>49.39</v>
      </c>
      <c r="J46" s="17"/>
      <c r="K46" s="38"/>
      <c r="L46" s="18"/>
      <c r="M46" s="18"/>
      <c r="N46" s="19"/>
      <c r="O46" s="1113">
        <f t="shared" si="58"/>
        <v>0</v>
      </c>
      <c r="P46" s="1113">
        <f t="shared" si="59"/>
        <v>0</v>
      </c>
      <c r="Q46" s="1114">
        <f t="shared" si="60"/>
        <v>0</v>
      </c>
    </row>
    <row r="47" spans="1:17" x14ac:dyDescent="0.25">
      <c r="F47" s="1214"/>
    </row>
    <row r="49" spans="1:1" x14ac:dyDescent="0.25">
      <c r="A49" s="2" t="s">
        <v>168</v>
      </c>
    </row>
    <row r="50" spans="1:1" ht="18" customHeight="1" x14ac:dyDescent="0.25"/>
    <row r="51" spans="1:1" x14ac:dyDescent="0.25">
      <c r="A51" s="2" t="s">
        <v>1710</v>
      </c>
    </row>
    <row r="52" spans="1:1" x14ac:dyDescent="0.25">
      <c r="A52" s="2" t="s">
        <v>1711</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pageSetUpPr fitToPage="1"/>
  </sheetPr>
  <dimension ref="A2:Q183"/>
  <sheetViews>
    <sheetView zoomScale="70" zoomScaleNormal="70" zoomScaleSheetLayoutView="80" workbookViewId="0">
      <pane ySplit="8" topLeftCell="A9" activePane="bottomLeft" state="frozen"/>
      <selection pane="bottomLeft" activeCell="A168" sqref="A168:A171"/>
    </sheetView>
  </sheetViews>
  <sheetFormatPr defaultColWidth="9.140625" defaultRowHeight="16.5" x14ac:dyDescent="0.25"/>
  <cols>
    <col min="1" max="1" width="48.2851562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3.85546875" style="2" customWidth="1"/>
    <col min="13" max="13" width="14.85546875" style="2" customWidth="1"/>
    <col min="14" max="14" width="11.140625" style="2" customWidth="1"/>
    <col min="15" max="15" width="11.5703125" style="2" customWidth="1"/>
    <col min="16" max="16" width="12.7109375" style="2" customWidth="1"/>
    <col min="17" max="17" width="1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1822</v>
      </c>
    </row>
    <row r="5" spans="1:17" ht="17.25" thickBot="1" x14ac:dyDescent="0.3"/>
    <row r="6" spans="1:17" ht="24" customHeight="1" x14ac:dyDescent="0.25">
      <c r="A6" s="1791"/>
      <c r="B6" s="1840" t="s">
        <v>23</v>
      </c>
      <c r="C6" s="1841"/>
      <c r="D6" s="1841"/>
      <c r="E6" s="1841"/>
      <c r="F6" s="1841"/>
      <c r="G6" s="1841"/>
      <c r="H6" s="1841"/>
      <c r="I6" s="1842"/>
      <c r="J6" s="1840" t="s">
        <v>25</v>
      </c>
      <c r="K6" s="1841"/>
      <c r="L6" s="1841"/>
      <c r="M6" s="1841"/>
      <c r="N6" s="1841"/>
      <c r="O6" s="1841"/>
      <c r="P6" s="1841"/>
      <c r="Q6" s="1842"/>
    </row>
    <row r="7" spans="1:17" ht="111" customHeight="1" x14ac:dyDescent="0.25">
      <c r="A7" s="1792"/>
      <c r="B7" s="410" t="s">
        <v>22</v>
      </c>
      <c r="C7" s="943" t="s">
        <v>16</v>
      </c>
      <c r="D7" s="943" t="s">
        <v>17</v>
      </c>
      <c r="E7" s="943" t="s">
        <v>14</v>
      </c>
      <c r="F7" s="943" t="s">
        <v>4</v>
      </c>
      <c r="G7" s="943" t="s">
        <v>5</v>
      </c>
      <c r="H7" s="943" t="s">
        <v>6</v>
      </c>
      <c r="I7" s="944" t="s">
        <v>7</v>
      </c>
      <c r="J7" s="410" t="s">
        <v>22</v>
      </c>
      <c r="K7" s="943" t="s">
        <v>16</v>
      </c>
      <c r="L7" s="943" t="s">
        <v>17</v>
      </c>
      <c r="M7" s="943" t="s">
        <v>14</v>
      </c>
      <c r="N7" s="943" t="s">
        <v>4</v>
      </c>
      <c r="O7" s="943" t="s">
        <v>5</v>
      </c>
      <c r="P7" s="943" t="s">
        <v>6</v>
      </c>
      <c r="Q7" s="944" t="s">
        <v>7</v>
      </c>
    </row>
    <row r="8" spans="1:17" ht="13.5" customHeight="1" x14ac:dyDescent="0.25">
      <c r="A8" s="3"/>
      <c r="B8" s="584">
        <v>1</v>
      </c>
      <c r="C8" s="585" t="s">
        <v>24</v>
      </c>
      <c r="D8" s="585">
        <v>3</v>
      </c>
      <c r="E8" s="585" t="s">
        <v>18</v>
      </c>
      <c r="F8" s="585">
        <v>5</v>
      </c>
      <c r="G8" s="585" t="s">
        <v>19</v>
      </c>
      <c r="H8" s="585" t="s">
        <v>20</v>
      </c>
      <c r="I8" s="586" t="s">
        <v>21</v>
      </c>
      <c r="J8" s="584">
        <v>1</v>
      </c>
      <c r="K8" s="585" t="s">
        <v>24</v>
      </c>
      <c r="L8" s="585">
        <v>3</v>
      </c>
      <c r="M8" s="585" t="s">
        <v>18</v>
      </c>
      <c r="N8" s="585">
        <v>5</v>
      </c>
      <c r="O8" s="932" t="s">
        <v>19</v>
      </c>
      <c r="P8" s="932" t="s">
        <v>20</v>
      </c>
      <c r="Q8" s="933" t="s">
        <v>21</v>
      </c>
    </row>
    <row r="9" spans="1:17" s="1" customFormat="1" ht="26.25" customHeight="1" x14ac:dyDescent="0.25">
      <c r="A9" s="626" t="s">
        <v>0</v>
      </c>
      <c r="B9" s="724">
        <f>B10+B87+B113+B140+B164+B172+B175</f>
        <v>4105</v>
      </c>
      <c r="C9" s="1111">
        <f>C10+C87+C113+C140+C164+C172+C175</f>
        <v>25.71</v>
      </c>
      <c r="D9" s="1111"/>
      <c r="E9" s="1111"/>
      <c r="F9" s="1111"/>
      <c r="G9" s="1111">
        <f t="shared" ref="G9:I9" si="0">G10+G87+G113+G140+G164+G172+G175</f>
        <v>5739.8500000000013</v>
      </c>
      <c r="H9" s="1111">
        <f t="shared" si="0"/>
        <v>1382.7300000000005</v>
      </c>
      <c r="I9" s="963">
        <f t="shared" si="0"/>
        <v>7122.5800000000008</v>
      </c>
      <c r="J9" s="52">
        <f>J10+J87+J113+J140+J164+J172+J175</f>
        <v>11308</v>
      </c>
      <c r="K9" s="441">
        <f>K10+K87+K113+K140+K164+K172+K175</f>
        <v>70.97999999999999</v>
      </c>
      <c r="L9" s="1111"/>
      <c r="M9" s="1111"/>
      <c r="N9" s="1111"/>
      <c r="O9" s="1111">
        <f t="shared" ref="O9" si="1">O10+O87+O113+O140+O164+O172+O175</f>
        <v>71735.53</v>
      </c>
      <c r="P9" s="1111">
        <f t="shared" ref="P9" si="2">P10+P87+P113+P140+P164+P172+P175</f>
        <v>17281.079999999998</v>
      </c>
      <c r="Q9" s="963">
        <f t="shared" ref="Q9" si="3">Q10+Q87+Q113+Q140+Q164+Q172+Q175</f>
        <v>89016.609999999986</v>
      </c>
    </row>
    <row r="10" spans="1:17" s="1" customFormat="1" ht="21.75" customHeight="1" x14ac:dyDescent="0.25">
      <c r="A10" s="47" t="s">
        <v>1145</v>
      </c>
      <c r="B10" s="925">
        <f>B11+B70+B78+B83</f>
        <v>1695</v>
      </c>
      <c r="C10" s="1011">
        <f>C11+C70+C78+C83</f>
        <v>10.64</v>
      </c>
      <c r="D10" s="1011"/>
      <c r="E10" s="1011"/>
      <c r="F10" s="1011"/>
      <c r="G10" s="1011">
        <f t="shared" ref="G10:I10" si="4">G11+G70+G78+G83</f>
        <v>2967.690000000001</v>
      </c>
      <c r="H10" s="1011">
        <f t="shared" si="4"/>
        <v>714.93000000000029</v>
      </c>
      <c r="I10" s="1012">
        <f t="shared" si="4"/>
        <v>3682.62</v>
      </c>
      <c r="J10" s="935">
        <f>J11+J70+J78+J83</f>
        <v>4487</v>
      </c>
      <c r="K10" s="982">
        <f>K11+K70+K78+K83</f>
        <v>28.169999999999991</v>
      </c>
      <c r="L10" s="1112"/>
      <c r="M10" s="1112"/>
      <c r="N10" s="1112"/>
      <c r="O10" s="1112">
        <f t="shared" ref="O10" si="5">O11+O70+O78+O83</f>
        <v>39672.49</v>
      </c>
      <c r="P10" s="1112">
        <f t="shared" ref="P10" si="6">P11+P70+P78+P83</f>
        <v>9557.1499999999978</v>
      </c>
      <c r="Q10" s="937">
        <f t="shared" ref="Q10" si="7">Q11+Q70+Q78+Q83</f>
        <v>49229.639999999992</v>
      </c>
    </row>
    <row r="11" spans="1:17" ht="37.5" customHeight="1" x14ac:dyDescent="0.25">
      <c r="A11" s="985" t="s">
        <v>11</v>
      </c>
      <c r="B11" s="1033">
        <f>SUM(B12:B69)</f>
        <v>1219</v>
      </c>
      <c r="C11" s="1095">
        <f>SUM(C12:C69)</f>
        <v>7.660000000000001</v>
      </c>
      <c r="D11" s="1095"/>
      <c r="E11" s="1095"/>
      <c r="F11" s="1095"/>
      <c r="G11" s="1095">
        <f t="shared" ref="G11:I11" si="8">SUM(G12:G69)</f>
        <v>2434.3000000000006</v>
      </c>
      <c r="H11" s="1095">
        <f t="shared" si="8"/>
        <v>586.42000000000019</v>
      </c>
      <c r="I11" s="1096">
        <f t="shared" si="8"/>
        <v>3020.72</v>
      </c>
      <c r="J11" s="978">
        <f>SUM(J12:J69)</f>
        <v>3225</v>
      </c>
      <c r="K11" s="976">
        <f>SUM(K12:K69)</f>
        <v>20.259999999999994</v>
      </c>
      <c r="L11" s="972"/>
      <c r="M11" s="972"/>
      <c r="N11" s="972"/>
      <c r="O11" s="972">
        <f t="shared" ref="O11" si="9">SUM(O12:O69)</f>
        <v>32703.439999999999</v>
      </c>
      <c r="P11" s="972">
        <f t="shared" ref="P11" si="10">SUM(P12:P69)</f>
        <v>7878.2899999999981</v>
      </c>
      <c r="Q11" s="973">
        <f t="shared" ref="Q11" si="11">SUM(Q12:Q69)</f>
        <v>40581.729999999996</v>
      </c>
    </row>
    <row r="12" spans="1:17" x14ac:dyDescent="0.25">
      <c r="A12" s="12" t="s">
        <v>1823</v>
      </c>
      <c r="B12" s="990">
        <v>40</v>
      </c>
      <c r="C12" s="975">
        <f>ROUND(B12/159,2)</f>
        <v>0.25</v>
      </c>
      <c r="D12" s="1113">
        <v>13</v>
      </c>
      <c r="E12" s="1113">
        <f>B12*D12</f>
        <v>520</v>
      </c>
      <c r="F12" s="1117">
        <v>0.2</v>
      </c>
      <c r="G12" s="1113">
        <f>ROUND(E12*F12,2)</f>
        <v>104</v>
      </c>
      <c r="H12" s="1113">
        <f>ROUND(G12*0.2409,2)</f>
        <v>25.05</v>
      </c>
      <c r="I12" s="1114">
        <f>G12+H12</f>
        <v>129.05000000000001</v>
      </c>
      <c r="J12" s="939">
        <v>111</v>
      </c>
      <c r="K12" s="975">
        <f>ROUND(J12/159,2)</f>
        <v>0.7</v>
      </c>
      <c r="L12" s="1113">
        <v>13</v>
      </c>
      <c r="M12" s="1113">
        <f>J12*L12</f>
        <v>1443</v>
      </c>
      <c r="N12" s="1117">
        <v>1</v>
      </c>
      <c r="O12" s="1113">
        <f>ROUND(M12*N12,2)</f>
        <v>1443</v>
      </c>
      <c r="P12" s="1113">
        <f>ROUND(O12*0.2409,2)</f>
        <v>347.62</v>
      </c>
      <c r="Q12" s="1114">
        <f>O12+P12</f>
        <v>1790.62</v>
      </c>
    </row>
    <row r="13" spans="1:17" x14ac:dyDescent="0.25">
      <c r="A13" s="12" t="s">
        <v>1824</v>
      </c>
      <c r="B13" s="990">
        <v>16</v>
      </c>
      <c r="C13" s="975">
        <f t="shared" ref="C13:C67" si="12">ROUND(B13/159,2)</f>
        <v>0.1</v>
      </c>
      <c r="D13" s="1113">
        <v>9.9</v>
      </c>
      <c r="E13" s="1113">
        <f t="shared" ref="E13:E76" si="13">B13*D13</f>
        <v>158.4</v>
      </c>
      <c r="F13" s="1117">
        <v>0.2</v>
      </c>
      <c r="G13" s="1113">
        <f t="shared" ref="G13:G67" si="14">ROUND(E13*F13,2)</f>
        <v>31.68</v>
      </c>
      <c r="H13" s="1113">
        <f t="shared" ref="H13:H67" si="15">ROUND(G13*0.2409,2)</f>
        <v>7.63</v>
      </c>
      <c r="I13" s="1114">
        <f t="shared" ref="I13:I67" si="16">G13+H13</f>
        <v>39.31</v>
      </c>
      <c r="J13" s="939">
        <v>79</v>
      </c>
      <c r="K13" s="975">
        <f t="shared" ref="K13:K69" si="17">ROUND(J13/159,2)</f>
        <v>0.5</v>
      </c>
      <c r="L13" s="1113">
        <v>9.9</v>
      </c>
      <c r="M13" s="1113">
        <f t="shared" ref="M13:M76" si="18">J13*L13</f>
        <v>782.1</v>
      </c>
      <c r="N13" s="1117">
        <v>1</v>
      </c>
      <c r="O13" s="1113">
        <f t="shared" ref="O13:O69" si="19">ROUND(M13*N13,2)</f>
        <v>782.1</v>
      </c>
      <c r="P13" s="1113">
        <f t="shared" ref="P13:P69" si="20">ROUND(O13*0.2409,2)</f>
        <v>188.41</v>
      </c>
      <c r="Q13" s="1114">
        <f t="shared" ref="Q13:Q69" si="21">O13+P13</f>
        <v>970.51</v>
      </c>
    </row>
    <row r="14" spans="1:17" x14ac:dyDescent="0.25">
      <c r="A14" s="12" t="s">
        <v>1824</v>
      </c>
      <c r="B14" s="990">
        <v>40</v>
      </c>
      <c r="C14" s="975">
        <f t="shared" si="12"/>
        <v>0.25</v>
      </c>
      <c r="D14" s="1113">
        <v>9.9</v>
      </c>
      <c r="E14" s="1113">
        <f t="shared" si="13"/>
        <v>396</v>
      </c>
      <c r="F14" s="1117">
        <v>0.2</v>
      </c>
      <c r="G14" s="1113">
        <f t="shared" si="14"/>
        <v>79.2</v>
      </c>
      <c r="H14" s="1113">
        <f t="shared" si="15"/>
        <v>19.079999999999998</v>
      </c>
      <c r="I14" s="1114">
        <f t="shared" si="16"/>
        <v>98.28</v>
      </c>
      <c r="J14" s="939">
        <v>64</v>
      </c>
      <c r="K14" s="975">
        <f t="shared" si="17"/>
        <v>0.4</v>
      </c>
      <c r="L14" s="1113">
        <v>9.9</v>
      </c>
      <c r="M14" s="1113">
        <f t="shared" si="18"/>
        <v>633.6</v>
      </c>
      <c r="N14" s="1117">
        <v>1</v>
      </c>
      <c r="O14" s="1113">
        <f t="shared" si="19"/>
        <v>633.6</v>
      </c>
      <c r="P14" s="1113">
        <f t="shared" si="20"/>
        <v>152.63</v>
      </c>
      <c r="Q14" s="1114">
        <f t="shared" si="21"/>
        <v>786.23</v>
      </c>
    </row>
    <row r="15" spans="1:17" x14ac:dyDescent="0.25">
      <c r="A15" s="12" t="s">
        <v>713</v>
      </c>
      <c r="B15" s="990">
        <v>40</v>
      </c>
      <c r="C15" s="975">
        <f>ROUND(B15/159,2)</f>
        <v>0.25</v>
      </c>
      <c r="D15" s="1113">
        <v>2300</v>
      </c>
      <c r="E15" s="1113">
        <f>C15*D15</f>
        <v>575</v>
      </c>
      <c r="F15" s="1117">
        <v>0.2</v>
      </c>
      <c r="G15" s="1113">
        <f t="shared" si="14"/>
        <v>115</v>
      </c>
      <c r="H15" s="1113">
        <f t="shared" si="15"/>
        <v>27.7</v>
      </c>
      <c r="I15" s="1114">
        <f t="shared" si="16"/>
        <v>142.69999999999999</v>
      </c>
      <c r="J15" s="939">
        <v>119</v>
      </c>
      <c r="K15" s="975">
        <f t="shared" si="17"/>
        <v>0.75</v>
      </c>
      <c r="L15" s="1113">
        <v>2300</v>
      </c>
      <c r="M15" s="1113">
        <f>K15*L15</f>
        <v>1725</v>
      </c>
      <c r="N15" s="1117">
        <v>1</v>
      </c>
      <c r="O15" s="1113">
        <f t="shared" si="19"/>
        <v>1725</v>
      </c>
      <c r="P15" s="1113">
        <f t="shared" si="20"/>
        <v>415.55</v>
      </c>
      <c r="Q15" s="1114">
        <f t="shared" si="21"/>
        <v>2140.5500000000002</v>
      </c>
    </row>
    <row r="16" spans="1:17" x14ac:dyDescent="0.25">
      <c r="A16" s="12" t="s">
        <v>712</v>
      </c>
      <c r="B16" s="990">
        <v>40</v>
      </c>
      <c r="C16" s="975">
        <f t="shared" si="12"/>
        <v>0.25</v>
      </c>
      <c r="D16" s="1113">
        <v>2000</v>
      </c>
      <c r="E16" s="1113">
        <f>C16*D16</f>
        <v>500</v>
      </c>
      <c r="F16" s="1117">
        <v>0.2</v>
      </c>
      <c r="G16" s="1113">
        <f t="shared" si="14"/>
        <v>100</v>
      </c>
      <c r="H16" s="1113">
        <f t="shared" si="15"/>
        <v>24.09</v>
      </c>
      <c r="I16" s="1114">
        <f t="shared" si="16"/>
        <v>124.09</v>
      </c>
      <c r="J16" s="939">
        <v>119</v>
      </c>
      <c r="K16" s="975">
        <f t="shared" si="17"/>
        <v>0.75</v>
      </c>
      <c r="L16" s="1113">
        <v>2000</v>
      </c>
      <c r="M16" s="1113">
        <f>K16*L16</f>
        <v>1500</v>
      </c>
      <c r="N16" s="1117">
        <v>1</v>
      </c>
      <c r="O16" s="1113">
        <f t="shared" si="19"/>
        <v>1500</v>
      </c>
      <c r="P16" s="1113">
        <f t="shared" si="20"/>
        <v>361.35</v>
      </c>
      <c r="Q16" s="1114">
        <f t="shared" si="21"/>
        <v>1861.35</v>
      </c>
    </row>
    <row r="17" spans="1:17" x14ac:dyDescent="0.25">
      <c r="A17" s="12" t="s">
        <v>1824</v>
      </c>
      <c r="B17" s="990">
        <v>40</v>
      </c>
      <c r="C17" s="975">
        <f t="shared" si="12"/>
        <v>0.25</v>
      </c>
      <c r="D17" s="1113">
        <v>9</v>
      </c>
      <c r="E17" s="1113">
        <f t="shared" si="13"/>
        <v>360</v>
      </c>
      <c r="F17" s="1117">
        <v>0.2</v>
      </c>
      <c r="G17" s="1113">
        <f t="shared" si="14"/>
        <v>72</v>
      </c>
      <c r="H17" s="1113">
        <f t="shared" si="15"/>
        <v>17.34</v>
      </c>
      <c r="I17" s="1114">
        <f t="shared" si="16"/>
        <v>89.34</v>
      </c>
      <c r="J17" s="939">
        <v>119</v>
      </c>
      <c r="K17" s="975">
        <f t="shared" si="17"/>
        <v>0.75</v>
      </c>
      <c r="L17" s="1113">
        <v>9</v>
      </c>
      <c r="M17" s="1113">
        <f t="shared" si="18"/>
        <v>1071</v>
      </c>
      <c r="N17" s="1117">
        <v>1</v>
      </c>
      <c r="O17" s="1113">
        <f t="shared" si="19"/>
        <v>1071</v>
      </c>
      <c r="P17" s="1113">
        <f t="shared" si="20"/>
        <v>258</v>
      </c>
      <c r="Q17" s="1114">
        <f t="shared" si="21"/>
        <v>1329</v>
      </c>
    </row>
    <row r="18" spans="1:17" x14ac:dyDescent="0.25">
      <c r="A18" s="12" t="s">
        <v>712</v>
      </c>
      <c r="B18" s="990">
        <v>30</v>
      </c>
      <c r="C18" s="975">
        <f t="shared" si="12"/>
        <v>0.19</v>
      </c>
      <c r="D18" s="1113">
        <v>10</v>
      </c>
      <c r="E18" s="1113">
        <f t="shared" si="13"/>
        <v>300</v>
      </c>
      <c r="F18" s="1117">
        <v>0.2</v>
      </c>
      <c r="G18" s="1113">
        <f t="shared" si="14"/>
        <v>60</v>
      </c>
      <c r="H18" s="1113">
        <f t="shared" si="15"/>
        <v>14.45</v>
      </c>
      <c r="I18" s="1114">
        <f t="shared" si="16"/>
        <v>74.45</v>
      </c>
      <c r="J18" s="939">
        <v>54</v>
      </c>
      <c r="K18" s="975">
        <f t="shared" si="17"/>
        <v>0.34</v>
      </c>
      <c r="L18" s="1113">
        <v>10</v>
      </c>
      <c r="M18" s="1113">
        <f t="shared" si="18"/>
        <v>540</v>
      </c>
      <c r="N18" s="1117">
        <v>1</v>
      </c>
      <c r="O18" s="1113">
        <f t="shared" si="19"/>
        <v>540</v>
      </c>
      <c r="P18" s="1113">
        <f t="shared" si="20"/>
        <v>130.09</v>
      </c>
      <c r="Q18" s="1114">
        <f t="shared" si="21"/>
        <v>670.09</v>
      </c>
    </row>
    <row r="19" spans="1:17" x14ac:dyDescent="0.25">
      <c r="A19" s="12" t="s">
        <v>1823</v>
      </c>
      <c r="B19" s="990">
        <v>20</v>
      </c>
      <c r="C19" s="975">
        <f t="shared" si="12"/>
        <v>0.13</v>
      </c>
      <c r="D19" s="1113">
        <v>10</v>
      </c>
      <c r="E19" s="1113">
        <f t="shared" si="13"/>
        <v>200</v>
      </c>
      <c r="F19" s="1117">
        <v>0.2</v>
      </c>
      <c r="G19" s="1113">
        <f t="shared" si="14"/>
        <v>40</v>
      </c>
      <c r="H19" s="1113">
        <f t="shared" si="15"/>
        <v>9.64</v>
      </c>
      <c r="I19" s="1114">
        <f t="shared" si="16"/>
        <v>49.64</v>
      </c>
      <c r="J19" s="939">
        <v>8</v>
      </c>
      <c r="K19" s="975">
        <f t="shared" si="17"/>
        <v>0.05</v>
      </c>
      <c r="L19" s="1113">
        <v>10</v>
      </c>
      <c r="M19" s="1113">
        <f t="shared" si="18"/>
        <v>80</v>
      </c>
      <c r="N19" s="1117">
        <v>1</v>
      </c>
      <c r="O19" s="1113">
        <f t="shared" si="19"/>
        <v>80</v>
      </c>
      <c r="P19" s="1113">
        <f t="shared" si="20"/>
        <v>19.27</v>
      </c>
      <c r="Q19" s="1114">
        <f t="shared" si="21"/>
        <v>99.27</v>
      </c>
    </row>
    <row r="20" spans="1:17" x14ac:dyDescent="0.25">
      <c r="A20" s="12" t="s">
        <v>1823</v>
      </c>
      <c r="B20" s="990">
        <v>20</v>
      </c>
      <c r="C20" s="975">
        <f t="shared" si="12"/>
        <v>0.13</v>
      </c>
      <c r="D20" s="1113">
        <v>10</v>
      </c>
      <c r="E20" s="1113">
        <f t="shared" si="13"/>
        <v>200</v>
      </c>
      <c r="F20" s="1117">
        <v>0.2</v>
      </c>
      <c r="G20" s="1113">
        <f t="shared" si="14"/>
        <v>40</v>
      </c>
      <c r="H20" s="1113">
        <f t="shared" si="15"/>
        <v>9.64</v>
      </c>
      <c r="I20" s="1114">
        <f t="shared" si="16"/>
        <v>49.64</v>
      </c>
      <c r="J20" s="939">
        <v>8</v>
      </c>
      <c r="K20" s="975">
        <f t="shared" si="17"/>
        <v>0.05</v>
      </c>
      <c r="L20" s="1113">
        <v>10</v>
      </c>
      <c r="M20" s="1113">
        <f t="shared" si="18"/>
        <v>80</v>
      </c>
      <c r="N20" s="1117">
        <v>1</v>
      </c>
      <c r="O20" s="1113">
        <f t="shared" si="19"/>
        <v>80</v>
      </c>
      <c r="P20" s="1113">
        <f t="shared" si="20"/>
        <v>19.27</v>
      </c>
      <c r="Q20" s="1114">
        <f t="shared" si="21"/>
        <v>99.27</v>
      </c>
    </row>
    <row r="21" spans="1:17" x14ac:dyDescent="0.25">
      <c r="A21" s="12" t="s">
        <v>1823</v>
      </c>
      <c r="B21" s="990">
        <v>32</v>
      </c>
      <c r="C21" s="975">
        <f t="shared" si="12"/>
        <v>0.2</v>
      </c>
      <c r="D21" s="1113">
        <v>10</v>
      </c>
      <c r="E21" s="1113">
        <f t="shared" si="13"/>
        <v>320</v>
      </c>
      <c r="F21" s="1117">
        <v>0.2</v>
      </c>
      <c r="G21" s="1113">
        <f t="shared" si="14"/>
        <v>64</v>
      </c>
      <c r="H21" s="1113">
        <f t="shared" si="15"/>
        <v>15.42</v>
      </c>
      <c r="I21" s="1114">
        <f t="shared" si="16"/>
        <v>79.42</v>
      </c>
      <c r="J21" s="939">
        <v>89</v>
      </c>
      <c r="K21" s="975">
        <f t="shared" si="17"/>
        <v>0.56000000000000005</v>
      </c>
      <c r="L21" s="1113">
        <v>10</v>
      </c>
      <c r="M21" s="1113">
        <f t="shared" si="18"/>
        <v>890</v>
      </c>
      <c r="N21" s="1117">
        <v>1</v>
      </c>
      <c r="O21" s="1113">
        <f t="shared" si="19"/>
        <v>890</v>
      </c>
      <c r="P21" s="1113">
        <f t="shared" si="20"/>
        <v>214.4</v>
      </c>
      <c r="Q21" s="1114">
        <f t="shared" si="21"/>
        <v>1104.4000000000001</v>
      </c>
    </row>
    <row r="22" spans="1:17" x14ac:dyDescent="0.25">
      <c r="A22" s="12" t="s">
        <v>1823</v>
      </c>
      <c r="B22" s="990">
        <v>32</v>
      </c>
      <c r="C22" s="975">
        <f>ROUND(B22/159,2)</f>
        <v>0.2</v>
      </c>
      <c r="D22" s="1113">
        <v>10</v>
      </c>
      <c r="E22" s="1113">
        <f t="shared" si="13"/>
        <v>320</v>
      </c>
      <c r="F22" s="1117">
        <v>0.2</v>
      </c>
      <c r="G22" s="1113">
        <f t="shared" si="14"/>
        <v>64</v>
      </c>
      <c r="H22" s="1113">
        <f t="shared" si="15"/>
        <v>15.42</v>
      </c>
      <c r="I22" s="1114">
        <f t="shared" si="16"/>
        <v>79.42</v>
      </c>
      <c r="J22" s="939">
        <v>84</v>
      </c>
      <c r="K22" s="975">
        <f t="shared" si="17"/>
        <v>0.53</v>
      </c>
      <c r="L22" s="1113">
        <v>10</v>
      </c>
      <c r="M22" s="1113">
        <f t="shared" si="18"/>
        <v>840</v>
      </c>
      <c r="N22" s="1117">
        <v>1</v>
      </c>
      <c r="O22" s="1113">
        <f t="shared" si="19"/>
        <v>840</v>
      </c>
      <c r="P22" s="1113">
        <f t="shared" si="20"/>
        <v>202.36</v>
      </c>
      <c r="Q22" s="1114">
        <f t="shared" si="21"/>
        <v>1042.3600000000001</v>
      </c>
    </row>
    <row r="23" spans="1:17" x14ac:dyDescent="0.25">
      <c r="A23" s="12" t="s">
        <v>1823</v>
      </c>
      <c r="B23" s="990">
        <v>16</v>
      </c>
      <c r="C23" s="975">
        <f t="shared" si="12"/>
        <v>0.1</v>
      </c>
      <c r="D23" s="1113">
        <v>10</v>
      </c>
      <c r="E23" s="1113">
        <f t="shared" si="13"/>
        <v>160</v>
      </c>
      <c r="F23" s="1117">
        <v>0.2</v>
      </c>
      <c r="G23" s="1113">
        <f t="shared" si="14"/>
        <v>32</v>
      </c>
      <c r="H23" s="1113">
        <f t="shared" si="15"/>
        <v>7.71</v>
      </c>
      <c r="I23" s="1114">
        <f t="shared" si="16"/>
        <v>39.71</v>
      </c>
      <c r="J23" s="939">
        <v>92</v>
      </c>
      <c r="K23" s="975">
        <f t="shared" si="17"/>
        <v>0.57999999999999996</v>
      </c>
      <c r="L23" s="1113">
        <v>10</v>
      </c>
      <c r="M23" s="1113">
        <f t="shared" si="18"/>
        <v>920</v>
      </c>
      <c r="N23" s="1117">
        <v>1</v>
      </c>
      <c r="O23" s="1113">
        <f t="shared" si="19"/>
        <v>920</v>
      </c>
      <c r="P23" s="1113">
        <f t="shared" si="20"/>
        <v>221.63</v>
      </c>
      <c r="Q23" s="1114">
        <f t="shared" si="21"/>
        <v>1141.6300000000001</v>
      </c>
    </row>
    <row r="24" spans="1:17" x14ac:dyDescent="0.25">
      <c r="A24" s="12" t="s">
        <v>1823</v>
      </c>
      <c r="B24" s="990">
        <v>16</v>
      </c>
      <c r="C24" s="975">
        <f t="shared" si="12"/>
        <v>0.1</v>
      </c>
      <c r="D24" s="1113">
        <v>10</v>
      </c>
      <c r="E24" s="1113">
        <f t="shared" si="13"/>
        <v>160</v>
      </c>
      <c r="F24" s="1117">
        <v>0.2</v>
      </c>
      <c r="G24" s="1113">
        <f t="shared" si="14"/>
        <v>32</v>
      </c>
      <c r="H24" s="1113">
        <f t="shared" si="15"/>
        <v>7.71</v>
      </c>
      <c r="I24" s="1114">
        <f t="shared" si="16"/>
        <v>39.71</v>
      </c>
      <c r="J24" s="939">
        <v>52</v>
      </c>
      <c r="K24" s="975">
        <f t="shared" si="17"/>
        <v>0.33</v>
      </c>
      <c r="L24" s="1113">
        <v>10</v>
      </c>
      <c r="M24" s="1113">
        <f t="shared" si="18"/>
        <v>520</v>
      </c>
      <c r="N24" s="1117">
        <v>1</v>
      </c>
      <c r="O24" s="1113">
        <f t="shared" si="19"/>
        <v>520</v>
      </c>
      <c r="P24" s="1113">
        <f t="shared" si="20"/>
        <v>125.27</v>
      </c>
      <c r="Q24" s="1114">
        <f t="shared" si="21"/>
        <v>645.27</v>
      </c>
    </row>
    <row r="25" spans="1:17" x14ac:dyDescent="0.25">
      <c r="A25" s="12" t="s">
        <v>1823</v>
      </c>
      <c r="B25" s="990">
        <v>21</v>
      </c>
      <c r="C25" s="975">
        <f t="shared" si="12"/>
        <v>0.13</v>
      </c>
      <c r="D25" s="1113">
        <v>9</v>
      </c>
      <c r="E25" s="1113">
        <f t="shared" si="13"/>
        <v>189</v>
      </c>
      <c r="F25" s="1117">
        <v>0.2</v>
      </c>
      <c r="G25" s="1113">
        <f t="shared" si="14"/>
        <v>37.799999999999997</v>
      </c>
      <c r="H25" s="1113">
        <f t="shared" si="15"/>
        <v>9.11</v>
      </c>
      <c r="I25" s="1114">
        <f t="shared" si="16"/>
        <v>46.91</v>
      </c>
      <c r="J25" s="939">
        <v>16</v>
      </c>
      <c r="K25" s="975">
        <f t="shared" si="17"/>
        <v>0.1</v>
      </c>
      <c r="L25" s="1113">
        <v>9</v>
      </c>
      <c r="M25" s="1113">
        <f t="shared" si="18"/>
        <v>144</v>
      </c>
      <c r="N25" s="1117">
        <v>1</v>
      </c>
      <c r="O25" s="1113">
        <f t="shared" si="19"/>
        <v>144</v>
      </c>
      <c r="P25" s="1113">
        <f t="shared" si="20"/>
        <v>34.69</v>
      </c>
      <c r="Q25" s="1114">
        <f t="shared" si="21"/>
        <v>178.69</v>
      </c>
    </row>
    <row r="26" spans="1:17" x14ac:dyDescent="0.25">
      <c r="A26" s="12" t="s">
        <v>1823</v>
      </c>
      <c r="B26" s="990"/>
      <c r="C26" s="975"/>
      <c r="D26" s="1113"/>
      <c r="E26" s="1113"/>
      <c r="F26" s="1117"/>
      <c r="G26" s="1113"/>
      <c r="H26" s="1113"/>
      <c r="I26" s="1114"/>
      <c r="J26" s="939">
        <v>48</v>
      </c>
      <c r="K26" s="975">
        <f t="shared" si="17"/>
        <v>0.3</v>
      </c>
      <c r="L26" s="1113">
        <v>9</v>
      </c>
      <c r="M26" s="1113">
        <f t="shared" si="18"/>
        <v>432</v>
      </c>
      <c r="N26" s="1117">
        <v>1</v>
      </c>
      <c r="O26" s="1113">
        <f t="shared" si="19"/>
        <v>432</v>
      </c>
      <c r="P26" s="1113">
        <f t="shared" si="20"/>
        <v>104.07</v>
      </c>
      <c r="Q26" s="1114">
        <f t="shared" si="21"/>
        <v>536.06999999999994</v>
      </c>
    </row>
    <row r="27" spans="1:17" x14ac:dyDescent="0.25">
      <c r="A27" s="12" t="s">
        <v>1823</v>
      </c>
      <c r="B27" s="990"/>
      <c r="C27" s="975"/>
      <c r="D27" s="1113"/>
      <c r="E27" s="1113"/>
      <c r="F27" s="1117"/>
      <c r="G27" s="1113"/>
      <c r="H27" s="1113"/>
      <c r="I27" s="1114"/>
      <c r="J27" s="939">
        <v>24</v>
      </c>
      <c r="K27" s="975">
        <f t="shared" si="17"/>
        <v>0.15</v>
      </c>
      <c r="L27" s="1113">
        <v>9</v>
      </c>
      <c r="M27" s="1113">
        <f t="shared" si="18"/>
        <v>216</v>
      </c>
      <c r="N27" s="1117">
        <v>1</v>
      </c>
      <c r="O27" s="1113">
        <f t="shared" si="19"/>
        <v>216</v>
      </c>
      <c r="P27" s="1113">
        <f t="shared" si="20"/>
        <v>52.03</v>
      </c>
      <c r="Q27" s="1114">
        <f t="shared" si="21"/>
        <v>268.02999999999997</v>
      </c>
    </row>
    <row r="28" spans="1:17" x14ac:dyDescent="0.25">
      <c r="A28" s="12" t="s">
        <v>1825</v>
      </c>
      <c r="B28" s="990">
        <v>20</v>
      </c>
      <c r="C28" s="975">
        <f t="shared" si="12"/>
        <v>0.13</v>
      </c>
      <c r="D28" s="1113">
        <v>2000</v>
      </c>
      <c r="E28" s="1113">
        <f t="shared" ref="E28:E31" si="22">C28*D28</f>
        <v>260</v>
      </c>
      <c r="F28" s="1117">
        <v>0.2</v>
      </c>
      <c r="G28" s="1113">
        <f t="shared" si="14"/>
        <v>52</v>
      </c>
      <c r="H28" s="1113">
        <f t="shared" si="15"/>
        <v>12.53</v>
      </c>
      <c r="I28" s="1114">
        <f t="shared" si="16"/>
        <v>64.53</v>
      </c>
      <c r="J28" s="939">
        <v>59.5</v>
      </c>
      <c r="K28" s="975">
        <f t="shared" si="17"/>
        <v>0.37</v>
      </c>
      <c r="L28" s="1113">
        <v>2000</v>
      </c>
      <c r="M28" s="1113">
        <f t="shared" ref="M28:M29" si="23">K28*L28</f>
        <v>740</v>
      </c>
      <c r="N28" s="1117">
        <v>1</v>
      </c>
      <c r="O28" s="1113">
        <f t="shared" si="19"/>
        <v>740</v>
      </c>
      <c r="P28" s="1113">
        <f t="shared" si="20"/>
        <v>178.27</v>
      </c>
      <c r="Q28" s="1114">
        <f t="shared" si="21"/>
        <v>918.27</v>
      </c>
    </row>
    <row r="29" spans="1:17" x14ac:dyDescent="0.25">
      <c r="A29" s="12" t="s">
        <v>1825</v>
      </c>
      <c r="B29" s="990">
        <v>20</v>
      </c>
      <c r="C29" s="975">
        <f t="shared" si="12"/>
        <v>0.13</v>
      </c>
      <c r="D29" s="1113">
        <v>2000</v>
      </c>
      <c r="E29" s="1113">
        <f t="shared" si="22"/>
        <v>260</v>
      </c>
      <c r="F29" s="1117">
        <v>0.2</v>
      </c>
      <c r="G29" s="1113">
        <f t="shared" si="14"/>
        <v>52</v>
      </c>
      <c r="H29" s="1113">
        <f t="shared" si="15"/>
        <v>12.53</v>
      </c>
      <c r="I29" s="1114">
        <f t="shared" si="16"/>
        <v>64.53</v>
      </c>
      <c r="J29" s="939">
        <v>59.5</v>
      </c>
      <c r="K29" s="975">
        <f t="shared" si="17"/>
        <v>0.37</v>
      </c>
      <c r="L29" s="1113">
        <v>2000</v>
      </c>
      <c r="M29" s="1113">
        <f t="shared" si="23"/>
        <v>740</v>
      </c>
      <c r="N29" s="1117">
        <v>1</v>
      </c>
      <c r="O29" s="1113">
        <f t="shared" si="19"/>
        <v>740</v>
      </c>
      <c r="P29" s="1113">
        <f t="shared" si="20"/>
        <v>178.27</v>
      </c>
      <c r="Q29" s="1114">
        <f t="shared" si="21"/>
        <v>918.27</v>
      </c>
    </row>
    <row r="30" spans="1:17" x14ac:dyDescent="0.25">
      <c r="A30" s="12" t="s">
        <v>1824</v>
      </c>
      <c r="B30" s="990">
        <v>28</v>
      </c>
      <c r="C30" s="975">
        <f t="shared" si="12"/>
        <v>0.18</v>
      </c>
      <c r="D30" s="1113">
        <v>1235</v>
      </c>
      <c r="E30" s="1113">
        <f t="shared" si="22"/>
        <v>222.29999999999998</v>
      </c>
      <c r="F30" s="1117">
        <v>0.2</v>
      </c>
      <c r="G30" s="1113">
        <f t="shared" si="14"/>
        <v>44.46</v>
      </c>
      <c r="H30" s="1113">
        <f t="shared" si="15"/>
        <v>10.71</v>
      </c>
      <c r="I30" s="1114">
        <f t="shared" si="16"/>
        <v>55.17</v>
      </c>
      <c r="J30" s="939"/>
      <c r="K30" s="975"/>
      <c r="L30" s="1113"/>
      <c r="M30" s="1113"/>
      <c r="N30" s="1117"/>
      <c r="O30" s="1113"/>
      <c r="P30" s="1113"/>
      <c r="Q30" s="1114"/>
    </row>
    <row r="31" spans="1:17" x14ac:dyDescent="0.25">
      <c r="A31" s="12" t="s">
        <v>1824</v>
      </c>
      <c r="B31" s="990">
        <v>40</v>
      </c>
      <c r="C31" s="975">
        <f t="shared" si="12"/>
        <v>0.25</v>
      </c>
      <c r="D31" s="1113">
        <v>1482</v>
      </c>
      <c r="E31" s="1113">
        <f t="shared" si="22"/>
        <v>370.5</v>
      </c>
      <c r="F31" s="1117">
        <v>0.2</v>
      </c>
      <c r="G31" s="1113">
        <f t="shared" si="14"/>
        <v>74.099999999999994</v>
      </c>
      <c r="H31" s="1113">
        <f t="shared" si="15"/>
        <v>17.850000000000001</v>
      </c>
      <c r="I31" s="1114">
        <f t="shared" si="16"/>
        <v>91.949999999999989</v>
      </c>
      <c r="J31" s="939">
        <v>119</v>
      </c>
      <c r="K31" s="975">
        <f t="shared" si="17"/>
        <v>0.75</v>
      </c>
      <c r="L31" s="1113">
        <v>1482</v>
      </c>
      <c r="M31" s="1113">
        <f>K31*L31</f>
        <v>1111.5</v>
      </c>
      <c r="N31" s="1117">
        <v>1</v>
      </c>
      <c r="O31" s="1113">
        <f t="shared" si="19"/>
        <v>1111.5</v>
      </c>
      <c r="P31" s="1113">
        <f t="shared" si="20"/>
        <v>267.76</v>
      </c>
      <c r="Q31" s="1114">
        <f t="shared" si="21"/>
        <v>1379.26</v>
      </c>
    </row>
    <row r="32" spans="1:17" x14ac:dyDescent="0.25">
      <c r="A32" s="12" t="s">
        <v>1825</v>
      </c>
      <c r="B32" s="990">
        <v>16</v>
      </c>
      <c r="C32" s="975">
        <f t="shared" si="12"/>
        <v>0.1</v>
      </c>
      <c r="D32" s="1113">
        <v>12</v>
      </c>
      <c r="E32" s="1113">
        <f t="shared" si="13"/>
        <v>192</v>
      </c>
      <c r="F32" s="1117">
        <v>0.2</v>
      </c>
      <c r="G32" s="1113">
        <f t="shared" si="14"/>
        <v>38.4</v>
      </c>
      <c r="H32" s="1113">
        <f t="shared" si="15"/>
        <v>9.25</v>
      </c>
      <c r="I32" s="1114">
        <f t="shared" si="16"/>
        <v>47.65</v>
      </c>
      <c r="J32" s="939"/>
      <c r="K32" s="975"/>
      <c r="L32" s="1113"/>
      <c r="M32" s="1113"/>
      <c r="N32" s="1117"/>
      <c r="O32" s="1113"/>
      <c r="P32" s="1113"/>
      <c r="Q32" s="1114"/>
    </row>
    <row r="33" spans="1:17" x14ac:dyDescent="0.25">
      <c r="A33" s="12" t="s">
        <v>1825</v>
      </c>
      <c r="B33" s="990"/>
      <c r="C33" s="975"/>
      <c r="D33" s="1113"/>
      <c r="E33" s="1113"/>
      <c r="F33" s="1117"/>
      <c r="G33" s="1113"/>
      <c r="H33" s="1113"/>
      <c r="I33" s="1114"/>
      <c r="J33" s="939">
        <v>32</v>
      </c>
      <c r="K33" s="975">
        <f t="shared" si="17"/>
        <v>0.2</v>
      </c>
      <c r="L33" s="1113">
        <v>12</v>
      </c>
      <c r="M33" s="1113">
        <f t="shared" si="18"/>
        <v>384</v>
      </c>
      <c r="N33" s="1117">
        <v>1</v>
      </c>
      <c r="O33" s="1113">
        <f t="shared" si="19"/>
        <v>384</v>
      </c>
      <c r="P33" s="1113">
        <f t="shared" si="20"/>
        <v>92.51</v>
      </c>
      <c r="Q33" s="1114">
        <f t="shared" si="21"/>
        <v>476.51</v>
      </c>
    </row>
    <row r="34" spans="1:17" x14ac:dyDescent="0.25">
      <c r="A34" s="12" t="s">
        <v>1825</v>
      </c>
      <c r="B34" s="990"/>
      <c r="C34" s="975"/>
      <c r="D34" s="1113"/>
      <c r="E34" s="1113"/>
      <c r="F34" s="1117"/>
      <c r="G34" s="1113"/>
      <c r="H34" s="1113"/>
      <c r="I34" s="1114"/>
      <c r="J34" s="939">
        <v>72</v>
      </c>
      <c r="K34" s="975">
        <f t="shared" si="17"/>
        <v>0.45</v>
      </c>
      <c r="L34" s="1113">
        <v>12</v>
      </c>
      <c r="M34" s="1113">
        <f t="shared" si="18"/>
        <v>864</v>
      </c>
      <c r="N34" s="1117">
        <v>1</v>
      </c>
      <c r="O34" s="1113">
        <f t="shared" si="19"/>
        <v>864</v>
      </c>
      <c r="P34" s="1113">
        <f t="shared" si="20"/>
        <v>208.14</v>
      </c>
      <c r="Q34" s="1114">
        <f t="shared" si="21"/>
        <v>1072.1399999999999</v>
      </c>
    </row>
    <row r="35" spans="1:17" x14ac:dyDescent="0.25">
      <c r="A35" s="12" t="s">
        <v>1825</v>
      </c>
      <c r="B35" s="990">
        <v>48</v>
      </c>
      <c r="C35" s="975">
        <f t="shared" si="12"/>
        <v>0.3</v>
      </c>
      <c r="D35" s="1113">
        <v>9</v>
      </c>
      <c r="E35" s="1113">
        <f t="shared" si="13"/>
        <v>432</v>
      </c>
      <c r="F35" s="1117">
        <v>0.2</v>
      </c>
      <c r="G35" s="1113">
        <f t="shared" si="14"/>
        <v>86.4</v>
      </c>
      <c r="H35" s="1113">
        <f t="shared" si="15"/>
        <v>20.81</v>
      </c>
      <c r="I35" s="1114">
        <f t="shared" si="16"/>
        <v>107.21000000000001</v>
      </c>
      <c r="J35" s="939">
        <v>84</v>
      </c>
      <c r="K35" s="975">
        <f t="shared" si="17"/>
        <v>0.53</v>
      </c>
      <c r="L35" s="1113">
        <v>9</v>
      </c>
      <c r="M35" s="1113">
        <f t="shared" si="18"/>
        <v>756</v>
      </c>
      <c r="N35" s="1117">
        <v>1</v>
      </c>
      <c r="O35" s="1113">
        <f t="shared" si="19"/>
        <v>756</v>
      </c>
      <c r="P35" s="1113">
        <f t="shared" si="20"/>
        <v>182.12</v>
      </c>
      <c r="Q35" s="1114">
        <f t="shared" si="21"/>
        <v>938.12</v>
      </c>
    </row>
    <row r="36" spans="1:17" x14ac:dyDescent="0.25">
      <c r="A36" s="12" t="s">
        <v>1825</v>
      </c>
      <c r="B36" s="990"/>
      <c r="C36" s="975"/>
      <c r="D36" s="1113"/>
      <c r="E36" s="1113"/>
      <c r="F36" s="1117"/>
      <c r="G36" s="1113"/>
      <c r="H36" s="1113"/>
      <c r="I36" s="1114"/>
      <c r="J36" s="939">
        <v>108</v>
      </c>
      <c r="K36" s="975">
        <f t="shared" si="17"/>
        <v>0.68</v>
      </c>
      <c r="L36" s="1113">
        <v>9</v>
      </c>
      <c r="M36" s="1113">
        <f t="shared" si="18"/>
        <v>972</v>
      </c>
      <c r="N36" s="1117">
        <v>1</v>
      </c>
      <c r="O36" s="1113">
        <f t="shared" si="19"/>
        <v>972</v>
      </c>
      <c r="P36" s="1113">
        <f t="shared" si="20"/>
        <v>234.15</v>
      </c>
      <c r="Q36" s="1114">
        <f t="shared" si="21"/>
        <v>1206.1500000000001</v>
      </c>
    </row>
    <row r="37" spans="1:17" x14ac:dyDescent="0.25">
      <c r="A37" s="12" t="s">
        <v>1825</v>
      </c>
      <c r="B37" s="990">
        <v>24</v>
      </c>
      <c r="C37" s="975">
        <f t="shared" si="12"/>
        <v>0.15</v>
      </c>
      <c r="D37" s="1113">
        <v>9</v>
      </c>
      <c r="E37" s="1113">
        <f t="shared" si="13"/>
        <v>216</v>
      </c>
      <c r="F37" s="1117">
        <v>0.2</v>
      </c>
      <c r="G37" s="1113">
        <f t="shared" si="14"/>
        <v>43.2</v>
      </c>
      <c r="H37" s="1113">
        <f t="shared" si="15"/>
        <v>10.41</v>
      </c>
      <c r="I37" s="1114">
        <f t="shared" si="16"/>
        <v>53.61</v>
      </c>
      <c r="J37" s="939">
        <v>24</v>
      </c>
      <c r="K37" s="975">
        <f t="shared" si="17"/>
        <v>0.15</v>
      </c>
      <c r="L37" s="1113">
        <v>9</v>
      </c>
      <c r="M37" s="1113">
        <f t="shared" si="18"/>
        <v>216</v>
      </c>
      <c r="N37" s="1117">
        <v>1</v>
      </c>
      <c r="O37" s="1113">
        <f t="shared" si="19"/>
        <v>216</v>
      </c>
      <c r="P37" s="1113">
        <f t="shared" si="20"/>
        <v>52.03</v>
      </c>
      <c r="Q37" s="1114">
        <f t="shared" si="21"/>
        <v>268.02999999999997</v>
      </c>
    </row>
    <row r="38" spans="1:17" x14ac:dyDescent="0.25">
      <c r="A38" s="12" t="s">
        <v>1825</v>
      </c>
      <c r="B38" s="990">
        <v>48</v>
      </c>
      <c r="C38" s="975">
        <f t="shared" si="12"/>
        <v>0.3</v>
      </c>
      <c r="D38" s="1113">
        <v>9</v>
      </c>
      <c r="E38" s="1113">
        <f t="shared" si="13"/>
        <v>432</v>
      </c>
      <c r="F38" s="1117">
        <v>0.2</v>
      </c>
      <c r="G38" s="1113">
        <f t="shared" si="14"/>
        <v>86.4</v>
      </c>
      <c r="H38" s="1113">
        <f t="shared" si="15"/>
        <v>20.81</v>
      </c>
      <c r="I38" s="1114">
        <f t="shared" si="16"/>
        <v>107.21000000000001</v>
      </c>
      <c r="J38" s="939">
        <v>72</v>
      </c>
      <c r="K38" s="975">
        <f t="shared" si="17"/>
        <v>0.45</v>
      </c>
      <c r="L38" s="1113">
        <v>9</v>
      </c>
      <c r="M38" s="1113">
        <f t="shared" si="18"/>
        <v>648</v>
      </c>
      <c r="N38" s="1117">
        <v>1</v>
      </c>
      <c r="O38" s="1113">
        <f t="shared" si="19"/>
        <v>648</v>
      </c>
      <c r="P38" s="1113">
        <f t="shared" si="20"/>
        <v>156.1</v>
      </c>
      <c r="Q38" s="1114">
        <f t="shared" si="21"/>
        <v>804.1</v>
      </c>
    </row>
    <row r="39" spans="1:17" x14ac:dyDescent="0.25">
      <c r="A39" s="12" t="s">
        <v>1825</v>
      </c>
      <c r="B39" s="990">
        <v>16</v>
      </c>
      <c r="C39" s="975">
        <f t="shared" si="12"/>
        <v>0.1</v>
      </c>
      <c r="D39" s="1113">
        <v>9</v>
      </c>
      <c r="E39" s="1113">
        <f t="shared" si="13"/>
        <v>144</v>
      </c>
      <c r="F39" s="1117">
        <v>0.2</v>
      </c>
      <c r="G39" s="1113">
        <f t="shared" si="14"/>
        <v>28.8</v>
      </c>
      <c r="H39" s="1113">
        <f t="shared" si="15"/>
        <v>6.94</v>
      </c>
      <c r="I39" s="1114">
        <f t="shared" si="16"/>
        <v>35.74</v>
      </c>
      <c r="J39" s="939">
        <v>17</v>
      </c>
      <c r="K39" s="975">
        <f t="shared" si="17"/>
        <v>0.11</v>
      </c>
      <c r="L39" s="1113">
        <v>9</v>
      </c>
      <c r="M39" s="1113">
        <f t="shared" si="18"/>
        <v>153</v>
      </c>
      <c r="N39" s="1117">
        <v>1</v>
      </c>
      <c r="O39" s="1113">
        <f t="shared" si="19"/>
        <v>153</v>
      </c>
      <c r="P39" s="1113">
        <f t="shared" si="20"/>
        <v>36.86</v>
      </c>
      <c r="Q39" s="1114">
        <f t="shared" si="21"/>
        <v>189.86</v>
      </c>
    </row>
    <row r="40" spans="1:17" x14ac:dyDescent="0.25">
      <c r="A40" s="12" t="s">
        <v>1826</v>
      </c>
      <c r="B40" s="990">
        <v>8</v>
      </c>
      <c r="C40" s="975">
        <f t="shared" si="12"/>
        <v>0.05</v>
      </c>
      <c r="D40" s="1113">
        <v>2000</v>
      </c>
      <c r="E40" s="1113">
        <f>C40*D40</f>
        <v>100</v>
      </c>
      <c r="F40" s="1117">
        <v>0.2</v>
      </c>
      <c r="G40" s="1113">
        <f t="shared" si="14"/>
        <v>20</v>
      </c>
      <c r="H40" s="1113">
        <f t="shared" si="15"/>
        <v>4.82</v>
      </c>
      <c r="I40" s="1114">
        <f t="shared" si="16"/>
        <v>24.82</v>
      </c>
      <c r="J40" s="939"/>
      <c r="K40" s="975"/>
      <c r="L40" s="1113"/>
      <c r="M40" s="1113"/>
      <c r="N40" s="1117"/>
      <c r="O40" s="1113"/>
      <c r="P40" s="1113"/>
      <c r="Q40" s="1114"/>
    </row>
    <row r="41" spans="1:17" x14ac:dyDescent="0.25">
      <c r="A41" s="12" t="s">
        <v>1826</v>
      </c>
      <c r="B41" s="990">
        <v>24</v>
      </c>
      <c r="C41" s="975">
        <f t="shared" si="12"/>
        <v>0.15</v>
      </c>
      <c r="D41" s="1113">
        <v>10</v>
      </c>
      <c r="E41" s="1113">
        <f t="shared" si="13"/>
        <v>240</v>
      </c>
      <c r="F41" s="1117">
        <v>0.2</v>
      </c>
      <c r="G41" s="1113">
        <f t="shared" si="14"/>
        <v>48</v>
      </c>
      <c r="H41" s="1113">
        <f t="shared" si="15"/>
        <v>11.56</v>
      </c>
      <c r="I41" s="1114">
        <f t="shared" si="16"/>
        <v>59.56</v>
      </c>
      <c r="J41" s="939"/>
      <c r="K41" s="975"/>
      <c r="L41" s="1113"/>
      <c r="M41" s="1113"/>
      <c r="N41" s="1117"/>
      <c r="O41" s="1113"/>
      <c r="P41" s="1113"/>
      <c r="Q41" s="1114"/>
    </row>
    <row r="42" spans="1:17" x14ac:dyDescent="0.25">
      <c r="A42" s="12" t="s">
        <v>1826</v>
      </c>
      <c r="B42" s="990">
        <v>28</v>
      </c>
      <c r="C42" s="975">
        <f t="shared" si="12"/>
        <v>0.18</v>
      </c>
      <c r="D42" s="1113">
        <v>2000</v>
      </c>
      <c r="E42" s="1113">
        <f>C42*D42</f>
        <v>360</v>
      </c>
      <c r="F42" s="1117">
        <v>0.2</v>
      </c>
      <c r="G42" s="1113">
        <f t="shared" si="14"/>
        <v>72</v>
      </c>
      <c r="H42" s="1113">
        <f t="shared" si="15"/>
        <v>17.34</v>
      </c>
      <c r="I42" s="1114">
        <f t="shared" si="16"/>
        <v>89.34</v>
      </c>
      <c r="J42" s="939">
        <v>92</v>
      </c>
      <c r="K42" s="975">
        <f t="shared" si="17"/>
        <v>0.57999999999999996</v>
      </c>
      <c r="L42" s="1113">
        <v>2000</v>
      </c>
      <c r="M42" s="1113">
        <f>K42*L42</f>
        <v>1160</v>
      </c>
      <c r="N42" s="1117">
        <v>1</v>
      </c>
      <c r="O42" s="1113">
        <f t="shared" si="19"/>
        <v>1160</v>
      </c>
      <c r="P42" s="1113">
        <f t="shared" si="20"/>
        <v>279.44</v>
      </c>
      <c r="Q42" s="1114">
        <f t="shared" si="21"/>
        <v>1439.44</v>
      </c>
    </row>
    <row r="43" spans="1:17" x14ac:dyDescent="0.25">
      <c r="A43" s="12" t="s">
        <v>1826</v>
      </c>
      <c r="B43" s="990">
        <v>24</v>
      </c>
      <c r="C43" s="975">
        <f t="shared" si="12"/>
        <v>0.15</v>
      </c>
      <c r="D43" s="1113">
        <v>10</v>
      </c>
      <c r="E43" s="1113">
        <f t="shared" si="13"/>
        <v>240</v>
      </c>
      <c r="F43" s="1117">
        <v>0.2</v>
      </c>
      <c r="G43" s="1113">
        <f t="shared" si="14"/>
        <v>48</v>
      </c>
      <c r="H43" s="1113">
        <f t="shared" si="15"/>
        <v>11.56</v>
      </c>
      <c r="I43" s="1114">
        <f t="shared" si="16"/>
        <v>59.56</v>
      </c>
      <c r="J43" s="939">
        <v>64</v>
      </c>
      <c r="K43" s="975">
        <f t="shared" si="17"/>
        <v>0.4</v>
      </c>
      <c r="L43" s="1113">
        <v>10</v>
      </c>
      <c r="M43" s="1113">
        <f t="shared" si="18"/>
        <v>640</v>
      </c>
      <c r="N43" s="1117">
        <v>1</v>
      </c>
      <c r="O43" s="1113">
        <f t="shared" si="19"/>
        <v>640</v>
      </c>
      <c r="P43" s="1113">
        <f t="shared" si="20"/>
        <v>154.18</v>
      </c>
      <c r="Q43" s="1114">
        <f t="shared" si="21"/>
        <v>794.18000000000006</v>
      </c>
    </row>
    <row r="44" spans="1:17" x14ac:dyDescent="0.25">
      <c r="A44" s="12" t="s">
        <v>1826</v>
      </c>
      <c r="B44" s="990">
        <v>16</v>
      </c>
      <c r="C44" s="975">
        <f t="shared" si="12"/>
        <v>0.1</v>
      </c>
      <c r="D44" s="1113">
        <v>10</v>
      </c>
      <c r="E44" s="1113">
        <f t="shared" si="13"/>
        <v>160</v>
      </c>
      <c r="F44" s="1117">
        <v>0.2</v>
      </c>
      <c r="G44" s="1113">
        <f t="shared" si="14"/>
        <v>32</v>
      </c>
      <c r="H44" s="1113">
        <f t="shared" si="15"/>
        <v>7.71</v>
      </c>
      <c r="I44" s="1114">
        <f t="shared" si="16"/>
        <v>39.71</v>
      </c>
      <c r="J44" s="939">
        <v>72</v>
      </c>
      <c r="K44" s="975">
        <f t="shared" si="17"/>
        <v>0.45</v>
      </c>
      <c r="L44" s="1113">
        <v>10</v>
      </c>
      <c r="M44" s="1113">
        <f t="shared" si="18"/>
        <v>720</v>
      </c>
      <c r="N44" s="1117">
        <v>1</v>
      </c>
      <c r="O44" s="1113">
        <f t="shared" si="19"/>
        <v>720</v>
      </c>
      <c r="P44" s="1113">
        <f t="shared" si="20"/>
        <v>173.45</v>
      </c>
      <c r="Q44" s="1114">
        <f t="shared" si="21"/>
        <v>893.45</v>
      </c>
    </row>
    <row r="45" spans="1:17" x14ac:dyDescent="0.25">
      <c r="A45" s="12" t="s">
        <v>1826</v>
      </c>
      <c r="B45" s="990">
        <v>32</v>
      </c>
      <c r="C45" s="975">
        <f t="shared" si="12"/>
        <v>0.2</v>
      </c>
      <c r="D45" s="1113">
        <v>10</v>
      </c>
      <c r="E45" s="1113">
        <f t="shared" si="13"/>
        <v>320</v>
      </c>
      <c r="F45" s="1117">
        <v>0.2</v>
      </c>
      <c r="G45" s="1113">
        <f t="shared" si="14"/>
        <v>64</v>
      </c>
      <c r="H45" s="1113">
        <f t="shared" si="15"/>
        <v>15.42</v>
      </c>
      <c r="I45" s="1114">
        <f t="shared" si="16"/>
        <v>79.42</v>
      </c>
      <c r="J45" s="939">
        <v>40</v>
      </c>
      <c r="K45" s="975">
        <f t="shared" si="17"/>
        <v>0.25</v>
      </c>
      <c r="L45" s="1113">
        <v>10</v>
      </c>
      <c r="M45" s="1113">
        <f t="shared" si="18"/>
        <v>400</v>
      </c>
      <c r="N45" s="1117">
        <v>1</v>
      </c>
      <c r="O45" s="1113">
        <f t="shared" si="19"/>
        <v>400</v>
      </c>
      <c r="P45" s="1113">
        <f t="shared" si="20"/>
        <v>96.36</v>
      </c>
      <c r="Q45" s="1114">
        <f t="shared" si="21"/>
        <v>496.36</v>
      </c>
    </row>
    <row r="46" spans="1:17" x14ac:dyDescent="0.25">
      <c r="A46" s="12" t="s">
        <v>1826</v>
      </c>
      <c r="B46" s="990">
        <v>24</v>
      </c>
      <c r="C46" s="975">
        <f t="shared" si="12"/>
        <v>0.15</v>
      </c>
      <c r="D46" s="1113">
        <v>10</v>
      </c>
      <c r="E46" s="1113">
        <f t="shared" si="13"/>
        <v>240</v>
      </c>
      <c r="F46" s="1117">
        <v>0.2</v>
      </c>
      <c r="G46" s="1113">
        <f t="shared" si="14"/>
        <v>48</v>
      </c>
      <c r="H46" s="1113">
        <f t="shared" si="15"/>
        <v>11.56</v>
      </c>
      <c r="I46" s="1114">
        <f t="shared" si="16"/>
        <v>59.56</v>
      </c>
      <c r="J46" s="939">
        <v>56</v>
      </c>
      <c r="K46" s="975">
        <f t="shared" si="17"/>
        <v>0.35</v>
      </c>
      <c r="L46" s="1113">
        <v>10</v>
      </c>
      <c r="M46" s="1113">
        <f t="shared" si="18"/>
        <v>560</v>
      </c>
      <c r="N46" s="1117">
        <v>1</v>
      </c>
      <c r="O46" s="1113">
        <f t="shared" si="19"/>
        <v>560</v>
      </c>
      <c r="P46" s="1113">
        <f t="shared" si="20"/>
        <v>134.9</v>
      </c>
      <c r="Q46" s="1114">
        <f t="shared" si="21"/>
        <v>694.9</v>
      </c>
    </row>
    <row r="47" spans="1:17" x14ac:dyDescent="0.25">
      <c r="A47" s="12" t="s">
        <v>1826</v>
      </c>
      <c r="B47" s="990">
        <v>0</v>
      </c>
      <c r="C47" s="975">
        <f t="shared" si="12"/>
        <v>0</v>
      </c>
      <c r="D47" s="1113">
        <v>9</v>
      </c>
      <c r="E47" s="1113">
        <f t="shared" si="13"/>
        <v>0</v>
      </c>
      <c r="F47" s="1117">
        <v>0.2</v>
      </c>
      <c r="G47" s="1113">
        <f t="shared" si="14"/>
        <v>0</v>
      </c>
      <c r="H47" s="1113">
        <f t="shared" si="15"/>
        <v>0</v>
      </c>
      <c r="I47" s="1114">
        <f t="shared" si="16"/>
        <v>0</v>
      </c>
      <c r="J47" s="939">
        <v>48</v>
      </c>
      <c r="K47" s="975">
        <f t="shared" si="17"/>
        <v>0.3</v>
      </c>
      <c r="L47" s="1113">
        <v>9</v>
      </c>
      <c r="M47" s="1113">
        <f t="shared" si="18"/>
        <v>432</v>
      </c>
      <c r="N47" s="1117">
        <v>1</v>
      </c>
      <c r="O47" s="1113">
        <f t="shared" si="19"/>
        <v>432</v>
      </c>
      <c r="P47" s="1113">
        <f t="shared" si="20"/>
        <v>104.07</v>
      </c>
      <c r="Q47" s="1114">
        <f t="shared" si="21"/>
        <v>536.06999999999994</v>
      </c>
    </row>
    <row r="48" spans="1:17" x14ac:dyDescent="0.25">
      <c r="A48" s="12" t="s">
        <v>1826</v>
      </c>
      <c r="B48" s="990">
        <v>16</v>
      </c>
      <c r="C48" s="975">
        <f t="shared" si="12"/>
        <v>0.1</v>
      </c>
      <c r="D48" s="1113">
        <v>9</v>
      </c>
      <c r="E48" s="1113">
        <f t="shared" si="13"/>
        <v>144</v>
      </c>
      <c r="F48" s="1117">
        <v>0.2</v>
      </c>
      <c r="G48" s="1113">
        <f t="shared" si="14"/>
        <v>28.8</v>
      </c>
      <c r="H48" s="1113">
        <f t="shared" si="15"/>
        <v>6.94</v>
      </c>
      <c r="I48" s="1114">
        <f t="shared" si="16"/>
        <v>35.74</v>
      </c>
      <c r="J48" s="939">
        <v>64</v>
      </c>
      <c r="K48" s="975">
        <f t="shared" si="17"/>
        <v>0.4</v>
      </c>
      <c r="L48" s="1113">
        <v>9</v>
      </c>
      <c r="M48" s="1113">
        <f t="shared" si="18"/>
        <v>576</v>
      </c>
      <c r="N48" s="1117">
        <v>1</v>
      </c>
      <c r="O48" s="1113">
        <f t="shared" si="19"/>
        <v>576</v>
      </c>
      <c r="P48" s="1113">
        <f t="shared" si="20"/>
        <v>138.76</v>
      </c>
      <c r="Q48" s="1114">
        <f t="shared" si="21"/>
        <v>714.76</v>
      </c>
    </row>
    <row r="49" spans="1:17" x14ac:dyDescent="0.25">
      <c r="A49" s="12" t="s">
        <v>1827</v>
      </c>
      <c r="B49" s="990"/>
      <c r="C49" s="975"/>
      <c r="D49" s="1113"/>
      <c r="E49" s="1113"/>
      <c r="F49" s="1117"/>
      <c r="G49" s="1113"/>
      <c r="H49" s="1113"/>
      <c r="I49" s="1114"/>
      <c r="J49" s="939">
        <v>32</v>
      </c>
      <c r="K49" s="975">
        <f t="shared" si="17"/>
        <v>0.2</v>
      </c>
      <c r="L49" s="1113">
        <v>9</v>
      </c>
      <c r="M49" s="1113">
        <f t="shared" si="18"/>
        <v>288</v>
      </c>
      <c r="N49" s="1117">
        <v>1</v>
      </c>
      <c r="O49" s="1113">
        <f t="shared" si="19"/>
        <v>288</v>
      </c>
      <c r="P49" s="1113">
        <f t="shared" si="20"/>
        <v>69.38</v>
      </c>
      <c r="Q49" s="1114">
        <f t="shared" si="21"/>
        <v>357.38</v>
      </c>
    </row>
    <row r="50" spans="1:17" x14ac:dyDescent="0.25">
      <c r="A50" s="12" t="s">
        <v>1827</v>
      </c>
      <c r="B50" s="990"/>
      <c r="C50" s="975"/>
      <c r="D50" s="1113"/>
      <c r="E50" s="1113"/>
      <c r="F50" s="1117"/>
      <c r="G50" s="1113"/>
      <c r="H50" s="1113"/>
      <c r="I50" s="1114"/>
      <c r="J50" s="939">
        <v>48</v>
      </c>
      <c r="K50" s="975">
        <f t="shared" si="17"/>
        <v>0.3</v>
      </c>
      <c r="L50" s="1113">
        <v>11</v>
      </c>
      <c r="M50" s="1113">
        <f t="shared" si="18"/>
        <v>528</v>
      </c>
      <c r="N50" s="1117">
        <v>1</v>
      </c>
      <c r="O50" s="1113">
        <f t="shared" si="19"/>
        <v>528</v>
      </c>
      <c r="P50" s="1113">
        <f t="shared" si="20"/>
        <v>127.2</v>
      </c>
      <c r="Q50" s="1114">
        <f t="shared" si="21"/>
        <v>655.20000000000005</v>
      </c>
    </row>
    <row r="51" spans="1:17" x14ac:dyDescent="0.25">
      <c r="A51" s="12" t="s">
        <v>1827</v>
      </c>
      <c r="B51" s="990"/>
      <c r="C51" s="975"/>
      <c r="D51" s="1113"/>
      <c r="E51" s="1113"/>
      <c r="F51" s="1117"/>
      <c r="G51" s="1113"/>
      <c r="H51" s="1113"/>
      <c r="I51" s="1114"/>
      <c r="J51" s="939">
        <v>80</v>
      </c>
      <c r="K51" s="975">
        <f t="shared" si="17"/>
        <v>0.5</v>
      </c>
      <c r="L51" s="1113">
        <v>9</v>
      </c>
      <c r="M51" s="1113">
        <f t="shared" si="18"/>
        <v>720</v>
      </c>
      <c r="N51" s="1117">
        <v>1</v>
      </c>
      <c r="O51" s="1113">
        <f t="shared" si="19"/>
        <v>720</v>
      </c>
      <c r="P51" s="1113">
        <f t="shared" si="20"/>
        <v>173.45</v>
      </c>
      <c r="Q51" s="1114">
        <f t="shared" si="21"/>
        <v>893.45</v>
      </c>
    </row>
    <row r="52" spans="1:17" x14ac:dyDescent="0.25">
      <c r="A52" s="12" t="s">
        <v>1827</v>
      </c>
      <c r="B52" s="990">
        <v>24</v>
      </c>
      <c r="C52" s="975">
        <f t="shared" si="12"/>
        <v>0.15</v>
      </c>
      <c r="D52" s="1113">
        <v>9</v>
      </c>
      <c r="E52" s="1113">
        <f t="shared" si="13"/>
        <v>216</v>
      </c>
      <c r="F52" s="1117">
        <v>0.2</v>
      </c>
      <c r="G52" s="1113">
        <f t="shared" si="14"/>
        <v>43.2</v>
      </c>
      <c r="H52" s="1113">
        <f t="shared" si="15"/>
        <v>10.41</v>
      </c>
      <c r="I52" s="1114">
        <f t="shared" si="16"/>
        <v>53.61</v>
      </c>
      <c r="J52" s="939">
        <v>144</v>
      </c>
      <c r="K52" s="975">
        <f t="shared" si="17"/>
        <v>0.91</v>
      </c>
      <c r="L52" s="1113">
        <v>9</v>
      </c>
      <c r="M52" s="1113">
        <f t="shared" si="18"/>
        <v>1296</v>
      </c>
      <c r="N52" s="1117">
        <v>1</v>
      </c>
      <c r="O52" s="1113">
        <f t="shared" si="19"/>
        <v>1296</v>
      </c>
      <c r="P52" s="1113">
        <f t="shared" si="20"/>
        <v>312.20999999999998</v>
      </c>
      <c r="Q52" s="1114">
        <f t="shared" si="21"/>
        <v>1608.21</v>
      </c>
    </row>
    <row r="53" spans="1:17" x14ac:dyDescent="0.25">
      <c r="A53" s="12" t="s">
        <v>1827</v>
      </c>
      <c r="B53" s="990">
        <v>16</v>
      </c>
      <c r="C53" s="975">
        <f t="shared" si="12"/>
        <v>0.1</v>
      </c>
      <c r="D53" s="1113">
        <v>9</v>
      </c>
      <c r="E53" s="1113">
        <f t="shared" si="13"/>
        <v>144</v>
      </c>
      <c r="F53" s="1117">
        <v>0.2</v>
      </c>
      <c r="G53" s="1113">
        <f t="shared" si="14"/>
        <v>28.8</v>
      </c>
      <c r="H53" s="1113">
        <f t="shared" si="15"/>
        <v>6.94</v>
      </c>
      <c r="I53" s="1114">
        <f t="shared" si="16"/>
        <v>35.74</v>
      </c>
      <c r="J53" s="939">
        <v>64</v>
      </c>
      <c r="K53" s="975">
        <f t="shared" si="17"/>
        <v>0.4</v>
      </c>
      <c r="L53" s="1113">
        <v>9</v>
      </c>
      <c r="M53" s="1113">
        <f t="shared" si="18"/>
        <v>576</v>
      </c>
      <c r="N53" s="1117">
        <v>1</v>
      </c>
      <c r="O53" s="1113">
        <f t="shared" si="19"/>
        <v>576</v>
      </c>
      <c r="P53" s="1113">
        <f t="shared" si="20"/>
        <v>138.76</v>
      </c>
      <c r="Q53" s="1114">
        <f t="shared" si="21"/>
        <v>714.76</v>
      </c>
    </row>
    <row r="54" spans="1:17" x14ac:dyDescent="0.25">
      <c r="A54" s="12" t="s">
        <v>1827</v>
      </c>
      <c r="B54" s="990"/>
      <c r="C54" s="975"/>
      <c r="D54" s="1113"/>
      <c r="E54" s="1113"/>
      <c r="F54" s="1117"/>
      <c r="G54" s="1113"/>
      <c r="H54" s="1113"/>
      <c r="I54" s="1114"/>
      <c r="J54" s="939">
        <v>48</v>
      </c>
      <c r="K54" s="975">
        <f t="shared" si="17"/>
        <v>0.3</v>
      </c>
      <c r="L54" s="1113">
        <v>8</v>
      </c>
      <c r="M54" s="1113">
        <f t="shared" si="18"/>
        <v>384</v>
      </c>
      <c r="N54" s="1117">
        <v>1</v>
      </c>
      <c r="O54" s="1113">
        <f t="shared" si="19"/>
        <v>384</v>
      </c>
      <c r="P54" s="1113">
        <f t="shared" si="20"/>
        <v>92.51</v>
      </c>
      <c r="Q54" s="1114">
        <f t="shared" si="21"/>
        <v>476.51</v>
      </c>
    </row>
    <row r="55" spans="1:17" x14ac:dyDescent="0.25">
      <c r="A55" s="12" t="s">
        <v>1827</v>
      </c>
      <c r="B55" s="990">
        <v>64</v>
      </c>
      <c r="C55" s="975">
        <f t="shared" si="12"/>
        <v>0.4</v>
      </c>
      <c r="D55" s="1113">
        <v>8</v>
      </c>
      <c r="E55" s="1113">
        <f t="shared" si="13"/>
        <v>512</v>
      </c>
      <c r="F55" s="1117">
        <v>0.2</v>
      </c>
      <c r="G55" s="1113">
        <f t="shared" si="14"/>
        <v>102.4</v>
      </c>
      <c r="H55" s="1113">
        <f t="shared" si="15"/>
        <v>24.67</v>
      </c>
      <c r="I55" s="1114">
        <f t="shared" si="16"/>
        <v>127.07000000000001</v>
      </c>
      <c r="J55" s="939"/>
      <c r="K55" s="975"/>
      <c r="L55" s="1113"/>
      <c r="M55" s="1113"/>
      <c r="N55" s="1117"/>
      <c r="O55" s="1113"/>
      <c r="P55" s="1113"/>
      <c r="Q55" s="1114"/>
    </row>
    <row r="56" spans="1:17" x14ac:dyDescent="0.25">
      <c r="A56" s="12" t="s">
        <v>1827</v>
      </c>
      <c r="B56" s="990">
        <v>64</v>
      </c>
      <c r="C56" s="975">
        <f t="shared" si="12"/>
        <v>0.4</v>
      </c>
      <c r="D56" s="1113">
        <v>9</v>
      </c>
      <c r="E56" s="1113">
        <f t="shared" si="13"/>
        <v>576</v>
      </c>
      <c r="F56" s="1117">
        <v>0.2</v>
      </c>
      <c r="G56" s="1113">
        <f t="shared" si="14"/>
        <v>115.2</v>
      </c>
      <c r="H56" s="1113">
        <f t="shared" si="15"/>
        <v>27.75</v>
      </c>
      <c r="I56" s="1114">
        <f t="shared" si="16"/>
        <v>142.94999999999999</v>
      </c>
      <c r="J56" s="939">
        <v>96</v>
      </c>
      <c r="K56" s="975">
        <f t="shared" si="17"/>
        <v>0.6</v>
      </c>
      <c r="L56" s="1113">
        <v>9</v>
      </c>
      <c r="M56" s="1113">
        <f t="shared" si="18"/>
        <v>864</v>
      </c>
      <c r="N56" s="1117">
        <v>1</v>
      </c>
      <c r="O56" s="1113">
        <f t="shared" si="19"/>
        <v>864</v>
      </c>
      <c r="P56" s="1113">
        <f t="shared" si="20"/>
        <v>208.14</v>
      </c>
      <c r="Q56" s="1114">
        <f t="shared" si="21"/>
        <v>1072.1399999999999</v>
      </c>
    </row>
    <row r="57" spans="1:17" x14ac:dyDescent="0.25">
      <c r="A57" s="12" t="s">
        <v>1827</v>
      </c>
      <c r="B57" s="990">
        <v>24</v>
      </c>
      <c r="C57" s="975">
        <f t="shared" si="12"/>
        <v>0.15</v>
      </c>
      <c r="D57" s="1113">
        <v>9</v>
      </c>
      <c r="E57" s="1113">
        <f t="shared" si="13"/>
        <v>216</v>
      </c>
      <c r="F57" s="1117">
        <v>0.2</v>
      </c>
      <c r="G57" s="1113">
        <f t="shared" si="14"/>
        <v>43.2</v>
      </c>
      <c r="H57" s="1113">
        <f t="shared" si="15"/>
        <v>10.41</v>
      </c>
      <c r="I57" s="1114">
        <f t="shared" si="16"/>
        <v>53.61</v>
      </c>
      <c r="J57" s="939">
        <v>16</v>
      </c>
      <c r="K57" s="975">
        <f t="shared" si="17"/>
        <v>0.1</v>
      </c>
      <c r="L57" s="1113">
        <v>9</v>
      </c>
      <c r="M57" s="1113">
        <f t="shared" si="18"/>
        <v>144</v>
      </c>
      <c r="N57" s="1117">
        <v>1</v>
      </c>
      <c r="O57" s="1113">
        <f t="shared" si="19"/>
        <v>144</v>
      </c>
      <c r="P57" s="1113">
        <f t="shared" si="20"/>
        <v>34.69</v>
      </c>
      <c r="Q57" s="1114">
        <f t="shared" si="21"/>
        <v>178.69</v>
      </c>
    </row>
    <row r="58" spans="1:17" x14ac:dyDescent="0.25">
      <c r="A58" s="12" t="s">
        <v>1828</v>
      </c>
      <c r="B58" s="990">
        <v>36</v>
      </c>
      <c r="C58" s="975">
        <f t="shared" si="12"/>
        <v>0.23</v>
      </c>
      <c r="D58" s="1113">
        <v>10</v>
      </c>
      <c r="E58" s="1113">
        <f t="shared" si="13"/>
        <v>360</v>
      </c>
      <c r="F58" s="1117">
        <v>0.2</v>
      </c>
      <c r="G58" s="1113">
        <f t="shared" si="14"/>
        <v>72</v>
      </c>
      <c r="H58" s="1113">
        <f t="shared" si="15"/>
        <v>17.34</v>
      </c>
      <c r="I58" s="1114">
        <f t="shared" si="16"/>
        <v>89.34</v>
      </c>
      <c r="J58" s="939">
        <v>12</v>
      </c>
      <c r="K58" s="975">
        <f t="shared" si="17"/>
        <v>0.08</v>
      </c>
      <c r="L58" s="1113">
        <v>10</v>
      </c>
      <c r="M58" s="1113">
        <f t="shared" si="18"/>
        <v>120</v>
      </c>
      <c r="N58" s="1117">
        <v>1</v>
      </c>
      <c r="O58" s="1113">
        <f t="shared" si="19"/>
        <v>120</v>
      </c>
      <c r="P58" s="1113">
        <f t="shared" si="20"/>
        <v>28.91</v>
      </c>
      <c r="Q58" s="1114">
        <f t="shared" si="21"/>
        <v>148.91</v>
      </c>
    </row>
    <row r="59" spans="1:17" x14ac:dyDescent="0.25">
      <c r="A59" s="12" t="s">
        <v>1828</v>
      </c>
      <c r="B59" s="990">
        <v>36</v>
      </c>
      <c r="C59" s="975">
        <f t="shared" si="12"/>
        <v>0.23</v>
      </c>
      <c r="D59" s="1113">
        <v>7.12</v>
      </c>
      <c r="E59" s="1113">
        <f t="shared" si="13"/>
        <v>256.32</v>
      </c>
      <c r="F59" s="1117">
        <v>0.2</v>
      </c>
      <c r="G59" s="1113">
        <f t="shared" si="14"/>
        <v>51.26</v>
      </c>
      <c r="H59" s="1113">
        <f t="shared" si="15"/>
        <v>12.35</v>
      </c>
      <c r="I59" s="1114">
        <f t="shared" si="16"/>
        <v>63.61</v>
      </c>
      <c r="J59" s="939">
        <v>12</v>
      </c>
      <c r="K59" s="975">
        <f t="shared" si="17"/>
        <v>0.08</v>
      </c>
      <c r="L59" s="1113">
        <v>7.12</v>
      </c>
      <c r="M59" s="1113">
        <f t="shared" si="18"/>
        <v>85.44</v>
      </c>
      <c r="N59" s="1117">
        <v>1</v>
      </c>
      <c r="O59" s="1113">
        <f t="shared" si="19"/>
        <v>85.44</v>
      </c>
      <c r="P59" s="1113">
        <f t="shared" si="20"/>
        <v>20.58</v>
      </c>
      <c r="Q59" s="1114">
        <f t="shared" si="21"/>
        <v>106.02</v>
      </c>
    </row>
    <row r="60" spans="1:17" x14ac:dyDescent="0.25">
      <c r="A60" s="12" t="s">
        <v>1828</v>
      </c>
      <c r="B60" s="990">
        <v>72</v>
      </c>
      <c r="C60" s="975">
        <f t="shared" si="12"/>
        <v>0.45</v>
      </c>
      <c r="D60" s="1113">
        <v>10</v>
      </c>
      <c r="E60" s="1113">
        <f t="shared" si="13"/>
        <v>720</v>
      </c>
      <c r="F60" s="1117">
        <v>0.2</v>
      </c>
      <c r="G60" s="1113">
        <f t="shared" si="14"/>
        <v>144</v>
      </c>
      <c r="H60" s="1113">
        <f t="shared" si="15"/>
        <v>34.69</v>
      </c>
      <c r="I60" s="1114">
        <f t="shared" si="16"/>
        <v>178.69</v>
      </c>
      <c r="J60" s="939">
        <v>32</v>
      </c>
      <c r="K60" s="975">
        <f t="shared" si="17"/>
        <v>0.2</v>
      </c>
      <c r="L60" s="1113">
        <v>10</v>
      </c>
      <c r="M60" s="1113">
        <f t="shared" si="18"/>
        <v>320</v>
      </c>
      <c r="N60" s="1117">
        <v>1</v>
      </c>
      <c r="O60" s="1113">
        <f t="shared" si="19"/>
        <v>320</v>
      </c>
      <c r="P60" s="1113">
        <f t="shared" si="20"/>
        <v>77.09</v>
      </c>
      <c r="Q60" s="1114">
        <f t="shared" si="21"/>
        <v>397.09000000000003</v>
      </c>
    </row>
    <row r="61" spans="1:17" x14ac:dyDescent="0.25">
      <c r="A61" s="12" t="s">
        <v>1828</v>
      </c>
      <c r="B61" s="990"/>
      <c r="C61" s="975"/>
      <c r="D61" s="1113"/>
      <c r="E61" s="1113"/>
      <c r="F61" s="1117"/>
      <c r="G61" s="1113"/>
      <c r="H61" s="1113"/>
      <c r="I61" s="1114"/>
      <c r="J61" s="939">
        <v>40</v>
      </c>
      <c r="K61" s="975">
        <f t="shared" si="17"/>
        <v>0.25</v>
      </c>
      <c r="L61" s="1113">
        <v>7.12</v>
      </c>
      <c r="M61" s="1113">
        <f t="shared" si="18"/>
        <v>284.8</v>
      </c>
      <c r="N61" s="1117">
        <v>1</v>
      </c>
      <c r="O61" s="1113">
        <f t="shared" si="19"/>
        <v>284.8</v>
      </c>
      <c r="P61" s="1113">
        <f t="shared" si="20"/>
        <v>68.61</v>
      </c>
      <c r="Q61" s="1114">
        <f t="shared" si="21"/>
        <v>353.41</v>
      </c>
    </row>
    <row r="62" spans="1:17" x14ac:dyDescent="0.25">
      <c r="A62" s="12" t="s">
        <v>1828</v>
      </c>
      <c r="B62" s="990"/>
      <c r="C62" s="975"/>
      <c r="D62" s="1113"/>
      <c r="E62" s="1113"/>
      <c r="F62" s="1117"/>
      <c r="G62" s="1113"/>
      <c r="H62" s="1113"/>
      <c r="I62" s="1114"/>
      <c r="J62" s="939">
        <v>116</v>
      </c>
      <c r="K62" s="975">
        <f t="shared" si="17"/>
        <v>0.73</v>
      </c>
      <c r="L62" s="1113">
        <v>10</v>
      </c>
      <c r="M62" s="1113">
        <f t="shared" si="18"/>
        <v>1160</v>
      </c>
      <c r="N62" s="1117">
        <v>1</v>
      </c>
      <c r="O62" s="1113">
        <f t="shared" si="19"/>
        <v>1160</v>
      </c>
      <c r="P62" s="1113">
        <f t="shared" si="20"/>
        <v>279.44</v>
      </c>
      <c r="Q62" s="1114">
        <f t="shared" si="21"/>
        <v>1439.44</v>
      </c>
    </row>
    <row r="63" spans="1:17" x14ac:dyDescent="0.25">
      <c r="A63" s="12" t="s">
        <v>1828</v>
      </c>
      <c r="B63" s="990">
        <v>8</v>
      </c>
      <c r="C63" s="975">
        <f t="shared" si="12"/>
        <v>0.05</v>
      </c>
      <c r="D63" s="1113">
        <v>10</v>
      </c>
      <c r="E63" s="1113">
        <f t="shared" si="13"/>
        <v>80</v>
      </c>
      <c r="F63" s="1117">
        <v>0.2</v>
      </c>
      <c r="G63" s="1113">
        <f t="shared" si="14"/>
        <v>16</v>
      </c>
      <c r="H63" s="1113">
        <f t="shared" si="15"/>
        <v>3.85</v>
      </c>
      <c r="I63" s="1114">
        <f t="shared" si="16"/>
        <v>19.850000000000001</v>
      </c>
      <c r="J63" s="939">
        <v>48</v>
      </c>
      <c r="K63" s="975">
        <f t="shared" si="17"/>
        <v>0.3</v>
      </c>
      <c r="L63" s="1113">
        <v>10</v>
      </c>
      <c r="M63" s="1113">
        <f t="shared" si="18"/>
        <v>480</v>
      </c>
      <c r="N63" s="1117">
        <v>1</v>
      </c>
      <c r="O63" s="1113">
        <f t="shared" si="19"/>
        <v>480</v>
      </c>
      <c r="P63" s="1113">
        <f t="shared" si="20"/>
        <v>115.63</v>
      </c>
      <c r="Q63" s="1114">
        <f t="shared" si="21"/>
        <v>595.63</v>
      </c>
    </row>
    <row r="64" spans="1:17" x14ac:dyDescent="0.25">
      <c r="A64" s="12" t="s">
        <v>1828</v>
      </c>
      <c r="B64" s="990">
        <v>16</v>
      </c>
      <c r="C64" s="975">
        <f t="shared" si="12"/>
        <v>0.1</v>
      </c>
      <c r="D64" s="1113">
        <v>10</v>
      </c>
      <c r="E64" s="1113">
        <f t="shared" si="13"/>
        <v>160</v>
      </c>
      <c r="F64" s="1117">
        <v>0.2</v>
      </c>
      <c r="G64" s="1113">
        <f t="shared" si="14"/>
        <v>32</v>
      </c>
      <c r="H64" s="1113">
        <f t="shared" si="15"/>
        <v>7.71</v>
      </c>
      <c r="I64" s="1114">
        <f t="shared" si="16"/>
        <v>39.71</v>
      </c>
      <c r="J64" s="939">
        <v>32</v>
      </c>
      <c r="K64" s="975">
        <f t="shared" si="17"/>
        <v>0.2</v>
      </c>
      <c r="L64" s="1113">
        <v>10</v>
      </c>
      <c r="M64" s="1113">
        <f t="shared" si="18"/>
        <v>320</v>
      </c>
      <c r="N64" s="1117">
        <v>1</v>
      </c>
      <c r="O64" s="1113">
        <f t="shared" si="19"/>
        <v>320</v>
      </c>
      <c r="P64" s="1113">
        <f t="shared" si="20"/>
        <v>77.09</v>
      </c>
      <c r="Q64" s="1114">
        <f t="shared" si="21"/>
        <v>397.09000000000003</v>
      </c>
    </row>
    <row r="65" spans="1:17" x14ac:dyDescent="0.25">
      <c r="A65" s="12" t="s">
        <v>1828</v>
      </c>
      <c r="B65" s="990"/>
      <c r="C65" s="975"/>
      <c r="D65" s="1113"/>
      <c r="E65" s="1113"/>
      <c r="F65" s="1117"/>
      <c r="G65" s="1113"/>
      <c r="H65" s="1113"/>
      <c r="I65" s="1114"/>
      <c r="J65" s="939">
        <v>24</v>
      </c>
      <c r="K65" s="975">
        <f t="shared" si="17"/>
        <v>0.15</v>
      </c>
      <c r="L65" s="1113">
        <v>10</v>
      </c>
      <c r="M65" s="1113">
        <f t="shared" si="18"/>
        <v>240</v>
      </c>
      <c r="N65" s="1117">
        <v>1</v>
      </c>
      <c r="O65" s="1113">
        <f t="shared" si="19"/>
        <v>240</v>
      </c>
      <c r="P65" s="1113">
        <f t="shared" si="20"/>
        <v>57.82</v>
      </c>
      <c r="Q65" s="1114">
        <f t="shared" si="21"/>
        <v>297.82</v>
      </c>
    </row>
    <row r="66" spans="1:17" x14ac:dyDescent="0.25">
      <c r="A66" s="12" t="s">
        <v>1828</v>
      </c>
      <c r="B66" s="990"/>
      <c r="C66" s="975"/>
      <c r="D66" s="1113"/>
      <c r="E66" s="1113"/>
      <c r="F66" s="1117"/>
      <c r="G66" s="1113"/>
      <c r="H66" s="1113"/>
      <c r="I66" s="1114"/>
      <c r="J66" s="939">
        <v>24</v>
      </c>
      <c r="K66" s="975">
        <f t="shared" si="17"/>
        <v>0.15</v>
      </c>
      <c r="L66" s="1113">
        <v>10</v>
      </c>
      <c r="M66" s="1113">
        <f t="shared" si="18"/>
        <v>240</v>
      </c>
      <c r="N66" s="1117">
        <v>1</v>
      </c>
      <c r="O66" s="1113">
        <f t="shared" si="19"/>
        <v>240</v>
      </c>
      <c r="P66" s="1113">
        <f t="shared" si="20"/>
        <v>57.82</v>
      </c>
      <c r="Q66" s="1114">
        <f t="shared" si="21"/>
        <v>297.82</v>
      </c>
    </row>
    <row r="67" spans="1:17" x14ac:dyDescent="0.25">
      <c r="A67" s="12" t="s">
        <v>1828</v>
      </c>
      <c r="B67" s="990">
        <v>24</v>
      </c>
      <c r="C67" s="975">
        <f t="shared" si="12"/>
        <v>0.15</v>
      </c>
      <c r="D67" s="1113">
        <v>10</v>
      </c>
      <c r="E67" s="1113">
        <f t="shared" si="13"/>
        <v>240</v>
      </c>
      <c r="F67" s="1117">
        <v>0.2</v>
      </c>
      <c r="G67" s="1113">
        <f t="shared" si="14"/>
        <v>48</v>
      </c>
      <c r="H67" s="1113">
        <f t="shared" si="15"/>
        <v>11.56</v>
      </c>
      <c r="I67" s="1114">
        <f t="shared" si="16"/>
        <v>59.56</v>
      </c>
      <c r="J67" s="939">
        <v>72</v>
      </c>
      <c r="K67" s="975">
        <f t="shared" si="17"/>
        <v>0.45</v>
      </c>
      <c r="L67" s="1113">
        <v>10</v>
      </c>
      <c r="M67" s="1113">
        <f t="shared" si="18"/>
        <v>720</v>
      </c>
      <c r="N67" s="1117">
        <v>1</v>
      </c>
      <c r="O67" s="1113">
        <f t="shared" si="19"/>
        <v>720</v>
      </c>
      <c r="P67" s="1113">
        <f t="shared" si="20"/>
        <v>173.45</v>
      </c>
      <c r="Q67" s="1114">
        <f t="shared" si="21"/>
        <v>893.45</v>
      </c>
    </row>
    <row r="68" spans="1:17" x14ac:dyDescent="0.25">
      <c r="A68" s="12" t="s">
        <v>1828</v>
      </c>
      <c r="B68" s="990"/>
      <c r="C68" s="975"/>
      <c r="D68" s="1113"/>
      <c r="E68" s="1113"/>
      <c r="F68" s="1117"/>
      <c r="G68" s="1113"/>
      <c r="H68" s="1113"/>
      <c r="I68" s="1114"/>
      <c r="J68" s="939">
        <v>68</v>
      </c>
      <c r="K68" s="975">
        <f t="shared" si="17"/>
        <v>0.43</v>
      </c>
      <c r="L68" s="1113">
        <v>9</v>
      </c>
      <c r="M68" s="1113">
        <f t="shared" si="18"/>
        <v>612</v>
      </c>
      <c r="N68" s="1117">
        <v>1</v>
      </c>
      <c r="O68" s="1113">
        <f t="shared" si="19"/>
        <v>612</v>
      </c>
      <c r="P68" s="1113">
        <f t="shared" si="20"/>
        <v>147.43</v>
      </c>
      <c r="Q68" s="1114">
        <f t="shared" si="21"/>
        <v>759.43000000000006</v>
      </c>
    </row>
    <row r="69" spans="1:17" x14ac:dyDescent="0.25">
      <c r="A69" s="12" t="s">
        <v>1828</v>
      </c>
      <c r="B69" s="990"/>
      <c r="C69" s="975"/>
      <c r="D69" s="1113"/>
      <c r="E69" s="1113"/>
      <c r="F69" s="1117"/>
      <c r="G69" s="1113"/>
      <c r="H69" s="1113"/>
      <c r="I69" s="1114"/>
      <c r="J69" s="939">
        <v>48</v>
      </c>
      <c r="K69" s="975">
        <f t="shared" si="17"/>
        <v>0.3</v>
      </c>
      <c r="L69" s="1113">
        <v>9</v>
      </c>
      <c r="M69" s="1113">
        <f t="shared" si="18"/>
        <v>432</v>
      </c>
      <c r="N69" s="1117">
        <v>1</v>
      </c>
      <c r="O69" s="1113">
        <f t="shared" si="19"/>
        <v>432</v>
      </c>
      <c r="P69" s="1113">
        <f t="shared" si="20"/>
        <v>104.07</v>
      </c>
      <c r="Q69" s="1114">
        <f t="shared" si="21"/>
        <v>536.06999999999994</v>
      </c>
    </row>
    <row r="70" spans="1:17" ht="64.5" customHeight="1" x14ac:dyDescent="0.25">
      <c r="A70" s="985" t="s">
        <v>9</v>
      </c>
      <c r="B70" s="1033">
        <f>SUM(B71:B77)</f>
        <v>232</v>
      </c>
      <c r="C70" s="1095">
        <f>SUM(C71:C77)</f>
        <v>1.45</v>
      </c>
      <c r="D70" s="1095"/>
      <c r="E70" s="1095"/>
      <c r="F70" s="1095"/>
      <c r="G70" s="1095">
        <f t="shared" ref="G70:I70" si="24">SUM(G71:G77)</f>
        <v>287.32</v>
      </c>
      <c r="H70" s="1095">
        <f t="shared" si="24"/>
        <v>69.22</v>
      </c>
      <c r="I70" s="1096">
        <f t="shared" si="24"/>
        <v>356.54</v>
      </c>
      <c r="J70" s="978">
        <f>SUM(J71:J77)</f>
        <v>647</v>
      </c>
      <c r="K70" s="976">
        <f>SUM(K71:K77)</f>
        <v>4.0599999999999996</v>
      </c>
      <c r="L70" s="972"/>
      <c r="M70" s="972"/>
      <c r="N70" s="1118"/>
      <c r="O70" s="972">
        <f t="shared" ref="O70" si="25">SUM(O71:O77)</f>
        <v>4019.4000000000005</v>
      </c>
      <c r="P70" s="972">
        <f t="shared" ref="P70" si="26">SUM(P71:P77)</f>
        <v>968.27</v>
      </c>
      <c r="Q70" s="973">
        <f t="shared" ref="Q70" si="27">SUM(Q71:Q77)</f>
        <v>4987.6699999999992</v>
      </c>
    </row>
    <row r="71" spans="1:17" x14ac:dyDescent="0.25">
      <c r="A71" s="12" t="s">
        <v>344</v>
      </c>
      <c r="B71" s="990">
        <v>40</v>
      </c>
      <c r="C71" s="975">
        <f t="shared" ref="C71:C77" si="28">ROUND(B71/159,2)</f>
        <v>0.25</v>
      </c>
      <c r="D71" s="1113">
        <v>1100</v>
      </c>
      <c r="E71" s="1113">
        <f>C71*D71</f>
        <v>275</v>
      </c>
      <c r="F71" s="1117">
        <v>0.2</v>
      </c>
      <c r="G71" s="1113">
        <f t="shared" ref="G71:G77" si="29">ROUND(E71*F71,2)</f>
        <v>55</v>
      </c>
      <c r="H71" s="1113">
        <f t="shared" ref="H71:H77" si="30">ROUND(G71*0.2409,2)</f>
        <v>13.25</v>
      </c>
      <c r="I71" s="1114">
        <f t="shared" ref="I71:I77" si="31">G71+H71</f>
        <v>68.25</v>
      </c>
      <c r="J71" s="939">
        <v>119</v>
      </c>
      <c r="K71" s="975">
        <f t="shared" ref="K71:K77" si="32">ROUND(J71/159,2)</f>
        <v>0.75</v>
      </c>
      <c r="L71" s="1113">
        <v>1100</v>
      </c>
      <c r="M71" s="1113">
        <f>K71*L71</f>
        <v>825</v>
      </c>
      <c r="N71" s="1117">
        <v>1</v>
      </c>
      <c r="O71" s="1113">
        <f t="shared" ref="O71:O77" si="33">ROUND(M71*N71,2)</f>
        <v>825</v>
      </c>
      <c r="P71" s="1113">
        <f t="shared" ref="P71:P77" si="34">ROUND(O71*0.2409,2)</f>
        <v>198.74</v>
      </c>
      <c r="Q71" s="1114">
        <f t="shared" ref="Q71:Q77" si="35">O71+P71</f>
        <v>1023.74</v>
      </c>
    </row>
    <row r="72" spans="1:17" x14ac:dyDescent="0.25">
      <c r="A72" s="12" t="s">
        <v>692</v>
      </c>
      <c r="B72" s="990">
        <v>48</v>
      </c>
      <c r="C72" s="975">
        <f t="shared" si="28"/>
        <v>0.3</v>
      </c>
      <c r="D72" s="1113">
        <v>6.05</v>
      </c>
      <c r="E72" s="1113">
        <f t="shared" si="13"/>
        <v>290.39999999999998</v>
      </c>
      <c r="F72" s="1117">
        <v>0.2</v>
      </c>
      <c r="G72" s="1113">
        <f t="shared" si="29"/>
        <v>58.08</v>
      </c>
      <c r="H72" s="1113">
        <f t="shared" si="30"/>
        <v>13.99</v>
      </c>
      <c r="I72" s="1114">
        <f t="shared" si="31"/>
        <v>72.069999999999993</v>
      </c>
      <c r="J72" s="939">
        <v>96</v>
      </c>
      <c r="K72" s="975">
        <f t="shared" si="32"/>
        <v>0.6</v>
      </c>
      <c r="L72" s="1113">
        <v>6.05</v>
      </c>
      <c r="M72" s="1113">
        <f t="shared" si="18"/>
        <v>580.79999999999995</v>
      </c>
      <c r="N72" s="1117">
        <v>1</v>
      </c>
      <c r="O72" s="1113">
        <f t="shared" si="33"/>
        <v>580.79999999999995</v>
      </c>
      <c r="P72" s="1113">
        <f t="shared" si="34"/>
        <v>139.91</v>
      </c>
      <c r="Q72" s="1114">
        <f t="shared" si="35"/>
        <v>720.70999999999992</v>
      </c>
    </row>
    <row r="73" spans="1:17" x14ac:dyDescent="0.25">
      <c r="A73" s="12" t="s">
        <v>692</v>
      </c>
      <c r="B73" s="990">
        <v>32</v>
      </c>
      <c r="C73" s="975">
        <f t="shared" si="28"/>
        <v>0.2</v>
      </c>
      <c r="D73" s="1113">
        <v>6.05</v>
      </c>
      <c r="E73" s="1113">
        <f t="shared" si="13"/>
        <v>193.6</v>
      </c>
      <c r="F73" s="1117">
        <v>0.2</v>
      </c>
      <c r="G73" s="1113">
        <f t="shared" si="29"/>
        <v>38.72</v>
      </c>
      <c r="H73" s="1113">
        <f t="shared" si="30"/>
        <v>9.33</v>
      </c>
      <c r="I73" s="1114">
        <f t="shared" si="31"/>
        <v>48.05</v>
      </c>
      <c r="J73" s="939">
        <v>120</v>
      </c>
      <c r="K73" s="975">
        <f t="shared" si="32"/>
        <v>0.75</v>
      </c>
      <c r="L73" s="1113">
        <v>6.05</v>
      </c>
      <c r="M73" s="1113">
        <f t="shared" si="18"/>
        <v>726</v>
      </c>
      <c r="N73" s="1117">
        <v>1</v>
      </c>
      <c r="O73" s="1113">
        <f t="shared" si="33"/>
        <v>726</v>
      </c>
      <c r="P73" s="1113">
        <f t="shared" si="34"/>
        <v>174.89</v>
      </c>
      <c r="Q73" s="1114">
        <f t="shared" si="35"/>
        <v>900.89</v>
      </c>
    </row>
    <row r="74" spans="1:17" x14ac:dyDescent="0.25">
      <c r="A74" s="12" t="s">
        <v>692</v>
      </c>
      <c r="B74" s="990">
        <v>24</v>
      </c>
      <c r="C74" s="975">
        <f t="shared" si="28"/>
        <v>0.15</v>
      </c>
      <c r="D74" s="1113">
        <v>6.05</v>
      </c>
      <c r="E74" s="1113">
        <f t="shared" si="13"/>
        <v>145.19999999999999</v>
      </c>
      <c r="F74" s="1117">
        <v>0.2</v>
      </c>
      <c r="G74" s="1113">
        <f t="shared" si="29"/>
        <v>29.04</v>
      </c>
      <c r="H74" s="1113">
        <f t="shared" si="30"/>
        <v>7</v>
      </c>
      <c r="I74" s="1114">
        <f t="shared" si="31"/>
        <v>36.04</v>
      </c>
      <c r="J74" s="939">
        <v>136</v>
      </c>
      <c r="K74" s="975">
        <f t="shared" si="32"/>
        <v>0.86</v>
      </c>
      <c r="L74" s="1113">
        <v>6.05</v>
      </c>
      <c r="M74" s="1113">
        <f t="shared" si="18"/>
        <v>822.8</v>
      </c>
      <c r="N74" s="1117">
        <v>1</v>
      </c>
      <c r="O74" s="1113">
        <f t="shared" si="33"/>
        <v>822.8</v>
      </c>
      <c r="P74" s="1113">
        <f t="shared" si="34"/>
        <v>198.21</v>
      </c>
      <c r="Q74" s="1114">
        <f t="shared" si="35"/>
        <v>1021.01</v>
      </c>
    </row>
    <row r="75" spans="1:17" x14ac:dyDescent="0.25">
      <c r="A75" s="12" t="s">
        <v>692</v>
      </c>
      <c r="B75" s="990"/>
      <c r="C75" s="975"/>
      <c r="D75" s="1113"/>
      <c r="E75" s="1113"/>
      <c r="F75" s="1117"/>
      <c r="G75" s="1113"/>
      <c r="H75" s="1113"/>
      <c r="I75" s="1114"/>
      <c r="J75" s="939">
        <v>48</v>
      </c>
      <c r="K75" s="975">
        <f t="shared" si="32"/>
        <v>0.3</v>
      </c>
      <c r="L75" s="1113">
        <v>6.05</v>
      </c>
      <c r="M75" s="1113">
        <f t="shared" si="18"/>
        <v>290.39999999999998</v>
      </c>
      <c r="N75" s="1117">
        <v>1</v>
      </c>
      <c r="O75" s="1113">
        <f t="shared" si="33"/>
        <v>290.39999999999998</v>
      </c>
      <c r="P75" s="1113">
        <f t="shared" si="34"/>
        <v>69.959999999999994</v>
      </c>
      <c r="Q75" s="1114">
        <f t="shared" si="35"/>
        <v>360.35999999999996</v>
      </c>
    </row>
    <row r="76" spans="1:17" x14ac:dyDescent="0.25">
      <c r="A76" s="12" t="s">
        <v>435</v>
      </c>
      <c r="B76" s="990">
        <v>16</v>
      </c>
      <c r="C76" s="975">
        <f t="shared" si="28"/>
        <v>0.1</v>
      </c>
      <c r="D76" s="1113">
        <v>6.05</v>
      </c>
      <c r="E76" s="1113">
        <f t="shared" si="13"/>
        <v>96.8</v>
      </c>
      <c r="F76" s="1117">
        <v>0.2</v>
      </c>
      <c r="G76" s="1113">
        <f t="shared" si="29"/>
        <v>19.36</v>
      </c>
      <c r="H76" s="1113">
        <f t="shared" si="30"/>
        <v>4.66</v>
      </c>
      <c r="I76" s="1114">
        <f t="shared" si="31"/>
        <v>24.02</v>
      </c>
      <c r="J76" s="939">
        <v>56</v>
      </c>
      <c r="K76" s="975">
        <f t="shared" si="32"/>
        <v>0.35</v>
      </c>
      <c r="L76" s="1113">
        <v>6.05</v>
      </c>
      <c r="M76" s="1113">
        <f t="shared" si="18"/>
        <v>338.8</v>
      </c>
      <c r="N76" s="1117">
        <v>1</v>
      </c>
      <c r="O76" s="1113">
        <f t="shared" si="33"/>
        <v>338.8</v>
      </c>
      <c r="P76" s="1113">
        <f t="shared" si="34"/>
        <v>81.62</v>
      </c>
      <c r="Q76" s="1114">
        <f t="shared" si="35"/>
        <v>420.42</v>
      </c>
    </row>
    <row r="77" spans="1:17" x14ac:dyDescent="0.25">
      <c r="A77" s="12" t="s">
        <v>435</v>
      </c>
      <c r="B77" s="990">
        <v>72</v>
      </c>
      <c r="C77" s="975">
        <f t="shared" si="28"/>
        <v>0.45</v>
      </c>
      <c r="D77" s="1113">
        <v>6.05</v>
      </c>
      <c r="E77" s="1113">
        <f t="shared" ref="E77" si="36">B77*D77</f>
        <v>435.59999999999997</v>
      </c>
      <c r="F77" s="1117">
        <v>0.2</v>
      </c>
      <c r="G77" s="1113">
        <f t="shared" si="29"/>
        <v>87.12</v>
      </c>
      <c r="H77" s="1113">
        <f t="shared" si="30"/>
        <v>20.99</v>
      </c>
      <c r="I77" s="1114">
        <f t="shared" si="31"/>
        <v>108.11</v>
      </c>
      <c r="J77" s="939">
        <v>72</v>
      </c>
      <c r="K77" s="975">
        <f t="shared" si="32"/>
        <v>0.45</v>
      </c>
      <c r="L77" s="1113">
        <v>6.05</v>
      </c>
      <c r="M77" s="1113">
        <f t="shared" ref="M77" si="37">J77*L77</f>
        <v>435.59999999999997</v>
      </c>
      <c r="N77" s="1117">
        <v>1</v>
      </c>
      <c r="O77" s="1113">
        <f t="shared" si="33"/>
        <v>435.6</v>
      </c>
      <c r="P77" s="1113">
        <f t="shared" si="34"/>
        <v>104.94</v>
      </c>
      <c r="Q77" s="1114">
        <f t="shared" si="35"/>
        <v>540.54</v>
      </c>
    </row>
    <row r="78" spans="1:17" ht="49.5" x14ac:dyDescent="0.25">
      <c r="A78" s="985" t="s">
        <v>10</v>
      </c>
      <c r="B78" s="1033">
        <f>SUM(B79:B82)</f>
        <v>152</v>
      </c>
      <c r="C78" s="1095">
        <f>SUM(C79:C82)</f>
        <v>0.95000000000000007</v>
      </c>
      <c r="D78" s="1095"/>
      <c r="E78" s="1095"/>
      <c r="F78" s="1095"/>
      <c r="G78" s="1095">
        <f t="shared" ref="G78:I78" si="38">SUM(G79:G82)</f>
        <v>133.76</v>
      </c>
      <c r="H78" s="1095">
        <f t="shared" si="38"/>
        <v>32.230000000000004</v>
      </c>
      <c r="I78" s="1096">
        <f t="shared" si="38"/>
        <v>165.99</v>
      </c>
      <c r="J78" s="978">
        <f>SUM(J79:J82)</f>
        <v>432</v>
      </c>
      <c r="K78" s="976">
        <f>SUM(K79:K82)</f>
        <v>2.7</v>
      </c>
      <c r="L78" s="972"/>
      <c r="M78" s="972"/>
      <c r="N78" s="1118"/>
      <c r="O78" s="972">
        <f t="shared" ref="O78" si="39">SUM(O79:O82)</f>
        <v>1900.8</v>
      </c>
      <c r="P78" s="972">
        <f t="shared" ref="P78" si="40">SUM(P79:P82)</f>
        <v>457.92</v>
      </c>
      <c r="Q78" s="973">
        <f t="shared" ref="Q78" si="41">SUM(Q79:Q82)</f>
        <v>2358.7200000000003</v>
      </c>
    </row>
    <row r="79" spans="1:17" x14ac:dyDescent="0.25">
      <c r="A79" s="12" t="s">
        <v>193</v>
      </c>
      <c r="B79" s="990">
        <v>48</v>
      </c>
      <c r="C79" s="975">
        <f>ROUND(B79/159,2)</f>
        <v>0.3</v>
      </c>
      <c r="D79" s="1113">
        <v>4.4000000000000004</v>
      </c>
      <c r="E79" s="1113">
        <f t="shared" ref="E79:E82" si="42">B79*D79</f>
        <v>211.20000000000002</v>
      </c>
      <c r="F79" s="1117">
        <v>0.2</v>
      </c>
      <c r="G79" s="1113">
        <f>ROUND(E79*F79,2)</f>
        <v>42.24</v>
      </c>
      <c r="H79" s="1113">
        <f>ROUND(G79*0.2409,2)</f>
        <v>10.18</v>
      </c>
      <c r="I79" s="1114">
        <f>G79+H79</f>
        <v>52.42</v>
      </c>
      <c r="J79" s="939">
        <v>96</v>
      </c>
      <c r="K79" s="975">
        <f>ROUND(J79/159,2)</f>
        <v>0.6</v>
      </c>
      <c r="L79" s="1113">
        <v>4.4000000000000004</v>
      </c>
      <c r="M79" s="1113">
        <f t="shared" ref="M79:M82" si="43">J79*L79</f>
        <v>422.40000000000003</v>
      </c>
      <c r="N79" s="1117">
        <v>1</v>
      </c>
      <c r="O79" s="1113">
        <f>ROUND(M79*N79,2)</f>
        <v>422.4</v>
      </c>
      <c r="P79" s="1113">
        <f>ROUND(O79*0.2409,2)</f>
        <v>101.76</v>
      </c>
      <c r="Q79" s="1114">
        <f>O79+P79</f>
        <v>524.16</v>
      </c>
    </row>
    <row r="80" spans="1:17" x14ac:dyDescent="0.25">
      <c r="A80" s="12" t="s">
        <v>193</v>
      </c>
      <c r="B80" s="990">
        <v>48</v>
      </c>
      <c r="C80" s="975">
        <f>ROUND(B80/159,2)</f>
        <v>0.3</v>
      </c>
      <c r="D80" s="1113">
        <v>4.4000000000000004</v>
      </c>
      <c r="E80" s="1113">
        <f t="shared" si="42"/>
        <v>211.20000000000002</v>
      </c>
      <c r="F80" s="1117">
        <v>0.2</v>
      </c>
      <c r="G80" s="1113">
        <f>ROUND(E80*F80,2)</f>
        <v>42.24</v>
      </c>
      <c r="H80" s="1113">
        <f>ROUND(G80*0.2409,2)</f>
        <v>10.18</v>
      </c>
      <c r="I80" s="1114">
        <f>G80+H80</f>
        <v>52.42</v>
      </c>
      <c r="J80" s="939">
        <v>96</v>
      </c>
      <c r="K80" s="975">
        <f>ROUND(J80/159,2)</f>
        <v>0.6</v>
      </c>
      <c r="L80" s="1113">
        <v>4.4000000000000004</v>
      </c>
      <c r="M80" s="1113">
        <f t="shared" si="43"/>
        <v>422.40000000000003</v>
      </c>
      <c r="N80" s="1117">
        <v>1</v>
      </c>
      <c r="O80" s="1113">
        <f>ROUND(M80*N80,2)</f>
        <v>422.4</v>
      </c>
      <c r="P80" s="1113">
        <f>ROUND(O80*0.2409,2)</f>
        <v>101.76</v>
      </c>
      <c r="Q80" s="1114">
        <f>O80+P80</f>
        <v>524.16</v>
      </c>
    </row>
    <row r="81" spans="1:17" x14ac:dyDescent="0.25">
      <c r="A81" s="12" t="s">
        <v>193</v>
      </c>
      <c r="B81" s="990">
        <v>32</v>
      </c>
      <c r="C81" s="975">
        <f>ROUND(B81/159,2)</f>
        <v>0.2</v>
      </c>
      <c r="D81" s="1113">
        <v>4.4000000000000004</v>
      </c>
      <c r="E81" s="1113">
        <f t="shared" si="42"/>
        <v>140.80000000000001</v>
      </c>
      <c r="F81" s="1117">
        <v>0.2</v>
      </c>
      <c r="G81" s="1113">
        <f>ROUND(E81*F81,2)</f>
        <v>28.16</v>
      </c>
      <c r="H81" s="1113">
        <f>ROUND(G81*0.2409,2)</f>
        <v>6.78</v>
      </c>
      <c r="I81" s="1114">
        <f>G81+H81</f>
        <v>34.94</v>
      </c>
      <c r="J81" s="939">
        <v>120</v>
      </c>
      <c r="K81" s="975">
        <f>ROUND(J81/159,2)</f>
        <v>0.75</v>
      </c>
      <c r="L81" s="1113">
        <v>4.4000000000000004</v>
      </c>
      <c r="M81" s="1113">
        <f t="shared" si="43"/>
        <v>528</v>
      </c>
      <c r="N81" s="1117">
        <v>1</v>
      </c>
      <c r="O81" s="1113">
        <f>ROUND(M81*N81,2)</f>
        <v>528</v>
      </c>
      <c r="P81" s="1113">
        <f>ROUND(O81*0.2409,2)</f>
        <v>127.2</v>
      </c>
      <c r="Q81" s="1114">
        <f>O81+P81</f>
        <v>655.20000000000005</v>
      </c>
    </row>
    <row r="82" spans="1:17" x14ac:dyDescent="0.25">
      <c r="A82" s="12" t="s">
        <v>193</v>
      </c>
      <c r="B82" s="990">
        <v>24</v>
      </c>
      <c r="C82" s="975">
        <f>ROUND(B82/159,2)</f>
        <v>0.15</v>
      </c>
      <c r="D82" s="1113">
        <v>4.4000000000000004</v>
      </c>
      <c r="E82" s="1113">
        <f t="shared" si="42"/>
        <v>105.60000000000001</v>
      </c>
      <c r="F82" s="1117">
        <v>0.2</v>
      </c>
      <c r="G82" s="1113">
        <f>ROUND(E82*F82,2)</f>
        <v>21.12</v>
      </c>
      <c r="H82" s="1113">
        <f>ROUND(G82*0.2409,2)</f>
        <v>5.09</v>
      </c>
      <c r="I82" s="1114">
        <f>G82+H82</f>
        <v>26.21</v>
      </c>
      <c r="J82" s="939">
        <v>120</v>
      </c>
      <c r="K82" s="975">
        <f>ROUND(J82/159,2)</f>
        <v>0.75</v>
      </c>
      <c r="L82" s="1113">
        <v>4.4000000000000004</v>
      </c>
      <c r="M82" s="1113">
        <f t="shared" si="43"/>
        <v>528</v>
      </c>
      <c r="N82" s="1117">
        <v>1</v>
      </c>
      <c r="O82" s="1113">
        <f>ROUND(M82*N82,2)</f>
        <v>528</v>
      </c>
      <c r="P82" s="1113">
        <f>ROUND(O82*0.2409,2)</f>
        <v>127.2</v>
      </c>
      <c r="Q82" s="1114">
        <f>O82+P82</f>
        <v>655.20000000000005</v>
      </c>
    </row>
    <row r="83" spans="1:17" ht="36" customHeight="1" x14ac:dyDescent="0.25">
      <c r="A83" s="985" t="s">
        <v>8</v>
      </c>
      <c r="B83" s="1033">
        <f>SUM(B84:B86)</f>
        <v>92</v>
      </c>
      <c r="C83" s="1095">
        <f t="shared" ref="C83:I83" si="44">SUM(C84:C86)</f>
        <v>0.58000000000000007</v>
      </c>
      <c r="D83" s="1095"/>
      <c r="E83" s="1095"/>
      <c r="F83" s="1095"/>
      <c r="G83" s="1095">
        <f t="shared" si="44"/>
        <v>112.31</v>
      </c>
      <c r="H83" s="1095">
        <f t="shared" si="44"/>
        <v>27.060000000000002</v>
      </c>
      <c r="I83" s="1096">
        <f t="shared" si="44"/>
        <v>139.37</v>
      </c>
      <c r="J83" s="978">
        <f>SUM(J84:J86)</f>
        <v>183</v>
      </c>
      <c r="K83" s="976">
        <f t="shared" ref="K83" si="45">SUM(K84:K86)</f>
        <v>1.1500000000000001</v>
      </c>
      <c r="L83" s="972"/>
      <c r="M83" s="972"/>
      <c r="N83" s="1118"/>
      <c r="O83" s="972">
        <f t="shared" ref="O83" si="46">SUM(O84:O86)</f>
        <v>1048.8499999999999</v>
      </c>
      <c r="P83" s="972">
        <f t="shared" ref="P83" si="47">SUM(P84:P86)</f>
        <v>252.67000000000002</v>
      </c>
      <c r="Q83" s="973">
        <f t="shared" ref="Q83" si="48">SUM(Q84:Q86)</f>
        <v>1301.52</v>
      </c>
    </row>
    <row r="84" spans="1:17" x14ac:dyDescent="0.25">
      <c r="A84" s="12" t="s">
        <v>382</v>
      </c>
      <c r="B84" s="990">
        <v>52</v>
      </c>
      <c r="C84" s="975">
        <f>ROUND(B84/159,2)</f>
        <v>0.33</v>
      </c>
      <c r="D84" s="1113">
        <v>1235</v>
      </c>
      <c r="E84" s="1113">
        <f>C84*D84</f>
        <v>407.55</v>
      </c>
      <c r="F84" s="1117">
        <v>0.2</v>
      </c>
      <c r="G84" s="1113">
        <f>ROUND(E84*F84,2)</f>
        <v>81.510000000000005</v>
      </c>
      <c r="H84" s="1113">
        <f>ROUND(G84*0.2409,2)</f>
        <v>19.64</v>
      </c>
      <c r="I84" s="1114">
        <f>G84+H84</f>
        <v>101.15</v>
      </c>
      <c r="J84" s="939">
        <v>87</v>
      </c>
      <c r="K84" s="975">
        <f>ROUND(J84/159,2)</f>
        <v>0.55000000000000004</v>
      </c>
      <c r="L84" s="1113">
        <v>1235</v>
      </c>
      <c r="M84" s="1113">
        <f>K84*L84</f>
        <v>679.25</v>
      </c>
      <c r="N84" s="1117">
        <v>1</v>
      </c>
      <c r="O84" s="1113">
        <f>ROUND(M84*N84,2)</f>
        <v>679.25</v>
      </c>
      <c r="P84" s="1113">
        <f>ROUND(O84*0.2409,2)</f>
        <v>163.63</v>
      </c>
      <c r="Q84" s="1114">
        <f>O84+P84</f>
        <v>842.88</v>
      </c>
    </row>
    <row r="85" spans="1:17" x14ac:dyDescent="0.25">
      <c r="A85" s="12" t="s">
        <v>182</v>
      </c>
      <c r="B85" s="990"/>
      <c r="C85" s="975"/>
      <c r="D85" s="1113"/>
      <c r="E85" s="1113"/>
      <c r="F85" s="1117"/>
      <c r="G85" s="1113"/>
      <c r="H85" s="1113"/>
      <c r="I85" s="1114"/>
      <c r="J85" s="939">
        <v>64</v>
      </c>
      <c r="K85" s="975">
        <f>ROUND(J85/159,2)</f>
        <v>0.4</v>
      </c>
      <c r="L85" s="1113">
        <v>3.85</v>
      </c>
      <c r="M85" s="1113">
        <f t="shared" ref="M85:M86" si="49">J85*L85</f>
        <v>246.4</v>
      </c>
      <c r="N85" s="1117">
        <v>1</v>
      </c>
      <c r="O85" s="1113">
        <f>ROUND(M85*N85,2)</f>
        <v>246.4</v>
      </c>
      <c r="P85" s="1113">
        <f>ROUND(O85*0.2409,2)</f>
        <v>59.36</v>
      </c>
      <c r="Q85" s="1114">
        <f>O85+P85</f>
        <v>305.76</v>
      </c>
    </row>
    <row r="86" spans="1:17" x14ac:dyDescent="0.25">
      <c r="A86" s="12" t="s">
        <v>182</v>
      </c>
      <c r="B86" s="990">
        <v>40</v>
      </c>
      <c r="C86" s="975">
        <f>ROUND(B86/159,2)</f>
        <v>0.25</v>
      </c>
      <c r="D86" s="1113">
        <v>3.85</v>
      </c>
      <c r="E86" s="1113">
        <f t="shared" ref="E86" si="50">B86*D86</f>
        <v>154</v>
      </c>
      <c r="F86" s="1117">
        <v>0.2</v>
      </c>
      <c r="G86" s="1113">
        <f>ROUND(E86*F86,2)</f>
        <v>30.8</v>
      </c>
      <c r="H86" s="1113">
        <f>ROUND(G86*0.2409,2)</f>
        <v>7.42</v>
      </c>
      <c r="I86" s="1114">
        <f>G86+H86</f>
        <v>38.22</v>
      </c>
      <c r="J86" s="939">
        <v>32</v>
      </c>
      <c r="K86" s="975">
        <f>ROUND(J86/159,2)</f>
        <v>0.2</v>
      </c>
      <c r="L86" s="1113">
        <v>3.85</v>
      </c>
      <c r="M86" s="1113">
        <f t="shared" si="49"/>
        <v>123.2</v>
      </c>
      <c r="N86" s="1117">
        <v>1</v>
      </c>
      <c r="O86" s="1113">
        <f>ROUND(M86*N86,2)</f>
        <v>123.2</v>
      </c>
      <c r="P86" s="1113">
        <f>ROUND(O86*0.2409,2)</f>
        <v>29.68</v>
      </c>
      <c r="Q86" s="1114">
        <f>O86+P86</f>
        <v>152.88</v>
      </c>
    </row>
    <row r="87" spans="1:17" s="1" customFormat="1" ht="24" customHeight="1" x14ac:dyDescent="0.25">
      <c r="A87" s="47" t="s">
        <v>1829</v>
      </c>
      <c r="B87" s="925">
        <f>B88+B101+B104</f>
        <v>772</v>
      </c>
      <c r="C87" s="1220">
        <f>C88+C101+C104</f>
        <v>4.83</v>
      </c>
      <c r="D87" s="1220"/>
      <c r="E87" s="1220"/>
      <c r="F87" s="1220"/>
      <c r="G87" s="1220">
        <f t="shared" ref="G87:I87" si="51">G88+G101+G104</f>
        <v>774.41</v>
      </c>
      <c r="H87" s="1220">
        <f t="shared" si="51"/>
        <v>186.54000000000002</v>
      </c>
      <c r="I87" s="630">
        <f t="shared" si="51"/>
        <v>960.94999999999982</v>
      </c>
      <c r="J87" s="935">
        <f>J88+J101+J104</f>
        <v>2333</v>
      </c>
      <c r="K87" s="982">
        <f>K88+K101+K104</f>
        <v>14.629999999999999</v>
      </c>
      <c r="L87" s="1112"/>
      <c r="M87" s="1112"/>
      <c r="N87" s="1121"/>
      <c r="O87" s="1112">
        <f t="shared" ref="O87" si="52">O88+O101+O104</f>
        <v>11507.25</v>
      </c>
      <c r="P87" s="1112">
        <f t="shared" ref="P87" si="53">P88+P101+P104</f>
        <v>2772.08</v>
      </c>
      <c r="Q87" s="937">
        <f t="shared" ref="Q87" si="54">Q88+Q101+Q104</f>
        <v>14279.33</v>
      </c>
    </row>
    <row r="88" spans="1:17" ht="49.5" x14ac:dyDescent="0.25">
      <c r="A88" s="985" t="s">
        <v>9</v>
      </c>
      <c r="B88" s="1033">
        <f>SUM(B89:B100)</f>
        <v>424</v>
      </c>
      <c r="C88" s="1095">
        <f>SUM(C89:C100)</f>
        <v>2.6499999999999995</v>
      </c>
      <c r="D88" s="1095"/>
      <c r="E88" s="1095"/>
      <c r="F88" s="1095"/>
      <c r="G88" s="1095">
        <f t="shared" ref="G88:I88" si="55">SUM(G89:G100)</f>
        <v>500.28</v>
      </c>
      <c r="H88" s="1095">
        <f t="shared" si="55"/>
        <v>120.52</v>
      </c>
      <c r="I88" s="1096">
        <f t="shared" si="55"/>
        <v>620.79999999999995</v>
      </c>
      <c r="J88" s="978">
        <f>SUM(J89:J100)</f>
        <v>1175</v>
      </c>
      <c r="K88" s="976">
        <f>SUM(K89:K100)</f>
        <v>7.35</v>
      </c>
      <c r="L88" s="972"/>
      <c r="M88" s="972"/>
      <c r="N88" s="1118"/>
      <c r="O88" s="972">
        <f t="shared" ref="O88" si="56">SUM(O89:O100)</f>
        <v>6932.2</v>
      </c>
      <c r="P88" s="972">
        <f t="shared" ref="P88" si="57">SUM(P89:P100)</f>
        <v>1669.9599999999998</v>
      </c>
      <c r="Q88" s="973">
        <f t="shared" ref="Q88" si="58">SUM(Q89:Q100)</f>
        <v>8602.16</v>
      </c>
    </row>
    <row r="89" spans="1:17" x14ac:dyDescent="0.25">
      <c r="A89" s="12" t="s">
        <v>344</v>
      </c>
      <c r="B89" s="990">
        <v>40</v>
      </c>
      <c r="C89" s="975">
        <f t="shared" ref="C89:C100" si="59">ROUND(B89/159,2)</f>
        <v>0.25</v>
      </c>
      <c r="D89" s="1113">
        <v>1100</v>
      </c>
      <c r="E89" s="1113">
        <f>C89*D89</f>
        <v>275</v>
      </c>
      <c r="F89" s="1117">
        <v>0.2</v>
      </c>
      <c r="G89" s="1113">
        <f t="shared" ref="G89:G100" si="60">ROUND(E89*F89,2)</f>
        <v>55</v>
      </c>
      <c r="H89" s="1113">
        <f t="shared" ref="H89:H100" si="61">ROUND(G89*0.2409,2)</f>
        <v>13.25</v>
      </c>
      <c r="I89" s="1114">
        <f t="shared" ref="I89:I100" si="62">G89+H89</f>
        <v>68.25</v>
      </c>
      <c r="J89" s="939">
        <v>119</v>
      </c>
      <c r="K89" s="975">
        <f t="shared" ref="K89:K100" si="63">ROUND(J89/159,2)</f>
        <v>0.75</v>
      </c>
      <c r="L89" s="1113">
        <v>1100</v>
      </c>
      <c r="M89" s="1113">
        <f>K89*L89</f>
        <v>825</v>
      </c>
      <c r="N89" s="1117">
        <v>1</v>
      </c>
      <c r="O89" s="1113">
        <f t="shared" ref="O89:O100" si="64">ROUND(M89*N89,2)</f>
        <v>825</v>
      </c>
      <c r="P89" s="1113">
        <f t="shared" ref="P89:P100" si="65">ROUND(O89*0.2409,2)</f>
        <v>198.74</v>
      </c>
      <c r="Q89" s="1114">
        <f t="shared" ref="Q89:Q100" si="66">O89+P89</f>
        <v>1023.74</v>
      </c>
    </row>
    <row r="90" spans="1:17" x14ac:dyDescent="0.25">
      <c r="A90" s="12" t="s">
        <v>692</v>
      </c>
      <c r="B90" s="990">
        <v>48</v>
      </c>
      <c r="C90" s="975">
        <f t="shared" si="59"/>
        <v>0.3</v>
      </c>
      <c r="D90" s="1113">
        <v>6.05</v>
      </c>
      <c r="E90" s="1113">
        <f t="shared" ref="E90:E100" si="67">B90*D90</f>
        <v>290.39999999999998</v>
      </c>
      <c r="F90" s="1117">
        <v>0.2</v>
      </c>
      <c r="G90" s="1113">
        <f t="shared" si="60"/>
        <v>58.08</v>
      </c>
      <c r="H90" s="1113">
        <f t="shared" si="61"/>
        <v>13.99</v>
      </c>
      <c r="I90" s="1114">
        <f t="shared" si="62"/>
        <v>72.069999999999993</v>
      </c>
      <c r="J90" s="939">
        <v>120</v>
      </c>
      <c r="K90" s="975">
        <f t="shared" si="63"/>
        <v>0.75</v>
      </c>
      <c r="L90" s="1113">
        <v>6.05</v>
      </c>
      <c r="M90" s="1113">
        <f t="shared" ref="M90:M100" si="68">J90*L90</f>
        <v>726</v>
      </c>
      <c r="N90" s="1117">
        <v>1</v>
      </c>
      <c r="O90" s="1113">
        <f t="shared" si="64"/>
        <v>726</v>
      </c>
      <c r="P90" s="1113">
        <f t="shared" si="65"/>
        <v>174.89</v>
      </c>
      <c r="Q90" s="1114">
        <f t="shared" si="66"/>
        <v>900.89</v>
      </c>
    </row>
    <row r="91" spans="1:17" x14ac:dyDescent="0.25">
      <c r="A91" s="12" t="s">
        <v>692</v>
      </c>
      <c r="B91" s="990">
        <v>24</v>
      </c>
      <c r="C91" s="975">
        <f t="shared" si="59"/>
        <v>0.15</v>
      </c>
      <c r="D91" s="1113">
        <v>5.5</v>
      </c>
      <c r="E91" s="1113">
        <f t="shared" si="67"/>
        <v>132</v>
      </c>
      <c r="F91" s="1117">
        <v>0.2</v>
      </c>
      <c r="G91" s="1113">
        <f t="shared" si="60"/>
        <v>26.4</v>
      </c>
      <c r="H91" s="1113">
        <f t="shared" si="61"/>
        <v>6.36</v>
      </c>
      <c r="I91" s="1114">
        <f t="shared" si="62"/>
        <v>32.76</v>
      </c>
      <c r="J91" s="939">
        <v>96</v>
      </c>
      <c r="K91" s="975">
        <f t="shared" si="63"/>
        <v>0.6</v>
      </c>
      <c r="L91" s="1113">
        <v>5.5</v>
      </c>
      <c r="M91" s="1113">
        <f t="shared" si="68"/>
        <v>528</v>
      </c>
      <c r="N91" s="1117">
        <v>1</v>
      </c>
      <c r="O91" s="1113">
        <f t="shared" si="64"/>
        <v>528</v>
      </c>
      <c r="P91" s="1113">
        <f t="shared" si="65"/>
        <v>127.2</v>
      </c>
      <c r="Q91" s="1114">
        <f t="shared" si="66"/>
        <v>655.20000000000005</v>
      </c>
    </row>
    <row r="92" spans="1:17" x14ac:dyDescent="0.25">
      <c r="A92" s="12" t="s">
        <v>692</v>
      </c>
      <c r="B92" s="990">
        <v>64</v>
      </c>
      <c r="C92" s="975">
        <f t="shared" si="59"/>
        <v>0.4</v>
      </c>
      <c r="D92" s="1113">
        <v>5.5</v>
      </c>
      <c r="E92" s="1113">
        <f t="shared" si="67"/>
        <v>352</v>
      </c>
      <c r="F92" s="1117">
        <v>0.2</v>
      </c>
      <c r="G92" s="1113">
        <f t="shared" si="60"/>
        <v>70.400000000000006</v>
      </c>
      <c r="H92" s="1113">
        <f t="shared" si="61"/>
        <v>16.96</v>
      </c>
      <c r="I92" s="1114">
        <f t="shared" si="62"/>
        <v>87.360000000000014</v>
      </c>
      <c r="J92" s="939">
        <v>32</v>
      </c>
      <c r="K92" s="975">
        <f t="shared" si="63"/>
        <v>0.2</v>
      </c>
      <c r="L92" s="1113">
        <v>5.5</v>
      </c>
      <c r="M92" s="1113">
        <f t="shared" si="68"/>
        <v>176</v>
      </c>
      <c r="N92" s="1117">
        <v>1</v>
      </c>
      <c r="O92" s="1113">
        <f t="shared" si="64"/>
        <v>176</v>
      </c>
      <c r="P92" s="1113">
        <f t="shared" si="65"/>
        <v>42.4</v>
      </c>
      <c r="Q92" s="1114">
        <f t="shared" si="66"/>
        <v>218.4</v>
      </c>
    </row>
    <row r="93" spans="1:17" x14ac:dyDescent="0.25">
      <c r="A93" s="12" t="s">
        <v>692</v>
      </c>
      <c r="B93" s="990">
        <v>40</v>
      </c>
      <c r="C93" s="975">
        <f t="shared" si="59"/>
        <v>0.25</v>
      </c>
      <c r="D93" s="1113">
        <v>6.05</v>
      </c>
      <c r="E93" s="1113">
        <f t="shared" si="67"/>
        <v>242</v>
      </c>
      <c r="F93" s="1117">
        <v>0.2</v>
      </c>
      <c r="G93" s="1113">
        <f t="shared" si="60"/>
        <v>48.4</v>
      </c>
      <c r="H93" s="1113">
        <f t="shared" si="61"/>
        <v>11.66</v>
      </c>
      <c r="I93" s="1114">
        <f t="shared" si="62"/>
        <v>60.06</v>
      </c>
      <c r="J93" s="939">
        <v>104</v>
      </c>
      <c r="K93" s="975">
        <f t="shared" si="63"/>
        <v>0.65</v>
      </c>
      <c r="L93" s="1113">
        <v>6.05</v>
      </c>
      <c r="M93" s="1113">
        <f t="shared" si="68"/>
        <v>629.19999999999993</v>
      </c>
      <c r="N93" s="1117">
        <v>1</v>
      </c>
      <c r="O93" s="1113">
        <f t="shared" si="64"/>
        <v>629.20000000000005</v>
      </c>
      <c r="P93" s="1113">
        <f t="shared" si="65"/>
        <v>151.57</v>
      </c>
      <c r="Q93" s="1114">
        <f t="shared" si="66"/>
        <v>780.77</v>
      </c>
    </row>
    <row r="94" spans="1:17" x14ac:dyDescent="0.25">
      <c r="A94" s="12" t="s">
        <v>692</v>
      </c>
      <c r="B94" s="990">
        <v>24</v>
      </c>
      <c r="C94" s="975">
        <f t="shared" si="59"/>
        <v>0.15</v>
      </c>
      <c r="D94" s="1113">
        <v>6.05</v>
      </c>
      <c r="E94" s="1113">
        <f t="shared" si="67"/>
        <v>145.19999999999999</v>
      </c>
      <c r="F94" s="1117">
        <v>0.2</v>
      </c>
      <c r="G94" s="1113">
        <f t="shared" si="60"/>
        <v>29.04</v>
      </c>
      <c r="H94" s="1113">
        <f t="shared" si="61"/>
        <v>7</v>
      </c>
      <c r="I94" s="1114">
        <f t="shared" si="62"/>
        <v>36.04</v>
      </c>
      <c r="J94" s="939">
        <v>120</v>
      </c>
      <c r="K94" s="975">
        <f t="shared" si="63"/>
        <v>0.75</v>
      </c>
      <c r="L94" s="1113">
        <v>6.05</v>
      </c>
      <c r="M94" s="1113">
        <f t="shared" si="68"/>
        <v>726</v>
      </c>
      <c r="N94" s="1117">
        <v>1</v>
      </c>
      <c r="O94" s="1113">
        <f t="shared" si="64"/>
        <v>726</v>
      </c>
      <c r="P94" s="1113">
        <f t="shared" si="65"/>
        <v>174.89</v>
      </c>
      <c r="Q94" s="1114">
        <f t="shared" si="66"/>
        <v>900.89</v>
      </c>
    </row>
    <row r="95" spans="1:17" x14ac:dyDescent="0.25">
      <c r="A95" s="12" t="s">
        <v>692</v>
      </c>
      <c r="B95" s="990">
        <v>32</v>
      </c>
      <c r="C95" s="975">
        <f>ROUND(B95/159,2)</f>
        <v>0.2</v>
      </c>
      <c r="D95" s="1113">
        <v>5.5</v>
      </c>
      <c r="E95" s="1113">
        <f t="shared" si="67"/>
        <v>176</v>
      </c>
      <c r="F95" s="1117">
        <v>0.2</v>
      </c>
      <c r="G95" s="1113">
        <f>ROUND(E95*F95,2)</f>
        <v>35.200000000000003</v>
      </c>
      <c r="H95" s="1113">
        <f>ROUND(G95*0.2409,2)</f>
        <v>8.48</v>
      </c>
      <c r="I95" s="1114">
        <f>G95+H95</f>
        <v>43.680000000000007</v>
      </c>
      <c r="J95" s="939">
        <v>120</v>
      </c>
      <c r="K95" s="975">
        <f>ROUND(J95/159,2)</f>
        <v>0.75</v>
      </c>
      <c r="L95" s="1113">
        <v>5.5</v>
      </c>
      <c r="M95" s="1113">
        <f t="shared" si="68"/>
        <v>660</v>
      </c>
      <c r="N95" s="1117">
        <v>1</v>
      </c>
      <c r="O95" s="1113">
        <f>ROUND(M95*N95,2)</f>
        <v>660</v>
      </c>
      <c r="P95" s="1113">
        <f>ROUND(O95*0.2409,2)</f>
        <v>158.99</v>
      </c>
      <c r="Q95" s="1114">
        <f>O95+P95</f>
        <v>818.99</v>
      </c>
    </row>
    <row r="96" spans="1:17" x14ac:dyDescent="0.25">
      <c r="A96" s="12" t="s">
        <v>692</v>
      </c>
      <c r="B96" s="990">
        <v>48</v>
      </c>
      <c r="C96" s="975">
        <f>ROUND(B96/159,2)</f>
        <v>0.3</v>
      </c>
      <c r="D96" s="1113">
        <v>6.05</v>
      </c>
      <c r="E96" s="1113">
        <f t="shared" si="67"/>
        <v>290.39999999999998</v>
      </c>
      <c r="F96" s="1117">
        <v>0.2</v>
      </c>
      <c r="G96" s="1113">
        <f>ROUND(E96*F96,2)</f>
        <v>58.08</v>
      </c>
      <c r="H96" s="1113">
        <f>ROUND(G96*0.2409,2)</f>
        <v>13.99</v>
      </c>
      <c r="I96" s="1114">
        <f>G96+H96</f>
        <v>72.069999999999993</v>
      </c>
      <c r="J96" s="939">
        <v>88</v>
      </c>
      <c r="K96" s="975">
        <f>ROUND(J96/159,2)</f>
        <v>0.55000000000000004</v>
      </c>
      <c r="L96" s="1113">
        <v>6.05</v>
      </c>
      <c r="M96" s="1113">
        <f t="shared" si="68"/>
        <v>532.4</v>
      </c>
      <c r="N96" s="1117">
        <v>1</v>
      </c>
      <c r="O96" s="1113">
        <f>ROUND(M96*N96,2)</f>
        <v>532.4</v>
      </c>
      <c r="P96" s="1113">
        <f>ROUND(O96*0.2409,2)</f>
        <v>128.26</v>
      </c>
      <c r="Q96" s="1114">
        <f>O96+P96</f>
        <v>660.66</v>
      </c>
    </row>
    <row r="97" spans="1:17" x14ac:dyDescent="0.25">
      <c r="A97" s="12" t="s">
        <v>692</v>
      </c>
      <c r="B97" s="990"/>
      <c r="C97" s="975"/>
      <c r="D97" s="1113"/>
      <c r="E97" s="1113"/>
      <c r="F97" s="1117"/>
      <c r="G97" s="1113"/>
      <c r="H97" s="1113"/>
      <c r="I97" s="1114"/>
      <c r="J97" s="939">
        <v>48</v>
      </c>
      <c r="K97" s="975">
        <f t="shared" si="63"/>
        <v>0.3</v>
      </c>
      <c r="L97" s="1113">
        <v>5.5</v>
      </c>
      <c r="M97" s="1113">
        <f t="shared" si="68"/>
        <v>264</v>
      </c>
      <c r="N97" s="1117">
        <v>1</v>
      </c>
      <c r="O97" s="1113">
        <f t="shared" si="64"/>
        <v>264</v>
      </c>
      <c r="P97" s="1113">
        <f t="shared" si="65"/>
        <v>63.6</v>
      </c>
      <c r="Q97" s="1114">
        <f t="shared" si="66"/>
        <v>327.60000000000002</v>
      </c>
    </row>
    <row r="98" spans="1:17" x14ac:dyDescent="0.25">
      <c r="A98" s="12" t="s">
        <v>692</v>
      </c>
      <c r="B98" s="990">
        <v>48</v>
      </c>
      <c r="C98" s="975">
        <f t="shared" si="59"/>
        <v>0.3</v>
      </c>
      <c r="D98" s="1113">
        <v>6.05</v>
      </c>
      <c r="E98" s="1113">
        <f t="shared" si="67"/>
        <v>290.39999999999998</v>
      </c>
      <c r="F98" s="1117">
        <v>0.2</v>
      </c>
      <c r="G98" s="1113">
        <f t="shared" si="60"/>
        <v>58.08</v>
      </c>
      <c r="H98" s="1113">
        <f t="shared" si="61"/>
        <v>13.99</v>
      </c>
      <c r="I98" s="1114">
        <f t="shared" si="62"/>
        <v>72.069999999999993</v>
      </c>
      <c r="J98" s="939">
        <v>112</v>
      </c>
      <c r="K98" s="975">
        <f t="shared" si="63"/>
        <v>0.7</v>
      </c>
      <c r="L98" s="1113">
        <v>6.05</v>
      </c>
      <c r="M98" s="1113">
        <f t="shared" si="68"/>
        <v>677.6</v>
      </c>
      <c r="N98" s="1117">
        <v>1</v>
      </c>
      <c r="O98" s="1113">
        <f t="shared" si="64"/>
        <v>677.6</v>
      </c>
      <c r="P98" s="1113">
        <f t="shared" si="65"/>
        <v>163.22999999999999</v>
      </c>
      <c r="Q98" s="1114">
        <f t="shared" si="66"/>
        <v>840.83</v>
      </c>
    </row>
    <row r="99" spans="1:17" x14ac:dyDescent="0.25">
      <c r="A99" s="12" t="s">
        <v>692</v>
      </c>
      <c r="B99" s="990">
        <v>8</v>
      </c>
      <c r="C99" s="975">
        <f t="shared" si="59"/>
        <v>0.05</v>
      </c>
      <c r="D99" s="1113">
        <v>5.5</v>
      </c>
      <c r="E99" s="1113">
        <f t="shared" si="67"/>
        <v>44</v>
      </c>
      <c r="F99" s="1117">
        <v>0.2</v>
      </c>
      <c r="G99" s="1113">
        <f t="shared" si="60"/>
        <v>8.8000000000000007</v>
      </c>
      <c r="H99" s="1113">
        <f t="shared" si="61"/>
        <v>2.12</v>
      </c>
      <c r="I99" s="1114">
        <f t="shared" si="62"/>
        <v>10.920000000000002</v>
      </c>
      <c r="J99" s="939">
        <v>120</v>
      </c>
      <c r="K99" s="975">
        <f t="shared" si="63"/>
        <v>0.75</v>
      </c>
      <c r="L99" s="1113">
        <v>5.5</v>
      </c>
      <c r="M99" s="1113">
        <f t="shared" si="68"/>
        <v>660</v>
      </c>
      <c r="N99" s="1117">
        <v>1</v>
      </c>
      <c r="O99" s="1113">
        <f t="shared" si="64"/>
        <v>660</v>
      </c>
      <c r="P99" s="1113">
        <f t="shared" si="65"/>
        <v>158.99</v>
      </c>
      <c r="Q99" s="1114">
        <f t="shared" si="66"/>
        <v>818.99</v>
      </c>
    </row>
    <row r="100" spans="1:17" x14ac:dyDescent="0.25">
      <c r="A100" s="12" t="s">
        <v>435</v>
      </c>
      <c r="B100" s="990">
        <v>48</v>
      </c>
      <c r="C100" s="975">
        <f t="shared" si="59"/>
        <v>0.3</v>
      </c>
      <c r="D100" s="1113">
        <v>5.5</v>
      </c>
      <c r="E100" s="1113">
        <f t="shared" si="67"/>
        <v>264</v>
      </c>
      <c r="F100" s="1117">
        <v>0.2</v>
      </c>
      <c r="G100" s="1113">
        <f t="shared" si="60"/>
        <v>52.8</v>
      </c>
      <c r="H100" s="1113">
        <f t="shared" si="61"/>
        <v>12.72</v>
      </c>
      <c r="I100" s="1114">
        <f t="shared" si="62"/>
        <v>65.52</v>
      </c>
      <c r="J100" s="939">
        <v>96</v>
      </c>
      <c r="K100" s="975">
        <f t="shared" si="63"/>
        <v>0.6</v>
      </c>
      <c r="L100" s="1113">
        <v>5.5</v>
      </c>
      <c r="M100" s="1113">
        <f t="shared" si="68"/>
        <v>528</v>
      </c>
      <c r="N100" s="1117">
        <v>1</v>
      </c>
      <c r="O100" s="1113">
        <f t="shared" si="64"/>
        <v>528</v>
      </c>
      <c r="P100" s="1113">
        <f t="shared" si="65"/>
        <v>127.2</v>
      </c>
      <c r="Q100" s="1114">
        <f t="shared" si="66"/>
        <v>655.20000000000005</v>
      </c>
    </row>
    <row r="101" spans="1:17" ht="57" customHeight="1" x14ac:dyDescent="0.25">
      <c r="A101" s="985" t="s">
        <v>10</v>
      </c>
      <c r="B101" s="1033">
        <f>SUM(B102:B103)</f>
        <v>72</v>
      </c>
      <c r="C101" s="1095">
        <f t="shared" ref="C101:I101" si="69">SUM(C102:C103)</f>
        <v>0.45</v>
      </c>
      <c r="D101" s="1095"/>
      <c r="E101" s="1095"/>
      <c r="F101" s="1095"/>
      <c r="G101" s="1095">
        <f t="shared" si="69"/>
        <v>64.91</v>
      </c>
      <c r="H101" s="1095">
        <f t="shared" si="69"/>
        <v>15.629999999999999</v>
      </c>
      <c r="I101" s="1096">
        <f t="shared" si="69"/>
        <v>80.539999999999992</v>
      </c>
      <c r="J101" s="978">
        <f>SUM(J102:J103)</f>
        <v>245</v>
      </c>
      <c r="K101" s="976">
        <f t="shared" ref="K101" si="70">SUM(K102:K103)</f>
        <v>1.54</v>
      </c>
      <c r="L101" s="972"/>
      <c r="M101" s="972"/>
      <c r="N101" s="1118"/>
      <c r="O101" s="972">
        <f t="shared" ref="O101" si="71">SUM(O102:O103)</f>
        <v>1105.6500000000001</v>
      </c>
      <c r="P101" s="972">
        <f t="shared" ref="P101" si="72">SUM(P102:P103)</f>
        <v>266.35000000000002</v>
      </c>
      <c r="Q101" s="973">
        <f t="shared" ref="Q101" si="73">SUM(Q102:Q103)</f>
        <v>1372</v>
      </c>
    </row>
    <row r="102" spans="1:17" x14ac:dyDescent="0.25">
      <c r="A102" s="12" t="s">
        <v>193</v>
      </c>
      <c r="B102" s="990">
        <v>40</v>
      </c>
      <c r="C102" s="975">
        <f>ROUND(B102/159,2)</f>
        <v>0.25</v>
      </c>
      <c r="D102" s="1113">
        <v>735</v>
      </c>
      <c r="E102" s="1113">
        <f>C102*D102</f>
        <v>183.75</v>
      </c>
      <c r="F102" s="1117">
        <v>0.2</v>
      </c>
      <c r="G102" s="1113">
        <f>ROUND(E102*F102,2)</f>
        <v>36.75</v>
      </c>
      <c r="H102" s="1113">
        <f>ROUND(G102*0.2409,2)</f>
        <v>8.85</v>
      </c>
      <c r="I102" s="1114">
        <f>G102+H102</f>
        <v>45.6</v>
      </c>
      <c r="J102" s="939">
        <v>119</v>
      </c>
      <c r="K102" s="975">
        <f>ROUND(J102/159,2)</f>
        <v>0.75</v>
      </c>
      <c r="L102" s="1113">
        <v>735</v>
      </c>
      <c r="M102" s="1113">
        <f>K102*L102</f>
        <v>551.25</v>
      </c>
      <c r="N102" s="1117">
        <v>1</v>
      </c>
      <c r="O102" s="1113">
        <f>ROUND(M102*N102,2)</f>
        <v>551.25</v>
      </c>
      <c r="P102" s="1113">
        <f>ROUND(O102*0.2409,2)</f>
        <v>132.80000000000001</v>
      </c>
      <c r="Q102" s="1114">
        <f>O102+P102</f>
        <v>684.05</v>
      </c>
    </row>
    <row r="103" spans="1:17" x14ac:dyDescent="0.25">
      <c r="A103" s="12" t="s">
        <v>193</v>
      </c>
      <c r="B103" s="990">
        <v>32</v>
      </c>
      <c r="C103" s="975">
        <f t="shared" ref="C103" si="74">ROUND(B103/159,2)</f>
        <v>0.2</v>
      </c>
      <c r="D103" s="1113">
        <v>4.4000000000000004</v>
      </c>
      <c r="E103" s="1113">
        <f t="shared" ref="E103" si="75">B103*D103</f>
        <v>140.80000000000001</v>
      </c>
      <c r="F103" s="1117">
        <v>0.2</v>
      </c>
      <c r="G103" s="1113">
        <f t="shared" ref="G103" si="76">ROUND(E103*F103,2)</f>
        <v>28.16</v>
      </c>
      <c r="H103" s="1113">
        <f t="shared" ref="H103" si="77">ROUND(G103*0.2409,2)</f>
        <v>6.78</v>
      </c>
      <c r="I103" s="1114">
        <f t="shared" ref="I103" si="78">G103+H103</f>
        <v>34.94</v>
      </c>
      <c r="J103" s="939">
        <v>126</v>
      </c>
      <c r="K103" s="975">
        <f t="shared" ref="K103" si="79">ROUND(J103/159,2)</f>
        <v>0.79</v>
      </c>
      <c r="L103" s="1113">
        <v>4.4000000000000004</v>
      </c>
      <c r="M103" s="1113">
        <f t="shared" ref="M103" si="80">J103*L103</f>
        <v>554.40000000000009</v>
      </c>
      <c r="N103" s="1117">
        <v>1</v>
      </c>
      <c r="O103" s="1113">
        <f t="shared" ref="O103" si="81">ROUND(M103*N103,2)</f>
        <v>554.4</v>
      </c>
      <c r="P103" s="1113">
        <f t="shared" ref="P103" si="82">ROUND(O103*0.2409,2)</f>
        <v>133.55000000000001</v>
      </c>
      <c r="Q103" s="1114">
        <f t="shared" ref="Q103" si="83">O103+P103</f>
        <v>687.95</v>
      </c>
    </row>
    <row r="104" spans="1:17" ht="37.5" customHeight="1" x14ac:dyDescent="0.25">
      <c r="A104" s="985" t="s">
        <v>8</v>
      </c>
      <c r="B104" s="1033">
        <f>SUM(B105:B112)</f>
        <v>276</v>
      </c>
      <c r="C104" s="1095">
        <f>SUM(C105:C112)</f>
        <v>1.73</v>
      </c>
      <c r="D104" s="1095"/>
      <c r="E104" s="1095"/>
      <c r="F104" s="1095"/>
      <c r="G104" s="1095">
        <f t="shared" ref="G104:I104" si="84">SUM(G105:G112)</f>
        <v>209.22000000000003</v>
      </c>
      <c r="H104" s="1095">
        <f t="shared" si="84"/>
        <v>50.39</v>
      </c>
      <c r="I104" s="1096">
        <f t="shared" si="84"/>
        <v>259.60999999999996</v>
      </c>
      <c r="J104" s="978">
        <f>SUM(J105:J112)</f>
        <v>913</v>
      </c>
      <c r="K104" s="976">
        <f>SUM(K105:K112)</f>
        <v>5.7399999999999993</v>
      </c>
      <c r="L104" s="972"/>
      <c r="M104" s="972"/>
      <c r="N104" s="1118"/>
      <c r="O104" s="972">
        <f t="shared" ref="O104" si="85">SUM(O105:O112)</f>
        <v>3469.4</v>
      </c>
      <c r="P104" s="972">
        <f t="shared" ref="P104" si="86">SUM(P105:P112)</f>
        <v>835.76999999999987</v>
      </c>
      <c r="Q104" s="973">
        <f t="shared" ref="Q104" si="87">SUM(Q105:Q112)</f>
        <v>4305.17</v>
      </c>
    </row>
    <row r="105" spans="1:17" x14ac:dyDescent="0.25">
      <c r="A105" s="12" t="s">
        <v>182</v>
      </c>
      <c r="B105" s="990">
        <v>48</v>
      </c>
      <c r="C105" s="975">
        <f t="shared" ref="C105:C112" si="88">ROUND(B105/159,2)</f>
        <v>0.3</v>
      </c>
      <c r="D105" s="1113">
        <v>3.85</v>
      </c>
      <c r="E105" s="1113">
        <f t="shared" ref="E105:E109" si="89">B105*D105</f>
        <v>184.8</v>
      </c>
      <c r="F105" s="1117">
        <v>0.2</v>
      </c>
      <c r="G105" s="1113">
        <f t="shared" ref="G105:G112" si="90">ROUND(E105*F105,2)</f>
        <v>36.96</v>
      </c>
      <c r="H105" s="1113">
        <f t="shared" ref="H105:H112" si="91">ROUND(G105*0.2409,2)</f>
        <v>8.9</v>
      </c>
      <c r="I105" s="1114">
        <f t="shared" ref="I105:I112" si="92">G105+H105</f>
        <v>45.86</v>
      </c>
      <c r="J105" s="939">
        <v>110</v>
      </c>
      <c r="K105" s="975">
        <f t="shared" ref="K105:K112" si="93">ROUND(J105/159,2)</f>
        <v>0.69</v>
      </c>
      <c r="L105" s="1113">
        <v>3.85</v>
      </c>
      <c r="M105" s="1113">
        <f t="shared" ref="M105:M111" si="94">J105*L105</f>
        <v>423.5</v>
      </c>
      <c r="N105" s="1117">
        <v>1</v>
      </c>
      <c r="O105" s="1113">
        <f t="shared" ref="O105:O112" si="95">ROUND(M105*N105,2)</f>
        <v>423.5</v>
      </c>
      <c r="P105" s="1113">
        <f t="shared" ref="P105:P112" si="96">ROUND(O105*0.2409,2)</f>
        <v>102.02</v>
      </c>
      <c r="Q105" s="1114">
        <f t="shared" ref="Q105:Q112" si="97">O105+P105</f>
        <v>525.52</v>
      </c>
    </row>
    <row r="106" spans="1:17" x14ac:dyDescent="0.25">
      <c r="A106" s="12" t="s">
        <v>182</v>
      </c>
      <c r="B106" s="990">
        <v>32</v>
      </c>
      <c r="C106" s="975">
        <f t="shared" si="88"/>
        <v>0.2</v>
      </c>
      <c r="D106" s="1113">
        <v>3.85</v>
      </c>
      <c r="E106" s="1113">
        <f t="shared" si="89"/>
        <v>123.2</v>
      </c>
      <c r="F106" s="1117">
        <v>0.2</v>
      </c>
      <c r="G106" s="1113">
        <f t="shared" si="90"/>
        <v>24.64</v>
      </c>
      <c r="H106" s="1113">
        <f t="shared" si="91"/>
        <v>5.94</v>
      </c>
      <c r="I106" s="1114">
        <f t="shared" si="92"/>
        <v>30.580000000000002</v>
      </c>
      <c r="J106" s="939">
        <v>126</v>
      </c>
      <c r="K106" s="975">
        <f t="shared" si="93"/>
        <v>0.79</v>
      </c>
      <c r="L106" s="1113">
        <v>3.85</v>
      </c>
      <c r="M106" s="1113">
        <f t="shared" si="94"/>
        <v>485.1</v>
      </c>
      <c r="N106" s="1117">
        <v>1</v>
      </c>
      <c r="O106" s="1113">
        <f t="shared" si="95"/>
        <v>485.1</v>
      </c>
      <c r="P106" s="1113">
        <f t="shared" si="96"/>
        <v>116.86</v>
      </c>
      <c r="Q106" s="1114">
        <f t="shared" si="97"/>
        <v>601.96</v>
      </c>
    </row>
    <row r="107" spans="1:17" x14ac:dyDescent="0.25">
      <c r="A107" s="12" t="s">
        <v>182</v>
      </c>
      <c r="B107" s="990">
        <v>68</v>
      </c>
      <c r="C107" s="975">
        <f t="shared" si="88"/>
        <v>0.43</v>
      </c>
      <c r="D107" s="1113">
        <v>3.85</v>
      </c>
      <c r="E107" s="1113">
        <f t="shared" si="89"/>
        <v>261.8</v>
      </c>
      <c r="F107" s="1117">
        <v>0.2</v>
      </c>
      <c r="G107" s="1113">
        <f t="shared" si="90"/>
        <v>52.36</v>
      </c>
      <c r="H107" s="1113">
        <f t="shared" si="91"/>
        <v>12.61</v>
      </c>
      <c r="I107" s="1114">
        <f t="shared" si="92"/>
        <v>64.97</v>
      </c>
      <c r="J107" s="939">
        <v>90</v>
      </c>
      <c r="K107" s="975">
        <f t="shared" si="93"/>
        <v>0.56999999999999995</v>
      </c>
      <c r="L107" s="1113">
        <v>3.85</v>
      </c>
      <c r="M107" s="1113">
        <f t="shared" si="94"/>
        <v>346.5</v>
      </c>
      <c r="N107" s="1117">
        <v>1</v>
      </c>
      <c r="O107" s="1113">
        <f t="shared" si="95"/>
        <v>346.5</v>
      </c>
      <c r="P107" s="1113">
        <f t="shared" si="96"/>
        <v>83.47</v>
      </c>
      <c r="Q107" s="1114">
        <f t="shared" si="97"/>
        <v>429.97</v>
      </c>
    </row>
    <row r="108" spans="1:17" x14ac:dyDescent="0.25">
      <c r="A108" s="12" t="s">
        <v>182</v>
      </c>
      <c r="B108" s="990">
        <v>48</v>
      </c>
      <c r="C108" s="975">
        <f t="shared" si="88"/>
        <v>0.3</v>
      </c>
      <c r="D108" s="1113">
        <v>3.85</v>
      </c>
      <c r="E108" s="1113">
        <f t="shared" si="89"/>
        <v>184.8</v>
      </c>
      <c r="F108" s="1117">
        <v>0.2</v>
      </c>
      <c r="G108" s="1113">
        <f t="shared" si="90"/>
        <v>36.96</v>
      </c>
      <c r="H108" s="1113">
        <f t="shared" si="91"/>
        <v>8.9</v>
      </c>
      <c r="I108" s="1114">
        <f t="shared" si="92"/>
        <v>45.86</v>
      </c>
      <c r="J108" s="939">
        <v>110</v>
      </c>
      <c r="K108" s="975">
        <f t="shared" si="93"/>
        <v>0.69</v>
      </c>
      <c r="L108" s="1113">
        <v>3.85</v>
      </c>
      <c r="M108" s="1113">
        <f t="shared" si="94"/>
        <v>423.5</v>
      </c>
      <c r="N108" s="1117">
        <v>1</v>
      </c>
      <c r="O108" s="1113">
        <f t="shared" si="95"/>
        <v>423.5</v>
      </c>
      <c r="P108" s="1113">
        <f t="shared" si="96"/>
        <v>102.02</v>
      </c>
      <c r="Q108" s="1114">
        <f t="shared" si="97"/>
        <v>525.52</v>
      </c>
    </row>
    <row r="109" spans="1:17" x14ac:dyDescent="0.25">
      <c r="A109" s="12" t="s">
        <v>182</v>
      </c>
      <c r="B109" s="990">
        <v>40</v>
      </c>
      <c r="C109" s="975">
        <f>ROUND(B109/159,2)</f>
        <v>0.25</v>
      </c>
      <c r="D109" s="1113">
        <v>3.85</v>
      </c>
      <c r="E109" s="1113">
        <f t="shared" si="89"/>
        <v>154</v>
      </c>
      <c r="F109" s="1117">
        <v>0.2</v>
      </c>
      <c r="G109" s="1113">
        <f>ROUND(E109*F109,2)</f>
        <v>30.8</v>
      </c>
      <c r="H109" s="1113">
        <f>ROUND(G109*0.2409,2)</f>
        <v>7.42</v>
      </c>
      <c r="I109" s="1114">
        <f>G109+H109</f>
        <v>38.22</v>
      </c>
      <c r="J109" s="939">
        <v>118</v>
      </c>
      <c r="K109" s="975">
        <f>ROUND(J109/159,2)</f>
        <v>0.74</v>
      </c>
      <c r="L109" s="1113">
        <v>3.85</v>
      </c>
      <c r="M109" s="1113">
        <f t="shared" si="94"/>
        <v>454.3</v>
      </c>
      <c r="N109" s="1117">
        <v>1</v>
      </c>
      <c r="O109" s="1113">
        <f>ROUND(M109*N109,2)</f>
        <v>454.3</v>
      </c>
      <c r="P109" s="1113">
        <f>ROUND(O109*0.2409,2)</f>
        <v>109.44</v>
      </c>
      <c r="Q109" s="1114">
        <f>O109+P109</f>
        <v>563.74</v>
      </c>
    </row>
    <row r="110" spans="1:17" x14ac:dyDescent="0.25">
      <c r="A110" s="12" t="s">
        <v>182</v>
      </c>
      <c r="B110" s="990"/>
      <c r="C110" s="975"/>
      <c r="D110" s="1113"/>
      <c r="E110" s="1113"/>
      <c r="F110" s="1117"/>
      <c r="G110" s="1113"/>
      <c r="H110" s="1113"/>
      <c r="I110" s="1114"/>
      <c r="J110" s="939">
        <v>96</v>
      </c>
      <c r="K110" s="975">
        <f>ROUND(J110/159,2)</f>
        <v>0.6</v>
      </c>
      <c r="L110" s="1113">
        <v>3.85</v>
      </c>
      <c r="M110" s="1113">
        <f t="shared" si="94"/>
        <v>369.6</v>
      </c>
      <c r="N110" s="1117">
        <v>1</v>
      </c>
      <c r="O110" s="1113">
        <f>ROUND(M110*N110,2)</f>
        <v>369.6</v>
      </c>
      <c r="P110" s="1113">
        <f>ROUND(O110*0.2409,2)</f>
        <v>89.04</v>
      </c>
      <c r="Q110" s="1114">
        <f>O110+P110</f>
        <v>458.64000000000004</v>
      </c>
    </row>
    <row r="111" spans="1:17" x14ac:dyDescent="0.25">
      <c r="A111" s="12" t="s">
        <v>182</v>
      </c>
      <c r="B111" s="990"/>
      <c r="C111" s="975"/>
      <c r="D111" s="1113"/>
      <c r="E111" s="1113"/>
      <c r="F111" s="1117"/>
      <c r="G111" s="1113"/>
      <c r="H111" s="1113"/>
      <c r="I111" s="1114"/>
      <c r="J111" s="939">
        <v>144</v>
      </c>
      <c r="K111" s="975">
        <f t="shared" si="93"/>
        <v>0.91</v>
      </c>
      <c r="L111" s="1113">
        <v>3.85</v>
      </c>
      <c r="M111" s="1113">
        <f t="shared" si="94"/>
        <v>554.4</v>
      </c>
      <c r="N111" s="1117">
        <v>1</v>
      </c>
      <c r="O111" s="1113">
        <f t="shared" si="95"/>
        <v>554.4</v>
      </c>
      <c r="P111" s="1113">
        <f t="shared" si="96"/>
        <v>133.55000000000001</v>
      </c>
      <c r="Q111" s="1114">
        <f t="shared" si="97"/>
        <v>687.95</v>
      </c>
    </row>
    <row r="112" spans="1:17" x14ac:dyDescent="0.25">
      <c r="A112" s="12" t="s">
        <v>461</v>
      </c>
      <c r="B112" s="990">
        <v>40</v>
      </c>
      <c r="C112" s="975">
        <f t="shared" si="88"/>
        <v>0.25</v>
      </c>
      <c r="D112" s="1113">
        <v>550</v>
      </c>
      <c r="E112" s="1113">
        <f>C112*D112</f>
        <v>137.5</v>
      </c>
      <c r="F112" s="1117">
        <v>0.2</v>
      </c>
      <c r="G112" s="1113">
        <f t="shared" si="90"/>
        <v>27.5</v>
      </c>
      <c r="H112" s="1113">
        <f t="shared" si="91"/>
        <v>6.62</v>
      </c>
      <c r="I112" s="1114">
        <f t="shared" si="92"/>
        <v>34.119999999999997</v>
      </c>
      <c r="J112" s="939">
        <v>119</v>
      </c>
      <c r="K112" s="975">
        <f t="shared" si="93"/>
        <v>0.75</v>
      </c>
      <c r="L112" s="1113">
        <v>550</v>
      </c>
      <c r="M112" s="1113">
        <f>K112*L112</f>
        <v>412.5</v>
      </c>
      <c r="N112" s="1117">
        <v>1</v>
      </c>
      <c r="O112" s="1113">
        <f t="shared" si="95"/>
        <v>412.5</v>
      </c>
      <c r="P112" s="1113">
        <f t="shared" si="96"/>
        <v>99.37</v>
      </c>
      <c r="Q112" s="1114">
        <f t="shared" si="97"/>
        <v>511.87</v>
      </c>
    </row>
    <row r="113" spans="1:17" s="1110" customFormat="1" ht="33" x14ac:dyDescent="0.25">
      <c r="A113" s="349" t="s">
        <v>1830</v>
      </c>
      <c r="B113" s="925">
        <f>B114+B129+B135</f>
        <v>712</v>
      </c>
      <c r="C113" s="1220">
        <f t="shared" ref="C113:I113" si="98">C114+C129+C135</f>
        <v>4.4499999999999993</v>
      </c>
      <c r="D113" s="1220"/>
      <c r="E113" s="1220"/>
      <c r="F113" s="1220"/>
      <c r="G113" s="1220">
        <f t="shared" si="98"/>
        <v>724.49000000000012</v>
      </c>
      <c r="H113" s="1220">
        <f t="shared" si="98"/>
        <v>174.53</v>
      </c>
      <c r="I113" s="630">
        <f t="shared" si="98"/>
        <v>899.02</v>
      </c>
      <c r="J113" s="935">
        <f>J114+J129+J135</f>
        <v>2005</v>
      </c>
      <c r="K113" s="982">
        <f t="shared" ref="K113" si="99">K114+K129+K135</f>
        <v>12.6</v>
      </c>
      <c r="L113" s="1112"/>
      <c r="M113" s="1112"/>
      <c r="N113" s="1121"/>
      <c r="O113" s="1112">
        <f t="shared" ref="O113" si="100">O114+O129+O135</f>
        <v>10314.649999999998</v>
      </c>
      <c r="P113" s="1112">
        <f t="shared" ref="P113" si="101">P114+P129+P135</f>
        <v>2484.7799999999997</v>
      </c>
      <c r="Q113" s="937">
        <f t="shared" ref="Q113" si="102">Q114+Q129+Q135</f>
        <v>12799.43</v>
      </c>
    </row>
    <row r="114" spans="1:17" ht="49.5" x14ac:dyDescent="0.25">
      <c r="A114" s="985" t="s">
        <v>9</v>
      </c>
      <c r="B114" s="1033">
        <f>SUM(B115:B128)</f>
        <v>416</v>
      </c>
      <c r="C114" s="1095">
        <f>SUM(C115:C128)</f>
        <v>2.5999999999999996</v>
      </c>
      <c r="D114" s="1095"/>
      <c r="E114" s="1095"/>
      <c r="F114" s="1095"/>
      <c r="G114" s="1095">
        <f t="shared" ref="G114:I114" si="103">SUM(G115:G128)</f>
        <v>482.68000000000006</v>
      </c>
      <c r="H114" s="1095">
        <f t="shared" si="103"/>
        <v>116.28999999999999</v>
      </c>
      <c r="I114" s="1096">
        <f t="shared" si="103"/>
        <v>598.97</v>
      </c>
      <c r="J114" s="978">
        <f>SUM(J115:J128)</f>
        <v>1183</v>
      </c>
      <c r="K114" s="976">
        <f>SUM(K115:K128)</f>
        <v>7.42</v>
      </c>
      <c r="L114" s="972"/>
      <c r="M114" s="972"/>
      <c r="N114" s="1118"/>
      <c r="O114" s="972">
        <f t="shared" ref="O114" si="104">SUM(O115:O128)</f>
        <v>6954.2</v>
      </c>
      <c r="P114" s="972">
        <f t="shared" ref="P114" si="105">SUM(P115:P128)</f>
        <v>1675.26</v>
      </c>
      <c r="Q114" s="973">
        <f t="shared" ref="Q114" si="106">SUM(Q115:Q128)</f>
        <v>8629.4600000000009</v>
      </c>
    </row>
    <row r="115" spans="1:17" x14ac:dyDescent="0.25">
      <c r="A115" s="12" t="s">
        <v>344</v>
      </c>
      <c r="B115" s="990">
        <v>40</v>
      </c>
      <c r="C115" s="975">
        <f t="shared" ref="C115:C127" si="107">ROUND(B115/159,2)</f>
        <v>0.25</v>
      </c>
      <c r="D115" s="1113">
        <v>1100</v>
      </c>
      <c r="E115" s="1113">
        <f>C115*D115</f>
        <v>275</v>
      </c>
      <c r="F115" s="1117">
        <v>0.2</v>
      </c>
      <c r="G115" s="1113">
        <f t="shared" ref="G115:G120" si="108">ROUND(E115*F115,2)</f>
        <v>55</v>
      </c>
      <c r="H115" s="1113">
        <f t="shared" ref="H115:H127" si="109">ROUND(G115*0.2409,2)</f>
        <v>13.25</v>
      </c>
      <c r="I115" s="1114">
        <f t="shared" ref="I115:I120" si="110">G115+H115</f>
        <v>68.25</v>
      </c>
      <c r="J115" s="939">
        <v>119</v>
      </c>
      <c r="K115" s="975">
        <f t="shared" ref="K115:K128" si="111">ROUND(J115/159,2)</f>
        <v>0.75</v>
      </c>
      <c r="L115" s="1113">
        <v>1100</v>
      </c>
      <c r="M115" s="1113">
        <f>K115*L115</f>
        <v>825</v>
      </c>
      <c r="N115" s="1117">
        <v>1</v>
      </c>
      <c r="O115" s="1113">
        <f t="shared" ref="O115:O120" si="112">ROUND(M115*N115,2)</f>
        <v>825</v>
      </c>
      <c r="P115" s="1113">
        <f t="shared" ref="P115:P128" si="113">ROUND(O115*0.2409,2)</f>
        <v>198.74</v>
      </c>
      <c r="Q115" s="1114">
        <f t="shared" ref="Q115:Q120" si="114">O115+P115</f>
        <v>1023.74</v>
      </c>
    </row>
    <row r="116" spans="1:17" x14ac:dyDescent="0.25">
      <c r="A116" s="12" t="s">
        <v>692</v>
      </c>
      <c r="B116" s="990">
        <v>32</v>
      </c>
      <c r="C116" s="975">
        <f t="shared" si="107"/>
        <v>0.2</v>
      </c>
      <c r="D116" s="1113">
        <v>6.05</v>
      </c>
      <c r="E116" s="1113">
        <f t="shared" ref="E116:E127" si="115">B116*D116</f>
        <v>193.6</v>
      </c>
      <c r="F116" s="1117">
        <v>0.2</v>
      </c>
      <c r="G116" s="1113">
        <f t="shared" si="108"/>
        <v>38.72</v>
      </c>
      <c r="H116" s="1113">
        <f t="shared" si="109"/>
        <v>9.33</v>
      </c>
      <c r="I116" s="1114">
        <f t="shared" si="110"/>
        <v>48.05</v>
      </c>
      <c r="J116" s="939">
        <v>72</v>
      </c>
      <c r="K116" s="975">
        <f t="shared" si="111"/>
        <v>0.45</v>
      </c>
      <c r="L116" s="1113">
        <v>6.05</v>
      </c>
      <c r="M116" s="1113">
        <f t="shared" ref="M116:M128" si="116">J116*L116</f>
        <v>435.59999999999997</v>
      </c>
      <c r="N116" s="1117">
        <v>1</v>
      </c>
      <c r="O116" s="1113">
        <f t="shared" si="112"/>
        <v>435.6</v>
      </c>
      <c r="P116" s="1113">
        <f t="shared" si="113"/>
        <v>104.94</v>
      </c>
      <c r="Q116" s="1114">
        <f t="shared" si="114"/>
        <v>540.54</v>
      </c>
    </row>
    <row r="117" spans="1:17" x14ac:dyDescent="0.25">
      <c r="A117" s="12" t="s">
        <v>435</v>
      </c>
      <c r="B117" s="990">
        <v>24</v>
      </c>
      <c r="C117" s="975">
        <f t="shared" si="107"/>
        <v>0.15</v>
      </c>
      <c r="D117" s="1113">
        <v>6.05</v>
      </c>
      <c r="E117" s="1113">
        <f t="shared" si="115"/>
        <v>145.19999999999999</v>
      </c>
      <c r="F117" s="1117">
        <v>0.2</v>
      </c>
      <c r="G117" s="1113">
        <f t="shared" si="108"/>
        <v>29.04</v>
      </c>
      <c r="H117" s="1113">
        <f t="shared" si="109"/>
        <v>7</v>
      </c>
      <c r="I117" s="1114">
        <f t="shared" si="110"/>
        <v>36.04</v>
      </c>
      <c r="J117" s="939">
        <v>24</v>
      </c>
      <c r="K117" s="975">
        <f t="shared" si="111"/>
        <v>0.15</v>
      </c>
      <c r="L117" s="1113">
        <v>6.05</v>
      </c>
      <c r="M117" s="1113">
        <f t="shared" si="116"/>
        <v>145.19999999999999</v>
      </c>
      <c r="N117" s="1117">
        <v>1</v>
      </c>
      <c r="O117" s="1113">
        <f t="shared" si="112"/>
        <v>145.19999999999999</v>
      </c>
      <c r="P117" s="1113">
        <f t="shared" si="113"/>
        <v>34.979999999999997</v>
      </c>
      <c r="Q117" s="1114">
        <f t="shared" si="114"/>
        <v>180.17999999999998</v>
      </c>
    </row>
    <row r="118" spans="1:17" x14ac:dyDescent="0.25">
      <c r="A118" s="12" t="s">
        <v>692</v>
      </c>
      <c r="B118" s="990">
        <v>64</v>
      </c>
      <c r="C118" s="975">
        <f t="shared" si="107"/>
        <v>0.4</v>
      </c>
      <c r="D118" s="1113">
        <v>5.5</v>
      </c>
      <c r="E118" s="1113">
        <f t="shared" si="115"/>
        <v>352</v>
      </c>
      <c r="F118" s="1117">
        <v>0.2</v>
      </c>
      <c r="G118" s="1113">
        <f t="shared" si="108"/>
        <v>70.400000000000006</v>
      </c>
      <c r="H118" s="1113">
        <f t="shared" si="109"/>
        <v>16.96</v>
      </c>
      <c r="I118" s="1114">
        <f t="shared" si="110"/>
        <v>87.360000000000014</v>
      </c>
      <c r="J118" s="939">
        <v>104</v>
      </c>
      <c r="K118" s="975">
        <f t="shared" si="111"/>
        <v>0.65</v>
      </c>
      <c r="L118" s="1113">
        <v>5.5</v>
      </c>
      <c r="M118" s="1113">
        <f t="shared" si="116"/>
        <v>572</v>
      </c>
      <c r="N118" s="1117">
        <v>1</v>
      </c>
      <c r="O118" s="1113">
        <f t="shared" si="112"/>
        <v>572</v>
      </c>
      <c r="P118" s="1113">
        <f t="shared" si="113"/>
        <v>137.79</v>
      </c>
      <c r="Q118" s="1114">
        <f t="shared" si="114"/>
        <v>709.79</v>
      </c>
    </row>
    <row r="119" spans="1:17" x14ac:dyDescent="0.25">
      <c r="A119" s="12" t="s">
        <v>692</v>
      </c>
      <c r="B119" s="990">
        <v>40</v>
      </c>
      <c r="C119" s="975">
        <f t="shared" si="107"/>
        <v>0.25</v>
      </c>
      <c r="D119" s="1113">
        <v>5.5</v>
      </c>
      <c r="E119" s="1113">
        <f t="shared" si="115"/>
        <v>220</v>
      </c>
      <c r="F119" s="1117">
        <v>0.2</v>
      </c>
      <c r="G119" s="1113">
        <f t="shared" si="108"/>
        <v>44</v>
      </c>
      <c r="H119" s="1113">
        <f t="shared" si="109"/>
        <v>10.6</v>
      </c>
      <c r="I119" s="1114">
        <f t="shared" si="110"/>
        <v>54.6</v>
      </c>
      <c r="J119" s="939">
        <v>96</v>
      </c>
      <c r="K119" s="975">
        <f t="shared" si="111"/>
        <v>0.6</v>
      </c>
      <c r="L119" s="1113">
        <v>5.5</v>
      </c>
      <c r="M119" s="1113">
        <f t="shared" si="116"/>
        <v>528</v>
      </c>
      <c r="N119" s="1117">
        <v>1</v>
      </c>
      <c r="O119" s="1113">
        <f t="shared" si="112"/>
        <v>528</v>
      </c>
      <c r="P119" s="1113">
        <f t="shared" si="113"/>
        <v>127.2</v>
      </c>
      <c r="Q119" s="1114">
        <f t="shared" si="114"/>
        <v>655.20000000000005</v>
      </c>
    </row>
    <row r="120" spans="1:17" x14ac:dyDescent="0.25">
      <c r="A120" s="12" t="s">
        <v>435</v>
      </c>
      <c r="B120" s="990">
        <v>48</v>
      </c>
      <c r="C120" s="975">
        <f t="shared" si="107"/>
        <v>0.3</v>
      </c>
      <c r="D120" s="1113">
        <v>6.05</v>
      </c>
      <c r="E120" s="1113">
        <f t="shared" si="115"/>
        <v>290.39999999999998</v>
      </c>
      <c r="F120" s="1117">
        <v>0.2</v>
      </c>
      <c r="G120" s="1113">
        <f t="shared" si="108"/>
        <v>58.08</v>
      </c>
      <c r="H120" s="1113">
        <f t="shared" si="109"/>
        <v>13.99</v>
      </c>
      <c r="I120" s="1114">
        <f t="shared" si="110"/>
        <v>72.069999999999993</v>
      </c>
      <c r="J120" s="939">
        <v>144</v>
      </c>
      <c r="K120" s="975">
        <f t="shared" si="111"/>
        <v>0.91</v>
      </c>
      <c r="L120" s="1113">
        <v>6.05</v>
      </c>
      <c r="M120" s="1113">
        <f t="shared" si="116"/>
        <v>871.19999999999993</v>
      </c>
      <c r="N120" s="1117">
        <v>1</v>
      </c>
      <c r="O120" s="1113">
        <f t="shared" si="112"/>
        <v>871.2</v>
      </c>
      <c r="P120" s="1113">
        <f t="shared" si="113"/>
        <v>209.87</v>
      </c>
      <c r="Q120" s="1114">
        <f t="shared" si="114"/>
        <v>1081.0700000000002</v>
      </c>
    </row>
    <row r="121" spans="1:17" x14ac:dyDescent="0.25">
      <c r="A121" s="12" t="s">
        <v>692</v>
      </c>
      <c r="B121" s="990">
        <v>24</v>
      </c>
      <c r="C121" s="975">
        <f>ROUND(B121/159,2)</f>
        <v>0.15</v>
      </c>
      <c r="D121" s="1113">
        <v>6.05</v>
      </c>
      <c r="E121" s="1113">
        <f t="shared" si="115"/>
        <v>145.19999999999999</v>
      </c>
      <c r="F121" s="1117">
        <v>0.2</v>
      </c>
      <c r="G121" s="1113">
        <f>ROUND(E121*F121,2)</f>
        <v>29.04</v>
      </c>
      <c r="H121" s="1113">
        <f>ROUND(G121*0.2409,2)</f>
        <v>7</v>
      </c>
      <c r="I121" s="1114">
        <f>G121+H121</f>
        <v>36.04</v>
      </c>
      <c r="J121" s="939">
        <v>96</v>
      </c>
      <c r="K121" s="975">
        <f>ROUND(J121/159,2)</f>
        <v>0.6</v>
      </c>
      <c r="L121" s="1113">
        <v>6.05</v>
      </c>
      <c r="M121" s="1113">
        <f t="shared" si="116"/>
        <v>580.79999999999995</v>
      </c>
      <c r="N121" s="1117">
        <v>1</v>
      </c>
      <c r="O121" s="1113">
        <f>ROUND(M121*N121,2)</f>
        <v>580.79999999999995</v>
      </c>
      <c r="P121" s="1113">
        <f>ROUND(O121*0.2409,2)</f>
        <v>139.91</v>
      </c>
      <c r="Q121" s="1114">
        <f>O121+P121</f>
        <v>720.70999999999992</v>
      </c>
    </row>
    <row r="122" spans="1:17" x14ac:dyDescent="0.25">
      <c r="A122" s="12" t="s">
        <v>692</v>
      </c>
      <c r="B122" s="990">
        <v>56</v>
      </c>
      <c r="C122" s="975">
        <f>ROUND(B122/159,2)</f>
        <v>0.35</v>
      </c>
      <c r="D122" s="1113">
        <v>5.5</v>
      </c>
      <c r="E122" s="1113">
        <f t="shared" si="115"/>
        <v>308</v>
      </c>
      <c r="F122" s="1117">
        <v>0.2</v>
      </c>
      <c r="G122" s="1113">
        <f>ROUND(E122*F122,2)</f>
        <v>61.6</v>
      </c>
      <c r="H122" s="1113">
        <f>ROUND(G122*0.2409,2)</f>
        <v>14.84</v>
      </c>
      <c r="I122" s="1114">
        <f>G122+H122</f>
        <v>76.44</v>
      </c>
      <c r="J122" s="939">
        <v>168</v>
      </c>
      <c r="K122" s="975">
        <f>ROUND(J122/159,2)</f>
        <v>1.06</v>
      </c>
      <c r="L122" s="1113">
        <v>5.5</v>
      </c>
      <c r="M122" s="1113">
        <f t="shared" si="116"/>
        <v>924</v>
      </c>
      <c r="N122" s="1117">
        <v>1</v>
      </c>
      <c r="O122" s="1113">
        <f>ROUND(M122*N122,2)</f>
        <v>924</v>
      </c>
      <c r="P122" s="1113">
        <f>ROUND(O122*0.2409,2)</f>
        <v>222.59</v>
      </c>
      <c r="Q122" s="1114">
        <f>O122+P122</f>
        <v>1146.5899999999999</v>
      </c>
    </row>
    <row r="123" spans="1:17" x14ac:dyDescent="0.25">
      <c r="A123" s="12" t="s">
        <v>692</v>
      </c>
      <c r="B123" s="990"/>
      <c r="C123" s="975"/>
      <c r="D123" s="1113"/>
      <c r="E123" s="1113"/>
      <c r="F123" s="1117"/>
      <c r="G123" s="1113"/>
      <c r="H123" s="1113"/>
      <c r="I123" s="1114"/>
      <c r="J123" s="939">
        <v>24</v>
      </c>
      <c r="K123" s="975">
        <f t="shared" si="111"/>
        <v>0.15</v>
      </c>
      <c r="L123" s="1113">
        <v>5.5</v>
      </c>
      <c r="M123" s="1113">
        <f t="shared" si="116"/>
        <v>132</v>
      </c>
      <c r="N123" s="1117">
        <v>1</v>
      </c>
      <c r="O123" s="1113">
        <f t="shared" ref="O123:O128" si="117">ROUND(M123*N123,2)</f>
        <v>132</v>
      </c>
      <c r="P123" s="1113">
        <f t="shared" si="113"/>
        <v>31.8</v>
      </c>
      <c r="Q123" s="1114">
        <f t="shared" ref="Q123:Q128" si="118">O123+P123</f>
        <v>163.80000000000001</v>
      </c>
    </row>
    <row r="124" spans="1:17" x14ac:dyDescent="0.25">
      <c r="A124" s="12" t="s">
        <v>692</v>
      </c>
      <c r="B124" s="990"/>
      <c r="C124" s="975"/>
      <c r="D124" s="1113"/>
      <c r="E124" s="1113"/>
      <c r="F124" s="1117"/>
      <c r="G124" s="1113"/>
      <c r="H124" s="1113"/>
      <c r="I124" s="1114"/>
      <c r="J124" s="939">
        <v>48</v>
      </c>
      <c r="K124" s="975">
        <f t="shared" si="111"/>
        <v>0.3</v>
      </c>
      <c r="L124" s="1113">
        <v>6.05</v>
      </c>
      <c r="M124" s="1113">
        <f t="shared" si="116"/>
        <v>290.39999999999998</v>
      </c>
      <c r="N124" s="1117">
        <v>1</v>
      </c>
      <c r="O124" s="1113">
        <f t="shared" si="117"/>
        <v>290.39999999999998</v>
      </c>
      <c r="P124" s="1113">
        <f t="shared" si="113"/>
        <v>69.959999999999994</v>
      </c>
      <c r="Q124" s="1114">
        <f t="shared" si="118"/>
        <v>360.35999999999996</v>
      </c>
    </row>
    <row r="125" spans="1:17" x14ac:dyDescent="0.25">
      <c r="A125" s="12" t="s">
        <v>692</v>
      </c>
      <c r="B125" s="990"/>
      <c r="C125" s="975"/>
      <c r="D125" s="1113"/>
      <c r="E125" s="1113"/>
      <c r="F125" s="1117"/>
      <c r="G125" s="1113"/>
      <c r="H125" s="1113"/>
      <c r="I125" s="1114"/>
      <c r="J125" s="939">
        <v>24</v>
      </c>
      <c r="K125" s="975">
        <f t="shared" si="111"/>
        <v>0.15</v>
      </c>
      <c r="L125" s="1113">
        <v>6.05</v>
      </c>
      <c r="M125" s="1113">
        <f t="shared" si="116"/>
        <v>145.19999999999999</v>
      </c>
      <c r="N125" s="1117">
        <v>1</v>
      </c>
      <c r="O125" s="1113">
        <f t="shared" si="117"/>
        <v>145.19999999999999</v>
      </c>
      <c r="P125" s="1113">
        <f t="shared" si="113"/>
        <v>34.979999999999997</v>
      </c>
      <c r="Q125" s="1114">
        <f t="shared" si="118"/>
        <v>180.17999999999998</v>
      </c>
    </row>
    <row r="126" spans="1:17" x14ac:dyDescent="0.25">
      <c r="A126" s="12" t="s">
        <v>692</v>
      </c>
      <c r="B126" s="990">
        <v>40</v>
      </c>
      <c r="C126" s="975">
        <f t="shared" si="107"/>
        <v>0.25</v>
      </c>
      <c r="D126" s="1113">
        <v>5.5</v>
      </c>
      <c r="E126" s="1113">
        <f t="shared" si="115"/>
        <v>220</v>
      </c>
      <c r="F126" s="1117">
        <v>0.2</v>
      </c>
      <c r="G126" s="1113">
        <f t="shared" ref="G126:G127" si="119">ROUND(E126*F126,2)</f>
        <v>44</v>
      </c>
      <c r="H126" s="1113">
        <f t="shared" si="109"/>
        <v>10.6</v>
      </c>
      <c r="I126" s="1114">
        <f t="shared" ref="I126:I127" si="120">G126+H126</f>
        <v>54.6</v>
      </c>
      <c r="J126" s="939">
        <v>56</v>
      </c>
      <c r="K126" s="975">
        <f t="shared" si="111"/>
        <v>0.35</v>
      </c>
      <c r="L126" s="1113">
        <v>5.5</v>
      </c>
      <c r="M126" s="1113">
        <f t="shared" si="116"/>
        <v>308</v>
      </c>
      <c r="N126" s="1117">
        <v>1</v>
      </c>
      <c r="O126" s="1113">
        <f t="shared" si="117"/>
        <v>308</v>
      </c>
      <c r="P126" s="1113">
        <f t="shared" si="113"/>
        <v>74.2</v>
      </c>
      <c r="Q126" s="1114">
        <f t="shared" si="118"/>
        <v>382.2</v>
      </c>
    </row>
    <row r="127" spans="1:17" x14ac:dyDescent="0.25">
      <c r="A127" s="12" t="s">
        <v>692</v>
      </c>
      <c r="B127" s="990">
        <v>48</v>
      </c>
      <c r="C127" s="975">
        <f t="shared" si="107"/>
        <v>0.3</v>
      </c>
      <c r="D127" s="1113">
        <v>5.5</v>
      </c>
      <c r="E127" s="1113">
        <f t="shared" si="115"/>
        <v>264</v>
      </c>
      <c r="F127" s="1117">
        <v>0.2</v>
      </c>
      <c r="G127" s="1113">
        <f t="shared" si="119"/>
        <v>52.8</v>
      </c>
      <c r="H127" s="1113">
        <f t="shared" si="109"/>
        <v>12.72</v>
      </c>
      <c r="I127" s="1114">
        <f t="shared" si="120"/>
        <v>65.52</v>
      </c>
      <c r="J127" s="939">
        <v>112</v>
      </c>
      <c r="K127" s="975">
        <f t="shared" si="111"/>
        <v>0.7</v>
      </c>
      <c r="L127" s="1113">
        <v>5.5</v>
      </c>
      <c r="M127" s="1113">
        <f t="shared" si="116"/>
        <v>616</v>
      </c>
      <c r="N127" s="1117">
        <v>1</v>
      </c>
      <c r="O127" s="1113">
        <f t="shared" si="117"/>
        <v>616</v>
      </c>
      <c r="P127" s="1113">
        <f t="shared" si="113"/>
        <v>148.38999999999999</v>
      </c>
      <c r="Q127" s="1114">
        <f t="shared" si="118"/>
        <v>764.39</v>
      </c>
    </row>
    <row r="128" spans="1:17" x14ac:dyDescent="0.25">
      <c r="A128" s="12" t="s">
        <v>692</v>
      </c>
      <c r="B128" s="990"/>
      <c r="C128" s="975"/>
      <c r="D128" s="1113"/>
      <c r="E128" s="1113"/>
      <c r="F128" s="1117"/>
      <c r="G128" s="1113"/>
      <c r="H128" s="1113"/>
      <c r="I128" s="1114"/>
      <c r="J128" s="939">
        <v>96</v>
      </c>
      <c r="K128" s="975">
        <f t="shared" si="111"/>
        <v>0.6</v>
      </c>
      <c r="L128" s="1113">
        <v>6.05</v>
      </c>
      <c r="M128" s="1113">
        <f t="shared" si="116"/>
        <v>580.79999999999995</v>
      </c>
      <c r="N128" s="1117">
        <v>1</v>
      </c>
      <c r="O128" s="1113">
        <f t="shared" si="117"/>
        <v>580.79999999999995</v>
      </c>
      <c r="P128" s="1113">
        <f t="shared" si="113"/>
        <v>139.91</v>
      </c>
      <c r="Q128" s="1114">
        <f t="shared" si="118"/>
        <v>720.70999999999992</v>
      </c>
    </row>
    <row r="129" spans="1:17" ht="58.15" customHeight="1" x14ac:dyDescent="0.25">
      <c r="A129" s="985" t="s">
        <v>10</v>
      </c>
      <c r="B129" s="1033">
        <f>SUM(B130:B134)</f>
        <v>144</v>
      </c>
      <c r="C129" s="1095">
        <f t="shared" ref="C129:I129" si="121">SUM(C130:C134)</f>
        <v>0.89999999999999991</v>
      </c>
      <c r="D129" s="1095"/>
      <c r="E129" s="1095"/>
      <c r="F129" s="1095"/>
      <c r="G129" s="1095">
        <f t="shared" si="121"/>
        <v>126.72000000000001</v>
      </c>
      <c r="H129" s="1095">
        <f t="shared" si="121"/>
        <v>30.529999999999998</v>
      </c>
      <c r="I129" s="1096">
        <f t="shared" si="121"/>
        <v>157.25</v>
      </c>
      <c r="J129" s="978">
        <f>SUM(J130:J134)</f>
        <v>400</v>
      </c>
      <c r="K129" s="976">
        <f t="shared" ref="K129" si="122">SUM(K130:K134)</f>
        <v>2.52</v>
      </c>
      <c r="L129" s="972"/>
      <c r="M129" s="972"/>
      <c r="N129" s="1118"/>
      <c r="O129" s="972">
        <f t="shared" ref="O129" si="123">SUM(O130:O134)</f>
        <v>1759.9999999999998</v>
      </c>
      <c r="P129" s="972">
        <f t="shared" ref="P129" si="124">SUM(P130:P134)</f>
        <v>423.98</v>
      </c>
      <c r="Q129" s="973">
        <f t="shared" ref="Q129" si="125">SUM(Q130:Q134)</f>
        <v>2183.98</v>
      </c>
    </row>
    <row r="130" spans="1:17" x14ac:dyDescent="0.25">
      <c r="A130" s="12" t="s">
        <v>193</v>
      </c>
      <c r="B130" s="990">
        <v>48</v>
      </c>
      <c r="C130" s="975">
        <f>ROUND(B130/159,2)</f>
        <v>0.3</v>
      </c>
      <c r="D130" s="1113">
        <v>4.4000000000000004</v>
      </c>
      <c r="E130" s="1113">
        <f t="shared" ref="E130:E134" si="126">B130*D130</f>
        <v>211.20000000000002</v>
      </c>
      <c r="F130" s="1117">
        <v>0.2</v>
      </c>
      <c r="G130" s="1113">
        <f>ROUND(E130*F130,2)</f>
        <v>42.24</v>
      </c>
      <c r="H130" s="1113">
        <f>ROUND(G130*0.2409,2)</f>
        <v>10.18</v>
      </c>
      <c r="I130" s="1114">
        <f>G130+H130</f>
        <v>52.42</v>
      </c>
      <c r="J130" s="939">
        <v>136</v>
      </c>
      <c r="K130" s="975">
        <f>ROUND(J130/159,2)</f>
        <v>0.86</v>
      </c>
      <c r="L130" s="1113">
        <v>4.4000000000000004</v>
      </c>
      <c r="M130" s="1113">
        <f t="shared" ref="M130:M134" si="127">J130*L130</f>
        <v>598.40000000000009</v>
      </c>
      <c r="N130" s="1117">
        <v>1</v>
      </c>
      <c r="O130" s="1113">
        <f>ROUND(M130*N130,2)</f>
        <v>598.4</v>
      </c>
      <c r="P130" s="1113">
        <f>ROUND(O130*0.2409,2)</f>
        <v>144.15</v>
      </c>
      <c r="Q130" s="1114">
        <f>O130+P130</f>
        <v>742.55</v>
      </c>
    </row>
    <row r="131" spans="1:17" x14ac:dyDescent="0.25">
      <c r="A131" s="12" t="s">
        <v>193</v>
      </c>
      <c r="B131" s="990">
        <v>56</v>
      </c>
      <c r="C131" s="975">
        <f>ROUND(B131/159,2)</f>
        <v>0.35</v>
      </c>
      <c r="D131" s="1113">
        <v>4.4000000000000004</v>
      </c>
      <c r="E131" s="1113">
        <f t="shared" si="126"/>
        <v>246.40000000000003</v>
      </c>
      <c r="F131" s="1117">
        <v>0.2</v>
      </c>
      <c r="G131" s="1113">
        <f>ROUND(E131*F131,2)</f>
        <v>49.28</v>
      </c>
      <c r="H131" s="1113">
        <f>ROUND(G131*0.2409,2)</f>
        <v>11.87</v>
      </c>
      <c r="I131" s="1114">
        <f>G131+H131</f>
        <v>61.15</v>
      </c>
      <c r="J131" s="939">
        <v>48</v>
      </c>
      <c r="K131" s="975">
        <f>ROUND(J131/159,2)</f>
        <v>0.3</v>
      </c>
      <c r="L131" s="1113">
        <v>4.4000000000000004</v>
      </c>
      <c r="M131" s="1113">
        <f t="shared" si="127"/>
        <v>211.20000000000002</v>
      </c>
      <c r="N131" s="1117">
        <v>1</v>
      </c>
      <c r="O131" s="1113">
        <f>ROUND(M131*N131,2)</f>
        <v>211.2</v>
      </c>
      <c r="P131" s="1113">
        <f>ROUND(O131*0.2409,2)</f>
        <v>50.88</v>
      </c>
      <c r="Q131" s="1114">
        <f>O131+P131</f>
        <v>262.08</v>
      </c>
    </row>
    <row r="132" spans="1:17" x14ac:dyDescent="0.25">
      <c r="A132" s="12" t="s">
        <v>193</v>
      </c>
      <c r="B132" s="990"/>
      <c r="C132" s="975"/>
      <c r="D132" s="1113"/>
      <c r="E132" s="1113"/>
      <c r="F132" s="1117"/>
      <c r="G132" s="1113"/>
      <c r="H132" s="1113"/>
      <c r="I132" s="1114"/>
      <c r="J132" s="939">
        <v>40</v>
      </c>
      <c r="K132" s="975">
        <f>ROUND(J132/159,2)</f>
        <v>0.25</v>
      </c>
      <c r="L132" s="1113">
        <v>4.4000000000000004</v>
      </c>
      <c r="M132" s="1113">
        <f t="shared" si="127"/>
        <v>176</v>
      </c>
      <c r="N132" s="1117">
        <v>1</v>
      </c>
      <c r="O132" s="1113">
        <f>ROUND(M132*N132,2)</f>
        <v>176</v>
      </c>
      <c r="P132" s="1113">
        <f>ROUND(O132*0.2409,2)</f>
        <v>42.4</v>
      </c>
      <c r="Q132" s="1114">
        <f>O132+P132</f>
        <v>218.4</v>
      </c>
    </row>
    <row r="133" spans="1:17" x14ac:dyDescent="0.25">
      <c r="A133" s="12" t="s">
        <v>193</v>
      </c>
      <c r="B133" s="990">
        <v>24</v>
      </c>
      <c r="C133" s="975">
        <f>ROUND(B133/159,2)</f>
        <v>0.15</v>
      </c>
      <c r="D133" s="1113">
        <v>4.4000000000000004</v>
      </c>
      <c r="E133" s="1113">
        <f t="shared" si="126"/>
        <v>105.60000000000001</v>
      </c>
      <c r="F133" s="1117">
        <v>0.2</v>
      </c>
      <c r="G133" s="1113">
        <f>ROUND(E133*F133,2)</f>
        <v>21.12</v>
      </c>
      <c r="H133" s="1113">
        <f>ROUND(G133*0.2409,2)</f>
        <v>5.09</v>
      </c>
      <c r="I133" s="1114">
        <f>G133+H133</f>
        <v>26.21</v>
      </c>
      <c r="J133" s="939">
        <v>144</v>
      </c>
      <c r="K133" s="975">
        <f>ROUND(J133/159,2)</f>
        <v>0.91</v>
      </c>
      <c r="L133" s="1113">
        <v>4.4000000000000004</v>
      </c>
      <c r="M133" s="1113">
        <f t="shared" si="127"/>
        <v>633.6</v>
      </c>
      <c r="N133" s="1117">
        <v>1</v>
      </c>
      <c r="O133" s="1113">
        <f>ROUND(M133*N133,2)</f>
        <v>633.6</v>
      </c>
      <c r="P133" s="1113">
        <f>ROUND(O133*0.2409,2)</f>
        <v>152.63</v>
      </c>
      <c r="Q133" s="1114">
        <f>O133+P133</f>
        <v>786.23</v>
      </c>
    </row>
    <row r="134" spans="1:17" x14ac:dyDescent="0.25">
      <c r="A134" s="12" t="s">
        <v>193</v>
      </c>
      <c r="B134" s="990">
        <v>16</v>
      </c>
      <c r="C134" s="975">
        <f>ROUND(B134/159,2)</f>
        <v>0.1</v>
      </c>
      <c r="D134" s="1113">
        <v>4.4000000000000004</v>
      </c>
      <c r="E134" s="1113">
        <f t="shared" si="126"/>
        <v>70.400000000000006</v>
      </c>
      <c r="F134" s="1117">
        <v>0.2</v>
      </c>
      <c r="G134" s="1113">
        <f>ROUND(E134*F134,2)</f>
        <v>14.08</v>
      </c>
      <c r="H134" s="1113">
        <f>ROUND(G134*0.2409,2)</f>
        <v>3.39</v>
      </c>
      <c r="I134" s="1114">
        <f>G134+H134</f>
        <v>17.47</v>
      </c>
      <c r="J134" s="939">
        <v>32</v>
      </c>
      <c r="K134" s="975">
        <f>ROUND(J134/159,2)</f>
        <v>0.2</v>
      </c>
      <c r="L134" s="1113">
        <v>4.4000000000000004</v>
      </c>
      <c r="M134" s="1113">
        <f t="shared" si="127"/>
        <v>140.80000000000001</v>
      </c>
      <c r="N134" s="1117">
        <v>1</v>
      </c>
      <c r="O134" s="1113">
        <f>ROUND(M134*N134,2)</f>
        <v>140.80000000000001</v>
      </c>
      <c r="P134" s="1113">
        <f>ROUND(O134*0.2409,2)</f>
        <v>33.92</v>
      </c>
      <c r="Q134" s="1114">
        <f>O134+P134</f>
        <v>174.72000000000003</v>
      </c>
    </row>
    <row r="135" spans="1:17" ht="37.5" customHeight="1" x14ac:dyDescent="0.25">
      <c r="A135" s="985" t="s">
        <v>8</v>
      </c>
      <c r="B135" s="1033">
        <f>SUM(B136:B139)</f>
        <v>152</v>
      </c>
      <c r="C135" s="1095">
        <f t="shared" ref="C135:I135" si="128">SUM(C136:C139)</f>
        <v>0.95000000000000007</v>
      </c>
      <c r="D135" s="1095"/>
      <c r="E135" s="1095"/>
      <c r="F135" s="1095"/>
      <c r="G135" s="1095">
        <f t="shared" si="128"/>
        <v>115.09</v>
      </c>
      <c r="H135" s="1095">
        <f t="shared" si="128"/>
        <v>27.71</v>
      </c>
      <c r="I135" s="1096">
        <f t="shared" si="128"/>
        <v>142.80000000000001</v>
      </c>
      <c r="J135" s="978">
        <f>SUM(J136:J139)</f>
        <v>422</v>
      </c>
      <c r="K135" s="976">
        <f t="shared" ref="K135" si="129">SUM(K136:K139)</f>
        <v>2.66</v>
      </c>
      <c r="L135" s="972"/>
      <c r="M135" s="972"/>
      <c r="N135" s="1118"/>
      <c r="O135" s="972">
        <f t="shared" ref="O135" si="130">SUM(O136:O139)</f>
        <v>1600.4499999999998</v>
      </c>
      <c r="P135" s="972">
        <f t="shared" ref="P135" si="131">SUM(P136:P139)</f>
        <v>385.54</v>
      </c>
      <c r="Q135" s="973">
        <f t="shared" ref="Q135" si="132">SUM(Q136:Q139)</f>
        <v>1985.9899999999998</v>
      </c>
    </row>
    <row r="136" spans="1:17" x14ac:dyDescent="0.25">
      <c r="A136" s="12" t="s">
        <v>182</v>
      </c>
      <c r="B136" s="990">
        <v>40</v>
      </c>
      <c r="C136" s="975">
        <f>ROUND(B136/159,2)</f>
        <v>0.25</v>
      </c>
      <c r="D136" s="1113">
        <v>643</v>
      </c>
      <c r="E136" s="1113">
        <f>C136*D136</f>
        <v>160.75</v>
      </c>
      <c r="F136" s="1117">
        <v>0.2</v>
      </c>
      <c r="G136" s="1113">
        <f t="shared" ref="G136:G139" si="133">ROUND(E136*F136,2)</f>
        <v>32.15</v>
      </c>
      <c r="H136" s="1113">
        <f>ROUND(G136*0.2409,2)</f>
        <v>7.74</v>
      </c>
      <c r="I136" s="1114">
        <f t="shared" ref="I136:I139" si="134">G136+H136</f>
        <v>39.89</v>
      </c>
      <c r="J136" s="939">
        <v>103</v>
      </c>
      <c r="K136" s="975">
        <f>ROUND(J136/159,2)</f>
        <v>0.65</v>
      </c>
      <c r="L136" s="1113">
        <v>643</v>
      </c>
      <c r="M136" s="1113">
        <f>K136*L136</f>
        <v>417.95</v>
      </c>
      <c r="N136" s="1117">
        <v>1</v>
      </c>
      <c r="O136" s="1113">
        <f t="shared" ref="O136:O139" si="135">ROUND(M136*N136,2)</f>
        <v>417.95</v>
      </c>
      <c r="P136" s="1113">
        <f>ROUND(O136*0.2409,2)</f>
        <v>100.68</v>
      </c>
      <c r="Q136" s="1114">
        <f t="shared" ref="Q136:Q139" si="136">O136+P136</f>
        <v>518.63</v>
      </c>
    </row>
    <row r="137" spans="1:17" x14ac:dyDescent="0.25">
      <c r="A137" s="12" t="s">
        <v>182</v>
      </c>
      <c r="B137" s="990">
        <v>48</v>
      </c>
      <c r="C137" s="975">
        <f>ROUND(B137/159,2)</f>
        <v>0.3</v>
      </c>
      <c r="D137" s="1113">
        <v>3.85</v>
      </c>
      <c r="E137" s="1113">
        <f t="shared" ref="E137:E138" si="137">B137*D137</f>
        <v>184.8</v>
      </c>
      <c r="F137" s="1117">
        <v>0.2</v>
      </c>
      <c r="G137" s="1113">
        <f t="shared" si="133"/>
        <v>36.96</v>
      </c>
      <c r="H137" s="1113">
        <f>ROUND(G137*0.2409,2)</f>
        <v>8.9</v>
      </c>
      <c r="I137" s="1114">
        <f t="shared" si="134"/>
        <v>45.86</v>
      </c>
      <c r="J137" s="939">
        <v>144</v>
      </c>
      <c r="K137" s="975">
        <f>ROUND(J137/159,2)</f>
        <v>0.91</v>
      </c>
      <c r="L137" s="1113">
        <v>3.85</v>
      </c>
      <c r="M137" s="1113">
        <f t="shared" ref="M137:M138" si="138">J137*L137</f>
        <v>554.4</v>
      </c>
      <c r="N137" s="1117">
        <v>1</v>
      </c>
      <c r="O137" s="1113">
        <f t="shared" si="135"/>
        <v>554.4</v>
      </c>
      <c r="P137" s="1113">
        <f>ROUND(O137*0.2409,2)</f>
        <v>133.55000000000001</v>
      </c>
      <c r="Q137" s="1114">
        <f t="shared" si="136"/>
        <v>687.95</v>
      </c>
    </row>
    <row r="138" spans="1:17" x14ac:dyDescent="0.25">
      <c r="A138" s="12" t="s">
        <v>182</v>
      </c>
      <c r="B138" s="990">
        <v>24</v>
      </c>
      <c r="C138" s="975">
        <f>ROUND(B138/159,2)</f>
        <v>0.15</v>
      </c>
      <c r="D138" s="1113">
        <v>3.85</v>
      </c>
      <c r="E138" s="1113">
        <f t="shared" si="137"/>
        <v>92.4</v>
      </c>
      <c r="F138" s="1117">
        <v>0.2</v>
      </c>
      <c r="G138" s="1113">
        <f t="shared" si="133"/>
        <v>18.48</v>
      </c>
      <c r="H138" s="1113">
        <f>ROUND(G138*0.2409,2)</f>
        <v>4.45</v>
      </c>
      <c r="I138" s="1114">
        <f t="shared" si="134"/>
        <v>22.93</v>
      </c>
      <c r="J138" s="939">
        <v>56</v>
      </c>
      <c r="K138" s="975">
        <f>ROUND(J138/159,2)</f>
        <v>0.35</v>
      </c>
      <c r="L138" s="1113">
        <v>3.85</v>
      </c>
      <c r="M138" s="1113">
        <f t="shared" si="138"/>
        <v>215.6</v>
      </c>
      <c r="N138" s="1117">
        <v>1</v>
      </c>
      <c r="O138" s="1113">
        <f t="shared" si="135"/>
        <v>215.6</v>
      </c>
      <c r="P138" s="1113">
        <f>ROUND(O138*0.2409,2)</f>
        <v>51.94</v>
      </c>
      <c r="Q138" s="1114">
        <f t="shared" si="136"/>
        <v>267.53999999999996</v>
      </c>
    </row>
    <row r="139" spans="1:17" x14ac:dyDescent="0.25">
      <c r="A139" s="12" t="s">
        <v>461</v>
      </c>
      <c r="B139" s="990">
        <v>40</v>
      </c>
      <c r="C139" s="975">
        <f>ROUND(B139/159,2)</f>
        <v>0.25</v>
      </c>
      <c r="D139" s="1113">
        <v>550</v>
      </c>
      <c r="E139" s="1113">
        <f>C139*D139</f>
        <v>137.5</v>
      </c>
      <c r="F139" s="1117">
        <v>0.2</v>
      </c>
      <c r="G139" s="1113">
        <f t="shared" si="133"/>
        <v>27.5</v>
      </c>
      <c r="H139" s="1113">
        <f>ROUND(G139*0.2409,2)</f>
        <v>6.62</v>
      </c>
      <c r="I139" s="1114">
        <f t="shared" si="134"/>
        <v>34.119999999999997</v>
      </c>
      <c r="J139" s="939">
        <v>119</v>
      </c>
      <c r="K139" s="975">
        <f>ROUND(J139/159,2)</f>
        <v>0.75</v>
      </c>
      <c r="L139" s="1113">
        <v>550</v>
      </c>
      <c r="M139" s="1113">
        <f>K139*L139</f>
        <v>412.5</v>
      </c>
      <c r="N139" s="1117">
        <v>1</v>
      </c>
      <c r="O139" s="1113">
        <f t="shared" si="135"/>
        <v>412.5</v>
      </c>
      <c r="P139" s="1113">
        <f>ROUND(O139*0.2409,2)</f>
        <v>99.37</v>
      </c>
      <c r="Q139" s="1114">
        <f t="shared" si="136"/>
        <v>511.87</v>
      </c>
    </row>
    <row r="140" spans="1:17" s="1110" customFormat="1" x14ac:dyDescent="0.25">
      <c r="A140" s="349" t="s">
        <v>1831</v>
      </c>
      <c r="B140" s="925">
        <f>B141+B156+B159</f>
        <v>606</v>
      </c>
      <c r="C140" s="1220">
        <f>C141+C156+C159</f>
        <v>3.79</v>
      </c>
      <c r="D140" s="1220"/>
      <c r="E140" s="1220"/>
      <c r="F140" s="1220"/>
      <c r="G140" s="1220">
        <f t="shared" ref="G140:I140" si="139">G141+G156+G159</f>
        <v>540.76</v>
      </c>
      <c r="H140" s="1220">
        <f t="shared" si="139"/>
        <v>130.27000000000001</v>
      </c>
      <c r="I140" s="630">
        <f t="shared" si="139"/>
        <v>671.03000000000009</v>
      </c>
      <c r="J140" s="935">
        <f>J141+J156+J159</f>
        <v>1673</v>
      </c>
      <c r="K140" s="982">
        <f>K141+K156+K159</f>
        <v>10.479999999999999</v>
      </c>
      <c r="L140" s="1112"/>
      <c r="M140" s="1112"/>
      <c r="N140" s="1121"/>
      <c r="O140" s="1112">
        <f t="shared" ref="O140" si="140">O141+O156+O159</f>
        <v>7500.6399999999994</v>
      </c>
      <c r="P140" s="1112">
        <f t="shared" ref="P140" si="141">P141+P156+P159</f>
        <v>1806.89</v>
      </c>
      <c r="Q140" s="937">
        <f t="shared" ref="Q140" si="142">Q141+Q156+Q159</f>
        <v>9307.5300000000007</v>
      </c>
    </row>
    <row r="141" spans="1:17" ht="49.5" x14ac:dyDescent="0.25">
      <c r="A141" s="985" t="s">
        <v>9</v>
      </c>
      <c r="B141" s="1033">
        <f>SUM(B142:B155)</f>
        <v>414</v>
      </c>
      <c r="C141" s="1095">
        <f t="shared" ref="C141:I141" si="143">SUM(C142:C155)</f>
        <v>2.59</v>
      </c>
      <c r="D141" s="1095"/>
      <c r="E141" s="1095"/>
      <c r="F141" s="1095"/>
      <c r="G141" s="1095">
        <f t="shared" si="143"/>
        <v>405.08000000000004</v>
      </c>
      <c r="H141" s="1095">
        <f t="shared" si="143"/>
        <v>97.580000000000013</v>
      </c>
      <c r="I141" s="1096">
        <f t="shared" si="143"/>
        <v>502.66</v>
      </c>
      <c r="J141" s="978">
        <f>SUM(J142:J155)</f>
        <v>1145</v>
      </c>
      <c r="K141" s="976">
        <f t="shared" ref="K141" si="144">SUM(K142:K155)</f>
        <v>7.1799999999999988</v>
      </c>
      <c r="L141" s="972"/>
      <c r="M141" s="972"/>
      <c r="N141" s="1118"/>
      <c r="O141" s="972">
        <f t="shared" ref="O141" si="145">SUM(O142:O155)</f>
        <v>5649.28</v>
      </c>
      <c r="P141" s="972">
        <f t="shared" ref="P141" si="146">SUM(P142:P155)</f>
        <v>1360.91</v>
      </c>
      <c r="Q141" s="973">
        <f t="shared" ref="Q141" si="147">SUM(Q142:Q155)</f>
        <v>7010.1900000000005</v>
      </c>
    </row>
    <row r="142" spans="1:17" x14ac:dyDescent="0.25">
      <c r="A142" s="12" t="s">
        <v>1832</v>
      </c>
      <c r="B142" s="990">
        <v>30</v>
      </c>
      <c r="C142" s="975">
        <f t="shared" ref="C142:C154" si="148">ROUND(B142/159,2)</f>
        <v>0.19</v>
      </c>
      <c r="D142" s="1113">
        <v>1100</v>
      </c>
      <c r="E142" s="1113">
        <f>C142*D142</f>
        <v>209</v>
      </c>
      <c r="F142" s="1117">
        <v>0.2</v>
      </c>
      <c r="G142" s="1113">
        <f t="shared" ref="G142:G147" si="149">ROUND(E142*F142,2)</f>
        <v>41.8</v>
      </c>
      <c r="H142" s="1113">
        <f t="shared" ref="H142:H154" si="150">ROUND(G142*0.2409,2)</f>
        <v>10.07</v>
      </c>
      <c r="I142" s="1114">
        <f t="shared" ref="I142:I147" si="151">G142+H142</f>
        <v>51.87</v>
      </c>
      <c r="J142" s="939">
        <v>89</v>
      </c>
      <c r="K142" s="975">
        <f t="shared" ref="K142:K154" si="152">ROUND(J142/159,2)</f>
        <v>0.56000000000000005</v>
      </c>
      <c r="L142" s="1113">
        <v>1100</v>
      </c>
      <c r="M142" s="1113">
        <f>K142*L142</f>
        <v>616.00000000000011</v>
      </c>
      <c r="N142" s="1117">
        <v>1</v>
      </c>
      <c r="O142" s="1113">
        <f t="shared" ref="O142:O147" si="153">ROUND(M142*N142,2)</f>
        <v>616</v>
      </c>
      <c r="P142" s="1113">
        <f t="shared" ref="P142:P154" si="154">ROUND(O142*0.2409,2)</f>
        <v>148.38999999999999</v>
      </c>
      <c r="Q142" s="1114">
        <f t="shared" ref="Q142:Q147" si="155">O142+P142</f>
        <v>764.39</v>
      </c>
    </row>
    <row r="143" spans="1:17" x14ac:dyDescent="0.25">
      <c r="A143" s="12" t="s">
        <v>1833</v>
      </c>
      <c r="B143" s="990"/>
      <c r="C143" s="975"/>
      <c r="D143" s="1113"/>
      <c r="E143" s="1113"/>
      <c r="F143" s="1117"/>
      <c r="G143" s="1113"/>
      <c r="H143" s="1113"/>
      <c r="I143" s="1114"/>
      <c r="J143" s="939">
        <v>40</v>
      </c>
      <c r="K143" s="975">
        <f t="shared" si="152"/>
        <v>0.25</v>
      </c>
      <c r="L143" s="1113">
        <v>4.71</v>
      </c>
      <c r="M143" s="1113">
        <f t="shared" ref="M143:M155" si="156">J143*L143</f>
        <v>188.4</v>
      </c>
      <c r="N143" s="1117">
        <v>1</v>
      </c>
      <c r="O143" s="1113">
        <f t="shared" si="153"/>
        <v>188.4</v>
      </c>
      <c r="P143" s="1113">
        <f t="shared" si="154"/>
        <v>45.39</v>
      </c>
      <c r="Q143" s="1114">
        <f t="shared" si="155"/>
        <v>233.79000000000002</v>
      </c>
    </row>
    <row r="144" spans="1:17" x14ac:dyDescent="0.25">
      <c r="A144" s="12" t="s">
        <v>1833</v>
      </c>
      <c r="B144" s="990">
        <v>24</v>
      </c>
      <c r="C144" s="975">
        <f t="shared" si="148"/>
        <v>0.15</v>
      </c>
      <c r="D144" s="1113">
        <v>4.71</v>
      </c>
      <c r="E144" s="1113">
        <f t="shared" ref="E144:E155" si="157">B144*D144</f>
        <v>113.03999999999999</v>
      </c>
      <c r="F144" s="1117">
        <v>0.2</v>
      </c>
      <c r="G144" s="1113">
        <f t="shared" si="149"/>
        <v>22.61</v>
      </c>
      <c r="H144" s="1113">
        <f t="shared" si="150"/>
        <v>5.45</v>
      </c>
      <c r="I144" s="1114">
        <f t="shared" si="151"/>
        <v>28.06</v>
      </c>
      <c r="J144" s="939">
        <v>72</v>
      </c>
      <c r="K144" s="975">
        <f t="shared" si="152"/>
        <v>0.45</v>
      </c>
      <c r="L144" s="1113">
        <v>4.71</v>
      </c>
      <c r="M144" s="1113">
        <f t="shared" si="156"/>
        <v>339.12</v>
      </c>
      <c r="N144" s="1117">
        <v>1</v>
      </c>
      <c r="O144" s="1113">
        <f t="shared" si="153"/>
        <v>339.12</v>
      </c>
      <c r="P144" s="1113">
        <f t="shared" si="154"/>
        <v>81.69</v>
      </c>
      <c r="Q144" s="1114">
        <f t="shared" si="155"/>
        <v>420.81</v>
      </c>
    </row>
    <row r="145" spans="1:17" x14ac:dyDescent="0.25">
      <c r="A145" s="12" t="s">
        <v>1833</v>
      </c>
      <c r="B145" s="990">
        <v>24</v>
      </c>
      <c r="C145" s="975">
        <f t="shared" si="148"/>
        <v>0.15</v>
      </c>
      <c r="D145" s="1113">
        <v>4.71</v>
      </c>
      <c r="E145" s="1113">
        <f t="shared" si="157"/>
        <v>113.03999999999999</v>
      </c>
      <c r="F145" s="1117">
        <v>0.2</v>
      </c>
      <c r="G145" s="1113">
        <f t="shared" si="149"/>
        <v>22.61</v>
      </c>
      <c r="H145" s="1113">
        <f t="shared" si="150"/>
        <v>5.45</v>
      </c>
      <c r="I145" s="1114">
        <f t="shared" si="151"/>
        <v>28.06</v>
      </c>
      <c r="J145" s="939">
        <v>136</v>
      </c>
      <c r="K145" s="975">
        <f t="shared" si="152"/>
        <v>0.86</v>
      </c>
      <c r="L145" s="1113">
        <v>4.71</v>
      </c>
      <c r="M145" s="1113">
        <f t="shared" si="156"/>
        <v>640.55999999999995</v>
      </c>
      <c r="N145" s="1117">
        <v>1</v>
      </c>
      <c r="O145" s="1113">
        <f t="shared" si="153"/>
        <v>640.55999999999995</v>
      </c>
      <c r="P145" s="1113">
        <f t="shared" si="154"/>
        <v>154.31</v>
      </c>
      <c r="Q145" s="1114">
        <f t="shared" si="155"/>
        <v>794.86999999999989</v>
      </c>
    </row>
    <row r="146" spans="1:17" x14ac:dyDescent="0.25">
      <c r="A146" s="12" t="s">
        <v>1833</v>
      </c>
      <c r="B146" s="990">
        <v>48</v>
      </c>
      <c r="C146" s="975">
        <f t="shared" si="148"/>
        <v>0.3</v>
      </c>
      <c r="D146" s="1113">
        <v>4.71</v>
      </c>
      <c r="E146" s="1113">
        <f t="shared" si="157"/>
        <v>226.07999999999998</v>
      </c>
      <c r="F146" s="1117">
        <v>0.2</v>
      </c>
      <c r="G146" s="1113">
        <f t="shared" si="149"/>
        <v>45.22</v>
      </c>
      <c r="H146" s="1113">
        <f t="shared" si="150"/>
        <v>10.89</v>
      </c>
      <c r="I146" s="1114">
        <f t="shared" si="151"/>
        <v>56.11</v>
      </c>
      <c r="J146" s="939">
        <v>112</v>
      </c>
      <c r="K146" s="975">
        <f t="shared" si="152"/>
        <v>0.7</v>
      </c>
      <c r="L146" s="1113">
        <v>4.71</v>
      </c>
      <c r="M146" s="1113">
        <f t="shared" si="156"/>
        <v>527.52</v>
      </c>
      <c r="N146" s="1117">
        <v>1</v>
      </c>
      <c r="O146" s="1113">
        <f t="shared" si="153"/>
        <v>527.52</v>
      </c>
      <c r="P146" s="1113">
        <f t="shared" si="154"/>
        <v>127.08</v>
      </c>
      <c r="Q146" s="1114">
        <f t="shared" si="155"/>
        <v>654.6</v>
      </c>
    </row>
    <row r="147" spans="1:17" x14ac:dyDescent="0.25">
      <c r="A147" s="12" t="s">
        <v>1833</v>
      </c>
      <c r="B147" s="990">
        <v>48</v>
      </c>
      <c r="C147" s="975">
        <f t="shared" si="148"/>
        <v>0.3</v>
      </c>
      <c r="D147" s="1113">
        <v>4.71</v>
      </c>
      <c r="E147" s="1113">
        <f t="shared" si="157"/>
        <v>226.07999999999998</v>
      </c>
      <c r="F147" s="1117">
        <v>0.2</v>
      </c>
      <c r="G147" s="1113">
        <f t="shared" si="149"/>
        <v>45.22</v>
      </c>
      <c r="H147" s="1113">
        <f t="shared" si="150"/>
        <v>10.89</v>
      </c>
      <c r="I147" s="1114">
        <f t="shared" si="151"/>
        <v>56.11</v>
      </c>
      <c r="J147" s="939">
        <v>96</v>
      </c>
      <c r="K147" s="975">
        <f t="shared" si="152"/>
        <v>0.6</v>
      </c>
      <c r="L147" s="1113">
        <v>4.71</v>
      </c>
      <c r="M147" s="1113">
        <f t="shared" si="156"/>
        <v>452.15999999999997</v>
      </c>
      <c r="N147" s="1117">
        <v>1</v>
      </c>
      <c r="O147" s="1113">
        <f t="shared" si="153"/>
        <v>452.16</v>
      </c>
      <c r="P147" s="1113">
        <f t="shared" si="154"/>
        <v>108.93</v>
      </c>
      <c r="Q147" s="1114">
        <f t="shared" si="155"/>
        <v>561.09</v>
      </c>
    </row>
    <row r="148" spans="1:17" x14ac:dyDescent="0.25">
      <c r="A148" s="12" t="s">
        <v>1833</v>
      </c>
      <c r="B148" s="990"/>
      <c r="C148" s="975"/>
      <c r="D148" s="1113"/>
      <c r="E148" s="1113"/>
      <c r="F148" s="1117"/>
      <c r="G148" s="1113"/>
      <c r="H148" s="1113"/>
      <c r="I148" s="1114"/>
      <c r="J148" s="939">
        <v>48</v>
      </c>
      <c r="K148" s="975">
        <f>ROUND(J148/159,2)</f>
        <v>0.3</v>
      </c>
      <c r="L148" s="1113">
        <v>4.71</v>
      </c>
      <c r="M148" s="1113">
        <f t="shared" si="156"/>
        <v>226.07999999999998</v>
      </c>
      <c r="N148" s="1117">
        <v>1</v>
      </c>
      <c r="O148" s="1113">
        <f>ROUND(M148*N148,2)</f>
        <v>226.08</v>
      </c>
      <c r="P148" s="1113">
        <f>ROUND(O148*0.2409,2)</f>
        <v>54.46</v>
      </c>
      <c r="Q148" s="1114">
        <f>O148+P148</f>
        <v>280.54000000000002</v>
      </c>
    </row>
    <row r="149" spans="1:17" x14ac:dyDescent="0.25">
      <c r="A149" s="12" t="s">
        <v>1833</v>
      </c>
      <c r="B149" s="990">
        <v>48</v>
      </c>
      <c r="C149" s="975">
        <f>ROUND(B149/159,2)</f>
        <v>0.3</v>
      </c>
      <c r="D149" s="1113">
        <v>4.71</v>
      </c>
      <c r="E149" s="1113">
        <f t="shared" si="157"/>
        <v>226.07999999999998</v>
      </c>
      <c r="F149" s="1117">
        <v>0.2</v>
      </c>
      <c r="G149" s="1113">
        <f>ROUND(E149*F149,2)</f>
        <v>45.22</v>
      </c>
      <c r="H149" s="1113">
        <f>ROUND(G149*0.2409,2)</f>
        <v>10.89</v>
      </c>
      <c r="I149" s="1114">
        <f>G149+H149</f>
        <v>56.11</v>
      </c>
      <c r="J149" s="939">
        <v>24</v>
      </c>
      <c r="K149" s="975">
        <f>ROUND(J149/159,2)</f>
        <v>0.15</v>
      </c>
      <c r="L149" s="1113">
        <v>4.71</v>
      </c>
      <c r="M149" s="1113">
        <f t="shared" si="156"/>
        <v>113.03999999999999</v>
      </c>
      <c r="N149" s="1117">
        <v>1</v>
      </c>
      <c r="O149" s="1113">
        <f>ROUND(M149*N149,2)</f>
        <v>113.04</v>
      </c>
      <c r="P149" s="1113">
        <f>ROUND(O149*0.2409,2)</f>
        <v>27.23</v>
      </c>
      <c r="Q149" s="1114">
        <f>O149+P149</f>
        <v>140.27000000000001</v>
      </c>
    </row>
    <row r="150" spans="1:17" x14ac:dyDescent="0.25">
      <c r="A150" s="12" t="s">
        <v>692</v>
      </c>
      <c r="B150" s="990">
        <v>48</v>
      </c>
      <c r="C150" s="975">
        <f t="shared" si="148"/>
        <v>0.3</v>
      </c>
      <c r="D150" s="1113">
        <v>4.7</v>
      </c>
      <c r="E150" s="1113">
        <f t="shared" si="157"/>
        <v>225.60000000000002</v>
      </c>
      <c r="F150" s="1117">
        <v>0.2</v>
      </c>
      <c r="G150" s="1113">
        <f t="shared" ref="G150:G154" si="158">ROUND(E150*F150,2)</f>
        <v>45.12</v>
      </c>
      <c r="H150" s="1113">
        <f t="shared" si="150"/>
        <v>10.87</v>
      </c>
      <c r="I150" s="1114">
        <f t="shared" ref="I150:I154" si="159">G150+H150</f>
        <v>55.989999999999995</v>
      </c>
      <c r="J150" s="939">
        <v>96</v>
      </c>
      <c r="K150" s="975">
        <f t="shared" si="152"/>
        <v>0.6</v>
      </c>
      <c r="L150" s="1113">
        <v>4.7</v>
      </c>
      <c r="M150" s="1113">
        <f t="shared" si="156"/>
        <v>451.20000000000005</v>
      </c>
      <c r="N150" s="1117">
        <v>1</v>
      </c>
      <c r="O150" s="1113">
        <f t="shared" ref="O150:O154" si="160">ROUND(M150*N150,2)</f>
        <v>451.2</v>
      </c>
      <c r="P150" s="1113">
        <f t="shared" si="154"/>
        <v>108.69</v>
      </c>
      <c r="Q150" s="1114">
        <f t="shared" ref="Q150:Q154" si="161">O150+P150</f>
        <v>559.89</v>
      </c>
    </row>
    <row r="151" spans="1:17" x14ac:dyDescent="0.25">
      <c r="A151" s="12" t="s">
        <v>692</v>
      </c>
      <c r="B151" s="990">
        <v>32</v>
      </c>
      <c r="C151" s="975">
        <f t="shared" si="148"/>
        <v>0.2</v>
      </c>
      <c r="D151" s="1113">
        <v>5</v>
      </c>
      <c r="E151" s="1113">
        <f t="shared" si="157"/>
        <v>160</v>
      </c>
      <c r="F151" s="1117">
        <v>0.2</v>
      </c>
      <c r="G151" s="1113">
        <f t="shared" si="158"/>
        <v>32</v>
      </c>
      <c r="H151" s="1113">
        <f t="shared" si="150"/>
        <v>7.71</v>
      </c>
      <c r="I151" s="1114">
        <f t="shared" si="159"/>
        <v>39.71</v>
      </c>
      <c r="J151" s="939">
        <v>128</v>
      </c>
      <c r="K151" s="975">
        <f t="shared" si="152"/>
        <v>0.81</v>
      </c>
      <c r="L151" s="1113">
        <v>5</v>
      </c>
      <c r="M151" s="1113">
        <f t="shared" si="156"/>
        <v>640</v>
      </c>
      <c r="N151" s="1117">
        <v>1</v>
      </c>
      <c r="O151" s="1113">
        <f t="shared" si="160"/>
        <v>640</v>
      </c>
      <c r="P151" s="1113">
        <f t="shared" si="154"/>
        <v>154.18</v>
      </c>
      <c r="Q151" s="1114">
        <f t="shared" si="161"/>
        <v>794.18000000000006</v>
      </c>
    </row>
    <row r="152" spans="1:17" x14ac:dyDescent="0.25">
      <c r="A152" s="12" t="s">
        <v>692</v>
      </c>
      <c r="B152" s="990"/>
      <c r="C152" s="975"/>
      <c r="D152" s="1113"/>
      <c r="E152" s="1113"/>
      <c r="F152" s="1117"/>
      <c r="G152" s="1113"/>
      <c r="H152" s="1113"/>
      <c r="I152" s="1114"/>
      <c r="J152" s="939">
        <v>88</v>
      </c>
      <c r="K152" s="975">
        <f t="shared" si="152"/>
        <v>0.55000000000000004</v>
      </c>
      <c r="L152" s="1113">
        <v>5</v>
      </c>
      <c r="M152" s="1113">
        <f t="shared" si="156"/>
        <v>440</v>
      </c>
      <c r="N152" s="1117">
        <v>1</v>
      </c>
      <c r="O152" s="1113">
        <f t="shared" si="160"/>
        <v>440</v>
      </c>
      <c r="P152" s="1113">
        <f t="shared" si="154"/>
        <v>106</v>
      </c>
      <c r="Q152" s="1114">
        <f t="shared" si="161"/>
        <v>546</v>
      </c>
    </row>
    <row r="153" spans="1:17" x14ac:dyDescent="0.25">
      <c r="A153" s="12" t="s">
        <v>692</v>
      </c>
      <c r="B153" s="990">
        <v>24</v>
      </c>
      <c r="C153" s="975">
        <f t="shared" si="148"/>
        <v>0.15</v>
      </c>
      <c r="D153" s="1113">
        <v>4.7</v>
      </c>
      <c r="E153" s="1113">
        <f t="shared" si="157"/>
        <v>112.80000000000001</v>
      </c>
      <c r="F153" s="1117">
        <v>0.2</v>
      </c>
      <c r="G153" s="1113">
        <f t="shared" si="158"/>
        <v>22.56</v>
      </c>
      <c r="H153" s="1113">
        <f t="shared" si="150"/>
        <v>5.43</v>
      </c>
      <c r="I153" s="1114">
        <f t="shared" si="159"/>
        <v>27.99</v>
      </c>
      <c r="J153" s="939">
        <v>48</v>
      </c>
      <c r="K153" s="975">
        <f t="shared" si="152"/>
        <v>0.3</v>
      </c>
      <c r="L153" s="1113">
        <v>4.7</v>
      </c>
      <c r="M153" s="1113">
        <f t="shared" si="156"/>
        <v>225.60000000000002</v>
      </c>
      <c r="N153" s="1117">
        <v>1</v>
      </c>
      <c r="O153" s="1113">
        <f t="shared" si="160"/>
        <v>225.6</v>
      </c>
      <c r="P153" s="1113">
        <f t="shared" si="154"/>
        <v>54.35</v>
      </c>
      <c r="Q153" s="1114">
        <f t="shared" si="161"/>
        <v>279.95</v>
      </c>
    </row>
    <row r="154" spans="1:17" x14ac:dyDescent="0.25">
      <c r="A154" s="12" t="s">
        <v>692</v>
      </c>
      <c r="B154" s="990">
        <v>48</v>
      </c>
      <c r="C154" s="975">
        <f t="shared" si="148"/>
        <v>0.3</v>
      </c>
      <c r="D154" s="1113">
        <v>4.7</v>
      </c>
      <c r="E154" s="1113">
        <f t="shared" si="157"/>
        <v>225.60000000000002</v>
      </c>
      <c r="F154" s="1117">
        <v>0.2</v>
      </c>
      <c r="G154" s="1113">
        <f t="shared" si="158"/>
        <v>45.12</v>
      </c>
      <c r="H154" s="1113">
        <f t="shared" si="150"/>
        <v>10.87</v>
      </c>
      <c r="I154" s="1114">
        <f t="shared" si="159"/>
        <v>55.989999999999995</v>
      </c>
      <c r="J154" s="939">
        <v>96</v>
      </c>
      <c r="K154" s="975">
        <f t="shared" si="152"/>
        <v>0.6</v>
      </c>
      <c r="L154" s="1113">
        <v>4.7</v>
      </c>
      <c r="M154" s="1113">
        <f t="shared" si="156"/>
        <v>451.20000000000005</v>
      </c>
      <c r="N154" s="1117">
        <v>1</v>
      </c>
      <c r="O154" s="1113">
        <f t="shared" si="160"/>
        <v>451.2</v>
      </c>
      <c r="P154" s="1113">
        <f t="shared" si="154"/>
        <v>108.69</v>
      </c>
      <c r="Q154" s="1114">
        <f t="shared" si="161"/>
        <v>559.89</v>
      </c>
    </row>
    <row r="155" spans="1:17" x14ac:dyDescent="0.25">
      <c r="A155" s="12" t="s">
        <v>1833</v>
      </c>
      <c r="B155" s="990">
        <v>40</v>
      </c>
      <c r="C155" s="975">
        <f>ROUND(B155/159,2)</f>
        <v>0.25</v>
      </c>
      <c r="D155" s="1113">
        <v>4.7</v>
      </c>
      <c r="E155" s="1113">
        <f t="shared" si="157"/>
        <v>188</v>
      </c>
      <c r="F155" s="1117">
        <v>0.2</v>
      </c>
      <c r="G155" s="1113">
        <f>ROUND(E155*F155,2)</f>
        <v>37.6</v>
      </c>
      <c r="H155" s="1113">
        <f>ROUND(G155*0.2409,2)</f>
        <v>9.06</v>
      </c>
      <c r="I155" s="1114">
        <f>G155+H155</f>
        <v>46.660000000000004</v>
      </c>
      <c r="J155" s="939">
        <v>72</v>
      </c>
      <c r="K155" s="975">
        <f>ROUND(J155/159,2)</f>
        <v>0.45</v>
      </c>
      <c r="L155" s="1113">
        <v>4.7</v>
      </c>
      <c r="M155" s="1113">
        <f t="shared" si="156"/>
        <v>338.40000000000003</v>
      </c>
      <c r="N155" s="1117">
        <v>1</v>
      </c>
      <c r="O155" s="1113">
        <f>ROUND(M155*N155,2)</f>
        <v>338.4</v>
      </c>
      <c r="P155" s="1113">
        <f>ROUND(O155*0.2409,2)</f>
        <v>81.52</v>
      </c>
      <c r="Q155" s="1114">
        <f>O155+P155</f>
        <v>419.91999999999996</v>
      </c>
    </row>
    <row r="156" spans="1:17" ht="52.15" customHeight="1" x14ac:dyDescent="0.25">
      <c r="A156" s="985" t="s">
        <v>10</v>
      </c>
      <c r="B156" s="1033">
        <f>SUM(B157:B158)</f>
        <v>83</v>
      </c>
      <c r="C156" s="1095">
        <f t="shared" ref="C156:I156" si="162">SUM(C157:C158)</f>
        <v>0.52</v>
      </c>
      <c r="D156" s="1095"/>
      <c r="E156" s="1095"/>
      <c r="F156" s="1095"/>
      <c r="G156" s="1095">
        <f t="shared" si="162"/>
        <v>60.260000000000005</v>
      </c>
      <c r="H156" s="1095">
        <f t="shared" si="162"/>
        <v>14.52</v>
      </c>
      <c r="I156" s="1096">
        <f t="shared" si="162"/>
        <v>74.78</v>
      </c>
      <c r="J156" s="978">
        <f>SUM(J157:J158)</f>
        <v>144</v>
      </c>
      <c r="K156" s="976">
        <f t="shared" ref="K156" si="163">SUM(K157:K158)</f>
        <v>0.89999999999999991</v>
      </c>
      <c r="L156" s="972"/>
      <c r="M156" s="972"/>
      <c r="N156" s="1118"/>
      <c r="O156" s="972">
        <f t="shared" ref="O156" si="164">SUM(O157:O158)</f>
        <v>522.72</v>
      </c>
      <c r="P156" s="972">
        <f t="shared" ref="P156" si="165">SUM(P157:P158)</f>
        <v>125.92</v>
      </c>
      <c r="Q156" s="973">
        <f t="shared" ref="Q156" si="166">SUM(Q157:Q158)</f>
        <v>648.64</v>
      </c>
    </row>
    <row r="157" spans="1:17" x14ac:dyDescent="0.25">
      <c r="A157" s="12" t="s">
        <v>193</v>
      </c>
      <c r="B157" s="990">
        <v>35</v>
      </c>
      <c r="C157" s="975">
        <f>ROUND(B157/159,2)</f>
        <v>0.22</v>
      </c>
      <c r="D157" s="1113">
        <v>3.63</v>
      </c>
      <c r="E157" s="1113">
        <f t="shared" ref="E157:E158" si="167">B157*D157</f>
        <v>127.05</v>
      </c>
      <c r="F157" s="1117">
        <v>0.2</v>
      </c>
      <c r="G157" s="1113">
        <f>ROUND(E157*F157,2)</f>
        <v>25.41</v>
      </c>
      <c r="H157" s="1113">
        <f>ROUND(G157*0.2409,2)</f>
        <v>6.12</v>
      </c>
      <c r="I157" s="1114">
        <f>G157+H157</f>
        <v>31.53</v>
      </c>
      <c r="J157" s="939">
        <v>96</v>
      </c>
      <c r="K157" s="975">
        <f>ROUND(J157/159,2)</f>
        <v>0.6</v>
      </c>
      <c r="L157" s="1113">
        <v>3.63</v>
      </c>
      <c r="M157" s="1113">
        <f t="shared" ref="M157:M158" si="168">J157*L157</f>
        <v>348.48</v>
      </c>
      <c r="N157" s="1117">
        <v>1</v>
      </c>
      <c r="O157" s="1113">
        <f>ROUND(M157*N157,2)</f>
        <v>348.48</v>
      </c>
      <c r="P157" s="1113">
        <f>ROUND(O157*0.2409,2)</f>
        <v>83.95</v>
      </c>
      <c r="Q157" s="1114">
        <f>O157+P157</f>
        <v>432.43</v>
      </c>
    </row>
    <row r="158" spans="1:17" x14ac:dyDescent="0.25">
      <c r="A158" s="12" t="s">
        <v>193</v>
      </c>
      <c r="B158" s="990">
        <v>48</v>
      </c>
      <c r="C158" s="975">
        <f>ROUND(B158/159,2)</f>
        <v>0.3</v>
      </c>
      <c r="D158" s="1113">
        <v>3.63</v>
      </c>
      <c r="E158" s="1113">
        <f t="shared" si="167"/>
        <v>174.24</v>
      </c>
      <c r="F158" s="1117">
        <v>0.2</v>
      </c>
      <c r="G158" s="1113">
        <f>ROUND(E158*F158,2)</f>
        <v>34.85</v>
      </c>
      <c r="H158" s="1113">
        <f>ROUND(G158*0.2409,2)</f>
        <v>8.4</v>
      </c>
      <c r="I158" s="1114">
        <f>G158+H158</f>
        <v>43.25</v>
      </c>
      <c r="J158" s="939">
        <v>48</v>
      </c>
      <c r="K158" s="975">
        <f>ROUND(J158/159,2)</f>
        <v>0.3</v>
      </c>
      <c r="L158" s="1113">
        <v>3.63</v>
      </c>
      <c r="M158" s="1113">
        <f t="shared" si="168"/>
        <v>174.24</v>
      </c>
      <c r="N158" s="1117">
        <v>1</v>
      </c>
      <c r="O158" s="1113">
        <f>ROUND(M158*N158,2)</f>
        <v>174.24</v>
      </c>
      <c r="P158" s="1113">
        <f>ROUND(O158*0.2409,2)</f>
        <v>41.97</v>
      </c>
      <c r="Q158" s="1114">
        <f>O158+P158</f>
        <v>216.21</v>
      </c>
    </row>
    <row r="159" spans="1:17" ht="37.5" customHeight="1" x14ac:dyDescent="0.25">
      <c r="A159" s="985" t="s">
        <v>8</v>
      </c>
      <c r="B159" s="1033">
        <f>SUM(B160:B163)</f>
        <v>109</v>
      </c>
      <c r="C159" s="1095">
        <f t="shared" ref="C159:I159" si="169">SUM(C160:C163)</f>
        <v>0.67999999999999994</v>
      </c>
      <c r="D159" s="1095"/>
      <c r="E159" s="1095"/>
      <c r="F159" s="1095"/>
      <c r="G159" s="1095">
        <f t="shared" si="169"/>
        <v>75.419999999999987</v>
      </c>
      <c r="H159" s="1095">
        <f t="shared" si="169"/>
        <v>18.170000000000002</v>
      </c>
      <c r="I159" s="1096">
        <f t="shared" si="169"/>
        <v>93.589999999999989</v>
      </c>
      <c r="J159" s="978">
        <f>SUM(J160:J163)</f>
        <v>384</v>
      </c>
      <c r="K159" s="976">
        <f t="shared" ref="K159" si="170">SUM(K160:K163)</f>
        <v>2.4</v>
      </c>
      <c r="L159" s="972"/>
      <c r="M159" s="972"/>
      <c r="N159" s="1118"/>
      <c r="O159" s="972">
        <f t="shared" ref="O159" si="171">SUM(O160:O163)</f>
        <v>1328.6399999999999</v>
      </c>
      <c r="P159" s="972">
        <f t="shared" ref="P159" si="172">SUM(P160:P163)</f>
        <v>320.06</v>
      </c>
      <c r="Q159" s="973">
        <f t="shared" ref="Q159" si="173">SUM(Q160:Q163)</f>
        <v>1648.7</v>
      </c>
    </row>
    <row r="160" spans="1:17" x14ac:dyDescent="0.25">
      <c r="A160" s="12" t="s">
        <v>182</v>
      </c>
      <c r="B160" s="990">
        <v>32</v>
      </c>
      <c r="C160" s="975">
        <f t="shared" ref="C160:C163" si="174">ROUND(B160/159,2)</f>
        <v>0.2</v>
      </c>
      <c r="D160" s="1113">
        <v>3.46</v>
      </c>
      <c r="E160" s="1113">
        <f t="shared" ref="E160:E163" si="175">B160*D160</f>
        <v>110.72</v>
      </c>
      <c r="F160" s="1117">
        <v>0.2</v>
      </c>
      <c r="G160" s="1113">
        <f t="shared" ref="G160:G163" si="176">ROUND(E160*F160,2)</f>
        <v>22.14</v>
      </c>
      <c r="H160" s="1113">
        <f t="shared" ref="H160:H163" si="177">ROUND(G160*0.2409,2)</f>
        <v>5.33</v>
      </c>
      <c r="I160" s="1114">
        <f t="shared" ref="I160:I163" si="178">G160+H160</f>
        <v>27.47</v>
      </c>
      <c r="J160" s="939">
        <v>72</v>
      </c>
      <c r="K160" s="975">
        <f t="shared" ref="K160:K163" si="179">ROUND(J160/159,2)</f>
        <v>0.45</v>
      </c>
      <c r="L160" s="1113">
        <v>3.46</v>
      </c>
      <c r="M160" s="1113">
        <f t="shared" ref="M160:M163" si="180">J160*L160</f>
        <v>249.12</v>
      </c>
      <c r="N160" s="1117">
        <v>1</v>
      </c>
      <c r="O160" s="1113">
        <f t="shared" ref="O160:O163" si="181">ROUND(M160*N160,2)</f>
        <v>249.12</v>
      </c>
      <c r="P160" s="1113">
        <f t="shared" ref="P160:P163" si="182">ROUND(O160*0.2409,2)</f>
        <v>60.01</v>
      </c>
      <c r="Q160" s="1114">
        <f t="shared" ref="Q160:Q163" si="183">O160+P160</f>
        <v>309.13</v>
      </c>
    </row>
    <row r="161" spans="1:17" x14ac:dyDescent="0.25">
      <c r="A161" s="12" t="s">
        <v>182</v>
      </c>
      <c r="B161" s="990">
        <v>24</v>
      </c>
      <c r="C161" s="975">
        <f t="shared" si="174"/>
        <v>0.15</v>
      </c>
      <c r="D161" s="1113">
        <v>3.46</v>
      </c>
      <c r="E161" s="1113">
        <f t="shared" si="175"/>
        <v>83.039999999999992</v>
      </c>
      <c r="F161" s="1117">
        <v>0.2</v>
      </c>
      <c r="G161" s="1113">
        <f t="shared" si="176"/>
        <v>16.61</v>
      </c>
      <c r="H161" s="1113">
        <f t="shared" si="177"/>
        <v>4</v>
      </c>
      <c r="I161" s="1114">
        <f t="shared" si="178"/>
        <v>20.61</v>
      </c>
      <c r="J161" s="939">
        <v>120</v>
      </c>
      <c r="K161" s="975">
        <f t="shared" si="179"/>
        <v>0.75</v>
      </c>
      <c r="L161" s="1113">
        <v>3.46</v>
      </c>
      <c r="M161" s="1113">
        <f t="shared" si="180"/>
        <v>415.2</v>
      </c>
      <c r="N161" s="1117">
        <v>1</v>
      </c>
      <c r="O161" s="1113">
        <f t="shared" si="181"/>
        <v>415.2</v>
      </c>
      <c r="P161" s="1113">
        <f t="shared" si="182"/>
        <v>100.02</v>
      </c>
      <c r="Q161" s="1114">
        <f t="shared" si="183"/>
        <v>515.22</v>
      </c>
    </row>
    <row r="162" spans="1:17" x14ac:dyDescent="0.25">
      <c r="A162" s="12" t="s">
        <v>182</v>
      </c>
      <c r="B162" s="990">
        <v>37</v>
      </c>
      <c r="C162" s="975">
        <f t="shared" si="174"/>
        <v>0.23</v>
      </c>
      <c r="D162" s="1113">
        <v>3.46</v>
      </c>
      <c r="E162" s="1113">
        <f t="shared" si="175"/>
        <v>128.02000000000001</v>
      </c>
      <c r="F162" s="1117">
        <v>0.2</v>
      </c>
      <c r="G162" s="1113">
        <f t="shared" si="176"/>
        <v>25.6</v>
      </c>
      <c r="H162" s="1113">
        <f t="shared" si="177"/>
        <v>6.17</v>
      </c>
      <c r="I162" s="1114">
        <f t="shared" si="178"/>
        <v>31.770000000000003</v>
      </c>
      <c r="J162" s="939">
        <v>72</v>
      </c>
      <c r="K162" s="975">
        <f t="shared" si="179"/>
        <v>0.45</v>
      </c>
      <c r="L162" s="1113">
        <v>3.46</v>
      </c>
      <c r="M162" s="1113">
        <f t="shared" si="180"/>
        <v>249.12</v>
      </c>
      <c r="N162" s="1117">
        <v>1</v>
      </c>
      <c r="O162" s="1113">
        <f t="shared" si="181"/>
        <v>249.12</v>
      </c>
      <c r="P162" s="1113">
        <f t="shared" si="182"/>
        <v>60.01</v>
      </c>
      <c r="Q162" s="1114">
        <f t="shared" si="183"/>
        <v>309.13</v>
      </c>
    </row>
    <row r="163" spans="1:17" x14ac:dyDescent="0.25">
      <c r="A163" s="12" t="s">
        <v>182</v>
      </c>
      <c r="B163" s="990">
        <v>16</v>
      </c>
      <c r="C163" s="975">
        <f t="shared" si="174"/>
        <v>0.1</v>
      </c>
      <c r="D163" s="1113">
        <v>3.46</v>
      </c>
      <c r="E163" s="1113">
        <f t="shared" si="175"/>
        <v>55.36</v>
      </c>
      <c r="F163" s="1117">
        <v>0.2</v>
      </c>
      <c r="G163" s="1113">
        <f t="shared" si="176"/>
        <v>11.07</v>
      </c>
      <c r="H163" s="1113">
        <f t="shared" si="177"/>
        <v>2.67</v>
      </c>
      <c r="I163" s="1114">
        <f t="shared" si="178"/>
        <v>13.74</v>
      </c>
      <c r="J163" s="939">
        <v>120</v>
      </c>
      <c r="K163" s="975">
        <f t="shared" si="179"/>
        <v>0.75</v>
      </c>
      <c r="L163" s="1113">
        <v>3.46</v>
      </c>
      <c r="M163" s="1113">
        <f t="shared" si="180"/>
        <v>415.2</v>
      </c>
      <c r="N163" s="1117">
        <v>1</v>
      </c>
      <c r="O163" s="1113">
        <f t="shared" si="181"/>
        <v>415.2</v>
      </c>
      <c r="P163" s="1113">
        <f t="shared" si="182"/>
        <v>100.02</v>
      </c>
      <c r="Q163" s="1114">
        <f t="shared" si="183"/>
        <v>515.22</v>
      </c>
    </row>
    <row r="164" spans="1:17" s="1110" customFormat="1" x14ac:dyDescent="0.25">
      <c r="A164" s="349" t="s">
        <v>1834</v>
      </c>
      <c r="B164" s="925">
        <f>B165</f>
        <v>240</v>
      </c>
      <c r="C164" s="1220">
        <f t="shared" ref="C164:I164" si="184">C165</f>
        <v>1.5</v>
      </c>
      <c r="D164" s="1220"/>
      <c r="E164" s="1220"/>
      <c r="F164" s="1220"/>
      <c r="G164" s="1220">
        <f t="shared" si="184"/>
        <v>607.5</v>
      </c>
      <c r="H164" s="1220">
        <f t="shared" si="184"/>
        <v>146.35000000000002</v>
      </c>
      <c r="I164" s="630">
        <f t="shared" si="184"/>
        <v>753.85</v>
      </c>
      <c r="J164" s="935">
        <f>J165</f>
        <v>572</v>
      </c>
      <c r="K164" s="982">
        <f t="shared" ref="K164" si="185">K165</f>
        <v>3.6</v>
      </c>
      <c r="L164" s="1112"/>
      <c r="M164" s="1112"/>
      <c r="N164" s="1121"/>
      <c r="O164" s="1112">
        <f t="shared" ref="O164" si="186">O165</f>
        <v>2178</v>
      </c>
      <c r="P164" s="1112">
        <f t="shared" ref="P164" si="187">P165</f>
        <v>524.68000000000006</v>
      </c>
      <c r="Q164" s="937">
        <f t="shared" ref="Q164" si="188">Q165</f>
        <v>2702.68</v>
      </c>
    </row>
    <row r="165" spans="1:17" s="1110" customFormat="1" ht="37.5" customHeight="1" x14ac:dyDescent="0.25">
      <c r="A165" s="985" t="s">
        <v>8</v>
      </c>
      <c r="B165" s="1033">
        <f>SUM(B166:B171)</f>
        <v>240</v>
      </c>
      <c r="C165" s="1095">
        <f t="shared" ref="C165:I165" si="189">SUM(C166:C171)</f>
        <v>1.5</v>
      </c>
      <c r="D165" s="1095"/>
      <c r="E165" s="1095"/>
      <c r="F165" s="1095"/>
      <c r="G165" s="1095">
        <f t="shared" si="189"/>
        <v>607.5</v>
      </c>
      <c r="H165" s="1095">
        <f t="shared" si="189"/>
        <v>146.35000000000002</v>
      </c>
      <c r="I165" s="1096">
        <f t="shared" si="189"/>
        <v>753.85</v>
      </c>
      <c r="J165" s="978">
        <f>SUM(J166:J171)</f>
        <v>572</v>
      </c>
      <c r="K165" s="976">
        <f t="shared" ref="K165" si="190">SUM(K166:K171)</f>
        <v>3.6</v>
      </c>
      <c r="L165" s="972"/>
      <c r="M165" s="972"/>
      <c r="N165" s="1118"/>
      <c r="O165" s="972">
        <f t="shared" ref="O165" si="191">SUM(O166:O171)</f>
        <v>2178</v>
      </c>
      <c r="P165" s="972">
        <f t="shared" ref="P165" si="192">SUM(P166:P171)</f>
        <v>524.68000000000006</v>
      </c>
      <c r="Q165" s="973">
        <f t="shared" ref="Q165" si="193">SUM(Q166:Q171)</f>
        <v>2702.68</v>
      </c>
    </row>
    <row r="166" spans="1:17" x14ac:dyDescent="0.25">
      <c r="A166" s="12" t="s">
        <v>1835</v>
      </c>
      <c r="B166" s="789">
        <v>40</v>
      </c>
      <c r="C166" s="1224">
        <f t="shared" ref="C166:C171" si="194">ROUND(B166/159,2)</f>
        <v>0.25</v>
      </c>
      <c r="D166" s="56">
        <v>2600</v>
      </c>
      <c r="E166" s="56">
        <f>C166*D166</f>
        <v>650</v>
      </c>
      <c r="F166" s="284">
        <v>0.2</v>
      </c>
      <c r="G166" s="56">
        <f t="shared" ref="G166:G171" si="195">ROUND(E166*F166,2)</f>
        <v>130</v>
      </c>
      <c r="H166" s="56">
        <f t="shared" ref="H166:H171" si="196">ROUND(G166*0.2409,2)</f>
        <v>31.32</v>
      </c>
      <c r="I166" s="58">
        <f t="shared" ref="I166:I171" si="197">G166+H166</f>
        <v>161.32</v>
      </c>
      <c r="J166" s="939">
        <v>80</v>
      </c>
      <c r="K166" s="975">
        <f t="shared" ref="K166:K171" si="198">ROUND(J166/159,2)</f>
        <v>0.5</v>
      </c>
      <c r="L166" s="1113">
        <v>2600</v>
      </c>
      <c r="M166" s="1113">
        <f t="shared" ref="M166:M171" si="199">K166*L166</f>
        <v>1300</v>
      </c>
      <c r="N166" s="1117">
        <v>0.3</v>
      </c>
      <c r="O166" s="1113">
        <f t="shared" ref="O166:O171" si="200">ROUND(M166*N166,2)</f>
        <v>390</v>
      </c>
      <c r="P166" s="1113">
        <f t="shared" ref="P166:P171" si="201">ROUND(O166*0.2409,2)</f>
        <v>93.95</v>
      </c>
      <c r="Q166" s="1114">
        <f t="shared" ref="Q166:Q171" si="202">O166+P166</f>
        <v>483.95</v>
      </c>
    </row>
    <row r="167" spans="1:17" x14ac:dyDescent="0.25">
      <c r="A167" s="12" t="s">
        <v>1835</v>
      </c>
      <c r="B167" s="789">
        <v>40</v>
      </c>
      <c r="C167" s="1224">
        <f t="shared" si="194"/>
        <v>0.25</v>
      </c>
      <c r="D167" s="56">
        <v>2600</v>
      </c>
      <c r="E167" s="56">
        <f>C167*D167</f>
        <v>650</v>
      </c>
      <c r="F167" s="284">
        <v>0.2</v>
      </c>
      <c r="G167" s="56">
        <f t="shared" si="195"/>
        <v>130</v>
      </c>
      <c r="H167" s="56">
        <f t="shared" si="196"/>
        <v>31.32</v>
      </c>
      <c r="I167" s="58">
        <f t="shared" si="197"/>
        <v>161.32</v>
      </c>
      <c r="J167" s="939">
        <v>16</v>
      </c>
      <c r="K167" s="975">
        <f t="shared" si="198"/>
        <v>0.1</v>
      </c>
      <c r="L167" s="1113">
        <v>2600</v>
      </c>
      <c r="M167" s="1113">
        <f t="shared" si="199"/>
        <v>260</v>
      </c>
      <c r="N167" s="1117">
        <v>0.3</v>
      </c>
      <c r="O167" s="1113">
        <f t="shared" si="200"/>
        <v>78</v>
      </c>
      <c r="P167" s="1113">
        <f t="shared" si="201"/>
        <v>18.79</v>
      </c>
      <c r="Q167" s="1114">
        <f t="shared" si="202"/>
        <v>96.789999999999992</v>
      </c>
    </row>
    <row r="168" spans="1:17" x14ac:dyDescent="0.25">
      <c r="A168" s="12" t="s">
        <v>1836</v>
      </c>
      <c r="B168" s="789">
        <v>40</v>
      </c>
      <c r="C168" s="1224">
        <f t="shared" si="194"/>
        <v>0.25</v>
      </c>
      <c r="D168" s="56">
        <v>2300</v>
      </c>
      <c r="E168" s="56">
        <f>C168*D168</f>
        <v>575</v>
      </c>
      <c r="F168" s="284">
        <v>0.2</v>
      </c>
      <c r="G168" s="56">
        <f t="shared" si="195"/>
        <v>115</v>
      </c>
      <c r="H168" s="56">
        <f t="shared" si="196"/>
        <v>27.7</v>
      </c>
      <c r="I168" s="58">
        <f t="shared" si="197"/>
        <v>142.69999999999999</v>
      </c>
      <c r="J168" s="939">
        <v>119</v>
      </c>
      <c r="K168" s="975">
        <f t="shared" si="198"/>
        <v>0.75</v>
      </c>
      <c r="L168" s="1113">
        <v>2300</v>
      </c>
      <c r="M168" s="1113">
        <f t="shared" si="199"/>
        <v>1725</v>
      </c>
      <c r="N168" s="1117">
        <v>0.3</v>
      </c>
      <c r="O168" s="1113">
        <f t="shared" si="200"/>
        <v>517.5</v>
      </c>
      <c r="P168" s="1113">
        <f t="shared" si="201"/>
        <v>124.67</v>
      </c>
      <c r="Q168" s="1114">
        <f t="shared" si="202"/>
        <v>642.16999999999996</v>
      </c>
    </row>
    <row r="169" spans="1:17" x14ac:dyDescent="0.25">
      <c r="A169" s="12" t="s">
        <v>555</v>
      </c>
      <c r="B169" s="789">
        <v>40</v>
      </c>
      <c r="C169" s="1224">
        <f t="shared" si="194"/>
        <v>0.25</v>
      </c>
      <c r="D169" s="56">
        <v>2300</v>
      </c>
      <c r="E169" s="56">
        <f t="shared" ref="E169:E171" si="203">C169*D169</f>
        <v>575</v>
      </c>
      <c r="F169" s="284">
        <v>0.2</v>
      </c>
      <c r="G169" s="56">
        <f t="shared" si="195"/>
        <v>115</v>
      </c>
      <c r="H169" s="56">
        <f t="shared" si="196"/>
        <v>27.7</v>
      </c>
      <c r="I169" s="58">
        <f t="shared" si="197"/>
        <v>142.69999999999999</v>
      </c>
      <c r="J169" s="939">
        <v>119</v>
      </c>
      <c r="K169" s="975">
        <f t="shared" si="198"/>
        <v>0.75</v>
      </c>
      <c r="L169" s="1113">
        <v>2300</v>
      </c>
      <c r="M169" s="1113">
        <f t="shared" si="199"/>
        <v>1725</v>
      </c>
      <c r="N169" s="1117">
        <v>0.3</v>
      </c>
      <c r="O169" s="1113">
        <f t="shared" si="200"/>
        <v>517.5</v>
      </c>
      <c r="P169" s="1113">
        <f t="shared" si="201"/>
        <v>124.67</v>
      </c>
      <c r="Q169" s="1114">
        <f t="shared" si="202"/>
        <v>642.16999999999996</v>
      </c>
    </row>
    <row r="170" spans="1:17" x14ac:dyDescent="0.25">
      <c r="A170" s="12" t="s">
        <v>1837</v>
      </c>
      <c r="B170" s="789">
        <v>40</v>
      </c>
      <c r="C170" s="1224">
        <f t="shared" si="194"/>
        <v>0.25</v>
      </c>
      <c r="D170" s="56">
        <v>1700</v>
      </c>
      <c r="E170" s="56">
        <f t="shared" si="203"/>
        <v>425</v>
      </c>
      <c r="F170" s="284">
        <v>0.2</v>
      </c>
      <c r="G170" s="56">
        <f t="shared" si="195"/>
        <v>85</v>
      </c>
      <c r="H170" s="56">
        <f t="shared" si="196"/>
        <v>20.48</v>
      </c>
      <c r="I170" s="58">
        <f t="shared" si="197"/>
        <v>105.48</v>
      </c>
      <c r="J170" s="939">
        <v>119</v>
      </c>
      <c r="K170" s="975">
        <f t="shared" si="198"/>
        <v>0.75</v>
      </c>
      <c r="L170" s="1113">
        <v>1700</v>
      </c>
      <c r="M170" s="1113">
        <f t="shared" si="199"/>
        <v>1275</v>
      </c>
      <c r="N170" s="1117">
        <v>0.3</v>
      </c>
      <c r="O170" s="1113">
        <f t="shared" si="200"/>
        <v>382.5</v>
      </c>
      <c r="P170" s="1113">
        <f t="shared" si="201"/>
        <v>92.14</v>
      </c>
      <c r="Q170" s="1114">
        <f t="shared" si="202"/>
        <v>474.64</v>
      </c>
    </row>
    <row r="171" spans="1:17" x14ac:dyDescent="0.25">
      <c r="A171" s="12" t="s">
        <v>1394</v>
      </c>
      <c r="B171" s="789">
        <v>40</v>
      </c>
      <c r="C171" s="1224">
        <f t="shared" si="194"/>
        <v>0.25</v>
      </c>
      <c r="D171" s="56">
        <v>1300</v>
      </c>
      <c r="E171" s="56">
        <f t="shared" si="203"/>
        <v>325</v>
      </c>
      <c r="F171" s="284">
        <v>0.1</v>
      </c>
      <c r="G171" s="56">
        <f t="shared" si="195"/>
        <v>32.5</v>
      </c>
      <c r="H171" s="56">
        <f t="shared" si="196"/>
        <v>7.83</v>
      </c>
      <c r="I171" s="58">
        <f t="shared" si="197"/>
        <v>40.33</v>
      </c>
      <c r="J171" s="939">
        <v>119</v>
      </c>
      <c r="K171" s="975">
        <f t="shared" si="198"/>
        <v>0.75</v>
      </c>
      <c r="L171" s="1113">
        <v>1300</v>
      </c>
      <c r="M171" s="1113">
        <f t="shared" si="199"/>
        <v>975</v>
      </c>
      <c r="N171" s="1117">
        <v>0.3</v>
      </c>
      <c r="O171" s="1113">
        <f t="shared" si="200"/>
        <v>292.5</v>
      </c>
      <c r="P171" s="1113">
        <f t="shared" si="201"/>
        <v>70.459999999999994</v>
      </c>
      <c r="Q171" s="1114">
        <f t="shared" si="202"/>
        <v>362.96</v>
      </c>
    </row>
    <row r="172" spans="1:17" s="1110" customFormat="1" x14ac:dyDescent="0.25">
      <c r="A172" s="349" t="s">
        <v>1838</v>
      </c>
      <c r="B172" s="925">
        <f>B173</f>
        <v>40</v>
      </c>
      <c r="C172" s="1220">
        <f t="shared" ref="C172:I172" si="204">C173</f>
        <v>0.25</v>
      </c>
      <c r="D172" s="1220"/>
      <c r="E172" s="1220"/>
      <c r="F172" s="1220"/>
      <c r="G172" s="1220">
        <f t="shared" si="204"/>
        <v>90</v>
      </c>
      <c r="H172" s="1220">
        <f t="shared" si="204"/>
        <v>21.68</v>
      </c>
      <c r="I172" s="630">
        <f t="shared" si="204"/>
        <v>111.68</v>
      </c>
      <c r="J172" s="935">
        <f>J173</f>
        <v>119</v>
      </c>
      <c r="K172" s="982">
        <f t="shared" ref="K172:K173" si="205">K173</f>
        <v>0.75</v>
      </c>
      <c r="L172" s="1112"/>
      <c r="M172" s="1112"/>
      <c r="N172" s="1121"/>
      <c r="O172" s="1112">
        <f t="shared" ref="O172:O173" si="206">O173</f>
        <v>405</v>
      </c>
      <c r="P172" s="1112">
        <f t="shared" ref="P172:P173" si="207">P173</f>
        <v>97.56</v>
      </c>
      <c r="Q172" s="937">
        <f t="shared" ref="Q172:Q173" si="208">Q173</f>
        <v>502.56</v>
      </c>
    </row>
    <row r="173" spans="1:17" ht="33" x14ac:dyDescent="0.25">
      <c r="A173" s="985" t="s">
        <v>11</v>
      </c>
      <c r="B173" s="1033">
        <f>B174</f>
        <v>40</v>
      </c>
      <c r="C173" s="1095">
        <f t="shared" ref="C173:I173" si="209">C174</f>
        <v>0.25</v>
      </c>
      <c r="D173" s="1095"/>
      <c r="E173" s="1095"/>
      <c r="F173" s="1095"/>
      <c r="G173" s="1095">
        <f t="shared" si="209"/>
        <v>90</v>
      </c>
      <c r="H173" s="1095">
        <f t="shared" si="209"/>
        <v>21.68</v>
      </c>
      <c r="I173" s="1096">
        <f t="shared" si="209"/>
        <v>111.68</v>
      </c>
      <c r="J173" s="978">
        <f>J174</f>
        <v>119</v>
      </c>
      <c r="K173" s="976">
        <f t="shared" si="205"/>
        <v>0.75</v>
      </c>
      <c r="L173" s="972"/>
      <c r="M173" s="972"/>
      <c r="N173" s="1118"/>
      <c r="O173" s="972">
        <f t="shared" si="206"/>
        <v>405</v>
      </c>
      <c r="P173" s="972">
        <f t="shared" si="207"/>
        <v>97.56</v>
      </c>
      <c r="Q173" s="973">
        <f t="shared" si="208"/>
        <v>502.56</v>
      </c>
    </row>
    <row r="174" spans="1:17" x14ac:dyDescent="0.25">
      <c r="A174" s="12" t="s">
        <v>1839</v>
      </c>
      <c r="B174" s="990">
        <v>40</v>
      </c>
      <c r="C174" s="975">
        <f t="shared" ref="C174" si="210">ROUND(B174/159,2)</f>
        <v>0.25</v>
      </c>
      <c r="D174" s="1113">
        <v>1800</v>
      </c>
      <c r="E174" s="1113">
        <f>C174*D174</f>
        <v>450</v>
      </c>
      <c r="F174" s="1117">
        <v>0.2</v>
      </c>
      <c r="G174" s="1113">
        <f t="shared" ref="G174" si="211">ROUND(E174*F174,2)</f>
        <v>90</v>
      </c>
      <c r="H174" s="1113">
        <f t="shared" ref="H174" si="212">ROUND(G174*0.2409,2)</f>
        <v>21.68</v>
      </c>
      <c r="I174" s="1114">
        <f t="shared" ref="I174" si="213">G174+H174</f>
        <v>111.68</v>
      </c>
      <c r="J174" s="939">
        <v>119</v>
      </c>
      <c r="K174" s="975">
        <f t="shared" ref="K174" si="214">ROUND(J174/159,2)</f>
        <v>0.75</v>
      </c>
      <c r="L174" s="1113">
        <v>1800</v>
      </c>
      <c r="M174" s="1113">
        <f>K174*L174</f>
        <v>1350</v>
      </c>
      <c r="N174" s="1117">
        <v>0.3</v>
      </c>
      <c r="O174" s="1113">
        <f t="shared" ref="O174" si="215">ROUND(M174*N174,2)</f>
        <v>405</v>
      </c>
      <c r="P174" s="1113">
        <f t="shared" ref="P174" si="216">ROUND(O174*0.2409,2)</f>
        <v>97.56</v>
      </c>
      <c r="Q174" s="1114">
        <f t="shared" ref="Q174" si="217">O174+P174</f>
        <v>502.56</v>
      </c>
    </row>
    <row r="175" spans="1:17" s="1110" customFormat="1" x14ac:dyDescent="0.25">
      <c r="A175" s="349" t="s">
        <v>1840</v>
      </c>
      <c r="B175" s="925">
        <f>B176</f>
        <v>40</v>
      </c>
      <c r="C175" s="1220">
        <f t="shared" ref="C175:I175" si="218">C176</f>
        <v>0.25</v>
      </c>
      <c r="D175" s="1220"/>
      <c r="E175" s="1220"/>
      <c r="F175" s="1220"/>
      <c r="G175" s="1220">
        <f t="shared" si="218"/>
        <v>35</v>
      </c>
      <c r="H175" s="1220">
        <f t="shared" si="218"/>
        <v>8.43</v>
      </c>
      <c r="I175" s="630">
        <f t="shared" si="218"/>
        <v>43.43</v>
      </c>
      <c r="J175" s="935">
        <f>J176</f>
        <v>119</v>
      </c>
      <c r="K175" s="982">
        <f t="shared" ref="K175" si="219">K176</f>
        <v>0.75</v>
      </c>
      <c r="L175" s="1112"/>
      <c r="M175" s="1112"/>
      <c r="N175" s="1121"/>
      <c r="O175" s="1112">
        <f t="shared" ref="O175" si="220">O176</f>
        <v>157.5</v>
      </c>
      <c r="P175" s="1112">
        <f t="shared" ref="P175" si="221">P176</f>
        <v>37.94</v>
      </c>
      <c r="Q175" s="937">
        <f t="shared" ref="Q175" si="222">Q176</f>
        <v>195.44</v>
      </c>
    </row>
    <row r="176" spans="1:17" s="1110" customFormat="1" ht="37.5" customHeight="1" x14ac:dyDescent="0.25">
      <c r="A176" s="985" t="s">
        <v>8</v>
      </c>
      <c r="B176" s="1033">
        <f>SUM(B177)</f>
        <v>40</v>
      </c>
      <c r="C176" s="1095">
        <f t="shared" ref="C176:I176" si="223">SUM(C177)</f>
        <v>0.25</v>
      </c>
      <c r="D176" s="1095"/>
      <c r="E176" s="1095"/>
      <c r="F176" s="1095"/>
      <c r="G176" s="1095">
        <f t="shared" si="223"/>
        <v>35</v>
      </c>
      <c r="H176" s="1095">
        <f t="shared" si="223"/>
        <v>8.43</v>
      </c>
      <c r="I176" s="1096">
        <f t="shared" si="223"/>
        <v>43.43</v>
      </c>
      <c r="J176" s="978">
        <f>SUM(J177)</f>
        <v>119</v>
      </c>
      <c r="K176" s="976">
        <f t="shared" ref="K176" si="224">SUM(K177)</f>
        <v>0.75</v>
      </c>
      <c r="L176" s="972"/>
      <c r="M176" s="972"/>
      <c r="N176" s="1118"/>
      <c r="O176" s="972">
        <f t="shared" ref="O176" si="225">SUM(O177)</f>
        <v>157.5</v>
      </c>
      <c r="P176" s="972">
        <f t="shared" ref="P176" si="226">SUM(P177)</f>
        <v>37.94</v>
      </c>
      <c r="Q176" s="973">
        <f t="shared" ref="Q176" si="227">SUM(Q177)</f>
        <v>195.44</v>
      </c>
    </row>
    <row r="177" spans="1:17" ht="17.25" thickBot="1" x14ac:dyDescent="0.3">
      <c r="A177" s="12" t="s">
        <v>1841</v>
      </c>
      <c r="B177" s="1150">
        <v>40</v>
      </c>
      <c r="C177" s="984">
        <f t="shared" ref="C177" si="228">ROUND(B177/159,2)</f>
        <v>0.25</v>
      </c>
      <c r="D177" s="968">
        <v>700</v>
      </c>
      <c r="E177" s="968">
        <f>C177*D177</f>
        <v>175</v>
      </c>
      <c r="F177" s="1016">
        <v>0.2</v>
      </c>
      <c r="G177" s="968">
        <f t="shared" ref="G177" si="229">ROUND(E177*F177,2)</f>
        <v>35</v>
      </c>
      <c r="H177" s="968">
        <f t="shared" ref="H177" si="230">ROUND(G177*0.2409,2)</f>
        <v>8.43</v>
      </c>
      <c r="I177" s="969">
        <f t="shared" ref="I177" si="231">G177+H177</f>
        <v>43.43</v>
      </c>
      <c r="J177" s="967">
        <v>119</v>
      </c>
      <c r="K177" s="984">
        <f t="shared" ref="K177" si="232">ROUND(J177/159,2)</f>
        <v>0.75</v>
      </c>
      <c r="L177" s="968">
        <v>700</v>
      </c>
      <c r="M177" s="968">
        <f>K177*L177</f>
        <v>525</v>
      </c>
      <c r="N177" s="1016">
        <v>0.3</v>
      </c>
      <c r="O177" s="968">
        <f t="shared" ref="O177" si="233">ROUND(M177*N177,2)</f>
        <v>157.5</v>
      </c>
      <c r="P177" s="968">
        <f t="shared" ref="P177" si="234">ROUND(O177*0.2409,2)</f>
        <v>37.94</v>
      </c>
      <c r="Q177" s="969">
        <f t="shared" ref="Q177" si="235">O177+P177</f>
        <v>195.44</v>
      </c>
    </row>
    <row r="180" spans="1:17" x14ac:dyDescent="0.25">
      <c r="A180" s="2" t="s">
        <v>1842</v>
      </c>
    </row>
    <row r="181" spans="1:17" ht="18" customHeight="1" x14ac:dyDescent="0.25"/>
    <row r="182" spans="1:17" x14ac:dyDescent="0.25">
      <c r="A182" s="2" t="s">
        <v>1843</v>
      </c>
    </row>
    <row r="183" spans="1:17" x14ac:dyDescent="0.25">
      <c r="A183" s="2" t="s">
        <v>1844</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2:Q90"/>
  <sheetViews>
    <sheetView zoomScale="70" zoomScaleNormal="70" zoomScaleSheetLayoutView="80" workbookViewId="0">
      <selection activeCell="A15" sqref="A15"/>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686</v>
      </c>
    </row>
    <row r="5" spans="1:17" ht="17.25" thickBot="1" x14ac:dyDescent="0.3"/>
    <row r="6" spans="1:17" ht="24" customHeight="1" x14ac:dyDescent="0.25">
      <c r="A6" s="1845"/>
      <c r="B6" s="1840" t="s">
        <v>23</v>
      </c>
      <c r="C6" s="1841"/>
      <c r="D6" s="1841"/>
      <c r="E6" s="1841"/>
      <c r="F6" s="1841"/>
      <c r="G6" s="1841"/>
      <c r="H6" s="1841"/>
      <c r="I6" s="1842"/>
      <c r="J6" s="1881" t="s">
        <v>25</v>
      </c>
      <c r="K6" s="1841"/>
      <c r="L6" s="1841"/>
      <c r="M6" s="1841"/>
      <c r="N6" s="1841"/>
      <c r="O6" s="1841"/>
      <c r="P6" s="1841"/>
      <c r="Q6" s="1842"/>
    </row>
    <row r="7" spans="1:17" ht="142.5" customHeight="1" x14ac:dyDescent="0.25">
      <c r="A7" s="1880"/>
      <c r="B7" s="942" t="s">
        <v>22</v>
      </c>
      <c r="C7" s="1023" t="s">
        <v>16</v>
      </c>
      <c r="D7" s="943" t="s">
        <v>17</v>
      </c>
      <c r="E7" s="943" t="s">
        <v>14</v>
      </c>
      <c r="F7" s="943" t="s">
        <v>4</v>
      </c>
      <c r="G7" s="943" t="s">
        <v>5</v>
      </c>
      <c r="H7" s="943" t="s">
        <v>6</v>
      </c>
      <c r="I7" s="944" t="s">
        <v>7</v>
      </c>
      <c r="J7" s="30" t="s">
        <v>22</v>
      </c>
      <c r="K7" s="1023" t="s">
        <v>16</v>
      </c>
      <c r="L7" s="943" t="s">
        <v>17</v>
      </c>
      <c r="M7" s="943" t="s">
        <v>14</v>
      </c>
      <c r="N7" s="943" t="s">
        <v>4</v>
      </c>
      <c r="O7" s="943" t="s">
        <v>5</v>
      </c>
      <c r="P7" s="943" t="s">
        <v>6</v>
      </c>
      <c r="Q7" s="944" t="s">
        <v>7</v>
      </c>
    </row>
    <row r="8" spans="1:17" ht="13.5" customHeight="1" x14ac:dyDescent="0.25">
      <c r="A8" s="628"/>
      <c r="B8" s="931">
        <v>1</v>
      </c>
      <c r="C8" s="932" t="s">
        <v>24</v>
      </c>
      <c r="D8" s="932">
        <v>3</v>
      </c>
      <c r="E8" s="932" t="s">
        <v>18</v>
      </c>
      <c r="F8" s="932">
        <v>5</v>
      </c>
      <c r="G8" s="932" t="s">
        <v>19</v>
      </c>
      <c r="H8" s="932" t="s">
        <v>20</v>
      </c>
      <c r="I8" s="933" t="s">
        <v>21</v>
      </c>
      <c r="J8" s="25">
        <v>1</v>
      </c>
      <c r="K8" s="932" t="s">
        <v>24</v>
      </c>
      <c r="L8" s="932">
        <v>3</v>
      </c>
      <c r="M8" s="932" t="s">
        <v>18</v>
      </c>
      <c r="N8" s="932">
        <v>5</v>
      </c>
      <c r="O8" s="932" t="s">
        <v>19</v>
      </c>
      <c r="P8" s="932" t="s">
        <v>20</v>
      </c>
      <c r="Q8" s="933" t="s">
        <v>21</v>
      </c>
    </row>
    <row r="9" spans="1:17" s="1" customFormat="1" ht="26.25" customHeight="1" x14ac:dyDescent="0.25">
      <c r="A9" s="81" t="s">
        <v>0</v>
      </c>
      <c r="B9" s="724">
        <f>B10+B43+B49+B55</f>
        <v>768</v>
      </c>
      <c r="C9" s="1111">
        <f t="shared" ref="C9:I9" si="0">C10+C43+C49+C55</f>
        <v>4.8301886792452828</v>
      </c>
      <c r="D9" s="1111"/>
      <c r="E9" s="1111"/>
      <c r="F9" s="1111"/>
      <c r="G9" s="1111">
        <f t="shared" si="0"/>
        <v>959.40999999999985</v>
      </c>
      <c r="H9" s="1111">
        <f t="shared" si="0"/>
        <v>231.13</v>
      </c>
      <c r="I9" s="963">
        <f t="shared" si="0"/>
        <v>1190.54</v>
      </c>
      <c r="J9" s="625">
        <f>J10+J43+J49+J55</f>
        <v>5035</v>
      </c>
      <c r="K9" s="1017">
        <f t="shared" ref="K9" si="1">K10+K43+K49+K55</f>
        <v>31.666666666666668</v>
      </c>
      <c r="L9" s="1111"/>
      <c r="M9" s="1111"/>
      <c r="N9" s="1111"/>
      <c r="O9" s="1111">
        <f t="shared" ref="O9" si="2">O10+O43+O49+O55</f>
        <v>18386.75</v>
      </c>
      <c r="P9" s="1111">
        <f t="shared" ref="P9" si="3">P10+P43+P49+P55</f>
        <v>4429.3600000000006</v>
      </c>
      <c r="Q9" s="963">
        <f t="shared" ref="Q9" si="4">Q10+Q43+Q49+Q55</f>
        <v>22816.11</v>
      </c>
    </row>
    <row r="10" spans="1:17" s="1" customFormat="1" ht="21.75" customHeight="1" x14ac:dyDescent="0.25">
      <c r="A10" s="1227" t="s">
        <v>38</v>
      </c>
      <c r="B10" s="727">
        <f>B11+B28+B36+B41</f>
        <v>768</v>
      </c>
      <c r="C10" s="1112">
        <f t="shared" ref="C10:I10" si="5">C11+C28+C36+C41</f>
        <v>4.8301886792452828</v>
      </c>
      <c r="D10" s="1112"/>
      <c r="E10" s="1112"/>
      <c r="F10" s="1112"/>
      <c r="G10" s="1112">
        <f t="shared" si="5"/>
        <v>959.40999999999985</v>
      </c>
      <c r="H10" s="1112">
        <f t="shared" si="5"/>
        <v>231.13</v>
      </c>
      <c r="I10" s="937">
        <f t="shared" si="5"/>
        <v>1190.54</v>
      </c>
      <c r="J10" s="1136">
        <f>J11+J28+J36+J41</f>
        <v>2112</v>
      </c>
      <c r="K10" s="1002">
        <f t="shared" ref="K10" si="6">K11+K28+K36+K41</f>
        <v>13.283018867924529</v>
      </c>
      <c r="L10" s="1112"/>
      <c r="M10" s="1112"/>
      <c r="N10" s="1112"/>
      <c r="O10" s="1112">
        <f t="shared" ref="O10" si="7">O11+O28+O36+O41</f>
        <v>13155.08</v>
      </c>
      <c r="P10" s="1112">
        <f t="shared" ref="P10" si="8">P11+P28+P36+P41</f>
        <v>3169.05</v>
      </c>
      <c r="Q10" s="937">
        <f t="shared" ref="Q10" si="9">Q11+Q28+Q36+Q41</f>
        <v>16324.130000000003</v>
      </c>
    </row>
    <row r="11" spans="1:17" ht="52.15" customHeight="1" x14ac:dyDescent="0.25">
      <c r="A11" s="83" t="s">
        <v>11</v>
      </c>
      <c r="B11" s="1033">
        <f>SUM(B12:B27)</f>
        <v>384</v>
      </c>
      <c r="C11" s="997">
        <f t="shared" ref="C11:I11" si="10">SUM(C12:C27)</f>
        <v>2.4150943396226414</v>
      </c>
      <c r="D11" s="1095"/>
      <c r="E11" s="1095"/>
      <c r="F11" s="1095"/>
      <c r="G11" s="1095">
        <f t="shared" si="10"/>
        <v>624.39999999999986</v>
      </c>
      <c r="H11" s="1095">
        <f t="shared" si="10"/>
        <v>150.44</v>
      </c>
      <c r="I11" s="1096">
        <f t="shared" si="10"/>
        <v>774.83999999999992</v>
      </c>
      <c r="J11" s="1229">
        <f>SUM(J12:J27)</f>
        <v>1056</v>
      </c>
      <c r="K11" s="997">
        <f t="shared" ref="K11" si="11">SUM(K12:K27)</f>
        <v>6.6415094339622636</v>
      </c>
      <c r="L11" s="997"/>
      <c r="M11" s="997"/>
      <c r="N11" s="997"/>
      <c r="O11" s="997">
        <f t="shared" ref="O11" si="12">SUM(O12:O27)</f>
        <v>8578.66</v>
      </c>
      <c r="P11" s="997">
        <f t="shared" ref="P11" si="13">SUM(P12:P27)</f>
        <v>2066.5899999999997</v>
      </c>
      <c r="Q11" s="229">
        <f t="shared" ref="Q11" si="14">SUM(Q12:Q27)</f>
        <v>10645.250000000002</v>
      </c>
    </row>
    <row r="12" spans="1:17" ht="18.75" customHeight="1" x14ac:dyDescent="0.25">
      <c r="A12" s="82" t="s">
        <v>687</v>
      </c>
      <c r="B12" s="990">
        <v>48</v>
      </c>
      <c r="C12" s="998">
        <f>B12/159</f>
        <v>0.30188679245283018</v>
      </c>
      <c r="D12" s="1113">
        <v>1285.5</v>
      </c>
      <c r="E12" s="1113">
        <f>C12*D12</f>
        <v>388.07547169811318</v>
      </c>
      <c r="F12" s="1117">
        <v>0.2</v>
      </c>
      <c r="G12" s="1113">
        <f>ROUND(E12*F12,2)</f>
        <v>77.62</v>
      </c>
      <c r="H12" s="1113">
        <f>ROUND(G12*0.2409,2)</f>
        <v>18.7</v>
      </c>
      <c r="I12" s="1114">
        <f>G12+H12</f>
        <v>96.320000000000007</v>
      </c>
      <c r="J12" s="1115">
        <v>135</v>
      </c>
      <c r="K12" s="998">
        <f>J12/159</f>
        <v>0.84905660377358494</v>
      </c>
      <c r="L12" s="1113">
        <v>1285.5</v>
      </c>
      <c r="M12" s="1113">
        <f>K12*L12</f>
        <v>1091.4622641509434</v>
      </c>
      <c r="N12" s="1117">
        <v>1</v>
      </c>
      <c r="O12" s="1113">
        <f>ROUND(M12*N12,2)</f>
        <v>1091.46</v>
      </c>
      <c r="P12" s="1113">
        <f>ROUND(O12*0.2409,2)</f>
        <v>262.93</v>
      </c>
      <c r="Q12" s="1114">
        <f>O12+P12</f>
        <v>1354.39</v>
      </c>
    </row>
    <row r="13" spans="1:17" ht="18.75" customHeight="1" x14ac:dyDescent="0.25">
      <c r="A13" s="82" t="s">
        <v>687</v>
      </c>
      <c r="B13" s="990">
        <v>24</v>
      </c>
      <c r="C13" s="998">
        <f t="shared" ref="C13:C27" si="15">B13/159</f>
        <v>0.15094339622641509</v>
      </c>
      <c r="D13" s="1113">
        <v>1285.5</v>
      </c>
      <c r="E13" s="1113">
        <f t="shared" ref="E13:E27" si="16">C13*D13</f>
        <v>194.03773584905659</v>
      </c>
      <c r="F13" s="1117">
        <v>0.2</v>
      </c>
      <c r="G13" s="1113">
        <f t="shared" ref="G13:G40" si="17">ROUND(E13*F13,2)</f>
        <v>38.81</v>
      </c>
      <c r="H13" s="1113">
        <f t="shared" ref="H13:H40" si="18">ROUND(G13*0.2409,2)</f>
        <v>9.35</v>
      </c>
      <c r="I13" s="1114">
        <f t="shared" ref="I13:I27" si="19">G13+H13</f>
        <v>48.160000000000004</v>
      </c>
      <c r="J13" s="1115">
        <v>72</v>
      </c>
      <c r="K13" s="998">
        <f t="shared" ref="K13:K27" si="20">J13/159</f>
        <v>0.45283018867924529</v>
      </c>
      <c r="L13" s="1113">
        <v>1285.5</v>
      </c>
      <c r="M13" s="1113">
        <f t="shared" ref="M13:M27" si="21">K13*L13</f>
        <v>582.11320754716985</v>
      </c>
      <c r="N13" s="1117">
        <v>1</v>
      </c>
      <c r="O13" s="1113">
        <f t="shared" ref="O13:O42" si="22">ROUND(M13*N13,2)</f>
        <v>582.11</v>
      </c>
      <c r="P13" s="1113">
        <f t="shared" ref="P13:P42" si="23">ROUND(O13*0.2409,2)</f>
        <v>140.22999999999999</v>
      </c>
      <c r="Q13" s="1114">
        <f t="shared" ref="Q13:Q42" si="24">O13+P13</f>
        <v>722.34</v>
      </c>
    </row>
    <row r="14" spans="1:17" ht="18.75" customHeight="1" x14ac:dyDescent="0.25">
      <c r="A14" s="82" t="s">
        <v>687</v>
      </c>
      <c r="B14" s="990">
        <v>24</v>
      </c>
      <c r="C14" s="998">
        <f t="shared" si="15"/>
        <v>0.15094339622641509</v>
      </c>
      <c r="D14" s="1113">
        <v>1285.5</v>
      </c>
      <c r="E14" s="1113">
        <f>C14*D14</f>
        <v>194.03773584905659</v>
      </c>
      <c r="F14" s="1117">
        <v>0.2</v>
      </c>
      <c r="G14" s="1113">
        <f t="shared" si="17"/>
        <v>38.81</v>
      </c>
      <c r="H14" s="1113">
        <f t="shared" si="18"/>
        <v>9.35</v>
      </c>
      <c r="I14" s="1114">
        <f t="shared" si="19"/>
        <v>48.160000000000004</v>
      </c>
      <c r="J14" s="1115">
        <v>57</v>
      </c>
      <c r="K14" s="998">
        <f t="shared" si="20"/>
        <v>0.35849056603773582</v>
      </c>
      <c r="L14" s="1113">
        <v>1285.5</v>
      </c>
      <c r="M14" s="1113">
        <f t="shared" si="21"/>
        <v>460.83962264150938</v>
      </c>
      <c r="N14" s="1117">
        <v>1</v>
      </c>
      <c r="O14" s="1113">
        <f t="shared" si="22"/>
        <v>460.84</v>
      </c>
      <c r="P14" s="1113">
        <f t="shared" si="23"/>
        <v>111.02</v>
      </c>
      <c r="Q14" s="1114">
        <f t="shared" si="24"/>
        <v>571.86</v>
      </c>
    </row>
    <row r="15" spans="1:17" ht="18.75" customHeight="1" x14ac:dyDescent="0.25">
      <c r="A15" s="82" t="s">
        <v>688</v>
      </c>
      <c r="B15" s="990">
        <v>39</v>
      </c>
      <c r="C15" s="998">
        <f t="shared" si="15"/>
        <v>0.24528301886792453</v>
      </c>
      <c r="D15" s="1113">
        <v>1168.6400000000001</v>
      </c>
      <c r="E15" s="1113">
        <f t="shared" si="16"/>
        <v>286.64754716981133</v>
      </c>
      <c r="F15" s="1117">
        <v>0.2</v>
      </c>
      <c r="G15" s="1113">
        <f t="shared" si="17"/>
        <v>57.33</v>
      </c>
      <c r="H15" s="1113">
        <f t="shared" si="18"/>
        <v>13.81</v>
      </c>
      <c r="I15" s="1114">
        <f t="shared" si="19"/>
        <v>71.14</v>
      </c>
      <c r="J15" s="1115">
        <v>57</v>
      </c>
      <c r="K15" s="998">
        <f t="shared" si="20"/>
        <v>0.35849056603773582</v>
      </c>
      <c r="L15" s="1113">
        <v>1168.6400000000001</v>
      </c>
      <c r="M15" s="1113">
        <f t="shared" si="21"/>
        <v>418.94641509433961</v>
      </c>
      <c r="N15" s="1117">
        <v>1</v>
      </c>
      <c r="O15" s="1113">
        <f t="shared" si="22"/>
        <v>418.95</v>
      </c>
      <c r="P15" s="1113">
        <f t="shared" si="23"/>
        <v>100.93</v>
      </c>
      <c r="Q15" s="1114">
        <f t="shared" si="24"/>
        <v>519.88</v>
      </c>
    </row>
    <row r="16" spans="1:17" ht="18.75" customHeight="1" x14ac:dyDescent="0.25">
      <c r="A16" s="82" t="s">
        <v>687</v>
      </c>
      <c r="B16" s="990">
        <v>48</v>
      </c>
      <c r="C16" s="998">
        <f t="shared" si="15"/>
        <v>0.30188679245283018</v>
      </c>
      <c r="D16" s="1113">
        <v>1285.5</v>
      </c>
      <c r="E16" s="1113">
        <f t="shared" si="16"/>
        <v>388.07547169811318</v>
      </c>
      <c r="F16" s="1117">
        <v>0.2</v>
      </c>
      <c r="G16" s="1113">
        <f t="shared" si="17"/>
        <v>77.62</v>
      </c>
      <c r="H16" s="1113">
        <f t="shared" si="18"/>
        <v>18.7</v>
      </c>
      <c r="I16" s="1114">
        <f t="shared" si="19"/>
        <v>96.320000000000007</v>
      </c>
      <c r="J16" s="1115">
        <v>120</v>
      </c>
      <c r="K16" s="998">
        <f t="shared" si="20"/>
        <v>0.75471698113207553</v>
      </c>
      <c r="L16" s="1113">
        <v>1285.5</v>
      </c>
      <c r="M16" s="1113">
        <f t="shared" si="21"/>
        <v>970.18867924528308</v>
      </c>
      <c r="N16" s="1117">
        <v>1</v>
      </c>
      <c r="O16" s="1113">
        <f t="shared" si="22"/>
        <v>970.19</v>
      </c>
      <c r="P16" s="1113">
        <f t="shared" si="23"/>
        <v>233.72</v>
      </c>
      <c r="Q16" s="1114">
        <f t="shared" si="24"/>
        <v>1203.9100000000001</v>
      </c>
    </row>
    <row r="17" spans="1:17" ht="18.75" customHeight="1" x14ac:dyDescent="0.25">
      <c r="A17" s="82" t="s">
        <v>689</v>
      </c>
      <c r="B17" s="990">
        <v>9</v>
      </c>
      <c r="C17" s="998">
        <f t="shared" si="15"/>
        <v>5.6603773584905662E-2</v>
      </c>
      <c r="D17" s="1113">
        <v>1285.5</v>
      </c>
      <c r="E17" s="1113">
        <f t="shared" si="16"/>
        <v>72.764150943396231</v>
      </c>
      <c r="F17" s="1117">
        <v>0.2</v>
      </c>
      <c r="G17" s="1113">
        <f t="shared" si="17"/>
        <v>14.55</v>
      </c>
      <c r="H17" s="1113">
        <f t="shared" si="18"/>
        <v>3.51</v>
      </c>
      <c r="I17" s="1114">
        <f t="shared" si="19"/>
        <v>18.060000000000002</v>
      </c>
      <c r="J17" s="1115">
        <v>96</v>
      </c>
      <c r="K17" s="998">
        <f t="shared" si="20"/>
        <v>0.60377358490566035</v>
      </c>
      <c r="L17" s="1113">
        <v>1285.5</v>
      </c>
      <c r="M17" s="1113">
        <f t="shared" si="21"/>
        <v>776.15094339622635</v>
      </c>
      <c r="N17" s="1117">
        <v>1</v>
      </c>
      <c r="O17" s="1113">
        <f t="shared" si="22"/>
        <v>776.15</v>
      </c>
      <c r="P17" s="1113">
        <f t="shared" si="23"/>
        <v>186.97</v>
      </c>
      <c r="Q17" s="1114">
        <f t="shared" si="24"/>
        <v>963.12</v>
      </c>
    </row>
    <row r="18" spans="1:17" ht="18.75" customHeight="1" x14ac:dyDescent="0.25">
      <c r="A18" s="82" t="s">
        <v>687</v>
      </c>
      <c r="B18" s="990"/>
      <c r="C18" s="998">
        <f t="shared" si="15"/>
        <v>0</v>
      </c>
      <c r="D18" s="1113">
        <v>1285.5</v>
      </c>
      <c r="E18" s="1113">
        <f t="shared" si="16"/>
        <v>0</v>
      </c>
      <c r="F18" s="1117">
        <v>0.2</v>
      </c>
      <c r="G18" s="1113">
        <f t="shared" si="17"/>
        <v>0</v>
      </c>
      <c r="H18" s="1113">
        <f t="shared" si="18"/>
        <v>0</v>
      </c>
      <c r="I18" s="1114">
        <f t="shared" si="19"/>
        <v>0</v>
      </c>
      <c r="J18" s="1115">
        <v>48</v>
      </c>
      <c r="K18" s="998">
        <f t="shared" si="20"/>
        <v>0.30188679245283018</v>
      </c>
      <c r="L18" s="1113">
        <v>1285.5</v>
      </c>
      <c r="M18" s="1113">
        <f t="shared" si="21"/>
        <v>388.07547169811318</v>
      </c>
      <c r="N18" s="1117">
        <v>1</v>
      </c>
      <c r="O18" s="1113">
        <f t="shared" si="22"/>
        <v>388.08</v>
      </c>
      <c r="P18" s="1113">
        <f t="shared" si="23"/>
        <v>93.49</v>
      </c>
      <c r="Q18" s="1114">
        <f t="shared" si="24"/>
        <v>481.57</v>
      </c>
    </row>
    <row r="19" spans="1:17" ht="18.75" customHeight="1" x14ac:dyDescent="0.25">
      <c r="A19" s="82" t="s">
        <v>613</v>
      </c>
      <c r="B19" s="990">
        <v>48</v>
      </c>
      <c r="C19" s="998">
        <f t="shared" si="15"/>
        <v>0.30188679245283018</v>
      </c>
      <c r="D19" s="1113">
        <v>1285.5</v>
      </c>
      <c r="E19" s="1113">
        <f t="shared" si="16"/>
        <v>388.07547169811318</v>
      </c>
      <c r="F19" s="1117">
        <v>0.2</v>
      </c>
      <c r="G19" s="1113">
        <f t="shared" si="17"/>
        <v>77.62</v>
      </c>
      <c r="H19" s="1113">
        <f t="shared" si="18"/>
        <v>18.7</v>
      </c>
      <c r="I19" s="1114">
        <f t="shared" si="19"/>
        <v>96.320000000000007</v>
      </c>
      <c r="J19" s="1115">
        <v>96</v>
      </c>
      <c r="K19" s="998">
        <f t="shared" si="20"/>
        <v>0.60377358490566035</v>
      </c>
      <c r="L19" s="1113">
        <v>1285.5</v>
      </c>
      <c r="M19" s="1113">
        <f t="shared" si="21"/>
        <v>776.15094339622635</v>
      </c>
      <c r="N19" s="1117">
        <v>1</v>
      </c>
      <c r="O19" s="1113">
        <f t="shared" si="22"/>
        <v>776.15</v>
      </c>
      <c r="P19" s="1113">
        <f t="shared" si="23"/>
        <v>186.97</v>
      </c>
      <c r="Q19" s="1114">
        <f t="shared" si="24"/>
        <v>963.12</v>
      </c>
    </row>
    <row r="20" spans="1:17" ht="18.75" customHeight="1" x14ac:dyDescent="0.25">
      <c r="A20" s="82" t="s">
        <v>690</v>
      </c>
      <c r="B20" s="990">
        <v>24</v>
      </c>
      <c r="C20" s="998">
        <f t="shared" si="15"/>
        <v>0.15094339622641509</v>
      </c>
      <c r="D20" s="1113">
        <v>1437.46</v>
      </c>
      <c r="E20" s="1113">
        <f t="shared" si="16"/>
        <v>216.97509433962264</v>
      </c>
      <c r="F20" s="1117">
        <v>0.2</v>
      </c>
      <c r="G20" s="1113">
        <f t="shared" si="17"/>
        <v>43.4</v>
      </c>
      <c r="H20" s="1113">
        <f t="shared" si="18"/>
        <v>10.46</v>
      </c>
      <c r="I20" s="1114">
        <f t="shared" si="19"/>
        <v>53.86</v>
      </c>
      <c r="J20" s="1115">
        <v>48</v>
      </c>
      <c r="K20" s="998">
        <f t="shared" si="20"/>
        <v>0.30188679245283018</v>
      </c>
      <c r="L20" s="1113">
        <v>1437.46</v>
      </c>
      <c r="M20" s="1113">
        <f t="shared" si="21"/>
        <v>433.95018867924529</v>
      </c>
      <c r="N20" s="1117">
        <v>1</v>
      </c>
      <c r="O20" s="1113">
        <f t="shared" si="22"/>
        <v>433.95</v>
      </c>
      <c r="P20" s="1113">
        <f t="shared" si="23"/>
        <v>104.54</v>
      </c>
      <c r="Q20" s="1114">
        <f t="shared" si="24"/>
        <v>538.49</v>
      </c>
    </row>
    <row r="21" spans="1:17" ht="18.75" customHeight="1" x14ac:dyDescent="0.25">
      <c r="A21" s="82" t="s">
        <v>690</v>
      </c>
      <c r="B21" s="990"/>
      <c r="C21" s="998">
        <f t="shared" si="15"/>
        <v>0</v>
      </c>
      <c r="D21" s="1113">
        <v>1308.81</v>
      </c>
      <c r="E21" s="1113">
        <f t="shared" si="16"/>
        <v>0</v>
      </c>
      <c r="F21" s="1117">
        <v>0.2</v>
      </c>
      <c r="G21" s="1113">
        <f t="shared" si="17"/>
        <v>0</v>
      </c>
      <c r="H21" s="1113">
        <f t="shared" si="18"/>
        <v>0</v>
      </c>
      <c r="I21" s="1114">
        <f t="shared" si="19"/>
        <v>0</v>
      </c>
      <c r="J21" s="1115">
        <v>96</v>
      </c>
      <c r="K21" s="998">
        <f t="shared" si="20"/>
        <v>0.60377358490566035</v>
      </c>
      <c r="L21" s="1113">
        <v>1308.81</v>
      </c>
      <c r="M21" s="1113">
        <f t="shared" si="21"/>
        <v>790.22490566037732</v>
      </c>
      <c r="N21" s="1117">
        <v>1</v>
      </c>
      <c r="O21" s="1113">
        <f t="shared" si="22"/>
        <v>790.22</v>
      </c>
      <c r="P21" s="1113">
        <f t="shared" si="23"/>
        <v>190.36</v>
      </c>
      <c r="Q21" s="1114">
        <f t="shared" si="24"/>
        <v>980.58</v>
      </c>
    </row>
    <row r="22" spans="1:17" ht="18.75" customHeight="1" x14ac:dyDescent="0.25">
      <c r="A22" s="82" t="s">
        <v>690</v>
      </c>
      <c r="B22" s="990">
        <v>24</v>
      </c>
      <c r="C22" s="998">
        <f t="shared" si="15"/>
        <v>0.15094339622641509</v>
      </c>
      <c r="D22" s="1113">
        <v>1437.46</v>
      </c>
      <c r="E22" s="1113">
        <f t="shared" si="16"/>
        <v>216.97509433962264</v>
      </c>
      <c r="F22" s="1117">
        <v>0.2</v>
      </c>
      <c r="G22" s="1113">
        <f t="shared" si="17"/>
        <v>43.4</v>
      </c>
      <c r="H22" s="1113">
        <f t="shared" si="18"/>
        <v>10.46</v>
      </c>
      <c r="I22" s="1114">
        <f t="shared" si="19"/>
        <v>53.86</v>
      </c>
      <c r="J22" s="1115">
        <v>24</v>
      </c>
      <c r="K22" s="998">
        <f t="shared" si="20"/>
        <v>0.15094339622641509</v>
      </c>
      <c r="L22" s="1113">
        <v>1437.46</v>
      </c>
      <c r="M22" s="1113">
        <f t="shared" si="21"/>
        <v>216.97509433962264</v>
      </c>
      <c r="N22" s="1117">
        <v>1</v>
      </c>
      <c r="O22" s="1113">
        <f t="shared" si="22"/>
        <v>216.98</v>
      </c>
      <c r="P22" s="1113">
        <f t="shared" si="23"/>
        <v>52.27</v>
      </c>
      <c r="Q22" s="1114">
        <f t="shared" si="24"/>
        <v>269.25</v>
      </c>
    </row>
    <row r="23" spans="1:17" ht="18.75" customHeight="1" x14ac:dyDescent="0.25">
      <c r="A23" s="82" t="s">
        <v>691</v>
      </c>
      <c r="B23" s="990">
        <v>24</v>
      </c>
      <c r="C23" s="998">
        <f t="shared" si="15"/>
        <v>0.15094339622641509</v>
      </c>
      <c r="D23" s="1113">
        <v>1285.5</v>
      </c>
      <c r="E23" s="1113">
        <f t="shared" si="16"/>
        <v>194.03773584905659</v>
      </c>
      <c r="F23" s="1117">
        <v>0.2</v>
      </c>
      <c r="G23" s="1113">
        <f t="shared" si="17"/>
        <v>38.81</v>
      </c>
      <c r="H23" s="1113">
        <f t="shared" si="18"/>
        <v>9.35</v>
      </c>
      <c r="I23" s="1114">
        <f t="shared" si="19"/>
        <v>48.160000000000004</v>
      </c>
      <c r="J23" s="1115">
        <v>24</v>
      </c>
      <c r="K23" s="998">
        <f t="shared" si="20"/>
        <v>0.15094339622641509</v>
      </c>
      <c r="L23" s="1113">
        <v>1285.5</v>
      </c>
      <c r="M23" s="1113">
        <f t="shared" si="21"/>
        <v>194.03773584905659</v>
      </c>
      <c r="N23" s="1117">
        <v>1</v>
      </c>
      <c r="O23" s="1113">
        <f t="shared" si="22"/>
        <v>194.04</v>
      </c>
      <c r="P23" s="1113">
        <f t="shared" si="23"/>
        <v>46.74</v>
      </c>
      <c r="Q23" s="1114">
        <f t="shared" si="24"/>
        <v>240.78</v>
      </c>
    </row>
    <row r="24" spans="1:17" ht="18.75" customHeight="1" x14ac:dyDescent="0.25">
      <c r="A24" s="82" t="s">
        <v>691</v>
      </c>
      <c r="B24" s="990">
        <v>24</v>
      </c>
      <c r="C24" s="998">
        <f t="shared" si="15"/>
        <v>0.15094339622641509</v>
      </c>
      <c r="D24" s="1113">
        <v>1285.5</v>
      </c>
      <c r="E24" s="1113">
        <f t="shared" si="16"/>
        <v>194.03773584905659</v>
      </c>
      <c r="F24" s="1117">
        <v>0.2</v>
      </c>
      <c r="G24" s="1113">
        <f t="shared" si="17"/>
        <v>38.81</v>
      </c>
      <c r="H24" s="1113">
        <f t="shared" si="18"/>
        <v>9.35</v>
      </c>
      <c r="I24" s="1114">
        <f t="shared" si="19"/>
        <v>48.160000000000004</v>
      </c>
      <c r="J24" s="1115">
        <v>72</v>
      </c>
      <c r="K24" s="998">
        <f t="shared" si="20"/>
        <v>0.45283018867924529</v>
      </c>
      <c r="L24" s="1113">
        <v>1285.5</v>
      </c>
      <c r="M24" s="1113">
        <f t="shared" si="21"/>
        <v>582.11320754716985</v>
      </c>
      <c r="N24" s="1117">
        <v>1</v>
      </c>
      <c r="O24" s="1113">
        <f t="shared" si="22"/>
        <v>582.11</v>
      </c>
      <c r="P24" s="1113">
        <f t="shared" si="23"/>
        <v>140.22999999999999</v>
      </c>
      <c r="Q24" s="1114">
        <f t="shared" si="24"/>
        <v>722.34</v>
      </c>
    </row>
    <row r="25" spans="1:17" ht="18.75" customHeight="1" x14ac:dyDescent="0.25">
      <c r="A25" s="82" t="s">
        <v>691</v>
      </c>
      <c r="B25" s="990">
        <v>24</v>
      </c>
      <c r="C25" s="998">
        <f t="shared" si="15"/>
        <v>0.15094339622641509</v>
      </c>
      <c r="D25" s="1113">
        <v>1285.5</v>
      </c>
      <c r="E25" s="1113">
        <f t="shared" si="16"/>
        <v>194.03773584905659</v>
      </c>
      <c r="F25" s="1117">
        <v>0.2</v>
      </c>
      <c r="G25" s="1113">
        <f t="shared" si="17"/>
        <v>38.81</v>
      </c>
      <c r="H25" s="1113">
        <f t="shared" si="18"/>
        <v>9.35</v>
      </c>
      <c r="I25" s="1114">
        <f t="shared" si="19"/>
        <v>48.160000000000004</v>
      </c>
      <c r="J25" s="1115">
        <v>24</v>
      </c>
      <c r="K25" s="998">
        <f t="shared" si="20"/>
        <v>0.15094339622641509</v>
      </c>
      <c r="L25" s="1113">
        <v>1285.5</v>
      </c>
      <c r="M25" s="1113">
        <f t="shared" si="21"/>
        <v>194.03773584905659</v>
      </c>
      <c r="N25" s="1117">
        <v>1</v>
      </c>
      <c r="O25" s="1113">
        <f t="shared" si="22"/>
        <v>194.04</v>
      </c>
      <c r="P25" s="1113">
        <f t="shared" si="23"/>
        <v>46.74</v>
      </c>
      <c r="Q25" s="1114">
        <f t="shared" si="24"/>
        <v>240.78</v>
      </c>
    </row>
    <row r="26" spans="1:17" ht="18.75" customHeight="1" x14ac:dyDescent="0.25">
      <c r="A26" s="82" t="s">
        <v>689</v>
      </c>
      <c r="B26" s="990"/>
      <c r="C26" s="998">
        <f t="shared" si="15"/>
        <v>0</v>
      </c>
      <c r="D26" s="1113">
        <v>1285.5</v>
      </c>
      <c r="E26" s="1113">
        <f t="shared" si="16"/>
        <v>0</v>
      </c>
      <c r="F26" s="1117">
        <v>0.2</v>
      </c>
      <c r="G26" s="1113">
        <f t="shared" si="17"/>
        <v>0</v>
      </c>
      <c r="H26" s="1113">
        <f t="shared" si="18"/>
        <v>0</v>
      </c>
      <c r="I26" s="1114">
        <f t="shared" si="19"/>
        <v>0</v>
      </c>
      <c r="J26" s="1115">
        <v>39</v>
      </c>
      <c r="K26" s="998">
        <f t="shared" si="20"/>
        <v>0.24528301886792453</v>
      </c>
      <c r="L26" s="1113">
        <v>1285.5</v>
      </c>
      <c r="M26" s="1113">
        <f t="shared" si="21"/>
        <v>315.31132075471697</v>
      </c>
      <c r="N26" s="1117">
        <v>1</v>
      </c>
      <c r="O26" s="1113">
        <f t="shared" si="22"/>
        <v>315.31</v>
      </c>
      <c r="P26" s="1113">
        <f t="shared" si="23"/>
        <v>75.959999999999994</v>
      </c>
      <c r="Q26" s="1114">
        <f t="shared" si="24"/>
        <v>391.27</v>
      </c>
    </row>
    <row r="27" spans="1:17" ht="18.75" customHeight="1" x14ac:dyDescent="0.25">
      <c r="A27" s="82" t="s">
        <v>689</v>
      </c>
      <c r="B27" s="990">
        <v>24</v>
      </c>
      <c r="C27" s="998">
        <f t="shared" si="15"/>
        <v>0.15094339622641509</v>
      </c>
      <c r="D27" s="1113">
        <v>1285.5</v>
      </c>
      <c r="E27" s="1113">
        <f t="shared" si="16"/>
        <v>194.03773584905659</v>
      </c>
      <c r="F27" s="1117">
        <v>0.2</v>
      </c>
      <c r="G27" s="1113">
        <f t="shared" si="17"/>
        <v>38.81</v>
      </c>
      <c r="H27" s="1113">
        <f t="shared" si="18"/>
        <v>9.35</v>
      </c>
      <c r="I27" s="1114">
        <f t="shared" si="19"/>
        <v>48.160000000000004</v>
      </c>
      <c r="J27" s="1115">
        <v>48</v>
      </c>
      <c r="K27" s="998">
        <f t="shared" si="20"/>
        <v>0.30188679245283018</v>
      </c>
      <c r="L27" s="1113">
        <v>1285.5</v>
      </c>
      <c r="M27" s="1113">
        <f t="shared" si="21"/>
        <v>388.07547169811318</v>
      </c>
      <c r="N27" s="1117">
        <v>1</v>
      </c>
      <c r="O27" s="1113">
        <f t="shared" si="22"/>
        <v>388.08</v>
      </c>
      <c r="P27" s="1113">
        <f t="shared" si="23"/>
        <v>93.49</v>
      </c>
      <c r="Q27" s="1114">
        <f t="shared" si="24"/>
        <v>481.57</v>
      </c>
    </row>
    <row r="28" spans="1:17" ht="49.5" customHeight="1" x14ac:dyDescent="0.25">
      <c r="A28" s="83" t="s">
        <v>9</v>
      </c>
      <c r="B28" s="1033">
        <f>SUM(B29:B35)</f>
        <v>192</v>
      </c>
      <c r="C28" s="997">
        <f t="shared" ref="C28:I28" si="25">SUM(C29:C35)</f>
        <v>1.2075471698113207</v>
      </c>
      <c r="D28" s="1095"/>
      <c r="E28" s="1095"/>
      <c r="F28" s="1095"/>
      <c r="G28" s="1095">
        <f t="shared" si="25"/>
        <v>190.01999999999998</v>
      </c>
      <c r="H28" s="1095">
        <f t="shared" si="25"/>
        <v>45.77</v>
      </c>
      <c r="I28" s="1096">
        <f t="shared" si="25"/>
        <v>235.79000000000002</v>
      </c>
      <c r="J28" s="93">
        <f>SUM(J29:J35)</f>
        <v>528</v>
      </c>
      <c r="K28" s="980">
        <f t="shared" ref="K28" si="26">SUM(K29:K35)</f>
        <v>3.3207547169811322</v>
      </c>
      <c r="L28" s="972"/>
      <c r="M28" s="972"/>
      <c r="N28" s="1118"/>
      <c r="O28" s="1113">
        <f t="shared" ref="O28" si="27">SUM(O29:O35)</f>
        <v>2591.1000000000004</v>
      </c>
      <c r="P28" s="1113">
        <f t="shared" ref="P28" si="28">SUM(P29:P35)</f>
        <v>624.20000000000005</v>
      </c>
      <c r="Q28" s="1114">
        <f t="shared" ref="Q28" si="29">SUM(Q29:Q35)</f>
        <v>3215.3</v>
      </c>
    </row>
    <row r="29" spans="1:17" x14ac:dyDescent="0.25">
      <c r="A29" s="82" t="s">
        <v>692</v>
      </c>
      <c r="B29" s="990">
        <v>54</v>
      </c>
      <c r="C29" s="998">
        <f>B29/159</f>
        <v>0.33962264150943394</v>
      </c>
      <c r="D29" s="1113">
        <v>786.78</v>
      </c>
      <c r="E29" s="1113">
        <f t="shared" ref="E29:E35" si="30">C29*D29</f>
        <v>267.20830188679241</v>
      </c>
      <c r="F29" s="1117">
        <v>0.2</v>
      </c>
      <c r="G29" s="1113">
        <f t="shared" si="17"/>
        <v>53.44</v>
      </c>
      <c r="H29" s="1113">
        <f t="shared" si="18"/>
        <v>12.87</v>
      </c>
      <c r="I29" s="1114">
        <f>G29+H29</f>
        <v>66.31</v>
      </c>
      <c r="J29" s="1115">
        <v>168</v>
      </c>
      <c r="K29" s="998">
        <f>J29/159</f>
        <v>1.0566037735849056</v>
      </c>
      <c r="L29" s="1113">
        <v>786.78</v>
      </c>
      <c r="M29" s="1113">
        <f>K29*L29</f>
        <v>831.31471698113205</v>
      </c>
      <c r="N29" s="1117">
        <v>1</v>
      </c>
      <c r="O29" s="1113">
        <f t="shared" si="22"/>
        <v>831.31</v>
      </c>
      <c r="P29" s="1113">
        <f t="shared" si="23"/>
        <v>200.26</v>
      </c>
      <c r="Q29" s="1114">
        <f t="shared" si="24"/>
        <v>1031.57</v>
      </c>
    </row>
    <row r="30" spans="1:17" x14ac:dyDescent="0.25">
      <c r="A30" s="82" t="s">
        <v>692</v>
      </c>
      <c r="B30" s="990">
        <v>63</v>
      </c>
      <c r="C30" s="998">
        <f t="shared" ref="C30:C35" si="31">B30/159</f>
        <v>0.39622641509433965</v>
      </c>
      <c r="D30" s="1113">
        <v>786.78</v>
      </c>
      <c r="E30" s="1113">
        <f t="shared" si="30"/>
        <v>311.74301886792455</v>
      </c>
      <c r="F30" s="1117">
        <v>0.2</v>
      </c>
      <c r="G30" s="1113">
        <f t="shared" si="17"/>
        <v>62.35</v>
      </c>
      <c r="H30" s="1113">
        <f t="shared" si="18"/>
        <v>15.02</v>
      </c>
      <c r="I30" s="1114">
        <f t="shared" ref="I30:I35" si="32">G30+H30</f>
        <v>77.37</v>
      </c>
      <c r="J30" s="1115">
        <v>153</v>
      </c>
      <c r="K30" s="998">
        <f t="shared" ref="K30:K35" si="33">J30/159</f>
        <v>0.96226415094339623</v>
      </c>
      <c r="L30" s="1113">
        <v>786.78</v>
      </c>
      <c r="M30" s="1113">
        <f t="shared" ref="M30:M35" si="34">K30*L30</f>
        <v>757.09018867924522</v>
      </c>
      <c r="N30" s="1117">
        <v>1</v>
      </c>
      <c r="O30" s="1113">
        <f t="shared" si="22"/>
        <v>757.09</v>
      </c>
      <c r="P30" s="1113">
        <f t="shared" si="23"/>
        <v>182.38</v>
      </c>
      <c r="Q30" s="1114">
        <f t="shared" si="24"/>
        <v>939.47</v>
      </c>
    </row>
    <row r="31" spans="1:17" x14ac:dyDescent="0.25">
      <c r="A31" s="82" t="s">
        <v>692</v>
      </c>
      <c r="B31" s="990"/>
      <c r="C31" s="998">
        <f t="shared" si="31"/>
        <v>0</v>
      </c>
      <c r="D31" s="1113">
        <v>786.78</v>
      </c>
      <c r="E31" s="1113">
        <f t="shared" si="30"/>
        <v>0</v>
      </c>
      <c r="F31" s="1117">
        <v>0.2</v>
      </c>
      <c r="G31" s="1113">
        <f t="shared" si="17"/>
        <v>0</v>
      </c>
      <c r="H31" s="1113">
        <f t="shared" si="18"/>
        <v>0</v>
      </c>
      <c r="I31" s="1114">
        <f t="shared" si="32"/>
        <v>0</v>
      </c>
      <c r="J31" s="1115">
        <v>24</v>
      </c>
      <c r="K31" s="998">
        <f t="shared" si="33"/>
        <v>0.15094339622641509</v>
      </c>
      <c r="L31" s="1113">
        <v>786.78</v>
      </c>
      <c r="M31" s="1113">
        <f t="shared" si="34"/>
        <v>118.75924528301886</v>
      </c>
      <c r="N31" s="1117">
        <v>1</v>
      </c>
      <c r="O31" s="1113">
        <f t="shared" si="22"/>
        <v>118.76</v>
      </c>
      <c r="P31" s="1113">
        <f t="shared" si="23"/>
        <v>28.61</v>
      </c>
      <c r="Q31" s="1114">
        <f t="shared" si="24"/>
        <v>147.37</v>
      </c>
    </row>
    <row r="32" spans="1:17" x14ac:dyDescent="0.25">
      <c r="A32" s="82" t="s">
        <v>692</v>
      </c>
      <c r="B32" s="990">
        <v>10</v>
      </c>
      <c r="C32" s="998">
        <f t="shared" si="31"/>
        <v>6.2893081761006289E-2</v>
      </c>
      <c r="D32" s="1113">
        <v>786.78</v>
      </c>
      <c r="E32" s="1113">
        <f t="shared" si="30"/>
        <v>49.483018867924528</v>
      </c>
      <c r="F32" s="1117">
        <v>0.2</v>
      </c>
      <c r="G32" s="1113">
        <f t="shared" si="17"/>
        <v>9.9</v>
      </c>
      <c r="H32" s="1113">
        <f t="shared" si="18"/>
        <v>2.38</v>
      </c>
      <c r="I32" s="1114">
        <f t="shared" si="32"/>
        <v>12.280000000000001</v>
      </c>
      <c r="J32" s="1115">
        <v>72</v>
      </c>
      <c r="K32" s="998">
        <f t="shared" si="33"/>
        <v>0.45283018867924529</v>
      </c>
      <c r="L32" s="1113">
        <v>786.78</v>
      </c>
      <c r="M32" s="1113">
        <f t="shared" si="34"/>
        <v>356.27773584905663</v>
      </c>
      <c r="N32" s="1117">
        <v>1</v>
      </c>
      <c r="O32" s="1113">
        <f t="shared" si="22"/>
        <v>356.28</v>
      </c>
      <c r="P32" s="1113">
        <f t="shared" si="23"/>
        <v>85.83</v>
      </c>
      <c r="Q32" s="1114">
        <f t="shared" si="24"/>
        <v>442.10999999999996</v>
      </c>
    </row>
    <row r="33" spans="1:17" x14ac:dyDescent="0.25">
      <c r="A33" s="82" t="s">
        <v>692</v>
      </c>
      <c r="B33" s="990"/>
      <c r="C33" s="998">
        <f t="shared" si="31"/>
        <v>0</v>
      </c>
      <c r="D33" s="1113">
        <v>715.25</v>
      </c>
      <c r="E33" s="1113">
        <f t="shared" si="30"/>
        <v>0</v>
      </c>
      <c r="F33" s="1117">
        <v>0.2</v>
      </c>
      <c r="G33" s="1113">
        <f t="shared" si="17"/>
        <v>0</v>
      </c>
      <c r="H33" s="1113">
        <f t="shared" si="18"/>
        <v>0</v>
      </c>
      <c r="I33" s="1114">
        <f t="shared" si="32"/>
        <v>0</v>
      </c>
      <c r="J33" s="1115">
        <v>48</v>
      </c>
      <c r="K33" s="998">
        <f t="shared" si="33"/>
        <v>0.30188679245283018</v>
      </c>
      <c r="L33" s="1113">
        <v>715.25</v>
      </c>
      <c r="M33" s="1113">
        <f t="shared" si="34"/>
        <v>215.9245283018868</v>
      </c>
      <c r="N33" s="1117">
        <v>1</v>
      </c>
      <c r="O33" s="1113">
        <f t="shared" si="22"/>
        <v>215.92</v>
      </c>
      <c r="P33" s="1113">
        <f t="shared" si="23"/>
        <v>52.02</v>
      </c>
      <c r="Q33" s="1114">
        <f t="shared" si="24"/>
        <v>267.94</v>
      </c>
    </row>
    <row r="34" spans="1:17" x14ac:dyDescent="0.25">
      <c r="A34" s="82" t="s">
        <v>692</v>
      </c>
      <c r="B34" s="990">
        <v>33</v>
      </c>
      <c r="C34" s="998">
        <f t="shared" si="31"/>
        <v>0.20754716981132076</v>
      </c>
      <c r="D34" s="1113">
        <v>786.78</v>
      </c>
      <c r="E34" s="1113">
        <f t="shared" si="30"/>
        <v>163.29396226415093</v>
      </c>
      <c r="F34" s="1117">
        <v>0.2</v>
      </c>
      <c r="G34" s="1113">
        <f t="shared" si="17"/>
        <v>32.659999999999997</v>
      </c>
      <c r="H34" s="1113">
        <f t="shared" si="18"/>
        <v>7.87</v>
      </c>
      <c r="I34" s="1114">
        <f t="shared" si="32"/>
        <v>40.529999999999994</v>
      </c>
      <c r="J34" s="1115"/>
      <c r="K34" s="998">
        <f t="shared" si="33"/>
        <v>0</v>
      </c>
      <c r="L34" s="1113">
        <v>786.78</v>
      </c>
      <c r="M34" s="1113">
        <f t="shared" si="34"/>
        <v>0</v>
      </c>
      <c r="N34" s="1117">
        <v>1</v>
      </c>
      <c r="O34" s="1113">
        <f t="shared" si="22"/>
        <v>0</v>
      </c>
      <c r="P34" s="1113">
        <f t="shared" si="23"/>
        <v>0</v>
      </c>
      <c r="Q34" s="1114">
        <f t="shared" si="24"/>
        <v>0</v>
      </c>
    </row>
    <row r="35" spans="1:17" x14ac:dyDescent="0.25">
      <c r="A35" s="82" t="s">
        <v>692</v>
      </c>
      <c r="B35" s="990">
        <v>32</v>
      </c>
      <c r="C35" s="998">
        <f t="shared" si="31"/>
        <v>0.20125786163522014</v>
      </c>
      <c r="D35" s="1113">
        <v>786.78</v>
      </c>
      <c r="E35" s="1113">
        <f t="shared" si="30"/>
        <v>158.34566037735848</v>
      </c>
      <c r="F35" s="1117">
        <v>0.2</v>
      </c>
      <c r="G35" s="1113">
        <f t="shared" si="17"/>
        <v>31.67</v>
      </c>
      <c r="H35" s="1113">
        <f t="shared" si="18"/>
        <v>7.63</v>
      </c>
      <c r="I35" s="1114">
        <f t="shared" si="32"/>
        <v>39.300000000000004</v>
      </c>
      <c r="J35" s="1115">
        <v>63</v>
      </c>
      <c r="K35" s="998">
        <f t="shared" si="33"/>
        <v>0.39622641509433965</v>
      </c>
      <c r="L35" s="1113">
        <v>786.78</v>
      </c>
      <c r="M35" s="1113">
        <f t="shared" si="34"/>
        <v>311.74301886792455</v>
      </c>
      <c r="N35" s="1117">
        <v>1</v>
      </c>
      <c r="O35" s="1113">
        <f t="shared" si="22"/>
        <v>311.74</v>
      </c>
      <c r="P35" s="1113">
        <f t="shared" si="23"/>
        <v>75.099999999999994</v>
      </c>
      <c r="Q35" s="1114">
        <f t="shared" si="24"/>
        <v>386.84000000000003</v>
      </c>
    </row>
    <row r="36" spans="1:17" ht="66" customHeight="1" x14ac:dyDescent="0.25">
      <c r="A36" s="83" t="s">
        <v>10</v>
      </c>
      <c r="B36" s="1033">
        <f>SUM(B37:B40)</f>
        <v>192</v>
      </c>
      <c r="C36" s="997">
        <f t="shared" ref="C36:I36" si="35">SUM(C37:C40)</f>
        <v>1.2075471698113207</v>
      </c>
      <c r="D36" s="1095"/>
      <c r="E36" s="1095"/>
      <c r="F36" s="1095"/>
      <c r="G36" s="1095">
        <f t="shared" si="35"/>
        <v>144.99</v>
      </c>
      <c r="H36" s="1095">
        <f t="shared" si="35"/>
        <v>34.92</v>
      </c>
      <c r="I36" s="1096">
        <f t="shared" si="35"/>
        <v>179.91</v>
      </c>
      <c r="J36" s="93">
        <f>SUM(J37:J40)</f>
        <v>480</v>
      </c>
      <c r="K36" s="980">
        <f t="shared" ref="K36" si="36">SUM(K37:K40)</f>
        <v>3.0188679245283021</v>
      </c>
      <c r="L36" s="972"/>
      <c r="M36" s="972"/>
      <c r="N36" s="1118"/>
      <c r="O36" s="1113">
        <f t="shared" ref="O36" si="37">SUM(O37:O40)</f>
        <v>1812.3400000000001</v>
      </c>
      <c r="P36" s="1113">
        <f t="shared" ref="P36" si="38">SUM(P37:P40)</f>
        <v>436.59000000000003</v>
      </c>
      <c r="Q36" s="1114">
        <f t="shared" ref="Q36" si="39">SUM(Q37:Q40)</f>
        <v>2248.9300000000003</v>
      </c>
    </row>
    <row r="37" spans="1:17" x14ac:dyDescent="0.25">
      <c r="A37" s="82" t="s">
        <v>693</v>
      </c>
      <c r="B37" s="990">
        <v>48</v>
      </c>
      <c r="C37" s="998">
        <f>B37/159</f>
        <v>0.30188679245283018</v>
      </c>
      <c r="D37" s="1113">
        <v>600.34</v>
      </c>
      <c r="E37" s="1113">
        <f>D37*C37</f>
        <v>181.23471698113207</v>
      </c>
      <c r="F37" s="1117">
        <v>0.2</v>
      </c>
      <c r="G37" s="1113">
        <f t="shared" si="17"/>
        <v>36.25</v>
      </c>
      <c r="H37" s="1113">
        <f t="shared" si="18"/>
        <v>8.73</v>
      </c>
      <c r="I37" s="1114">
        <f>G37+H37</f>
        <v>44.980000000000004</v>
      </c>
      <c r="J37" s="1115">
        <v>72</v>
      </c>
      <c r="K37" s="998">
        <f>J37/159</f>
        <v>0.45283018867924529</v>
      </c>
      <c r="L37" s="1113">
        <v>600.34</v>
      </c>
      <c r="M37" s="1113">
        <f>K37*L37</f>
        <v>271.85207547169813</v>
      </c>
      <c r="N37" s="1117">
        <v>1</v>
      </c>
      <c r="O37" s="1113">
        <f t="shared" si="22"/>
        <v>271.85000000000002</v>
      </c>
      <c r="P37" s="1113">
        <f t="shared" si="23"/>
        <v>65.489999999999995</v>
      </c>
      <c r="Q37" s="1114">
        <f t="shared" si="24"/>
        <v>337.34000000000003</v>
      </c>
    </row>
    <row r="38" spans="1:17" x14ac:dyDescent="0.25">
      <c r="A38" s="82" t="s">
        <v>693</v>
      </c>
      <c r="B38" s="990">
        <v>64</v>
      </c>
      <c r="C38" s="998">
        <f t="shared" ref="C38:C40" si="40">B38/159</f>
        <v>0.40251572327044027</v>
      </c>
      <c r="D38" s="1113">
        <v>600.34</v>
      </c>
      <c r="E38" s="1113">
        <f t="shared" ref="E38:E40" si="41">D38*C38</f>
        <v>241.64628930817614</v>
      </c>
      <c r="F38" s="1117">
        <v>0.2</v>
      </c>
      <c r="G38" s="1113">
        <f t="shared" si="17"/>
        <v>48.33</v>
      </c>
      <c r="H38" s="1113">
        <f t="shared" si="18"/>
        <v>11.64</v>
      </c>
      <c r="I38" s="1114">
        <f t="shared" ref="I38:I40" si="42">G38+H38</f>
        <v>59.97</v>
      </c>
      <c r="J38" s="1115">
        <v>128</v>
      </c>
      <c r="K38" s="998">
        <f t="shared" ref="K38:K40" si="43">J38/159</f>
        <v>0.80503144654088055</v>
      </c>
      <c r="L38" s="1113">
        <v>600.34</v>
      </c>
      <c r="M38" s="1113">
        <f t="shared" ref="M38:M40" si="44">K38*L38</f>
        <v>483.29257861635227</v>
      </c>
      <c r="N38" s="1117">
        <v>1</v>
      </c>
      <c r="O38" s="1113">
        <f t="shared" si="22"/>
        <v>483.29</v>
      </c>
      <c r="P38" s="1113">
        <f t="shared" si="23"/>
        <v>116.42</v>
      </c>
      <c r="Q38" s="1114">
        <f t="shared" si="24"/>
        <v>599.71</v>
      </c>
    </row>
    <row r="39" spans="1:17" x14ac:dyDescent="0.25">
      <c r="A39" s="82" t="s">
        <v>693</v>
      </c>
      <c r="B39" s="990">
        <v>48</v>
      </c>
      <c r="C39" s="998">
        <f t="shared" si="40"/>
        <v>0.30188679245283018</v>
      </c>
      <c r="D39" s="1113">
        <v>600.34</v>
      </c>
      <c r="E39" s="1113">
        <f t="shared" si="41"/>
        <v>181.23471698113207</v>
      </c>
      <c r="F39" s="1117">
        <v>0.2</v>
      </c>
      <c r="G39" s="1113">
        <f t="shared" si="17"/>
        <v>36.25</v>
      </c>
      <c r="H39" s="1113">
        <f t="shared" si="18"/>
        <v>8.73</v>
      </c>
      <c r="I39" s="1114">
        <f t="shared" si="42"/>
        <v>44.980000000000004</v>
      </c>
      <c r="J39" s="1115">
        <v>136</v>
      </c>
      <c r="K39" s="998">
        <f t="shared" si="43"/>
        <v>0.85534591194968557</v>
      </c>
      <c r="L39" s="1113">
        <v>600.34</v>
      </c>
      <c r="M39" s="1113">
        <f t="shared" si="44"/>
        <v>513.49836477987424</v>
      </c>
      <c r="N39" s="1117">
        <v>1</v>
      </c>
      <c r="O39" s="1113">
        <f t="shared" si="22"/>
        <v>513.5</v>
      </c>
      <c r="P39" s="1113">
        <f t="shared" si="23"/>
        <v>123.7</v>
      </c>
      <c r="Q39" s="1114">
        <f t="shared" si="24"/>
        <v>637.20000000000005</v>
      </c>
    </row>
    <row r="40" spans="1:17" x14ac:dyDescent="0.25">
      <c r="A40" s="82" t="s">
        <v>693</v>
      </c>
      <c r="B40" s="990">
        <v>32</v>
      </c>
      <c r="C40" s="998">
        <f t="shared" si="40"/>
        <v>0.20125786163522014</v>
      </c>
      <c r="D40" s="1113">
        <v>600.34</v>
      </c>
      <c r="E40" s="1113">
        <f t="shared" si="41"/>
        <v>120.82314465408807</v>
      </c>
      <c r="F40" s="1117">
        <v>0.2</v>
      </c>
      <c r="G40" s="1113">
        <f t="shared" si="17"/>
        <v>24.16</v>
      </c>
      <c r="H40" s="1113">
        <f t="shared" si="18"/>
        <v>5.82</v>
      </c>
      <c r="I40" s="1114">
        <f t="shared" si="42"/>
        <v>29.98</v>
      </c>
      <c r="J40" s="1115">
        <v>144</v>
      </c>
      <c r="K40" s="998">
        <f t="shared" si="43"/>
        <v>0.90566037735849059</v>
      </c>
      <c r="L40" s="1113">
        <v>600.34</v>
      </c>
      <c r="M40" s="1113">
        <f t="shared" si="44"/>
        <v>543.70415094339626</v>
      </c>
      <c r="N40" s="1117">
        <v>1</v>
      </c>
      <c r="O40" s="1113">
        <f t="shared" si="22"/>
        <v>543.70000000000005</v>
      </c>
      <c r="P40" s="1113">
        <f t="shared" si="23"/>
        <v>130.97999999999999</v>
      </c>
      <c r="Q40" s="1114">
        <f t="shared" si="24"/>
        <v>674.68000000000006</v>
      </c>
    </row>
    <row r="41" spans="1:17" ht="36" customHeight="1" x14ac:dyDescent="0.25">
      <c r="A41" s="83" t="s">
        <v>8</v>
      </c>
      <c r="B41" s="1033">
        <f>B42</f>
        <v>0</v>
      </c>
      <c r="C41" s="1095">
        <f t="shared" ref="C41:I41" si="45">C42</f>
        <v>0</v>
      </c>
      <c r="D41" s="1095"/>
      <c r="E41" s="1095"/>
      <c r="F41" s="1095"/>
      <c r="G41" s="1095">
        <f t="shared" si="45"/>
        <v>0</v>
      </c>
      <c r="H41" s="1095">
        <f t="shared" si="45"/>
        <v>0</v>
      </c>
      <c r="I41" s="1096">
        <f t="shared" si="45"/>
        <v>0</v>
      </c>
      <c r="J41" s="93">
        <f>J42</f>
        <v>48</v>
      </c>
      <c r="K41" s="980">
        <f t="shared" ref="K41" si="46">K42</f>
        <v>0.30188679245283018</v>
      </c>
      <c r="L41" s="972"/>
      <c r="M41" s="972"/>
      <c r="N41" s="1118"/>
      <c r="O41" s="1113">
        <f t="shared" ref="O41" si="47">O42</f>
        <v>172.98</v>
      </c>
      <c r="P41" s="1113">
        <f t="shared" ref="P41" si="48">P42</f>
        <v>41.67</v>
      </c>
      <c r="Q41" s="1114">
        <f t="shared" ref="Q41" si="49">Q42</f>
        <v>214.64999999999998</v>
      </c>
    </row>
    <row r="42" spans="1:17" x14ac:dyDescent="0.25">
      <c r="A42" s="82" t="s">
        <v>177</v>
      </c>
      <c r="B42" s="990"/>
      <c r="C42" s="998"/>
      <c r="D42" s="1113"/>
      <c r="E42" s="1113"/>
      <c r="F42" s="1113"/>
      <c r="G42" s="1113"/>
      <c r="H42" s="1113"/>
      <c r="I42" s="1114"/>
      <c r="J42" s="1115">
        <v>48</v>
      </c>
      <c r="K42" s="998">
        <f>J42/159</f>
        <v>0.30188679245283018</v>
      </c>
      <c r="L42" s="1113">
        <v>573</v>
      </c>
      <c r="M42" s="1113">
        <f>K42*L42</f>
        <v>172.98113207547169</v>
      </c>
      <c r="N42" s="1117">
        <v>1</v>
      </c>
      <c r="O42" s="1113">
        <f t="shared" si="22"/>
        <v>172.98</v>
      </c>
      <c r="P42" s="1113">
        <f t="shared" si="23"/>
        <v>41.67</v>
      </c>
      <c r="Q42" s="1114">
        <f t="shared" si="24"/>
        <v>214.64999999999998</v>
      </c>
    </row>
    <row r="43" spans="1:17" s="1" customFormat="1" ht="24" customHeight="1" x14ac:dyDescent="0.25">
      <c r="A43" s="1227" t="s">
        <v>694</v>
      </c>
      <c r="B43" s="268"/>
      <c r="C43" s="982"/>
      <c r="D43" s="1112"/>
      <c r="E43" s="1112"/>
      <c r="F43" s="1112"/>
      <c r="G43" s="1112"/>
      <c r="H43" s="1112"/>
      <c r="I43" s="937"/>
      <c r="J43" s="1136">
        <f>J44</f>
        <v>424</v>
      </c>
      <c r="K43" s="1112">
        <f t="shared" ref="K43:Q43" si="50">K44</f>
        <v>2.6666666666666665</v>
      </c>
      <c r="L43" s="1112"/>
      <c r="M43" s="1112"/>
      <c r="N43" s="1112"/>
      <c r="O43" s="1112">
        <f t="shared" si="50"/>
        <v>619.98</v>
      </c>
      <c r="P43" s="1112">
        <f t="shared" si="50"/>
        <v>149.36000000000001</v>
      </c>
      <c r="Q43" s="937">
        <f t="shared" si="50"/>
        <v>769.34</v>
      </c>
    </row>
    <row r="44" spans="1:17" ht="49.5" customHeight="1" x14ac:dyDescent="0.25">
      <c r="A44" s="83" t="s">
        <v>9</v>
      </c>
      <c r="B44" s="1033"/>
      <c r="C44" s="976"/>
      <c r="D44" s="972"/>
      <c r="E44" s="972"/>
      <c r="F44" s="972"/>
      <c r="G44" s="972"/>
      <c r="H44" s="972"/>
      <c r="I44" s="973"/>
      <c r="J44" s="1230">
        <f>SUM(J45:J48)</f>
        <v>424</v>
      </c>
      <c r="K44" s="980">
        <f t="shared" ref="K44:Q44" si="51">SUM(K45:K48)</f>
        <v>2.6666666666666665</v>
      </c>
      <c r="L44" s="976"/>
      <c r="M44" s="976"/>
      <c r="N44" s="976"/>
      <c r="O44" s="976">
        <f t="shared" si="51"/>
        <v>619.98</v>
      </c>
      <c r="P44" s="976">
        <f t="shared" si="51"/>
        <v>149.36000000000001</v>
      </c>
      <c r="Q44" s="977">
        <f t="shared" si="51"/>
        <v>769.34</v>
      </c>
    </row>
    <row r="45" spans="1:17" x14ac:dyDescent="0.25">
      <c r="A45" s="82" t="s">
        <v>692</v>
      </c>
      <c r="B45" s="990"/>
      <c r="C45" s="975"/>
      <c r="D45" s="1113"/>
      <c r="E45" s="1113"/>
      <c r="F45" s="1113"/>
      <c r="G45" s="1113"/>
      <c r="H45" s="1113"/>
      <c r="I45" s="1114"/>
      <c r="J45" s="732">
        <v>118</v>
      </c>
      <c r="K45" s="998">
        <f>J45/159</f>
        <v>0.74213836477987416</v>
      </c>
      <c r="L45" s="1113">
        <v>786.78</v>
      </c>
      <c r="M45" s="1113">
        <f>K45*L45</f>
        <v>583.89962264150938</v>
      </c>
      <c r="N45" s="1117">
        <v>0.3</v>
      </c>
      <c r="O45" s="1113">
        <f t="shared" ref="O45" si="52">ROUND(M45*N45,2)</f>
        <v>175.17</v>
      </c>
      <c r="P45" s="1113">
        <f t="shared" ref="P45:P48" si="53">ROUND(O45*0.2409,2)</f>
        <v>42.2</v>
      </c>
      <c r="Q45" s="1114">
        <f t="shared" ref="Q45" si="54">O45+P45</f>
        <v>217.37</v>
      </c>
    </row>
    <row r="46" spans="1:17" x14ac:dyDescent="0.25">
      <c r="A46" s="82" t="s">
        <v>695</v>
      </c>
      <c r="B46" s="990"/>
      <c r="C46" s="975"/>
      <c r="D46" s="1113"/>
      <c r="E46" s="1113"/>
      <c r="F46" s="1113"/>
      <c r="G46" s="1113"/>
      <c r="H46" s="1113"/>
      <c r="I46" s="1114"/>
      <c r="J46" s="732">
        <v>118</v>
      </c>
      <c r="K46" s="998">
        <f t="shared" ref="K46:K48" si="55">J46/159</f>
        <v>0.74213836477987416</v>
      </c>
      <c r="L46" s="1113">
        <v>786.78</v>
      </c>
      <c r="M46" s="1113">
        <f t="shared" ref="M46:M48" si="56">K46*L46</f>
        <v>583.89962264150938</v>
      </c>
      <c r="N46" s="1117">
        <v>0.3</v>
      </c>
      <c r="O46" s="1113">
        <f t="shared" ref="O46:O48" si="57">ROUND(M46*N46,2)</f>
        <v>175.17</v>
      </c>
      <c r="P46" s="1113">
        <f t="shared" si="53"/>
        <v>42.2</v>
      </c>
      <c r="Q46" s="1114">
        <f t="shared" ref="Q46:Q48" si="58">O46+P46</f>
        <v>217.37</v>
      </c>
    </row>
    <row r="47" spans="1:17" x14ac:dyDescent="0.25">
      <c r="A47" s="82" t="s">
        <v>695</v>
      </c>
      <c r="B47" s="990"/>
      <c r="C47" s="975"/>
      <c r="D47" s="1113"/>
      <c r="E47" s="1113"/>
      <c r="F47" s="1113"/>
      <c r="G47" s="1113"/>
      <c r="H47" s="1113"/>
      <c r="I47" s="1114"/>
      <c r="J47" s="732">
        <v>118</v>
      </c>
      <c r="K47" s="998">
        <f t="shared" si="55"/>
        <v>0.74213836477987416</v>
      </c>
      <c r="L47" s="1113">
        <v>786.78</v>
      </c>
      <c r="M47" s="1113">
        <f t="shared" si="56"/>
        <v>583.89962264150938</v>
      </c>
      <c r="N47" s="1117">
        <v>0.3</v>
      </c>
      <c r="O47" s="1113">
        <f t="shared" si="57"/>
        <v>175.17</v>
      </c>
      <c r="P47" s="1113">
        <f t="shared" si="53"/>
        <v>42.2</v>
      </c>
      <c r="Q47" s="1114">
        <f t="shared" si="58"/>
        <v>217.37</v>
      </c>
    </row>
    <row r="48" spans="1:17" x14ac:dyDescent="0.25">
      <c r="A48" s="82" t="s">
        <v>692</v>
      </c>
      <c r="B48" s="990"/>
      <c r="C48" s="975"/>
      <c r="D48" s="1113"/>
      <c r="E48" s="1113"/>
      <c r="F48" s="1113"/>
      <c r="G48" s="1113"/>
      <c r="H48" s="1113"/>
      <c r="I48" s="1114"/>
      <c r="J48" s="732">
        <v>70</v>
      </c>
      <c r="K48" s="998">
        <f t="shared" si="55"/>
        <v>0.44025157232704404</v>
      </c>
      <c r="L48" s="1113">
        <v>715.25</v>
      </c>
      <c r="M48" s="1113">
        <f t="shared" si="56"/>
        <v>314.88993710691824</v>
      </c>
      <c r="N48" s="1117">
        <v>0.3</v>
      </c>
      <c r="O48" s="1113">
        <f t="shared" si="57"/>
        <v>94.47</v>
      </c>
      <c r="P48" s="1113">
        <f t="shared" si="53"/>
        <v>22.76</v>
      </c>
      <c r="Q48" s="1114">
        <f t="shared" si="58"/>
        <v>117.23</v>
      </c>
    </row>
    <row r="49" spans="1:17" s="1" customFormat="1" ht="24" customHeight="1" x14ac:dyDescent="0.25">
      <c r="A49" s="1227" t="s">
        <v>696</v>
      </c>
      <c r="B49" s="925"/>
      <c r="C49" s="982"/>
      <c r="D49" s="1112"/>
      <c r="E49" s="1112"/>
      <c r="F49" s="1112"/>
      <c r="G49" s="1112"/>
      <c r="H49" s="1112"/>
      <c r="I49" s="937"/>
      <c r="J49" s="1136">
        <f>J50</f>
        <v>311</v>
      </c>
      <c r="K49" s="1002">
        <f t="shared" ref="K49:Q49" si="59">K50</f>
        <v>1.9559748427672954</v>
      </c>
      <c r="L49" s="1112"/>
      <c r="M49" s="1112"/>
      <c r="N49" s="1112"/>
      <c r="O49" s="1112">
        <f t="shared" si="59"/>
        <v>461.68000000000006</v>
      </c>
      <c r="P49" s="1112">
        <f t="shared" si="59"/>
        <v>111.22</v>
      </c>
      <c r="Q49" s="937">
        <f t="shared" si="59"/>
        <v>572.9</v>
      </c>
    </row>
    <row r="50" spans="1:17" ht="49.5" customHeight="1" x14ac:dyDescent="0.25">
      <c r="A50" s="83" t="s">
        <v>9</v>
      </c>
      <c r="B50" s="1033"/>
      <c r="C50" s="976"/>
      <c r="D50" s="972"/>
      <c r="E50" s="972"/>
      <c r="F50" s="972"/>
      <c r="G50" s="972"/>
      <c r="H50" s="972"/>
      <c r="I50" s="973"/>
      <c r="J50" s="1230">
        <f>SUM(J51:J54)</f>
        <v>311</v>
      </c>
      <c r="K50" s="980">
        <f t="shared" ref="K50:Q50" si="60">SUM(K51:K54)</f>
        <v>1.9559748427672954</v>
      </c>
      <c r="L50" s="976"/>
      <c r="M50" s="976"/>
      <c r="N50" s="976"/>
      <c r="O50" s="976">
        <f t="shared" si="60"/>
        <v>461.68000000000006</v>
      </c>
      <c r="P50" s="976">
        <f t="shared" si="60"/>
        <v>111.22</v>
      </c>
      <c r="Q50" s="977">
        <f t="shared" si="60"/>
        <v>572.9</v>
      </c>
    </row>
    <row r="51" spans="1:17" x14ac:dyDescent="0.25">
      <c r="A51" s="82" t="s">
        <v>378</v>
      </c>
      <c r="B51" s="990"/>
      <c r="C51" s="975"/>
      <c r="D51" s="1113"/>
      <c r="E51" s="1113"/>
      <c r="F51" s="1113"/>
      <c r="G51" s="1113"/>
      <c r="H51" s="1113"/>
      <c r="I51" s="1114"/>
      <c r="J51" s="732">
        <v>106</v>
      </c>
      <c r="K51" s="998">
        <f>J51/159</f>
        <v>0.66666666666666663</v>
      </c>
      <c r="L51" s="1113">
        <v>786.78</v>
      </c>
      <c r="M51" s="1113">
        <f>K51*L51</f>
        <v>524.52</v>
      </c>
      <c r="N51" s="1117">
        <v>0.3</v>
      </c>
      <c r="O51" s="1113">
        <f t="shared" ref="O51" si="61">ROUND(M51*N51,2)</f>
        <v>157.36000000000001</v>
      </c>
      <c r="P51" s="1113">
        <f t="shared" ref="P51:P54" si="62">ROUND(O51*0.2409,2)</f>
        <v>37.909999999999997</v>
      </c>
      <c r="Q51" s="1114">
        <f t="shared" ref="Q51" si="63">O51+P51</f>
        <v>195.27</v>
      </c>
    </row>
    <row r="52" spans="1:17" x14ac:dyDescent="0.25">
      <c r="A52" s="82" t="s">
        <v>378</v>
      </c>
      <c r="B52" s="990"/>
      <c r="C52" s="975"/>
      <c r="D52" s="1113"/>
      <c r="E52" s="1113"/>
      <c r="F52" s="1113"/>
      <c r="G52" s="1113"/>
      <c r="H52" s="1113"/>
      <c r="I52" s="1114"/>
      <c r="J52" s="732">
        <v>31</v>
      </c>
      <c r="K52" s="998">
        <f t="shared" ref="K52:K54" si="64">J52/159</f>
        <v>0.19496855345911951</v>
      </c>
      <c r="L52" s="1113">
        <v>786.78</v>
      </c>
      <c r="M52" s="1113">
        <f t="shared" ref="M52:M54" si="65">K52*L52</f>
        <v>153.39735849056603</v>
      </c>
      <c r="N52" s="1117">
        <v>0.3</v>
      </c>
      <c r="O52" s="1113">
        <f t="shared" ref="O52:O54" si="66">ROUND(M52*N52,2)</f>
        <v>46.02</v>
      </c>
      <c r="P52" s="1113">
        <f t="shared" si="62"/>
        <v>11.09</v>
      </c>
      <c r="Q52" s="1114">
        <f t="shared" ref="Q52:Q54" si="67">O52+P52</f>
        <v>57.11</v>
      </c>
    </row>
    <row r="53" spans="1:17" x14ac:dyDescent="0.25">
      <c r="A53" s="82" t="s">
        <v>217</v>
      </c>
      <c r="B53" s="990"/>
      <c r="C53" s="975"/>
      <c r="D53" s="1113"/>
      <c r="E53" s="1113"/>
      <c r="F53" s="1113"/>
      <c r="G53" s="1113"/>
      <c r="H53" s="1113"/>
      <c r="I53" s="1114"/>
      <c r="J53" s="732">
        <v>84</v>
      </c>
      <c r="K53" s="998">
        <f t="shared" si="64"/>
        <v>0.52830188679245282</v>
      </c>
      <c r="L53" s="1113">
        <v>786.78</v>
      </c>
      <c r="M53" s="1113">
        <f t="shared" si="65"/>
        <v>415.65735849056603</v>
      </c>
      <c r="N53" s="1117">
        <v>0.3</v>
      </c>
      <c r="O53" s="1113">
        <f t="shared" si="66"/>
        <v>124.7</v>
      </c>
      <c r="P53" s="1113">
        <f t="shared" si="62"/>
        <v>30.04</v>
      </c>
      <c r="Q53" s="1114">
        <f t="shared" si="67"/>
        <v>154.74</v>
      </c>
    </row>
    <row r="54" spans="1:17" x14ac:dyDescent="0.25">
      <c r="A54" s="82" t="s">
        <v>378</v>
      </c>
      <c r="B54" s="990"/>
      <c r="C54" s="975"/>
      <c r="D54" s="1113"/>
      <c r="E54" s="1113"/>
      <c r="F54" s="1113"/>
      <c r="G54" s="1113"/>
      <c r="H54" s="1113"/>
      <c r="I54" s="1114"/>
      <c r="J54" s="732">
        <v>90</v>
      </c>
      <c r="K54" s="998">
        <f t="shared" si="64"/>
        <v>0.56603773584905659</v>
      </c>
      <c r="L54" s="1113">
        <v>786.78</v>
      </c>
      <c r="M54" s="1113">
        <f t="shared" si="65"/>
        <v>445.34716981132073</v>
      </c>
      <c r="N54" s="1117">
        <v>0.3</v>
      </c>
      <c r="O54" s="1113">
        <f t="shared" si="66"/>
        <v>133.6</v>
      </c>
      <c r="P54" s="1113">
        <f t="shared" si="62"/>
        <v>32.18</v>
      </c>
      <c r="Q54" s="1114">
        <f t="shared" si="67"/>
        <v>165.78</v>
      </c>
    </row>
    <row r="55" spans="1:17" s="1" customFormat="1" ht="24" customHeight="1" x14ac:dyDescent="0.25">
      <c r="A55" s="1227" t="s">
        <v>697</v>
      </c>
      <c r="B55" s="925"/>
      <c r="C55" s="982"/>
      <c r="D55" s="1112"/>
      <c r="E55" s="1112"/>
      <c r="F55" s="1112"/>
      <c r="G55" s="1112"/>
      <c r="H55" s="1112"/>
      <c r="I55" s="937"/>
      <c r="J55" s="1136">
        <f>J56</f>
        <v>2188</v>
      </c>
      <c r="K55" s="1002">
        <f t="shared" ref="K55:Q55" si="68">K56</f>
        <v>13.761006289308177</v>
      </c>
      <c r="L55" s="1112"/>
      <c r="M55" s="1112"/>
      <c r="N55" s="1112"/>
      <c r="O55" s="1112">
        <f t="shared" si="68"/>
        <v>4150.0099999999993</v>
      </c>
      <c r="P55" s="1112">
        <f t="shared" si="68"/>
        <v>999.73000000000025</v>
      </c>
      <c r="Q55" s="937">
        <f t="shared" si="68"/>
        <v>5149.74</v>
      </c>
    </row>
    <row r="56" spans="1:17" ht="37.5" customHeight="1" x14ac:dyDescent="0.25">
      <c r="A56" s="83" t="s">
        <v>8</v>
      </c>
      <c r="B56" s="1033"/>
      <c r="C56" s="976"/>
      <c r="D56" s="972"/>
      <c r="E56" s="972"/>
      <c r="F56" s="972"/>
      <c r="G56" s="972"/>
      <c r="H56" s="972"/>
      <c r="I56" s="973"/>
      <c r="J56" s="1230">
        <f>SUM(J57:J76)</f>
        <v>2188</v>
      </c>
      <c r="K56" s="980">
        <f t="shared" ref="K56:Q56" si="69">SUM(K57:K76)</f>
        <v>13.761006289308177</v>
      </c>
      <c r="L56" s="976"/>
      <c r="M56" s="976"/>
      <c r="N56" s="976"/>
      <c r="O56" s="976">
        <f t="shared" si="69"/>
        <v>4150.0099999999993</v>
      </c>
      <c r="P56" s="976">
        <f t="shared" si="69"/>
        <v>999.73000000000025</v>
      </c>
      <c r="Q56" s="977">
        <f t="shared" si="69"/>
        <v>5149.74</v>
      </c>
    </row>
    <row r="57" spans="1:17" ht="18.75" customHeight="1" x14ac:dyDescent="0.25">
      <c r="A57" s="82" t="s">
        <v>698</v>
      </c>
      <c r="B57" s="990"/>
      <c r="C57" s="975"/>
      <c r="D57" s="1113"/>
      <c r="E57" s="1113"/>
      <c r="F57" s="1113"/>
      <c r="G57" s="1113"/>
      <c r="H57" s="1113"/>
      <c r="I57" s="1114"/>
      <c r="J57" s="1115">
        <v>88.5</v>
      </c>
      <c r="K57" s="998">
        <f>J57/159</f>
        <v>0.55660377358490565</v>
      </c>
      <c r="L57" s="1113">
        <v>1810</v>
      </c>
      <c r="M57" s="1113">
        <f>K57*L57</f>
        <v>1007.4528301886792</v>
      </c>
      <c r="N57" s="1117">
        <v>0.3</v>
      </c>
      <c r="O57" s="1113">
        <f t="shared" ref="O57" si="70">ROUND(M57*N57,2)</f>
        <v>302.24</v>
      </c>
      <c r="P57" s="1113">
        <f t="shared" ref="P57:P76" si="71">ROUND(O57*0.2409,2)</f>
        <v>72.81</v>
      </c>
      <c r="Q57" s="1114">
        <f t="shared" ref="Q57" si="72">O57+P57</f>
        <v>375.05</v>
      </c>
    </row>
    <row r="58" spans="1:17" ht="18.75" customHeight="1" x14ac:dyDescent="0.25">
      <c r="A58" s="82" t="s">
        <v>699</v>
      </c>
      <c r="B58" s="945"/>
      <c r="C58" s="975"/>
      <c r="D58" s="1113"/>
      <c r="E58" s="1113"/>
      <c r="F58" s="1113"/>
      <c r="G58" s="1113"/>
      <c r="H58" s="1113"/>
      <c r="I58" s="1114"/>
      <c r="J58" s="1115">
        <v>118</v>
      </c>
      <c r="K58" s="998">
        <f t="shared" ref="K58:K76" si="73">J58/159</f>
        <v>0.74213836477987416</v>
      </c>
      <c r="L58" s="1113">
        <v>2083</v>
      </c>
      <c r="M58" s="1113">
        <f t="shared" ref="M58:M76" si="74">K58*L58</f>
        <v>1545.8742138364778</v>
      </c>
      <c r="N58" s="1117">
        <v>0.3</v>
      </c>
      <c r="O58" s="1113">
        <f t="shared" ref="O58:O76" si="75">ROUND(M58*N58,2)</f>
        <v>463.76</v>
      </c>
      <c r="P58" s="1113">
        <f t="shared" si="71"/>
        <v>111.72</v>
      </c>
      <c r="Q58" s="1114">
        <f t="shared" ref="Q58:Q76" si="76">O58+P58</f>
        <v>575.48</v>
      </c>
    </row>
    <row r="59" spans="1:17" ht="18.75" customHeight="1" x14ac:dyDescent="0.25">
      <c r="A59" s="82" t="s">
        <v>700</v>
      </c>
      <c r="B59" s="945"/>
      <c r="C59" s="975"/>
      <c r="D59" s="1113"/>
      <c r="E59" s="1113"/>
      <c r="F59" s="1113"/>
      <c r="G59" s="1113"/>
      <c r="H59" s="1113"/>
      <c r="I59" s="1114"/>
      <c r="J59" s="1115">
        <v>118</v>
      </c>
      <c r="K59" s="998">
        <f t="shared" si="73"/>
        <v>0.74213836477987416</v>
      </c>
      <c r="L59" s="1113">
        <v>2083</v>
      </c>
      <c r="M59" s="1113">
        <f t="shared" si="74"/>
        <v>1545.8742138364778</v>
      </c>
      <c r="N59" s="1117">
        <v>0.3</v>
      </c>
      <c r="O59" s="1113">
        <f t="shared" si="75"/>
        <v>463.76</v>
      </c>
      <c r="P59" s="1113">
        <f t="shared" si="71"/>
        <v>111.72</v>
      </c>
      <c r="Q59" s="1114">
        <f t="shared" si="76"/>
        <v>575.48</v>
      </c>
    </row>
    <row r="60" spans="1:17" ht="18.75" customHeight="1" x14ac:dyDescent="0.25">
      <c r="A60" s="82" t="s">
        <v>555</v>
      </c>
      <c r="B60" s="945"/>
      <c r="C60" s="975"/>
      <c r="D60" s="1113"/>
      <c r="E60" s="1113"/>
      <c r="F60" s="1113"/>
      <c r="G60" s="1113"/>
      <c r="H60" s="1113"/>
      <c r="I60" s="1114"/>
      <c r="J60" s="1115">
        <v>75</v>
      </c>
      <c r="K60" s="998">
        <f t="shared" si="73"/>
        <v>0.47169811320754718</v>
      </c>
      <c r="L60" s="1113">
        <v>1196</v>
      </c>
      <c r="M60" s="1113">
        <f t="shared" si="74"/>
        <v>564.15094339622647</v>
      </c>
      <c r="N60" s="1117">
        <v>0.3</v>
      </c>
      <c r="O60" s="1113">
        <f t="shared" si="75"/>
        <v>169.25</v>
      </c>
      <c r="P60" s="1113">
        <f t="shared" si="71"/>
        <v>40.770000000000003</v>
      </c>
      <c r="Q60" s="1114">
        <f t="shared" si="76"/>
        <v>210.02</v>
      </c>
    </row>
    <row r="61" spans="1:17" ht="18.75" customHeight="1" x14ac:dyDescent="0.25">
      <c r="A61" s="82" t="s">
        <v>223</v>
      </c>
      <c r="B61" s="945"/>
      <c r="C61" s="975"/>
      <c r="D61" s="1113"/>
      <c r="E61" s="1113"/>
      <c r="F61" s="1113"/>
      <c r="G61" s="1113"/>
      <c r="H61" s="1113"/>
      <c r="I61" s="1114"/>
      <c r="J61" s="1115">
        <v>118</v>
      </c>
      <c r="K61" s="998">
        <f t="shared" si="73"/>
        <v>0.74213836477987416</v>
      </c>
      <c r="L61" s="1113">
        <v>573</v>
      </c>
      <c r="M61" s="1113">
        <f t="shared" si="74"/>
        <v>425.24528301886789</v>
      </c>
      <c r="N61" s="1117">
        <v>0.3</v>
      </c>
      <c r="O61" s="1113">
        <f t="shared" si="75"/>
        <v>127.57</v>
      </c>
      <c r="P61" s="1113">
        <f t="shared" si="71"/>
        <v>30.73</v>
      </c>
      <c r="Q61" s="1114">
        <f t="shared" si="76"/>
        <v>158.29999999999998</v>
      </c>
    </row>
    <row r="62" spans="1:17" ht="18.75" customHeight="1" x14ac:dyDescent="0.25">
      <c r="A62" s="82" t="s">
        <v>223</v>
      </c>
      <c r="B62" s="945"/>
      <c r="C62" s="975"/>
      <c r="D62" s="1113"/>
      <c r="E62" s="1113"/>
      <c r="F62" s="1113"/>
      <c r="G62" s="1113"/>
      <c r="H62" s="1113"/>
      <c r="I62" s="1114"/>
      <c r="J62" s="1115">
        <v>118</v>
      </c>
      <c r="K62" s="998">
        <f t="shared" si="73"/>
        <v>0.74213836477987416</v>
      </c>
      <c r="L62" s="1113">
        <v>573</v>
      </c>
      <c r="M62" s="1113">
        <f t="shared" si="74"/>
        <v>425.24528301886789</v>
      </c>
      <c r="N62" s="1117">
        <v>0.3</v>
      </c>
      <c r="O62" s="1113">
        <f t="shared" si="75"/>
        <v>127.57</v>
      </c>
      <c r="P62" s="1113">
        <f t="shared" si="71"/>
        <v>30.73</v>
      </c>
      <c r="Q62" s="1114">
        <f t="shared" si="76"/>
        <v>158.29999999999998</v>
      </c>
    </row>
    <row r="63" spans="1:17" ht="18.75" customHeight="1" x14ac:dyDescent="0.25">
      <c r="A63" s="82" t="s">
        <v>223</v>
      </c>
      <c r="B63" s="945"/>
      <c r="C63" s="975"/>
      <c r="D63" s="1113"/>
      <c r="E63" s="1113"/>
      <c r="F63" s="1113"/>
      <c r="G63" s="1113"/>
      <c r="H63" s="1113"/>
      <c r="I63" s="1114"/>
      <c r="J63" s="1115">
        <v>118</v>
      </c>
      <c r="K63" s="998">
        <f t="shared" si="73"/>
        <v>0.74213836477987416</v>
      </c>
      <c r="L63" s="1113">
        <v>573</v>
      </c>
      <c r="M63" s="1113">
        <f t="shared" si="74"/>
        <v>425.24528301886789</v>
      </c>
      <c r="N63" s="1117">
        <v>0.3</v>
      </c>
      <c r="O63" s="1113">
        <f t="shared" si="75"/>
        <v>127.57</v>
      </c>
      <c r="P63" s="1113">
        <f t="shared" si="71"/>
        <v>30.73</v>
      </c>
      <c r="Q63" s="1114">
        <f t="shared" si="76"/>
        <v>158.29999999999998</v>
      </c>
    </row>
    <row r="64" spans="1:17" ht="18.75" customHeight="1" x14ac:dyDescent="0.25">
      <c r="A64" s="82" t="s">
        <v>223</v>
      </c>
      <c r="B64" s="945"/>
      <c r="C64" s="975"/>
      <c r="D64" s="1113"/>
      <c r="E64" s="1113"/>
      <c r="F64" s="1113"/>
      <c r="G64" s="1113"/>
      <c r="H64" s="1113"/>
      <c r="I64" s="1114"/>
      <c r="J64" s="1115">
        <v>106</v>
      </c>
      <c r="K64" s="998">
        <f t="shared" si="73"/>
        <v>0.66666666666666663</v>
      </c>
      <c r="L64" s="1113">
        <v>573</v>
      </c>
      <c r="M64" s="1113">
        <f t="shared" si="74"/>
        <v>382</v>
      </c>
      <c r="N64" s="1117">
        <v>0.3</v>
      </c>
      <c r="O64" s="1113">
        <f t="shared" si="75"/>
        <v>114.6</v>
      </c>
      <c r="P64" s="1113">
        <f t="shared" si="71"/>
        <v>27.61</v>
      </c>
      <c r="Q64" s="1114">
        <f t="shared" si="76"/>
        <v>142.20999999999998</v>
      </c>
    </row>
    <row r="65" spans="1:17" ht="18.75" customHeight="1" x14ac:dyDescent="0.25">
      <c r="A65" s="82" t="s">
        <v>701</v>
      </c>
      <c r="B65" s="945"/>
      <c r="C65" s="975"/>
      <c r="D65" s="1113"/>
      <c r="E65" s="1113"/>
      <c r="F65" s="1113"/>
      <c r="G65" s="1113"/>
      <c r="H65" s="1113"/>
      <c r="I65" s="1114"/>
      <c r="J65" s="1115">
        <v>100</v>
      </c>
      <c r="K65" s="998">
        <f t="shared" si="73"/>
        <v>0.62893081761006286</v>
      </c>
      <c r="L65" s="1113">
        <v>710</v>
      </c>
      <c r="M65" s="1113">
        <f t="shared" si="74"/>
        <v>446.54088050314465</v>
      </c>
      <c r="N65" s="1117">
        <v>0.3</v>
      </c>
      <c r="O65" s="1113">
        <f t="shared" si="75"/>
        <v>133.96</v>
      </c>
      <c r="P65" s="1113">
        <f t="shared" si="71"/>
        <v>32.270000000000003</v>
      </c>
      <c r="Q65" s="1114">
        <f t="shared" si="76"/>
        <v>166.23000000000002</v>
      </c>
    </row>
    <row r="66" spans="1:17" ht="18.75" customHeight="1" x14ac:dyDescent="0.25">
      <c r="A66" s="82" t="s">
        <v>701</v>
      </c>
      <c r="B66" s="945"/>
      <c r="C66" s="975"/>
      <c r="D66" s="1113"/>
      <c r="E66" s="1113"/>
      <c r="F66" s="1113"/>
      <c r="G66" s="1113"/>
      <c r="H66" s="1113"/>
      <c r="I66" s="1114"/>
      <c r="J66" s="1115">
        <v>118</v>
      </c>
      <c r="K66" s="998">
        <f t="shared" si="73"/>
        <v>0.74213836477987416</v>
      </c>
      <c r="L66" s="1113">
        <v>710</v>
      </c>
      <c r="M66" s="1113">
        <f t="shared" si="74"/>
        <v>526.9182389937107</v>
      </c>
      <c r="N66" s="1117">
        <v>0.3</v>
      </c>
      <c r="O66" s="1113">
        <f t="shared" si="75"/>
        <v>158.08000000000001</v>
      </c>
      <c r="P66" s="1113">
        <f t="shared" si="71"/>
        <v>38.08</v>
      </c>
      <c r="Q66" s="1114">
        <f t="shared" si="76"/>
        <v>196.16000000000003</v>
      </c>
    </row>
    <row r="67" spans="1:17" ht="18.75" customHeight="1" x14ac:dyDescent="0.25">
      <c r="A67" s="82" t="s">
        <v>701</v>
      </c>
      <c r="B67" s="945"/>
      <c r="C67" s="975"/>
      <c r="D67" s="1113"/>
      <c r="E67" s="1113"/>
      <c r="F67" s="1113"/>
      <c r="G67" s="1113"/>
      <c r="H67" s="1113"/>
      <c r="I67" s="1114"/>
      <c r="J67" s="1115">
        <v>118</v>
      </c>
      <c r="K67" s="998">
        <f t="shared" si="73"/>
        <v>0.74213836477987416</v>
      </c>
      <c r="L67" s="1113">
        <v>710</v>
      </c>
      <c r="M67" s="1113">
        <f t="shared" si="74"/>
        <v>526.9182389937107</v>
      </c>
      <c r="N67" s="1117">
        <v>0.3</v>
      </c>
      <c r="O67" s="1113">
        <f t="shared" si="75"/>
        <v>158.08000000000001</v>
      </c>
      <c r="P67" s="1113">
        <f t="shared" si="71"/>
        <v>38.08</v>
      </c>
      <c r="Q67" s="1114">
        <f t="shared" si="76"/>
        <v>196.16000000000003</v>
      </c>
    </row>
    <row r="68" spans="1:17" ht="18.75" customHeight="1" x14ac:dyDescent="0.25">
      <c r="A68" s="82" t="s">
        <v>701</v>
      </c>
      <c r="B68" s="945"/>
      <c r="C68" s="975"/>
      <c r="D68" s="1113"/>
      <c r="E68" s="1113"/>
      <c r="F68" s="1113"/>
      <c r="G68" s="1113"/>
      <c r="H68" s="1113"/>
      <c r="I68" s="1114"/>
      <c r="J68" s="1115">
        <v>118</v>
      </c>
      <c r="K68" s="998">
        <f t="shared" si="73"/>
        <v>0.74213836477987416</v>
      </c>
      <c r="L68" s="1113">
        <v>710</v>
      </c>
      <c r="M68" s="1113">
        <f t="shared" si="74"/>
        <v>526.9182389937107</v>
      </c>
      <c r="N68" s="1117">
        <v>0.3</v>
      </c>
      <c r="O68" s="1113">
        <f t="shared" si="75"/>
        <v>158.08000000000001</v>
      </c>
      <c r="P68" s="1113">
        <f t="shared" si="71"/>
        <v>38.08</v>
      </c>
      <c r="Q68" s="1114">
        <f t="shared" si="76"/>
        <v>196.16000000000003</v>
      </c>
    </row>
    <row r="69" spans="1:17" ht="18.75" customHeight="1" x14ac:dyDescent="0.25">
      <c r="A69" s="82" t="s">
        <v>701</v>
      </c>
      <c r="B69" s="945"/>
      <c r="C69" s="975"/>
      <c r="D69" s="1113"/>
      <c r="E69" s="1113"/>
      <c r="F69" s="1113"/>
      <c r="G69" s="1113"/>
      <c r="H69" s="1113"/>
      <c r="I69" s="1114"/>
      <c r="J69" s="1115">
        <v>78</v>
      </c>
      <c r="K69" s="998">
        <f t="shared" si="73"/>
        <v>0.49056603773584906</v>
      </c>
      <c r="L69" s="1113">
        <v>710</v>
      </c>
      <c r="M69" s="1113">
        <f t="shared" si="74"/>
        <v>348.30188679245282</v>
      </c>
      <c r="N69" s="1117">
        <v>0.3</v>
      </c>
      <c r="O69" s="1113">
        <f t="shared" si="75"/>
        <v>104.49</v>
      </c>
      <c r="P69" s="1113">
        <f t="shared" si="71"/>
        <v>25.17</v>
      </c>
      <c r="Q69" s="1114">
        <f t="shared" si="76"/>
        <v>129.66</v>
      </c>
    </row>
    <row r="70" spans="1:17" ht="18.75" customHeight="1" x14ac:dyDescent="0.25">
      <c r="A70" s="82" t="s">
        <v>702</v>
      </c>
      <c r="B70" s="945"/>
      <c r="C70" s="975"/>
      <c r="D70" s="1113"/>
      <c r="E70" s="1113"/>
      <c r="F70" s="1113"/>
      <c r="G70" s="1113"/>
      <c r="H70" s="1113"/>
      <c r="I70" s="1114"/>
      <c r="J70" s="1115">
        <v>118</v>
      </c>
      <c r="K70" s="998">
        <f t="shared" si="73"/>
        <v>0.74213836477987416</v>
      </c>
      <c r="L70" s="1113">
        <v>759</v>
      </c>
      <c r="M70" s="1113">
        <f t="shared" si="74"/>
        <v>563.28301886792451</v>
      </c>
      <c r="N70" s="1117">
        <v>0.3</v>
      </c>
      <c r="O70" s="1113">
        <f t="shared" si="75"/>
        <v>168.98</v>
      </c>
      <c r="P70" s="1113">
        <f t="shared" si="71"/>
        <v>40.71</v>
      </c>
      <c r="Q70" s="1114">
        <f t="shared" si="76"/>
        <v>209.69</v>
      </c>
    </row>
    <row r="71" spans="1:17" ht="18.75" customHeight="1" x14ac:dyDescent="0.25">
      <c r="A71" s="82" t="s">
        <v>703</v>
      </c>
      <c r="B71" s="945"/>
      <c r="C71" s="975"/>
      <c r="D71" s="1113"/>
      <c r="E71" s="1113"/>
      <c r="F71" s="1113"/>
      <c r="G71" s="1113"/>
      <c r="H71" s="1113"/>
      <c r="I71" s="1114"/>
      <c r="J71" s="1115">
        <v>118</v>
      </c>
      <c r="K71" s="998">
        <f t="shared" si="73"/>
        <v>0.74213836477987416</v>
      </c>
      <c r="L71" s="1113">
        <v>1493</v>
      </c>
      <c r="M71" s="1113">
        <f t="shared" si="74"/>
        <v>1108.0125786163521</v>
      </c>
      <c r="N71" s="1117">
        <v>0.3</v>
      </c>
      <c r="O71" s="1113">
        <f t="shared" si="75"/>
        <v>332.4</v>
      </c>
      <c r="P71" s="1113">
        <f t="shared" si="71"/>
        <v>80.08</v>
      </c>
      <c r="Q71" s="1114">
        <f t="shared" si="76"/>
        <v>412.47999999999996</v>
      </c>
    </row>
    <row r="72" spans="1:17" ht="18.75" customHeight="1" x14ac:dyDescent="0.25">
      <c r="A72" s="82" t="s">
        <v>704</v>
      </c>
      <c r="B72" s="945"/>
      <c r="C72" s="975"/>
      <c r="D72" s="1113"/>
      <c r="E72" s="1113"/>
      <c r="F72" s="1113"/>
      <c r="G72" s="1113"/>
      <c r="H72" s="1113"/>
      <c r="I72" s="1114"/>
      <c r="J72" s="1115">
        <v>118</v>
      </c>
      <c r="K72" s="998">
        <f t="shared" si="73"/>
        <v>0.74213836477987416</v>
      </c>
      <c r="L72" s="1113">
        <v>930</v>
      </c>
      <c r="M72" s="1113">
        <f t="shared" si="74"/>
        <v>690.18867924528297</v>
      </c>
      <c r="N72" s="1117">
        <v>0.3</v>
      </c>
      <c r="O72" s="1113">
        <f t="shared" si="75"/>
        <v>207.06</v>
      </c>
      <c r="P72" s="1113">
        <f t="shared" si="71"/>
        <v>49.88</v>
      </c>
      <c r="Q72" s="1114">
        <f t="shared" si="76"/>
        <v>256.94</v>
      </c>
    </row>
    <row r="73" spans="1:17" ht="18.75" customHeight="1" x14ac:dyDescent="0.25">
      <c r="A73" s="82" t="s">
        <v>705</v>
      </c>
      <c r="B73" s="945"/>
      <c r="C73" s="975"/>
      <c r="D73" s="1113"/>
      <c r="E73" s="1113"/>
      <c r="F73" s="1113"/>
      <c r="G73" s="1113"/>
      <c r="H73" s="1113"/>
      <c r="I73" s="1114"/>
      <c r="J73" s="1115">
        <v>118</v>
      </c>
      <c r="K73" s="998">
        <f t="shared" si="73"/>
        <v>0.74213836477987416</v>
      </c>
      <c r="L73" s="1113">
        <v>1167</v>
      </c>
      <c r="M73" s="1113">
        <f t="shared" si="74"/>
        <v>866.07547169811312</v>
      </c>
      <c r="N73" s="1117">
        <v>0.3</v>
      </c>
      <c r="O73" s="1113">
        <f t="shared" si="75"/>
        <v>259.82</v>
      </c>
      <c r="P73" s="1113">
        <f t="shared" si="71"/>
        <v>62.59</v>
      </c>
      <c r="Q73" s="1114">
        <f t="shared" si="76"/>
        <v>322.40999999999997</v>
      </c>
    </row>
    <row r="74" spans="1:17" ht="18.75" customHeight="1" x14ac:dyDescent="0.25">
      <c r="A74" s="82" t="s">
        <v>706</v>
      </c>
      <c r="B74" s="945"/>
      <c r="C74" s="975"/>
      <c r="D74" s="1113"/>
      <c r="E74" s="1113"/>
      <c r="F74" s="1113"/>
      <c r="G74" s="1113"/>
      <c r="H74" s="1113"/>
      <c r="I74" s="1114"/>
      <c r="J74" s="1115">
        <v>118</v>
      </c>
      <c r="K74" s="998">
        <f t="shared" si="73"/>
        <v>0.74213836477987416</v>
      </c>
      <c r="L74" s="1113">
        <v>1076</v>
      </c>
      <c r="M74" s="1113">
        <f t="shared" si="74"/>
        <v>798.54088050314465</v>
      </c>
      <c r="N74" s="1117">
        <v>0.3</v>
      </c>
      <c r="O74" s="1113">
        <f t="shared" si="75"/>
        <v>239.56</v>
      </c>
      <c r="P74" s="1113">
        <f t="shared" si="71"/>
        <v>57.71</v>
      </c>
      <c r="Q74" s="1114">
        <f t="shared" si="76"/>
        <v>297.27</v>
      </c>
    </row>
    <row r="75" spans="1:17" ht="18.75" customHeight="1" x14ac:dyDescent="0.25">
      <c r="A75" s="82" t="s">
        <v>707</v>
      </c>
      <c r="B75" s="945"/>
      <c r="C75" s="975"/>
      <c r="D75" s="1113"/>
      <c r="E75" s="1113"/>
      <c r="F75" s="1113"/>
      <c r="G75" s="1113"/>
      <c r="H75" s="1113"/>
      <c r="I75" s="1114"/>
      <c r="J75" s="1115">
        <v>88.5</v>
      </c>
      <c r="K75" s="998">
        <f t="shared" si="73"/>
        <v>0.55660377358490565</v>
      </c>
      <c r="L75" s="1113">
        <v>1202</v>
      </c>
      <c r="M75" s="1113">
        <f t="shared" si="74"/>
        <v>669.03773584905662</v>
      </c>
      <c r="N75" s="1117">
        <v>0.3</v>
      </c>
      <c r="O75" s="1113">
        <f t="shared" si="75"/>
        <v>200.71</v>
      </c>
      <c r="P75" s="1113">
        <f t="shared" si="71"/>
        <v>48.35</v>
      </c>
      <c r="Q75" s="1114">
        <f t="shared" si="76"/>
        <v>249.06</v>
      </c>
    </row>
    <row r="76" spans="1:17" ht="18.75" customHeight="1" thickBot="1" x14ac:dyDescent="0.3">
      <c r="A76" s="1228" t="s">
        <v>708</v>
      </c>
      <c r="B76" s="1048"/>
      <c r="C76" s="984"/>
      <c r="D76" s="968"/>
      <c r="E76" s="968"/>
      <c r="F76" s="968"/>
      <c r="G76" s="968"/>
      <c r="H76" s="968"/>
      <c r="I76" s="969"/>
      <c r="J76" s="74">
        <v>118</v>
      </c>
      <c r="K76" s="1054">
        <f t="shared" si="73"/>
        <v>0.74213836477987416</v>
      </c>
      <c r="L76" s="968">
        <v>595</v>
      </c>
      <c r="M76" s="968">
        <f t="shared" si="74"/>
        <v>441.57232704402514</v>
      </c>
      <c r="N76" s="1016">
        <v>0.3</v>
      </c>
      <c r="O76" s="968">
        <f t="shared" si="75"/>
        <v>132.47</v>
      </c>
      <c r="P76" s="968">
        <f t="shared" si="71"/>
        <v>31.91</v>
      </c>
      <c r="Q76" s="969">
        <f t="shared" si="76"/>
        <v>164.38</v>
      </c>
    </row>
    <row r="87" spans="1:1" x14ac:dyDescent="0.25">
      <c r="A87" s="2" t="s">
        <v>709</v>
      </c>
    </row>
    <row r="89" spans="1:1" x14ac:dyDescent="0.25">
      <c r="A89" s="2" t="s">
        <v>710</v>
      </c>
    </row>
    <row r="90" spans="1:1" x14ac:dyDescent="0.25">
      <c r="A90" s="2" t="s">
        <v>711</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8" scale="5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2:Q57"/>
  <sheetViews>
    <sheetView topLeftCell="A13" zoomScale="70" zoomScaleNormal="70" zoomScaleSheetLayoutView="80" workbookViewId="0">
      <selection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4.710937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1134</v>
      </c>
    </row>
    <row r="5" spans="1:17" ht="17.25" thickBot="1" x14ac:dyDescent="0.3"/>
    <row r="6" spans="1:17" ht="24" customHeight="1" x14ac:dyDescent="0.25">
      <c r="A6" s="1882"/>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882"/>
      <c r="B7" s="942" t="s">
        <v>22</v>
      </c>
      <c r="C7" s="1023" t="s">
        <v>16</v>
      </c>
      <c r="D7" s="943" t="s">
        <v>1135</v>
      </c>
      <c r="E7" s="943" t="s">
        <v>14</v>
      </c>
      <c r="F7" s="943" t="s">
        <v>4</v>
      </c>
      <c r="G7" s="943" t="s">
        <v>5</v>
      </c>
      <c r="H7" s="943" t="s">
        <v>6</v>
      </c>
      <c r="I7" s="944" t="s">
        <v>7</v>
      </c>
      <c r="J7" s="22" t="s">
        <v>22</v>
      </c>
      <c r="K7" s="353" t="s">
        <v>16</v>
      </c>
      <c r="L7" s="23" t="s">
        <v>17</v>
      </c>
      <c r="M7" s="23" t="s">
        <v>14</v>
      </c>
      <c r="N7" s="23" t="s">
        <v>4</v>
      </c>
      <c r="O7" s="23" t="s">
        <v>5</v>
      </c>
      <c r="P7" s="23" t="s">
        <v>6</v>
      </c>
      <c r="Q7" s="24" t="s">
        <v>7</v>
      </c>
    </row>
    <row r="8" spans="1:17" ht="13.5" customHeight="1" x14ac:dyDescent="0.25">
      <c r="A8" s="3"/>
      <c r="B8" s="931">
        <v>1</v>
      </c>
      <c r="C8" s="932" t="s">
        <v>24</v>
      </c>
      <c r="D8" s="932">
        <v>3</v>
      </c>
      <c r="E8" s="932" t="s">
        <v>18</v>
      </c>
      <c r="F8" s="932">
        <v>5</v>
      </c>
      <c r="G8" s="932" t="s">
        <v>19</v>
      </c>
      <c r="H8" s="932" t="s">
        <v>20</v>
      </c>
      <c r="I8" s="933" t="s">
        <v>21</v>
      </c>
      <c r="J8" s="4">
        <v>1</v>
      </c>
      <c r="K8" s="5" t="s">
        <v>24</v>
      </c>
      <c r="L8" s="5">
        <v>3</v>
      </c>
      <c r="M8" s="5" t="s">
        <v>18</v>
      </c>
      <c r="N8" s="5">
        <v>5</v>
      </c>
      <c r="O8" s="5" t="s">
        <v>19</v>
      </c>
      <c r="P8" s="5" t="s">
        <v>20</v>
      </c>
      <c r="Q8" s="6" t="s">
        <v>21</v>
      </c>
    </row>
    <row r="9" spans="1:17" s="355" customFormat="1" ht="26.25" customHeight="1" x14ac:dyDescent="0.3">
      <c r="A9" s="394" t="s">
        <v>0</v>
      </c>
      <c r="B9" s="1241">
        <f>B10</f>
        <v>1344</v>
      </c>
      <c r="C9" s="395">
        <f t="shared" ref="C9:I9" si="0">C10</f>
        <v>8.4528301886792452</v>
      </c>
      <c r="D9" s="1242"/>
      <c r="E9" s="1242"/>
      <c r="F9" s="1242"/>
      <c r="G9" s="1242">
        <f t="shared" si="0"/>
        <v>1668.08</v>
      </c>
      <c r="H9" s="1242">
        <f t="shared" si="0"/>
        <v>401.88</v>
      </c>
      <c r="I9" s="1243">
        <f t="shared" si="0"/>
        <v>2069.96</v>
      </c>
      <c r="J9" s="1246">
        <f>J10</f>
        <v>3696</v>
      </c>
      <c r="K9" s="395">
        <f t="shared" ref="K9" si="1">K10</f>
        <v>23.245283018867923</v>
      </c>
      <c r="L9" s="396"/>
      <c r="M9" s="395"/>
      <c r="N9" s="396"/>
      <c r="O9" s="395">
        <f t="shared" ref="O9" si="2">O10</f>
        <v>22890.579999999998</v>
      </c>
      <c r="P9" s="395">
        <f t="shared" ref="P9" si="3">P10</f>
        <v>5514.36</v>
      </c>
      <c r="Q9" s="397">
        <f t="shared" ref="Q9" si="4">Q10</f>
        <v>28404.940000000002</v>
      </c>
    </row>
    <row r="10" spans="1:17" s="399" customFormat="1" ht="21.75" customHeight="1" x14ac:dyDescent="0.25">
      <c r="A10" s="1235" t="s">
        <v>38</v>
      </c>
      <c r="B10" s="1236">
        <f>B11+B37+B48</f>
        <v>1344</v>
      </c>
      <c r="C10" s="1219">
        <f>C11+C37+C48</f>
        <v>8.4528301886792452</v>
      </c>
      <c r="D10" s="1237"/>
      <c r="E10" s="1219"/>
      <c r="F10" s="1237"/>
      <c r="G10" s="1219">
        <f>G11+G37+G48</f>
        <v>1668.08</v>
      </c>
      <c r="H10" s="1219">
        <f>H11+H37+H48</f>
        <v>401.88</v>
      </c>
      <c r="I10" s="1238">
        <f>I11+I37+I48</f>
        <v>2069.96</v>
      </c>
      <c r="J10" s="1236">
        <f>J11+J37+J48</f>
        <v>3696</v>
      </c>
      <c r="K10" s="1219">
        <f>K11+K37+K48</f>
        <v>23.245283018867923</v>
      </c>
      <c r="L10" s="1237"/>
      <c r="M10" s="1219"/>
      <c r="N10" s="1237"/>
      <c r="O10" s="1219">
        <f>O11+O37+O48</f>
        <v>22890.579999999998</v>
      </c>
      <c r="P10" s="1219">
        <f>P11+P37+P48</f>
        <v>5514.36</v>
      </c>
      <c r="Q10" s="1238">
        <f>Q11+Q37+Q48</f>
        <v>28404.940000000002</v>
      </c>
    </row>
    <row r="11" spans="1:17" ht="46.9" customHeight="1" x14ac:dyDescent="0.25">
      <c r="A11" s="985" t="s">
        <v>11</v>
      </c>
      <c r="B11" s="1231">
        <f>SUM(B12:B36)</f>
        <v>768</v>
      </c>
      <c r="C11" s="1232">
        <f>SUM(C12:C36)</f>
        <v>4.8301886792452828</v>
      </c>
      <c r="D11" s="1233"/>
      <c r="E11" s="1232"/>
      <c r="F11" s="1233"/>
      <c r="G11" s="1232">
        <f>SUM(G12:G36)</f>
        <v>1162.78</v>
      </c>
      <c r="H11" s="1232">
        <f>SUM(H12:H36)</f>
        <v>280.13</v>
      </c>
      <c r="I11" s="1234">
        <f>SUM(I12:I36)</f>
        <v>1442.91</v>
      </c>
      <c r="J11" s="1231">
        <f>SUM(J12:J36)</f>
        <v>2112</v>
      </c>
      <c r="K11" s="1232">
        <f>SUM(K12:K36)</f>
        <v>13.283018867924527</v>
      </c>
      <c r="L11" s="1233"/>
      <c r="M11" s="1232"/>
      <c r="N11" s="1233"/>
      <c r="O11" s="1232">
        <f>SUM(O12:O36)</f>
        <v>15942.960000000001</v>
      </c>
      <c r="P11" s="1232">
        <f>SUM(P12:P36)</f>
        <v>3840.66</v>
      </c>
      <c r="Q11" s="1234">
        <f>SUM(Q12:Q36)</f>
        <v>19783.620000000003</v>
      </c>
    </row>
    <row r="12" spans="1:17" ht="18" customHeight="1" x14ac:dyDescent="0.25">
      <c r="A12" s="12" t="s">
        <v>712</v>
      </c>
      <c r="B12" s="990">
        <f>16+24+24+16</f>
        <v>80</v>
      </c>
      <c r="C12" s="998">
        <f>B12/159</f>
        <v>0.50314465408805031</v>
      </c>
      <c r="D12" s="1113">
        <v>1187</v>
      </c>
      <c r="E12" s="1113">
        <f>C12*D12</f>
        <v>597.23270440251576</v>
      </c>
      <c r="F12" s="1024">
        <v>0.2</v>
      </c>
      <c r="G12" s="998">
        <f>ROUND(E12*F12,2)</f>
        <v>119.45</v>
      </c>
      <c r="H12" s="1113">
        <f>ROUND(G12*0.2409,2)</f>
        <v>28.78</v>
      </c>
      <c r="I12" s="1114">
        <f>G12+H12</f>
        <v>148.23000000000002</v>
      </c>
      <c r="J12" s="401">
        <f>207-80</f>
        <v>127</v>
      </c>
      <c r="K12" s="237">
        <f>J12/159</f>
        <v>0.79874213836477992</v>
      </c>
      <c r="L12" s="14">
        <v>1187</v>
      </c>
      <c r="M12" s="14">
        <f>K12*L12</f>
        <v>948.10691823899379</v>
      </c>
      <c r="N12" s="400">
        <v>1</v>
      </c>
      <c r="O12" s="237">
        <f>ROUND(M12*N12,2)</f>
        <v>948.11</v>
      </c>
      <c r="P12" s="14">
        <f>ROUND(O12*0.2409,2)</f>
        <v>228.4</v>
      </c>
      <c r="Q12" s="15">
        <f>O12+P12</f>
        <v>1176.51</v>
      </c>
    </row>
    <row r="13" spans="1:17" ht="18" customHeight="1" x14ac:dyDescent="0.25">
      <c r="A13" s="12" t="s">
        <v>712</v>
      </c>
      <c r="B13" s="990">
        <f>15+17+8</f>
        <v>40</v>
      </c>
      <c r="C13" s="998">
        <f t="shared" ref="C13:C52" si="5">B13/159</f>
        <v>0.25157232704402516</v>
      </c>
      <c r="D13" s="1113">
        <v>1187</v>
      </c>
      <c r="E13" s="1113">
        <f t="shared" ref="E13:E52" si="6">C13*D13</f>
        <v>298.61635220125788</v>
      </c>
      <c r="F13" s="1024">
        <v>0.2</v>
      </c>
      <c r="G13" s="998">
        <f t="shared" ref="G13:G34" si="7">ROUND(E13*F13,2)</f>
        <v>59.72</v>
      </c>
      <c r="H13" s="1113">
        <f t="shared" ref="H13:H34" si="8">ROUND(G13*0.2409,2)</f>
        <v>14.39</v>
      </c>
      <c r="I13" s="1114">
        <f t="shared" ref="I13:I34" si="9">G13+H13</f>
        <v>74.11</v>
      </c>
      <c r="J13" s="401">
        <f>64-40</f>
        <v>24</v>
      </c>
      <c r="K13" s="237">
        <f t="shared" ref="K13:K52" si="10">J13/159</f>
        <v>0.15094339622641509</v>
      </c>
      <c r="L13" s="14">
        <v>1187</v>
      </c>
      <c r="M13" s="14">
        <f t="shared" ref="M13:M36" si="11">K13*L13</f>
        <v>179.16981132075472</v>
      </c>
      <c r="N13" s="400">
        <v>1</v>
      </c>
      <c r="O13" s="998">
        <f t="shared" ref="O13:O36" si="12">ROUND(M13*N13,2)</f>
        <v>179.17</v>
      </c>
      <c r="P13" s="1113">
        <f t="shared" ref="P13:P52" si="13">ROUND(O13*0.2409,2)</f>
        <v>43.16</v>
      </c>
      <c r="Q13" s="1114">
        <f t="shared" ref="Q13:Q36" si="14">O13+P13</f>
        <v>222.32999999999998</v>
      </c>
    </row>
    <row r="14" spans="1:17" ht="18" customHeight="1" x14ac:dyDescent="0.25">
      <c r="A14" s="12" t="s">
        <v>712</v>
      </c>
      <c r="B14" s="990">
        <f>9+7+15</f>
        <v>31</v>
      </c>
      <c r="C14" s="998">
        <f t="shared" si="5"/>
        <v>0.19496855345911951</v>
      </c>
      <c r="D14" s="1113">
        <v>1187</v>
      </c>
      <c r="E14" s="1113">
        <f>C14*D14</f>
        <v>231.42767295597486</v>
      </c>
      <c r="F14" s="1024">
        <v>0.2</v>
      </c>
      <c r="G14" s="998">
        <f t="shared" si="7"/>
        <v>46.29</v>
      </c>
      <c r="H14" s="1113">
        <f t="shared" si="8"/>
        <v>11.15</v>
      </c>
      <c r="I14" s="1114">
        <f t="shared" si="9"/>
        <v>57.44</v>
      </c>
      <c r="J14" s="401">
        <f>182-31</f>
        <v>151</v>
      </c>
      <c r="K14" s="237">
        <f t="shared" si="10"/>
        <v>0.94968553459119498</v>
      </c>
      <c r="L14" s="14">
        <v>1187</v>
      </c>
      <c r="M14" s="14">
        <f t="shared" si="11"/>
        <v>1127.2767295597484</v>
      </c>
      <c r="N14" s="400">
        <v>1</v>
      </c>
      <c r="O14" s="998">
        <f t="shared" si="12"/>
        <v>1127.28</v>
      </c>
      <c r="P14" s="1113">
        <f t="shared" si="13"/>
        <v>271.56</v>
      </c>
      <c r="Q14" s="1114">
        <f t="shared" si="14"/>
        <v>1398.84</v>
      </c>
    </row>
    <row r="15" spans="1:17" ht="18" customHeight="1" x14ac:dyDescent="0.25">
      <c r="A15" s="12" t="s">
        <v>712</v>
      </c>
      <c r="B15" s="990">
        <v>24</v>
      </c>
      <c r="C15" s="998">
        <f t="shared" si="5"/>
        <v>0.15094339622641509</v>
      </c>
      <c r="D15" s="1113">
        <v>1187</v>
      </c>
      <c r="E15" s="1113">
        <f t="shared" si="6"/>
        <v>179.16981132075472</v>
      </c>
      <c r="F15" s="1024">
        <v>0.2</v>
      </c>
      <c r="G15" s="998">
        <f t="shared" si="7"/>
        <v>35.83</v>
      </c>
      <c r="H15" s="1113">
        <f t="shared" si="8"/>
        <v>8.6300000000000008</v>
      </c>
      <c r="I15" s="1114">
        <f t="shared" si="9"/>
        <v>44.46</v>
      </c>
      <c r="J15" s="401"/>
      <c r="K15" s="237"/>
      <c r="L15" s="14"/>
      <c r="M15" s="14"/>
      <c r="N15" s="400"/>
      <c r="O15" s="998"/>
      <c r="P15" s="1113"/>
      <c r="Q15" s="1114"/>
    </row>
    <row r="16" spans="1:17" ht="18" customHeight="1" x14ac:dyDescent="0.25">
      <c r="A16" s="12" t="s">
        <v>712</v>
      </c>
      <c r="B16" s="990"/>
      <c r="C16" s="998"/>
      <c r="D16" s="1113"/>
      <c r="E16" s="1113"/>
      <c r="F16" s="1024"/>
      <c r="G16" s="998"/>
      <c r="H16" s="1113"/>
      <c r="I16" s="1114"/>
      <c r="J16" s="401">
        <v>24</v>
      </c>
      <c r="K16" s="237">
        <f t="shared" si="10"/>
        <v>0.15094339622641509</v>
      </c>
      <c r="L16" s="14">
        <v>1187</v>
      </c>
      <c r="M16" s="14">
        <f t="shared" si="11"/>
        <v>179.16981132075472</v>
      </c>
      <c r="N16" s="400">
        <v>1</v>
      </c>
      <c r="O16" s="998">
        <f t="shared" si="12"/>
        <v>179.17</v>
      </c>
      <c r="P16" s="1113">
        <f t="shared" si="13"/>
        <v>43.16</v>
      </c>
      <c r="Q16" s="1114">
        <f t="shared" si="14"/>
        <v>222.32999999999998</v>
      </c>
    </row>
    <row r="17" spans="1:17" ht="18" customHeight="1" x14ac:dyDescent="0.25">
      <c r="A17" s="12" t="s">
        <v>712</v>
      </c>
      <c r="B17" s="990"/>
      <c r="C17" s="998"/>
      <c r="D17" s="1113"/>
      <c r="E17" s="1113"/>
      <c r="F17" s="1024"/>
      <c r="G17" s="998"/>
      <c r="H17" s="1113"/>
      <c r="I17" s="1114"/>
      <c r="J17" s="401">
        <v>48</v>
      </c>
      <c r="K17" s="237">
        <f t="shared" si="10"/>
        <v>0.30188679245283018</v>
      </c>
      <c r="L17" s="14">
        <v>1187</v>
      </c>
      <c r="M17" s="14">
        <f t="shared" si="11"/>
        <v>358.33962264150944</v>
      </c>
      <c r="N17" s="400">
        <v>1</v>
      </c>
      <c r="O17" s="998">
        <f t="shared" si="12"/>
        <v>358.34</v>
      </c>
      <c r="P17" s="1113">
        <f t="shared" si="13"/>
        <v>86.32</v>
      </c>
      <c r="Q17" s="1114">
        <f t="shared" si="14"/>
        <v>444.65999999999997</v>
      </c>
    </row>
    <row r="18" spans="1:17" ht="18" customHeight="1" x14ac:dyDescent="0.25">
      <c r="A18" s="12" t="s">
        <v>712</v>
      </c>
      <c r="B18" s="990">
        <v>17</v>
      </c>
      <c r="C18" s="998">
        <f t="shared" si="5"/>
        <v>0.1069182389937107</v>
      </c>
      <c r="D18" s="1113">
        <v>1187</v>
      </c>
      <c r="E18" s="1113">
        <f t="shared" si="6"/>
        <v>126.91194968553459</v>
      </c>
      <c r="F18" s="1024">
        <v>0.2</v>
      </c>
      <c r="G18" s="998">
        <f t="shared" si="7"/>
        <v>25.38</v>
      </c>
      <c r="H18" s="1113">
        <f t="shared" si="8"/>
        <v>6.11</v>
      </c>
      <c r="I18" s="1114">
        <f t="shared" si="9"/>
        <v>31.49</v>
      </c>
      <c r="J18" s="401">
        <f>114-17</f>
        <v>97</v>
      </c>
      <c r="K18" s="237">
        <f t="shared" si="10"/>
        <v>0.61006289308176098</v>
      </c>
      <c r="L18" s="14">
        <v>1187</v>
      </c>
      <c r="M18" s="14">
        <f t="shared" si="11"/>
        <v>724.14465408805029</v>
      </c>
      <c r="N18" s="400">
        <v>1</v>
      </c>
      <c r="O18" s="998">
        <f t="shared" si="12"/>
        <v>724.14</v>
      </c>
      <c r="P18" s="1113">
        <f t="shared" si="13"/>
        <v>174.45</v>
      </c>
      <c r="Q18" s="1114">
        <f t="shared" si="14"/>
        <v>898.58999999999992</v>
      </c>
    </row>
    <row r="19" spans="1:17" ht="18" customHeight="1" x14ac:dyDescent="0.25">
      <c r="A19" s="12" t="s">
        <v>712</v>
      </c>
      <c r="B19" s="990"/>
      <c r="C19" s="998"/>
      <c r="D19" s="1113"/>
      <c r="E19" s="1113"/>
      <c r="F19" s="1024"/>
      <c r="G19" s="998"/>
      <c r="H19" s="1113"/>
      <c r="I19" s="1114"/>
      <c r="J19" s="401">
        <v>8</v>
      </c>
      <c r="K19" s="237">
        <f t="shared" si="10"/>
        <v>5.0314465408805034E-2</v>
      </c>
      <c r="L19" s="14">
        <v>1187</v>
      </c>
      <c r="M19" s="14">
        <f t="shared" si="11"/>
        <v>59.723270440251575</v>
      </c>
      <c r="N19" s="400">
        <v>1</v>
      </c>
      <c r="O19" s="998">
        <f t="shared" si="12"/>
        <v>59.72</v>
      </c>
      <c r="P19" s="1113">
        <f t="shared" si="13"/>
        <v>14.39</v>
      </c>
      <c r="Q19" s="1114">
        <f t="shared" si="14"/>
        <v>74.11</v>
      </c>
    </row>
    <row r="20" spans="1:17" ht="18" customHeight="1" x14ac:dyDescent="0.25">
      <c r="A20" s="12" t="s">
        <v>712</v>
      </c>
      <c r="B20" s="990"/>
      <c r="C20" s="998"/>
      <c r="D20" s="1113"/>
      <c r="E20" s="1113"/>
      <c r="F20" s="1024"/>
      <c r="G20" s="998"/>
      <c r="H20" s="1113"/>
      <c r="I20" s="1114"/>
      <c r="J20" s="401">
        <v>49</v>
      </c>
      <c r="K20" s="237">
        <f t="shared" si="10"/>
        <v>0.3081761006289308</v>
      </c>
      <c r="L20" s="14">
        <v>1187</v>
      </c>
      <c r="M20" s="14">
        <f t="shared" si="11"/>
        <v>365.80503144654085</v>
      </c>
      <c r="N20" s="400">
        <v>1</v>
      </c>
      <c r="O20" s="998">
        <f t="shared" si="12"/>
        <v>365.81</v>
      </c>
      <c r="P20" s="1113">
        <f t="shared" si="13"/>
        <v>88.12</v>
      </c>
      <c r="Q20" s="1114">
        <f t="shared" si="14"/>
        <v>453.93</v>
      </c>
    </row>
    <row r="21" spans="1:17" ht="18" customHeight="1" x14ac:dyDescent="0.25">
      <c r="A21" s="12" t="s">
        <v>255</v>
      </c>
      <c r="B21" s="990">
        <f>24+16+16</f>
        <v>56</v>
      </c>
      <c r="C21" s="998">
        <f t="shared" si="5"/>
        <v>0.3522012578616352</v>
      </c>
      <c r="D21" s="1113">
        <v>1265</v>
      </c>
      <c r="E21" s="1113">
        <f t="shared" si="6"/>
        <v>445.53459119496853</v>
      </c>
      <c r="F21" s="1024">
        <v>0.2</v>
      </c>
      <c r="G21" s="998">
        <f t="shared" si="7"/>
        <v>89.11</v>
      </c>
      <c r="H21" s="1113">
        <f t="shared" si="8"/>
        <v>21.47</v>
      </c>
      <c r="I21" s="1114">
        <f t="shared" si="9"/>
        <v>110.58</v>
      </c>
      <c r="J21" s="401">
        <f>160-56</f>
        <v>104</v>
      </c>
      <c r="K21" s="237">
        <f t="shared" si="10"/>
        <v>0.65408805031446537</v>
      </c>
      <c r="L21" s="14">
        <v>1265</v>
      </c>
      <c r="M21" s="14">
        <f t="shared" si="11"/>
        <v>827.42138364779873</v>
      </c>
      <c r="N21" s="400">
        <v>1</v>
      </c>
      <c r="O21" s="998">
        <f t="shared" si="12"/>
        <v>827.42</v>
      </c>
      <c r="P21" s="1113">
        <f t="shared" si="13"/>
        <v>199.33</v>
      </c>
      <c r="Q21" s="1114">
        <f t="shared" si="14"/>
        <v>1026.75</v>
      </c>
    </row>
    <row r="22" spans="1:17" ht="18" customHeight="1" x14ac:dyDescent="0.25">
      <c r="A22" s="12" t="s">
        <v>255</v>
      </c>
      <c r="B22" s="990"/>
      <c r="C22" s="998"/>
      <c r="D22" s="1113"/>
      <c r="E22" s="1113"/>
      <c r="F22" s="1024"/>
      <c r="G22" s="998"/>
      <c r="H22" s="1113"/>
      <c r="I22" s="1114"/>
      <c r="J22" s="401">
        <v>88</v>
      </c>
      <c r="K22" s="237">
        <f t="shared" si="10"/>
        <v>0.55345911949685533</v>
      </c>
      <c r="L22" s="14">
        <v>1265</v>
      </c>
      <c r="M22" s="14">
        <f t="shared" si="11"/>
        <v>700.12578616352198</v>
      </c>
      <c r="N22" s="400">
        <v>1</v>
      </c>
      <c r="O22" s="998">
        <f t="shared" si="12"/>
        <v>700.13</v>
      </c>
      <c r="P22" s="1113">
        <f t="shared" si="13"/>
        <v>168.66</v>
      </c>
      <c r="Q22" s="1114">
        <f t="shared" si="14"/>
        <v>868.79</v>
      </c>
    </row>
    <row r="23" spans="1:17" ht="18" customHeight="1" x14ac:dyDescent="0.25">
      <c r="A23" s="12" t="s">
        <v>255</v>
      </c>
      <c r="B23" s="990"/>
      <c r="C23" s="998"/>
      <c r="D23" s="1113"/>
      <c r="E23" s="1113"/>
      <c r="F23" s="1024"/>
      <c r="G23" s="998"/>
      <c r="H23" s="1113"/>
      <c r="I23" s="1114"/>
      <c r="J23" s="401">
        <v>24</v>
      </c>
      <c r="K23" s="237">
        <f t="shared" si="10"/>
        <v>0.15094339622641509</v>
      </c>
      <c r="L23" s="14">
        <v>1265</v>
      </c>
      <c r="M23" s="14">
        <f t="shared" si="11"/>
        <v>190.94339622641508</v>
      </c>
      <c r="N23" s="400">
        <v>1</v>
      </c>
      <c r="O23" s="998">
        <f t="shared" si="12"/>
        <v>190.94</v>
      </c>
      <c r="P23" s="1113">
        <f t="shared" si="13"/>
        <v>46</v>
      </c>
      <c r="Q23" s="1114">
        <f t="shared" si="14"/>
        <v>236.94</v>
      </c>
    </row>
    <row r="24" spans="1:17" ht="18" customHeight="1" x14ac:dyDescent="0.25">
      <c r="A24" s="12" t="s">
        <v>255</v>
      </c>
      <c r="B24" s="990">
        <f>8+12+24+20+24</f>
        <v>88</v>
      </c>
      <c r="C24" s="998">
        <f t="shared" si="5"/>
        <v>0.55345911949685533</v>
      </c>
      <c r="D24" s="1113">
        <v>1265</v>
      </c>
      <c r="E24" s="1113">
        <f t="shared" si="6"/>
        <v>700.12578616352198</v>
      </c>
      <c r="F24" s="1024">
        <v>0.2</v>
      </c>
      <c r="G24" s="998">
        <f t="shared" si="7"/>
        <v>140.03</v>
      </c>
      <c r="H24" s="1113">
        <f t="shared" si="8"/>
        <v>33.729999999999997</v>
      </c>
      <c r="I24" s="1114">
        <f t="shared" si="9"/>
        <v>173.76</v>
      </c>
      <c r="J24" s="401">
        <f>280-88</f>
        <v>192</v>
      </c>
      <c r="K24" s="237">
        <f t="shared" si="10"/>
        <v>1.2075471698113207</v>
      </c>
      <c r="L24" s="14">
        <v>1265</v>
      </c>
      <c r="M24" s="14">
        <f t="shared" si="11"/>
        <v>1527.5471698113206</v>
      </c>
      <c r="N24" s="400">
        <v>1</v>
      </c>
      <c r="O24" s="998">
        <f t="shared" si="12"/>
        <v>1527.55</v>
      </c>
      <c r="P24" s="1113">
        <f t="shared" si="13"/>
        <v>367.99</v>
      </c>
      <c r="Q24" s="1114">
        <f t="shared" si="14"/>
        <v>1895.54</v>
      </c>
    </row>
    <row r="25" spans="1:17" ht="18" customHeight="1" x14ac:dyDescent="0.25">
      <c r="A25" s="12" t="s">
        <v>255</v>
      </c>
      <c r="B25" s="990">
        <f>4+4+16+24</f>
        <v>48</v>
      </c>
      <c r="C25" s="998">
        <f t="shared" si="5"/>
        <v>0.30188679245283018</v>
      </c>
      <c r="D25" s="1113">
        <v>1265</v>
      </c>
      <c r="E25" s="1113">
        <f t="shared" si="6"/>
        <v>381.88679245283015</v>
      </c>
      <c r="F25" s="1024">
        <v>0.2</v>
      </c>
      <c r="G25" s="998">
        <f t="shared" si="7"/>
        <v>76.38</v>
      </c>
      <c r="H25" s="1113">
        <f t="shared" si="8"/>
        <v>18.399999999999999</v>
      </c>
      <c r="I25" s="1114">
        <f t="shared" si="9"/>
        <v>94.78</v>
      </c>
      <c r="J25" s="401">
        <f>168-48</f>
        <v>120</v>
      </c>
      <c r="K25" s="237">
        <f t="shared" si="10"/>
        <v>0.75471698113207553</v>
      </c>
      <c r="L25" s="14">
        <v>1265</v>
      </c>
      <c r="M25" s="14">
        <f t="shared" si="11"/>
        <v>954.71698113207549</v>
      </c>
      <c r="N25" s="400">
        <v>1</v>
      </c>
      <c r="O25" s="998">
        <f t="shared" si="12"/>
        <v>954.72</v>
      </c>
      <c r="P25" s="1113">
        <f t="shared" si="13"/>
        <v>229.99</v>
      </c>
      <c r="Q25" s="1114">
        <f t="shared" si="14"/>
        <v>1184.71</v>
      </c>
    </row>
    <row r="26" spans="1:17" ht="18" customHeight="1" x14ac:dyDescent="0.25">
      <c r="A26" s="12" t="s">
        <v>1136</v>
      </c>
      <c r="B26" s="990">
        <v>48</v>
      </c>
      <c r="C26" s="998">
        <f t="shared" si="5"/>
        <v>0.30188679245283018</v>
      </c>
      <c r="D26" s="1113">
        <v>1265</v>
      </c>
      <c r="E26" s="1113">
        <f t="shared" si="6"/>
        <v>381.88679245283015</v>
      </c>
      <c r="F26" s="1024">
        <v>0.2</v>
      </c>
      <c r="G26" s="998">
        <f t="shared" si="7"/>
        <v>76.38</v>
      </c>
      <c r="H26" s="1113">
        <f t="shared" si="8"/>
        <v>18.399999999999999</v>
      </c>
      <c r="I26" s="1114">
        <f t="shared" si="9"/>
        <v>94.78</v>
      </c>
      <c r="J26" s="401">
        <f>192-48</f>
        <v>144</v>
      </c>
      <c r="K26" s="237">
        <f t="shared" si="10"/>
        <v>0.90566037735849059</v>
      </c>
      <c r="L26" s="14">
        <v>1265</v>
      </c>
      <c r="M26" s="14">
        <f t="shared" si="11"/>
        <v>1145.6603773584907</v>
      </c>
      <c r="N26" s="400">
        <v>1</v>
      </c>
      <c r="O26" s="998">
        <f t="shared" si="12"/>
        <v>1145.6600000000001</v>
      </c>
      <c r="P26" s="1113">
        <f t="shared" si="13"/>
        <v>275.99</v>
      </c>
      <c r="Q26" s="1114">
        <f t="shared" si="14"/>
        <v>1421.65</v>
      </c>
    </row>
    <row r="27" spans="1:17" ht="18" customHeight="1" x14ac:dyDescent="0.25">
      <c r="A27" s="12" t="s">
        <v>1136</v>
      </c>
      <c r="B27" s="990">
        <f>24+24+16</f>
        <v>64</v>
      </c>
      <c r="C27" s="998">
        <f t="shared" si="5"/>
        <v>0.40251572327044027</v>
      </c>
      <c r="D27" s="1113">
        <v>1265</v>
      </c>
      <c r="E27" s="1113">
        <f t="shared" si="6"/>
        <v>509.18238993710696</v>
      </c>
      <c r="F27" s="1024">
        <v>0.2</v>
      </c>
      <c r="G27" s="998">
        <f t="shared" si="7"/>
        <v>101.84</v>
      </c>
      <c r="H27" s="1113">
        <f t="shared" si="8"/>
        <v>24.53</v>
      </c>
      <c r="I27" s="1114">
        <f t="shared" si="9"/>
        <v>126.37</v>
      </c>
      <c r="J27" s="401">
        <f>168-64</f>
        <v>104</v>
      </c>
      <c r="K27" s="237">
        <f t="shared" si="10"/>
        <v>0.65408805031446537</v>
      </c>
      <c r="L27" s="14">
        <v>1265</v>
      </c>
      <c r="M27" s="14">
        <f t="shared" si="11"/>
        <v>827.42138364779873</v>
      </c>
      <c r="N27" s="400">
        <v>1</v>
      </c>
      <c r="O27" s="998">
        <f t="shared" si="12"/>
        <v>827.42</v>
      </c>
      <c r="P27" s="1113">
        <f t="shared" si="13"/>
        <v>199.33</v>
      </c>
      <c r="Q27" s="1114">
        <f t="shared" si="14"/>
        <v>1026.75</v>
      </c>
    </row>
    <row r="28" spans="1:17" ht="18" customHeight="1" x14ac:dyDescent="0.25">
      <c r="A28" s="12" t="s">
        <v>1136</v>
      </c>
      <c r="B28" s="990">
        <f>8+24+24</f>
        <v>56</v>
      </c>
      <c r="C28" s="998">
        <f t="shared" si="5"/>
        <v>0.3522012578616352</v>
      </c>
      <c r="D28" s="1113">
        <v>1080</v>
      </c>
      <c r="E28" s="1113">
        <f t="shared" si="6"/>
        <v>380.377358490566</v>
      </c>
      <c r="F28" s="1024">
        <v>0.2</v>
      </c>
      <c r="G28" s="998">
        <f t="shared" si="7"/>
        <v>76.08</v>
      </c>
      <c r="H28" s="1113">
        <f t="shared" si="8"/>
        <v>18.329999999999998</v>
      </c>
      <c r="I28" s="1114">
        <f t="shared" si="9"/>
        <v>94.41</v>
      </c>
      <c r="J28" s="401">
        <f>264-56</f>
        <v>208</v>
      </c>
      <c r="K28" s="237">
        <f t="shared" si="10"/>
        <v>1.3081761006289307</v>
      </c>
      <c r="L28" s="14">
        <v>1080</v>
      </c>
      <c r="M28" s="14">
        <f t="shared" si="11"/>
        <v>1412.8301886792451</v>
      </c>
      <c r="N28" s="400">
        <v>1</v>
      </c>
      <c r="O28" s="998">
        <f t="shared" si="12"/>
        <v>1412.83</v>
      </c>
      <c r="P28" s="1113">
        <f t="shared" si="13"/>
        <v>340.35</v>
      </c>
      <c r="Q28" s="1114">
        <f t="shared" si="14"/>
        <v>1753.1799999999998</v>
      </c>
    </row>
    <row r="29" spans="1:17" ht="19.899999999999999" customHeight="1" x14ac:dyDescent="0.25">
      <c r="A29" s="12" t="s">
        <v>1136</v>
      </c>
      <c r="B29" s="990">
        <v>24</v>
      </c>
      <c r="C29" s="998">
        <f t="shared" si="5"/>
        <v>0.15094339622641509</v>
      </c>
      <c r="D29" s="1113">
        <v>1265</v>
      </c>
      <c r="E29" s="1113">
        <f t="shared" si="6"/>
        <v>190.94339622641508</v>
      </c>
      <c r="F29" s="1024">
        <v>0.2</v>
      </c>
      <c r="G29" s="998">
        <f t="shared" si="7"/>
        <v>38.19</v>
      </c>
      <c r="H29" s="1113">
        <f t="shared" si="8"/>
        <v>9.1999999999999993</v>
      </c>
      <c r="I29" s="1114">
        <f t="shared" si="9"/>
        <v>47.39</v>
      </c>
      <c r="J29" s="401">
        <f>96-24</f>
        <v>72</v>
      </c>
      <c r="K29" s="237">
        <f t="shared" si="10"/>
        <v>0.45283018867924529</v>
      </c>
      <c r="L29" s="14">
        <v>1265</v>
      </c>
      <c r="M29" s="14">
        <f t="shared" si="11"/>
        <v>572.83018867924534</v>
      </c>
      <c r="N29" s="400">
        <v>1</v>
      </c>
      <c r="O29" s="998">
        <f t="shared" si="12"/>
        <v>572.83000000000004</v>
      </c>
      <c r="P29" s="1113">
        <f t="shared" si="13"/>
        <v>137.99</v>
      </c>
      <c r="Q29" s="1114">
        <f t="shared" si="14"/>
        <v>710.82</v>
      </c>
    </row>
    <row r="30" spans="1:17" ht="18" customHeight="1" x14ac:dyDescent="0.25">
      <c r="A30" s="12" t="s">
        <v>355</v>
      </c>
      <c r="B30" s="990">
        <f>8+24</f>
        <v>32</v>
      </c>
      <c r="C30" s="998">
        <f t="shared" si="5"/>
        <v>0.20125786163522014</v>
      </c>
      <c r="D30" s="1113">
        <v>1187</v>
      </c>
      <c r="E30" s="1113">
        <f t="shared" si="6"/>
        <v>238.8930817610063</v>
      </c>
      <c r="F30" s="1024">
        <v>0.2</v>
      </c>
      <c r="G30" s="998">
        <f t="shared" si="7"/>
        <v>47.78</v>
      </c>
      <c r="H30" s="1113">
        <f t="shared" si="8"/>
        <v>11.51</v>
      </c>
      <c r="I30" s="1114">
        <f t="shared" si="9"/>
        <v>59.29</v>
      </c>
      <c r="J30" s="401">
        <f>128-32</f>
        <v>96</v>
      </c>
      <c r="K30" s="237">
        <f t="shared" si="10"/>
        <v>0.60377358490566035</v>
      </c>
      <c r="L30" s="14">
        <v>1187</v>
      </c>
      <c r="M30" s="14">
        <f t="shared" si="11"/>
        <v>716.67924528301887</v>
      </c>
      <c r="N30" s="400">
        <v>1</v>
      </c>
      <c r="O30" s="998">
        <f t="shared" si="12"/>
        <v>716.68</v>
      </c>
      <c r="P30" s="1113">
        <f t="shared" si="13"/>
        <v>172.65</v>
      </c>
      <c r="Q30" s="1114">
        <f t="shared" si="14"/>
        <v>889.32999999999993</v>
      </c>
    </row>
    <row r="31" spans="1:17" ht="18" customHeight="1" x14ac:dyDescent="0.25">
      <c r="A31" s="12" t="s">
        <v>355</v>
      </c>
      <c r="B31" s="990">
        <v>48</v>
      </c>
      <c r="C31" s="998">
        <f t="shared" si="5"/>
        <v>0.30188679245283018</v>
      </c>
      <c r="D31" s="1113">
        <v>1187</v>
      </c>
      <c r="E31" s="1113">
        <f t="shared" si="6"/>
        <v>358.33962264150944</v>
      </c>
      <c r="F31" s="1024">
        <v>0.2</v>
      </c>
      <c r="G31" s="998">
        <f t="shared" si="7"/>
        <v>71.67</v>
      </c>
      <c r="H31" s="1113">
        <f t="shared" si="8"/>
        <v>17.27</v>
      </c>
      <c r="I31" s="1114">
        <f t="shared" si="9"/>
        <v>88.94</v>
      </c>
      <c r="J31" s="401">
        <f>86-48</f>
        <v>38</v>
      </c>
      <c r="K31" s="237">
        <f t="shared" si="10"/>
        <v>0.2389937106918239</v>
      </c>
      <c r="L31" s="14">
        <v>1187</v>
      </c>
      <c r="M31" s="14">
        <f t="shared" si="11"/>
        <v>283.68553459119499</v>
      </c>
      <c r="N31" s="400">
        <v>1</v>
      </c>
      <c r="O31" s="998">
        <f t="shared" si="12"/>
        <v>283.69</v>
      </c>
      <c r="P31" s="1113">
        <f t="shared" si="13"/>
        <v>68.34</v>
      </c>
      <c r="Q31" s="1114">
        <f t="shared" si="14"/>
        <v>352.03</v>
      </c>
    </row>
    <row r="32" spans="1:17" ht="18" customHeight="1" x14ac:dyDescent="0.25">
      <c r="A32" s="12" t="s">
        <v>355</v>
      </c>
      <c r="B32" s="990">
        <v>16</v>
      </c>
      <c r="C32" s="998">
        <f t="shared" si="5"/>
        <v>0.10062893081761007</v>
      </c>
      <c r="D32" s="1113">
        <v>1187</v>
      </c>
      <c r="E32" s="1113">
        <f t="shared" si="6"/>
        <v>119.44654088050315</v>
      </c>
      <c r="F32" s="1024">
        <v>0.2</v>
      </c>
      <c r="G32" s="998">
        <f t="shared" si="7"/>
        <v>23.89</v>
      </c>
      <c r="H32" s="1113">
        <f t="shared" si="8"/>
        <v>5.76</v>
      </c>
      <c r="I32" s="1114">
        <f t="shared" si="9"/>
        <v>29.65</v>
      </c>
      <c r="J32" s="401">
        <f>64-16</f>
        <v>48</v>
      </c>
      <c r="K32" s="237">
        <f t="shared" si="10"/>
        <v>0.30188679245283018</v>
      </c>
      <c r="L32" s="14">
        <v>1187</v>
      </c>
      <c r="M32" s="14">
        <f t="shared" si="11"/>
        <v>358.33962264150944</v>
      </c>
      <c r="N32" s="400">
        <v>1</v>
      </c>
      <c r="O32" s="998">
        <f t="shared" si="12"/>
        <v>358.34</v>
      </c>
      <c r="P32" s="1113">
        <f t="shared" si="13"/>
        <v>86.32</v>
      </c>
      <c r="Q32" s="1114">
        <f t="shared" si="14"/>
        <v>444.65999999999997</v>
      </c>
    </row>
    <row r="33" spans="1:17" ht="18" customHeight="1" x14ac:dyDescent="0.25">
      <c r="A33" s="12" t="s">
        <v>355</v>
      </c>
      <c r="B33" s="990">
        <f>48</f>
        <v>48</v>
      </c>
      <c r="C33" s="998">
        <f t="shared" si="5"/>
        <v>0.30188679245283018</v>
      </c>
      <c r="D33" s="1113">
        <v>1187</v>
      </c>
      <c r="E33" s="1113">
        <f t="shared" si="6"/>
        <v>358.33962264150944</v>
      </c>
      <c r="F33" s="1024">
        <v>0.2</v>
      </c>
      <c r="G33" s="998">
        <f t="shared" si="7"/>
        <v>71.67</v>
      </c>
      <c r="H33" s="1113">
        <f t="shared" si="8"/>
        <v>17.27</v>
      </c>
      <c r="I33" s="1114">
        <f t="shared" si="9"/>
        <v>88.94</v>
      </c>
      <c r="J33" s="401">
        <f>168-48</f>
        <v>120</v>
      </c>
      <c r="K33" s="237">
        <f t="shared" si="10"/>
        <v>0.75471698113207553</v>
      </c>
      <c r="L33" s="14">
        <v>1187</v>
      </c>
      <c r="M33" s="14">
        <f t="shared" si="11"/>
        <v>895.84905660377365</v>
      </c>
      <c r="N33" s="400">
        <v>1</v>
      </c>
      <c r="O33" s="998">
        <f t="shared" si="12"/>
        <v>895.85</v>
      </c>
      <c r="P33" s="1113">
        <f t="shared" si="13"/>
        <v>215.81</v>
      </c>
      <c r="Q33" s="1114">
        <f t="shared" si="14"/>
        <v>1111.6600000000001</v>
      </c>
    </row>
    <row r="34" spans="1:17" ht="18" customHeight="1" x14ac:dyDescent="0.25">
      <c r="A34" s="12" t="s">
        <v>355</v>
      </c>
      <c r="B34" s="990">
        <v>48</v>
      </c>
      <c r="C34" s="998">
        <f t="shared" si="5"/>
        <v>0.30188679245283018</v>
      </c>
      <c r="D34" s="1113">
        <v>1045</v>
      </c>
      <c r="E34" s="1113">
        <f t="shared" si="6"/>
        <v>315.47169811320754</v>
      </c>
      <c r="F34" s="1024">
        <v>0.2</v>
      </c>
      <c r="G34" s="998">
        <f t="shared" si="7"/>
        <v>63.09</v>
      </c>
      <c r="H34" s="1113">
        <f t="shared" si="8"/>
        <v>15.2</v>
      </c>
      <c r="I34" s="1114">
        <f t="shared" si="9"/>
        <v>78.290000000000006</v>
      </c>
      <c r="J34" s="401">
        <f>160-48</f>
        <v>112</v>
      </c>
      <c r="K34" s="237">
        <f t="shared" si="10"/>
        <v>0.70440251572327039</v>
      </c>
      <c r="L34" s="14">
        <v>1045</v>
      </c>
      <c r="M34" s="14">
        <f t="shared" si="11"/>
        <v>736.10062893081761</v>
      </c>
      <c r="N34" s="400">
        <v>1</v>
      </c>
      <c r="O34" s="998">
        <f t="shared" si="12"/>
        <v>736.1</v>
      </c>
      <c r="P34" s="1113">
        <f t="shared" si="13"/>
        <v>177.33</v>
      </c>
      <c r="Q34" s="1114">
        <f t="shared" si="14"/>
        <v>913.43000000000006</v>
      </c>
    </row>
    <row r="35" spans="1:17" ht="18" customHeight="1" x14ac:dyDescent="0.25">
      <c r="A35" s="12" t="s">
        <v>355</v>
      </c>
      <c r="B35" s="990"/>
      <c r="C35" s="998"/>
      <c r="D35" s="1113"/>
      <c r="E35" s="1113"/>
      <c r="F35" s="1024"/>
      <c r="G35" s="998"/>
      <c r="H35" s="1113"/>
      <c r="I35" s="1114"/>
      <c r="J35" s="401">
        <v>88</v>
      </c>
      <c r="K35" s="237">
        <f t="shared" si="10"/>
        <v>0.55345911949685533</v>
      </c>
      <c r="L35" s="14">
        <v>1187</v>
      </c>
      <c r="M35" s="14">
        <f t="shared" si="11"/>
        <v>656.95597484276732</v>
      </c>
      <c r="N35" s="400">
        <v>1</v>
      </c>
      <c r="O35" s="998">
        <f t="shared" si="12"/>
        <v>656.96</v>
      </c>
      <c r="P35" s="1113">
        <f t="shared" si="13"/>
        <v>158.26</v>
      </c>
      <c r="Q35" s="1114">
        <f t="shared" si="14"/>
        <v>815.22</v>
      </c>
    </row>
    <row r="36" spans="1:17" ht="18" customHeight="1" x14ac:dyDescent="0.25">
      <c r="A36" s="12" t="s">
        <v>355</v>
      </c>
      <c r="B36" s="990"/>
      <c r="C36" s="998"/>
      <c r="D36" s="1113"/>
      <c r="E36" s="1113"/>
      <c r="F36" s="1024"/>
      <c r="G36" s="998"/>
      <c r="H36" s="1113"/>
      <c r="I36" s="1114"/>
      <c r="J36" s="401">
        <v>26</v>
      </c>
      <c r="K36" s="237">
        <f t="shared" si="10"/>
        <v>0.16352201257861634</v>
      </c>
      <c r="L36" s="14">
        <v>1187</v>
      </c>
      <c r="M36" s="14">
        <f t="shared" si="11"/>
        <v>194.10062893081761</v>
      </c>
      <c r="N36" s="400">
        <v>1</v>
      </c>
      <c r="O36" s="998">
        <f t="shared" si="12"/>
        <v>194.1</v>
      </c>
      <c r="P36" s="1113">
        <f t="shared" si="13"/>
        <v>46.76</v>
      </c>
      <c r="Q36" s="1114">
        <f t="shared" si="14"/>
        <v>240.85999999999999</v>
      </c>
    </row>
    <row r="37" spans="1:17" ht="49.5" customHeight="1" x14ac:dyDescent="0.25">
      <c r="A37" s="985" t="s">
        <v>9</v>
      </c>
      <c r="B37" s="1231">
        <f>SUM(B38:B47)</f>
        <v>384</v>
      </c>
      <c r="C37" s="1232">
        <f t="shared" ref="C37:I37" si="15">SUM(C38:C47)</f>
        <v>2.4150943396226414</v>
      </c>
      <c r="D37" s="1244"/>
      <c r="E37" s="1244"/>
      <c r="F37" s="1244"/>
      <c r="G37" s="1244">
        <f t="shared" si="15"/>
        <v>371.07</v>
      </c>
      <c r="H37" s="1244">
        <f t="shared" si="15"/>
        <v>89.41</v>
      </c>
      <c r="I37" s="1245">
        <f t="shared" si="15"/>
        <v>460.47999999999996</v>
      </c>
      <c r="J37" s="1231">
        <f>SUM(J38:J47)</f>
        <v>1056</v>
      </c>
      <c r="K37" s="1232">
        <f t="shared" ref="K37" si="16">SUM(K38:K47)</f>
        <v>6.6415094339622636</v>
      </c>
      <c r="L37" s="1240"/>
      <c r="M37" s="1239"/>
      <c r="N37" s="972"/>
      <c r="O37" s="1232">
        <f t="shared" ref="O37" si="17">SUM(O38:O47)</f>
        <v>5100.07</v>
      </c>
      <c r="P37" s="1232">
        <f t="shared" ref="P37" si="18">SUM(P38:P47)</f>
        <v>1228.6200000000001</v>
      </c>
      <c r="Q37" s="1234">
        <f t="shared" ref="Q37" si="19">SUM(Q38:Q47)</f>
        <v>6328.69</v>
      </c>
    </row>
    <row r="38" spans="1:17" ht="18" customHeight="1" x14ac:dyDescent="0.25">
      <c r="A38" s="12" t="s">
        <v>343</v>
      </c>
      <c r="B38" s="990">
        <f>16+24</f>
        <v>40</v>
      </c>
      <c r="C38" s="998">
        <f t="shared" si="5"/>
        <v>0.25157232704402516</v>
      </c>
      <c r="D38" s="1113">
        <v>785</v>
      </c>
      <c r="E38" s="1113">
        <f t="shared" si="6"/>
        <v>197.48427672955975</v>
      </c>
      <c r="F38" s="1024">
        <v>0.2</v>
      </c>
      <c r="G38" s="998">
        <f t="shared" ref="G38" si="20">ROUND(E38*F38,2)</f>
        <v>39.5</v>
      </c>
      <c r="H38" s="1113">
        <f t="shared" ref="H38:H52" si="21">ROUND(G38*0.2409,2)</f>
        <v>9.52</v>
      </c>
      <c r="I38" s="1114">
        <f t="shared" ref="I38" si="22">G38+H38</f>
        <v>49.019999999999996</v>
      </c>
      <c r="J38" s="401">
        <f>104-40</f>
        <v>64</v>
      </c>
      <c r="K38" s="1247">
        <f t="shared" si="10"/>
        <v>0.40251572327044027</v>
      </c>
      <c r="L38" s="14">
        <v>785</v>
      </c>
      <c r="M38" s="14">
        <f t="shared" ref="M38:M46" si="23">K38*L38</f>
        <v>315.97484276729563</v>
      </c>
      <c r="N38" s="400">
        <v>1</v>
      </c>
      <c r="O38" s="237">
        <f t="shared" ref="O38" si="24">ROUND(M38*N38,2)</f>
        <v>315.97000000000003</v>
      </c>
      <c r="P38" s="14">
        <f t="shared" si="13"/>
        <v>76.12</v>
      </c>
      <c r="Q38" s="15">
        <f t="shared" ref="Q38" si="25">O38+P38</f>
        <v>392.09000000000003</v>
      </c>
    </row>
    <row r="39" spans="1:17" ht="18" customHeight="1" x14ac:dyDescent="0.25">
      <c r="A39" s="12" t="s">
        <v>343</v>
      </c>
      <c r="B39" s="990">
        <f>8+16+24+24</f>
        <v>72</v>
      </c>
      <c r="C39" s="998">
        <f t="shared" si="5"/>
        <v>0.45283018867924529</v>
      </c>
      <c r="D39" s="1113">
        <v>785</v>
      </c>
      <c r="E39" s="1113">
        <f t="shared" si="6"/>
        <v>355.47169811320754</v>
      </c>
      <c r="F39" s="1024">
        <v>0.2</v>
      </c>
      <c r="G39" s="998">
        <f t="shared" ref="G39:G46" si="26">ROUND(E39*F39,2)</f>
        <v>71.09</v>
      </c>
      <c r="H39" s="1113">
        <f t="shared" si="21"/>
        <v>17.13</v>
      </c>
      <c r="I39" s="1114">
        <f t="shared" ref="I39:I46" si="27">G39+H39</f>
        <v>88.22</v>
      </c>
      <c r="J39" s="401">
        <f>232-72</f>
        <v>160</v>
      </c>
      <c r="K39" s="1247">
        <f t="shared" si="10"/>
        <v>1.0062893081761006</v>
      </c>
      <c r="L39" s="14">
        <v>785</v>
      </c>
      <c r="M39" s="14">
        <f t="shared" si="23"/>
        <v>789.93710691823901</v>
      </c>
      <c r="N39" s="400">
        <v>1</v>
      </c>
      <c r="O39" s="998">
        <f t="shared" ref="O39:O47" si="28">ROUND(M39*N39,2)</f>
        <v>789.94</v>
      </c>
      <c r="P39" s="1113">
        <f t="shared" si="13"/>
        <v>190.3</v>
      </c>
      <c r="Q39" s="1114">
        <f t="shared" ref="Q39:Q47" si="29">O39+P39</f>
        <v>980.24</v>
      </c>
    </row>
    <row r="40" spans="1:17" ht="18" customHeight="1" x14ac:dyDescent="0.25">
      <c r="A40" s="12" t="s">
        <v>343</v>
      </c>
      <c r="B40" s="990">
        <v>16</v>
      </c>
      <c r="C40" s="998">
        <f t="shared" si="5"/>
        <v>0.10062893081761007</v>
      </c>
      <c r="D40" s="1113">
        <v>785</v>
      </c>
      <c r="E40" s="1113">
        <f t="shared" si="6"/>
        <v>78.993710691823907</v>
      </c>
      <c r="F40" s="1024">
        <v>0.2</v>
      </c>
      <c r="G40" s="998">
        <f t="shared" si="26"/>
        <v>15.8</v>
      </c>
      <c r="H40" s="1113">
        <f t="shared" si="21"/>
        <v>3.81</v>
      </c>
      <c r="I40" s="1114">
        <f t="shared" si="27"/>
        <v>19.61</v>
      </c>
      <c r="J40" s="401">
        <f>112-16</f>
        <v>96</v>
      </c>
      <c r="K40" s="1247">
        <f t="shared" si="10"/>
        <v>0.60377358490566035</v>
      </c>
      <c r="L40" s="14">
        <v>785</v>
      </c>
      <c r="M40" s="14">
        <f t="shared" si="23"/>
        <v>473.96226415094338</v>
      </c>
      <c r="N40" s="400">
        <v>1</v>
      </c>
      <c r="O40" s="998">
        <f t="shared" si="28"/>
        <v>473.96</v>
      </c>
      <c r="P40" s="1113">
        <f t="shared" si="13"/>
        <v>114.18</v>
      </c>
      <c r="Q40" s="1114">
        <f t="shared" si="29"/>
        <v>588.14</v>
      </c>
    </row>
    <row r="41" spans="1:17" ht="18" customHeight="1" x14ac:dyDescent="0.25">
      <c r="A41" s="12" t="s">
        <v>343</v>
      </c>
      <c r="B41" s="990">
        <v>8</v>
      </c>
      <c r="C41" s="998">
        <f t="shared" si="5"/>
        <v>5.0314465408805034E-2</v>
      </c>
      <c r="D41" s="1113">
        <v>805</v>
      </c>
      <c r="E41" s="1113">
        <f t="shared" si="6"/>
        <v>40.503144654088054</v>
      </c>
      <c r="F41" s="1024">
        <v>0.2</v>
      </c>
      <c r="G41" s="998">
        <f t="shared" si="26"/>
        <v>8.1</v>
      </c>
      <c r="H41" s="1113">
        <f t="shared" si="21"/>
        <v>1.95</v>
      </c>
      <c r="I41" s="1114">
        <f t="shared" si="27"/>
        <v>10.049999999999999</v>
      </c>
      <c r="J41" s="401">
        <f>144-8</f>
        <v>136</v>
      </c>
      <c r="K41" s="1247">
        <f t="shared" si="10"/>
        <v>0.85534591194968557</v>
      </c>
      <c r="L41" s="14">
        <v>805</v>
      </c>
      <c r="M41" s="14">
        <f t="shared" si="23"/>
        <v>688.55345911949689</v>
      </c>
      <c r="N41" s="400">
        <v>1</v>
      </c>
      <c r="O41" s="998">
        <f t="shared" si="28"/>
        <v>688.55</v>
      </c>
      <c r="P41" s="1113">
        <f t="shared" si="13"/>
        <v>165.87</v>
      </c>
      <c r="Q41" s="1114">
        <f t="shared" si="29"/>
        <v>854.42</v>
      </c>
    </row>
    <row r="42" spans="1:17" ht="18" customHeight="1" x14ac:dyDescent="0.25">
      <c r="A42" s="12" t="s">
        <v>343</v>
      </c>
      <c r="B42" s="990">
        <v>48</v>
      </c>
      <c r="C42" s="998">
        <f t="shared" si="5"/>
        <v>0.30188679245283018</v>
      </c>
      <c r="D42" s="1113">
        <v>785</v>
      </c>
      <c r="E42" s="1113">
        <f t="shared" si="6"/>
        <v>236.98113207547169</v>
      </c>
      <c r="F42" s="1024">
        <v>0.2</v>
      </c>
      <c r="G42" s="998">
        <f t="shared" si="26"/>
        <v>47.4</v>
      </c>
      <c r="H42" s="1113">
        <f t="shared" si="21"/>
        <v>11.42</v>
      </c>
      <c r="I42" s="1114">
        <f t="shared" si="27"/>
        <v>58.82</v>
      </c>
      <c r="J42" s="401">
        <f>192-48</f>
        <v>144</v>
      </c>
      <c r="K42" s="1247">
        <f t="shared" si="10"/>
        <v>0.90566037735849059</v>
      </c>
      <c r="L42" s="14">
        <v>785</v>
      </c>
      <c r="M42" s="14">
        <f t="shared" si="23"/>
        <v>710.94339622641508</v>
      </c>
      <c r="N42" s="400">
        <v>1</v>
      </c>
      <c r="O42" s="998">
        <f t="shared" si="28"/>
        <v>710.94</v>
      </c>
      <c r="P42" s="1113">
        <f t="shared" si="13"/>
        <v>171.27</v>
      </c>
      <c r="Q42" s="1114">
        <f t="shared" si="29"/>
        <v>882.21</v>
      </c>
    </row>
    <row r="43" spans="1:17" ht="18" customHeight="1" x14ac:dyDescent="0.25">
      <c r="A43" s="12" t="s">
        <v>343</v>
      </c>
      <c r="B43" s="990">
        <v>48</v>
      </c>
      <c r="C43" s="998">
        <f t="shared" si="5"/>
        <v>0.30188679245283018</v>
      </c>
      <c r="D43" s="1113">
        <v>726</v>
      </c>
      <c r="E43" s="1113">
        <f t="shared" si="6"/>
        <v>219.16981132075472</v>
      </c>
      <c r="F43" s="1024">
        <v>0.2</v>
      </c>
      <c r="G43" s="998">
        <f t="shared" si="26"/>
        <v>43.83</v>
      </c>
      <c r="H43" s="1113">
        <f t="shared" si="21"/>
        <v>10.56</v>
      </c>
      <c r="I43" s="1114">
        <f t="shared" si="27"/>
        <v>54.39</v>
      </c>
      <c r="J43" s="401">
        <f>224-48</f>
        <v>176</v>
      </c>
      <c r="K43" s="1247">
        <f t="shared" si="10"/>
        <v>1.1069182389937107</v>
      </c>
      <c r="L43" s="14">
        <v>726</v>
      </c>
      <c r="M43" s="14">
        <f t="shared" si="23"/>
        <v>803.62264150943395</v>
      </c>
      <c r="N43" s="400">
        <v>1</v>
      </c>
      <c r="O43" s="998">
        <f t="shared" si="28"/>
        <v>803.62</v>
      </c>
      <c r="P43" s="1113">
        <f t="shared" si="13"/>
        <v>193.59</v>
      </c>
      <c r="Q43" s="1114">
        <f t="shared" si="29"/>
        <v>997.21</v>
      </c>
    </row>
    <row r="44" spans="1:17" ht="18" customHeight="1" x14ac:dyDescent="0.25">
      <c r="A44" s="12" t="s">
        <v>343</v>
      </c>
      <c r="B44" s="990">
        <v>48</v>
      </c>
      <c r="C44" s="998">
        <f t="shared" si="5"/>
        <v>0.30188679245283018</v>
      </c>
      <c r="D44" s="1113">
        <v>785</v>
      </c>
      <c r="E44" s="1113">
        <f t="shared" si="6"/>
        <v>236.98113207547169</v>
      </c>
      <c r="F44" s="1024">
        <v>0.2</v>
      </c>
      <c r="G44" s="998">
        <f t="shared" si="26"/>
        <v>47.4</v>
      </c>
      <c r="H44" s="1113">
        <f t="shared" si="21"/>
        <v>11.42</v>
      </c>
      <c r="I44" s="1114">
        <f t="shared" si="27"/>
        <v>58.82</v>
      </c>
      <c r="J44" s="401">
        <f>96-48</f>
        <v>48</v>
      </c>
      <c r="K44" s="1247">
        <f t="shared" si="10"/>
        <v>0.30188679245283018</v>
      </c>
      <c r="L44" s="14">
        <v>785</v>
      </c>
      <c r="M44" s="14">
        <f t="shared" si="23"/>
        <v>236.98113207547169</v>
      </c>
      <c r="N44" s="400">
        <v>1</v>
      </c>
      <c r="O44" s="998">
        <f t="shared" si="28"/>
        <v>236.98</v>
      </c>
      <c r="P44" s="1113">
        <f t="shared" si="13"/>
        <v>57.09</v>
      </c>
      <c r="Q44" s="1114">
        <f t="shared" si="29"/>
        <v>294.07</v>
      </c>
    </row>
    <row r="45" spans="1:17" ht="18" customHeight="1" x14ac:dyDescent="0.25">
      <c r="A45" s="12" t="s">
        <v>343</v>
      </c>
      <c r="B45" s="990">
        <f>24+16</f>
        <v>40</v>
      </c>
      <c r="C45" s="998">
        <f t="shared" si="5"/>
        <v>0.25157232704402516</v>
      </c>
      <c r="D45" s="1113">
        <v>785</v>
      </c>
      <c r="E45" s="1113">
        <f t="shared" si="6"/>
        <v>197.48427672955975</v>
      </c>
      <c r="F45" s="1024">
        <v>0.2</v>
      </c>
      <c r="G45" s="998">
        <f t="shared" si="26"/>
        <v>39.5</v>
      </c>
      <c r="H45" s="1113">
        <f t="shared" si="21"/>
        <v>9.52</v>
      </c>
      <c r="I45" s="1114">
        <f t="shared" si="27"/>
        <v>49.019999999999996</v>
      </c>
      <c r="J45" s="401">
        <f>96-40</f>
        <v>56</v>
      </c>
      <c r="K45" s="1247">
        <f t="shared" si="10"/>
        <v>0.3522012578616352</v>
      </c>
      <c r="L45" s="14">
        <v>785</v>
      </c>
      <c r="M45" s="14">
        <f t="shared" si="23"/>
        <v>276.4779874213836</v>
      </c>
      <c r="N45" s="400">
        <v>1</v>
      </c>
      <c r="O45" s="998">
        <f t="shared" si="28"/>
        <v>276.48</v>
      </c>
      <c r="P45" s="1113">
        <f t="shared" si="13"/>
        <v>66.599999999999994</v>
      </c>
      <c r="Q45" s="1114">
        <f t="shared" si="29"/>
        <v>343.08000000000004</v>
      </c>
    </row>
    <row r="46" spans="1:17" ht="18" customHeight="1" x14ac:dyDescent="0.25">
      <c r="A46" s="12" t="s">
        <v>343</v>
      </c>
      <c r="B46" s="990">
        <f>24+16</f>
        <v>40</v>
      </c>
      <c r="C46" s="998">
        <f t="shared" si="5"/>
        <v>0.25157232704402516</v>
      </c>
      <c r="D46" s="1113">
        <v>726</v>
      </c>
      <c r="E46" s="1113">
        <f t="shared" si="6"/>
        <v>182.64150943396226</v>
      </c>
      <c r="F46" s="1024">
        <v>0.2</v>
      </c>
      <c r="G46" s="998">
        <f t="shared" si="26"/>
        <v>36.53</v>
      </c>
      <c r="H46" s="1113">
        <f t="shared" si="21"/>
        <v>8.8000000000000007</v>
      </c>
      <c r="I46" s="1114">
        <f t="shared" si="27"/>
        <v>45.33</v>
      </c>
      <c r="J46" s="401">
        <f>104-40</f>
        <v>64</v>
      </c>
      <c r="K46" s="1247">
        <f t="shared" si="10"/>
        <v>0.40251572327044027</v>
      </c>
      <c r="L46" s="14">
        <v>726</v>
      </c>
      <c r="M46" s="14">
        <f t="shared" si="23"/>
        <v>292.22641509433964</v>
      </c>
      <c r="N46" s="400">
        <v>1</v>
      </c>
      <c r="O46" s="998">
        <f t="shared" si="28"/>
        <v>292.23</v>
      </c>
      <c r="P46" s="1113">
        <f t="shared" si="13"/>
        <v>70.400000000000006</v>
      </c>
      <c r="Q46" s="1114">
        <f t="shared" si="29"/>
        <v>362.63</v>
      </c>
    </row>
    <row r="47" spans="1:17" ht="18" customHeight="1" x14ac:dyDescent="0.25">
      <c r="A47" s="938" t="s">
        <v>343</v>
      </c>
      <c r="B47" s="990">
        <v>24</v>
      </c>
      <c r="C47" s="998">
        <f t="shared" si="5"/>
        <v>0.15094339622641509</v>
      </c>
      <c r="D47" s="1113">
        <v>726</v>
      </c>
      <c r="E47" s="1113">
        <f t="shared" si="6"/>
        <v>109.58490566037736</v>
      </c>
      <c r="F47" s="1024">
        <v>0.2</v>
      </c>
      <c r="G47" s="998">
        <f t="shared" ref="G47" si="30">ROUND(E47*F47,2)</f>
        <v>21.92</v>
      </c>
      <c r="H47" s="1113">
        <f t="shared" si="21"/>
        <v>5.28</v>
      </c>
      <c r="I47" s="1114">
        <f t="shared" ref="I47" si="31">G47+H47</f>
        <v>27.200000000000003</v>
      </c>
      <c r="J47" s="401">
        <v>112</v>
      </c>
      <c r="K47" s="1247">
        <v>0.70440251572327039</v>
      </c>
      <c r="L47" s="1113">
        <v>726</v>
      </c>
      <c r="M47" s="1113">
        <v>511.3962264150943</v>
      </c>
      <c r="N47" s="1024">
        <v>1</v>
      </c>
      <c r="O47" s="998">
        <f t="shared" si="28"/>
        <v>511.4</v>
      </c>
      <c r="P47" s="1113">
        <f t="shared" si="13"/>
        <v>123.2</v>
      </c>
      <c r="Q47" s="1114">
        <f t="shared" si="29"/>
        <v>634.6</v>
      </c>
    </row>
    <row r="48" spans="1:17" ht="61.9" customHeight="1" x14ac:dyDescent="0.25">
      <c r="A48" s="985" t="s">
        <v>10</v>
      </c>
      <c r="B48" s="1231">
        <f>SUM(B49:B52)</f>
        <v>192</v>
      </c>
      <c r="C48" s="1232">
        <f>SUM(C49:C52)</f>
        <v>1.2075471698113207</v>
      </c>
      <c r="D48" s="1240"/>
      <c r="E48" s="1239"/>
      <c r="F48" s="972"/>
      <c r="G48" s="1232">
        <f>SUM(G49:G52)</f>
        <v>134.23000000000002</v>
      </c>
      <c r="H48" s="1232">
        <f>SUM(H49:H52)</f>
        <v>32.340000000000003</v>
      </c>
      <c r="I48" s="1234">
        <f>SUM(I49:I52)</f>
        <v>166.57000000000002</v>
      </c>
      <c r="J48" s="1231">
        <f>SUM(J49:J52)</f>
        <v>528</v>
      </c>
      <c r="K48" s="1232">
        <f>SUM(K49:K52)</f>
        <v>3.3207547169811322</v>
      </c>
      <c r="L48" s="1240"/>
      <c r="M48" s="1239"/>
      <c r="N48" s="972"/>
      <c r="O48" s="1232">
        <f>SUM(O49:O52)</f>
        <v>1847.55</v>
      </c>
      <c r="P48" s="1232">
        <f>SUM(P49:P52)</f>
        <v>445.08</v>
      </c>
      <c r="Q48" s="1234">
        <f>SUM(Q49:Q52)</f>
        <v>2292.63</v>
      </c>
    </row>
    <row r="49" spans="1:17" ht="18" customHeight="1" x14ac:dyDescent="0.25">
      <c r="A49" s="12" t="s">
        <v>257</v>
      </c>
      <c r="B49" s="990">
        <v>48</v>
      </c>
      <c r="C49" s="998">
        <f t="shared" si="5"/>
        <v>0.30188679245283018</v>
      </c>
      <c r="D49" s="1113">
        <v>576</v>
      </c>
      <c r="E49" s="1113">
        <f t="shared" si="6"/>
        <v>173.88679245283018</v>
      </c>
      <c r="F49" s="1024">
        <v>0.2</v>
      </c>
      <c r="G49" s="998">
        <f t="shared" ref="G49" si="32">ROUND(E49*F49,2)</f>
        <v>34.78</v>
      </c>
      <c r="H49" s="1113">
        <f t="shared" si="21"/>
        <v>8.3800000000000008</v>
      </c>
      <c r="I49" s="1114">
        <f t="shared" ref="I49" si="33">G49+H49</f>
        <v>43.160000000000004</v>
      </c>
      <c r="J49" s="401">
        <f>192-B49</f>
        <v>144</v>
      </c>
      <c r="K49" s="237">
        <f t="shared" si="10"/>
        <v>0.90566037735849059</v>
      </c>
      <c r="L49" s="14">
        <v>576</v>
      </c>
      <c r="M49" s="14">
        <f t="shared" ref="M49:M52" si="34">K49*L49</f>
        <v>521.66037735849056</v>
      </c>
      <c r="N49" s="400">
        <v>1</v>
      </c>
      <c r="O49" s="237">
        <f t="shared" ref="O49" si="35">ROUND(M49*N49,2)</f>
        <v>521.66</v>
      </c>
      <c r="P49" s="14">
        <f t="shared" si="13"/>
        <v>125.67</v>
      </c>
      <c r="Q49" s="15">
        <f t="shared" ref="Q49" si="36">O49+P49</f>
        <v>647.32999999999993</v>
      </c>
    </row>
    <row r="50" spans="1:17" ht="18" customHeight="1" x14ac:dyDescent="0.25">
      <c r="A50" s="12" t="s">
        <v>257</v>
      </c>
      <c r="B50" s="990">
        <v>48</v>
      </c>
      <c r="C50" s="998">
        <f t="shared" si="5"/>
        <v>0.30188679245283018</v>
      </c>
      <c r="D50" s="1113">
        <v>576</v>
      </c>
      <c r="E50" s="1113">
        <f t="shared" si="6"/>
        <v>173.88679245283018</v>
      </c>
      <c r="F50" s="1024">
        <v>0.2</v>
      </c>
      <c r="G50" s="998">
        <f t="shared" ref="G50:G52" si="37">ROUND(E50*F50,2)</f>
        <v>34.78</v>
      </c>
      <c r="H50" s="1113">
        <f t="shared" si="21"/>
        <v>8.3800000000000008</v>
      </c>
      <c r="I50" s="1114">
        <f t="shared" ref="I50:I52" si="38">G50+H50</f>
        <v>43.160000000000004</v>
      </c>
      <c r="J50" s="401">
        <f>168-48</f>
        <v>120</v>
      </c>
      <c r="K50" s="237">
        <f t="shared" si="10"/>
        <v>0.75471698113207553</v>
      </c>
      <c r="L50" s="14">
        <v>576</v>
      </c>
      <c r="M50" s="14">
        <f t="shared" si="34"/>
        <v>434.71698113207549</v>
      </c>
      <c r="N50" s="400">
        <v>1</v>
      </c>
      <c r="O50" s="998">
        <f t="shared" ref="O50:O52" si="39">ROUND(M50*N50,2)</f>
        <v>434.72</v>
      </c>
      <c r="P50" s="1113">
        <f t="shared" si="13"/>
        <v>104.72</v>
      </c>
      <c r="Q50" s="1114">
        <f t="shared" ref="Q50:Q52" si="40">O50+P50</f>
        <v>539.44000000000005</v>
      </c>
    </row>
    <row r="51" spans="1:17" ht="18" customHeight="1" x14ac:dyDescent="0.25">
      <c r="A51" s="12" t="s">
        <v>257</v>
      </c>
      <c r="B51" s="990">
        <v>48</v>
      </c>
      <c r="C51" s="998">
        <f t="shared" si="5"/>
        <v>0.30188679245283018</v>
      </c>
      <c r="D51" s="1113">
        <v>576</v>
      </c>
      <c r="E51" s="1113">
        <f t="shared" si="6"/>
        <v>173.88679245283018</v>
      </c>
      <c r="F51" s="1024">
        <v>0.2</v>
      </c>
      <c r="G51" s="998">
        <f t="shared" si="37"/>
        <v>34.78</v>
      </c>
      <c r="H51" s="1113">
        <f t="shared" si="21"/>
        <v>8.3800000000000008</v>
      </c>
      <c r="I51" s="1114">
        <f t="shared" si="38"/>
        <v>43.160000000000004</v>
      </c>
      <c r="J51" s="401">
        <f>184-48</f>
        <v>136</v>
      </c>
      <c r="K51" s="237">
        <f t="shared" si="10"/>
        <v>0.85534591194968557</v>
      </c>
      <c r="L51" s="14">
        <v>576</v>
      </c>
      <c r="M51" s="14">
        <f t="shared" si="34"/>
        <v>492.67924528301887</v>
      </c>
      <c r="N51" s="400">
        <v>1</v>
      </c>
      <c r="O51" s="998">
        <f t="shared" si="39"/>
        <v>492.68</v>
      </c>
      <c r="P51" s="1113">
        <f t="shared" si="13"/>
        <v>118.69</v>
      </c>
      <c r="Q51" s="1114">
        <f t="shared" si="40"/>
        <v>611.37</v>
      </c>
    </row>
    <row r="52" spans="1:17" ht="15.6" customHeight="1" thickBot="1" x14ac:dyDescent="0.3">
      <c r="A52" s="12" t="s">
        <v>177</v>
      </c>
      <c r="B52" s="1150">
        <v>48</v>
      </c>
      <c r="C52" s="1054">
        <f t="shared" si="5"/>
        <v>0.30188679245283018</v>
      </c>
      <c r="D52" s="968">
        <v>495</v>
      </c>
      <c r="E52" s="968">
        <f t="shared" si="6"/>
        <v>149.43396226415095</v>
      </c>
      <c r="F52" s="1055">
        <v>0.2</v>
      </c>
      <c r="G52" s="1054">
        <f t="shared" si="37"/>
        <v>29.89</v>
      </c>
      <c r="H52" s="968">
        <f t="shared" si="21"/>
        <v>7.2</v>
      </c>
      <c r="I52" s="969">
        <f t="shared" si="38"/>
        <v>37.090000000000003</v>
      </c>
      <c r="J52" s="401">
        <f>176-48</f>
        <v>128</v>
      </c>
      <c r="K52" s="237">
        <f t="shared" si="10"/>
        <v>0.80503144654088055</v>
      </c>
      <c r="L52" s="14">
        <v>495</v>
      </c>
      <c r="M52" s="14">
        <f t="shared" si="34"/>
        <v>398.49056603773585</v>
      </c>
      <c r="N52" s="400">
        <v>1</v>
      </c>
      <c r="O52" s="998">
        <f t="shared" si="39"/>
        <v>398.49</v>
      </c>
      <c r="P52" s="1113">
        <f t="shared" si="13"/>
        <v>96</v>
      </c>
      <c r="Q52" s="1114">
        <f t="shared" si="40"/>
        <v>494.49</v>
      </c>
    </row>
    <row r="54" spans="1:17" x14ac:dyDescent="0.25">
      <c r="A54" s="2" t="s">
        <v>168</v>
      </c>
    </row>
    <row r="55" spans="1:17" ht="18" customHeight="1" x14ac:dyDescent="0.25"/>
    <row r="56" spans="1:17" x14ac:dyDescent="0.25">
      <c r="A56" s="2" t="s">
        <v>1137</v>
      </c>
    </row>
    <row r="57" spans="1:17" x14ac:dyDescent="0.25">
      <c r="A57" s="2" t="s">
        <v>1138</v>
      </c>
    </row>
  </sheetData>
  <mergeCells count="4">
    <mergeCell ref="A2:Q2"/>
    <mergeCell ref="A6:A7"/>
    <mergeCell ref="B6:I6"/>
    <mergeCell ref="J6:Q6"/>
  </mergeCells>
  <pageMargins left="0.31496062992125984" right="0.31496062992125984" top="0.55118110236220474" bottom="0.74803149606299213" header="0.31496062992125984" footer="0.31496062992125984"/>
  <pageSetup paperSize="9" scale="50" orientation="landscape" r:id="rId1"/>
  <headerFooter>
    <oddFooter>&amp;CDOKUMENTS PARAKSTĪTS AR DROŠU ELEKTRONISKO PARAKSTU UN SATUR LAIKA ZĪMOGU</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2:Q174"/>
  <sheetViews>
    <sheetView zoomScale="70" zoomScaleNormal="70" zoomScaleSheetLayoutView="80" workbookViewId="0">
      <pane xSplit="1" ySplit="1" topLeftCell="B2" activePane="bottomRight" state="frozen"/>
      <selection pane="topRight" activeCell="B1" sqref="B1"/>
      <selection pane="bottomLeft" activeCell="A10" sqref="A10"/>
      <selection pane="bottomRight"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110"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ht="20.25" x14ac:dyDescent="0.3">
      <c r="A4" s="2" t="s">
        <v>1087</v>
      </c>
    </row>
    <row r="5" spans="1:17" ht="17.25" thickBot="1" x14ac:dyDescent="0.3"/>
    <row r="6" spans="1:17" ht="24" customHeight="1" x14ac:dyDescent="0.25">
      <c r="A6" s="1883"/>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884"/>
      <c r="B7" s="942" t="s">
        <v>22</v>
      </c>
      <c r="C7" s="1023" t="s">
        <v>16</v>
      </c>
      <c r="D7" s="1023" t="s">
        <v>17</v>
      </c>
      <c r="E7" s="1023" t="s">
        <v>14</v>
      </c>
      <c r="F7" s="1023" t="s">
        <v>4</v>
      </c>
      <c r="G7" s="1023" t="s">
        <v>5</v>
      </c>
      <c r="H7" s="1023" t="s">
        <v>6</v>
      </c>
      <c r="I7" s="354" t="s">
        <v>7</v>
      </c>
      <c r="J7" s="942" t="s">
        <v>22</v>
      </c>
      <c r="K7" s="1023" t="s">
        <v>16</v>
      </c>
      <c r="L7" s="1023" t="s">
        <v>17</v>
      </c>
      <c r="M7" s="1023" t="s">
        <v>14</v>
      </c>
      <c r="N7" s="1023" t="s">
        <v>4</v>
      </c>
      <c r="O7" s="1023" t="s">
        <v>5</v>
      </c>
      <c r="P7" s="1023" t="s">
        <v>6</v>
      </c>
      <c r="Q7" s="354" t="s">
        <v>7</v>
      </c>
    </row>
    <row r="8" spans="1:17" ht="13.5" customHeight="1" x14ac:dyDescent="0.25">
      <c r="A8" s="1145"/>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110" customFormat="1" ht="26.25" customHeight="1" x14ac:dyDescent="0.25">
      <c r="A9" s="723" t="s">
        <v>0</v>
      </c>
      <c r="B9" s="724">
        <f>B10+B71+B90+B118+B127+B145+B157</f>
        <v>2608.5</v>
      </c>
      <c r="C9" s="1111">
        <f t="shared" ref="C9:I9" si="0">C10+C71+C90+C118+C127+C145+C157</f>
        <v>16.341588050314467</v>
      </c>
      <c r="D9" s="1111"/>
      <c r="E9" s="1111"/>
      <c r="F9" s="1111"/>
      <c r="G9" s="1111">
        <f t="shared" si="0"/>
        <v>2802.45</v>
      </c>
      <c r="H9" s="1111">
        <f t="shared" si="0"/>
        <v>675.13999999999987</v>
      </c>
      <c r="I9" s="963">
        <f t="shared" si="0"/>
        <v>3477.5899999999997</v>
      </c>
      <c r="J9" s="52">
        <f>J10+J71+J90+J118+J127+J145+J157</f>
        <v>9265</v>
      </c>
      <c r="K9" s="1017">
        <f>K10+K71+K90+K118+K127+K145+K157</f>
        <v>58.087657232704409</v>
      </c>
      <c r="L9" s="1111"/>
      <c r="M9" s="1111"/>
      <c r="N9" s="1111"/>
      <c r="O9" s="1111">
        <f t="shared" ref="O9" si="1">O10+O71+O90+O118+O127+O145+O157</f>
        <v>43786.37</v>
      </c>
      <c r="P9" s="1111">
        <f t="shared" ref="P9" si="2">P10+P71+P90+P118+P127+P145+P157</f>
        <v>10548.119999999999</v>
      </c>
      <c r="Q9" s="963">
        <f t="shared" ref="Q9" si="3">Q10+Q71+Q90+Q118+Q127+Q145+Q157</f>
        <v>54334.489999999991</v>
      </c>
    </row>
    <row r="10" spans="1:17" s="1110" customFormat="1" ht="18" customHeight="1" x14ac:dyDescent="0.25">
      <c r="A10" s="726" t="s">
        <v>529</v>
      </c>
      <c r="B10" s="727">
        <f>B11+B50+B60+B66</f>
        <v>1761.5</v>
      </c>
      <c r="C10" s="1112">
        <f t="shared" ref="C10:I10" si="4">C11+C50+C60+C66</f>
        <v>11.078616352201259</v>
      </c>
      <c r="D10" s="1112"/>
      <c r="E10" s="1112"/>
      <c r="F10" s="1112"/>
      <c r="G10" s="1112">
        <f t="shared" si="4"/>
        <v>2049.66</v>
      </c>
      <c r="H10" s="1112">
        <f t="shared" si="4"/>
        <v>493.78999999999996</v>
      </c>
      <c r="I10" s="937">
        <f t="shared" si="4"/>
        <v>2543.4499999999998</v>
      </c>
      <c r="J10" s="935">
        <f>J11+J50+J60+J66</f>
        <v>4611</v>
      </c>
      <c r="K10" s="1002">
        <f t="shared" ref="K10" si="5">K11+K50+K60+K66</f>
        <v>29.000000000000004</v>
      </c>
      <c r="L10" s="1112"/>
      <c r="M10" s="1112"/>
      <c r="N10" s="1112"/>
      <c r="O10" s="1112">
        <f t="shared" ref="O10" si="6">O11+O50+O60+O66</f>
        <v>26539.200000000001</v>
      </c>
      <c r="P10" s="1112">
        <f t="shared" ref="P10" si="7">P11+P50+P60+P66</f>
        <v>6393.3200000000006</v>
      </c>
      <c r="Q10" s="937">
        <f t="shared" ref="Q10" si="8">Q11+Q50+Q60+Q66</f>
        <v>32932.519999999997</v>
      </c>
    </row>
    <row r="11" spans="1:17" ht="52.9" customHeight="1" x14ac:dyDescent="0.25">
      <c r="A11" s="1169" t="s">
        <v>11</v>
      </c>
      <c r="B11" s="1035">
        <f>SUM(B12:B49)</f>
        <v>993.5</v>
      </c>
      <c r="C11" s="972">
        <f t="shared" ref="C11:I11" si="9">SUM(C12:C49)</f>
        <v>6.2484276729559758</v>
      </c>
      <c r="D11" s="972"/>
      <c r="E11" s="972"/>
      <c r="F11" s="972"/>
      <c r="G11" s="972">
        <f t="shared" si="9"/>
        <v>1430.64</v>
      </c>
      <c r="H11" s="972">
        <f t="shared" si="9"/>
        <v>344.68</v>
      </c>
      <c r="I11" s="973">
        <f t="shared" si="9"/>
        <v>1775.3199999999997</v>
      </c>
      <c r="J11" s="978">
        <f>SUM(J12:J49)</f>
        <v>2499</v>
      </c>
      <c r="K11" s="980">
        <f t="shared" ref="K11" si="10">SUM(K12:K49)</f>
        <v>15.716981132075476</v>
      </c>
      <c r="L11" s="972"/>
      <c r="M11" s="972"/>
      <c r="N11" s="1118"/>
      <c r="O11" s="972">
        <f t="shared" ref="O11" si="11">SUM(O12:O49)</f>
        <v>18014.399999999998</v>
      </c>
      <c r="P11" s="972">
        <f t="shared" ref="P11" si="12">SUM(P12:P49)</f>
        <v>4339.6900000000005</v>
      </c>
      <c r="Q11" s="973">
        <f t="shared" ref="Q11" si="13">SUM(Q12:Q49)</f>
        <v>22354.089999999997</v>
      </c>
    </row>
    <row r="12" spans="1:17" ht="18.75" customHeight="1" x14ac:dyDescent="0.25">
      <c r="A12" s="1146" t="s">
        <v>512</v>
      </c>
      <c r="B12" s="1056">
        <v>29</v>
      </c>
      <c r="C12" s="1113">
        <f>B12/159</f>
        <v>0.18238993710691823</v>
      </c>
      <c r="D12" s="1113">
        <v>1144.8</v>
      </c>
      <c r="E12" s="1113">
        <f>C12*D12</f>
        <v>208.79999999999998</v>
      </c>
      <c r="F12" s="1117">
        <v>0.2</v>
      </c>
      <c r="G12" s="1113">
        <f>ROUND(E12*F12,2)</f>
        <v>41.76</v>
      </c>
      <c r="H12" s="1113">
        <f>ROUND(G12*0.2409,2)</f>
        <v>10.06</v>
      </c>
      <c r="I12" s="1114">
        <f>SUM(G12:H12)</f>
        <v>51.82</v>
      </c>
      <c r="J12" s="939">
        <v>96</v>
      </c>
      <c r="K12" s="998">
        <f>J12/159</f>
        <v>0.60377358490566035</v>
      </c>
      <c r="L12" s="1113">
        <v>1144.8</v>
      </c>
      <c r="M12" s="1113">
        <f>K12*L12</f>
        <v>691.19999999999993</v>
      </c>
      <c r="N12" s="1117">
        <v>1</v>
      </c>
      <c r="O12" s="1113">
        <f>ROUND(M12*N12,2)</f>
        <v>691.2</v>
      </c>
      <c r="P12" s="1113">
        <f>ROUND(O12*0.2409,2)</f>
        <v>166.51</v>
      </c>
      <c r="Q12" s="1114">
        <f>SUM(O12:P12)</f>
        <v>857.71</v>
      </c>
    </row>
    <row r="13" spans="1:17" ht="18.75" customHeight="1" x14ac:dyDescent="0.25">
      <c r="A13" s="1146" t="s">
        <v>512</v>
      </c>
      <c r="B13" s="1056">
        <v>24</v>
      </c>
      <c r="C13" s="1113">
        <f t="shared" ref="C13:C74" si="14">B13/159</f>
        <v>0.15094339622641509</v>
      </c>
      <c r="D13" s="1113">
        <v>1144.8</v>
      </c>
      <c r="E13" s="1113">
        <f t="shared" ref="E13:E74" si="15">C13*D13</f>
        <v>172.79999999999998</v>
      </c>
      <c r="F13" s="1117">
        <v>0.2</v>
      </c>
      <c r="G13" s="1113">
        <f t="shared" ref="G13:G49" si="16">ROUND(E13*F13,2)</f>
        <v>34.56</v>
      </c>
      <c r="H13" s="1113">
        <f t="shared" ref="H13:H70" si="17">ROUND(G13*0.2409,2)</f>
        <v>8.33</v>
      </c>
      <c r="I13" s="1114">
        <f t="shared" ref="I13:I49" si="18">SUM(G13:H13)</f>
        <v>42.89</v>
      </c>
      <c r="J13" s="939">
        <v>139</v>
      </c>
      <c r="K13" s="998">
        <f t="shared" ref="K13:K74" si="19">J13/159</f>
        <v>0.87421383647798745</v>
      </c>
      <c r="L13" s="1113">
        <v>1144.8</v>
      </c>
      <c r="M13" s="1113">
        <f t="shared" ref="M13:M74" si="20">K13*L13</f>
        <v>1000.8</v>
      </c>
      <c r="N13" s="1117">
        <v>1</v>
      </c>
      <c r="O13" s="1113">
        <f t="shared" ref="O13:O49" si="21">ROUND(M13*N13,2)</f>
        <v>1000.8</v>
      </c>
      <c r="P13" s="1113">
        <f t="shared" ref="P13:P70" si="22">ROUND(O13*0.2409,2)</f>
        <v>241.09</v>
      </c>
      <c r="Q13" s="1114">
        <f t="shared" ref="Q13:Q49" si="23">SUM(O13:P13)</f>
        <v>1241.8899999999999</v>
      </c>
    </row>
    <row r="14" spans="1:17" ht="18.75" customHeight="1" x14ac:dyDescent="0.25">
      <c r="A14" s="1146" t="s">
        <v>512</v>
      </c>
      <c r="B14" s="1056">
        <v>43</v>
      </c>
      <c r="C14" s="1113">
        <f t="shared" si="14"/>
        <v>0.27044025157232704</v>
      </c>
      <c r="D14" s="1113">
        <v>1144.8</v>
      </c>
      <c r="E14" s="1113">
        <f t="shared" si="15"/>
        <v>309.59999999999997</v>
      </c>
      <c r="F14" s="1117">
        <v>0.2</v>
      </c>
      <c r="G14" s="1113">
        <f t="shared" si="16"/>
        <v>61.92</v>
      </c>
      <c r="H14" s="1113">
        <f t="shared" si="17"/>
        <v>14.92</v>
      </c>
      <c r="I14" s="1114">
        <f t="shared" si="18"/>
        <v>76.84</v>
      </c>
      <c r="J14" s="939"/>
      <c r="K14" s="998"/>
      <c r="L14" s="1113"/>
      <c r="M14" s="1113"/>
      <c r="N14" s="1117"/>
      <c r="O14" s="1113"/>
      <c r="P14" s="1113"/>
      <c r="Q14" s="1114"/>
    </row>
    <row r="15" spans="1:17" ht="18.75" customHeight="1" x14ac:dyDescent="0.25">
      <c r="A15" s="1146" t="s">
        <v>512</v>
      </c>
      <c r="B15" s="1056"/>
      <c r="C15" s="1113"/>
      <c r="D15" s="1113"/>
      <c r="E15" s="1113"/>
      <c r="F15" s="1117"/>
      <c r="G15" s="1113"/>
      <c r="H15" s="1113"/>
      <c r="I15" s="1114"/>
      <c r="J15" s="939">
        <v>49</v>
      </c>
      <c r="K15" s="998">
        <f t="shared" si="19"/>
        <v>0.3081761006289308</v>
      </c>
      <c r="L15" s="1113">
        <v>1144.8</v>
      </c>
      <c r="M15" s="1113">
        <f t="shared" si="20"/>
        <v>352.79999999999995</v>
      </c>
      <c r="N15" s="1117">
        <v>1</v>
      </c>
      <c r="O15" s="1113">
        <f t="shared" si="21"/>
        <v>352.8</v>
      </c>
      <c r="P15" s="1113">
        <f t="shared" si="22"/>
        <v>84.99</v>
      </c>
      <c r="Q15" s="1114">
        <f t="shared" si="23"/>
        <v>437.79</v>
      </c>
    </row>
    <row r="16" spans="1:17" ht="18.75" customHeight="1" x14ac:dyDescent="0.25">
      <c r="A16" s="1146" t="s">
        <v>512</v>
      </c>
      <c r="B16" s="1056">
        <v>10</v>
      </c>
      <c r="C16" s="1113">
        <f t="shared" si="14"/>
        <v>6.2893081761006289E-2</v>
      </c>
      <c r="D16" s="1113">
        <v>1144.8</v>
      </c>
      <c r="E16" s="1113">
        <f t="shared" si="15"/>
        <v>72</v>
      </c>
      <c r="F16" s="1117">
        <v>0.2</v>
      </c>
      <c r="G16" s="1113">
        <f t="shared" si="16"/>
        <v>14.4</v>
      </c>
      <c r="H16" s="1113">
        <f t="shared" si="17"/>
        <v>3.47</v>
      </c>
      <c r="I16" s="1114">
        <f t="shared" si="18"/>
        <v>17.87</v>
      </c>
      <c r="J16" s="939"/>
      <c r="K16" s="998"/>
      <c r="L16" s="1113"/>
      <c r="M16" s="1113"/>
      <c r="N16" s="1117"/>
      <c r="O16" s="1113"/>
      <c r="P16" s="1113"/>
      <c r="Q16" s="1114"/>
    </row>
    <row r="17" spans="1:17" ht="18.75" customHeight="1" x14ac:dyDescent="0.25">
      <c r="A17" s="1146" t="s">
        <v>512</v>
      </c>
      <c r="B17" s="1056"/>
      <c r="C17" s="1113"/>
      <c r="D17" s="1113"/>
      <c r="E17" s="1113"/>
      <c r="F17" s="1117"/>
      <c r="G17" s="1113"/>
      <c r="H17" s="1113"/>
      <c r="I17" s="1114"/>
      <c r="J17" s="939">
        <v>12</v>
      </c>
      <c r="K17" s="998">
        <f t="shared" si="19"/>
        <v>7.5471698113207544E-2</v>
      </c>
      <c r="L17" s="1113">
        <v>1431</v>
      </c>
      <c r="M17" s="1113">
        <f t="shared" si="20"/>
        <v>108</v>
      </c>
      <c r="N17" s="1117">
        <v>1</v>
      </c>
      <c r="O17" s="1113">
        <f t="shared" si="21"/>
        <v>108</v>
      </c>
      <c r="P17" s="1113">
        <f t="shared" si="22"/>
        <v>26.02</v>
      </c>
      <c r="Q17" s="1114">
        <f t="shared" si="23"/>
        <v>134.02000000000001</v>
      </c>
    </row>
    <row r="18" spans="1:17" ht="18.75" customHeight="1" x14ac:dyDescent="0.25">
      <c r="A18" s="1146" t="s">
        <v>512</v>
      </c>
      <c r="B18" s="1056"/>
      <c r="C18" s="1113"/>
      <c r="D18" s="1113"/>
      <c r="E18" s="1113"/>
      <c r="F18" s="1117"/>
      <c r="G18" s="1113"/>
      <c r="H18" s="1113"/>
      <c r="I18" s="1114"/>
      <c r="J18" s="939">
        <v>64</v>
      </c>
      <c r="K18" s="998">
        <f t="shared" si="19"/>
        <v>0.40251572327044027</v>
      </c>
      <c r="L18" s="1113">
        <v>1144.8</v>
      </c>
      <c r="M18" s="1113">
        <f t="shared" si="20"/>
        <v>460.8</v>
      </c>
      <c r="N18" s="1117">
        <v>1</v>
      </c>
      <c r="O18" s="1113">
        <f t="shared" si="21"/>
        <v>460.8</v>
      </c>
      <c r="P18" s="1113">
        <f t="shared" si="22"/>
        <v>111.01</v>
      </c>
      <c r="Q18" s="1114">
        <f t="shared" si="23"/>
        <v>571.81000000000006</v>
      </c>
    </row>
    <row r="19" spans="1:17" ht="18.75" customHeight="1" x14ac:dyDescent="0.25">
      <c r="A19" s="1146" t="s">
        <v>512</v>
      </c>
      <c r="B19" s="1056">
        <v>48</v>
      </c>
      <c r="C19" s="1113">
        <f t="shared" si="14"/>
        <v>0.30188679245283018</v>
      </c>
      <c r="D19" s="1113">
        <v>1144.8</v>
      </c>
      <c r="E19" s="1113">
        <f t="shared" si="15"/>
        <v>345.59999999999997</v>
      </c>
      <c r="F19" s="1117">
        <v>0.2</v>
      </c>
      <c r="G19" s="1113">
        <f t="shared" si="16"/>
        <v>69.12</v>
      </c>
      <c r="H19" s="1113">
        <f t="shared" si="17"/>
        <v>16.649999999999999</v>
      </c>
      <c r="I19" s="1114">
        <f t="shared" si="18"/>
        <v>85.77000000000001</v>
      </c>
      <c r="J19" s="939">
        <v>168</v>
      </c>
      <c r="K19" s="998">
        <f t="shared" si="19"/>
        <v>1.0566037735849056</v>
      </c>
      <c r="L19" s="1113">
        <v>1144.8</v>
      </c>
      <c r="M19" s="1113">
        <f t="shared" si="20"/>
        <v>1209.5999999999999</v>
      </c>
      <c r="N19" s="1117">
        <v>1</v>
      </c>
      <c r="O19" s="1113">
        <f t="shared" si="21"/>
        <v>1209.5999999999999</v>
      </c>
      <c r="P19" s="1113">
        <f t="shared" si="22"/>
        <v>291.39</v>
      </c>
      <c r="Q19" s="1114">
        <f t="shared" si="23"/>
        <v>1500.9899999999998</v>
      </c>
    </row>
    <row r="20" spans="1:17" ht="18.75" customHeight="1" x14ac:dyDescent="0.25">
      <c r="A20" s="1146" t="s">
        <v>512</v>
      </c>
      <c r="B20" s="1056">
        <v>38</v>
      </c>
      <c r="C20" s="1113">
        <f t="shared" si="14"/>
        <v>0.2389937106918239</v>
      </c>
      <c r="D20" s="1113">
        <v>1144.8</v>
      </c>
      <c r="E20" s="1113">
        <f t="shared" si="15"/>
        <v>273.59999999999997</v>
      </c>
      <c r="F20" s="1117">
        <v>0.2</v>
      </c>
      <c r="G20" s="1113">
        <f t="shared" si="16"/>
        <v>54.72</v>
      </c>
      <c r="H20" s="1113">
        <f t="shared" si="17"/>
        <v>13.18</v>
      </c>
      <c r="I20" s="1114">
        <f t="shared" si="18"/>
        <v>67.900000000000006</v>
      </c>
      <c r="J20" s="939"/>
      <c r="K20" s="998"/>
      <c r="L20" s="1113"/>
      <c r="M20" s="1113"/>
      <c r="N20" s="1117"/>
      <c r="O20" s="1113"/>
      <c r="P20" s="1113"/>
      <c r="Q20" s="1114"/>
    </row>
    <row r="21" spans="1:17" ht="18.75" customHeight="1" x14ac:dyDescent="0.25">
      <c r="A21" s="1146" t="s">
        <v>512</v>
      </c>
      <c r="B21" s="1056">
        <v>0</v>
      </c>
      <c r="C21" s="1113"/>
      <c r="D21" s="1113"/>
      <c r="E21" s="1113"/>
      <c r="F21" s="1117">
        <v>0.2</v>
      </c>
      <c r="G21" s="1113">
        <f t="shared" si="16"/>
        <v>0</v>
      </c>
      <c r="H21" s="1113">
        <f t="shared" si="17"/>
        <v>0</v>
      </c>
      <c r="I21" s="1114">
        <f t="shared" si="18"/>
        <v>0</v>
      </c>
      <c r="J21" s="939">
        <v>56</v>
      </c>
      <c r="K21" s="998">
        <f t="shared" si="19"/>
        <v>0.3522012578616352</v>
      </c>
      <c r="L21" s="1113">
        <v>1144.8</v>
      </c>
      <c r="M21" s="1113">
        <f t="shared" si="20"/>
        <v>403.19999999999993</v>
      </c>
      <c r="N21" s="1117">
        <v>1</v>
      </c>
      <c r="O21" s="1113">
        <f t="shared" si="21"/>
        <v>403.2</v>
      </c>
      <c r="P21" s="1113">
        <f t="shared" si="22"/>
        <v>97.13</v>
      </c>
      <c r="Q21" s="1114">
        <f t="shared" si="23"/>
        <v>500.33</v>
      </c>
    </row>
    <row r="22" spans="1:17" ht="18.75" customHeight="1" x14ac:dyDescent="0.25">
      <c r="A22" s="1146" t="s">
        <v>512</v>
      </c>
      <c r="B22" s="1056">
        <v>8</v>
      </c>
      <c r="C22" s="1113">
        <f t="shared" si="14"/>
        <v>5.0314465408805034E-2</v>
      </c>
      <c r="D22" s="1113">
        <v>1144.8</v>
      </c>
      <c r="E22" s="1113">
        <f t="shared" si="15"/>
        <v>57.6</v>
      </c>
      <c r="F22" s="1117">
        <v>0.2</v>
      </c>
      <c r="G22" s="1113">
        <f t="shared" si="16"/>
        <v>11.52</v>
      </c>
      <c r="H22" s="1113">
        <f t="shared" si="17"/>
        <v>2.78</v>
      </c>
      <c r="I22" s="1114">
        <f t="shared" si="18"/>
        <v>14.299999999999999</v>
      </c>
      <c r="J22" s="939">
        <v>72</v>
      </c>
      <c r="K22" s="998">
        <f t="shared" si="19"/>
        <v>0.45283018867924529</v>
      </c>
      <c r="L22" s="1113">
        <v>1144.8</v>
      </c>
      <c r="M22" s="1113">
        <f t="shared" si="20"/>
        <v>518.4</v>
      </c>
      <c r="N22" s="1117">
        <v>1</v>
      </c>
      <c r="O22" s="1113">
        <f t="shared" si="21"/>
        <v>518.4</v>
      </c>
      <c r="P22" s="1113">
        <f t="shared" si="22"/>
        <v>124.88</v>
      </c>
      <c r="Q22" s="1114">
        <f t="shared" si="23"/>
        <v>643.28</v>
      </c>
    </row>
    <row r="23" spans="1:17" ht="18.75" customHeight="1" x14ac:dyDescent="0.25">
      <c r="A23" s="1146" t="s">
        <v>512</v>
      </c>
      <c r="B23" s="1056">
        <v>1</v>
      </c>
      <c r="C23" s="1113">
        <f t="shared" si="14"/>
        <v>6.2893081761006293E-3</v>
      </c>
      <c r="D23" s="1113">
        <v>1144.8</v>
      </c>
      <c r="E23" s="1113">
        <f t="shared" si="15"/>
        <v>7.2</v>
      </c>
      <c r="F23" s="1117">
        <v>0.2</v>
      </c>
      <c r="G23" s="1113">
        <f t="shared" si="16"/>
        <v>1.44</v>
      </c>
      <c r="H23" s="1113">
        <f t="shared" si="17"/>
        <v>0.35</v>
      </c>
      <c r="I23" s="1114">
        <f t="shared" si="18"/>
        <v>1.79</v>
      </c>
      <c r="J23" s="939">
        <v>3</v>
      </c>
      <c r="K23" s="998">
        <f t="shared" si="19"/>
        <v>1.8867924528301886E-2</v>
      </c>
      <c r="L23" s="1113">
        <v>1144.8</v>
      </c>
      <c r="M23" s="1113">
        <f t="shared" si="20"/>
        <v>21.599999999999998</v>
      </c>
      <c r="N23" s="1117">
        <v>1</v>
      </c>
      <c r="O23" s="1113">
        <f t="shared" si="21"/>
        <v>21.6</v>
      </c>
      <c r="P23" s="1113">
        <f t="shared" si="22"/>
        <v>5.2</v>
      </c>
      <c r="Q23" s="1114">
        <f t="shared" si="23"/>
        <v>26.8</v>
      </c>
    </row>
    <row r="24" spans="1:17" ht="18.75" customHeight="1" x14ac:dyDescent="0.25">
      <c r="A24" s="1146" t="s">
        <v>512</v>
      </c>
      <c r="B24" s="1056"/>
      <c r="C24" s="1113"/>
      <c r="D24" s="1113"/>
      <c r="E24" s="1113"/>
      <c r="F24" s="1117"/>
      <c r="G24" s="1113"/>
      <c r="H24" s="1113"/>
      <c r="I24" s="1114"/>
      <c r="J24" s="939">
        <v>20</v>
      </c>
      <c r="K24" s="998">
        <f t="shared" si="19"/>
        <v>0.12578616352201258</v>
      </c>
      <c r="L24" s="1113">
        <v>1144.8</v>
      </c>
      <c r="M24" s="1113">
        <f t="shared" si="20"/>
        <v>144</v>
      </c>
      <c r="N24" s="1117">
        <v>1</v>
      </c>
      <c r="O24" s="1113">
        <f t="shared" si="21"/>
        <v>144</v>
      </c>
      <c r="P24" s="1113">
        <f t="shared" si="22"/>
        <v>34.69</v>
      </c>
      <c r="Q24" s="1114">
        <f t="shared" si="23"/>
        <v>178.69</v>
      </c>
    </row>
    <row r="25" spans="1:17" ht="18.75" customHeight="1" x14ac:dyDescent="0.25">
      <c r="A25" s="1146" t="s">
        <v>512</v>
      </c>
      <c r="B25" s="1056">
        <v>82</v>
      </c>
      <c r="C25" s="1113">
        <f t="shared" si="14"/>
        <v>0.51572327044025157</v>
      </c>
      <c r="D25" s="1113">
        <v>1144.8</v>
      </c>
      <c r="E25" s="1113">
        <f t="shared" si="15"/>
        <v>590.4</v>
      </c>
      <c r="F25" s="1117">
        <v>0.2</v>
      </c>
      <c r="G25" s="1113">
        <f t="shared" si="16"/>
        <v>118.08</v>
      </c>
      <c r="H25" s="1113">
        <f t="shared" si="17"/>
        <v>28.45</v>
      </c>
      <c r="I25" s="1114">
        <f t="shared" si="18"/>
        <v>146.53</v>
      </c>
      <c r="J25" s="939">
        <v>150</v>
      </c>
      <c r="K25" s="998">
        <f t="shared" si="19"/>
        <v>0.94339622641509435</v>
      </c>
      <c r="L25" s="1113">
        <v>1144.8</v>
      </c>
      <c r="M25" s="1113">
        <f t="shared" si="20"/>
        <v>1080</v>
      </c>
      <c r="N25" s="1117">
        <v>1</v>
      </c>
      <c r="O25" s="1113">
        <f t="shared" si="21"/>
        <v>1080</v>
      </c>
      <c r="P25" s="1113">
        <f t="shared" si="22"/>
        <v>260.17</v>
      </c>
      <c r="Q25" s="1114">
        <f t="shared" si="23"/>
        <v>1340.17</v>
      </c>
    </row>
    <row r="26" spans="1:17" ht="18.75" customHeight="1" x14ac:dyDescent="0.25">
      <c r="A26" s="1146" t="s">
        <v>512</v>
      </c>
      <c r="B26" s="1056">
        <v>32.5</v>
      </c>
      <c r="C26" s="1113">
        <f t="shared" si="14"/>
        <v>0.20440251572327045</v>
      </c>
      <c r="D26" s="1113">
        <v>1144.8</v>
      </c>
      <c r="E26" s="1113">
        <f t="shared" si="15"/>
        <v>234</v>
      </c>
      <c r="F26" s="1117">
        <v>0.2</v>
      </c>
      <c r="G26" s="1113">
        <f t="shared" si="16"/>
        <v>46.8</v>
      </c>
      <c r="H26" s="1113">
        <f t="shared" si="17"/>
        <v>11.27</v>
      </c>
      <c r="I26" s="1114">
        <f t="shared" si="18"/>
        <v>58.069999999999993</v>
      </c>
      <c r="J26" s="939">
        <v>58</v>
      </c>
      <c r="K26" s="998">
        <f t="shared" si="19"/>
        <v>0.36477987421383645</v>
      </c>
      <c r="L26" s="1113">
        <v>1144.8</v>
      </c>
      <c r="M26" s="1113">
        <f t="shared" si="20"/>
        <v>417.59999999999997</v>
      </c>
      <c r="N26" s="1117">
        <v>1</v>
      </c>
      <c r="O26" s="1113">
        <f t="shared" si="21"/>
        <v>417.6</v>
      </c>
      <c r="P26" s="1113">
        <f t="shared" si="22"/>
        <v>100.6</v>
      </c>
      <c r="Q26" s="1114">
        <f t="shared" si="23"/>
        <v>518.20000000000005</v>
      </c>
    </row>
    <row r="27" spans="1:17" ht="18.75" customHeight="1" x14ac:dyDescent="0.25">
      <c r="A27" s="1146" t="s">
        <v>512</v>
      </c>
      <c r="B27" s="1056">
        <v>49</v>
      </c>
      <c r="C27" s="1113">
        <f t="shared" si="14"/>
        <v>0.3081761006289308</v>
      </c>
      <c r="D27" s="1113">
        <v>1144.8</v>
      </c>
      <c r="E27" s="1113">
        <f t="shared" si="15"/>
        <v>352.79999999999995</v>
      </c>
      <c r="F27" s="1117">
        <v>0.2</v>
      </c>
      <c r="G27" s="1113">
        <f t="shared" si="16"/>
        <v>70.56</v>
      </c>
      <c r="H27" s="1113">
        <f t="shared" si="17"/>
        <v>17</v>
      </c>
      <c r="I27" s="1114">
        <f t="shared" si="18"/>
        <v>87.56</v>
      </c>
      <c r="J27" s="939">
        <v>65</v>
      </c>
      <c r="K27" s="998">
        <f t="shared" si="19"/>
        <v>0.4088050314465409</v>
      </c>
      <c r="L27" s="1113">
        <v>1144.8</v>
      </c>
      <c r="M27" s="1113">
        <f t="shared" si="20"/>
        <v>468</v>
      </c>
      <c r="N27" s="1117">
        <v>1</v>
      </c>
      <c r="O27" s="1113">
        <f t="shared" si="21"/>
        <v>468</v>
      </c>
      <c r="P27" s="1113">
        <f t="shared" si="22"/>
        <v>112.74</v>
      </c>
      <c r="Q27" s="1114">
        <f t="shared" si="23"/>
        <v>580.74</v>
      </c>
    </row>
    <row r="28" spans="1:17" ht="18.75" customHeight="1" x14ac:dyDescent="0.25">
      <c r="A28" s="1146" t="s">
        <v>512</v>
      </c>
      <c r="B28" s="1056">
        <v>24</v>
      </c>
      <c r="C28" s="1113">
        <f t="shared" si="14"/>
        <v>0.15094339622641509</v>
      </c>
      <c r="D28" s="1113">
        <v>1144.8</v>
      </c>
      <c r="E28" s="1113">
        <f t="shared" si="15"/>
        <v>172.79999999999998</v>
      </c>
      <c r="F28" s="1117">
        <v>0.2</v>
      </c>
      <c r="G28" s="1113">
        <f t="shared" si="16"/>
        <v>34.56</v>
      </c>
      <c r="H28" s="1113">
        <f t="shared" si="17"/>
        <v>8.33</v>
      </c>
      <c r="I28" s="1114">
        <f t="shared" si="18"/>
        <v>42.89</v>
      </c>
      <c r="J28" s="939">
        <v>64</v>
      </c>
      <c r="K28" s="998">
        <f t="shared" si="19"/>
        <v>0.40251572327044027</v>
      </c>
      <c r="L28" s="1113">
        <v>1144.8</v>
      </c>
      <c r="M28" s="1113">
        <f t="shared" si="20"/>
        <v>460.8</v>
      </c>
      <c r="N28" s="1117">
        <v>1</v>
      </c>
      <c r="O28" s="1113">
        <f t="shared" si="21"/>
        <v>460.8</v>
      </c>
      <c r="P28" s="1113">
        <f t="shared" si="22"/>
        <v>111.01</v>
      </c>
      <c r="Q28" s="1114">
        <f t="shared" si="23"/>
        <v>571.81000000000006</v>
      </c>
    </row>
    <row r="29" spans="1:17" ht="18.75" customHeight="1" x14ac:dyDescent="0.25">
      <c r="A29" s="1146" t="s">
        <v>512</v>
      </c>
      <c r="B29" s="1056">
        <v>35</v>
      </c>
      <c r="C29" s="1113">
        <f t="shared" si="14"/>
        <v>0.22012578616352202</v>
      </c>
      <c r="D29" s="1113">
        <v>1144.8</v>
      </c>
      <c r="E29" s="1113">
        <f t="shared" si="15"/>
        <v>252</v>
      </c>
      <c r="F29" s="1117">
        <v>0.2</v>
      </c>
      <c r="G29" s="1113">
        <f t="shared" si="16"/>
        <v>50.4</v>
      </c>
      <c r="H29" s="1113">
        <f t="shared" si="17"/>
        <v>12.14</v>
      </c>
      <c r="I29" s="1114">
        <f t="shared" si="18"/>
        <v>62.54</v>
      </c>
      <c r="J29" s="939">
        <v>57</v>
      </c>
      <c r="K29" s="998">
        <f t="shared" si="19"/>
        <v>0.35849056603773582</v>
      </c>
      <c r="L29" s="1113">
        <v>1144.8</v>
      </c>
      <c r="M29" s="1113">
        <f t="shared" si="20"/>
        <v>410.4</v>
      </c>
      <c r="N29" s="1117">
        <v>1</v>
      </c>
      <c r="O29" s="1113">
        <f t="shared" si="21"/>
        <v>410.4</v>
      </c>
      <c r="P29" s="1113">
        <f t="shared" si="22"/>
        <v>98.87</v>
      </c>
      <c r="Q29" s="1114">
        <f t="shared" si="23"/>
        <v>509.27</v>
      </c>
    </row>
    <row r="30" spans="1:17" ht="18.75" customHeight="1" x14ac:dyDescent="0.25">
      <c r="A30" s="1146" t="s">
        <v>512</v>
      </c>
      <c r="B30" s="1056"/>
      <c r="C30" s="1113"/>
      <c r="D30" s="1113"/>
      <c r="E30" s="1113"/>
      <c r="F30" s="1117"/>
      <c r="G30" s="1113"/>
      <c r="H30" s="1113"/>
      <c r="I30" s="1114"/>
      <c r="J30" s="939">
        <v>14</v>
      </c>
      <c r="K30" s="998">
        <f t="shared" si="19"/>
        <v>8.8050314465408799E-2</v>
      </c>
      <c r="L30" s="1113">
        <v>1144.8</v>
      </c>
      <c r="M30" s="1113">
        <f t="shared" si="20"/>
        <v>100.79999999999998</v>
      </c>
      <c r="N30" s="1117">
        <v>1</v>
      </c>
      <c r="O30" s="1113">
        <f t="shared" si="21"/>
        <v>100.8</v>
      </c>
      <c r="P30" s="1113">
        <f t="shared" si="22"/>
        <v>24.28</v>
      </c>
      <c r="Q30" s="1114">
        <f t="shared" si="23"/>
        <v>125.08</v>
      </c>
    </row>
    <row r="31" spans="1:17" ht="18.75" customHeight="1" x14ac:dyDescent="0.25">
      <c r="A31" s="1146" t="s">
        <v>512</v>
      </c>
      <c r="B31" s="1056"/>
      <c r="C31" s="1113"/>
      <c r="D31" s="1113"/>
      <c r="E31" s="1113"/>
      <c r="F31" s="1117"/>
      <c r="G31" s="1113"/>
      <c r="H31" s="1113"/>
      <c r="I31" s="1114"/>
      <c r="J31" s="939">
        <v>154</v>
      </c>
      <c r="K31" s="998">
        <f t="shared" si="19"/>
        <v>0.96855345911949686</v>
      </c>
      <c r="L31" s="1113">
        <v>1144.8</v>
      </c>
      <c r="M31" s="1113">
        <f t="shared" si="20"/>
        <v>1108.8</v>
      </c>
      <c r="N31" s="1117">
        <v>1</v>
      </c>
      <c r="O31" s="1113">
        <f t="shared" si="21"/>
        <v>1108.8</v>
      </c>
      <c r="P31" s="1113">
        <f t="shared" si="22"/>
        <v>267.11</v>
      </c>
      <c r="Q31" s="1114">
        <f t="shared" si="23"/>
        <v>1375.9099999999999</v>
      </c>
    </row>
    <row r="32" spans="1:17" ht="18.75" customHeight="1" x14ac:dyDescent="0.25">
      <c r="A32" s="1146" t="s">
        <v>512</v>
      </c>
      <c r="B32" s="1056">
        <v>24</v>
      </c>
      <c r="C32" s="1113">
        <f t="shared" si="14"/>
        <v>0.15094339622641509</v>
      </c>
      <c r="D32" s="1113">
        <v>1144.8</v>
      </c>
      <c r="E32" s="1113">
        <f t="shared" si="15"/>
        <v>172.79999999999998</v>
      </c>
      <c r="F32" s="1117">
        <v>0.2</v>
      </c>
      <c r="G32" s="1113">
        <f t="shared" si="16"/>
        <v>34.56</v>
      </c>
      <c r="H32" s="1113">
        <f t="shared" si="17"/>
        <v>8.33</v>
      </c>
      <c r="I32" s="1114">
        <f t="shared" si="18"/>
        <v>42.89</v>
      </c>
      <c r="J32" s="939">
        <v>120</v>
      </c>
      <c r="K32" s="998">
        <f t="shared" si="19"/>
        <v>0.75471698113207553</v>
      </c>
      <c r="L32" s="1113">
        <v>1144.8</v>
      </c>
      <c r="M32" s="1113">
        <f t="shared" si="20"/>
        <v>864</v>
      </c>
      <c r="N32" s="1117">
        <v>1</v>
      </c>
      <c r="O32" s="1113">
        <f t="shared" si="21"/>
        <v>864</v>
      </c>
      <c r="P32" s="1113">
        <f t="shared" si="22"/>
        <v>208.14</v>
      </c>
      <c r="Q32" s="1114">
        <f t="shared" si="23"/>
        <v>1072.1399999999999</v>
      </c>
    </row>
    <row r="33" spans="1:17" ht="18.75" customHeight="1" x14ac:dyDescent="0.25">
      <c r="A33" s="1146" t="s">
        <v>512</v>
      </c>
      <c r="B33" s="1056"/>
      <c r="C33" s="1113"/>
      <c r="D33" s="1113"/>
      <c r="E33" s="1113"/>
      <c r="F33" s="1117"/>
      <c r="G33" s="1113"/>
      <c r="H33" s="1113"/>
      <c r="I33" s="1114"/>
      <c r="J33" s="939">
        <v>44</v>
      </c>
      <c r="K33" s="998">
        <f t="shared" si="19"/>
        <v>0.27672955974842767</v>
      </c>
      <c r="L33" s="1113">
        <v>1144.8</v>
      </c>
      <c r="M33" s="1113">
        <f t="shared" si="20"/>
        <v>316.79999999999995</v>
      </c>
      <c r="N33" s="1117">
        <v>1</v>
      </c>
      <c r="O33" s="1113">
        <f t="shared" si="21"/>
        <v>316.8</v>
      </c>
      <c r="P33" s="1113">
        <f t="shared" si="22"/>
        <v>76.319999999999993</v>
      </c>
      <c r="Q33" s="1114">
        <f t="shared" si="23"/>
        <v>393.12</v>
      </c>
    </row>
    <row r="34" spans="1:17" ht="18.75" customHeight="1" x14ac:dyDescent="0.25">
      <c r="A34" s="1146" t="s">
        <v>512</v>
      </c>
      <c r="B34" s="1056"/>
      <c r="C34" s="1113"/>
      <c r="D34" s="1113"/>
      <c r="E34" s="1113"/>
      <c r="F34" s="1117"/>
      <c r="G34" s="1113"/>
      <c r="H34" s="1113"/>
      <c r="I34" s="1114"/>
      <c r="J34" s="939">
        <v>24</v>
      </c>
      <c r="K34" s="998">
        <f t="shared" si="19"/>
        <v>0.15094339622641509</v>
      </c>
      <c r="L34" s="1113">
        <v>1144.8</v>
      </c>
      <c r="M34" s="1113">
        <f t="shared" si="20"/>
        <v>172.79999999999998</v>
      </c>
      <c r="N34" s="1117">
        <v>1</v>
      </c>
      <c r="O34" s="1113">
        <f t="shared" si="21"/>
        <v>172.8</v>
      </c>
      <c r="P34" s="1113">
        <f t="shared" si="22"/>
        <v>41.63</v>
      </c>
      <c r="Q34" s="1114">
        <f t="shared" si="23"/>
        <v>214.43</v>
      </c>
    </row>
    <row r="35" spans="1:17" ht="18.75" customHeight="1" x14ac:dyDescent="0.25">
      <c r="A35" s="1146" t="s">
        <v>512</v>
      </c>
      <c r="B35" s="1056"/>
      <c r="C35" s="1113"/>
      <c r="D35" s="1113"/>
      <c r="E35" s="1113"/>
      <c r="F35" s="1117"/>
      <c r="G35" s="1113"/>
      <c r="H35" s="1113"/>
      <c r="I35" s="1114"/>
      <c r="J35" s="939">
        <v>44</v>
      </c>
      <c r="K35" s="998">
        <f t="shared" si="19"/>
        <v>0.27672955974842767</v>
      </c>
      <c r="L35" s="1113">
        <v>1144.8</v>
      </c>
      <c r="M35" s="1113">
        <f t="shared" si="20"/>
        <v>316.79999999999995</v>
      </c>
      <c r="N35" s="1117">
        <v>1</v>
      </c>
      <c r="O35" s="1113">
        <f t="shared" si="21"/>
        <v>316.8</v>
      </c>
      <c r="P35" s="1113">
        <f t="shared" si="22"/>
        <v>76.319999999999993</v>
      </c>
      <c r="Q35" s="1114">
        <f t="shared" si="23"/>
        <v>393.12</v>
      </c>
    </row>
    <row r="36" spans="1:17" ht="18.75" customHeight="1" x14ac:dyDescent="0.25">
      <c r="A36" s="1146" t="s">
        <v>512</v>
      </c>
      <c r="B36" s="1056">
        <v>72</v>
      </c>
      <c r="C36" s="1113">
        <f t="shared" si="14"/>
        <v>0.45283018867924529</v>
      </c>
      <c r="D36" s="1113">
        <v>1144.8</v>
      </c>
      <c r="E36" s="1113">
        <f t="shared" si="15"/>
        <v>518.4</v>
      </c>
      <c r="F36" s="1117">
        <v>0.2</v>
      </c>
      <c r="G36" s="1113">
        <f t="shared" si="16"/>
        <v>103.68</v>
      </c>
      <c r="H36" s="1113">
        <f t="shared" si="17"/>
        <v>24.98</v>
      </c>
      <c r="I36" s="1114">
        <f t="shared" si="18"/>
        <v>128.66</v>
      </c>
      <c r="J36" s="939">
        <v>30</v>
      </c>
      <c r="K36" s="998">
        <f t="shared" si="19"/>
        <v>0.18867924528301888</v>
      </c>
      <c r="L36" s="1113">
        <v>1144.8</v>
      </c>
      <c r="M36" s="1113">
        <f t="shared" si="20"/>
        <v>216</v>
      </c>
      <c r="N36" s="1117">
        <v>1</v>
      </c>
      <c r="O36" s="1113">
        <f t="shared" si="21"/>
        <v>216</v>
      </c>
      <c r="P36" s="1113">
        <f t="shared" si="22"/>
        <v>52.03</v>
      </c>
      <c r="Q36" s="1114">
        <f t="shared" si="23"/>
        <v>268.02999999999997</v>
      </c>
    </row>
    <row r="37" spans="1:17" ht="18.75" customHeight="1" x14ac:dyDescent="0.25">
      <c r="A37" s="1146" t="s">
        <v>512</v>
      </c>
      <c r="B37" s="1056">
        <v>7</v>
      </c>
      <c r="C37" s="1113">
        <f t="shared" si="14"/>
        <v>4.40251572327044E-2</v>
      </c>
      <c r="D37" s="1113">
        <v>1144.8</v>
      </c>
      <c r="E37" s="1113">
        <f t="shared" si="15"/>
        <v>50.399999999999991</v>
      </c>
      <c r="F37" s="1117">
        <v>0.2</v>
      </c>
      <c r="G37" s="1113">
        <f t="shared" si="16"/>
        <v>10.08</v>
      </c>
      <c r="H37" s="1113">
        <f t="shared" si="17"/>
        <v>2.4300000000000002</v>
      </c>
      <c r="I37" s="1114">
        <f t="shared" si="18"/>
        <v>12.51</v>
      </c>
      <c r="J37" s="939">
        <v>48</v>
      </c>
      <c r="K37" s="998">
        <f t="shared" si="19"/>
        <v>0.30188679245283018</v>
      </c>
      <c r="L37" s="1113">
        <v>1144.8</v>
      </c>
      <c r="M37" s="1113">
        <f t="shared" si="20"/>
        <v>345.59999999999997</v>
      </c>
      <c r="N37" s="1117">
        <v>1</v>
      </c>
      <c r="O37" s="1113">
        <f t="shared" si="21"/>
        <v>345.6</v>
      </c>
      <c r="P37" s="1113">
        <f t="shared" si="22"/>
        <v>83.26</v>
      </c>
      <c r="Q37" s="1114">
        <f t="shared" si="23"/>
        <v>428.86</v>
      </c>
    </row>
    <row r="38" spans="1:17" ht="18.75" customHeight="1" x14ac:dyDescent="0.25">
      <c r="A38" s="1146" t="s">
        <v>512</v>
      </c>
      <c r="B38" s="1056">
        <v>24</v>
      </c>
      <c r="C38" s="1113">
        <f t="shared" si="14"/>
        <v>0.15094339622641509</v>
      </c>
      <c r="D38" s="1113">
        <v>1144.8</v>
      </c>
      <c r="E38" s="1113">
        <f t="shared" si="15"/>
        <v>172.79999999999998</v>
      </c>
      <c r="F38" s="1117">
        <v>0.2</v>
      </c>
      <c r="G38" s="1113">
        <f t="shared" si="16"/>
        <v>34.56</v>
      </c>
      <c r="H38" s="1113">
        <f t="shared" si="17"/>
        <v>8.33</v>
      </c>
      <c r="I38" s="1114">
        <f t="shared" si="18"/>
        <v>42.89</v>
      </c>
      <c r="J38" s="939">
        <v>116</v>
      </c>
      <c r="K38" s="998">
        <f t="shared" si="19"/>
        <v>0.72955974842767291</v>
      </c>
      <c r="L38" s="1113">
        <v>1144.8</v>
      </c>
      <c r="M38" s="1113">
        <f t="shared" si="20"/>
        <v>835.19999999999993</v>
      </c>
      <c r="N38" s="1117">
        <v>1</v>
      </c>
      <c r="O38" s="1113">
        <f t="shared" si="21"/>
        <v>835.2</v>
      </c>
      <c r="P38" s="1113">
        <f t="shared" si="22"/>
        <v>201.2</v>
      </c>
      <c r="Q38" s="1114">
        <f t="shared" si="23"/>
        <v>1036.4000000000001</v>
      </c>
    </row>
    <row r="39" spans="1:17" ht="18.75" customHeight="1" x14ac:dyDescent="0.25">
      <c r="A39" s="1146" t="s">
        <v>512</v>
      </c>
      <c r="B39" s="1056">
        <v>72</v>
      </c>
      <c r="C39" s="1113">
        <f t="shared" si="14"/>
        <v>0.45283018867924529</v>
      </c>
      <c r="D39" s="1113">
        <v>1144.8</v>
      </c>
      <c r="E39" s="1113">
        <f t="shared" si="15"/>
        <v>518.4</v>
      </c>
      <c r="F39" s="1117">
        <v>0.2</v>
      </c>
      <c r="G39" s="1113">
        <f t="shared" si="16"/>
        <v>103.68</v>
      </c>
      <c r="H39" s="1113">
        <f t="shared" si="17"/>
        <v>24.98</v>
      </c>
      <c r="I39" s="1114">
        <f t="shared" si="18"/>
        <v>128.66</v>
      </c>
      <c r="J39" s="939">
        <v>144</v>
      </c>
      <c r="K39" s="998">
        <f t="shared" si="19"/>
        <v>0.90566037735849059</v>
      </c>
      <c r="L39" s="1113">
        <v>1144.8</v>
      </c>
      <c r="M39" s="1113">
        <f t="shared" si="20"/>
        <v>1036.8</v>
      </c>
      <c r="N39" s="1117">
        <v>1</v>
      </c>
      <c r="O39" s="1113">
        <f t="shared" si="21"/>
        <v>1036.8</v>
      </c>
      <c r="P39" s="1113">
        <f t="shared" si="22"/>
        <v>249.77</v>
      </c>
      <c r="Q39" s="1114">
        <f t="shared" si="23"/>
        <v>1286.57</v>
      </c>
    </row>
    <row r="40" spans="1:17" ht="18.75" customHeight="1" x14ac:dyDescent="0.25">
      <c r="A40" s="1146" t="s">
        <v>512</v>
      </c>
      <c r="B40" s="1056">
        <v>24</v>
      </c>
      <c r="C40" s="1113">
        <f t="shared" si="14"/>
        <v>0.15094339622641509</v>
      </c>
      <c r="D40" s="1113">
        <v>1144.8</v>
      </c>
      <c r="E40" s="1113">
        <f t="shared" si="15"/>
        <v>172.79999999999998</v>
      </c>
      <c r="F40" s="1117">
        <v>0.2</v>
      </c>
      <c r="G40" s="1113">
        <f t="shared" si="16"/>
        <v>34.56</v>
      </c>
      <c r="H40" s="1113">
        <f t="shared" si="17"/>
        <v>8.33</v>
      </c>
      <c r="I40" s="1114">
        <f t="shared" si="18"/>
        <v>42.89</v>
      </c>
      <c r="J40" s="939">
        <v>120</v>
      </c>
      <c r="K40" s="998">
        <f t="shared" si="19"/>
        <v>0.75471698113207553</v>
      </c>
      <c r="L40" s="1113">
        <v>1144.8</v>
      </c>
      <c r="M40" s="1113">
        <f t="shared" si="20"/>
        <v>864</v>
      </c>
      <c r="N40" s="1117">
        <v>1</v>
      </c>
      <c r="O40" s="1113">
        <f t="shared" si="21"/>
        <v>864</v>
      </c>
      <c r="P40" s="1113">
        <f t="shared" si="22"/>
        <v>208.14</v>
      </c>
      <c r="Q40" s="1114">
        <f t="shared" si="23"/>
        <v>1072.1399999999999</v>
      </c>
    </row>
    <row r="41" spans="1:17" ht="18.75" customHeight="1" x14ac:dyDescent="0.25">
      <c r="A41" s="1146" t="s">
        <v>512</v>
      </c>
      <c r="B41" s="1056">
        <v>84</v>
      </c>
      <c r="C41" s="1113">
        <f t="shared" si="14"/>
        <v>0.52830188679245282</v>
      </c>
      <c r="D41" s="1113">
        <v>1144.8</v>
      </c>
      <c r="E41" s="1113">
        <f t="shared" si="15"/>
        <v>604.79999999999995</v>
      </c>
      <c r="F41" s="1117">
        <v>0.2</v>
      </c>
      <c r="G41" s="1113">
        <f t="shared" si="16"/>
        <v>120.96</v>
      </c>
      <c r="H41" s="1113">
        <f t="shared" si="17"/>
        <v>29.14</v>
      </c>
      <c r="I41" s="1114">
        <f t="shared" si="18"/>
        <v>150.1</v>
      </c>
      <c r="J41" s="939">
        <v>96</v>
      </c>
      <c r="K41" s="998">
        <f t="shared" si="19"/>
        <v>0.60377358490566035</v>
      </c>
      <c r="L41" s="1113">
        <v>1144.8</v>
      </c>
      <c r="M41" s="1113">
        <f t="shared" si="20"/>
        <v>691.19999999999993</v>
      </c>
      <c r="N41" s="1117">
        <v>1</v>
      </c>
      <c r="O41" s="1113">
        <f t="shared" si="21"/>
        <v>691.2</v>
      </c>
      <c r="P41" s="1113">
        <f t="shared" si="22"/>
        <v>166.51</v>
      </c>
      <c r="Q41" s="1114">
        <f t="shared" si="23"/>
        <v>857.71</v>
      </c>
    </row>
    <row r="42" spans="1:17" ht="18.75" customHeight="1" x14ac:dyDescent="0.25">
      <c r="A42" s="1146" t="s">
        <v>512</v>
      </c>
      <c r="B42" s="1056">
        <v>60</v>
      </c>
      <c r="C42" s="1113">
        <f t="shared" si="14"/>
        <v>0.37735849056603776</v>
      </c>
      <c r="D42" s="1113">
        <v>1144.8</v>
      </c>
      <c r="E42" s="1113">
        <f t="shared" si="15"/>
        <v>432</v>
      </c>
      <c r="F42" s="1117">
        <v>0.2</v>
      </c>
      <c r="G42" s="1113">
        <f t="shared" si="16"/>
        <v>86.4</v>
      </c>
      <c r="H42" s="1113">
        <f t="shared" si="17"/>
        <v>20.81</v>
      </c>
      <c r="I42" s="1114">
        <f t="shared" si="18"/>
        <v>107.21000000000001</v>
      </c>
      <c r="J42" s="939">
        <v>96</v>
      </c>
      <c r="K42" s="998">
        <f t="shared" si="19"/>
        <v>0.60377358490566035</v>
      </c>
      <c r="L42" s="1113">
        <v>1144.8</v>
      </c>
      <c r="M42" s="1113">
        <f t="shared" si="20"/>
        <v>691.19999999999993</v>
      </c>
      <c r="N42" s="1117">
        <v>1</v>
      </c>
      <c r="O42" s="1113">
        <f t="shared" si="21"/>
        <v>691.2</v>
      </c>
      <c r="P42" s="1113">
        <f t="shared" si="22"/>
        <v>166.51</v>
      </c>
      <c r="Q42" s="1114">
        <f t="shared" si="23"/>
        <v>857.71</v>
      </c>
    </row>
    <row r="43" spans="1:17" ht="18.75" customHeight="1" x14ac:dyDescent="0.25">
      <c r="A43" s="1146" t="s">
        <v>512</v>
      </c>
      <c r="B43" s="1056">
        <v>30</v>
      </c>
      <c r="C43" s="1113">
        <f t="shared" si="14"/>
        <v>0.18867924528301888</v>
      </c>
      <c r="D43" s="1113">
        <v>1144.8</v>
      </c>
      <c r="E43" s="1113">
        <f t="shared" si="15"/>
        <v>216</v>
      </c>
      <c r="F43" s="1117">
        <v>0.2</v>
      </c>
      <c r="G43" s="1113">
        <f t="shared" si="16"/>
        <v>43.2</v>
      </c>
      <c r="H43" s="1113">
        <f t="shared" si="17"/>
        <v>10.41</v>
      </c>
      <c r="I43" s="1114">
        <f t="shared" si="18"/>
        <v>53.61</v>
      </c>
      <c r="J43" s="939">
        <v>24</v>
      </c>
      <c r="K43" s="998">
        <f t="shared" si="19"/>
        <v>0.15094339622641509</v>
      </c>
      <c r="L43" s="1113">
        <v>1144.8</v>
      </c>
      <c r="M43" s="1113">
        <f t="shared" si="20"/>
        <v>172.79999999999998</v>
      </c>
      <c r="N43" s="1117">
        <v>1</v>
      </c>
      <c r="O43" s="1113">
        <f t="shared" si="21"/>
        <v>172.8</v>
      </c>
      <c r="P43" s="1113">
        <f t="shared" si="22"/>
        <v>41.63</v>
      </c>
      <c r="Q43" s="1114">
        <f t="shared" si="23"/>
        <v>214.43</v>
      </c>
    </row>
    <row r="44" spans="1:17" ht="18.75" customHeight="1" x14ac:dyDescent="0.25">
      <c r="A44" s="1146" t="s">
        <v>512</v>
      </c>
      <c r="B44" s="1056">
        <v>15</v>
      </c>
      <c r="C44" s="1113">
        <f t="shared" si="14"/>
        <v>9.4339622641509441E-2</v>
      </c>
      <c r="D44" s="1113">
        <v>1144.8</v>
      </c>
      <c r="E44" s="1113">
        <f t="shared" si="15"/>
        <v>108</v>
      </c>
      <c r="F44" s="1117">
        <v>0.2</v>
      </c>
      <c r="G44" s="1113">
        <f t="shared" si="16"/>
        <v>21.6</v>
      </c>
      <c r="H44" s="1113">
        <f t="shared" si="17"/>
        <v>5.2</v>
      </c>
      <c r="I44" s="1114">
        <f t="shared" si="18"/>
        <v>26.8</v>
      </c>
      <c r="J44" s="939">
        <v>22</v>
      </c>
      <c r="K44" s="998">
        <f t="shared" si="19"/>
        <v>0.13836477987421383</v>
      </c>
      <c r="L44" s="1113">
        <v>1144.8</v>
      </c>
      <c r="M44" s="1113">
        <f t="shared" si="20"/>
        <v>158.39999999999998</v>
      </c>
      <c r="N44" s="1117">
        <v>1</v>
      </c>
      <c r="O44" s="1113">
        <f t="shared" si="21"/>
        <v>158.4</v>
      </c>
      <c r="P44" s="1113">
        <f t="shared" si="22"/>
        <v>38.159999999999997</v>
      </c>
      <c r="Q44" s="1114">
        <f t="shared" si="23"/>
        <v>196.56</v>
      </c>
    </row>
    <row r="45" spans="1:17" ht="18.75" customHeight="1" x14ac:dyDescent="0.25">
      <c r="A45" s="1146" t="s">
        <v>512</v>
      </c>
      <c r="B45" s="1056">
        <v>48</v>
      </c>
      <c r="C45" s="1113">
        <f t="shared" si="14"/>
        <v>0.30188679245283018</v>
      </c>
      <c r="D45" s="1113">
        <v>1144.8</v>
      </c>
      <c r="E45" s="1113">
        <f t="shared" si="15"/>
        <v>345.59999999999997</v>
      </c>
      <c r="F45" s="1117">
        <v>0.2</v>
      </c>
      <c r="G45" s="1113">
        <f t="shared" si="16"/>
        <v>69.12</v>
      </c>
      <c r="H45" s="1113">
        <f t="shared" si="17"/>
        <v>16.649999999999999</v>
      </c>
      <c r="I45" s="1114">
        <f t="shared" si="18"/>
        <v>85.77000000000001</v>
      </c>
      <c r="J45" s="939">
        <v>96</v>
      </c>
      <c r="K45" s="998">
        <f t="shared" si="19"/>
        <v>0.60377358490566035</v>
      </c>
      <c r="L45" s="1113">
        <v>1144.8</v>
      </c>
      <c r="M45" s="1113">
        <f t="shared" si="20"/>
        <v>691.19999999999993</v>
      </c>
      <c r="N45" s="1117">
        <v>1</v>
      </c>
      <c r="O45" s="1113">
        <f t="shared" si="21"/>
        <v>691.2</v>
      </c>
      <c r="P45" s="1113">
        <f t="shared" si="22"/>
        <v>166.51</v>
      </c>
      <c r="Q45" s="1114">
        <f t="shared" si="23"/>
        <v>857.71</v>
      </c>
    </row>
    <row r="46" spans="1:17" ht="18.75" customHeight="1" x14ac:dyDescent="0.25">
      <c r="A46" s="1146" t="s">
        <v>512</v>
      </c>
      <c r="B46" s="1056">
        <v>48</v>
      </c>
      <c r="C46" s="1113">
        <f t="shared" si="14"/>
        <v>0.30188679245283018</v>
      </c>
      <c r="D46" s="1113">
        <v>1144.8</v>
      </c>
      <c r="E46" s="1113">
        <f t="shared" si="15"/>
        <v>345.59999999999997</v>
      </c>
      <c r="F46" s="1117">
        <v>0.2</v>
      </c>
      <c r="G46" s="1113">
        <f t="shared" si="16"/>
        <v>69.12</v>
      </c>
      <c r="H46" s="1113">
        <f t="shared" si="17"/>
        <v>16.649999999999999</v>
      </c>
      <c r="I46" s="1114">
        <f t="shared" si="18"/>
        <v>85.77000000000001</v>
      </c>
      <c r="J46" s="939">
        <v>96</v>
      </c>
      <c r="K46" s="998">
        <f t="shared" si="19"/>
        <v>0.60377358490566035</v>
      </c>
      <c r="L46" s="1113">
        <v>1144.8</v>
      </c>
      <c r="M46" s="1113">
        <f t="shared" si="20"/>
        <v>691.19999999999993</v>
      </c>
      <c r="N46" s="1117">
        <v>1</v>
      </c>
      <c r="O46" s="1113">
        <f t="shared" si="21"/>
        <v>691.2</v>
      </c>
      <c r="P46" s="1113">
        <f t="shared" si="22"/>
        <v>166.51</v>
      </c>
      <c r="Q46" s="1114">
        <f t="shared" si="23"/>
        <v>857.71</v>
      </c>
    </row>
    <row r="47" spans="1:17" ht="18.75" customHeight="1" x14ac:dyDescent="0.25">
      <c r="A47" s="1146" t="s">
        <v>512</v>
      </c>
      <c r="B47" s="1056">
        <v>48</v>
      </c>
      <c r="C47" s="1113">
        <f t="shared" si="14"/>
        <v>0.30188679245283018</v>
      </c>
      <c r="D47" s="1113">
        <v>1144.8</v>
      </c>
      <c r="E47" s="1113">
        <f t="shared" si="15"/>
        <v>345.59999999999997</v>
      </c>
      <c r="F47" s="1117">
        <v>0.2</v>
      </c>
      <c r="G47" s="1113">
        <f t="shared" si="16"/>
        <v>69.12</v>
      </c>
      <c r="H47" s="1113">
        <f t="shared" si="17"/>
        <v>16.649999999999999</v>
      </c>
      <c r="I47" s="1114">
        <f t="shared" si="18"/>
        <v>85.77000000000001</v>
      </c>
      <c r="J47" s="939">
        <v>96</v>
      </c>
      <c r="K47" s="998">
        <f t="shared" si="19"/>
        <v>0.60377358490566035</v>
      </c>
      <c r="L47" s="1113">
        <v>1144.8</v>
      </c>
      <c r="M47" s="1113">
        <f t="shared" si="20"/>
        <v>691.19999999999993</v>
      </c>
      <c r="N47" s="1117">
        <v>1</v>
      </c>
      <c r="O47" s="1113">
        <f t="shared" si="21"/>
        <v>691.2</v>
      </c>
      <c r="P47" s="1113">
        <f t="shared" si="22"/>
        <v>166.51</v>
      </c>
      <c r="Q47" s="1114">
        <f t="shared" si="23"/>
        <v>857.71</v>
      </c>
    </row>
    <row r="48" spans="1:17" ht="18.75" customHeight="1" x14ac:dyDescent="0.25">
      <c r="A48" s="1146" t="s">
        <v>512</v>
      </c>
      <c r="B48" s="1056"/>
      <c r="C48" s="1113"/>
      <c r="D48" s="1113"/>
      <c r="E48" s="1113"/>
      <c r="F48" s="1117"/>
      <c r="G48" s="1113"/>
      <c r="H48" s="1113"/>
      <c r="I48" s="1114"/>
      <c r="J48" s="939">
        <v>4</v>
      </c>
      <c r="K48" s="998">
        <f t="shared" si="19"/>
        <v>2.5157232704402517E-2</v>
      </c>
      <c r="L48" s="1113">
        <v>1144.8</v>
      </c>
      <c r="M48" s="1113">
        <f t="shared" si="20"/>
        <v>28.8</v>
      </c>
      <c r="N48" s="1117">
        <v>1</v>
      </c>
      <c r="O48" s="1113">
        <f t="shared" si="21"/>
        <v>28.8</v>
      </c>
      <c r="P48" s="1113">
        <f t="shared" si="22"/>
        <v>6.94</v>
      </c>
      <c r="Q48" s="1114">
        <f t="shared" si="23"/>
        <v>35.74</v>
      </c>
    </row>
    <row r="49" spans="1:17" ht="19.5" customHeight="1" x14ac:dyDescent="0.25">
      <c r="A49" s="1146" t="s">
        <v>512</v>
      </c>
      <c r="B49" s="1056">
        <v>14</v>
      </c>
      <c r="C49" s="1113">
        <f t="shared" si="14"/>
        <v>8.8050314465408799E-2</v>
      </c>
      <c r="D49" s="1113">
        <v>1144.8</v>
      </c>
      <c r="E49" s="1113">
        <f t="shared" si="15"/>
        <v>100.79999999999998</v>
      </c>
      <c r="F49" s="1117">
        <v>0.2</v>
      </c>
      <c r="G49" s="1113">
        <f t="shared" si="16"/>
        <v>20.16</v>
      </c>
      <c r="H49" s="1113">
        <f t="shared" si="17"/>
        <v>4.8600000000000003</v>
      </c>
      <c r="I49" s="1114">
        <f t="shared" si="18"/>
        <v>25.02</v>
      </c>
      <c r="J49" s="939">
        <v>38</v>
      </c>
      <c r="K49" s="998">
        <f t="shared" si="19"/>
        <v>0.2389937106918239</v>
      </c>
      <c r="L49" s="1113">
        <v>1144.8</v>
      </c>
      <c r="M49" s="1113">
        <f t="shared" si="20"/>
        <v>273.59999999999997</v>
      </c>
      <c r="N49" s="1117">
        <v>1</v>
      </c>
      <c r="O49" s="1113">
        <f t="shared" si="21"/>
        <v>273.60000000000002</v>
      </c>
      <c r="P49" s="1113">
        <f t="shared" si="22"/>
        <v>65.91</v>
      </c>
      <c r="Q49" s="1114">
        <f t="shared" si="23"/>
        <v>339.51</v>
      </c>
    </row>
    <row r="50" spans="1:17" ht="71.45" customHeight="1" x14ac:dyDescent="0.25">
      <c r="A50" s="1169" t="s">
        <v>9</v>
      </c>
      <c r="B50" s="1035">
        <f>SUM(B51:B59)</f>
        <v>384</v>
      </c>
      <c r="C50" s="972">
        <f t="shared" ref="C50:I50" si="24">SUM(C51:C59)</f>
        <v>2.4150943396226414</v>
      </c>
      <c r="D50" s="972"/>
      <c r="E50" s="972"/>
      <c r="F50" s="972"/>
      <c r="G50" s="972">
        <f t="shared" si="24"/>
        <v>357.11999999999995</v>
      </c>
      <c r="H50" s="972">
        <f t="shared" si="24"/>
        <v>86.02</v>
      </c>
      <c r="I50" s="973">
        <f t="shared" si="24"/>
        <v>443.14</v>
      </c>
      <c r="J50" s="978">
        <f>SUM(J51:J59)</f>
        <v>1056</v>
      </c>
      <c r="K50" s="980">
        <f t="shared" ref="K50" si="25">SUM(K51:K59)</f>
        <v>6.6415094339622636</v>
      </c>
      <c r="L50" s="972"/>
      <c r="M50" s="972"/>
      <c r="N50" s="1117"/>
      <c r="O50" s="972">
        <f t="shared" ref="O50" si="26">SUM(O51:O59)</f>
        <v>4910.4000000000005</v>
      </c>
      <c r="P50" s="972">
        <f t="shared" ref="P50" si="27">SUM(P51:P59)</f>
        <v>1182.93</v>
      </c>
      <c r="Q50" s="973">
        <f t="shared" ref="Q50" si="28">SUM(Q51:Q59)</f>
        <v>6093.33</v>
      </c>
    </row>
    <row r="51" spans="1:17" x14ac:dyDescent="0.25">
      <c r="A51" s="1146" t="s">
        <v>1088</v>
      </c>
      <c r="B51" s="1056">
        <v>48</v>
      </c>
      <c r="C51" s="1113">
        <f t="shared" si="14"/>
        <v>0.30188679245283018</v>
      </c>
      <c r="D51" s="1113">
        <v>667.8</v>
      </c>
      <c r="E51" s="1113">
        <f t="shared" si="15"/>
        <v>201.59999999999997</v>
      </c>
      <c r="F51" s="1117">
        <v>0.2</v>
      </c>
      <c r="G51" s="1113">
        <f t="shared" ref="G51" si="29">ROUND(E51*F51,2)</f>
        <v>40.32</v>
      </c>
      <c r="H51" s="1113">
        <f t="shared" si="17"/>
        <v>9.7100000000000009</v>
      </c>
      <c r="I51" s="1114">
        <f t="shared" ref="I51" si="30">SUM(G51:H51)</f>
        <v>50.03</v>
      </c>
      <c r="J51" s="939">
        <v>120</v>
      </c>
      <c r="K51" s="998">
        <f t="shared" si="19"/>
        <v>0.75471698113207553</v>
      </c>
      <c r="L51" s="1113">
        <v>667.8</v>
      </c>
      <c r="M51" s="1113">
        <f t="shared" si="20"/>
        <v>504</v>
      </c>
      <c r="N51" s="1117">
        <v>1</v>
      </c>
      <c r="O51" s="1113">
        <f t="shared" ref="O51" si="31">ROUND(M51*N51,2)</f>
        <v>504</v>
      </c>
      <c r="P51" s="1113">
        <f t="shared" si="22"/>
        <v>121.41</v>
      </c>
      <c r="Q51" s="1114">
        <f t="shared" ref="Q51" si="32">SUM(O51:P51)</f>
        <v>625.41</v>
      </c>
    </row>
    <row r="52" spans="1:17" x14ac:dyDescent="0.25">
      <c r="A52" s="1146" t="s">
        <v>1088</v>
      </c>
      <c r="B52" s="1056">
        <v>48</v>
      </c>
      <c r="C52" s="1113">
        <f t="shared" si="14"/>
        <v>0.30188679245283018</v>
      </c>
      <c r="D52" s="1113">
        <v>667.8</v>
      </c>
      <c r="E52" s="1113">
        <f t="shared" si="15"/>
        <v>201.59999999999997</v>
      </c>
      <c r="F52" s="1117">
        <v>0.2</v>
      </c>
      <c r="G52" s="1113">
        <f t="shared" ref="G52:G59" si="33">ROUND(E52*F52,2)</f>
        <v>40.32</v>
      </c>
      <c r="H52" s="1113">
        <f t="shared" si="17"/>
        <v>9.7100000000000009</v>
      </c>
      <c r="I52" s="1114">
        <f t="shared" ref="I52:I59" si="34">SUM(G52:H52)</f>
        <v>50.03</v>
      </c>
      <c r="J52" s="939">
        <v>144</v>
      </c>
      <c r="K52" s="998">
        <f t="shared" si="19"/>
        <v>0.90566037735849059</v>
      </c>
      <c r="L52" s="1113">
        <v>667.8</v>
      </c>
      <c r="M52" s="1113">
        <f t="shared" si="20"/>
        <v>604.79999999999995</v>
      </c>
      <c r="N52" s="1117">
        <v>1</v>
      </c>
      <c r="O52" s="1113">
        <f t="shared" ref="O52:O59" si="35">ROUND(M52*N52,2)</f>
        <v>604.79999999999995</v>
      </c>
      <c r="P52" s="1113">
        <f t="shared" si="22"/>
        <v>145.69999999999999</v>
      </c>
      <c r="Q52" s="1114">
        <f t="shared" ref="Q52:Q59" si="36">SUM(O52:P52)</f>
        <v>750.5</v>
      </c>
    </row>
    <row r="53" spans="1:17" x14ac:dyDescent="0.25">
      <c r="A53" s="1146" t="s">
        <v>1088</v>
      </c>
      <c r="B53" s="1056">
        <v>72</v>
      </c>
      <c r="C53" s="1113">
        <f t="shared" si="14"/>
        <v>0.45283018867924529</v>
      </c>
      <c r="D53" s="1113">
        <v>763.2</v>
      </c>
      <c r="E53" s="1113">
        <f t="shared" si="15"/>
        <v>345.6</v>
      </c>
      <c r="F53" s="1117">
        <v>0.2</v>
      </c>
      <c r="G53" s="1113">
        <f t="shared" si="33"/>
        <v>69.12</v>
      </c>
      <c r="H53" s="1113">
        <f t="shared" si="17"/>
        <v>16.649999999999999</v>
      </c>
      <c r="I53" s="1114">
        <f t="shared" si="34"/>
        <v>85.77000000000001</v>
      </c>
      <c r="J53" s="939">
        <v>96</v>
      </c>
      <c r="K53" s="998">
        <f t="shared" si="19"/>
        <v>0.60377358490566035</v>
      </c>
      <c r="L53" s="1113">
        <v>763.2</v>
      </c>
      <c r="M53" s="1113">
        <f t="shared" si="20"/>
        <v>460.8</v>
      </c>
      <c r="N53" s="1117">
        <v>1</v>
      </c>
      <c r="O53" s="1113">
        <f t="shared" si="35"/>
        <v>460.8</v>
      </c>
      <c r="P53" s="1113">
        <f t="shared" si="22"/>
        <v>111.01</v>
      </c>
      <c r="Q53" s="1114">
        <f t="shared" si="36"/>
        <v>571.81000000000006</v>
      </c>
    </row>
    <row r="54" spans="1:17" x14ac:dyDescent="0.25">
      <c r="A54" s="1146" t="s">
        <v>1088</v>
      </c>
      <c r="B54" s="1056">
        <v>48</v>
      </c>
      <c r="C54" s="1113">
        <f t="shared" si="14"/>
        <v>0.30188679245283018</v>
      </c>
      <c r="D54" s="1113">
        <v>763.2</v>
      </c>
      <c r="E54" s="1113">
        <f t="shared" si="15"/>
        <v>230.4</v>
      </c>
      <c r="F54" s="1117">
        <v>0.2</v>
      </c>
      <c r="G54" s="1113">
        <f t="shared" si="33"/>
        <v>46.08</v>
      </c>
      <c r="H54" s="1113">
        <f t="shared" si="17"/>
        <v>11.1</v>
      </c>
      <c r="I54" s="1114">
        <f t="shared" si="34"/>
        <v>57.18</v>
      </c>
      <c r="J54" s="939">
        <v>120</v>
      </c>
      <c r="K54" s="998">
        <f t="shared" si="19"/>
        <v>0.75471698113207553</v>
      </c>
      <c r="L54" s="1113">
        <v>763.2</v>
      </c>
      <c r="M54" s="1113">
        <f t="shared" si="20"/>
        <v>576.00000000000011</v>
      </c>
      <c r="N54" s="1117">
        <v>1</v>
      </c>
      <c r="O54" s="1113">
        <f t="shared" si="35"/>
        <v>576</v>
      </c>
      <c r="P54" s="1113">
        <f t="shared" si="22"/>
        <v>138.76</v>
      </c>
      <c r="Q54" s="1114">
        <f t="shared" si="36"/>
        <v>714.76</v>
      </c>
    </row>
    <row r="55" spans="1:17" x14ac:dyDescent="0.25">
      <c r="A55" s="1146" t="s">
        <v>1088</v>
      </c>
      <c r="B55" s="1056">
        <v>48</v>
      </c>
      <c r="C55" s="1113">
        <f t="shared" si="14"/>
        <v>0.30188679245283018</v>
      </c>
      <c r="D55" s="1113">
        <v>763.2</v>
      </c>
      <c r="E55" s="1113">
        <f t="shared" si="15"/>
        <v>230.4</v>
      </c>
      <c r="F55" s="1117">
        <v>0.2</v>
      </c>
      <c r="G55" s="1113">
        <f t="shared" si="33"/>
        <v>46.08</v>
      </c>
      <c r="H55" s="1113">
        <f t="shared" si="17"/>
        <v>11.1</v>
      </c>
      <c r="I55" s="1114">
        <f t="shared" si="34"/>
        <v>57.18</v>
      </c>
      <c r="J55" s="939">
        <v>144</v>
      </c>
      <c r="K55" s="998">
        <f t="shared" si="19"/>
        <v>0.90566037735849059</v>
      </c>
      <c r="L55" s="1113">
        <v>763.2</v>
      </c>
      <c r="M55" s="1113">
        <f t="shared" si="20"/>
        <v>691.2</v>
      </c>
      <c r="N55" s="1117">
        <v>1</v>
      </c>
      <c r="O55" s="1113">
        <f t="shared" si="35"/>
        <v>691.2</v>
      </c>
      <c r="P55" s="1113">
        <f t="shared" si="22"/>
        <v>166.51</v>
      </c>
      <c r="Q55" s="1114">
        <f t="shared" si="36"/>
        <v>857.71</v>
      </c>
    </row>
    <row r="56" spans="1:17" x14ac:dyDescent="0.25">
      <c r="A56" s="1146" t="s">
        <v>1088</v>
      </c>
      <c r="B56" s="1056">
        <v>48</v>
      </c>
      <c r="C56" s="1113">
        <f t="shared" si="14"/>
        <v>0.30188679245283018</v>
      </c>
      <c r="D56" s="1113">
        <v>763.2</v>
      </c>
      <c r="E56" s="1113">
        <f t="shared" si="15"/>
        <v>230.4</v>
      </c>
      <c r="F56" s="1117">
        <v>0.2</v>
      </c>
      <c r="G56" s="1113">
        <f t="shared" si="33"/>
        <v>46.08</v>
      </c>
      <c r="H56" s="1113">
        <f t="shared" si="17"/>
        <v>11.1</v>
      </c>
      <c r="I56" s="1114">
        <f t="shared" si="34"/>
        <v>57.18</v>
      </c>
      <c r="J56" s="939">
        <v>120</v>
      </c>
      <c r="K56" s="998">
        <f t="shared" si="19"/>
        <v>0.75471698113207553</v>
      </c>
      <c r="L56" s="1113">
        <v>763.2</v>
      </c>
      <c r="M56" s="1113">
        <f t="shared" si="20"/>
        <v>576.00000000000011</v>
      </c>
      <c r="N56" s="1117">
        <v>1</v>
      </c>
      <c r="O56" s="1113">
        <f t="shared" si="35"/>
        <v>576</v>
      </c>
      <c r="P56" s="1113">
        <f t="shared" si="22"/>
        <v>138.76</v>
      </c>
      <c r="Q56" s="1114">
        <f t="shared" si="36"/>
        <v>714.76</v>
      </c>
    </row>
    <row r="57" spans="1:17" x14ac:dyDescent="0.25">
      <c r="A57" s="1146" t="s">
        <v>1088</v>
      </c>
      <c r="B57" s="1056"/>
      <c r="C57" s="1113"/>
      <c r="D57" s="1113"/>
      <c r="E57" s="1113"/>
      <c r="F57" s="1117"/>
      <c r="G57" s="1113"/>
      <c r="H57" s="1113"/>
      <c r="I57" s="1114"/>
      <c r="J57" s="939">
        <v>96</v>
      </c>
      <c r="K57" s="998">
        <f t="shared" si="19"/>
        <v>0.60377358490566035</v>
      </c>
      <c r="L57" s="1113">
        <v>763.2</v>
      </c>
      <c r="M57" s="1113">
        <f t="shared" si="20"/>
        <v>460.8</v>
      </c>
      <c r="N57" s="1117">
        <v>1</v>
      </c>
      <c r="O57" s="1113">
        <f t="shared" si="35"/>
        <v>460.8</v>
      </c>
      <c r="P57" s="1113">
        <f t="shared" si="22"/>
        <v>111.01</v>
      </c>
      <c r="Q57" s="1114">
        <f t="shared" si="36"/>
        <v>571.81000000000006</v>
      </c>
    </row>
    <row r="58" spans="1:17" x14ac:dyDescent="0.25">
      <c r="A58" s="1146" t="s">
        <v>1088</v>
      </c>
      <c r="B58" s="1056">
        <v>48</v>
      </c>
      <c r="C58" s="1113">
        <f t="shared" si="14"/>
        <v>0.30188679245283018</v>
      </c>
      <c r="D58" s="1113">
        <v>763.2</v>
      </c>
      <c r="E58" s="1113">
        <f t="shared" si="15"/>
        <v>230.4</v>
      </c>
      <c r="F58" s="1117">
        <v>0.2</v>
      </c>
      <c r="G58" s="1113">
        <f t="shared" si="33"/>
        <v>46.08</v>
      </c>
      <c r="H58" s="1113">
        <f t="shared" si="17"/>
        <v>11.1</v>
      </c>
      <c r="I58" s="1114">
        <f t="shared" si="34"/>
        <v>57.18</v>
      </c>
      <c r="J58" s="939">
        <v>144</v>
      </c>
      <c r="K58" s="998">
        <f t="shared" si="19"/>
        <v>0.90566037735849059</v>
      </c>
      <c r="L58" s="1113">
        <v>763.2</v>
      </c>
      <c r="M58" s="1113">
        <f t="shared" si="20"/>
        <v>691.2</v>
      </c>
      <c r="N58" s="1117">
        <v>1</v>
      </c>
      <c r="O58" s="1113">
        <f t="shared" si="35"/>
        <v>691.2</v>
      </c>
      <c r="P58" s="1113">
        <f t="shared" si="22"/>
        <v>166.51</v>
      </c>
      <c r="Q58" s="1114">
        <f t="shared" si="36"/>
        <v>857.71</v>
      </c>
    </row>
    <row r="59" spans="1:17" x14ac:dyDescent="0.25">
      <c r="A59" s="1146" t="s">
        <v>1088</v>
      </c>
      <c r="B59" s="1056">
        <v>24</v>
      </c>
      <c r="C59" s="1113">
        <f t="shared" si="14"/>
        <v>0.15094339622641509</v>
      </c>
      <c r="D59" s="1113">
        <v>763.2</v>
      </c>
      <c r="E59" s="1113">
        <f t="shared" si="15"/>
        <v>115.2</v>
      </c>
      <c r="F59" s="1117">
        <v>0.2</v>
      </c>
      <c r="G59" s="1113">
        <f t="shared" si="33"/>
        <v>23.04</v>
      </c>
      <c r="H59" s="1113">
        <f t="shared" si="17"/>
        <v>5.55</v>
      </c>
      <c r="I59" s="1114">
        <f t="shared" si="34"/>
        <v>28.59</v>
      </c>
      <c r="J59" s="939">
        <v>72</v>
      </c>
      <c r="K59" s="998">
        <f t="shared" si="19"/>
        <v>0.45283018867924529</v>
      </c>
      <c r="L59" s="1113">
        <v>763.2</v>
      </c>
      <c r="M59" s="1113">
        <f t="shared" si="20"/>
        <v>345.6</v>
      </c>
      <c r="N59" s="1117">
        <v>1</v>
      </c>
      <c r="O59" s="1113">
        <f t="shared" si="35"/>
        <v>345.6</v>
      </c>
      <c r="P59" s="1113">
        <f t="shared" si="22"/>
        <v>83.26</v>
      </c>
      <c r="Q59" s="1114">
        <f t="shared" si="36"/>
        <v>428.86</v>
      </c>
    </row>
    <row r="60" spans="1:17" ht="70.150000000000006" customHeight="1" x14ac:dyDescent="0.25">
      <c r="A60" s="1169" t="s">
        <v>10</v>
      </c>
      <c r="B60" s="1035">
        <f>SUM(B61:B65)</f>
        <v>192</v>
      </c>
      <c r="C60" s="972">
        <f t="shared" ref="C60:I60" si="37">SUM(C61:C65)</f>
        <v>1.2075471698113207</v>
      </c>
      <c r="D60" s="972"/>
      <c r="E60" s="972"/>
      <c r="F60" s="972"/>
      <c r="G60" s="972">
        <f t="shared" si="37"/>
        <v>135.18</v>
      </c>
      <c r="H60" s="972">
        <f t="shared" si="37"/>
        <v>32.56</v>
      </c>
      <c r="I60" s="973">
        <f t="shared" si="37"/>
        <v>167.74</v>
      </c>
      <c r="J60" s="978">
        <f>SUM(J61:J65)</f>
        <v>528</v>
      </c>
      <c r="K60" s="980">
        <f t="shared" ref="K60" si="38">SUM(K61:K65)</f>
        <v>3.3207547169811322</v>
      </c>
      <c r="L60" s="972"/>
      <c r="M60" s="972"/>
      <c r="N60" s="1117"/>
      <c r="O60" s="972">
        <f t="shared" ref="O60" si="39">SUM(O61:O65)</f>
        <v>1872</v>
      </c>
      <c r="P60" s="972">
        <f t="shared" ref="P60" si="40">SUM(P61:P65)</f>
        <v>450.94999999999993</v>
      </c>
      <c r="Q60" s="973">
        <f t="shared" ref="Q60" si="41">SUM(Q61:Q65)</f>
        <v>2322.9499999999998</v>
      </c>
    </row>
    <row r="61" spans="1:17" x14ac:dyDescent="0.25">
      <c r="A61" s="1146" t="s">
        <v>623</v>
      </c>
      <c r="B61" s="1056">
        <v>48</v>
      </c>
      <c r="C61" s="1113">
        <f t="shared" si="14"/>
        <v>0.30188679245283018</v>
      </c>
      <c r="D61" s="1113">
        <v>566.04</v>
      </c>
      <c r="E61" s="1113">
        <f t="shared" si="15"/>
        <v>170.88</v>
      </c>
      <c r="F61" s="1117">
        <v>0.2</v>
      </c>
      <c r="G61" s="1113">
        <f t="shared" ref="G61" si="42">ROUND(E61*F61,2)</f>
        <v>34.18</v>
      </c>
      <c r="H61" s="1113">
        <f t="shared" si="17"/>
        <v>8.23</v>
      </c>
      <c r="I61" s="1114">
        <f t="shared" ref="I61" si="43">SUM(G61:H61)</f>
        <v>42.41</v>
      </c>
      <c r="J61" s="939">
        <v>120</v>
      </c>
      <c r="K61" s="998">
        <f t="shared" si="19"/>
        <v>0.75471698113207553</v>
      </c>
      <c r="L61" s="1113">
        <v>566.04</v>
      </c>
      <c r="M61" s="1113">
        <f t="shared" si="20"/>
        <v>427.2</v>
      </c>
      <c r="N61" s="1117">
        <v>1</v>
      </c>
      <c r="O61" s="1113">
        <f t="shared" ref="O61" si="44">ROUND(M61*N61,2)</f>
        <v>427.2</v>
      </c>
      <c r="P61" s="1113">
        <f t="shared" si="22"/>
        <v>102.91</v>
      </c>
      <c r="Q61" s="1114">
        <f t="shared" ref="Q61" si="45">SUM(O61:P61)</f>
        <v>530.11</v>
      </c>
    </row>
    <row r="62" spans="1:17" x14ac:dyDescent="0.25">
      <c r="A62" s="1146" t="s">
        <v>623</v>
      </c>
      <c r="B62" s="1056">
        <v>24</v>
      </c>
      <c r="C62" s="1113">
        <f t="shared" si="14"/>
        <v>0.15094339622641509</v>
      </c>
      <c r="D62" s="1113">
        <v>566.04</v>
      </c>
      <c r="E62" s="1113">
        <f t="shared" si="15"/>
        <v>85.44</v>
      </c>
      <c r="F62" s="1117">
        <v>0.2</v>
      </c>
      <c r="G62" s="1113">
        <f t="shared" ref="G62:G65" si="46">ROUND(E62*F62,2)</f>
        <v>17.09</v>
      </c>
      <c r="H62" s="1113">
        <f t="shared" si="17"/>
        <v>4.12</v>
      </c>
      <c r="I62" s="1114">
        <f t="shared" ref="I62:I65" si="47">SUM(G62:H62)</f>
        <v>21.21</v>
      </c>
      <c r="J62" s="939">
        <v>144</v>
      </c>
      <c r="K62" s="998">
        <f t="shared" si="19"/>
        <v>0.90566037735849059</v>
      </c>
      <c r="L62" s="1113">
        <v>566.04</v>
      </c>
      <c r="M62" s="1113">
        <f t="shared" si="20"/>
        <v>512.64</v>
      </c>
      <c r="N62" s="1117">
        <v>1</v>
      </c>
      <c r="O62" s="1113">
        <f t="shared" ref="O62:O65" si="48">ROUND(M62*N62,2)</f>
        <v>512.64</v>
      </c>
      <c r="P62" s="1113">
        <f t="shared" si="22"/>
        <v>123.49</v>
      </c>
      <c r="Q62" s="1114">
        <f t="shared" ref="Q62:Q65" si="49">SUM(O62:P62)</f>
        <v>636.13</v>
      </c>
    </row>
    <row r="63" spans="1:17" x14ac:dyDescent="0.25">
      <c r="A63" s="1146" t="s">
        <v>623</v>
      </c>
      <c r="B63" s="1056">
        <v>48</v>
      </c>
      <c r="C63" s="1113">
        <f t="shared" si="14"/>
        <v>0.30188679245283018</v>
      </c>
      <c r="D63" s="1113">
        <v>566.04</v>
      </c>
      <c r="E63" s="1113">
        <f t="shared" si="15"/>
        <v>170.88</v>
      </c>
      <c r="F63" s="1117">
        <v>0.2</v>
      </c>
      <c r="G63" s="1113">
        <f t="shared" si="46"/>
        <v>34.18</v>
      </c>
      <c r="H63" s="1113">
        <f t="shared" si="17"/>
        <v>8.23</v>
      </c>
      <c r="I63" s="1114">
        <f t="shared" si="47"/>
        <v>42.41</v>
      </c>
      <c r="J63" s="939">
        <v>120</v>
      </c>
      <c r="K63" s="998">
        <f t="shared" si="19"/>
        <v>0.75471698113207553</v>
      </c>
      <c r="L63" s="1113">
        <v>566.04</v>
      </c>
      <c r="M63" s="1113">
        <f t="shared" si="20"/>
        <v>427.2</v>
      </c>
      <c r="N63" s="1117">
        <v>1</v>
      </c>
      <c r="O63" s="1113">
        <f t="shared" si="48"/>
        <v>427.2</v>
      </c>
      <c r="P63" s="1113">
        <f t="shared" si="22"/>
        <v>102.91</v>
      </c>
      <c r="Q63" s="1114">
        <f t="shared" si="49"/>
        <v>530.11</v>
      </c>
    </row>
    <row r="64" spans="1:17" x14ac:dyDescent="0.25">
      <c r="A64" s="1146" t="s">
        <v>623</v>
      </c>
      <c r="B64" s="1056">
        <v>48</v>
      </c>
      <c r="C64" s="1113">
        <f t="shared" si="14"/>
        <v>0.30188679245283018</v>
      </c>
      <c r="D64" s="1113">
        <v>566.04</v>
      </c>
      <c r="E64" s="1113">
        <f t="shared" si="15"/>
        <v>170.88</v>
      </c>
      <c r="F64" s="1117">
        <v>0.2</v>
      </c>
      <c r="G64" s="1113">
        <f t="shared" si="46"/>
        <v>34.18</v>
      </c>
      <c r="H64" s="1113">
        <f t="shared" si="17"/>
        <v>8.23</v>
      </c>
      <c r="I64" s="1114">
        <f t="shared" si="47"/>
        <v>42.41</v>
      </c>
      <c r="J64" s="939">
        <v>120</v>
      </c>
      <c r="K64" s="998">
        <f t="shared" si="19"/>
        <v>0.75471698113207553</v>
      </c>
      <c r="L64" s="1113">
        <v>566.04</v>
      </c>
      <c r="M64" s="1113">
        <f t="shared" si="20"/>
        <v>427.2</v>
      </c>
      <c r="N64" s="1117">
        <v>1</v>
      </c>
      <c r="O64" s="1113">
        <f t="shared" si="48"/>
        <v>427.2</v>
      </c>
      <c r="P64" s="1113">
        <f t="shared" si="22"/>
        <v>102.91</v>
      </c>
      <c r="Q64" s="1114">
        <f t="shared" si="49"/>
        <v>530.11</v>
      </c>
    </row>
    <row r="65" spans="1:17" x14ac:dyDescent="0.25">
      <c r="A65" s="1146" t="s">
        <v>601</v>
      </c>
      <c r="B65" s="1056">
        <v>24</v>
      </c>
      <c r="C65" s="1113">
        <f t="shared" si="14"/>
        <v>0.15094339622641509</v>
      </c>
      <c r="D65" s="1113">
        <v>515.16</v>
      </c>
      <c r="E65" s="1113">
        <f t="shared" si="15"/>
        <v>77.759999999999991</v>
      </c>
      <c r="F65" s="1117">
        <v>0.2</v>
      </c>
      <c r="G65" s="1113">
        <f t="shared" si="46"/>
        <v>15.55</v>
      </c>
      <c r="H65" s="1113">
        <f t="shared" si="17"/>
        <v>3.75</v>
      </c>
      <c r="I65" s="1114">
        <f t="shared" si="47"/>
        <v>19.3</v>
      </c>
      <c r="J65" s="939">
        <v>24</v>
      </c>
      <c r="K65" s="998">
        <f t="shared" si="19"/>
        <v>0.15094339622641509</v>
      </c>
      <c r="L65" s="1113">
        <v>515.16</v>
      </c>
      <c r="M65" s="1113">
        <f t="shared" si="20"/>
        <v>77.759999999999991</v>
      </c>
      <c r="N65" s="1117">
        <v>1</v>
      </c>
      <c r="O65" s="1113">
        <f t="shared" si="48"/>
        <v>77.760000000000005</v>
      </c>
      <c r="P65" s="1113">
        <f t="shared" si="22"/>
        <v>18.73</v>
      </c>
      <c r="Q65" s="1114">
        <f t="shared" si="49"/>
        <v>96.490000000000009</v>
      </c>
    </row>
    <row r="66" spans="1:17" ht="32.25" customHeight="1" x14ac:dyDescent="0.25">
      <c r="A66" s="1169" t="s">
        <v>8</v>
      </c>
      <c r="B66" s="1035">
        <f>SUM(B67:B70)</f>
        <v>192</v>
      </c>
      <c r="C66" s="972">
        <f t="shared" ref="C66:I66" si="50">SUM(C67:C70)</f>
        <v>1.2075471698113207</v>
      </c>
      <c r="D66" s="972"/>
      <c r="E66" s="972"/>
      <c r="F66" s="972"/>
      <c r="G66" s="972">
        <f t="shared" si="50"/>
        <v>126.72</v>
      </c>
      <c r="H66" s="972">
        <f t="shared" si="50"/>
        <v>30.53</v>
      </c>
      <c r="I66" s="973">
        <f t="shared" si="50"/>
        <v>157.25</v>
      </c>
      <c r="J66" s="978">
        <f>SUM(J67:J70)</f>
        <v>528</v>
      </c>
      <c r="K66" s="980">
        <f t="shared" ref="K66" si="51">SUM(K67:K70)</f>
        <v>3.3207547169811322</v>
      </c>
      <c r="L66" s="972"/>
      <c r="M66" s="972"/>
      <c r="N66" s="1117"/>
      <c r="O66" s="972">
        <f t="shared" ref="O66" si="52">SUM(O67:O70)</f>
        <v>1742.4</v>
      </c>
      <c r="P66" s="972">
        <f t="shared" ref="P66" si="53">SUM(P67:P70)</f>
        <v>419.75</v>
      </c>
      <c r="Q66" s="973">
        <f t="shared" ref="Q66" si="54">SUM(Q67:Q70)</f>
        <v>2162.15</v>
      </c>
    </row>
    <row r="67" spans="1:17" ht="16.5" customHeight="1" x14ac:dyDescent="0.25">
      <c r="A67" s="1146" t="s">
        <v>1089</v>
      </c>
      <c r="B67" s="1056">
        <v>96</v>
      </c>
      <c r="C67" s="1113">
        <f t="shared" si="14"/>
        <v>0.60377358490566035</v>
      </c>
      <c r="D67" s="1113">
        <v>524.70000000000005</v>
      </c>
      <c r="E67" s="1113">
        <f t="shared" si="15"/>
        <v>316.8</v>
      </c>
      <c r="F67" s="1117">
        <v>0.2</v>
      </c>
      <c r="G67" s="1113">
        <f t="shared" ref="G67" si="55">ROUND(E67*F67,2)</f>
        <v>63.36</v>
      </c>
      <c r="H67" s="1113">
        <f t="shared" si="17"/>
        <v>15.26</v>
      </c>
      <c r="I67" s="1114">
        <f t="shared" ref="I67" si="56">SUM(G67:H67)</f>
        <v>78.62</v>
      </c>
      <c r="J67" s="939">
        <v>144</v>
      </c>
      <c r="K67" s="998">
        <f t="shared" si="19"/>
        <v>0.90566037735849059</v>
      </c>
      <c r="L67" s="1113">
        <v>524.70000000000005</v>
      </c>
      <c r="M67" s="1113">
        <f t="shared" si="20"/>
        <v>475.20000000000005</v>
      </c>
      <c r="N67" s="1117">
        <v>1</v>
      </c>
      <c r="O67" s="1113">
        <f t="shared" ref="O67" si="57">ROUND(M67*N67,2)</f>
        <v>475.2</v>
      </c>
      <c r="P67" s="1113">
        <f t="shared" si="22"/>
        <v>114.48</v>
      </c>
      <c r="Q67" s="1114">
        <f t="shared" ref="Q67" si="58">SUM(O67:P67)</f>
        <v>589.67999999999995</v>
      </c>
    </row>
    <row r="68" spans="1:17" ht="17.25" customHeight="1" x14ac:dyDescent="0.25">
      <c r="A68" s="1146" t="s">
        <v>1089</v>
      </c>
      <c r="B68" s="1056"/>
      <c r="C68" s="1113"/>
      <c r="D68" s="1113"/>
      <c r="E68" s="1113"/>
      <c r="F68" s="1117"/>
      <c r="G68" s="1113"/>
      <c r="H68" s="1113"/>
      <c r="I68" s="1114"/>
      <c r="J68" s="939">
        <v>48</v>
      </c>
      <c r="K68" s="998">
        <f t="shared" si="19"/>
        <v>0.30188679245283018</v>
      </c>
      <c r="L68" s="1113">
        <v>524.70000000000005</v>
      </c>
      <c r="M68" s="1113">
        <f t="shared" si="20"/>
        <v>158.4</v>
      </c>
      <c r="N68" s="1117">
        <v>1</v>
      </c>
      <c r="O68" s="1113">
        <f t="shared" ref="O68:O70" si="59">ROUND(M68*N68,2)</f>
        <v>158.4</v>
      </c>
      <c r="P68" s="1113">
        <f t="shared" si="22"/>
        <v>38.159999999999997</v>
      </c>
      <c r="Q68" s="1114">
        <f t="shared" ref="Q68:Q70" si="60">SUM(O68:P68)</f>
        <v>196.56</v>
      </c>
    </row>
    <row r="69" spans="1:17" x14ac:dyDescent="0.25">
      <c r="A69" s="1146" t="s">
        <v>1089</v>
      </c>
      <c r="B69" s="1056">
        <v>72</v>
      </c>
      <c r="C69" s="1113">
        <f t="shared" si="14"/>
        <v>0.45283018867924529</v>
      </c>
      <c r="D69" s="1113">
        <v>524.70000000000005</v>
      </c>
      <c r="E69" s="1113">
        <f t="shared" si="15"/>
        <v>237.60000000000002</v>
      </c>
      <c r="F69" s="1117">
        <v>0.2</v>
      </c>
      <c r="G69" s="1113">
        <f t="shared" ref="G69:G70" si="61">ROUND(E69*F69,2)</f>
        <v>47.52</v>
      </c>
      <c r="H69" s="1113">
        <f t="shared" si="17"/>
        <v>11.45</v>
      </c>
      <c r="I69" s="1114">
        <f t="shared" ref="I69:I70" si="62">SUM(G69:H69)</f>
        <v>58.97</v>
      </c>
      <c r="J69" s="939">
        <v>144</v>
      </c>
      <c r="K69" s="998">
        <f t="shared" si="19"/>
        <v>0.90566037735849059</v>
      </c>
      <c r="L69" s="1113">
        <v>524.70000000000005</v>
      </c>
      <c r="M69" s="1113">
        <f t="shared" si="20"/>
        <v>475.20000000000005</v>
      </c>
      <c r="N69" s="1117">
        <v>1</v>
      </c>
      <c r="O69" s="1113">
        <f t="shared" si="59"/>
        <v>475.2</v>
      </c>
      <c r="P69" s="1113">
        <f t="shared" si="22"/>
        <v>114.48</v>
      </c>
      <c r="Q69" s="1114">
        <f t="shared" si="60"/>
        <v>589.67999999999995</v>
      </c>
    </row>
    <row r="70" spans="1:17" x14ac:dyDescent="0.25">
      <c r="A70" s="1146" t="s">
        <v>1089</v>
      </c>
      <c r="B70" s="1056">
        <v>24</v>
      </c>
      <c r="C70" s="1113">
        <f t="shared" si="14"/>
        <v>0.15094339622641509</v>
      </c>
      <c r="D70" s="1113">
        <v>524.70000000000005</v>
      </c>
      <c r="E70" s="1113">
        <f t="shared" si="15"/>
        <v>79.2</v>
      </c>
      <c r="F70" s="1117">
        <v>0.2</v>
      </c>
      <c r="G70" s="1113">
        <f t="shared" si="61"/>
        <v>15.84</v>
      </c>
      <c r="H70" s="1113">
        <f t="shared" si="17"/>
        <v>3.82</v>
      </c>
      <c r="I70" s="1114">
        <f t="shared" si="62"/>
        <v>19.66</v>
      </c>
      <c r="J70" s="939">
        <v>192</v>
      </c>
      <c r="K70" s="998">
        <f t="shared" si="19"/>
        <v>1.2075471698113207</v>
      </c>
      <c r="L70" s="1113">
        <v>524.70000000000005</v>
      </c>
      <c r="M70" s="1113">
        <f t="shared" si="20"/>
        <v>633.6</v>
      </c>
      <c r="N70" s="1117">
        <v>1</v>
      </c>
      <c r="O70" s="1113">
        <f t="shared" si="59"/>
        <v>633.6</v>
      </c>
      <c r="P70" s="1113">
        <f t="shared" si="22"/>
        <v>152.63</v>
      </c>
      <c r="Q70" s="1114">
        <f t="shared" si="60"/>
        <v>786.23</v>
      </c>
    </row>
    <row r="71" spans="1:17" s="1110" customFormat="1" ht="19.5" customHeight="1" x14ac:dyDescent="0.3">
      <c r="A71" s="1251" t="s">
        <v>1090</v>
      </c>
      <c r="B71" s="1063">
        <f>B72+B83</f>
        <v>582</v>
      </c>
      <c r="C71" s="1011">
        <f t="shared" ref="C71:I71" si="63">C72+C83</f>
        <v>3.6603773584905657</v>
      </c>
      <c r="D71" s="1057"/>
      <c r="E71" s="1057"/>
      <c r="F71" s="1057"/>
      <c r="G71" s="1011">
        <f t="shared" si="63"/>
        <v>519.92000000000007</v>
      </c>
      <c r="H71" s="1011">
        <f t="shared" si="63"/>
        <v>125.23999999999998</v>
      </c>
      <c r="I71" s="1012">
        <f t="shared" si="63"/>
        <v>645.16</v>
      </c>
      <c r="J71" s="935">
        <f>J72+J83</f>
        <v>1632</v>
      </c>
      <c r="K71" s="1002">
        <f t="shared" ref="K71" si="64">K72+K83</f>
        <v>10.264150943396226</v>
      </c>
      <c r="L71" s="1112"/>
      <c r="M71" s="982"/>
      <c r="N71" s="1121"/>
      <c r="O71" s="1112">
        <f t="shared" ref="O71" si="65">O72+O83</f>
        <v>7298.8799999999992</v>
      </c>
      <c r="P71" s="1112">
        <f t="shared" ref="P71" si="66">P72+P83</f>
        <v>1758.28</v>
      </c>
      <c r="Q71" s="937">
        <f t="shared" ref="Q71" si="67">Q72+Q83</f>
        <v>9057.16</v>
      </c>
    </row>
    <row r="72" spans="1:17" ht="74.45" customHeight="1" x14ac:dyDescent="0.25">
      <c r="A72" s="1169" t="s">
        <v>9</v>
      </c>
      <c r="B72" s="1035">
        <f>SUM(B73:B82)</f>
        <v>390</v>
      </c>
      <c r="C72" s="972">
        <f t="shared" ref="C72:I72" si="68">SUM(C73:C82)</f>
        <v>2.4528301886792452</v>
      </c>
      <c r="D72" s="1225"/>
      <c r="E72" s="1225"/>
      <c r="F72" s="1225"/>
      <c r="G72" s="972">
        <f t="shared" si="68"/>
        <v>386.28000000000003</v>
      </c>
      <c r="H72" s="972">
        <f t="shared" si="68"/>
        <v>93.039999999999978</v>
      </c>
      <c r="I72" s="973">
        <f t="shared" si="68"/>
        <v>479.31999999999994</v>
      </c>
      <c r="J72" s="978">
        <f>SUM(J73:J82)</f>
        <v>1104</v>
      </c>
      <c r="K72" s="980">
        <f t="shared" ref="K72" si="69">SUM(K73:K82)</f>
        <v>6.9433962264150937</v>
      </c>
      <c r="L72" s="972"/>
      <c r="M72" s="972"/>
      <c r="N72" s="1118"/>
      <c r="O72" s="972">
        <f t="shared" ref="O72" si="70">SUM(O73:O82)</f>
        <v>5457.5999999999995</v>
      </c>
      <c r="P72" s="972">
        <f t="shared" ref="P72" si="71">SUM(P73:P82)</f>
        <v>1314.73</v>
      </c>
      <c r="Q72" s="973">
        <f t="shared" ref="Q72" si="72">SUM(Q73:Q82)</f>
        <v>6772.33</v>
      </c>
    </row>
    <row r="73" spans="1:17" x14ac:dyDescent="0.25">
      <c r="A73" s="1146" t="s">
        <v>32</v>
      </c>
      <c r="B73" s="1056">
        <v>54</v>
      </c>
      <c r="C73" s="1113">
        <f t="shared" si="14"/>
        <v>0.33962264150943394</v>
      </c>
      <c r="D73" s="1113">
        <v>810.9</v>
      </c>
      <c r="E73" s="1113">
        <f t="shared" si="15"/>
        <v>275.39999999999998</v>
      </c>
      <c r="F73" s="1117">
        <v>0.2</v>
      </c>
      <c r="G73" s="1113">
        <f t="shared" ref="G73" si="73">ROUND(E73*F73,2)</f>
        <v>55.08</v>
      </c>
      <c r="H73" s="1113">
        <f t="shared" ref="H73:H89" si="74">ROUND(G73*0.2409,2)</f>
        <v>13.27</v>
      </c>
      <c r="I73" s="1114">
        <f t="shared" ref="I73" si="75">SUM(G73:H73)</f>
        <v>68.349999999999994</v>
      </c>
      <c r="J73" s="939">
        <v>144</v>
      </c>
      <c r="K73" s="998">
        <f t="shared" si="19"/>
        <v>0.90566037735849059</v>
      </c>
      <c r="L73" s="1113">
        <v>810.9</v>
      </c>
      <c r="M73" s="1113">
        <f t="shared" si="20"/>
        <v>734.4</v>
      </c>
      <c r="N73" s="1117">
        <v>1</v>
      </c>
      <c r="O73" s="1113">
        <f t="shared" ref="O73" si="76">ROUND(M73*N73,2)</f>
        <v>734.4</v>
      </c>
      <c r="P73" s="1113">
        <f t="shared" ref="P73:P89" si="77">ROUND(O73*0.2409,2)</f>
        <v>176.92</v>
      </c>
      <c r="Q73" s="1114">
        <f t="shared" ref="Q73" si="78">SUM(O73:P73)</f>
        <v>911.31999999999994</v>
      </c>
    </row>
    <row r="74" spans="1:17" x14ac:dyDescent="0.25">
      <c r="A74" s="1146" t="s">
        <v>32</v>
      </c>
      <c r="B74" s="1056">
        <v>48</v>
      </c>
      <c r="C74" s="1113">
        <f t="shared" si="14"/>
        <v>0.30188679245283018</v>
      </c>
      <c r="D74" s="1113">
        <v>810.9</v>
      </c>
      <c r="E74" s="1113">
        <f t="shared" si="15"/>
        <v>244.79999999999998</v>
      </c>
      <c r="F74" s="1117">
        <v>0.2</v>
      </c>
      <c r="G74" s="1113">
        <f t="shared" ref="G74:G82" si="79">ROUND(E74*F74,2)</f>
        <v>48.96</v>
      </c>
      <c r="H74" s="1113">
        <f t="shared" si="74"/>
        <v>11.79</v>
      </c>
      <c r="I74" s="1114">
        <f t="shared" ref="I74:I82" si="80">SUM(G74:H74)</f>
        <v>60.75</v>
      </c>
      <c r="J74" s="939">
        <v>120</v>
      </c>
      <c r="K74" s="998">
        <f t="shared" si="19"/>
        <v>0.75471698113207553</v>
      </c>
      <c r="L74" s="1113">
        <v>810.9</v>
      </c>
      <c r="M74" s="1113">
        <f t="shared" si="20"/>
        <v>612</v>
      </c>
      <c r="N74" s="1117">
        <v>1</v>
      </c>
      <c r="O74" s="1113">
        <f t="shared" ref="O74:O82" si="81">ROUND(M74*N74,2)</f>
        <v>612</v>
      </c>
      <c r="P74" s="1113">
        <f t="shared" si="77"/>
        <v>147.43</v>
      </c>
      <c r="Q74" s="1114">
        <f t="shared" ref="Q74:Q82" si="82">SUM(O74:P74)</f>
        <v>759.43000000000006</v>
      </c>
    </row>
    <row r="75" spans="1:17" x14ac:dyDescent="0.25">
      <c r="A75" s="1146" t="s">
        <v>32</v>
      </c>
      <c r="B75" s="1056">
        <v>48</v>
      </c>
      <c r="C75" s="1113">
        <f t="shared" ref="C75:C89" si="83">B75/159</f>
        <v>0.30188679245283018</v>
      </c>
      <c r="D75" s="1113">
        <v>810.9</v>
      </c>
      <c r="E75" s="1113">
        <f t="shared" ref="E75:E89" si="84">C75*D75</f>
        <v>244.79999999999998</v>
      </c>
      <c r="F75" s="1117">
        <v>0.2</v>
      </c>
      <c r="G75" s="1113">
        <f t="shared" si="79"/>
        <v>48.96</v>
      </c>
      <c r="H75" s="1113">
        <f t="shared" si="74"/>
        <v>11.79</v>
      </c>
      <c r="I75" s="1114">
        <f t="shared" si="80"/>
        <v>60.75</v>
      </c>
      <c r="J75" s="939">
        <v>168</v>
      </c>
      <c r="K75" s="998">
        <f t="shared" ref="K75:K126" si="85">J75/159</f>
        <v>1.0566037735849056</v>
      </c>
      <c r="L75" s="1113">
        <v>810.9</v>
      </c>
      <c r="M75" s="1113">
        <f t="shared" ref="M75:M89" si="86">K75*L75</f>
        <v>856.8</v>
      </c>
      <c r="N75" s="1117">
        <v>1</v>
      </c>
      <c r="O75" s="1113">
        <f t="shared" si="81"/>
        <v>856.8</v>
      </c>
      <c r="P75" s="1113">
        <f t="shared" si="77"/>
        <v>206.4</v>
      </c>
      <c r="Q75" s="1114">
        <f t="shared" si="82"/>
        <v>1063.2</v>
      </c>
    </row>
    <row r="76" spans="1:17" x14ac:dyDescent="0.25">
      <c r="A76" s="1146" t="s">
        <v>32</v>
      </c>
      <c r="B76" s="1056">
        <v>48</v>
      </c>
      <c r="C76" s="1113">
        <f t="shared" si="83"/>
        <v>0.30188679245283018</v>
      </c>
      <c r="D76" s="1113">
        <v>810.9</v>
      </c>
      <c r="E76" s="1113">
        <f t="shared" si="84"/>
        <v>244.79999999999998</v>
      </c>
      <c r="F76" s="1117">
        <v>0.2</v>
      </c>
      <c r="G76" s="1113">
        <f t="shared" si="79"/>
        <v>48.96</v>
      </c>
      <c r="H76" s="1113">
        <f t="shared" si="74"/>
        <v>11.79</v>
      </c>
      <c r="I76" s="1114">
        <f t="shared" si="80"/>
        <v>60.75</v>
      </c>
      <c r="J76" s="939">
        <v>96</v>
      </c>
      <c r="K76" s="998">
        <f t="shared" si="85"/>
        <v>0.60377358490566035</v>
      </c>
      <c r="L76" s="1113">
        <v>810.9</v>
      </c>
      <c r="M76" s="1113">
        <f t="shared" si="86"/>
        <v>489.59999999999997</v>
      </c>
      <c r="N76" s="1117">
        <v>1</v>
      </c>
      <c r="O76" s="1113">
        <f t="shared" si="81"/>
        <v>489.6</v>
      </c>
      <c r="P76" s="1113">
        <f t="shared" si="77"/>
        <v>117.94</v>
      </c>
      <c r="Q76" s="1114">
        <f t="shared" si="82"/>
        <v>607.54</v>
      </c>
    </row>
    <row r="77" spans="1:17" x14ac:dyDescent="0.25">
      <c r="A77" s="1146" t="s">
        <v>1088</v>
      </c>
      <c r="B77" s="1056"/>
      <c r="C77" s="1113"/>
      <c r="D77" s="1113"/>
      <c r="E77" s="1113"/>
      <c r="F77" s="1117"/>
      <c r="G77" s="1113"/>
      <c r="H77" s="1113"/>
      <c r="I77" s="1114"/>
      <c r="J77" s="939">
        <v>48</v>
      </c>
      <c r="K77" s="998">
        <f t="shared" si="85"/>
        <v>0.30188679245283018</v>
      </c>
      <c r="L77" s="1113">
        <v>763.2</v>
      </c>
      <c r="M77" s="1113">
        <f t="shared" si="86"/>
        <v>230.4</v>
      </c>
      <c r="N77" s="1117">
        <v>1</v>
      </c>
      <c r="O77" s="1113">
        <f t="shared" si="81"/>
        <v>230.4</v>
      </c>
      <c r="P77" s="1113">
        <f t="shared" si="77"/>
        <v>55.5</v>
      </c>
      <c r="Q77" s="1114">
        <f t="shared" si="82"/>
        <v>285.89999999999998</v>
      </c>
    </row>
    <row r="78" spans="1:17" x14ac:dyDescent="0.25">
      <c r="A78" s="1146" t="s">
        <v>1088</v>
      </c>
      <c r="B78" s="1056">
        <v>48</v>
      </c>
      <c r="C78" s="1113">
        <f t="shared" si="83"/>
        <v>0.30188679245283018</v>
      </c>
      <c r="D78" s="1113">
        <v>763.2</v>
      </c>
      <c r="E78" s="1113">
        <f t="shared" si="84"/>
        <v>230.4</v>
      </c>
      <c r="F78" s="1117">
        <v>0.2</v>
      </c>
      <c r="G78" s="1113">
        <f t="shared" si="79"/>
        <v>46.08</v>
      </c>
      <c r="H78" s="1113">
        <f t="shared" si="74"/>
        <v>11.1</v>
      </c>
      <c r="I78" s="1114">
        <f t="shared" si="80"/>
        <v>57.18</v>
      </c>
      <c r="J78" s="939">
        <v>144</v>
      </c>
      <c r="K78" s="998">
        <f t="shared" si="85"/>
        <v>0.90566037735849059</v>
      </c>
      <c r="L78" s="1113">
        <v>763.2</v>
      </c>
      <c r="M78" s="1113">
        <f t="shared" si="86"/>
        <v>691.2</v>
      </c>
      <c r="N78" s="1117">
        <v>1</v>
      </c>
      <c r="O78" s="1113">
        <f t="shared" si="81"/>
        <v>691.2</v>
      </c>
      <c r="P78" s="1113">
        <f t="shared" si="77"/>
        <v>166.51</v>
      </c>
      <c r="Q78" s="1114">
        <f t="shared" si="82"/>
        <v>857.71</v>
      </c>
    </row>
    <row r="79" spans="1:17" x14ac:dyDescent="0.25">
      <c r="A79" s="1146" t="s">
        <v>1088</v>
      </c>
      <c r="B79" s="1056">
        <v>48</v>
      </c>
      <c r="C79" s="1113">
        <f t="shared" si="83"/>
        <v>0.30188679245283018</v>
      </c>
      <c r="D79" s="1113">
        <v>763.2</v>
      </c>
      <c r="E79" s="1113">
        <f t="shared" si="84"/>
        <v>230.4</v>
      </c>
      <c r="F79" s="1117">
        <v>0.2</v>
      </c>
      <c r="G79" s="1113">
        <f t="shared" si="79"/>
        <v>46.08</v>
      </c>
      <c r="H79" s="1113">
        <f t="shared" si="74"/>
        <v>11.1</v>
      </c>
      <c r="I79" s="1114">
        <f t="shared" si="80"/>
        <v>57.18</v>
      </c>
      <c r="J79" s="939">
        <v>144</v>
      </c>
      <c r="K79" s="998">
        <f t="shared" si="85"/>
        <v>0.90566037735849059</v>
      </c>
      <c r="L79" s="1113">
        <v>763.2</v>
      </c>
      <c r="M79" s="1113">
        <f t="shared" si="86"/>
        <v>691.2</v>
      </c>
      <c r="N79" s="1117">
        <v>1</v>
      </c>
      <c r="O79" s="1113">
        <f t="shared" si="81"/>
        <v>691.2</v>
      </c>
      <c r="P79" s="1113">
        <f t="shared" si="77"/>
        <v>166.51</v>
      </c>
      <c r="Q79" s="1114">
        <f t="shared" si="82"/>
        <v>857.71</v>
      </c>
    </row>
    <row r="80" spans="1:17" x14ac:dyDescent="0.25">
      <c r="A80" s="1146" t="s">
        <v>1088</v>
      </c>
      <c r="B80" s="1056">
        <v>48</v>
      </c>
      <c r="C80" s="1113">
        <f t="shared" si="83"/>
        <v>0.30188679245283018</v>
      </c>
      <c r="D80" s="1113">
        <v>763.2</v>
      </c>
      <c r="E80" s="1113">
        <f t="shared" si="84"/>
        <v>230.4</v>
      </c>
      <c r="F80" s="1117">
        <v>0.2</v>
      </c>
      <c r="G80" s="1113">
        <f t="shared" si="79"/>
        <v>46.08</v>
      </c>
      <c r="H80" s="1113">
        <f t="shared" si="74"/>
        <v>11.1</v>
      </c>
      <c r="I80" s="1114">
        <f t="shared" si="80"/>
        <v>57.18</v>
      </c>
      <c r="J80" s="939">
        <v>144</v>
      </c>
      <c r="K80" s="998">
        <f t="shared" si="85"/>
        <v>0.90566037735849059</v>
      </c>
      <c r="L80" s="1113">
        <v>763.2</v>
      </c>
      <c r="M80" s="1113">
        <f t="shared" si="86"/>
        <v>691.2</v>
      </c>
      <c r="N80" s="1117">
        <v>1</v>
      </c>
      <c r="O80" s="1113">
        <f t="shared" si="81"/>
        <v>691.2</v>
      </c>
      <c r="P80" s="1113">
        <f t="shared" si="77"/>
        <v>166.51</v>
      </c>
      <c r="Q80" s="1114">
        <f t="shared" si="82"/>
        <v>857.71</v>
      </c>
    </row>
    <row r="81" spans="1:17" x14ac:dyDescent="0.25">
      <c r="A81" s="1146" t="s">
        <v>1088</v>
      </c>
      <c r="B81" s="1056">
        <v>24</v>
      </c>
      <c r="C81" s="1113">
        <f t="shared" si="83"/>
        <v>0.15094339622641509</v>
      </c>
      <c r="D81" s="1113">
        <v>763.2</v>
      </c>
      <c r="E81" s="1113">
        <f t="shared" si="84"/>
        <v>115.2</v>
      </c>
      <c r="F81" s="1117">
        <v>0.2</v>
      </c>
      <c r="G81" s="1113">
        <f t="shared" si="79"/>
        <v>23.04</v>
      </c>
      <c r="H81" s="1113">
        <f t="shared" si="74"/>
        <v>5.55</v>
      </c>
      <c r="I81" s="1114">
        <f t="shared" si="80"/>
        <v>28.59</v>
      </c>
      <c r="J81" s="939">
        <v>72</v>
      </c>
      <c r="K81" s="998">
        <f t="shared" si="85"/>
        <v>0.45283018867924529</v>
      </c>
      <c r="L81" s="1113">
        <v>763.2</v>
      </c>
      <c r="M81" s="1113">
        <f t="shared" si="86"/>
        <v>345.6</v>
      </c>
      <c r="N81" s="1117">
        <v>1</v>
      </c>
      <c r="O81" s="1113">
        <f t="shared" si="81"/>
        <v>345.6</v>
      </c>
      <c r="P81" s="1113">
        <f t="shared" si="77"/>
        <v>83.26</v>
      </c>
      <c r="Q81" s="1114">
        <f t="shared" si="82"/>
        <v>428.86</v>
      </c>
    </row>
    <row r="82" spans="1:17" x14ac:dyDescent="0.25">
      <c r="A82" s="1146" t="s">
        <v>1088</v>
      </c>
      <c r="B82" s="1056">
        <v>24</v>
      </c>
      <c r="C82" s="1113">
        <f t="shared" si="83"/>
        <v>0.15094339622641509</v>
      </c>
      <c r="D82" s="1113">
        <v>763.2</v>
      </c>
      <c r="E82" s="1113">
        <f t="shared" si="84"/>
        <v>115.2</v>
      </c>
      <c r="F82" s="1117">
        <v>0.2</v>
      </c>
      <c r="G82" s="1113">
        <f t="shared" si="79"/>
        <v>23.04</v>
      </c>
      <c r="H82" s="1113">
        <f t="shared" si="74"/>
        <v>5.55</v>
      </c>
      <c r="I82" s="1114">
        <f t="shared" si="80"/>
        <v>28.59</v>
      </c>
      <c r="J82" s="939">
        <v>24</v>
      </c>
      <c r="K82" s="998">
        <f t="shared" si="85"/>
        <v>0.15094339622641509</v>
      </c>
      <c r="L82" s="1113">
        <v>763.2</v>
      </c>
      <c r="M82" s="1113">
        <f t="shared" si="86"/>
        <v>115.2</v>
      </c>
      <c r="N82" s="1117">
        <v>1</v>
      </c>
      <c r="O82" s="1113">
        <f t="shared" si="81"/>
        <v>115.2</v>
      </c>
      <c r="P82" s="1113">
        <f t="shared" si="77"/>
        <v>27.75</v>
      </c>
      <c r="Q82" s="1114">
        <f t="shared" si="82"/>
        <v>142.94999999999999</v>
      </c>
    </row>
    <row r="83" spans="1:17" ht="70.900000000000006" customHeight="1" x14ac:dyDescent="0.25">
      <c r="A83" s="1169" t="s">
        <v>10</v>
      </c>
      <c r="B83" s="1035">
        <f>SUM(B84:B89)</f>
        <v>192</v>
      </c>
      <c r="C83" s="972">
        <f t="shared" ref="C83:I83" si="87">SUM(C84:C89)</f>
        <v>1.2075471698113207</v>
      </c>
      <c r="D83" s="1225"/>
      <c r="E83" s="1225"/>
      <c r="F83" s="1225"/>
      <c r="G83" s="972">
        <f t="shared" si="87"/>
        <v>133.64000000000001</v>
      </c>
      <c r="H83" s="972">
        <f t="shared" si="87"/>
        <v>32.200000000000003</v>
      </c>
      <c r="I83" s="973">
        <f t="shared" si="87"/>
        <v>165.84</v>
      </c>
      <c r="J83" s="978">
        <f>SUM(J84:J89)</f>
        <v>528</v>
      </c>
      <c r="K83" s="980">
        <f t="shared" ref="K83" si="88">SUM(K84:K89)</f>
        <v>3.3207547169811322</v>
      </c>
      <c r="L83" s="972"/>
      <c r="M83" s="972"/>
      <c r="N83" s="1118"/>
      <c r="O83" s="972">
        <f t="shared" ref="O83" si="89">SUM(O84:O89)</f>
        <v>1841.28</v>
      </c>
      <c r="P83" s="972">
        <f t="shared" ref="P83" si="90">SUM(P84:P89)</f>
        <v>443.54999999999995</v>
      </c>
      <c r="Q83" s="973">
        <f t="shared" ref="Q83" si="91">SUM(Q84:Q89)</f>
        <v>2284.83</v>
      </c>
    </row>
    <row r="84" spans="1:17" x14ac:dyDescent="0.25">
      <c r="A84" s="1146" t="s">
        <v>623</v>
      </c>
      <c r="B84" s="1056">
        <v>24</v>
      </c>
      <c r="C84" s="1113">
        <f t="shared" si="83"/>
        <v>0.15094339622641509</v>
      </c>
      <c r="D84" s="1113">
        <v>566.04</v>
      </c>
      <c r="E84" s="1113">
        <f t="shared" si="84"/>
        <v>85.44</v>
      </c>
      <c r="F84" s="1117">
        <v>0.2</v>
      </c>
      <c r="G84" s="1113">
        <f t="shared" ref="G84" si="92">ROUND(E84*F84,2)</f>
        <v>17.09</v>
      </c>
      <c r="H84" s="1113">
        <f t="shared" si="74"/>
        <v>4.12</v>
      </c>
      <c r="I84" s="1114">
        <f t="shared" ref="I84" si="93">SUM(G84:H84)</f>
        <v>21.21</v>
      </c>
      <c r="J84" s="939">
        <v>144</v>
      </c>
      <c r="K84" s="998">
        <f t="shared" si="85"/>
        <v>0.90566037735849059</v>
      </c>
      <c r="L84" s="1113">
        <v>566.04</v>
      </c>
      <c r="M84" s="1113">
        <f t="shared" si="86"/>
        <v>512.64</v>
      </c>
      <c r="N84" s="1117">
        <v>1</v>
      </c>
      <c r="O84" s="1113">
        <f t="shared" ref="O84" si="94">ROUND(M84*N84,2)</f>
        <v>512.64</v>
      </c>
      <c r="P84" s="1113">
        <f t="shared" si="77"/>
        <v>123.49</v>
      </c>
      <c r="Q84" s="1114">
        <f t="shared" ref="Q84" si="95">SUM(O84:P84)</f>
        <v>636.13</v>
      </c>
    </row>
    <row r="85" spans="1:17" x14ac:dyDescent="0.25">
      <c r="A85" s="1146" t="s">
        <v>623</v>
      </c>
      <c r="B85" s="1056">
        <v>48</v>
      </c>
      <c r="C85" s="1113">
        <f t="shared" si="83"/>
        <v>0.30188679245283018</v>
      </c>
      <c r="D85" s="1113">
        <v>566.04</v>
      </c>
      <c r="E85" s="1113">
        <f t="shared" si="84"/>
        <v>170.88</v>
      </c>
      <c r="F85" s="1117">
        <v>0.2</v>
      </c>
      <c r="G85" s="1113">
        <f t="shared" ref="G85:G89" si="96">ROUND(E85*F85,2)</f>
        <v>34.18</v>
      </c>
      <c r="H85" s="1113">
        <f t="shared" si="74"/>
        <v>8.23</v>
      </c>
      <c r="I85" s="1114">
        <f t="shared" ref="I85:I89" si="97">SUM(G85:H85)</f>
        <v>42.41</v>
      </c>
      <c r="J85" s="939">
        <v>120</v>
      </c>
      <c r="K85" s="998">
        <f t="shared" si="85"/>
        <v>0.75471698113207553</v>
      </c>
      <c r="L85" s="1113">
        <v>566.04</v>
      </c>
      <c r="M85" s="1113">
        <f t="shared" si="86"/>
        <v>427.2</v>
      </c>
      <c r="N85" s="1117">
        <v>1</v>
      </c>
      <c r="O85" s="1113">
        <f t="shared" ref="O85:O89" si="98">ROUND(M85*N85,2)</f>
        <v>427.2</v>
      </c>
      <c r="P85" s="1113">
        <f t="shared" si="77"/>
        <v>102.91</v>
      </c>
      <c r="Q85" s="1114">
        <f t="shared" ref="Q85:Q89" si="99">SUM(O85:P85)</f>
        <v>530.11</v>
      </c>
    </row>
    <row r="86" spans="1:17" x14ac:dyDescent="0.25">
      <c r="A86" s="1146" t="s">
        <v>623</v>
      </c>
      <c r="B86" s="1056">
        <v>24</v>
      </c>
      <c r="C86" s="1113">
        <f t="shared" si="83"/>
        <v>0.15094339622641509</v>
      </c>
      <c r="D86" s="1113">
        <v>566.04</v>
      </c>
      <c r="E86" s="1113">
        <f t="shared" si="84"/>
        <v>85.44</v>
      </c>
      <c r="F86" s="1117">
        <v>0.2</v>
      </c>
      <c r="G86" s="1113">
        <f t="shared" si="96"/>
        <v>17.09</v>
      </c>
      <c r="H86" s="1113">
        <f t="shared" si="74"/>
        <v>4.12</v>
      </c>
      <c r="I86" s="1114">
        <f t="shared" si="97"/>
        <v>21.21</v>
      </c>
      <c r="J86" s="939">
        <v>72</v>
      </c>
      <c r="K86" s="998">
        <f t="shared" si="85"/>
        <v>0.45283018867924529</v>
      </c>
      <c r="L86" s="1113">
        <v>566.04</v>
      </c>
      <c r="M86" s="1113">
        <f t="shared" si="86"/>
        <v>256.32</v>
      </c>
      <c r="N86" s="1117">
        <v>1</v>
      </c>
      <c r="O86" s="1113">
        <f t="shared" si="98"/>
        <v>256.32</v>
      </c>
      <c r="P86" s="1113">
        <f t="shared" si="77"/>
        <v>61.75</v>
      </c>
      <c r="Q86" s="1114">
        <f t="shared" si="99"/>
        <v>318.07</v>
      </c>
    </row>
    <row r="87" spans="1:17" x14ac:dyDescent="0.25">
      <c r="A87" s="1146" t="s">
        <v>623</v>
      </c>
      <c r="B87" s="1056">
        <v>24</v>
      </c>
      <c r="C87" s="1113">
        <f t="shared" si="83"/>
        <v>0.15094339622641509</v>
      </c>
      <c r="D87" s="1113">
        <v>566.04</v>
      </c>
      <c r="E87" s="1113">
        <f t="shared" si="84"/>
        <v>85.44</v>
      </c>
      <c r="F87" s="1117">
        <v>0.2</v>
      </c>
      <c r="G87" s="1113">
        <f t="shared" si="96"/>
        <v>17.09</v>
      </c>
      <c r="H87" s="1113">
        <f t="shared" si="74"/>
        <v>4.12</v>
      </c>
      <c r="I87" s="1114">
        <f t="shared" si="97"/>
        <v>21.21</v>
      </c>
      <c r="J87" s="939">
        <v>48</v>
      </c>
      <c r="K87" s="998">
        <f t="shared" si="85"/>
        <v>0.30188679245283018</v>
      </c>
      <c r="L87" s="1113">
        <v>566.04</v>
      </c>
      <c r="M87" s="1113">
        <f t="shared" si="86"/>
        <v>170.88</v>
      </c>
      <c r="N87" s="1117">
        <v>1</v>
      </c>
      <c r="O87" s="1113">
        <f t="shared" si="98"/>
        <v>170.88</v>
      </c>
      <c r="P87" s="1113">
        <f t="shared" si="77"/>
        <v>41.16</v>
      </c>
      <c r="Q87" s="1114">
        <f t="shared" si="99"/>
        <v>212.04</v>
      </c>
    </row>
    <row r="88" spans="1:17" x14ac:dyDescent="0.25">
      <c r="A88" s="1146" t="s">
        <v>623</v>
      </c>
      <c r="B88" s="1056">
        <v>24</v>
      </c>
      <c r="C88" s="1113">
        <f t="shared" si="83"/>
        <v>0.15094339622641509</v>
      </c>
      <c r="D88" s="1113">
        <v>566.04</v>
      </c>
      <c r="E88" s="1113">
        <f t="shared" si="84"/>
        <v>85.44</v>
      </c>
      <c r="F88" s="1117">
        <v>0.2</v>
      </c>
      <c r="G88" s="1113">
        <f t="shared" si="96"/>
        <v>17.09</v>
      </c>
      <c r="H88" s="1113">
        <f t="shared" si="74"/>
        <v>4.12</v>
      </c>
      <c r="I88" s="1114">
        <f t="shared" si="97"/>
        <v>21.21</v>
      </c>
      <c r="J88" s="939">
        <v>24</v>
      </c>
      <c r="K88" s="998">
        <f t="shared" si="85"/>
        <v>0.15094339622641509</v>
      </c>
      <c r="L88" s="1113">
        <v>566.04</v>
      </c>
      <c r="M88" s="1113">
        <f t="shared" si="86"/>
        <v>85.44</v>
      </c>
      <c r="N88" s="1117">
        <v>1</v>
      </c>
      <c r="O88" s="1113">
        <f t="shared" si="98"/>
        <v>85.44</v>
      </c>
      <c r="P88" s="1113">
        <f t="shared" si="77"/>
        <v>20.58</v>
      </c>
      <c r="Q88" s="1114">
        <f t="shared" si="99"/>
        <v>106.02</v>
      </c>
    </row>
    <row r="89" spans="1:17" ht="16.149999999999999" customHeight="1" x14ac:dyDescent="0.25">
      <c r="A89" s="1146" t="s">
        <v>601</v>
      </c>
      <c r="B89" s="1056">
        <v>48</v>
      </c>
      <c r="C89" s="1113">
        <f t="shared" si="83"/>
        <v>0.30188679245283018</v>
      </c>
      <c r="D89" s="1113">
        <v>515.16</v>
      </c>
      <c r="E89" s="1113">
        <f t="shared" si="84"/>
        <v>155.51999999999998</v>
      </c>
      <c r="F89" s="1117">
        <v>0.2</v>
      </c>
      <c r="G89" s="1113">
        <f t="shared" si="96"/>
        <v>31.1</v>
      </c>
      <c r="H89" s="1113">
        <f t="shared" si="74"/>
        <v>7.49</v>
      </c>
      <c r="I89" s="1114">
        <f t="shared" si="97"/>
        <v>38.590000000000003</v>
      </c>
      <c r="J89" s="939">
        <v>120</v>
      </c>
      <c r="K89" s="998">
        <f t="shared" si="85"/>
        <v>0.75471698113207553</v>
      </c>
      <c r="L89" s="1113">
        <v>515.16</v>
      </c>
      <c r="M89" s="1113">
        <f t="shared" si="86"/>
        <v>388.8</v>
      </c>
      <c r="N89" s="1117">
        <v>1</v>
      </c>
      <c r="O89" s="1113">
        <f t="shared" si="98"/>
        <v>388.8</v>
      </c>
      <c r="P89" s="1113">
        <f t="shared" si="77"/>
        <v>93.66</v>
      </c>
      <c r="Q89" s="1114">
        <f t="shared" si="99"/>
        <v>482.46000000000004</v>
      </c>
    </row>
    <row r="90" spans="1:17" s="1110" customFormat="1" ht="17.25" customHeight="1" x14ac:dyDescent="0.3">
      <c r="A90" s="1251" t="s">
        <v>1091</v>
      </c>
      <c r="B90" s="1248"/>
      <c r="C90" s="1112"/>
      <c r="D90" s="1112"/>
      <c r="E90" s="1112"/>
      <c r="F90" s="1112"/>
      <c r="G90" s="1112"/>
      <c r="H90" s="1112"/>
      <c r="I90" s="937"/>
      <c r="J90" s="935">
        <f>J91+J93+J108</f>
        <v>1110</v>
      </c>
      <c r="K90" s="1002">
        <f t="shared" ref="K90:Q90" si="100">K91+K93+K108</f>
        <v>6.981132075471697</v>
      </c>
      <c r="L90" s="982"/>
      <c r="M90" s="982"/>
      <c r="N90" s="982"/>
      <c r="O90" s="982">
        <f t="shared" si="100"/>
        <v>4807.2300000000005</v>
      </c>
      <c r="P90" s="982">
        <f t="shared" si="100"/>
        <v>1158.05</v>
      </c>
      <c r="Q90" s="983">
        <f t="shared" si="100"/>
        <v>5965.28</v>
      </c>
    </row>
    <row r="91" spans="1:17" ht="48" customHeight="1" x14ac:dyDescent="0.25">
      <c r="A91" s="1169" t="s">
        <v>11</v>
      </c>
      <c r="B91" s="1249"/>
      <c r="C91" s="972"/>
      <c r="D91" s="972"/>
      <c r="E91" s="972"/>
      <c r="F91" s="972"/>
      <c r="G91" s="972"/>
      <c r="H91" s="972"/>
      <c r="I91" s="973"/>
      <c r="J91" s="978">
        <f>J92</f>
        <v>54</v>
      </c>
      <c r="K91" s="980">
        <f t="shared" ref="K91:Q91" si="101">K92</f>
        <v>0.33962264150943394</v>
      </c>
      <c r="L91" s="976"/>
      <c r="M91" s="976"/>
      <c r="N91" s="976"/>
      <c r="O91" s="976">
        <f t="shared" si="101"/>
        <v>407.55</v>
      </c>
      <c r="P91" s="976">
        <f t="shared" si="101"/>
        <v>98.18</v>
      </c>
      <c r="Q91" s="977">
        <f t="shared" si="101"/>
        <v>505.73</v>
      </c>
    </row>
    <row r="92" spans="1:17" ht="18.75" customHeight="1" x14ac:dyDescent="0.25">
      <c r="A92" s="1146" t="s">
        <v>512</v>
      </c>
      <c r="B92" s="1056"/>
      <c r="C92" s="1113"/>
      <c r="D92" s="1113"/>
      <c r="E92" s="1113"/>
      <c r="F92" s="1113"/>
      <c r="G92" s="1113"/>
      <c r="H92" s="1113"/>
      <c r="I92" s="1114"/>
      <c r="J92" s="939">
        <v>54</v>
      </c>
      <c r="K92" s="998">
        <f t="shared" si="85"/>
        <v>0.33962264150943394</v>
      </c>
      <c r="L92" s="1113">
        <v>1200</v>
      </c>
      <c r="M92" s="1113">
        <f>K92*L92</f>
        <v>407.54716981132071</v>
      </c>
      <c r="N92" s="1117">
        <v>1</v>
      </c>
      <c r="O92" s="1113">
        <f t="shared" ref="O92" si="102">ROUND(M92*N92,2)</f>
        <v>407.55</v>
      </c>
      <c r="P92" s="1113">
        <f t="shared" ref="P92" si="103">ROUND(O92*0.2409,2)</f>
        <v>98.18</v>
      </c>
      <c r="Q92" s="1114">
        <f t="shared" ref="Q92" si="104">SUM(O92:P92)</f>
        <v>505.73</v>
      </c>
    </row>
    <row r="93" spans="1:17" ht="72" customHeight="1" x14ac:dyDescent="0.25">
      <c r="A93" s="1169" t="s">
        <v>9</v>
      </c>
      <c r="B93" s="1059"/>
      <c r="C93" s="972"/>
      <c r="D93" s="972"/>
      <c r="E93" s="972"/>
      <c r="F93" s="972"/>
      <c r="G93" s="972"/>
      <c r="H93" s="972"/>
      <c r="I93" s="973"/>
      <c r="J93" s="978">
        <f>SUM(J94:J107)</f>
        <v>528</v>
      </c>
      <c r="K93" s="980">
        <f t="shared" ref="K93:Q93" si="105">SUM(K94:K107)</f>
        <v>3.3207547169811318</v>
      </c>
      <c r="L93" s="976"/>
      <c r="M93" s="976"/>
      <c r="N93" s="976"/>
      <c r="O93" s="976">
        <f t="shared" si="105"/>
        <v>2520.0000000000005</v>
      </c>
      <c r="P93" s="976">
        <f t="shared" si="105"/>
        <v>607.06999999999994</v>
      </c>
      <c r="Q93" s="977">
        <f t="shared" si="105"/>
        <v>3127.0699999999997</v>
      </c>
    </row>
    <row r="94" spans="1:17" x14ac:dyDescent="0.25">
      <c r="A94" s="1146" t="s">
        <v>1088</v>
      </c>
      <c r="B94" s="1056"/>
      <c r="C94" s="1113"/>
      <c r="D94" s="1113"/>
      <c r="E94" s="1113"/>
      <c r="F94" s="1113"/>
      <c r="G94" s="1113"/>
      <c r="H94" s="1113"/>
      <c r="I94" s="1114"/>
      <c r="J94" s="939">
        <v>48</v>
      </c>
      <c r="K94" s="998">
        <f t="shared" si="85"/>
        <v>0.30188679245283018</v>
      </c>
      <c r="L94" s="1113">
        <v>763.2</v>
      </c>
      <c r="M94" s="1113">
        <f t="shared" ref="M94:M144" si="106">K94*L94</f>
        <v>230.4</v>
      </c>
      <c r="N94" s="1117">
        <v>1</v>
      </c>
      <c r="O94" s="1113">
        <f t="shared" ref="O94" si="107">ROUND(M94*N94,2)</f>
        <v>230.4</v>
      </c>
      <c r="P94" s="1113">
        <f t="shared" ref="P94:P117" si="108">ROUND(O94*0.2409,2)</f>
        <v>55.5</v>
      </c>
      <c r="Q94" s="1114">
        <f t="shared" ref="Q94" si="109">SUM(O94:P94)</f>
        <v>285.89999999999998</v>
      </c>
    </row>
    <row r="95" spans="1:17" x14ac:dyDescent="0.25">
      <c r="A95" s="1146" t="s">
        <v>1088</v>
      </c>
      <c r="B95" s="1056"/>
      <c r="C95" s="1113"/>
      <c r="D95" s="1113"/>
      <c r="E95" s="1113"/>
      <c r="F95" s="1113"/>
      <c r="G95" s="1113"/>
      <c r="H95" s="1113"/>
      <c r="I95" s="1114"/>
      <c r="J95" s="939">
        <v>48</v>
      </c>
      <c r="K95" s="998">
        <f t="shared" si="85"/>
        <v>0.30188679245283018</v>
      </c>
      <c r="L95" s="1113">
        <v>763.2</v>
      </c>
      <c r="M95" s="1113">
        <f t="shared" si="106"/>
        <v>230.4</v>
      </c>
      <c r="N95" s="1117">
        <v>1</v>
      </c>
      <c r="O95" s="1113">
        <f t="shared" ref="O95:O107" si="110">ROUND(M95*N95,2)</f>
        <v>230.4</v>
      </c>
      <c r="P95" s="1113">
        <f t="shared" si="108"/>
        <v>55.5</v>
      </c>
      <c r="Q95" s="1114">
        <f t="shared" ref="Q95:Q107" si="111">SUM(O95:P95)</f>
        <v>285.89999999999998</v>
      </c>
    </row>
    <row r="96" spans="1:17" x14ac:dyDescent="0.25">
      <c r="A96" s="1146" t="s">
        <v>1088</v>
      </c>
      <c r="B96" s="1056"/>
      <c r="C96" s="1113"/>
      <c r="D96" s="1113"/>
      <c r="E96" s="1113"/>
      <c r="F96" s="1113"/>
      <c r="G96" s="1113"/>
      <c r="H96" s="1113"/>
      <c r="I96" s="1114"/>
      <c r="J96" s="939">
        <v>12</v>
      </c>
      <c r="K96" s="998">
        <f t="shared" si="85"/>
        <v>7.5471698113207544E-2</v>
      </c>
      <c r="L96" s="1113">
        <v>763.2</v>
      </c>
      <c r="M96" s="1113">
        <f t="shared" si="106"/>
        <v>57.6</v>
      </c>
      <c r="N96" s="1117">
        <v>1</v>
      </c>
      <c r="O96" s="1113">
        <f t="shared" si="110"/>
        <v>57.6</v>
      </c>
      <c r="P96" s="1113">
        <f t="shared" si="108"/>
        <v>13.88</v>
      </c>
      <c r="Q96" s="1114">
        <f t="shared" si="111"/>
        <v>71.48</v>
      </c>
    </row>
    <row r="97" spans="1:17" x14ac:dyDescent="0.25">
      <c r="A97" s="1146" t="s">
        <v>1088</v>
      </c>
      <c r="B97" s="1056"/>
      <c r="C97" s="1113"/>
      <c r="D97" s="1113"/>
      <c r="E97" s="1113"/>
      <c r="F97" s="1113"/>
      <c r="G97" s="1113"/>
      <c r="H97" s="1113"/>
      <c r="I97" s="1114"/>
      <c r="J97" s="939">
        <v>12</v>
      </c>
      <c r="K97" s="998">
        <f t="shared" si="85"/>
        <v>7.5471698113207544E-2</v>
      </c>
      <c r="L97" s="1113">
        <v>763.2</v>
      </c>
      <c r="M97" s="1113">
        <f t="shared" si="106"/>
        <v>57.6</v>
      </c>
      <c r="N97" s="1117">
        <v>1</v>
      </c>
      <c r="O97" s="1113">
        <f t="shared" si="110"/>
        <v>57.6</v>
      </c>
      <c r="P97" s="1113">
        <f t="shared" si="108"/>
        <v>13.88</v>
      </c>
      <c r="Q97" s="1114">
        <f t="shared" si="111"/>
        <v>71.48</v>
      </c>
    </row>
    <row r="98" spans="1:17" x14ac:dyDescent="0.25">
      <c r="A98" s="1146" t="s">
        <v>1088</v>
      </c>
      <c r="B98" s="1056"/>
      <c r="C98" s="1113"/>
      <c r="D98" s="1113"/>
      <c r="E98" s="1113"/>
      <c r="F98" s="1113"/>
      <c r="G98" s="1113"/>
      <c r="H98" s="1113"/>
      <c r="I98" s="1114"/>
      <c r="J98" s="939">
        <v>72</v>
      </c>
      <c r="K98" s="998">
        <f t="shared" si="85"/>
        <v>0.45283018867924529</v>
      </c>
      <c r="L98" s="1113">
        <v>763.2</v>
      </c>
      <c r="M98" s="1113">
        <f t="shared" si="106"/>
        <v>345.6</v>
      </c>
      <c r="N98" s="1117">
        <v>1</v>
      </c>
      <c r="O98" s="1113">
        <f t="shared" si="110"/>
        <v>345.6</v>
      </c>
      <c r="P98" s="1113">
        <f t="shared" si="108"/>
        <v>83.26</v>
      </c>
      <c r="Q98" s="1114">
        <f t="shared" si="111"/>
        <v>428.86</v>
      </c>
    </row>
    <row r="99" spans="1:17" x14ac:dyDescent="0.25">
      <c r="A99" s="1146" t="s">
        <v>1088</v>
      </c>
      <c r="B99" s="1056"/>
      <c r="C99" s="1113"/>
      <c r="D99" s="1113"/>
      <c r="E99" s="1113"/>
      <c r="F99" s="1113"/>
      <c r="G99" s="1113"/>
      <c r="H99" s="1113"/>
      <c r="I99" s="1114"/>
      <c r="J99" s="939">
        <v>12</v>
      </c>
      <c r="K99" s="998">
        <f t="shared" si="85"/>
        <v>7.5471698113207544E-2</v>
      </c>
      <c r="L99" s="1113">
        <v>763.2</v>
      </c>
      <c r="M99" s="1113">
        <f t="shared" si="106"/>
        <v>57.6</v>
      </c>
      <c r="N99" s="1117">
        <v>1</v>
      </c>
      <c r="O99" s="1113">
        <f t="shared" si="110"/>
        <v>57.6</v>
      </c>
      <c r="P99" s="1113">
        <f t="shared" si="108"/>
        <v>13.88</v>
      </c>
      <c r="Q99" s="1114">
        <f t="shared" si="111"/>
        <v>71.48</v>
      </c>
    </row>
    <row r="100" spans="1:17" x14ac:dyDescent="0.25">
      <c r="A100" s="1146" t="s">
        <v>1088</v>
      </c>
      <c r="B100" s="1056"/>
      <c r="C100" s="1113"/>
      <c r="D100" s="1113"/>
      <c r="E100" s="1113"/>
      <c r="F100" s="1113"/>
      <c r="G100" s="1113"/>
      <c r="H100" s="1113"/>
      <c r="I100" s="1114"/>
      <c r="J100" s="939">
        <v>72</v>
      </c>
      <c r="K100" s="998">
        <f t="shared" si="85"/>
        <v>0.45283018867924529</v>
      </c>
      <c r="L100" s="1113">
        <v>763.2</v>
      </c>
      <c r="M100" s="1113">
        <f t="shared" si="106"/>
        <v>345.6</v>
      </c>
      <c r="N100" s="1117">
        <v>1</v>
      </c>
      <c r="O100" s="1113">
        <f t="shared" si="110"/>
        <v>345.6</v>
      </c>
      <c r="P100" s="1113">
        <f t="shared" si="108"/>
        <v>83.26</v>
      </c>
      <c r="Q100" s="1114">
        <f t="shared" si="111"/>
        <v>428.86</v>
      </c>
    </row>
    <row r="101" spans="1:17" x14ac:dyDescent="0.25">
      <c r="A101" s="1146" t="s">
        <v>1088</v>
      </c>
      <c r="B101" s="1056"/>
      <c r="C101" s="1113"/>
      <c r="D101" s="1113"/>
      <c r="E101" s="1113"/>
      <c r="F101" s="1113"/>
      <c r="G101" s="1113"/>
      <c r="H101" s="1113"/>
      <c r="I101" s="1114"/>
      <c r="J101" s="939">
        <v>48</v>
      </c>
      <c r="K101" s="998">
        <f t="shared" si="85"/>
        <v>0.30188679245283018</v>
      </c>
      <c r="L101" s="1113">
        <v>763.2</v>
      </c>
      <c r="M101" s="1113">
        <f t="shared" si="106"/>
        <v>230.4</v>
      </c>
      <c r="N101" s="1117">
        <v>1</v>
      </c>
      <c r="O101" s="1113">
        <f t="shared" si="110"/>
        <v>230.4</v>
      </c>
      <c r="P101" s="1113">
        <f t="shared" si="108"/>
        <v>55.5</v>
      </c>
      <c r="Q101" s="1114">
        <f t="shared" si="111"/>
        <v>285.89999999999998</v>
      </c>
    </row>
    <row r="102" spans="1:17" x14ac:dyDescent="0.25">
      <c r="A102" s="1146" t="s">
        <v>1088</v>
      </c>
      <c r="B102" s="1056"/>
      <c r="C102" s="1113"/>
      <c r="D102" s="1113"/>
      <c r="E102" s="1113"/>
      <c r="F102" s="1113"/>
      <c r="G102" s="1113"/>
      <c r="H102" s="1113"/>
      <c r="I102" s="1114"/>
      <c r="J102" s="939">
        <v>24</v>
      </c>
      <c r="K102" s="998">
        <f t="shared" si="85"/>
        <v>0.15094339622641509</v>
      </c>
      <c r="L102" s="1113">
        <v>763.2</v>
      </c>
      <c r="M102" s="1113">
        <f t="shared" si="106"/>
        <v>115.2</v>
      </c>
      <c r="N102" s="1117">
        <v>1</v>
      </c>
      <c r="O102" s="1113">
        <f t="shared" si="110"/>
        <v>115.2</v>
      </c>
      <c r="P102" s="1113">
        <f t="shared" si="108"/>
        <v>27.75</v>
      </c>
      <c r="Q102" s="1114">
        <f t="shared" si="111"/>
        <v>142.94999999999999</v>
      </c>
    </row>
    <row r="103" spans="1:17" x14ac:dyDescent="0.25">
      <c r="A103" s="1146" t="s">
        <v>1088</v>
      </c>
      <c r="B103" s="1056"/>
      <c r="C103" s="1113"/>
      <c r="D103" s="1113"/>
      <c r="E103" s="1113"/>
      <c r="F103" s="1113"/>
      <c r="G103" s="1113"/>
      <c r="H103" s="1113"/>
      <c r="I103" s="1114"/>
      <c r="J103" s="939">
        <v>48</v>
      </c>
      <c r="K103" s="998">
        <f t="shared" si="85"/>
        <v>0.30188679245283018</v>
      </c>
      <c r="L103" s="1113">
        <v>763.2</v>
      </c>
      <c r="M103" s="1113">
        <f t="shared" si="106"/>
        <v>230.4</v>
      </c>
      <c r="N103" s="1117">
        <v>1</v>
      </c>
      <c r="O103" s="1113">
        <f t="shared" si="110"/>
        <v>230.4</v>
      </c>
      <c r="P103" s="1113">
        <f t="shared" si="108"/>
        <v>55.5</v>
      </c>
      <c r="Q103" s="1114">
        <f t="shared" si="111"/>
        <v>285.89999999999998</v>
      </c>
    </row>
    <row r="104" spans="1:17" x14ac:dyDescent="0.25">
      <c r="A104" s="1146" t="s">
        <v>1088</v>
      </c>
      <c r="B104" s="1056"/>
      <c r="C104" s="1113"/>
      <c r="D104" s="1113"/>
      <c r="E104" s="1113"/>
      <c r="F104" s="1113"/>
      <c r="G104" s="1113"/>
      <c r="H104" s="1113"/>
      <c r="I104" s="1114"/>
      <c r="J104" s="939">
        <v>24</v>
      </c>
      <c r="K104" s="998">
        <f t="shared" si="85"/>
        <v>0.15094339622641509</v>
      </c>
      <c r="L104" s="1113">
        <v>763.2</v>
      </c>
      <c r="M104" s="1113">
        <f t="shared" si="106"/>
        <v>115.2</v>
      </c>
      <c r="N104" s="1117">
        <v>1</v>
      </c>
      <c r="O104" s="1113">
        <f t="shared" si="110"/>
        <v>115.2</v>
      </c>
      <c r="P104" s="1113">
        <f t="shared" si="108"/>
        <v>27.75</v>
      </c>
      <c r="Q104" s="1114">
        <f t="shared" si="111"/>
        <v>142.94999999999999</v>
      </c>
    </row>
    <row r="105" spans="1:17" x14ac:dyDescent="0.25">
      <c r="A105" s="1146" t="s">
        <v>1088</v>
      </c>
      <c r="B105" s="1056"/>
      <c r="C105" s="1113"/>
      <c r="D105" s="1113"/>
      <c r="E105" s="1113"/>
      <c r="F105" s="1113"/>
      <c r="G105" s="1113"/>
      <c r="H105" s="1113"/>
      <c r="I105" s="1114"/>
      <c r="J105" s="939">
        <v>24</v>
      </c>
      <c r="K105" s="998">
        <f t="shared" si="85"/>
        <v>0.15094339622641509</v>
      </c>
      <c r="L105" s="1113">
        <v>763.2</v>
      </c>
      <c r="M105" s="1113">
        <f t="shared" si="106"/>
        <v>115.2</v>
      </c>
      <c r="N105" s="1117">
        <v>1</v>
      </c>
      <c r="O105" s="1113">
        <f t="shared" si="110"/>
        <v>115.2</v>
      </c>
      <c r="P105" s="1113">
        <f t="shared" si="108"/>
        <v>27.75</v>
      </c>
      <c r="Q105" s="1114">
        <f t="shared" si="111"/>
        <v>142.94999999999999</v>
      </c>
    </row>
    <row r="106" spans="1:17" x14ac:dyDescent="0.25">
      <c r="A106" s="1146" t="s">
        <v>1088</v>
      </c>
      <c r="B106" s="1056"/>
      <c r="C106" s="1113"/>
      <c r="D106" s="1113"/>
      <c r="E106" s="1113"/>
      <c r="F106" s="1113"/>
      <c r="G106" s="1113"/>
      <c r="H106" s="1113"/>
      <c r="I106" s="1114"/>
      <c r="J106" s="939">
        <v>60</v>
      </c>
      <c r="K106" s="998">
        <f t="shared" si="85"/>
        <v>0.37735849056603776</v>
      </c>
      <c r="L106" s="1113">
        <v>763.2</v>
      </c>
      <c r="M106" s="1113">
        <f t="shared" si="106"/>
        <v>288.00000000000006</v>
      </c>
      <c r="N106" s="1117">
        <v>1</v>
      </c>
      <c r="O106" s="1113">
        <f t="shared" si="110"/>
        <v>288</v>
      </c>
      <c r="P106" s="1113">
        <f t="shared" si="108"/>
        <v>69.38</v>
      </c>
      <c r="Q106" s="1114">
        <f t="shared" si="111"/>
        <v>357.38</v>
      </c>
    </row>
    <row r="107" spans="1:17" x14ac:dyDescent="0.25">
      <c r="A107" s="1146" t="s">
        <v>1088</v>
      </c>
      <c r="B107" s="1056"/>
      <c r="C107" s="1113"/>
      <c r="D107" s="1113"/>
      <c r="E107" s="1113"/>
      <c r="F107" s="1113"/>
      <c r="G107" s="1113"/>
      <c r="H107" s="1113"/>
      <c r="I107" s="1114"/>
      <c r="J107" s="939">
        <v>24</v>
      </c>
      <c r="K107" s="998">
        <f t="shared" si="85"/>
        <v>0.15094339622641509</v>
      </c>
      <c r="L107" s="1113">
        <v>667.8</v>
      </c>
      <c r="M107" s="1113">
        <f t="shared" si="106"/>
        <v>100.79999999999998</v>
      </c>
      <c r="N107" s="1117">
        <v>1</v>
      </c>
      <c r="O107" s="1113">
        <f t="shared" si="110"/>
        <v>100.8</v>
      </c>
      <c r="P107" s="1113">
        <f t="shared" si="108"/>
        <v>24.28</v>
      </c>
      <c r="Q107" s="1114">
        <f t="shared" si="111"/>
        <v>125.08</v>
      </c>
    </row>
    <row r="108" spans="1:17" ht="51" customHeight="1" x14ac:dyDescent="0.25">
      <c r="A108" s="1169" t="s">
        <v>10</v>
      </c>
      <c r="B108" s="1059"/>
      <c r="C108" s="972"/>
      <c r="D108" s="972"/>
      <c r="E108" s="972"/>
      <c r="F108" s="972"/>
      <c r="G108" s="972"/>
      <c r="H108" s="972"/>
      <c r="I108" s="973"/>
      <c r="J108" s="978">
        <f>SUM(J109:J117)</f>
        <v>528</v>
      </c>
      <c r="K108" s="980">
        <f t="shared" ref="K108:Q108" si="112">SUM(K109:K117)</f>
        <v>3.3207547169811318</v>
      </c>
      <c r="L108" s="976"/>
      <c r="M108" s="976"/>
      <c r="N108" s="976"/>
      <c r="O108" s="976">
        <f t="shared" si="112"/>
        <v>1879.68</v>
      </c>
      <c r="P108" s="976">
        <f t="shared" si="112"/>
        <v>452.7999999999999</v>
      </c>
      <c r="Q108" s="977">
        <f t="shared" si="112"/>
        <v>2332.48</v>
      </c>
    </row>
    <row r="109" spans="1:17" x14ac:dyDescent="0.25">
      <c r="A109" s="1146" t="s">
        <v>623</v>
      </c>
      <c r="B109" s="1056"/>
      <c r="C109" s="1113"/>
      <c r="D109" s="1113"/>
      <c r="E109" s="1113"/>
      <c r="F109" s="1113"/>
      <c r="G109" s="1113"/>
      <c r="H109" s="1113"/>
      <c r="I109" s="1114"/>
      <c r="J109" s="939">
        <v>48</v>
      </c>
      <c r="K109" s="998">
        <f t="shared" si="85"/>
        <v>0.30188679245283018</v>
      </c>
      <c r="L109" s="1113">
        <v>566.04</v>
      </c>
      <c r="M109" s="1113">
        <f t="shared" si="106"/>
        <v>170.88</v>
      </c>
      <c r="N109" s="1117">
        <v>1</v>
      </c>
      <c r="O109" s="1113">
        <f t="shared" ref="O109" si="113">ROUND(M109*N109,2)</f>
        <v>170.88</v>
      </c>
      <c r="P109" s="1113">
        <f t="shared" si="108"/>
        <v>41.16</v>
      </c>
      <c r="Q109" s="1114">
        <f t="shared" ref="Q109" si="114">SUM(O109:P109)</f>
        <v>212.04</v>
      </c>
    </row>
    <row r="110" spans="1:17" x14ac:dyDescent="0.25">
      <c r="A110" s="1146" t="s">
        <v>623</v>
      </c>
      <c r="B110" s="1056"/>
      <c r="C110" s="1113"/>
      <c r="D110" s="1113"/>
      <c r="E110" s="1113"/>
      <c r="F110" s="1113"/>
      <c r="G110" s="1113"/>
      <c r="H110" s="1113"/>
      <c r="I110" s="1114"/>
      <c r="J110" s="939">
        <v>24</v>
      </c>
      <c r="K110" s="998">
        <f t="shared" si="85"/>
        <v>0.15094339622641509</v>
      </c>
      <c r="L110" s="1113">
        <v>566.04</v>
      </c>
      <c r="M110" s="1113">
        <f t="shared" si="106"/>
        <v>85.44</v>
      </c>
      <c r="N110" s="1117">
        <v>1</v>
      </c>
      <c r="O110" s="1113">
        <f t="shared" ref="O110:O117" si="115">ROUND(M110*N110,2)</f>
        <v>85.44</v>
      </c>
      <c r="P110" s="1113">
        <f t="shared" si="108"/>
        <v>20.58</v>
      </c>
      <c r="Q110" s="1114">
        <f t="shared" ref="Q110:Q117" si="116">SUM(O110:P110)</f>
        <v>106.02</v>
      </c>
    </row>
    <row r="111" spans="1:17" x14ac:dyDescent="0.25">
      <c r="A111" s="1146" t="s">
        <v>623</v>
      </c>
      <c r="B111" s="1056"/>
      <c r="C111" s="1113"/>
      <c r="D111" s="1113"/>
      <c r="E111" s="1113"/>
      <c r="F111" s="1113"/>
      <c r="G111" s="1113"/>
      <c r="H111" s="1113"/>
      <c r="I111" s="1114"/>
      <c r="J111" s="939">
        <v>120</v>
      </c>
      <c r="K111" s="998">
        <f t="shared" si="85"/>
        <v>0.75471698113207553</v>
      </c>
      <c r="L111" s="1113">
        <v>566.04</v>
      </c>
      <c r="M111" s="1113">
        <f t="shared" si="106"/>
        <v>427.2</v>
      </c>
      <c r="N111" s="1117">
        <v>1</v>
      </c>
      <c r="O111" s="1113">
        <f t="shared" si="115"/>
        <v>427.2</v>
      </c>
      <c r="P111" s="1113">
        <f t="shared" si="108"/>
        <v>102.91</v>
      </c>
      <c r="Q111" s="1114">
        <f t="shared" si="116"/>
        <v>530.11</v>
      </c>
    </row>
    <row r="112" spans="1:17" x14ac:dyDescent="0.25">
      <c r="A112" s="1146" t="s">
        <v>623</v>
      </c>
      <c r="B112" s="1056"/>
      <c r="C112" s="1113"/>
      <c r="D112" s="1113"/>
      <c r="E112" s="1113"/>
      <c r="F112" s="1113"/>
      <c r="G112" s="1113"/>
      <c r="H112" s="1113"/>
      <c r="I112" s="1114"/>
      <c r="J112" s="939">
        <v>48</v>
      </c>
      <c r="K112" s="998">
        <f t="shared" si="85"/>
        <v>0.30188679245283018</v>
      </c>
      <c r="L112" s="1113">
        <v>566.04</v>
      </c>
      <c r="M112" s="1113">
        <f t="shared" si="106"/>
        <v>170.88</v>
      </c>
      <c r="N112" s="1117">
        <v>1</v>
      </c>
      <c r="O112" s="1113">
        <f t="shared" si="115"/>
        <v>170.88</v>
      </c>
      <c r="P112" s="1113">
        <f t="shared" si="108"/>
        <v>41.16</v>
      </c>
      <c r="Q112" s="1114">
        <f t="shared" si="116"/>
        <v>212.04</v>
      </c>
    </row>
    <row r="113" spans="1:17" x14ac:dyDescent="0.25">
      <c r="A113" s="1146" t="s">
        <v>623</v>
      </c>
      <c r="B113" s="1056"/>
      <c r="C113" s="1113"/>
      <c r="D113" s="1113"/>
      <c r="E113" s="1113"/>
      <c r="F113" s="1113"/>
      <c r="G113" s="1113"/>
      <c r="H113" s="1113"/>
      <c r="I113" s="1114"/>
      <c r="J113" s="939">
        <v>72</v>
      </c>
      <c r="K113" s="998">
        <f t="shared" si="85"/>
        <v>0.45283018867924529</v>
      </c>
      <c r="L113" s="1113">
        <v>566.04</v>
      </c>
      <c r="M113" s="1113">
        <f t="shared" si="106"/>
        <v>256.32</v>
      </c>
      <c r="N113" s="1117">
        <v>1</v>
      </c>
      <c r="O113" s="1113">
        <f t="shared" si="115"/>
        <v>256.32</v>
      </c>
      <c r="P113" s="1113">
        <f t="shared" si="108"/>
        <v>61.75</v>
      </c>
      <c r="Q113" s="1114">
        <f t="shared" si="116"/>
        <v>318.07</v>
      </c>
    </row>
    <row r="114" spans="1:17" x14ac:dyDescent="0.25">
      <c r="A114" s="1146" t="s">
        <v>623</v>
      </c>
      <c r="B114" s="1056"/>
      <c r="C114" s="1113"/>
      <c r="D114" s="1113"/>
      <c r="E114" s="1113"/>
      <c r="F114" s="1113"/>
      <c r="G114" s="1113"/>
      <c r="H114" s="1113"/>
      <c r="I114" s="1114"/>
      <c r="J114" s="939">
        <v>24</v>
      </c>
      <c r="K114" s="998">
        <f t="shared" si="85"/>
        <v>0.15094339622641509</v>
      </c>
      <c r="L114" s="1113">
        <v>566.04</v>
      </c>
      <c r="M114" s="1113">
        <f t="shared" si="106"/>
        <v>85.44</v>
      </c>
      <c r="N114" s="1117">
        <v>1</v>
      </c>
      <c r="O114" s="1113">
        <f t="shared" si="115"/>
        <v>85.44</v>
      </c>
      <c r="P114" s="1113">
        <f t="shared" si="108"/>
        <v>20.58</v>
      </c>
      <c r="Q114" s="1114">
        <f t="shared" si="116"/>
        <v>106.02</v>
      </c>
    </row>
    <row r="115" spans="1:17" x14ac:dyDescent="0.25">
      <c r="A115" s="1146" t="s">
        <v>623</v>
      </c>
      <c r="B115" s="1056"/>
      <c r="C115" s="1113"/>
      <c r="D115" s="1113"/>
      <c r="E115" s="1113"/>
      <c r="F115" s="1113"/>
      <c r="G115" s="1113"/>
      <c r="H115" s="1113"/>
      <c r="I115" s="1114"/>
      <c r="J115" s="939">
        <v>72</v>
      </c>
      <c r="K115" s="998">
        <f t="shared" si="85"/>
        <v>0.45283018867924529</v>
      </c>
      <c r="L115" s="1113">
        <v>566.04</v>
      </c>
      <c r="M115" s="1113">
        <f t="shared" si="106"/>
        <v>256.32</v>
      </c>
      <c r="N115" s="1117">
        <v>1</v>
      </c>
      <c r="O115" s="1113">
        <f t="shared" si="115"/>
        <v>256.32</v>
      </c>
      <c r="P115" s="1113">
        <f t="shared" si="108"/>
        <v>61.75</v>
      </c>
      <c r="Q115" s="1114">
        <f t="shared" si="116"/>
        <v>318.07</v>
      </c>
    </row>
    <row r="116" spans="1:17" x14ac:dyDescent="0.25">
      <c r="A116" s="1146" t="s">
        <v>623</v>
      </c>
      <c r="B116" s="1056"/>
      <c r="C116" s="1113"/>
      <c r="D116" s="1113"/>
      <c r="E116" s="1113"/>
      <c r="F116" s="1113"/>
      <c r="G116" s="1113"/>
      <c r="H116" s="1113"/>
      <c r="I116" s="1114"/>
      <c r="J116" s="939">
        <v>96</v>
      </c>
      <c r="K116" s="998">
        <f t="shared" si="85"/>
        <v>0.60377358490566035</v>
      </c>
      <c r="L116" s="1113">
        <v>566.04</v>
      </c>
      <c r="M116" s="1113">
        <f t="shared" si="106"/>
        <v>341.76</v>
      </c>
      <c r="N116" s="1117">
        <v>1</v>
      </c>
      <c r="O116" s="1113">
        <f t="shared" si="115"/>
        <v>341.76</v>
      </c>
      <c r="P116" s="1113">
        <f t="shared" si="108"/>
        <v>82.33</v>
      </c>
      <c r="Q116" s="1114">
        <f t="shared" si="116"/>
        <v>424.09</v>
      </c>
    </row>
    <row r="117" spans="1:17" x14ac:dyDescent="0.25">
      <c r="A117" s="1146" t="s">
        <v>623</v>
      </c>
      <c r="B117" s="1056"/>
      <c r="C117" s="1113"/>
      <c r="D117" s="1113"/>
      <c r="E117" s="1113"/>
      <c r="F117" s="1113"/>
      <c r="G117" s="1113"/>
      <c r="H117" s="1113"/>
      <c r="I117" s="1114"/>
      <c r="J117" s="939">
        <v>24</v>
      </c>
      <c r="K117" s="998">
        <f t="shared" si="85"/>
        <v>0.15094339622641509</v>
      </c>
      <c r="L117" s="1113">
        <v>566.04</v>
      </c>
      <c r="M117" s="1113">
        <f t="shared" si="106"/>
        <v>85.44</v>
      </c>
      <c r="N117" s="1117">
        <v>1</v>
      </c>
      <c r="O117" s="1113">
        <f t="shared" si="115"/>
        <v>85.44</v>
      </c>
      <c r="P117" s="1113">
        <f t="shared" si="108"/>
        <v>20.58</v>
      </c>
      <c r="Q117" s="1114">
        <f t="shared" si="116"/>
        <v>106.02</v>
      </c>
    </row>
    <row r="118" spans="1:17" s="1110" customFormat="1" ht="17.25" customHeight="1" x14ac:dyDescent="0.3">
      <c r="A118" s="1251" t="s">
        <v>1092</v>
      </c>
      <c r="B118" s="727">
        <f t="shared" ref="B118" si="117">B119+B124</f>
        <v>12</v>
      </c>
      <c r="C118" s="1112">
        <f t="shared" ref="C118" si="118">C119+C124</f>
        <v>7.5471698113207558E-2</v>
      </c>
      <c r="D118" s="1112"/>
      <c r="E118" s="1112"/>
      <c r="F118" s="728"/>
      <c r="G118" s="1112">
        <f t="shared" ref="G118" si="119">G119+G124</f>
        <v>10.55</v>
      </c>
      <c r="H118" s="1112">
        <f t="shared" ref="H118" si="120">H119+H124</f>
        <v>2.54</v>
      </c>
      <c r="I118" s="937">
        <f t="shared" ref="I118" si="121">I119+I124</f>
        <v>13.09</v>
      </c>
      <c r="J118" s="935">
        <f t="shared" ref="J118" si="122">J119+J124</f>
        <v>112</v>
      </c>
      <c r="K118" s="1002">
        <f t="shared" ref="K118" si="123">K119+K124</f>
        <v>0.70440251572327051</v>
      </c>
      <c r="L118" s="1112"/>
      <c r="M118" s="1112"/>
      <c r="N118" s="1121"/>
      <c r="O118" s="1112">
        <f t="shared" ref="O118" si="124">O119+O124</f>
        <v>457</v>
      </c>
      <c r="P118" s="1112">
        <f t="shared" ref="P118" si="125">P119+P124</f>
        <v>110.09</v>
      </c>
      <c r="Q118" s="937">
        <f t="shared" ref="Q118" si="126">Q119+Q124</f>
        <v>567.08999999999992</v>
      </c>
    </row>
    <row r="119" spans="1:17" ht="70.150000000000006" customHeight="1" x14ac:dyDescent="0.25">
      <c r="A119" s="1169" t="s">
        <v>9</v>
      </c>
      <c r="B119" s="1035">
        <f>SUM(B120:B123)</f>
        <v>8</v>
      </c>
      <c r="C119" s="972">
        <f t="shared" ref="C119:I119" si="127">SUM(C120:C123)</f>
        <v>5.0314465408805034E-2</v>
      </c>
      <c r="D119" s="972"/>
      <c r="E119" s="972"/>
      <c r="F119" s="1225"/>
      <c r="G119" s="972">
        <f t="shared" si="127"/>
        <v>7.56</v>
      </c>
      <c r="H119" s="972">
        <f t="shared" si="127"/>
        <v>1.82</v>
      </c>
      <c r="I119" s="973">
        <f t="shared" si="127"/>
        <v>9.379999999999999</v>
      </c>
      <c r="J119" s="978">
        <f>SUM(J120:J123)</f>
        <v>44</v>
      </c>
      <c r="K119" s="980">
        <f t="shared" ref="K119" si="128">SUM(K120:K123)</f>
        <v>0.27672955974842767</v>
      </c>
      <c r="L119" s="972"/>
      <c r="M119" s="972"/>
      <c r="N119" s="1118"/>
      <c r="O119" s="972">
        <f t="shared" ref="O119" si="129">SUM(O120:O123)</f>
        <v>207</v>
      </c>
      <c r="P119" s="972">
        <f t="shared" ref="P119" si="130">SUM(P120:P123)</f>
        <v>49.86</v>
      </c>
      <c r="Q119" s="973">
        <f t="shared" ref="Q119" si="131">SUM(Q120:Q123)</f>
        <v>256.86</v>
      </c>
    </row>
    <row r="120" spans="1:17" x14ac:dyDescent="0.25">
      <c r="A120" s="1146" t="s">
        <v>1088</v>
      </c>
      <c r="B120" s="1056">
        <v>4</v>
      </c>
      <c r="C120" s="1113">
        <f>B120/159</f>
        <v>2.5157232704402517E-2</v>
      </c>
      <c r="D120" s="1113">
        <v>763.2</v>
      </c>
      <c r="E120" s="1113">
        <f>C120*D120</f>
        <v>19.200000000000003</v>
      </c>
      <c r="F120" s="1117">
        <v>0.2</v>
      </c>
      <c r="G120" s="1113">
        <f t="shared" ref="G120" si="132">ROUND(E120*F120,2)</f>
        <v>3.84</v>
      </c>
      <c r="H120" s="1113">
        <f t="shared" ref="H120:H123" si="133">ROUND(G120*0.2409,2)</f>
        <v>0.93</v>
      </c>
      <c r="I120" s="1114">
        <f t="shared" ref="I120" si="134">SUM(G120:H120)</f>
        <v>4.7699999999999996</v>
      </c>
      <c r="J120" s="939">
        <v>20</v>
      </c>
      <c r="K120" s="998">
        <f t="shared" si="85"/>
        <v>0.12578616352201258</v>
      </c>
      <c r="L120" s="1113">
        <v>763.2</v>
      </c>
      <c r="M120" s="1113">
        <f t="shared" si="106"/>
        <v>96</v>
      </c>
      <c r="N120" s="1117">
        <v>1</v>
      </c>
      <c r="O120" s="1113">
        <f t="shared" ref="O120" si="135">ROUND(M120*N120,2)</f>
        <v>96</v>
      </c>
      <c r="P120" s="1113">
        <f t="shared" ref="P120:P126" si="136">ROUND(O120*0.2409,2)</f>
        <v>23.13</v>
      </c>
      <c r="Q120" s="1114">
        <f t="shared" ref="Q120" si="137">SUM(O120:P120)</f>
        <v>119.13</v>
      </c>
    </row>
    <row r="121" spans="1:17" x14ac:dyDescent="0.25">
      <c r="A121" s="1146" t="s">
        <v>1088</v>
      </c>
      <c r="B121" s="1056">
        <v>2</v>
      </c>
      <c r="C121" s="1113">
        <f t="shared" ref="C121:C126" si="138">B121/159</f>
        <v>1.2578616352201259E-2</v>
      </c>
      <c r="D121" s="1113">
        <v>763.2</v>
      </c>
      <c r="E121" s="1113">
        <f t="shared" ref="E121:E126" si="139">C121*D121</f>
        <v>9.6000000000000014</v>
      </c>
      <c r="F121" s="1117">
        <v>0.2</v>
      </c>
      <c r="G121" s="1113">
        <f t="shared" ref="G121:G123" si="140">ROUND(E121*F121,2)</f>
        <v>1.92</v>
      </c>
      <c r="H121" s="1113">
        <f t="shared" si="133"/>
        <v>0.46</v>
      </c>
      <c r="I121" s="1114">
        <f t="shared" ref="I121:I123" si="141">SUM(G121:H121)</f>
        <v>2.38</v>
      </c>
      <c r="J121" s="939">
        <v>10</v>
      </c>
      <c r="K121" s="998">
        <f t="shared" si="85"/>
        <v>6.2893081761006289E-2</v>
      </c>
      <c r="L121" s="1113">
        <v>763.2</v>
      </c>
      <c r="M121" s="1113">
        <f t="shared" si="106"/>
        <v>48</v>
      </c>
      <c r="N121" s="1117">
        <v>1</v>
      </c>
      <c r="O121" s="1113">
        <f t="shared" ref="O121:O123" si="142">ROUND(M121*N121,2)</f>
        <v>48</v>
      </c>
      <c r="P121" s="1113">
        <f t="shared" si="136"/>
        <v>11.56</v>
      </c>
      <c r="Q121" s="1114">
        <f t="shared" ref="Q121:Q123" si="143">SUM(O121:P121)</f>
        <v>59.56</v>
      </c>
    </row>
    <row r="122" spans="1:17" x14ac:dyDescent="0.25">
      <c r="A122" s="1146" t="s">
        <v>1088</v>
      </c>
      <c r="B122" s="1056">
        <v>1</v>
      </c>
      <c r="C122" s="1113">
        <f t="shared" si="138"/>
        <v>6.2893081761006293E-3</v>
      </c>
      <c r="D122" s="1113">
        <v>763.2</v>
      </c>
      <c r="E122" s="1113">
        <f t="shared" si="139"/>
        <v>4.8000000000000007</v>
      </c>
      <c r="F122" s="1117">
        <v>0.2</v>
      </c>
      <c r="G122" s="1113">
        <f t="shared" si="140"/>
        <v>0.96</v>
      </c>
      <c r="H122" s="1113">
        <f t="shared" si="133"/>
        <v>0.23</v>
      </c>
      <c r="I122" s="1114">
        <f t="shared" si="141"/>
        <v>1.19</v>
      </c>
      <c r="J122" s="939">
        <v>7</v>
      </c>
      <c r="K122" s="998">
        <f t="shared" si="85"/>
        <v>4.40251572327044E-2</v>
      </c>
      <c r="L122" s="1113">
        <v>763.2</v>
      </c>
      <c r="M122" s="1113">
        <f t="shared" si="106"/>
        <v>33.6</v>
      </c>
      <c r="N122" s="1117">
        <v>1</v>
      </c>
      <c r="O122" s="1113">
        <f t="shared" si="142"/>
        <v>33.6</v>
      </c>
      <c r="P122" s="1113">
        <f t="shared" si="136"/>
        <v>8.09</v>
      </c>
      <c r="Q122" s="1114">
        <f t="shared" si="143"/>
        <v>41.69</v>
      </c>
    </row>
    <row r="123" spans="1:17" x14ac:dyDescent="0.25">
      <c r="A123" s="1146" t="s">
        <v>1088</v>
      </c>
      <c r="B123" s="1056">
        <v>1</v>
      </c>
      <c r="C123" s="1113">
        <f t="shared" si="138"/>
        <v>6.2893081761006293E-3</v>
      </c>
      <c r="D123" s="1113">
        <v>667.8</v>
      </c>
      <c r="E123" s="1113">
        <f t="shared" si="139"/>
        <v>4.2</v>
      </c>
      <c r="F123" s="1117">
        <v>0.2</v>
      </c>
      <c r="G123" s="1113">
        <f t="shared" si="140"/>
        <v>0.84</v>
      </c>
      <c r="H123" s="1113">
        <f t="shared" si="133"/>
        <v>0.2</v>
      </c>
      <c r="I123" s="1114">
        <f t="shared" si="141"/>
        <v>1.04</v>
      </c>
      <c r="J123" s="939">
        <v>7</v>
      </c>
      <c r="K123" s="998">
        <f t="shared" si="85"/>
        <v>4.40251572327044E-2</v>
      </c>
      <c r="L123" s="1113">
        <v>667.8</v>
      </c>
      <c r="M123" s="1113">
        <f t="shared" si="106"/>
        <v>29.399999999999995</v>
      </c>
      <c r="N123" s="1117">
        <v>1</v>
      </c>
      <c r="O123" s="1113">
        <f t="shared" si="142"/>
        <v>29.4</v>
      </c>
      <c r="P123" s="1113">
        <f t="shared" si="136"/>
        <v>7.08</v>
      </c>
      <c r="Q123" s="1114">
        <f t="shared" si="143"/>
        <v>36.479999999999997</v>
      </c>
    </row>
    <row r="124" spans="1:17" ht="55.15" customHeight="1" x14ac:dyDescent="0.25">
      <c r="A124" s="1169" t="s">
        <v>10</v>
      </c>
      <c r="B124" s="1035">
        <f>SUM(B125:B126)</f>
        <v>4</v>
      </c>
      <c r="C124" s="972">
        <f t="shared" ref="C124:I124" si="144">SUM(C125:C126)</f>
        <v>2.5157232704402517E-2</v>
      </c>
      <c r="D124" s="972"/>
      <c r="E124" s="972"/>
      <c r="F124" s="1225"/>
      <c r="G124" s="972">
        <f t="shared" si="144"/>
        <v>2.99</v>
      </c>
      <c r="H124" s="972">
        <f t="shared" si="144"/>
        <v>0.72</v>
      </c>
      <c r="I124" s="973">
        <f t="shared" si="144"/>
        <v>3.71</v>
      </c>
      <c r="J124" s="978">
        <f>SUM(J125:J126)</f>
        <v>68</v>
      </c>
      <c r="K124" s="980">
        <f t="shared" ref="K124" si="145">SUM(K125:K126)</f>
        <v>0.42767295597484278</v>
      </c>
      <c r="L124" s="972"/>
      <c r="M124" s="972"/>
      <c r="N124" s="1118"/>
      <c r="O124" s="972">
        <f t="shared" ref="O124" si="146">SUM(O125:O126)</f>
        <v>250</v>
      </c>
      <c r="P124" s="972">
        <f t="shared" ref="P124" si="147">SUM(P125:P126)</f>
        <v>60.230000000000004</v>
      </c>
      <c r="Q124" s="973">
        <f t="shared" ref="Q124" si="148">SUM(Q125:Q126)</f>
        <v>310.22999999999996</v>
      </c>
    </row>
    <row r="125" spans="1:17" x14ac:dyDescent="0.25">
      <c r="A125" s="1146" t="s">
        <v>623</v>
      </c>
      <c r="B125" s="1056">
        <v>2</v>
      </c>
      <c r="C125" s="1113">
        <f t="shared" si="138"/>
        <v>1.2578616352201259E-2</v>
      </c>
      <c r="D125" s="1113">
        <v>623.28</v>
      </c>
      <c r="E125" s="1113">
        <f t="shared" si="139"/>
        <v>7.84</v>
      </c>
      <c r="F125" s="1117">
        <v>0.2</v>
      </c>
      <c r="G125" s="1113">
        <f>ROUND(E125*F125,2)</f>
        <v>1.57</v>
      </c>
      <c r="H125" s="1113">
        <f t="shared" ref="H125:H126" si="149">ROUND(G125*0.2409,2)</f>
        <v>0.38</v>
      </c>
      <c r="I125" s="1114">
        <f t="shared" ref="I125" si="150">SUM(G125:H125)</f>
        <v>1.9500000000000002</v>
      </c>
      <c r="J125" s="939">
        <v>22</v>
      </c>
      <c r="K125" s="998">
        <f t="shared" si="85"/>
        <v>0.13836477987421383</v>
      </c>
      <c r="L125" s="1113">
        <v>623.28</v>
      </c>
      <c r="M125" s="1113">
        <f t="shared" si="106"/>
        <v>86.24</v>
      </c>
      <c r="N125" s="1117">
        <v>1</v>
      </c>
      <c r="O125" s="1113">
        <f t="shared" ref="O125" si="151">ROUND(M125*N125,2)</f>
        <v>86.24</v>
      </c>
      <c r="P125" s="1113">
        <f t="shared" si="136"/>
        <v>20.78</v>
      </c>
      <c r="Q125" s="1114">
        <f t="shared" ref="Q125" si="152">SUM(O125:P125)</f>
        <v>107.02</v>
      </c>
    </row>
    <row r="126" spans="1:17" ht="17.25" customHeight="1" x14ac:dyDescent="0.25">
      <c r="A126" s="1146" t="s">
        <v>601</v>
      </c>
      <c r="B126" s="1056">
        <v>2</v>
      </c>
      <c r="C126" s="1113">
        <f t="shared" si="138"/>
        <v>1.2578616352201259E-2</v>
      </c>
      <c r="D126" s="1113">
        <v>566.04</v>
      </c>
      <c r="E126" s="1113">
        <f t="shared" si="139"/>
        <v>7.12</v>
      </c>
      <c r="F126" s="1117">
        <v>0.2</v>
      </c>
      <c r="G126" s="1113">
        <f t="shared" ref="G126" si="153">ROUND(E126*F126,2)</f>
        <v>1.42</v>
      </c>
      <c r="H126" s="1113">
        <f t="shared" si="149"/>
        <v>0.34</v>
      </c>
      <c r="I126" s="1114">
        <f t="shared" ref="I126" si="154">SUM(G126:H126)</f>
        <v>1.76</v>
      </c>
      <c r="J126" s="939">
        <v>46</v>
      </c>
      <c r="K126" s="998">
        <f t="shared" si="85"/>
        <v>0.28930817610062892</v>
      </c>
      <c r="L126" s="1113">
        <v>566.04</v>
      </c>
      <c r="M126" s="1113">
        <f t="shared" si="106"/>
        <v>163.76</v>
      </c>
      <c r="N126" s="1117">
        <v>1</v>
      </c>
      <c r="O126" s="1113">
        <f t="shared" ref="O126" si="155">ROUND(M126*N126,2)</f>
        <v>163.76</v>
      </c>
      <c r="P126" s="1113">
        <f t="shared" si="136"/>
        <v>39.450000000000003</v>
      </c>
      <c r="Q126" s="1114">
        <f t="shared" ref="Q126" si="156">SUM(O126:P126)</f>
        <v>203.20999999999998</v>
      </c>
    </row>
    <row r="127" spans="1:17" s="1110" customFormat="1" ht="17.25" customHeight="1" x14ac:dyDescent="0.3">
      <c r="A127" s="1251" t="s">
        <v>1093</v>
      </c>
      <c r="B127" s="1248"/>
      <c r="C127" s="1112"/>
      <c r="D127" s="1112"/>
      <c r="E127" s="1112"/>
      <c r="F127" s="1112"/>
      <c r="G127" s="1112"/>
      <c r="H127" s="1112"/>
      <c r="I127" s="937"/>
      <c r="J127" s="935">
        <f>J128+J138</f>
        <v>576</v>
      </c>
      <c r="K127" s="1002">
        <f t="shared" ref="K127:Q127" si="157">K128+K138</f>
        <v>3.6226415094339619</v>
      </c>
      <c r="L127" s="982"/>
      <c r="M127" s="982"/>
      <c r="N127" s="982"/>
      <c r="O127" s="982">
        <f t="shared" si="157"/>
        <v>2578.5600000000004</v>
      </c>
      <c r="P127" s="982">
        <f t="shared" si="157"/>
        <v>621.16000000000008</v>
      </c>
      <c r="Q127" s="983">
        <f t="shared" si="157"/>
        <v>3199.72</v>
      </c>
    </row>
    <row r="128" spans="1:17" ht="68.45" customHeight="1" x14ac:dyDescent="0.25">
      <c r="A128" s="1169" t="s">
        <v>9</v>
      </c>
      <c r="B128" s="1249"/>
      <c r="C128" s="972"/>
      <c r="D128" s="972"/>
      <c r="E128" s="972"/>
      <c r="F128" s="972"/>
      <c r="G128" s="972"/>
      <c r="H128" s="972"/>
      <c r="I128" s="973"/>
      <c r="J128" s="978">
        <f>SUM(J129:J137)</f>
        <v>432</v>
      </c>
      <c r="K128" s="980">
        <f t="shared" ref="K128:Q128" si="158">SUM(K129:K137)</f>
        <v>2.7169811320754715</v>
      </c>
      <c r="L128" s="976"/>
      <c r="M128" s="976"/>
      <c r="N128" s="976"/>
      <c r="O128" s="976">
        <f t="shared" si="158"/>
        <v>2073.6000000000004</v>
      </c>
      <c r="P128" s="976">
        <f t="shared" si="158"/>
        <v>499.53000000000003</v>
      </c>
      <c r="Q128" s="977">
        <f t="shared" si="158"/>
        <v>2573.1299999999997</v>
      </c>
    </row>
    <row r="129" spans="1:17" x14ac:dyDescent="0.25">
      <c r="A129" s="1146" t="s">
        <v>1088</v>
      </c>
      <c r="B129" s="1056"/>
      <c r="C129" s="1113"/>
      <c r="D129" s="1113"/>
      <c r="E129" s="1113"/>
      <c r="F129" s="1113"/>
      <c r="G129" s="1113"/>
      <c r="H129" s="1113"/>
      <c r="I129" s="1114"/>
      <c r="J129" s="939">
        <v>96</v>
      </c>
      <c r="K129" s="998">
        <f t="shared" ref="K129:K155" si="159">J129/159</f>
        <v>0.60377358490566035</v>
      </c>
      <c r="L129" s="1113">
        <v>763.2</v>
      </c>
      <c r="M129" s="1113">
        <f t="shared" si="106"/>
        <v>460.8</v>
      </c>
      <c r="N129" s="1117">
        <v>1</v>
      </c>
      <c r="O129" s="1113">
        <f t="shared" ref="O129" si="160">ROUND(M129*N129,2)</f>
        <v>460.8</v>
      </c>
      <c r="P129" s="1113">
        <f t="shared" ref="P129:P144" si="161">ROUND(O129*0.2409,2)</f>
        <v>111.01</v>
      </c>
      <c r="Q129" s="1114">
        <f t="shared" ref="Q129" si="162">SUM(O129:P129)</f>
        <v>571.81000000000006</v>
      </c>
    </row>
    <row r="130" spans="1:17" x14ac:dyDescent="0.25">
      <c r="A130" s="1146" t="s">
        <v>1088</v>
      </c>
      <c r="B130" s="1056"/>
      <c r="C130" s="1113"/>
      <c r="D130" s="1113"/>
      <c r="E130" s="1113"/>
      <c r="F130" s="1113"/>
      <c r="G130" s="1113"/>
      <c r="H130" s="1113"/>
      <c r="I130" s="1114"/>
      <c r="J130" s="939">
        <v>72</v>
      </c>
      <c r="K130" s="998">
        <f t="shared" si="159"/>
        <v>0.45283018867924529</v>
      </c>
      <c r="L130" s="1113">
        <v>763.2</v>
      </c>
      <c r="M130" s="1113">
        <f t="shared" si="106"/>
        <v>345.6</v>
      </c>
      <c r="N130" s="1117">
        <v>1</v>
      </c>
      <c r="O130" s="1113">
        <f t="shared" ref="O130:O137" si="163">ROUND(M130*N130,2)</f>
        <v>345.6</v>
      </c>
      <c r="P130" s="1113">
        <f t="shared" si="161"/>
        <v>83.26</v>
      </c>
      <c r="Q130" s="1114">
        <f t="shared" ref="Q130:Q137" si="164">SUM(O130:P130)</f>
        <v>428.86</v>
      </c>
    </row>
    <row r="131" spans="1:17" x14ac:dyDescent="0.25">
      <c r="A131" s="1146" t="s">
        <v>1088</v>
      </c>
      <c r="B131" s="1056"/>
      <c r="C131" s="1113"/>
      <c r="D131" s="1113"/>
      <c r="E131" s="1113"/>
      <c r="F131" s="1113"/>
      <c r="G131" s="1113"/>
      <c r="H131" s="1113"/>
      <c r="I131" s="1114"/>
      <c r="J131" s="939">
        <v>72</v>
      </c>
      <c r="K131" s="998">
        <f t="shared" si="159"/>
        <v>0.45283018867924529</v>
      </c>
      <c r="L131" s="1113">
        <v>763.2</v>
      </c>
      <c r="M131" s="1113">
        <f t="shared" si="106"/>
        <v>345.6</v>
      </c>
      <c r="N131" s="1117">
        <v>1</v>
      </c>
      <c r="O131" s="1113">
        <f t="shared" si="163"/>
        <v>345.6</v>
      </c>
      <c r="P131" s="1113">
        <f t="shared" si="161"/>
        <v>83.26</v>
      </c>
      <c r="Q131" s="1114">
        <f t="shared" si="164"/>
        <v>428.86</v>
      </c>
    </row>
    <row r="132" spans="1:17" x14ac:dyDescent="0.25">
      <c r="A132" s="1146" t="s">
        <v>1088</v>
      </c>
      <c r="B132" s="1056"/>
      <c r="C132" s="1113"/>
      <c r="D132" s="1113"/>
      <c r="E132" s="1113"/>
      <c r="F132" s="1113"/>
      <c r="G132" s="1113"/>
      <c r="H132" s="1113"/>
      <c r="I132" s="1114"/>
      <c r="J132" s="939">
        <v>48</v>
      </c>
      <c r="K132" s="998">
        <f t="shared" si="159"/>
        <v>0.30188679245283018</v>
      </c>
      <c r="L132" s="1113">
        <v>763.2</v>
      </c>
      <c r="M132" s="1113">
        <f t="shared" si="106"/>
        <v>230.4</v>
      </c>
      <c r="N132" s="1117">
        <v>1</v>
      </c>
      <c r="O132" s="1113">
        <f t="shared" si="163"/>
        <v>230.4</v>
      </c>
      <c r="P132" s="1113">
        <f t="shared" si="161"/>
        <v>55.5</v>
      </c>
      <c r="Q132" s="1114">
        <f t="shared" si="164"/>
        <v>285.89999999999998</v>
      </c>
    </row>
    <row r="133" spans="1:17" x14ac:dyDescent="0.25">
      <c r="A133" s="1146" t="s">
        <v>1088</v>
      </c>
      <c r="B133" s="1056"/>
      <c r="C133" s="1113"/>
      <c r="D133" s="1113"/>
      <c r="E133" s="1113"/>
      <c r="F133" s="1113"/>
      <c r="G133" s="1113"/>
      <c r="H133" s="1113"/>
      <c r="I133" s="1114"/>
      <c r="J133" s="939">
        <v>48</v>
      </c>
      <c r="K133" s="998">
        <f t="shared" si="159"/>
        <v>0.30188679245283018</v>
      </c>
      <c r="L133" s="1113">
        <v>763.2</v>
      </c>
      <c r="M133" s="1113">
        <f t="shared" si="106"/>
        <v>230.4</v>
      </c>
      <c r="N133" s="1117">
        <v>1</v>
      </c>
      <c r="O133" s="1113">
        <f t="shared" si="163"/>
        <v>230.4</v>
      </c>
      <c r="P133" s="1113">
        <f t="shared" si="161"/>
        <v>55.5</v>
      </c>
      <c r="Q133" s="1114">
        <f t="shared" si="164"/>
        <v>285.89999999999998</v>
      </c>
    </row>
    <row r="134" spans="1:17" x14ac:dyDescent="0.25">
      <c r="A134" s="1146" t="s">
        <v>1088</v>
      </c>
      <c r="B134" s="1056"/>
      <c r="C134" s="1113"/>
      <c r="D134" s="1113"/>
      <c r="E134" s="1113"/>
      <c r="F134" s="1113"/>
      <c r="G134" s="1113"/>
      <c r="H134" s="1113"/>
      <c r="I134" s="1114"/>
      <c r="J134" s="939">
        <v>24</v>
      </c>
      <c r="K134" s="998">
        <f t="shared" si="159"/>
        <v>0.15094339622641509</v>
      </c>
      <c r="L134" s="1113">
        <v>763.2</v>
      </c>
      <c r="M134" s="1113">
        <f t="shared" si="106"/>
        <v>115.2</v>
      </c>
      <c r="N134" s="1117">
        <v>1</v>
      </c>
      <c r="O134" s="1113">
        <f t="shared" si="163"/>
        <v>115.2</v>
      </c>
      <c r="P134" s="1113">
        <f t="shared" si="161"/>
        <v>27.75</v>
      </c>
      <c r="Q134" s="1114">
        <f t="shared" si="164"/>
        <v>142.94999999999999</v>
      </c>
    </row>
    <row r="135" spans="1:17" x14ac:dyDescent="0.25">
      <c r="A135" s="1146" t="s">
        <v>1088</v>
      </c>
      <c r="B135" s="1056"/>
      <c r="C135" s="1113"/>
      <c r="D135" s="1113"/>
      <c r="E135" s="1113"/>
      <c r="F135" s="1113"/>
      <c r="G135" s="1113"/>
      <c r="H135" s="1113"/>
      <c r="I135" s="1114"/>
      <c r="J135" s="939">
        <v>24</v>
      </c>
      <c r="K135" s="998">
        <f t="shared" si="159"/>
        <v>0.15094339622641509</v>
      </c>
      <c r="L135" s="1113">
        <v>763.2</v>
      </c>
      <c r="M135" s="1113">
        <f t="shared" si="106"/>
        <v>115.2</v>
      </c>
      <c r="N135" s="1117">
        <v>1</v>
      </c>
      <c r="O135" s="1113">
        <f t="shared" si="163"/>
        <v>115.2</v>
      </c>
      <c r="P135" s="1113">
        <f t="shared" si="161"/>
        <v>27.75</v>
      </c>
      <c r="Q135" s="1114">
        <f t="shared" si="164"/>
        <v>142.94999999999999</v>
      </c>
    </row>
    <row r="136" spans="1:17" x14ac:dyDescent="0.25">
      <c r="A136" s="1146" t="s">
        <v>1088</v>
      </c>
      <c r="B136" s="1056"/>
      <c r="C136" s="1113"/>
      <c r="D136" s="1113"/>
      <c r="E136" s="1113"/>
      <c r="F136" s="1113"/>
      <c r="G136" s="1113"/>
      <c r="H136" s="1113"/>
      <c r="I136" s="1114"/>
      <c r="J136" s="939">
        <v>24</v>
      </c>
      <c r="K136" s="998">
        <f t="shared" si="159"/>
        <v>0.15094339622641509</v>
      </c>
      <c r="L136" s="1113">
        <v>763.2</v>
      </c>
      <c r="M136" s="1113">
        <f t="shared" si="106"/>
        <v>115.2</v>
      </c>
      <c r="N136" s="1117">
        <v>1</v>
      </c>
      <c r="O136" s="1113">
        <f t="shared" si="163"/>
        <v>115.2</v>
      </c>
      <c r="P136" s="1113">
        <f t="shared" si="161"/>
        <v>27.75</v>
      </c>
      <c r="Q136" s="1114">
        <f t="shared" si="164"/>
        <v>142.94999999999999</v>
      </c>
    </row>
    <row r="137" spans="1:17" x14ac:dyDescent="0.25">
      <c r="A137" s="1146" t="s">
        <v>1088</v>
      </c>
      <c r="B137" s="1056"/>
      <c r="C137" s="1113"/>
      <c r="D137" s="1113"/>
      <c r="E137" s="1113"/>
      <c r="F137" s="1113"/>
      <c r="G137" s="1113"/>
      <c r="H137" s="1113"/>
      <c r="I137" s="1114"/>
      <c r="J137" s="939">
        <v>24</v>
      </c>
      <c r="K137" s="998">
        <f t="shared" si="159"/>
        <v>0.15094339622641509</v>
      </c>
      <c r="L137" s="1113">
        <v>763.2</v>
      </c>
      <c r="M137" s="1113">
        <f t="shared" si="106"/>
        <v>115.2</v>
      </c>
      <c r="N137" s="1117">
        <v>1</v>
      </c>
      <c r="O137" s="1113">
        <f t="shared" si="163"/>
        <v>115.2</v>
      </c>
      <c r="P137" s="1113">
        <f t="shared" si="161"/>
        <v>27.75</v>
      </c>
      <c r="Q137" s="1114">
        <f t="shared" si="164"/>
        <v>142.94999999999999</v>
      </c>
    </row>
    <row r="138" spans="1:17" ht="48" customHeight="1" x14ac:dyDescent="0.25">
      <c r="A138" s="1169" t="s">
        <v>10</v>
      </c>
      <c r="B138" s="1059"/>
      <c r="C138" s="972"/>
      <c r="D138" s="972"/>
      <c r="E138" s="972"/>
      <c r="F138" s="972"/>
      <c r="G138" s="972"/>
      <c r="H138" s="972"/>
      <c r="I138" s="973"/>
      <c r="J138" s="978">
        <f>SUM(J139:J144)</f>
        <v>144</v>
      </c>
      <c r="K138" s="980">
        <f t="shared" ref="K138:Q138" si="165">SUM(K139:K144)</f>
        <v>0.90566037735849048</v>
      </c>
      <c r="L138" s="976"/>
      <c r="M138" s="976"/>
      <c r="N138" s="976"/>
      <c r="O138" s="976">
        <f t="shared" si="165"/>
        <v>504.96</v>
      </c>
      <c r="P138" s="976">
        <f t="shared" si="165"/>
        <v>121.63</v>
      </c>
      <c r="Q138" s="977">
        <f t="shared" si="165"/>
        <v>626.59</v>
      </c>
    </row>
    <row r="139" spans="1:17" x14ac:dyDescent="0.25">
      <c r="A139" s="1146" t="s">
        <v>623</v>
      </c>
      <c r="B139" s="1056"/>
      <c r="C139" s="1113"/>
      <c r="D139" s="1113"/>
      <c r="E139" s="1113"/>
      <c r="F139" s="1113"/>
      <c r="G139" s="1113"/>
      <c r="H139" s="1113"/>
      <c r="I139" s="1114"/>
      <c r="J139" s="939">
        <v>24</v>
      </c>
      <c r="K139" s="998">
        <f t="shared" si="159"/>
        <v>0.15094339622641509</v>
      </c>
      <c r="L139" s="1113">
        <v>566.04</v>
      </c>
      <c r="M139" s="1113">
        <f t="shared" si="106"/>
        <v>85.44</v>
      </c>
      <c r="N139" s="1117">
        <v>1</v>
      </c>
      <c r="O139" s="1113">
        <f t="shared" ref="O139" si="166">ROUND(M139*N139,2)</f>
        <v>85.44</v>
      </c>
      <c r="P139" s="1113">
        <f t="shared" si="161"/>
        <v>20.58</v>
      </c>
      <c r="Q139" s="1114">
        <f t="shared" ref="Q139" si="167">SUM(O139:P139)</f>
        <v>106.02</v>
      </c>
    </row>
    <row r="140" spans="1:17" x14ac:dyDescent="0.25">
      <c r="A140" s="1146" t="s">
        <v>623</v>
      </c>
      <c r="B140" s="1056"/>
      <c r="C140" s="1113"/>
      <c r="D140" s="1113"/>
      <c r="E140" s="1113"/>
      <c r="F140" s="1113"/>
      <c r="G140" s="1113"/>
      <c r="H140" s="1113"/>
      <c r="I140" s="1114"/>
      <c r="J140" s="939">
        <v>24</v>
      </c>
      <c r="K140" s="998">
        <f t="shared" si="159"/>
        <v>0.15094339622641509</v>
      </c>
      <c r="L140" s="1113">
        <v>566.04</v>
      </c>
      <c r="M140" s="1113">
        <f t="shared" si="106"/>
        <v>85.44</v>
      </c>
      <c r="N140" s="1117">
        <v>1</v>
      </c>
      <c r="O140" s="1113">
        <f t="shared" ref="O140:O144" si="168">ROUND(M140*N140,2)</f>
        <v>85.44</v>
      </c>
      <c r="P140" s="1113">
        <f t="shared" si="161"/>
        <v>20.58</v>
      </c>
      <c r="Q140" s="1114">
        <f t="shared" ref="Q140:Q144" si="169">SUM(O140:P140)</f>
        <v>106.02</v>
      </c>
    </row>
    <row r="141" spans="1:17" x14ac:dyDescent="0.25">
      <c r="A141" s="1146" t="s">
        <v>623</v>
      </c>
      <c r="B141" s="1056"/>
      <c r="C141" s="1113"/>
      <c r="D141" s="1113"/>
      <c r="E141" s="1113"/>
      <c r="F141" s="1113"/>
      <c r="G141" s="1113"/>
      <c r="H141" s="1113"/>
      <c r="I141" s="1114"/>
      <c r="J141" s="939">
        <v>24</v>
      </c>
      <c r="K141" s="998">
        <f t="shared" si="159"/>
        <v>0.15094339622641509</v>
      </c>
      <c r="L141" s="1113">
        <v>566.04</v>
      </c>
      <c r="M141" s="1113">
        <f t="shared" si="106"/>
        <v>85.44</v>
      </c>
      <c r="N141" s="1117">
        <v>1</v>
      </c>
      <c r="O141" s="1113">
        <f t="shared" si="168"/>
        <v>85.44</v>
      </c>
      <c r="P141" s="1113">
        <f t="shared" si="161"/>
        <v>20.58</v>
      </c>
      <c r="Q141" s="1114">
        <f t="shared" si="169"/>
        <v>106.02</v>
      </c>
    </row>
    <row r="142" spans="1:17" x14ac:dyDescent="0.25">
      <c r="A142" s="1146" t="s">
        <v>623</v>
      </c>
      <c r="B142" s="1056"/>
      <c r="C142" s="1113"/>
      <c r="D142" s="1113"/>
      <c r="E142" s="1113"/>
      <c r="F142" s="1113"/>
      <c r="G142" s="1113"/>
      <c r="H142" s="1113"/>
      <c r="I142" s="1114"/>
      <c r="J142" s="939">
        <v>24</v>
      </c>
      <c r="K142" s="998">
        <f t="shared" si="159"/>
        <v>0.15094339622641509</v>
      </c>
      <c r="L142" s="1113">
        <v>566.04</v>
      </c>
      <c r="M142" s="1113">
        <f t="shared" si="106"/>
        <v>85.44</v>
      </c>
      <c r="N142" s="1117">
        <v>1</v>
      </c>
      <c r="O142" s="1113">
        <f t="shared" si="168"/>
        <v>85.44</v>
      </c>
      <c r="P142" s="1113">
        <f t="shared" si="161"/>
        <v>20.58</v>
      </c>
      <c r="Q142" s="1114">
        <f t="shared" si="169"/>
        <v>106.02</v>
      </c>
    </row>
    <row r="143" spans="1:17" x14ac:dyDescent="0.25">
      <c r="A143" s="1146" t="s">
        <v>623</v>
      </c>
      <c r="B143" s="1056"/>
      <c r="C143" s="1113"/>
      <c r="D143" s="1113"/>
      <c r="E143" s="1113"/>
      <c r="F143" s="1113"/>
      <c r="G143" s="1113"/>
      <c r="H143" s="1113"/>
      <c r="I143" s="1114"/>
      <c r="J143" s="939">
        <v>24</v>
      </c>
      <c r="K143" s="998">
        <f t="shared" si="159"/>
        <v>0.15094339622641509</v>
      </c>
      <c r="L143" s="1113">
        <v>566.04</v>
      </c>
      <c r="M143" s="1113">
        <f t="shared" si="106"/>
        <v>85.44</v>
      </c>
      <c r="N143" s="1117">
        <v>1</v>
      </c>
      <c r="O143" s="1113">
        <f t="shared" si="168"/>
        <v>85.44</v>
      </c>
      <c r="P143" s="1113">
        <f t="shared" si="161"/>
        <v>20.58</v>
      </c>
      <c r="Q143" s="1114">
        <f t="shared" si="169"/>
        <v>106.02</v>
      </c>
    </row>
    <row r="144" spans="1:17" x14ac:dyDescent="0.25">
      <c r="A144" s="1146" t="s">
        <v>601</v>
      </c>
      <c r="B144" s="1056"/>
      <c r="C144" s="1113"/>
      <c r="D144" s="1113"/>
      <c r="E144" s="1113"/>
      <c r="F144" s="1113"/>
      <c r="G144" s="1113"/>
      <c r="H144" s="1113"/>
      <c r="I144" s="1114"/>
      <c r="J144" s="939">
        <v>24</v>
      </c>
      <c r="K144" s="998">
        <f t="shared" si="159"/>
        <v>0.15094339622641509</v>
      </c>
      <c r="L144" s="1113">
        <v>515.16</v>
      </c>
      <c r="M144" s="1113">
        <f t="shared" si="106"/>
        <v>77.759999999999991</v>
      </c>
      <c r="N144" s="1117">
        <v>1</v>
      </c>
      <c r="O144" s="1113">
        <f t="shared" si="168"/>
        <v>77.760000000000005</v>
      </c>
      <c r="P144" s="1113">
        <f t="shared" si="161"/>
        <v>18.73</v>
      </c>
      <c r="Q144" s="1114">
        <f t="shared" si="169"/>
        <v>96.490000000000009</v>
      </c>
    </row>
    <row r="145" spans="1:17" s="1110" customFormat="1" ht="17.25" customHeight="1" x14ac:dyDescent="0.3">
      <c r="A145" s="1251" t="s">
        <v>1094</v>
      </c>
      <c r="B145" s="727">
        <f t="shared" ref="B145:C145" si="170">B146+B154</f>
        <v>93</v>
      </c>
      <c r="C145" s="1112">
        <f t="shared" si="170"/>
        <v>0.58490566037735858</v>
      </c>
      <c r="D145" s="1112"/>
      <c r="E145" s="1112"/>
      <c r="F145" s="1112"/>
      <c r="G145" s="1112">
        <f t="shared" ref="G145" si="171">G146+G154</f>
        <v>81.56</v>
      </c>
      <c r="H145" s="1112">
        <f t="shared" ref="H145" si="172">H146+H154</f>
        <v>19.649999999999999</v>
      </c>
      <c r="I145" s="937">
        <f t="shared" ref="I145" si="173">I146+I154</f>
        <v>101.21000000000001</v>
      </c>
      <c r="J145" s="935">
        <f t="shared" ref="J145" si="174">J146+J154</f>
        <v>194</v>
      </c>
      <c r="K145" s="1002">
        <f t="shared" ref="K145" si="175">K146+K154</f>
        <v>1.220125786163522</v>
      </c>
      <c r="L145" s="1112"/>
      <c r="M145" s="1112"/>
      <c r="N145" s="1121"/>
      <c r="O145" s="1112">
        <f t="shared" ref="O145" si="176">O146+O154</f>
        <v>865.48</v>
      </c>
      <c r="P145" s="1112">
        <f t="shared" ref="P145" si="177">P146+P154</f>
        <v>208.49</v>
      </c>
      <c r="Q145" s="937">
        <f t="shared" ref="Q145" si="178">Q146+Q154</f>
        <v>1073.97</v>
      </c>
    </row>
    <row r="146" spans="1:17" ht="49.9" customHeight="1" x14ac:dyDescent="0.25">
      <c r="A146" s="1169" t="s">
        <v>9</v>
      </c>
      <c r="B146" s="1035">
        <f>SUM(B147:B153)</f>
        <v>66</v>
      </c>
      <c r="C146" s="1225">
        <f t="shared" ref="C146:I146" si="179">SUM(C147:C153)</f>
        <v>0.41509433962264153</v>
      </c>
      <c r="D146" s="1225"/>
      <c r="E146" s="1225"/>
      <c r="F146" s="1225"/>
      <c r="G146" s="1225">
        <f t="shared" si="179"/>
        <v>63.36</v>
      </c>
      <c r="H146" s="1225">
        <f t="shared" si="179"/>
        <v>15.26</v>
      </c>
      <c r="I146" s="1250">
        <f t="shared" si="179"/>
        <v>78.62</v>
      </c>
      <c r="J146" s="978">
        <f>SUM(J147:J153)</f>
        <v>141</v>
      </c>
      <c r="K146" s="980">
        <f t="shared" ref="K146" si="180">SUM(K147:K153)</f>
        <v>0.8867924528301887</v>
      </c>
      <c r="L146" s="972"/>
      <c r="M146" s="972"/>
      <c r="N146" s="1118"/>
      <c r="O146" s="972">
        <f t="shared" ref="O146" si="181">SUM(O147:O153)</f>
        <v>676.8</v>
      </c>
      <c r="P146" s="972">
        <f t="shared" ref="P146" si="182">SUM(P147:P153)</f>
        <v>163.04</v>
      </c>
      <c r="Q146" s="973">
        <f t="shared" ref="Q146" si="183">SUM(Q147:Q153)</f>
        <v>839.84</v>
      </c>
    </row>
    <row r="147" spans="1:17" x14ac:dyDescent="0.25">
      <c r="A147" s="1146" t="s">
        <v>1088</v>
      </c>
      <c r="B147" s="1056">
        <v>24</v>
      </c>
      <c r="C147" s="1113">
        <f>B147/159</f>
        <v>0.15094339622641509</v>
      </c>
      <c r="D147" s="1113">
        <v>763.2</v>
      </c>
      <c r="E147" s="1113">
        <f>C147*D147</f>
        <v>115.2</v>
      </c>
      <c r="F147" s="1117">
        <v>0.2</v>
      </c>
      <c r="G147" s="1113">
        <f t="shared" ref="G147" si="184">ROUND(E147*F147,2)</f>
        <v>23.04</v>
      </c>
      <c r="H147" s="1113">
        <f t="shared" ref="H147:H149" si="185">ROUND(G147*0.2409,2)</f>
        <v>5.55</v>
      </c>
      <c r="I147" s="1114">
        <f t="shared" ref="I147" si="186">SUM(G147:H147)</f>
        <v>28.59</v>
      </c>
      <c r="J147" s="939">
        <v>24</v>
      </c>
      <c r="K147" s="998">
        <f t="shared" si="159"/>
        <v>0.15094339622641509</v>
      </c>
      <c r="L147" s="1113">
        <v>763.2</v>
      </c>
      <c r="M147" s="1113">
        <f t="shared" ref="M147:M155" si="187">K147*L147</f>
        <v>115.2</v>
      </c>
      <c r="N147" s="1117">
        <v>1</v>
      </c>
      <c r="O147" s="1113">
        <f t="shared" ref="O147" si="188">ROUND(M147*N147,2)</f>
        <v>115.2</v>
      </c>
      <c r="P147" s="1113">
        <f t="shared" ref="P147:P155" si="189">ROUND(O147*0.2409,2)</f>
        <v>27.75</v>
      </c>
      <c r="Q147" s="1114">
        <f t="shared" ref="Q147" si="190">SUM(O147:P147)</f>
        <v>142.94999999999999</v>
      </c>
    </row>
    <row r="148" spans="1:17" x14ac:dyDescent="0.25">
      <c r="A148" s="1146" t="s">
        <v>1088</v>
      </c>
      <c r="B148" s="1056">
        <v>24</v>
      </c>
      <c r="C148" s="1113">
        <f t="shared" ref="C148:C156" si="191">B148/159</f>
        <v>0.15094339622641509</v>
      </c>
      <c r="D148" s="1113">
        <v>763.2</v>
      </c>
      <c r="E148" s="1113">
        <f t="shared" ref="E148:E156" si="192">C148*D148</f>
        <v>115.2</v>
      </c>
      <c r="F148" s="1117">
        <v>0.2</v>
      </c>
      <c r="G148" s="1113">
        <f t="shared" ref="G148:G149" si="193">ROUND(E148*F148,2)</f>
        <v>23.04</v>
      </c>
      <c r="H148" s="1113">
        <f t="shared" si="185"/>
        <v>5.55</v>
      </c>
      <c r="I148" s="1114">
        <f t="shared" ref="I148:I149" si="194">SUM(G148:H148)</f>
        <v>28.59</v>
      </c>
      <c r="J148" s="939">
        <v>30</v>
      </c>
      <c r="K148" s="998">
        <f t="shared" si="159"/>
        <v>0.18867924528301888</v>
      </c>
      <c r="L148" s="1113">
        <v>763.2</v>
      </c>
      <c r="M148" s="1113">
        <f t="shared" si="187"/>
        <v>144.00000000000003</v>
      </c>
      <c r="N148" s="1117">
        <v>1</v>
      </c>
      <c r="O148" s="1113">
        <f t="shared" ref="O148:O153" si="195">ROUND(M148*N148,2)</f>
        <v>144</v>
      </c>
      <c r="P148" s="1113">
        <f t="shared" si="189"/>
        <v>34.69</v>
      </c>
      <c r="Q148" s="1114">
        <f t="shared" ref="Q148:Q153" si="196">SUM(O148:P148)</f>
        <v>178.69</v>
      </c>
    </row>
    <row r="149" spans="1:17" x14ac:dyDescent="0.25">
      <c r="A149" s="1146" t="s">
        <v>1088</v>
      </c>
      <c r="B149" s="1056">
        <v>18</v>
      </c>
      <c r="C149" s="1113">
        <f t="shared" si="191"/>
        <v>0.11320754716981132</v>
      </c>
      <c r="D149" s="1113">
        <v>763.2</v>
      </c>
      <c r="E149" s="1113">
        <f t="shared" si="192"/>
        <v>86.4</v>
      </c>
      <c r="F149" s="1117">
        <v>0.2</v>
      </c>
      <c r="G149" s="1113">
        <f t="shared" si="193"/>
        <v>17.28</v>
      </c>
      <c r="H149" s="1113">
        <f t="shared" si="185"/>
        <v>4.16</v>
      </c>
      <c r="I149" s="1114">
        <f t="shared" si="194"/>
        <v>21.44</v>
      </c>
      <c r="J149" s="939">
        <v>8</v>
      </c>
      <c r="K149" s="998">
        <f t="shared" si="159"/>
        <v>5.0314465408805034E-2</v>
      </c>
      <c r="L149" s="1113">
        <v>763.2</v>
      </c>
      <c r="M149" s="1113">
        <f t="shared" si="187"/>
        <v>38.400000000000006</v>
      </c>
      <c r="N149" s="1117">
        <v>1</v>
      </c>
      <c r="O149" s="1113">
        <f t="shared" si="195"/>
        <v>38.4</v>
      </c>
      <c r="P149" s="1113">
        <f t="shared" si="189"/>
        <v>9.25</v>
      </c>
      <c r="Q149" s="1114">
        <f t="shared" si="196"/>
        <v>47.65</v>
      </c>
    </row>
    <row r="150" spans="1:17" x14ac:dyDescent="0.25">
      <c r="A150" s="1146" t="s">
        <v>1088</v>
      </c>
      <c r="B150" s="1056"/>
      <c r="C150" s="1113"/>
      <c r="D150" s="1113"/>
      <c r="E150" s="1113"/>
      <c r="F150" s="1113"/>
      <c r="G150" s="1113"/>
      <c r="H150" s="1113"/>
      <c r="I150" s="1114"/>
      <c r="J150" s="939">
        <v>30</v>
      </c>
      <c r="K150" s="998">
        <f t="shared" si="159"/>
        <v>0.18867924528301888</v>
      </c>
      <c r="L150" s="1113">
        <v>763.2</v>
      </c>
      <c r="M150" s="1113">
        <f t="shared" si="187"/>
        <v>144.00000000000003</v>
      </c>
      <c r="N150" s="1117">
        <v>1</v>
      </c>
      <c r="O150" s="1113">
        <f t="shared" si="195"/>
        <v>144</v>
      </c>
      <c r="P150" s="1113">
        <f t="shared" si="189"/>
        <v>34.69</v>
      </c>
      <c r="Q150" s="1114">
        <f t="shared" si="196"/>
        <v>178.69</v>
      </c>
    </row>
    <row r="151" spans="1:17" x14ac:dyDescent="0.25">
      <c r="A151" s="1146" t="s">
        <v>1088</v>
      </c>
      <c r="B151" s="1056"/>
      <c r="C151" s="1113"/>
      <c r="D151" s="1113"/>
      <c r="E151" s="1113"/>
      <c r="F151" s="1113"/>
      <c r="G151" s="1113"/>
      <c r="H151" s="1113"/>
      <c r="I151" s="1114"/>
      <c r="J151" s="939">
        <v>17</v>
      </c>
      <c r="K151" s="998">
        <f t="shared" si="159"/>
        <v>0.1069182389937107</v>
      </c>
      <c r="L151" s="1113">
        <v>763.2</v>
      </c>
      <c r="M151" s="1113">
        <f t="shared" si="187"/>
        <v>81.600000000000009</v>
      </c>
      <c r="N151" s="1117">
        <v>1</v>
      </c>
      <c r="O151" s="1113">
        <f t="shared" si="195"/>
        <v>81.599999999999994</v>
      </c>
      <c r="P151" s="1113">
        <f t="shared" si="189"/>
        <v>19.66</v>
      </c>
      <c r="Q151" s="1114">
        <f t="shared" si="196"/>
        <v>101.25999999999999</v>
      </c>
    </row>
    <row r="152" spans="1:17" x14ac:dyDescent="0.25">
      <c r="A152" s="1146" t="s">
        <v>1088</v>
      </c>
      <c r="B152" s="1056"/>
      <c r="C152" s="1113"/>
      <c r="D152" s="1113"/>
      <c r="E152" s="1113"/>
      <c r="F152" s="1113"/>
      <c r="G152" s="1113"/>
      <c r="H152" s="1113"/>
      <c r="I152" s="1114"/>
      <c r="J152" s="939">
        <v>24</v>
      </c>
      <c r="K152" s="998">
        <f t="shared" si="159"/>
        <v>0.15094339622641509</v>
      </c>
      <c r="L152" s="1113">
        <v>763.2</v>
      </c>
      <c r="M152" s="1113">
        <f t="shared" si="187"/>
        <v>115.2</v>
      </c>
      <c r="N152" s="1117">
        <v>1</v>
      </c>
      <c r="O152" s="1113">
        <f t="shared" si="195"/>
        <v>115.2</v>
      </c>
      <c r="P152" s="1113">
        <f t="shared" si="189"/>
        <v>27.75</v>
      </c>
      <c r="Q152" s="1114">
        <f t="shared" si="196"/>
        <v>142.94999999999999</v>
      </c>
    </row>
    <row r="153" spans="1:17" x14ac:dyDescent="0.25">
      <c r="A153" s="1146" t="s">
        <v>1088</v>
      </c>
      <c r="B153" s="1056"/>
      <c r="C153" s="1113"/>
      <c r="D153" s="1113"/>
      <c r="E153" s="1113"/>
      <c r="F153" s="1113"/>
      <c r="G153" s="1113"/>
      <c r="H153" s="1113"/>
      <c r="I153" s="1114"/>
      <c r="J153" s="939">
        <v>8</v>
      </c>
      <c r="K153" s="998">
        <f t="shared" si="159"/>
        <v>5.0314465408805034E-2</v>
      </c>
      <c r="L153" s="1113">
        <v>763.2</v>
      </c>
      <c r="M153" s="1113">
        <f t="shared" si="187"/>
        <v>38.400000000000006</v>
      </c>
      <c r="N153" s="1117">
        <v>1</v>
      </c>
      <c r="O153" s="1113">
        <f t="shared" si="195"/>
        <v>38.4</v>
      </c>
      <c r="P153" s="1113">
        <f t="shared" si="189"/>
        <v>9.25</v>
      </c>
      <c r="Q153" s="1114">
        <f t="shared" si="196"/>
        <v>47.65</v>
      </c>
    </row>
    <row r="154" spans="1:17" ht="51" customHeight="1" x14ac:dyDescent="0.25">
      <c r="A154" s="1169" t="s">
        <v>10</v>
      </c>
      <c r="B154" s="1035">
        <f t="shared" ref="B154:C154" si="197">SUM(B155:B156)</f>
        <v>27</v>
      </c>
      <c r="C154" s="972">
        <f t="shared" si="197"/>
        <v>0.169811320754717</v>
      </c>
      <c r="D154" s="972"/>
      <c r="E154" s="972"/>
      <c r="F154" s="972"/>
      <c r="G154" s="972">
        <f>SUM(G155:G156)</f>
        <v>18.2</v>
      </c>
      <c r="H154" s="972">
        <f t="shared" ref="H154:I154" si="198">SUM(H155:H156)</f>
        <v>4.3899999999999997</v>
      </c>
      <c r="I154" s="973">
        <f t="shared" si="198"/>
        <v>22.59</v>
      </c>
      <c r="J154" s="978">
        <f t="shared" ref="J154" si="199">SUM(J155:J156)</f>
        <v>53</v>
      </c>
      <c r="K154" s="980">
        <f t="shared" ref="K154" si="200">SUM(K155:K156)</f>
        <v>0.33333333333333331</v>
      </c>
      <c r="L154" s="972"/>
      <c r="M154" s="972"/>
      <c r="N154" s="1118"/>
      <c r="O154" s="972">
        <f>SUM(O155:O156)</f>
        <v>188.68</v>
      </c>
      <c r="P154" s="972">
        <f t="shared" ref="P154" si="201">SUM(P155:P156)</f>
        <v>45.45</v>
      </c>
      <c r="Q154" s="973">
        <f t="shared" ref="Q154" si="202">SUM(Q155:Q156)</f>
        <v>234.13</v>
      </c>
    </row>
    <row r="155" spans="1:17" x14ac:dyDescent="0.25">
      <c r="A155" s="1146" t="s">
        <v>623</v>
      </c>
      <c r="B155" s="1056">
        <v>11</v>
      </c>
      <c r="C155" s="1113">
        <f t="shared" si="191"/>
        <v>6.9182389937106917E-2</v>
      </c>
      <c r="D155" s="1113">
        <v>566.04</v>
      </c>
      <c r="E155" s="1113">
        <f t="shared" si="192"/>
        <v>39.159999999999997</v>
      </c>
      <c r="F155" s="1117">
        <v>0.2</v>
      </c>
      <c r="G155" s="1113">
        <f t="shared" ref="G155" si="203">ROUND(E155*F155,2)</f>
        <v>7.83</v>
      </c>
      <c r="H155" s="1113">
        <f t="shared" ref="H155:H156" si="204">ROUND(G155*0.2409,2)</f>
        <v>1.89</v>
      </c>
      <c r="I155" s="1114">
        <f t="shared" ref="I155" si="205">SUM(G155:H155)</f>
        <v>9.7200000000000006</v>
      </c>
      <c r="J155" s="939">
        <v>53</v>
      </c>
      <c r="K155" s="998">
        <f t="shared" si="159"/>
        <v>0.33333333333333331</v>
      </c>
      <c r="L155" s="1113">
        <v>566.04</v>
      </c>
      <c r="M155" s="1113">
        <f t="shared" si="187"/>
        <v>188.67999999999998</v>
      </c>
      <c r="N155" s="1117">
        <v>1</v>
      </c>
      <c r="O155" s="1113">
        <f t="shared" ref="O155" si="206">ROUND(M155*N155,2)</f>
        <v>188.68</v>
      </c>
      <c r="P155" s="1113">
        <f t="shared" si="189"/>
        <v>45.45</v>
      </c>
      <c r="Q155" s="1114">
        <f t="shared" ref="Q155" si="207">SUM(O155:P155)</f>
        <v>234.13</v>
      </c>
    </row>
    <row r="156" spans="1:17" ht="13.9" customHeight="1" x14ac:dyDescent="0.25">
      <c r="A156" s="1146" t="s">
        <v>601</v>
      </c>
      <c r="B156" s="1056">
        <v>16</v>
      </c>
      <c r="C156" s="1113">
        <f t="shared" si="191"/>
        <v>0.10062893081761007</v>
      </c>
      <c r="D156" s="1113">
        <v>515.16</v>
      </c>
      <c r="E156" s="1113">
        <f t="shared" si="192"/>
        <v>51.839999999999996</v>
      </c>
      <c r="F156" s="1117">
        <v>0.2</v>
      </c>
      <c r="G156" s="1113">
        <f t="shared" ref="G156" si="208">ROUND(E156*F156,2)</f>
        <v>10.37</v>
      </c>
      <c r="H156" s="1113">
        <f t="shared" si="204"/>
        <v>2.5</v>
      </c>
      <c r="I156" s="1114">
        <f t="shared" ref="I156" si="209">SUM(G156:H156)</f>
        <v>12.87</v>
      </c>
      <c r="J156" s="939"/>
      <c r="K156" s="998"/>
      <c r="L156" s="1113"/>
      <c r="M156" s="1113"/>
      <c r="N156" s="1117"/>
      <c r="O156" s="1113"/>
      <c r="P156" s="1113"/>
      <c r="Q156" s="1114"/>
    </row>
    <row r="157" spans="1:17" s="1110" customFormat="1" ht="17.25" customHeight="1" x14ac:dyDescent="0.3">
      <c r="A157" s="1251" t="s">
        <v>1095</v>
      </c>
      <c r="B157" s="727">
        <f t="shared" ref="B157:C157" si="210">B158+B160</f>
        <v>160</v>
      </c>
      <c r="C157" s="1112">
        <f t="shared" si="210"/>
        <v>0.94221698113207542</v>
      </c>
      <c r="D157" s="1112"/>
      <c r="E157" s="1112"/>
      <c r="F157" s="1112"/>
      <c r="G157" s="1112">
        <f>G158+G160</f>
        <v>140.76</v>
      </c>
      <c r="H157" s="1112">
        <f>H158+H160</f>
        <v>33.92</v>
      </c>
      <c r="I157" s="937">
        <f>I158+I160</f>
        <v>174.68</v>
      </c>
      <c r="J157" s="935">
        <f t="shared" ref="J157" si="211">J158+J160</f>
        <v>1030</v>
      </c>
      <c r="K157" s="1002">
        <f t="shared" ref="K157" si="212">K158+K160</f>
        <v>6.295204402515723</v>
      </c>
      <c r="L157" s="1112"/>
      <c r="M157" s="1112"/>
      <c r="N157" s="1121"/>
      <c r="O157" s="1112">
        <f>O158+O160</f>
        <v>1240.02</v>
      </c>
      <c r="P157" s="1112">
        <f>P158+P160</f>
        <v>298.73</v>
      </c>
      <c r="Q157" s="937">
        <f>Q158+Q160</f>
        <v>1538.7500000000002</v>
      </c>
    </row>
    <row r="158" spans="1:17" ht="70.150000000000006" customHeight="1" x14ac:dyDescent="0.25">
      <c r="A158" s="1169" t="s">
        <v>9</v>
      </c>
      <c r="B158" s="1035">
        <f t="shared" ref="B158:H158" si="213">B159</f>
        <v>40</v>
      </c>
      <c r="C158" s="972">
        <f t="shared" si="213"/>
        <v>0.1875</v>
      </c>
      <c r="D158" s="972"/>
      <c r="E158" s="972"/>
      <c r="F158" s="972"/>
      <c r="G158" s="972">
        <f t="shared" si="213"/>
        <v>63</v>
      </c>
      <c r="H158" s="972">
        <f t="shared" si="213"/>
        <v>15.18</v>
      </c>
      <c r="I158" s="973">
        <f>I159</f>
        <v>78.180000000000007</v>
      </c>
      <c r="J158" s="978">
        <f t="shared" ref="J158" si="214">J159</f>
        <v>119</v>
      </c>
      <c r="K158" s="980">
        <f t="shared" ref="K158" si="215">K159</f>
        <v>0.5625</v>
      </c>
      <c r="L158" s="972"/>
      <c r="M158" s="972"/>
      <c r="N158" s="1118"/>
      <c r="O158" s="972">
        <f t="shared" ref="O158" si="216">O159</f>
        <v>283.5</v>
      </c>
      <c r="P158" s="972">
        <f t="shared" ref="P158" si="217">P159</f>
        <v>68.3</v>
      </c>
      <c r="Q158" s="973">
        <f>Q159</f>
        <v>351.8</v>
      </c>
    </row>
    <row r="159" spans="1:17" ht="17.25" customHeight="1" x14ac:dyDescent="0.25">
      <c r="A159" s="1146" t="s">
        <v>679</v>
      </c>
      <c r="B159" s="1056">
        <v>40</v>
      </c>
      <c r="C159" s="1113">
        <v>0.1875</v>
      </c>
      <c r="D159" s="1113">
        <v>1680</v>
      </c>
      <c r="E159" s="1113">
        <f>C159*D159</f>
        <v>315</v>
      </c>
      <c r="F159" s="1117">
        <v>0.2</v>
      </c>
      <c r="G159" s="1113">
        <f t="shared" ref="G159" si="218">ROUND(E159*F159,2)</f>
        <v>63</v>
      </c>
      <c r="H159" s="1113">
        <f t="shared" ref="H159" si="219">ROUND(G159*0.2409,2)</f>
        <v>15.18</v>
      </c>
      <c r="I159" s="1114">
        <f t="shared" ref="I159" si="220">SUM(G159:H159)</f>
        <v>78.180000000000007</v>
      </c>
      <c r="J159" s="939">
        <v>119</v>
      </c>
      <c r="K159" s="998">
        <v>0.5625</v>
      </c>
      <c r="L159" s="1113">
        <v>1680</v>
      </c>
      <c r="M159" s="1113">
        <f>K159*L159</f>
        <v>945</v>
      </c>
      <c r="N159" s="1117">
        <v>0.3</v>
      </c>
      <c r="O159" s="1113">
        <f t="shared" ref="O159" si="221">ROUND(M159*N159,2)</f>
        <v>283.5</v>
      </c>
      <c r="P159" s="1113">
        <f t="shared" ref="P159" si="222">ROUND(O159*0.2409,2)</f>
        <v>68.3</v>
      </c>
      <c r="Q159" s="1114">
        <f t="shared" ref="Q159" si="223">SUM(O159:P159)</f>
        <v>351.8</v>
      </c>
    </row>
    <row r="160" spans="1:17" ht="33" customHeight="1" x14ac:dyDescent="0.25">
      <c r="A160" s="1169" t="s">
        <v>8</v>
      </c>
      <c r="B160" s="1035">
        <f>SUM(B161:B168)</f>
        <v>120</v>
      </c>
      <c r="C160" s="972">
        <f t="shared" ref="C160:H160" si="224">SUM(C161:C168)</f>
        <v>0.75471698113207542</v>
      </c>
      <c r="D160" s="972"/>
      <c r="E160" s="972"/>
      <c r="F160" s="972"/>
      <c r="G160" s="972">
        <f t="shared" si="224"/>
        <v>77.760000000000005</v>
      </c>
      <c r="H160" s="972">
        <f t="shared" si="224"/>
        <v>18.740000000000002</v>
      </c>
      <c r="I160" s="973">
        <f>SUM(I161:I168)</f>
        <v>96.5</v>
      </c>
      <c r="J160" s="978">
        <f>SUM(J161:J168)</f>
        <v>911</v>
      </c>
      <c r="K160" s="980">
        <f t="shared" ref="K160" si="225">SUM(K161:K168)</f>
        <v>5.732704402515723</v>
      </c>
      <c r="L160" s="972"/>
      <c r="M160" s="972"/>
      <c r="N160" s="1117"/>
      <c r="O160" s="972">
        <f t="shared" ref="O160" si="226">SUM(O161:O168)</f>
        <v>956.52</v>
      </c>
      <c r="P160" s="972">
        <f t="shared" ref="P160" si="227">SUM(P161:P168)</f>
        <v>230.43</v>
      </c>
      <c r="Q160" s="973">
        <f>SUM(Q161:Q168)</f>
        <v>1186.9500000000003</v>
      </c>
    </row>
    <row r="161" spans="1:17" ht="18" customHeight="1" x14ac:dyDescent="0.25">
      <c r="A161" s="1146" t="s">
        <v>601</v>
      </c>
      <c r="B161" s="1056">
        <v>49</v>
      </c>
      <c r="C161" s="1113">
        <f>B161/159</f>
        <v>0.3081761006289308</v>
      </c>
      <c r="D161" s="1113">
        <v>515.16</v>
      </c>
      <c r="E161" s="1113">
        <f>C161*D161</f>
        <v>158.76</v>
      </c>
      <c r="F161" s="1117">
        <v>0.2</v>
      </c>
      <c r="G161" s="1113">
        <f t="shared" ref="G161" si="228">ROUND(E161*F161,2)</f>
        <v>31.75</v>
      </c>
      <c r="H161" s="1113">
        <f t="shared" ref="H161:H163" si="229">ROUND(G161*0.2409,2)</f>
        <v>7.65</v>
      </c>
      <c r="I161" s="1114">
        <f t="shared" ref="I161" si="230">SUM(G161:H161)</f>
        <v>39.4</v>
      </c>
      <c r="J161" s="939">
        <v>110</v>
      </c>
      <c r="K161" s="998">
        <f>J161/159</f>
        <v>0.69182389937106914</v>
      </c>
      <c r="L161" s="1113">
        <v>515.16</v>
      </c>
      <c r="M161" s="1113">
        <f>K161*L161</f>
        <v>356.4</v>
      </c>
      <c r="N161" s="1117">
        <v>0.3</v>
      </c>
      <c r="O161" s="1113">
        <f t="shared" ref="O161" si="231">ROUND(M161*N161,2)</f>
        <v>106.92</v>
      </c>
      <c r="P161" s="1113">
        <f t="shared" ref="P161:P168" si="232">ROUND(O161*0.2409,2)</f>
        <v>25.76</v>
      </c>
      <c r="Q161" s="1114">
        <f t="shared" ref="Q161" si="233">SUM(O161:P161)</f>
        <v>132.68</v>
      </c>
    </row>
    <row r="162" spans="1:17" ht="18" customHeight="1" x14ac:dyDescent="0.25">
      <c r="A162" s="1146" t="s">
        <v>601</v>
      </c>
      <c r="B162" s="1056">
        <v>49</v>
      </c>
      <c r="C162" s="1113">
        <f t="shared" ref="C162:C163" si="234">B162/159</f>
        <v>0.3081761006289308</v>
      </c>
      <c r="D162" s="1113">
        <v>515.16</v>
      </c>
      <c r="E162" s="1113">
        <f t="shared" ref="E162:E163" si="235">C162*D162</f>
        <v>158.76</v>
      </c>
      <c r="F162" s="1117">
        <v>0.2</v>
      </c>
      <c r="G162" s="1113">
        <f t="shared" ref="G162:G163" si="236">ROUND(E162*F162,2)</f>
        <v>31.75</v>
      </c>
      <c r="H162" s="1113">
        <f t="shared" si="229"/>
        <v>7.65</v>
      </c>
      <c r="I162" s="1114">
        <f t="shared" ref="I162:I163" si="237">SUM(G162:H162)</f>
        <v>39.4</v>
      </c>
      <c r="J162" s="939">
        <v>110</v>
      </c>
      <c r="K162" s="998">
        <f t="shared" ref="K162:K167" si="238">J162/159</f>
        <v>0.69182389937106914</v>
      </c>
      <c r="L162" s="1113">
        <v>515.16</v>
      </c>
      <c r="M162" s="1113">
        <f t="shared" ref="M162:M168" si="239">K162*L162</f>
        <v>356.4</v>
      </c>
      <c r="N162" s="1117">
        <v>0.3</v>
      </c>
      <c r="O162" s="1113">
        <f t="shared" ref="O162:O168" si="240">ROUND(M162*N162,2)</f>
        <v>106.92</v>
      </c>
      <c r="P162" s="1113">
        <f t="shared" si="232"/>
        <v>25.76</v>
      </c>
      <c r="Q162" s="1114">
        <f t="shared" ref="Q162:Q168" si="241">SUM(O162:P162)</f>
        <v>132.68</v>
      </c>
    </row>
    <row r="163" spans="1:17" ht="18" customHeight="1" x14ac:dyDescent="0.25">
      <c r="A163" s="1146" t="s">
        <v>601</v>
      </c>
      <c r="B163" s="1056">
        <v>22</v>
      </c>
      <c r="C163" s="1113">
        <f t="shared" si="234"/>
        <v>0.13836477987421383</v>
      </c>
      <c r="D163" s="1113">
        <v>515.16</v>
      </c>
      <c r="E163" s="1113">
        <f t="shared" si="235"/>
        <v>71.28</v>
      </c>
      <c r="F163" s="1117">
        <v>0.2</v>
      </c>
      <c r="G163" s="1113">
        <f t="shared" si="236"/>
        <v>14.26</v>
      </c>
      <c r="H163" s="1113">
        <f t="shared" si="229"/>
        <v>3.44</v>
      </c>
      <c r="I163" s="1114">
        <f t="shared" si="237"/>
        <v>17.7</v>
      </c>
      <c r="J163" s="939">
        <v>112</v>
      </c>
      <c r="K163" s="998">
        <f t="shared" si="238"/>
        <v>0.70440251572327039</v>
      </c>
      <c r="L163" s="1113">
        <v>515.16</v>
      </c>
      <c r="M163" s="1113">
        <f t="shared" si="239"/>
        <v>362.87999999999994</v>
      </c>
      <c r="N163" s="1117">
        <v>0.3</v>
      </c>
      <c r="O163" s="1113">
        <f t="shared" si="240"/>
        <v>108.86</v>
      </c>
      <c r="P163" s="1113">
        <f t="shared" si="232"/>
        <v>26.22</v>
      </c>
      <c r="Q163" s="1114">
        <f t="shared" si="241"/>
        <v>135.07999999999998</v>
      </c>
    </row>
    <row r="164" spans="1:17" ht="18" customHeight="1" x14ac:dyDescent="0.25">
      <c r="A164" s="1146" t="s">
        <v>674</v>
      </c>
      <c r="B164" s="1056"/>
      <c r="C164" s="1113"/>
      <c r="D164" s="1113"/>
      <c r="E164" s="1113"/>
      <c r="F164" s="1117"/>
      <c r="G164" s="1113"/>
      <c r="H164" s="1113"/>
      <c r="I164" s="1114"/>
      <c r="J164" s="939">
        <v>119</v>
      </c>
      <c r="K164" s="998">
        <v>0.75</v>
      </c>
      <c r="L164" s="1113">
        <v>737</v>
      </c>
      <c r="M164" s="1113">
        <f t="shared" si="239"/>
        <v>552.75</v>
      </c>
      <c r="N164" s="1117">
        <v>0.3</v>
      </c>
      <c r="O164" s="1113">
        <f t="shared" si="240"/>
        <v>165.83</v>
      </c>
      <c r="P164" s="1113">
        <f t="shared" si="232"/>
        <v>39.950000000000003</v>
      </c>
      <c r="Q164" s="1114">
        <f t="shared" si="241"/>
        <v>205.78000000000003</v>
      </c>
    </row>
    <row r="165" spans="1:17" ht="18" customHeight="1" x14ac:dyDescent="0.25">
      <c r="A165" s="1146" t="s">
        <v>1096</v>
      </c>
      <c r="B165" s="1056"/>
      <c r="C165" s="1113"/>
      <c r="D165" s="1113"/>
      <c r="E165" s="1113"/>
      <c r="F165" s="1113"/>
      <c r="G165" s="1113"/>
      <c r="H165" s="1113"/>
      <c r="I165" s="1114"/>
      <c r="J165" s="939">
        <v>119</v>
      </c>
      <c r="K165" s="998">
        <f t="shared" si="238"/>
        <v>0.74842767295597479</v>
      </c>
      <c r="L165" s="1113">
        <v>550</v>
      </c>
      <c r="M165" s="1113">
        <f t="shared" si="239"/>
        <v>411.63522012578613</v>
      </c>
      <c r="N165" s="1117">
        <v>0.3</v>
      </c>
      <c r="O165" s="1113">
        <f t="shared" si="240"/>
        <v>123.49</v>
      </c>
      <c r="P165" s="1113">
        <f t="shared" si="232"/>
        <v>29.75</v>
      </c>
      <c r="Q165" s="1114">
        <f t="shared" si="241"/>
        <v>153.24</v>
      </c>
    </row>
    <row r="166" spans="1:17" ht="18" customHeight="1" x14ac:dyDescent="0.25">
      <c r="A166" s="1146" t="s">
        <v>1096</v>
      </c>
      <c r="B166" s="1056"/>
      <c r="C166" s="1113"/>
      <c r="D166" s="1113"/>
      <c r="E166" s="1113"/>
      <c r="F166" s="1113"/>
      <c r="G166" s="1113"/>
      <c r="H166" s="1113"/>
      <c r="I166" s="1114"/>
      <c r="J166" s="939">
        <v>103</v>
      </c>
      <c r="K166" s="998">
        <f t="shared" si="238"/>
        <v>0.64779874213836475</v>
      </c>
      <c r="L166" s="1113">
        <v>460</v>
      </c>
      <c r="M166" s="1113">
        <f t="shared" si="239"/>
        <v>297.98742138364776</v>
      </c>
      <c r="N166" s="1117">
        <v>0.3</v>
      </c>
      <c r="O166" s="1113">
        <f t="shared" si="240"/>
        <v>89.4</v>
      </c>
      <c r="P166" s="1113">
        <f t="shared" si="232"/>
        <v>21.54</v>
      </c>
      <c r="Q166" s="1114">
        <f t="shared" si="241"/>
        <v>110.94</v>
      </c>
    </row>
    <row r="167" spans="1:17" ht="16.5" customHeight="1" x14ac:dyDescent="0.25">
      <c r="A167" s="1146" t="s">
        <v>1097</v>
      </c>
      <c r="B167" s="1056"/>
      <c r="C167" s="1113"/>
      <c r="D167" s="1113"/>
      <c r="E167" s="1113"/>
      <c r="F167" s="1113"/>
      <c r="G167" s="1113"/>
      <c r="H167" s="1113"/>
      <c r="I167" s="1114"/>
      <c r="J167" s="939">
        <v>119</v>
      </c>
      <c r="K167" s="998">
        <f t="shared" si="238"/>
        <v>0.74842767295597479</v>
      </c>
      <c r="L167" s="1113">
        <v>600</v>
      </c>
      <c r="M167" s="1113">
        <f t="shared" si="239"/>
        <v>449.05660377358487</v>
      </c>
      <c r="N167" s="1117">
        <v>0.3</v>
      </c>
      <c r="O167" s="1113">
        <f t="shared" si="240"/>
        <v>134.72</v>
      </c>
      <c r="P167" s="1113">
        <f t="shared" si="232"/>
        <v>32.450000000000003</v>
      </c>
      <c r="Q167" s="1114">
        <f t="shared" si="241"/>
        <v>167.17000000000002</v>
      </c>
    </row>
    <row r="168" spans="1:17" ht="16.5" customHeight="1" thickBot="1" x14ac:dyDescent="0.3">
      <c r="A168" s="1147" t="s">
        <v>1098</v>
      </c>
      <c r="B168" s="1252"/>
      <c r="C168" s="968"/>
      <c r="D168" s="968"/>
      <c r="E168" s="968"/>
      <c r="F168" s="968"/>
      <c r="G168" s="968"/>
      <c r="H168" s="968"/>
      <c r="I168" s="969"/>
      <c r="J168" s="967">
        <v>119</v>
      </c>
      <c r="K168" s="1054">
        <v>0.75</v>
      </c>
      <c r="L168" s="968">
        <v>535</v>
      </c>
      <c r="M168" s="968">
        <f t="shared" si="239"/>
        <v>401.25</v>
      </c>
      <c r="N168" s="1016">
        <v>0.3</v>
      </c>
      <c r="O168" s="968">
        <f t="shared" si="240"/>
        <v>120.38</v>
      </c>
      <c r="P168" s="968">
        <f t="shared" si="232"/>
        <v>29</v>
      </c>
      <c r="Q168" s="969">
        <f t="shared" si="241"/>
        <v>149.38</v>
      </c>
    </row>
    <row r="171" spans="1:17" x14ac:dyDescent="0.25">
      <c r="A171" s="2" t="s">
        <v>1099</v>
      </c>
    </row>
    <row r="172" spans="1:17" ht="18" customHeight="1" x14ac:dyDescent="0.25"/>
    <row r="173" spans="1:17" x14ac:dyDescent="0.25">
      <c r="A173" s="2" t="s">
        <v>1100</v>
      </c>
    </row>
    <row r="174" spans="1:17" x14ac:dyDescent="0.25">
      <c r="A174" s="393" t="s">
        <v>1101</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36"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59999389629810485"/>
  </sheetPr>
  <dimension ref="A2:Q116"/>
  <sheetViews>
    <sheetView zoomScale="70" zoomScaleNormal="70" zoomScaleSheetLayoutView="80" workbookViewId="0">
      <selection activeCell="A13" sqref="A13"/>
    </sheetView>
  </sheetViews>
  <sheetFormatPr defaultColWidth="9.140625" defaultRowHeight="16.5" x14ac:dyDescent="0.25"/>
  <cols>
    <col min="1" max="1" width="43.4257812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3.2851562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1733</v>
      </c>
    </row>
    <row r="5" spans="1:17" ht="17.25" thickBot="1" x14ac:dyDescent="0.3"/>
    <row r="6" spans="1:17" ht="24" customHeight="1" x14ac:dyDescent="0.25">
      <c r="A6" s="1791"/>
      <c r="B6" s="1845" t="s">
        <v>23</v>
      </c>
      <c r="C6" s="1846"/>
      <c r="D6" s="1846"/>
      <c r="E6" s="1846"/>
      <c r="F6" s="1846"/>
      <c r="G6" s="1846"/>
      <c r="H6" s="1846"/>
      <c r="I6" s="1847"/>
      <c r="J6" s="1840" t="s">
        <v>25</v>
      </c>
      <c r="K6" s="1841"/>
      <c r="L6" s="1841"/>
      <c r="M6" s="1841"/>
      <c r="N6" s="1841"/>
      <c r="O6" s="1841"/>
      <c r="P6" s="1841"/>
      <c r="Q6" s="1842"/>
    </row>
    <row r="7" spans="1:17" ht="142.5" customHeight="1" x14ac:dyDescent="0.25">
      <c r="A7" s="1792"/>
      <c r="B7" s="22" t="s">
        <v>22</v>
      </c>
      <c r="C7" s="30" t="s">
        <v>16</v>
      </c>
      <c r="D7" s="23" t="s">
        <v>17</v>
      </c>
      <c r="E7" s="23" t="s">
        <v>14</v>
      </c>
      <c r="F7" s="23" t="s">
        <v>4</v>
      </c>
      <c r="G7" s="23" t="s">
        <v>5</v>
      </c>
      <c r="H7" s="23" t="s">
        <v>6</v>
      </c>
      <c r="I7" s="24" t="s">
        <v>7</v>
      </c>
      <c r="J7" s="942" t="s">
        <v>22</v>
      </c>
      <c r="K7" s="1023" t="s">
        <v>16</v>
      </c>
      <c r="L7" s="943" t="s">
        <v>17</v>
      </c>
      <c r="M7" s="943" t="s">
        <v>14</v>
      </c>
      <c r="N7" s="943" t="s">
        <v>4</v>
      </c>
      <c r="O7" s="943" t="s">
        <v>5</v>
      </c>
      <c r="P7" s="943" t="s">
        <v>6</v>
      </c>
      <c r="Q7" s="944" t="s">
        <v>7</v>
      </c>
    </row>
    <row r="8" spans="1:17" ht="13.5" customHeight="1" thickBot="1" x14ac:dyDescent="0.3">
      <c r="A8" s="3"/>
      <c r="B8" s="1040">
        <v>1</v>
      </c>
      <c r="C8" s="1041" t="s">
        <v>24</v>
      </c>
      <c r="D8" s="1042">
        <v>3</v>
      </c>
      <c r="E8" s="1042" t="s">
        <v>18</v>
      </c>
      <c r="F8" s="1042">
        <v>5</v>
      </c>
      <c r="G8" s="1042" t="s">
        <v>19</v>
      </c>
      <c r="H8" s="1042" t="s">
        <v>20</v>
      </c>
      <c r="I8" s="1043" t="s">
        <v>21</v>
      </c>
      <c r="J8" s="931">
        <v>1</v>
      </c>
      <c r="K8" s="932" t="s">
        <v>24</v>
      </c>
      <c r="L8" s="932">
        <v>3</v>
      </c>
      <c r="M8" s="932" t="s">
        <v>18</v>
      </c>
      <c r="N8" s="932">
        <v>5</v>
      </c>
      <c r="O8" s="932" t="s">
        <v>19</v>
      </c>
      <c r="P8" s="932" t="s">
        <v>20</v>
      </c>
      <c r="Q8" s="933" t="s">
        <v>21</v>
      </c>
    </row>
    <row r="9" spans="1:17" s="1" customFormat="1" ht="25.5" customHeight="1" x14ac:dyDescent="0.25">
      <c r="A9" s="7" t="s">
        <v>0</v>
      </c>
      <c r="B9" s="1254">
        <f>B10+B51+B61+B65+B71+B77+B84+B89+B95</f>
        <v>1322</v>
      </c>
      <c r="C9" s="1045">
        <f t="shared" ref="C9:I9" si="0">C10+C51+C61+C65+C71+C77+C84+C89+C95</f>
        <v>8.3144654088050309</v>
      </c>
      <c r="D9" s="1255"/>
      <c r="E9" s="1255"/>
      <c r="F9" s="1255"/>
      <c r="G9" s="1255">
        <f t="shared" si="0"/>
        <v>1624.0399999999997</v>
      </c>
      <c r="H9" s="1255">
        <f t="shared" si="0"/>
        <v>391.26</v>
      </c>
      <c r="I9" s="1046">
        <f t="shared" si="0"/>
        <v>2015.3</v>
      </c>
      <c r="J9" s="1066">
        <f>J10+J51+J61+J65+J71+J77+J84+J89+J95</f>
        <v>4791</v>
      </c>
      <c r="K9" s="1017">
        <f t="shared" ref="K9" si="1">K10+K51+K61+K65+K71+K77+K84+K89+K95</f>
        <v>30.132075471698109</v>
      </c>
      <c r="L9" s="392"/>
      <c r="M9" s="392"/>
      <c r="N9" s="392"/>
      <c r="O9" s="392">
        <f t="shared" ref="O9" si="2">O10+O51+O61+O65+O71+O77+O84+O89+O95</f>
        <v>22057.099999999995</v>
      </c>
      <c r="P9" s="392">
        <f t="shared" ref="P9" si="3">P10+P51+P61+P65+P71+P77+P84+P89+P95</f>
        <v>5313.5599999999995</v>
      </c>
      <c r="Q9" s="587">
        <f>Q10+Q51+Q61+Q65+Q71+Q77+Q84+Q89+Q95</f>
        <v>27370.66</v>
      </c>
    </row>
    <row r="10" spans="1:17" s="1" customFormat="1" ht="24.75" customHeight="1" x14ac:dyDescent="0.25">
      <c r="A10" s="47" t="s">
        <v>38</v>
      </c>
      <c r="B10" s="925">
        <f>B11+B32+B39+B44</f>
        <v>1309</v>
      </c>
      <c r="C10" s="996">
        <f t="shared" ref="C10:I10" si="4">C11+C32+C39+C44</f>
        <v>8.2327044025157221</v>
      </c>
      <c r="D10" s="1220"/>
      <c r="E10" s="1220"/>
      <c r="F10" s="1220"/>
      <c r="G10" s="1220">
        <f t="shared" si="4"/>
        <v>1611.31</v>
      </c>
      <c r="H10" s="1220">
        <f t="shared" si="4"/>
        <v>388.17999999999995</v>
      </c>
      <c r="I10" s="630">
        <f t="shared" si="4"/>
        <v>1999.49</v>
      </c>
      <c r="J10" s="935">
        <f>J11+J32+J39+J44</f>
        <v>3327</v>
      </c>
      <c r="K10" s="1002">
        <f t="shared" ref="K10" si="5">K11+K32+K39+K44</f>
        <v>20.924528301886792</v>
      </c>
      <c r="L10" s="1112"/>
      <c r="M10" s="1112"/>
      <c r="N10" s="1112"/>
      <c r="O10" s="1112">
        <f t="shared" ref="O10" si="6">O11+O32+O39+O44</f>
        <v>19293.420000000002</v>
      </c>
      <c r="P10" s="1112">
        <f t="shared" ref="P10" si="7">P11+P32+P39+P44</f>
        <v>4647.76</v>
      </c>
      <c r="Q10" s="937">
        <f>Q11+Q32+Q39+Q44</f>
        <v>23941.18</v>
      </c>
    </row>
    <row r="11" spans="1:17" ht="54" customHeight="1" x14ac:dyDescent="0.25">
      <c r="A11" s="985" t="s">
        <v>11</v>
      </c>
      <c r="B11" s="1033">
        <f>SUM(B12:B31)</f>
        <v>656</v>
      </c>
      <c r="C11" s="997">
        <f t="shared" ref="C11:I11" si="8">SUM(C12:C31)</f>
        <v>4.1257861635220126</v>
      </c>
      <c r="D11" s="1095"/>
      <c r="E11" s="1095"/>
      <c r="F11" s="1095"/>
      <c r="G11" s="1095">
        <f t="shared" si="8"/>
        <v>1038.71</v>
      </c>
      <c r="H11" s="1095">
        <f t="shared" si="8"/>
        <v>250.25</v>
      </c>
      <c r="I11" s="1096">
        <f t="shared" si="8"/>
        <v>1288.96</v>
      </c>
      <c r="J11" s="978">
        <f>SUM(J12:J31)</f>
        <v>1415</v>
      </c>
      <c r="K11" s="980">
        <f t="shared" ref="K11" si="9">SUM(K12:K31)</f>
        <v>8.8993710691823882</v>
      </c>
      <c r="L11" s="972"/>
      <c r="M11" s="972"/>
      <c r="N11" s="972"/>
      <c r="O11" s="972">
        <f t="shared" ref="O11" si="10">SUM(O12:O31)</f>
        <v>10998.06</v>
      </c>
      <c r="P11" s="972">
        <f t="shared" ref="P11" si="11">SUM(P12:P31)</f>
        <v>2649.42</v>
      </c>
      <c r="Q11" s="973">
        <f>SUM(Q12:Q31)</f>
        <v>13647.48</v>
      </c>
    </row>
    <row r="12" spans="1:17" ht="18.75" customHeight="1" x14ac:dyDescent="0.25">
      <c r="A12" s="12" t="s">
        <v>1734</v>
      </c>
      <c r="B12" s="990">
        <v>48</v>
      </c>
      <c r="C12" s="998">
        <f>B12/159</f>
        <v>0.30188679245283018</v>
      </c>
      <c r="D12" s="1113">
        <v>1300</v>
      </c>
      <c r="E12" s="1113">
        <f>C12*D12</f>
        <v>392.45283018867923</v>
      </c>
      <c r="F12" s="1117">
        <v>0.2</v>
      </c>
      <c r="G12" s="1113">
        <f>ROUND(E12*F12,2)</f>
        <v>78.489999999999995</v>
      </c>
      <c r="H12" s="1113">
        <f>ROUND(G12*0.2409,2)</f>
        <v>18.91</v>
      </c>
      <c r="I12" s="1114">
        <f>G12+H12</f>
        <v>97.399999999999991</v>
      </c>
      <c r="J12" s="939">
        <v>120</v>
      </c>
      <c r="K12" s="998">
        <f>J12/159</f>
        <v>0.75471698113207553</v>
      </c>
      <c r="L12" s="1113">
        <v>1300</v>
      </c>
      <c r="M12" s="1113">
        <f>K12*L12</f>
        <v>981.13207547169816</v>
      </c>
      <c r="N12" s="1117">
        <v>1</v>
      </c>
      <c r="O12" s="1113">
        <f>ROUND(M12*N12,2)</f>
        <v>981.13</v>
      </c>
      <c r="P12" s="1113">
        <f>ROUND(O12*0.2409,2)</f>
        <v>236.35</v>
      </c>
      <c r="Q12" s="1114">
        <f>O12+P12</f>
        <v>1217.48</v>
      </c>
    </row>
    <row r="13" spans="1:17" ht="18.75" customHeight="1" x14ac:dyDescent="0.25">
      <c r="A13" s="12" t="s">
        <v>206</v>
      </c>
      <c r="B13" s="990">
        <v>24</v>
      </c>
      <c r="C13" s="998">
        <f>B13/159</f>
        <v>0.15094339622641509</v>
      </c>
      <c r="D13" s="1113">
        <v>1482</v>
      </c>
      <c r="E13" s="1113">
        <f>C13*D13</f>
        <v>223.69811320754715</v>
      </c>
      <c r="F13" s="1117">
        <v>0.2</v>
      </c>
      <c r="G13" s="1113">
        <f t="shared" ref="G13:G53" si="12">ROUND(E13*F13,2)</f>
        <v>44.74</v>
      </c>
      <c r="H13" s="1113">
        <f t="shared" ref="H13:H58" si="13">ROUND(G13*0.2409,2)</f>
        <v>10.78</v>
      </c>
      <c r="I13" s="1114">
        <f>G13+H13</f>
        <v>55.52</v>
      </c>
      <c r="J13" s="939">
        <v>24</v>
      </c>
      <c r="K13" s="998">
        <f>J13/159</f>
        <v>0.15094339622641509</v>
      </c>
      <c r="L13" s="1113">
        <v>1482</v>
      </c>
      <c r="M13" s="1113">
        <f>K13*L13</f>
        <v>223.69811320754715</v>
      </c>
      <c r="N13" s="1117">
        <v>1</v>
      </c>
      <c r="O13" s="1113">
        <f t="shared" ref="O13:O50" si="14">ROUND(M13*N13,2)</f>
        <v>223.7</v>
      </c>
      <c r="P13" s="1113">
        <f t="shared" ref="P13:P50" si="15">ROUND(O13*0.2409,2)</f>
        <v>53.89</v>
      </c>
      <c r="Q13" s="1114">
        <f t="shared" ref="Q13:Q50" si="16">O13+P13</f>
        <v>277.58999999999997</v>
      </c>
    </row>
    <row r="14" spans="1:17" ht="18.75" customHeight="1" x14ac:dyDescent="0.25">
      <c r="A14" s="12" t="s">
        <v>1735</v>
      </c>
      <c r="B14" s="990"/>
      <c r="C14" s="998"/>
      <c r="D14" s="1113"/>
      <c r="E14" s="1113"/>
      <c r="F14" s="1117"/>
      <c r="G14" s="1113">
        <f t="shared" si="12"/>
        <v>0</v>
      </c>
      <c r="H14" s="1113">
        <f t="shared" si="13"/>
        <v>0</v>
      </c>
      <c r="I14" s="1114"/>
      <c r="J14" s="939">
        <v>24</v>
      </c>
      <c r="K14" s="998">
        <f>J14/159</f>
        <v>0.15094339622641509</v>
      </c>
      <c r="L14" s="1113">
        <v>1300</v>
      </c>
      <c r="M14" s="1113">
        <f>K14*L14</f>
        <v>196.22641509433961</v>
      </c>
      <c r="N14" s="1117">
        <v>1</v>
      </c>
      <c r="O14" s="1113">
        <f t="shared" si="14"/>
        <v>196.23</v>
      </c>
      <c r="P14" s="1113">
        <f t="shared" si="15"/>
        <v>47.27</v>
      </c>
      <c r="Q14" s="1114">
        <f t="shared" si="16"/>
        <v>243.5</v>
      </c>
    </row>
    <row r="15" spans="1:17" ht="18.75" customHeight="1" x14ac:dyDescent="0.25">
      <c r="A15" s="12" t="s">
        <v>712</v>
      </c>
      <c r="B15" s="990">
        <v>24</v>
      </c>
      <c r="C15" s="998">
        <f t="shared" ref="C15:C58" si="17">B15/159</f>
        <v>0.15094339622641509</v>
      </c>
      <c r="D15" s="1113">
        <v>1300</v>
      </c>
      <c r="E15" s="1113">
        <f t="shared" ref="E15:E50" si="18">C15*D15</f>
        <v>196.22641509433961</v>
      </c>
      <c r="F15" s="1117">
        <v>0.2</v>
      </c>
      <c r="G15" s="1113">
        <f t="shared" si="12"/>
        <v>39.25</v>
      </c>
      <c r="H15" s="1113">
        <f t="shared" si="13"/>
        <v>9.4600000000000009</v>
      </c>
      <c r="I15" s="1114">
        <f t="shared" ref="I15:I31" si="19">G15+H15</f>
        <v>48.71</v>
      </c>
      <c r="J15" s="939"/>
      <c r="K15" s="998"/>
      <c r="L15" s="1113"/>
      <c r="M15" s="1113"/>
      <c r="N15" s="1117"/>
      <c r="O15" s="1113"/>
      <c r="P15" s="1113"/>
      <c r="Q15" s="1114"/>
    </row>
    <row r="16" spans="1:17" ht="18.75" customHeight="1" x14ac:dyDescent="0.25">
      <c r="A16" s="12" t="s">
        <v>712</v>
      </c>
      <c r="B16" s="990"/>
      <c r="C16" s="998"/>
      <c r="D16" s="1113"/>
      <c r="E16" s="1113"/>
      <c r="F16" s="1117"/>
      <c r="G16" s="1113">
        <f t="shared" si="12"/>
        <v>0</v>
      </c>
      <c r="H16" s="1113">
        <f t="shared" si="13"/>
        <v>0</v>
      </c>
      <c r="I16" s="1114"/>
      <c r="J16" s="939">
        <v>72</v>
      </c>
      <c r="K16" s="998">
        <f t="shared" ref="K16:K50" si="20">J16/159</f>
        <v>0.45283018867924529</v>
      </c>
      <c r="L16" s="1113">
        <v>1300</v>
      </c>
      <c r="M16" s="1113">
        <f t="shared" ref="M16:M50" si="21">K16*L16</f>
        <v>588.67924528301887</v>
      </c>
      <c r="N16" s="1117">
        <v>1</v>
      </c>
      <c r="O16" s="1113">
        <f t="shared" si="14"/>
        <v>588.67999999999995</v>
      </c>
      <c r="P16" s="1113">
        <f t="shared" si="15"/>
        <v>141.81</v>
      </c>
      <c r="Q16" s="1114">
        <f t="shared" si="16"/>
        <v>730.49</v>
      </c>
    </row>
    <row r="17" spans="1:17" ht="18.75" customHeight="1" x14ac:dyDescent="0.25">
      <c r="A17" s="12" t="s">
        <v>1734</v>
      </c>
      <c r="B17" s="990">
        <v>32</v>
      </c>
      <c r="C17" s="998">
        <f t="shared" si="17"/>
        <v>0.20125786163522014</v>
      </c>
      <c r="D17" s="1113">
        <v>1300</v>
      </c>
      <c r="E17" s="1113">
        <f t="shared" si="18"/>
        <v>261.63522012578619</v>
      </c>
      <c r="F17" s="1117">
        <v>0.2</v>
      </c>
      <c r="G17" s="1113">
        <f t="shared" si="12"/>
        <v>52.33</v>
      </c>
      <c r="H17" s="1113">
        <f t="shared" si="13"/>
        <v>12.61</v>
      </c>
      <c r="I17" s="1114">
        <f t="shared" si="19"/>
        <v>64.94</v>
      </c>
      <c r="J17" s="939">
        <v>144</v>
      </c>
      <c r="K17" s="998">
        <f t="shared" si="20"/>
        <v>0.90566037735849059</v>
      </c>
      <c r="L17" s="1113">
        <v>1300</v>
      </c>
      <c r="M17" s="1113">
        <f t="shared" si="21"/>
        <v>1177.3584905660377</v>
      </c>
      <c r="N17" s="1117">
        <v>1</v>
      </c>
      <c r="O17" s="1113">
        <f t="shared" si="14"/>
        <v>1177.3599999999999</v>
      </c>
      <c r="P17" s="1113">
        <f t="shared" si="15"/>
        <v>283.63</v>
      </c>
      <c r="Q17" s="1114">
        <f t="shared" si="16"/>
        <v>1460.9899999999998</v>
      </c>
    </row>
    <row r="18" spans="1:17" ht="18.75" customHeight="1" x14ac:dyDescent="0.25">
      <c r="A18" s="12" t="s">
        <v>355</v>
      </c>
      <c r="B18" s="990">
        <v>16</v>
      </c>
      <c r="C18" s="998">
        <f t="shared" si="17"/>
        <v>0.10062893081761007</v>
      </c>
      <c r="D18" s="1113">
        <v>1187</v>
      </c>
      <c r="E18" s="1113">
        <f t="shared" si="18"/>
        <v>119.44654088050315</v>
      </c>
      <c r="F18" s="1117">
        <v>0.2</v>
      </c>
      <c r="G18" s="1113">
        <f t="shared" si="12"/>
        <v>23.89</v>
      </c>
      <c r="H18" s="1113">
        <f t="shared" si="13"/>
        <v>5.76</v>
      </c>
      <c r="I18" s="1114">
        <f t="shared" si="19"/>
        <v>29.65</v>
      </c>
      <c r="J18" s="939">
        <v>56</v>
      </c>
      <c r="K18" s="998">
        <f t="shared" si="20"/>
        <v>0.3522012578616352</v>
      </c>
      <c r="L18" s="1113">
        <v>1187</v>
      </c>
      <c r="M18" s="1113">
        <f t="shared" si="21"/>
        <v>418.06289308176099</v>
      </c>
      <c r="N18" s="1117">
        <v>1</v>
      </c>
      <c r="O18" s="1113">
        <f t="shared" si="14"/>
        <v>418.06</v>
      </c>
      <c r="P18" s="1113">
        <f t="shared" si="15"/>
        <v>100.71</v>
      </c>
      <c r="Q18" s="1114">
        <f t="shared" si="16"/>
        <v>518.77</v>
      </c>
    </row>
    <row r="19" spans="1:17" ht="18.75" customHeight="1" x14ac:dyDescent="0.25">
      <c r="A19" s="12" t="s">
        <v>355</v>
      </c>
      <c r="B19" s="990">
        <v>48</v>
      </c>
      <c r="C19" s="998">
        <f t="shared" si="17"/>
        <v>0.30188679245283018</v>
      </c>
      <c r="D19" s="1113">
        <v>1187</v>
      </c>
      <c r="E19" s="1113">
        <f t="shared" si="18"/>
        <v>358.33962264150944</v>
      </c>
      <c r="F19" s="1117">
        <v>0.2</v>
      </c>
      <c r="G19" s="1113">
        <f t="shared" si="12"/>
        <v>71.67</v>
      </c>
      <c r="H19" s="1113">
        <f t="shared" si="13"/>
        <v>17.27</v>
      </c>
      <c r="I19" s="1114">
        <f t="shared" si="19"/>
        <v>88.94</v>
      </c>
      <c r="J19" s="939">
        <v>112</v>
      </c>
      <c r="K19" s="998">
        <f t="shared" si="20"/>
        <v>0.70440251572327039</v>
      </c>
      <c r="L19" s="1113">
        <v>1187</v>
      </c>
      <c r="M19" s="1113">
        <f t="shared" si="21"/>
        <v>836.12578616352198</v>
      </c>
      <c r="N19" s="1117">
        <v>1</v>
      </c>
      <c r="O19" s="1113">
        <f t="shared" si="14"/>
        <v>836.13</v>
      </c>
      <c r="P19" s="1113">
        <f t="shared" si="15"/>
        <v>201.42</v>
      </c>
      <c r="Q19" s="1114">
        <f t="shared" si="16"/>
        <v>1037.55</v>
      </c>
    </row>
    <row r="20" spans="1:17" ht="18.75" customHeight="1" x14ac:dyDescent="0.25">
      <c r="A20" s="12" t="s">
        <v>355</v>
      </c>
      <c r="B20" s="990">
        <v>16</v>
      </c>
      <c r="C20" s="998">
        <f t="shared" si="17"/>
        <v>0.10062893081761007</v>
      </c>
      <c r="D20" s="1113">
        <v>1187</v>
      </c>
      <c r="E20" s="1113">
        <f t="shared" si="18"/>
        <v>119.44654088050315</v>
      </c>
      <c r="F20" s="1117">
        <v>0.2</v>
      </c>
      <c r="G20" s="1113">
        <f t="shared" si="12"/>
        <v>23.89</v>
      </c>
      <c r="H20" s="1113">
        <f t="shared" si="13"/>
        <v>5.76</v>
      </c>
      <c r="I20" s="1114">
        <f t="shared" si="19"/>
        <v>29.65</v>
      </c>
      <c r="J20" s="939">
        <v>64</v>
      </c>
      <c r="K20" s="998">
        <f t="shared" si="20"/>
        <v>0.40251572327044027</v>
      </c>
      <c r="L20" s="1113">
        <v>1187</v>
      </c>
      <c r="M20" s="1113">
        <f t="shared" si="21"/>
        <v>477.7861635220126</v>
      </c>
      <c r="N20" s="1117">
        <v>1</v>
      </c>
      <c r="O20" s="1113">
        <f t="shared" si="14"/>
        <v>477.79</v>
      </c>
      <c r="P20" s="1113">
        <f t="shared" si="15"/>
        <v>115.1</v>
      </c>
      <c r="Q20" s="1114">
        <f t="shared" si="16"/>
        <v>592.89</v>
      </c>
    </row>
    <row r="21" spans="1:17" ht="18.75" customHeight="1" x14ac:dyDescent="0.25">
      <c r="A21" s="12" t="s">
        <v>355</v>
      </c>
      <c r="B21" s="990">
        <v>16</v>
      </c>
      <c r="C21" s="998">
        <f t="shared" si="17"/>
        <v>0.10062893081761007</v>
      </c>
      <c r="D21" s="1113">
        <v>1187</v>
      </c>
      <c r="E21" s="1113">
        <f t="shared" si="18"/>
        <v>119.44654088050315</v>
      </c>
      <c r="F21" s="1117">
        <v>0.2</v>
      </c>
      <c r="G21" s="1113">
        <f t="shared" si="12"/>
        <v>23.89</v>
      </c>
      <c r="H21" s="1113">
        <f t="shared" si="13"/>
        <v>5.76</v>
      </c>
      <c r="I21" s="1114">
        <f t="shared" si="19"/>
        <v>29.65</v>
      </c>
      <c r="J21" s="939">
        <v>73</v>
      </c>
      <c r="K21" s="998">
        <f t="shared" si="20"/>
        <v>0.45911949685534592</v>
      </c>
      <c r="L21" s="1113">
        <v>1187</v>
      </c>
      <c r="M21" s="1113">
        <f t="shared" si="21"/>
        <v>544.97484276729563</v>
      </c>
      <c r="N21" s="1117">
        <v>1</v>
      </c>
      <c r="O21" s="1113">
        <f t="shared" si="14"/>
        <v>544.97</v>
      </c>
      <c r="P21" s="1113">
        <f t="shared" si="15"/>
        <v>131.28</v>
      </c>
      <c r="Q21" s="1114">
        <f t="shared" si="16"/>
        <v>676.25</v>
      </c>
    </row>
    <row r="22" spans="1:17" ht="18.75" customHeight="1" x14ac:dyDescent="0.25">
      <c r="A22" s="12" t="s">
        <v>355</v>
      </c>
      <c r="B22" s="990">
        <v>56</v>
      </c>
      <c r="C22" s="998">
        <f t="shared" si="17"/>
        <v>0.3522012578616352</v>
      </c>
      <c r="D22" s="1113">
        <v>1187</v>
      </c>
      <c r="E22" s="1113">
        <f t="shared" si="18"/>
        <v>418.06289308176099</v>
      </c>
      <c r="F22" s="1117">
        <v>0.2</v>
      </c>
      <c r="G22" s="1113">
        <f t="shared" si="12"/>
        <v>83.61</v>
      </c>
      <c r="H22" s="1113">
        <f t="shared" si="13"/>
        <v>20.14</v>
      </c>
      <c r="I22" s="1114">
        <f t="shared" si="19"/>
        <v>103.75</v>
      </c>
      <c r="J22" s="939">
        <v>104</v>
      </c>
      <c r="K22" s="998">
        <f t="shared" si="20"/>
        <v>0.65408805031446537</v>
      </c>
      <c r="L22" s="1113">
        <v>1187</v>
      </c>
      <c r="M22" s="1113">
        <f t="shared" si="21"/>
        <v>776.40251572327043</v>
      </c>
      <c r="N22" s="1117">
        <v>1</v>
      </c>
      <c r="O22" s="1113">
        <f t="shared" si="14"/>
        <v>776.4</v>
      </c>
      <c r="P22" s="1113">
        <f t="shared" si="15"/>
        <v>187.03</v>
      </c>
      <c r="Q22" s="1114">
        <f t="shared" si="16"/>
        <v>963.43</v>
      </c>
    </row>
    <row r="23" spans="1:17" ht="18.75" customHeight="1" x14ac:dyDescent="0.25">
      <c r="A23" s="12" t="s">
        <v>1736</v>
      </c>
      <c r="B23" s="990">
        <v>48</v>
      </c>
      <c r="C23" s="998">
        <f t="shared" si="17"/>
        <v>0.30188679245283018</v>
      </c>
      <c r="D23" s="1113">
        <v>1180</v>
      </c>
      <c r="E23" s="1113">
        <f t="shared" si="18"/>
        <v>356.22641509433959</v>
      </c>
      <c r="F23" s="1117">
        <v>0.2</v>
      </c>
      <c r="G23" s="1113">
        <f t="shared" si="12"/>
        <v>71.25</v>
      </c>
      <c r="H23" s="1113">
        <f t="shared" si="13"/>
        <v>17.16</v>
      </c>
      <c r="I23" s="1114">
        <f t="shared" si="19"/>
        <v>88.41</v>
      </c>
      <c r="J23" s="939">
        <v>72</v>
      </c>
      <c r="K23" s="998">
        <f t="shared" si="20"/>
        <v>0.45283018867924529</v>
      </c>
      <c r="L23" s="1113">
        <v>1180</v>
      </c>
      <c r="M23" s="1113">
        <f t="shared" si="21"/>
        <v>534.33962264150944</v>
      </c>
      <c r="N23" s="1117">
        <v>1</v>
      </c>
      <c r="O23" s="1113">
        <f t="shared" si="14"/>
        <v>534.34</v>
      </c>
      <c r="P23" s="1113">
        <f t="shared" si="15"/>
        <v>128.72</v>
      </c>
      <c r="Q23" s="1114">
        <f t="shared" si="16"/>
        <v>663.06000000000006</v>
      </c>
    </row>
    <row r="24" spans="1:17" ht="18.75" customHeight="1" x14ac:dyDescent="0.25">
      <c r="A24" s="12" t="s">
        <v>1136</v>
      </c>
      <c r="B24" s="990">
        <v>16</v>
      </c>
      <c r="C24" s="998">
        <f t="shared" si="17"/>
        <v>0.10062893081761007</v>
      </c>
      <c r="D24" s="1113">
        <v>1200</v>
      </c>
      <c r="E24" s="1113">
        <f t="shared" si="18"/>
        <v>120.75471698113208</v>
      </c>
      <c r="F24" s="1117">
        <v>0.2</v>
      </c>
      <c r="G24" s="1113">
        <f t="shared" si="12"/>
        <v>24.15</v>
      </c>
      <c r="H24" s="1113">
        <f t="shared" si="13"/>
        <v>5.82</v>
      </c>
      <c r="I24" s="1114">
        <f t="shared" si="19"/>
        <v>29.97</v>
      </c>
      <c r="J24" s="939">
        <v>72</v>
      </c>
      <c r="K24" s="998">
        <f t="shared" si="20"/>
        <v>0.45283018867924529</v>
      </c>
      <c r="L24" s="1113">
        <v>1200</v>
      </c>
      <c r="M24" s="1113">
        <f t="shared" si="21"/>
        <v>543.39622641509436</v>
      </c>
      <c r="N24" s="1117">
        <v>1</v>
      </c>
      <c r="O24" s="1113">
        <f t="shared" si="14"/>
        <v>543.4</v>
      </c>
      <c r="P24" s="1113">
        <f t="shared" si="15"/>
        <v>130.91</v>
      </c>
      <c r="Q24" s="1114">
        <f t="shared" si="16"/>
        <v>674.31</v>
      </c>
    </row>
    <row r="25" spans="1:17" ht="18.75" customHeight="1" x14ac:dyDescent="0.25">
      <c r="A25" s="12" t="s">
        <v>1737</v>
      </c>
      <c r="B25" s="990">
        <v>40</v>
      </c>
      <c r="C25" s="998">
        <f t="shared" si="17"/>
        <v>0.25157232704402516</v>
      </c>
      <c r="D25" s="1113">
        <v>1200</v>
      </c>
      <c r="E25" s="1113">
        <f t="shared" si="18"/>
        <v>301.88679245283021</v>
      </c>
      <c r="F25" s="1117">
        <v>0.2</v>
      </c>
      <c r="G25" s="1113">
        <f t="shared" si="12"/>
        <v>60.38</v>
      </c>
      <c r="H25" s="1113">
        <f t="shared" si="13"/>
        <v>14.55</v>
      </c>
      <c r="I25" s="1114">
        <f t="shared" si="19"/>
        <v>74.930000000000007</v>
      </c>
      <c r="J25" s="939">
        <v>56</v>
      </c>
      <c r="K25" s="998">
        <f t="shared" si="20"/>
        <v>0.3522012578616352</v>
      </c>
      <c r="L25" s="1113">
        <v>1200</v>
      </c>
      <c r="M25" s="1113">
        <f t="shared" si="21"/>
        <v>422.64150943396226</v>
      </c>
      <c r="N25" s="1117">
        <v>1</v>
      </c>
      <c r="O25" s="1113">
        <f t="shared" si="14"/>
        <v>422.64</v>
      </c>
      <c r="P25" s="1113">
        <f t="shared" si="15"/>
        <v>101.81</v>
      </c>
      <c r="Q25" s="1114">
        <f t="shared" si="16"/>
        <v>524.45000000000005</v>
      </c>
    </row>
    <row r="26" spans="1:17" ht="18.75" customHeight="1" x14ac:dyDescent="0.25">
      <c r="A26" s="12" t="s">
        <v>1737</v>
      </c>
      <c r="B26" s="990">
        <v>24</v>
      </c>
      <c r="C26" s="998">
        <f t="shared" si="17"/>
        <v>0.15094339622641509</v>
      </c>
      <c r="D26" s="1113">
        <v>1200</v>
      </c>
      <c r="E26" s="1113">
        <f t="shared" si="18"/>
        <v>181.1320754716981</v>
      </c>
      <c r="F26" s="1117">
        <v>0.2</v>
      </c>
      <c r="G26" s="1113">
        <f t="shared" si="12"/>
        <v>36.229999999999997</v>
      </c>
      <c r="H26" s="1113">
        <f t="shared" si="13"/>
        <v>8.73</v>
      </c>
      <c r="I26" s="1114">
        <f t="shared" si="19"/>
        <v>44.959999999999994</v>
      </c>
      <c r="J26" s="939">
        <v>64</v>
      </c>
      <c r="K26" s="998">
        <f t="shared" si="20"/>
        <v>0.40251572327044027</v>
      </c>
      <c r="L26" s="1113">
        <v>1200</v>
      </c>
      <c r="M26" s="1113">
        <f t="shared" si="21"/>
        <v>483.01886792452831</v>
      </c>
      <c r="N26" s="1117">
        <v>1</v>
      </c>
      <c r="O26" s="1113">
        <f t="shared" si="14"/>
        <v>483.02</v>
      </c>
      <c r="P26" s="1113">
        <f t="shared" si="15"/>
        <v>116.36</v>
      </c>
      <c r="Q26" s="1114">
        <f t="shared" si="16"/>
        <v>599.38</v>
      </c>
    </row>
    <row r="27" spans="1:17" ht="18.75" customHeight="1" x14ac:dyDescent="0.25">
      <c r="A27" s="12" t="s">
        <v>1136</v>
      </c>
      <c r="B27" s="990">
        <v>24</v>
      </c>
      <c r="C27" s="998">
        <f t="shared" si="17"/>
        <v>0.15094339622641509</v>
      </c>
      <c r="D27" s="1113">
        <v>1200</v>
      </c>
      <c r="E27" s="1113">
        <f t="shared" si="18"/>
        <v>181.1320754716981</v>
      </c>
      <c r="F27" s="1117">
        <v>0.2</v>
      </c>
      <c r="G27" s="1113">
        <f t="shared" si="12"/>
        <v>36.229999999999997</v>
      </c>
      <c r="H27" s="1113">
        <f t="shared" si="13"/>
        <v>8.73</v>
      </c>
      <c r="I27" s="1114">
        <f t="shared" si="19"/>
        <v>44.959999999999994</v>
      </c>
      <c r="J27" s="939">
        <v>96</v>
      </c>
      <c r="K27" s="998">
        <f t="shared" si="20"/>
        <v>0.60377358490566035</v>
      </c>
      <c r="L27" s="1113">
        <v>1200</v>
      </c>
      <c r="M27" s="1113">
        <f t="shared" si="21"/>
        <v>724.52830188679241</v>
      </c>
      <c r="N27" s="1117">
        <v>1</v>
      </c>
      <c r="O27" s="1113">
        <f t="shared" si="14"/>
        <v>724.53</v>
      </c>
      <c r="P27" s="1113">
        <f t="shared" si="15"/>
        <v>174.54</v>
      </c>
      <c r="Q27" s="1114">
        <f t="shared" si="16"/>
        <v>899.06999999999994</v>
      </c>
    </row>
    <row r="28" spans="1:17" ht="18.75" customHeight="1" x14ac:dyDescent="0.25">
      <c r="A28" s="12" t="s">
        <v>1736</v>
      </c>
      <c r="B28" s="990">
        <v>24</v>
      </c>
      <c r="C28" s="998">
        <f t="shared" si="17"/>
        <v>0.15094339622641509</v>
      </c>
      <c r="D28" s="1113">
        <v>1180</v>
      </c>
      <c r="E28" s="1113">
        <f t="shared" si="18"/>
        <v>178.11320754716979</v>
      </c>
      <c r="F28" s="1117">
        <v>0.2</v>
      </c>
      <c r="G28" s="1113">
        <f t="shared" si="12"/>
        <v>35.619999999999997</v>
      </c>
      <c r="H28" s="1113">
        <f t="shared" si="13"/>
        <v>8.58</v>
      </c>
      <c r="I28" s="1114">
        <f t="shared" si="19"/>
        <v>44.199999999999996</v>
      </c>
      <c r="J28" s="939">
        <v>96</v>
      </c>
      <c r="K28" s="998">
        <f t="shared" si="20"/>
        <v>0.60377358490566035</v>
      </c>
      <c r="L28" s="1113">
        <v>1180</v>
      </c>
      <c r="M28" s="1113">
        <f t="shared" si="21"/>
        <v>712.45283018867917</v>
      </c>
      <c r="N28" s="1117">
        <v>1</v>
      </c>
      <c r="O28" s="1113">
        <f t="shared" si="14"/>
        <v>712.45</v>
      </c>
      <c r="P28" s="1113">
        <f t="shared" si="15"/>
        <v>171.63</v>
      </c>
      <c r="Q28" s="1114">
        <f t="shared" si="16"/>
        <v>884.08</v>
      </c>
    </row>
    <row r="29" spans="1:17" ht="18.75" customHeight="1" x14ac:dyDescent="0.25">
      <c r="A29" s="12" t="s">
        <v>1738</v>
      </c>
      <c r="B29" s="990">
        <v>72</v>
      </c>
      <c r="C29" s="998">
        <f t="shared" si="17"/>
        <v>0.45283018867924529</v>
      </c>
      <c r="D29" s="1113">
        <v>1300</v>
      </c>
      <c r="E29" s="1113">
        <f t="shared" si="18"/>
        <v>588.67924528301887</v>
      </c>
      <c r="F29" s="1117">
        <v>0.2</v>
      </c>
      <c r="G29" s="1113">
        <f t="shared" si="12"/>
        <v>117.74</v>
      </c>
      <c r="H29" s="1113">
        <f t="shared" si="13"/>
        <v>28.36</v>
      </c>
      <c r="I29" s="1114">
        <f t="shared" si="19"/>
        <v>146.1</v>
      </c>
      <c r="J29" s="939">
        <v>87</v>
      </c>
      <c r="K29" s="998">
        <f t="shared" si="20"/>
        <v>0.54716981132075471</v>
      </c>
      <c r="L29" s="1113">
        <v>1300</v>
      </c>
      <c r="M29" s="1113">
        <f t="shared" si="21"/>
        <v>711.32075471698113</v>
      </c>
      <c r="N29" s="1117">
        <v>1</v>
      </c>
      <c r="O29" s="1113">
        <f t="shared" si="14"/>
        <v>711.32</v>
      </c>
      <c r="P29" s="1113">
        <f t="shared" si="15"/>
        <v>171.36</v>
      </c>
      <c r="Q29" s="1114">
        <f t="shared" si="16"/>
        <v>882.68000000000006</v>
      </c>
    </row>
    <row r="30" spans="1:17" ht="18.75" customHeight="1" x14ac:dyDescent="0.25">
      <c r="A30" s="12" t="s">
        <v>1738</v>
      </c>
      <c r="B30" s="990">
        <v>48</v>
      </c>
      <c r="C30" s="998">
        <f t="shared" si="17"/>
        <v>0.30188679245283018</v>
      </c>
      <c r="D30" s="1113">
        <v>1400</v>
      </c>
      <c r="E30" s="1113">
        <f t="shared" si="18"/>
        <v>422.64150943396226</v>
      </c>
      <c r="F30" s="1117">
        <v>0.2</v>
      </c>
      <c r="G30" s="1113">
        <f t="shared" si="12"/>
        <v>84.53</v>
      </c>
      <c r="H30" s="1113">
        <f t="shared" si="13"/>
        <v>20.36</v>
      </c>
      <c r="I30" s="1114">
        <f t="shared" si="19"/>
        <v>104.89</v>
      </c>
      <c r="J30" s="939"/>
      <c r="K30" s="998"/>
      <c r="L30" s="1113"/>
      <c r="M30" s="1113"/>
      <c r="N30" s="1117"/>
      <c r="O30" s="1113"/>
      <c r="P30" s="1113"/>
      <c r="Q30" s="1114"/>
    </row>
    <row r="31" spans="1:17" ht="18.75" customHeight="1" x14ac:dyDescent="0.25">
      <c r="A31" s="12" t="s">
        <v>1738</v>
      </c>
      <c r="B31" s="990">
        <v>80</v>
      </c>
      <c r="C31" s="998">
        <f t="shared" si="17"/>
        <v>0.50314465408805031</v>
      </c>
      <c r="D31" s="1113">
        <v>1300</v>
      </c>
      <c r="E31" s="1113">
        <f t="shared" si="18"/>
        <v>654.08805031446536</v>
      </c>
      <c r="F31" s="1117">
        <v>0.2</v>
      </c>
      <c r="G31" s="1113">
        <f t="shared" si="12"/>
        <v>130.82</v>
      </c>
      <c r="H31" s="1113">
        <f t="shared" si="13"/>
        <v>31.51</v>
      </c>
      <c r="I31" s="1114">
        <f t="shared" si="19"/>
        <v>162.32999999999998</v>
      </c>
      <c r="J31" s="939">
        <v>79</v>
      </c>
      <c r="K31" s="998">
        <f t="shared" si="20"/>
        <v>0.49685534591194969</v>
      </c>
      <c r="L31" s="1113">
        <v>1300</v>
      </c>
      <c r="M31" s="1113">
        <f t="shared" si="21"/>
        <v>645.91194968553464</v>
      </c>
      <c r="N31" s="1117">
        <v>1</v>
      </c>
      <c r="O31" s="1113">
        <f t="shared" si="14"/>
        <v>645.91</v>
      </c>
      <c r="P31" s="1113">
        <f t="shared" si="15"/>
        <v>155.6</v>
      </c>
      <c r="Q31" s="1114">
        <f t="shared" si="16"/>
        <v>801.51</v>
      </c>
    </row>
    <row r="32" spans="1:17" ht="67.150000000000006" customHeight="1" x14ac:dyDescent="0.25">
      <c r="A32" s="985" t="s">
        <v>9</v>
      </c>
      <c r="B32" s="1033">
        <f>SUM(B33:B38)</f>
        <v>274</v>
      </c>
      <c r="C32" s="997">
        <f t="shared" ref="C32:I32" si="22">SUM(C33:C38)</f>
        <v>1.7232704402515722</v>
      </c>
      <c r="D32" s="1095"/>
      <c r="E32" s="1095"/>
      <c r="F32" s="1095"/>
      <c r="G32" s="1095">
        <f t="shared" si="22"/>
        <v>276.41000000000003</v>
      </c>
      <c r="H32" s="1095">
        <f t="shared" si="22"/>
        <v>66.58</v>
      </c>
      <c r="I32" s="1096">
        <f t="shared" si="22"/>
        <v>342.99</v>
      </c>
      <c r="J32" s="978">
        <f>SUM(J33:J38)</f>
        <v>734</v>
      </c>
      <c r="K32" s="980">
        <f t="shared" ref="K32" si="23">SUM(K33:K38)</f>
        <v>4.6163522012578611</v>
      </c>
      <c r="L32" s="972"/>
      <c r="M32" s="972"/>
      <c r="N32" s="1118"/>
      <c r="O32" s="972">
        <f t="shared" ref="O32" si="24">SUM(O33:O38)</f>
        <v>3665.78</v>
      </c>
      <c r="P32" s="972">
        <f t="shared" ref="P32" si="25">SUM(P33:P38)</f>
        <v>883.07999999999993</v>
      </c>
      <c r="Q32" s="973">
        <f t="shared" ref="Q32" si="26">SUM(Q33:Q38)</f>
        <v>4548.8599999999997</v>
      </c>
    </row>
    <row r="33" spans="1:17" x14ac:dyDescent="0.25">
      <c r="A33" s="12" t="s">
        <v>343</v>
      </c>
      <c r="B33" s="990">
        <v>81</v>
      </c>
      <c r="C33" s="998">
        <f t="shared" si="17"/>
        <v>0.50943396226415094</v>
      </c>
      <c r="D33" s="1113">
        <v>805</v>
      </c>
      <c r="E33" s="1113">
        <f t="shared" si="18"/>
        <v>410.09433962264148</v>
      </c>
      <c r="F33" s="1117">
        <v>0.2</v>
      </c>
      <c r="G33" s="1113">
        <f t="shared" ref="G33" si="27">ROUND(E33*F33,2)</f>
        <v>82.02</v>
      </c>
      <c r="H33" s="1113">
        <f t="shared" si="13"/>
        <v>19.760000000000002</v>
      </c>
      <c r="I33" s="1114">
        <f t="shared" ref="I33" si="28">G33+H33</f>
        <v>101.78</v>
      </c>
      <c r="J33" s="939">
        <v>120</v>
      </c>
      <c r="K33" s="998">
        <f t="shared" si="20"/>
        <v>0.75471698113207553</v>
      </c>
      <c r="L33" s="1113">
        <v>805</v>
      </c>
      <c r="M33" s="1113">
        <f t="shared" si="21"/>
        <v>607.54716981132083</v>
      </c>
      <c r="N33" s="1117">
        <v>1</v>
      </c>
      <c r="O33" s="1113">
        <f t="shared" ref="O33" si="29">ROUND(M33*N33,2)</f>
        <v>607.54999999999995</v>
      </c>
      <c r="P33" s="1113">
        <f t="shared" si="15"/>
        <v>146.36000000000001</v>
      </c>
      <c r="Q33" s="1114">
        <f t="shared" ref="Q33" si="30">O33+P33</f>
        <v>753.91</v>
      </c>
    </row>
    <row r="34" spans="1:17" x14ac:dyDescent="0.25">
      <c r="A34" s="12" t="s">
        <v>343</v>
      </c>
      <c r="B34" s="990">
        <v>57</v>
      </c>
      <c r="C34" s="998">
        <f t="shared" si="17"/>
        <v>0.35849056603773582</v>
      </c>
      <c r="D34" s="1113">
        <v>805</v>
      </c>
      <c r="E34" s="1113">
        <f t="shared" si="18"/>
        <v>288.58490566037733</v>
      </c>
      <c r="F34" s="1117">
        <v>0.2</v>
      </c>
      <c r="G34" s="1113">
        <f t="shared" ref="G34:G38" si="31">ROUND(E34*F34,2)</f>
        <v>57.72</v>
      </c>
      <c r="H34" s="1113">
        <f t="shared" si="13"/>
        <v>13.9</v>
      </c>
      <c r="I34" s="1114">
        <f t="shared" ref="I34:I38" si="32">G34+H34</f>
        <v>71.62</v>
      </c>
      <c r="J34" s="939">
        <v>135</v>
      </c>
      <c r="K34" s="998">
        <f t="shared" si="20"/>
        <v>0.84905660377358494</v>
      </c>
      <c r="L34" s="1113">
        <v>805</v>
      </c>
      <c r="M34" s="1113">
        <f t="shared" si="21"/>
        <v>683.4905660377359</v>
      </c>
      <c r="N34" s="1117">
        <v>1</v>
      </c>
      <c r="O34" s="1113">
        <f t="shared" ref="O34:O38" si="33">ROUND(M34*N34,2)</f>
        <v>683.49</v>
      </c>
      <c r="P34" s="1113">
        <f t="shared" si="15"/>
        <v>164.65</v>
      </c>
      <c r="Q34" s="1114">
        <f t="shared" ref="Q34:Q38" si="34">O34+P34</f>
        <v>848.14</v>
      </c>
    </row>
    <row r="35" spans="1:17" x14ac:dyDescent="0.25">
      <c r="A35" s="12" t="s">
        <v>343</v>
      </c>
      <c r="B35" s="990">
        <v>40</v>
      </c>
      <c r="C35" s="998">
        <f t="shared" si="17"/>
        <v>0.25157232704402516</v>
      </c>
      <c r="D35" s="1113">
        <v>920</v>
      </c>
      <c r="E35" s="1113">
        <f t="shared" si="18"/>
        <v>231.44654088050314</v>
      </c>
      <c r="F35" s="1117">
        <v>0.2</v>
      </c>
      <c r="G35" s="1113">
        <f t="shared" si="31"/>
        <v>46.29</v>
      </c>
      <c r="H35" s="1113">
        <f t="shared" si="13"/>
        <v>11.15</v>
      </c>
      <c r="I35" s="1114">
        <f t="shared" si="32"/>
        <v>57.44</v>
      </c>
      <c r="J35" s="939">
        <v>119</v>
      </c>
      <c r="K35" s="998">
        <f t="shared" si="20"/>
        <v>0.74842767295597479</v>
      </c>
      <c r="L35" s="1113">
        <v>920</v>
      </c>
      <c r="M35" s="1113">
        <f t="shared" si="21"/>
        <v>688.55345911949678</v>
      </c>
      <c r="N35" s="1117">
        <v>1</v>
      </c>
      <c r="O35" s="1113">
        <f t="shared" si="33"/>
        <v>688.55</v>
      </c>
      <c r="P35" s="1113">
        <f t="shared" si="15"/>
        <v>165.87</v>
      </c>
      <c r="Q35" s="1114">
        <f t="shared" si="34"/>
        <v>854.42</v>
      </c>
    </row>
    <row r="36" spans="1:17" x14ac:dyDescent="0.25">
      <c r="A36" s="12" t="s">
        <v>343</v>
      </c>
      <c r="B36" s="990">
        <v>24</v>
      </c>
      <c r="C36" s="998">
        <f t="shared" si="17"/>
        <v>0.15094339622641509</v>
      </c>
      <c r="D36" s="1113">
        <v>692</v>
      </c>
      <c r="E36" s="1113">
        <f t="shared" si="18"/>
        <v>104.45283018867924</v>
      </c>
      <c r="F36" s="1117">
        <v>0.2</v>
      </c>
      <c r="G36" s="1113">
        <f t="shared" si="31"/>
        <v>20.89</v>
      </c>
      <c r="H36" s="1113">
        <f t="shared" si="13"/>
        <v>5.03</v>
      </c>
      <c r="I36" s="1114">
        <f t="shared" si="32"/>
        <v>25.92</v>
      </c>
      <c r="J36" s="939">
        <v>96</v>
      </c>
      <c r="K36" s="998">
        <f t="shared" si="20"/>
        <v>0.60377358490566035</v>
      </c>
      <c r="L36" s="1113">
        <v>692</v>
      </c>
      <c r="M36" s="1113">
        <f t="shared" si="21"/>
        <v>417.81132075471697</v>
      </c>
      <c r="N36" s="1117">
        <v>1</v>
      </c>
      <c r="O36" s="1113">
        <f t="shared" si="33"/>
        <v>417.81</v>
      </c>
      <c r="P36" s="1113">
        <f t="shared" si="15"/>
        <v>100.65</v>
      </c>
      <c r="Q36" s="1114">
        <f t="shared" si="34"/>
        <v>518.46</v>
      </c>
    </row>
    <row r="37" spans="1:17" x14ac:dyDescent="0.25">
      <c r="A37" s="12" t="s">
        <v>343</v>
      </c>
      <c r="B37" s="990">
        <v>48</v>
      </c>
      <c r="C37" s="998">
        <f t="shared" si="17"/>
        <v>0.30188679245283018</v>
      </c>
      <c r="D37" s="1113">
        <v>805</v>
      </c>
      <c r="E37" s="1113">
        <f t="shared" si="18"/>
        <v>243.01886792452828</v>
      </c>
      <c r="F37" s="1117">
        <v>0.2</v>
      </c>
      <c r="G37" s="1113">
        <f t="shared" si="31"/>
        <v>48.6</v>
      </c>
      <c r="H37" s="1113">
        <f t="shared" si="13"/>
        <v>11.71</v>
      </c>
      <c r="I37" s="1114">
        <f t="shared" si="32"/>
        <v>60.31</v>
      </c>
      <c r="J37" s="939">
        <v>168</v>
      </c>
      <c r="K37" s="998">
        <f t="shared" si="20"/>
        <v>1.0566037735849056</v>
      </c>
      <c r="L37" s="1113">
        <v>805</v>
      </c>
      <c r="M37" s="1113">
        <f t="shared" si="21"/>
        <v>850.56603773584902</v>
      </c>
      <c r="N37" s="1117">
        <v>1</v>
      </c>
      <c r="O37" s="1113">
        <f t="shared" si="33"/>
        <v>850.57</v>
      </c>
      <c r="P37" s="1113">
        <f t="shared" si="15"/>
        <v>204.9</v>
      </c>
      <c r="Q37" s="1114">
        <f t="shared" si="34"/>
        <v>1055.47</v>
      </c>
    </row>
    <row r="38" spans="1:17" x14ac:dyDescent="0.25">
      <c r="A38" s="12" t="s">
        <v>343</v>
      </c>
      <c r="B38" s="990">
        <v>24</v>
      </c>
      <c r="C38" s="998">
        <f t="shared" si="17"/>
        <v>0.15094339622641509</v>
      </c>
      <c r="D38" s="1113">
        <v>692</v>
      </c>
      <c r="E38" s="1113">
        <f t="shared" si="18"/>
        <v>104.45283018867924</v>
      </c>
      <c r="F38" s="1117">
        <v>0.2</v>
      </c>
      <c r="G38" s="1113">
        <f t="shared" si="31"/>
        <v>20.89</v>
      </c>
      <c r="H38" s="1113">
        <f t="shared" si="13"/>
        <v>5.03</v>
      </c>
      <c r="I38" s="1114">
        <f t="shared" si="32"/>
        <v>25.92</v>
      </c>
      <c r="J38" s="939">
        <v>96</v>
      </c>
      <c r="K38" s="998">
        <f t="shared" si="20"/>
        <v>0.60377358490566035</v>
      </c>
      <c r="L38" s="1113">
        <v>692</v>
      </c>
      <c r="M38" s="1113">
        <f t="shared" si="21"/>
        <v>417.81132075471697</v>
      </c>
      <c r="N38" s="1117">
        <v>1</v>
      </c>
      <c r="O38" s="1113">
        <f t="shared" si="33"/>
        <v>417.81</v>
      </c>
      <c r="P38" s="1113">
        <f t="shared" si="15"/>
        <v>100.65</v>
      </c>
      <c r="Q38" s="1114">
        <f t="shared" si="34"/>
        <v>518.46</v>
      </c>
    </row>
    <row r="39" spans="1:17" ht="57" customHeight="1" x14ac:dyDescent="0.25">
      <c r="A39" s="985" t="s">
        <v>10</v>
      </c>
      <c r="B39" s="1033">
        <f>SUM(B40:B43)</f>
        <v>153</v>
      </c>
      <c r="C39" s="997">
        <f t="shared" ref="C39:I39" si="35">SUM(C40:C43)</f>
        <v>0.96226415094339623</v>
      </c>
      <c r="D39" s="1095"/>
      <c r="E39" s="1095"/>
      <c r="F39" s="1095"/>
      <c r="G39" s="1095">
        <f t="shared" si="35"/>
        <v>110.86</v>
      </c>
      <c r="H39" s="1095">
        <f t="shared" si="35"/>
        <v>26.71</v>
      </c>
      <c r="I39" s="1096">
        <f t="shared" si="35"/>
        <v>137.57</v>
      </c>
      <c r="J39" s="978">
        <f>SUM(J40:J43)</f>
        <v>591</v>
      </c>
      <c r="K39" s="980">
        <f t="shared" ref="K39" si="36">SUM(K40:K43)</f>
        <v>3.7169811320754711</v>
      </c>
      <c r="L39" s="972"/>
      <c r="M39" s="972"/>
      <c r="N39" s="1118"/>
      <c r="O39" s="972">
        <f t="shared" ref="O39" si="37">SUM(O40:O43)</f>
        <v>2140.9699999999998</v>
      </c>
      <c r="P39" s="972">
        <f t="shared" ref="P39" si="38">SUM(P40:P43)</f>
        <v>515.76</v>
      </c>
      <c r="Q39" s="973">
        <f t="shared" ref="Q39" si="39">SUM(Q40:Q43)</f>
        <v>2656.73</v>
      </c>
    </row>
    <row r="40" spans="1:17" x14ac:dyDescent="0.25">
      <c r="A40" s="12" t="s">
        <v>193</v>
      </c>
      <c r="B40" s="990">
        <v>48</v>
      </c>
      <c r="C40" s="998">
        <f t="shared" si="17"/>
        <v>0.30188679245283018</v>
      </c>
      <c r="D40" s="1113">
        <v>576</v>
      </c>
      <c r="E40" s="1113">
        <f t="shared" si="18"/>
        <v>173.88679245283018</v>
      </c>
      <c r="F40" s="1117">
        <v>0.2</v>
      </c>
      <c r="G40" s="1113">
        <f t="shared" si="12"/>
        <v>34.78</v>
      </c>
      <c r="H40" s="1113">
        <f t="shared" si="13"/>
        <v>8.3800000000000008</v>
      </c>
      <c r="I40" s="1114">
        <f t="shared" ref="I40" si="40">G40+H40</f>
        <v>43.160000000000004</v>
      </c>
      <c r="J40" s="939">
        <v>183</v>
      </c>
      <c r="K40" s="998">
        <f t="shared" si="20"/>
        <v>1.1509433962264151</v>
      </c>
      <c r="L40" s="1113">
        <v>576</v>
      </c>
      <c r="M40" s="1113">
        <f t="shared" si="21"/>
        <v>662.94339622641508</v>
      </c>
      <c r="N40" s="1117">
        <v>1</v>
      </c>
      <c r="O40" s="1113">
        <f t="shared" si="14"/>
        <v>662.94</v>
      </c>
      <c r="P40" s="1113">
        <f t="shared" si="15"/>
        <v>159.69999999999999</v>
      </c>
      <c r="Q40" s="1114">
        <f t="shared" si="16"/>
        <v>822.6400000000001</v>
      </c>
    </row>
    <row r="41" spans="1:17" x14ac:dyDescent="0.25">
      <c r="A41" s="12" t="s">
        <v>193</v>
      </c>
      <c r="B41" s="990">
        <v>24</v>
      </c>
      <c r="C41" s="998">
        <f t="shared" si="17"/>
        <v>0.15094339622641509</v>
      </c>
      <c r="D41" s="1113">
        <v>576</v>
      </c>
      <c r="E41" s="1113">
        <f t="shared" si="18"/>
        <v>86.943396226415089</v>
      </c>
      <c r="F41" s="1117">
        <v>0.2</v>
      </c>
      <c r="G41" s="1113">
        <f t="shared" ref="G41:G43" si="41">ROUND(E41*F41,2)</f>
        <v>17.39</v>
      </c>
      <c r="H41" s="1113">
        <f t="shared" si="13"/>
        <v>4.1900000000000004</v>
      </c>
      <c r="I41" s="1114">
        <f t="shared" ref="I41:I43" si="42">G41+H41</f>
        <v>21.580000000000002</v>
      </c>
      <c r="J41" s="939">
        <v>96</v>
      </c>
      <c r="K41" s="998">
        <f t="shared" si="20"/>
        <v>0.60377358490566035</v>
      </c>
      <c r="L41" s="1113">
        <v>576</v>
      </c>
      <c r="M41" s="1113">
        <f t="shared" si="21"/>
        <v>347.77358490566036</v>
      </c>
      <c r="N41" s="1117">
        <v>1</v>
      </c>
      <c r="O41" s="1113">
        <f t="shared" si="14"/>
        <v>347.77</v>
      </c>
      <c r="P41" s="1113">
        <f t="shared" si="15"/>
        <v>83.78</v>
      </c>
      <c r="Q41" s="1114">
        <f t="shared" si="16"/>
        <v>431.54999999999995</v>
      </c>
    </row>
    <row r="42" spans="1:17" x14ac:dyDescent="0.25">
      <c r="A42" s="12" t="s">
        <v>193</v>
      </c>
      <c r="B42" s="990">
        <v>24</v>
      </c>
      <c r="C42" s="998">
        <f t="shared" si="17"/>
        <v>0.15094339622641509</v>
      </c>
      <c r="D42" s="1113">
        <v>576</v>
      </c>
      <c r="E42" s="1113">
        <f t="shared" si="18"/>
        <v>86.943396226415089</v>
      </c>
      <c r="F42" s="1117">
        <v>0.2</v>
      </c>
      <c r="G42" s="1113">
        <f t="shared" si="41"/>
        <v>17.39</v>
      </c>
      <c r="H42" s="1113">
        <f t="shared" si="13"/>
        <v>4.1900000000000004</v>
      </c>
      <c r="I42" s="1114">
        <f t="shared" si="42"/>
        <v>21.580000000000002</v>
      </c>
      <c r="J42" s="939">
        <v>144</v>
      </c>
      <c r="K42" s="998">
        <f t="shared" si="20"/>
        <v>0.90566037735849059</v>
      </c>
      <c r="L42" s="1113">
        <v>576</v>
      </c>
      <c r="M42" s="1113">
        <f t="shared" si="21"/>
        <v>521.66037735849056</v>
      </c>
      <c r="N42" s="1117">
        <v>1</v>
      </c>
      <c r="O42" s="1113">
        <f t="shared" si="14"/>
        <v>521.66</v>
      </c>
      <c r="P42" s="1113">
        <f t="shared" si="15"/>
        <v>125.67</v>
      </c>
      <c r="Q42" s="1114">
        <f t="shared" si="16"/>
        <v>647.32999999999993</v>
      </c>
    </row>
    <row r="43" spans="1:17" x14ac:dyDescent="0.25">
      <c r="A43" s="12" t="s">
        <v>193</v>
      </c>
      <c r="B43" s="990">
        <v>57</v>
      </c>
      <c r="C43" s="998">
        <f t="shared" si="17"/>
        <v>0.35849056603773582</v>
      </c>
      <c r="D43" s="1113">
        <v>576</v>
      </c>
      <c r="E43" s="1113">
        <f t="shared" si="18"/>
        <v>206.49056603773585</v>
      </c>
      <c r="F43" s="1117">
        <v>0.2</v>
      </c>
      <c r="G43" s="1113">
        <f t="shared" si="41"/>
        <v>41.3</v>
      </c>
      <c r="H43" s="1113">
        <f t="shared" si="13"/>
        <v>9.9499999999999993</v>
      </c>
      <c r="I43" s="1114">
        <f t="shared" si="42"/>
        <v>51.25</v>
      </c>
      <c r="J43" s="939">
        <v>168</v>
      </c>
      <c r="K43" s="998">
        <f t="shared" si="20"/>
        <v>1.0566037735849056</v>
      </c>
      <c r="L43" s="1113">
        <v>576</v>
      </c>
      <c r="M43" s="1113">
        <f t="shared" si="21"/>
        <v>608.60377358490564</v>
      </c>
      <c r="N43" s="1117">
        <v>1</v>
      </c>
      <c r="O43" s="1113">
        <f t="shared" si="14"/>
        <v>608.6</v>
      </c>
      <c r="P43" s="1113">
        <f t="shared" si="15"/>
        <v>146.61000000000001</v>
      </c>
      <c r="Q43" s="1114">
        <f t="shared" si="16"/>
        <v>755.21</v>
      </c>
    </row>
    <row r="44" spans="1:17" ht="36" customHeight="1" x14ac:dyDescent="0.25">
      <c r="A44" s="985" t="s">
        <v>8</v>
      </c>
      <c r="B44" s="1033">
        <f>SUM(B45:B50)</f>
        <v>226</v>
      </c>
      <c r="C44" s="997">
        <f t="shared" ref="C44:I44" si="43">SUM(C45:C50)</f>
        <v>1.421383647798742</v>
      </c>
      <c r="D44" s="1095"/>
      <c r="E44" s="1095"/>
      <c r="F44" s="1095"/>
      <c r="G44" s="1095">
        <f t="shared" si="43"/>
        <v>185.32999999999998</v>
      </c>
      <c r="H44" s="1095">
        <f t="shared" si="43"/>
        <v>44.64</v>
      </c>
      <c r="I44" s="1096">
        <f t="shared" si="43"/>
        <v>229.97</v>
      </c>
      <c r="J44" s="978">
        <f>SUM(J45:J50)</f>
        <v>587</v>
      </c>
      <c r="K44" s="980">
        <f t="shared" ref="K44" si="44">SUM(K45:K50)</f>
        <v>3.6918238993710695</v>
      </c>
      <c r="L44" s="972"/>
      <c r="M44" s="972"/>
      <c r="N44" s="1118"/>
      <c r="O44" s="972">
        <f t="shared" ref="O44" si="45">SUM(O45:O50)</f>
        <v>2488.61</v>
      </c>
      <c r="P44" s="972">
        <f t="shared" ref="P44" si="46">SUM(P45:P50)</f>
        <v>599.5</v>
      </c>
      <c r="Q44" s="973">
        <f t="shared" ref="Q44" si="47">SUM(Q45:Q50)</f>
        <v>3088.11</v>
      </c>
    </row>
    <row r="45" spans="1:17" ht="18.75" customHeight="1" x14ac:dyDescent="0.25">
      <c r="A45" s="12" t="s">
        <v>193</v>
      </c>
      <c r="B45" s="990">
        <v>33</v>
      </c>
      <c r="C45" s="998">
        <f t="shared" si="17"/>
        <v>0.20754716981132076</v>
      </c>
      <c r="D45" s="1113">
        <v>450</v>
      </c>
      <c r="E45" s="1113">
        <f t="shared" si="18"/>
        <v>93.396226415094347</v>
      </c>
      <c r="F45" s="1117">
        <v>0.2</v>
      </c>
      <c r="G45" s="1113">
        <f t="shared" si="12"/>
        <v>18.68</v>
      </c>
      <c r="H45" s="1113">
        <f t="shared" si="13"/>
        <v>4.5</v>
      </c>
      <c r="I45" s="1114">
        <f t="shared" ref="I45" si="48">G45+H45</f>
        <v>23.18</v>
      </c>
      <c r="J45" s="939">
        <v>72</v>
      </c>
      <c r="K45" s="998">
        <f t="shared" si="20"/>
        <v>0.45283018867924529</v>
      </c>
      <c r="L45" s="1113">
        <v>450</v>
      </c>
      <c r="M45" s="1113">
        <f t="shared" si="21"/>
        <v>203.77358490566039</v>
      </c>
      <c r="N45" s="1117">
        <v>1</v>
      </c>
      <c r="O45" s="1113">
        <f t="shared" si="14"/>
        <v>203.77</v>
      </c>
      <c r="P45" s="1113">
        <f t="shared" si="15"/>
        <v>49.09</v>
      </c>
      <c r="Q45" s="1114">
        <f t="shared" si="16"/>
        <v>252.86</v>
      </c>
    </row>
    <row r="46" spans="1:17" ht="18" customHeight="1" x14ac:dyDescent="0.25">
      <c r="A46" s="12" t="s">
        <v>193</v>
      </c>
      <c r="B46" s="990">
        <v>24</v>
      </c>
      <c r="C46" s="998">
        <f t="shared" si="17"/>
        <v>0.15094339622641509</v>
      </c>
      <c r="D46" s="1113">
        <v>450</v>
      </c>
      <c r="E46" s="1113">
        <f t="shared" si="18"/>
        <v>67.924528301886795</v>
      </c>
      <c r="F46" s="1117">
        <v>0.2</v>
      </c>
      <c r="G46" s="1113">
        <f t="shared" ref="G46:G50" si="49">ROUND(E46*F46,2)</f>
        <v>13.58</v>
      </c>
      <c r="H46" s="1113">
        <f t="shared" si="13"/>
        <v>3.27</v>
      </c>
      <c r="I46" s="1114">
        <f t="shared" ref="I46:I50" si="50">G46+H46</f>
        <v>16.850000000000001</v>
      </c>
      <c r="J46" s="939">
        <v>24</v>
      </c>
      <c r="K46" s="998">
        <f t="shared" si="20"/>
        <v>0.15094339622641509</v>
      </c>
      <c r="L46" s="1113">
        <v>450</v>
      </c>
      <c r="M46" s="1113">
        <f t="shared" si="21"/>
        <v>67.924528301886795</v>
      </c>
      <c r="N46" s="1117">
        <v>1</v>
      </c>
      <c r="O46" s="1113">
        <f t="shared" si="14"/>
        <v>67.92</v>
      </c>
      <c r="P46" s="1113">
        <f t="shared" si="15"/>
        <v>16.36</v>
      </c>
      <c r="Q46" s="1114">
        <f t="shared" si="16"/>
        <v>84.28</v>
      </c>
    </row>
    <row r="47" spans="1:17" ht="18" customHeight="1" x14ac:dyDescent="0.25">
      <c r="A47" s="12" t="s">
        <v>193</v>
      </c>
      <c r="B47" s="990">
        <v>40</v>
      </c>
      <c r="C47" s="998">
        <f t="shared" si="17"/>
        <v>0.25157232704402516</v>
      </c>
      <c r="D47" s="1113">
        <v>430</v>
      </c>
      <c r="E47" s="1113">
        <f t="shared" si="18"/>
        <v>108.17610062893081</v>
      </c>
      <c r="F47" s="1117">
        <v>0.2</v>
      </c>
      <c r="G47" s="1113">
        <f t="shared" si="49"/>
        <v>21.64</v>
      </c>
      <c r="H47" s="1113">
        <f t="shared" si="13"/>
        <v>5.21</v>
      </c>
      <c r="I47" s="1114">
        <f t="shared" si="50"/>
        <v>26.85</v>
      </c>
      <c r="J47" s="939">
        <v>119</v>
      </c>
      <c r="K47" s="998">
        <f t="shared" si="20"/>
        <v>0.74842767295597479</v>
      </c>
      <c r="L47" s="1113">
        <v>430</v>
      </c>
      <c r="M47" s="1113">
        <f t="shared" si="21"/>
        <v>321.82389937106916</v>
      </c>
      <c r="N47" s="1117">
        <v>1</v>
      </c>
      <c r="O47" s="1113">
        <f t="shared" si="14"/>
        <v>321.82</v>
      </c>
      <c r="P47" s="1113">
        <f t="shared" si="15"/>
        <v>77.53</v>
      </c>
      <c r="Q47" s="1114">
        <f t="shared" si="16"/>
        <v>399.35</v>
      </c>
    </row>
    <row r="48" spans="1:17" ht="18" customHeight="1" x14ac:dyDescent="0.25">
      <c r="A48" s="12" t="s">
        <v>193</v>
      </c>
      <c r="B48" s="990">
        <v>49</v>
      </c>
      <c r="C48" s="998">
        <f t="shared" si="17"/>
        <v>0.3081761006289308</v>
      </c>
      <c r="D48" s="1113">
        <v>810</v>
      </c>
      <c r="E48" s="1113">
        <f t="shared" si="18"/>
        <v>249.62264150943395</v>
      </c>
      <c r="F48" s="1117">
        <v>0.2</v>
      </c>
      <c r="G48" s="1113">
        <f t="shared" si="49"/>
        <v>49.92</v>
      </c>
      <c r="H48" s="1113">
        <f t="shared" si="13"/>
        <v>12.03</v>
      </c>
      <c r="I48" s="1114">
        <f t="shared" si="50"/>
        <v>61.95</v>
      </c>
      <c r="J48" s="939">
        <v>85</v>
      </c>
      <c r="K48" s="998">
        <f t="shared" si="20"/>
        <v>0.53459119496855345</v>
      </c>
      <c r="L48" s="1113">
        <v>810</v>
      </c>
      <c r="M48" s="1113">
        <f t="shared" si="21"/>
        <v>433.01886792452831</v>
      </c>
      <c r="N48" s="1117">
        <v>1</v>
      </c>
      <c r="O48" s="1113">
        <f t="shared" si="14"/>
        <v>433.02</v>
      </c>
      <c r="P48" s="1113">
        <f t="shared" si="15"/>
        <v>104.31</v>
      </c>
      <c r="Q48" s="1114">
        <f t="shared" si="16"/>
        <v>537.32999999999993</v>
      </c>
    </row>
    <row r="49" spans="1:17" ht="18" customHeight="1" x14ac:dyDescent="0.25">
      <c r="A49" s="12" t="s">
        <v>193</v>
      </c>
      <c r="B49" s="990">
        <v>63</v>
      </c>
      <c r="C49" s="998">
        <f t="shared" si="17"/>
        <v>0.39622641509433965</v>
      </c>
      <c r="D49" s="1113">
        <v>810</v>
      </c>
      <c r="E49" s="1113">
        <f t="shared" si="18"/>
        <v>320.94339622641513</v>
      </c>
      <c r="F49" s="1117">
        <v>0.2</v>
      </c>
      <c r="G49" s="1113">
        <f t="shared" si="49"/>
        <v>64.19</v>
      </c>
      <c r="H49" s="1113">
        <f t="shared" si="13"/>
        <v>15.46</v>
      </c>
      <c r="I49" s="1114">
        <f t="shared" si="50"/>
        <v>79.650000000000006</v>
      </c>
      <c r="J49" s="939">
        <v>136</v>
      </c>
      <c r="K49" s="998">
        <f t="shared" si="20"/>
        <v>0.85534591194968557</v>
      </c>
      <c r="L49" s="1113">
        <v>810</v>
      </c>
      <c r="M49" s="1113">
        <f t="shared" si="21"/>
        <v>692.83018867924534</v>
      </c>
      <c r="N49" s="1117">
        <v>1</v>
      </c>
      <c r="O49" s="1113">
        <f t="shared" si="14"/>
        <v>692.83</v>
      </c>
      <c r="P49" s="1113">
        <f t="shared" si="15"/>
        <v>166.9</v>
      </c>
      <c r="Q49" s="1114">
        <f t="shared" si="16"/>
        <v>859.73</v>
      </c>
    </row>
    <row r="50" spans="1:17" ht="18" customHeight="1" x14ac:dyDescent="0.25">
      <c r="A50" s="12" t="s">
        <v>193</v>
      </c>
      <c r="B50" s="990">
        <v>17</v>
      </c>
      <c r="C50" s="998">
        <f t="shared" si="17"/>
        <v>0.1069182389937107</v>
      </c>
      <c r="D50" s="1113">
        <v>810</v>
      </c>
      <c r="E50" s="1113">
        <f t="shared" si="18"/>
        <v>86.603773584905667</v>
      </c>
      <c r="F50" s="1117">
        <v>0.2</v>
      </c>
      <c r="G50" s="1113">
        <f t="shared" si="49"/>
        <v>17.32</v>
      </c>
      <c r="H50" s="1113">
        <f t="shared" si="13"/>
        <v>4.17</v>
      </c>
      <c r="I50" s="1114">
        <f t="shared" si="50"/>
        <v>21.490000000000002</v>
      </c>
      <c r="J50" s="939">
        <v>151</v>
      </c>
      <c r="K50" s="998">
        <f t="shared" si="20"/>
        <v>0.94968553459119498</v>
      </c>
      <c r="L50" s="1113">
        <v>810</v>
      </c>
      <c r="M50" s="1113">
        <f t="shared" si="21"/>
        <v>769.24528301886789</v>
      </c>
      <c r="N50" s="1117">
        <v>1</v>
      </c>
      <c r="O50" s="1113">
        <f t="shared" si="14"/>
        <v>769.25</v>
      </c>
      <c r="P50" s="1113">
        <f t="shared" si="15"/>
        <v>185.31</v>
      </c>
      <c r="Q50" s="1114">
        <f t="shared" si="16"/>
        <v>954.56</v>
      </c>
    </row>
    <row r="51" spans="1:17" s="1110" customFormat="1" x14ac:dyDescent="0.25">
      <c r="A51" s="47" t="s">
        <v>1094</v>
      </c>
      <c r="B51" s="925">
        <f>B52</f>
        <v>7</v>
      </c>
      <c r="C51" s="996">
        <f t="shared" ref="C51:I51" si="51">C52</f>
        <v>4.40251572327044E-2</v>
      </c>
      <c r="D51" s="1220"/>
      <c r="E51" s="1220"/>
      <c r="F51" s="1220"/>
      <c r="G51" s="1220">
        <f t="shared" si="51"/>
        <v>6.87</v>
      </c>
      <c r="H51" s="1220">
        <f t="shared" si="51"/>
        <v>1.6600000000000001</v>
      </c>
      <c r="I51" s="630">
        <f t="shared" si="51"/>
        <v>8.5300000000000011</v>
      </c>
      <c r="J51" s="935">
        <f>J52</f>
        <v>11.5</v>
      </c>
      <c r="K51" s="1002">
        <f t="shared" ref="K51" si="52">K52</f>
        <v>7.2327044025157231E-2</v>
      </c>
      <c r="L51" s="1112"/>
      <c r="M51" s="1112"/>
      <c r="N51" s="1121"/>
      <c r="O51" s="1112">
        <f t="shared" ref="O51" si="53">O52</f>
        <v>55.1</v>
      </c>
      <c r="P51" s="1112">
        <f t="shared" ref="P51" si="54">P52</f>
        <v>13.280000000000001</v>
      </c>
      <c r="Q51" s="937">
        <f t="shared" ref="Q51" si="55">Q52</f>
        <v>68.38000000000001</v>
      </c>
    </row>
    <row r="52" spans="1:17" s="59" customFormat="1" ht="66" x14ac:dyDescent="0.25">
      <c r="A52" s="985" t="s">
        <v>9</v>
      </c>
      <c r="B52" s="1253">
        <f>SUM(B53:B60)</f>
        <v>7</v>
      </c>
      <c r="C52" s="1097">
        <f t="shared" ref="C52:I52" si="56">SUM(C53:C60)</f>
        <v>4.40251572327044E-2</v>
      </c>
      <c r="D52" s="1098"/>
      <c r="E52" s="1098"/>
      <c r="F52" s="1098"/>
      <c r="G52" s="1098">
        <f t="shared" si="56"/>
        <v>6.87</v>
      </c>
      <c r="H52" s="1098">
        <f t="shared" si="56"/>
        <v>1.6600000000000001</v>
      </c>
      <c r="I52" s="1099">
        <f t="shared" si="56"/>
        <v>8.5300000000000011</v>
      </c>
      <c r="J52" s="291">
        <f>SUM(J53:J60)</f>
        <v>11.5</v>
      </c>
      <c r="K52" s="1022">
        <f t="shared" ref="K52" si="57">SUM(K53:K60)</f>
        <v>7.2327044025157231E-2</v>
      </c>
      <c r="L52" s="965"/>
      <c r="M52" s="965"/>
      <c r="N52" s="1093"/>
      <c r="O52" s="965">
        <f t="shared" ref="O52" si="58">SUM(O53:O60)</f>
        <v>55.1</v>
      </c>
      <c r="P52" s="965">
        <f t="shared" ref="P52" si="59">SUM(P53:P60)</f>
        <v>13.280000000000001</v>
      </c>
      <c r="Q52" s="1021">
        <f t="shared" ref="Q52" si="60">SUM(Q53:Q60)</f>
        <v>68.38000000000001</v>
      </c>
    </row>
    <row r="53" spans="1:17" s="59" customFormat="1" x14ac:dyDescent="0.25">
      <c r="A53" s="563" t="s">
        <v>343</v>
      </c>
      <c r="B53" s="290">
        <v>1</v>
      </c>
      <c r="C53" s="998">
        <f t="shared" si="17"/>
        <v>6.2893081761006293E-3</v>
      </c>
      <c r="D53" s="56">
        <v>805</v>
      </c>
      <c r="E53" s="56">
        <f>C53*D53</f>
        <v>5.0628930817610067</v>
      </c>
      <c r="F53" s="284">
        <v>0.2</v>
      </c>
      <c r="G53" s="1113">
        <f t="shared" si="12"/>
        <v>1.01</v>
      </c>
      <c r="H53" s="1113">
        <f t="shared" si="13"/>
        <v>0.24</v>
      </c>
      <c r="I53" s="58">
        <f>G53+H53</f>
        <v>1.25</v>
      </c>
      <c r="J53" s="57"/>
      <c r="K53" s="894"/>
      <c r="L53" s="56"/>
      <c r="M53" s="56"/>
      <c r="N53" s="284"/>
      <c r="O53" s="56"/>
      <c r="P53" s="56"/>
      <c r="Q53" s="58"/>
    </row>
    <row r="54" spans="1:17" s="59" customFormat="1" x14ac:dyDescent="0.25">
      <c r="A54" s="563" t="s">
        <v>343</v>
      </c>
      <c r="B54" s="290">
        <v>1.5</v>
      </c>
      <c r="C54" s="998">
        <f t="shared" si="17"/>
        <v>9.433962264150943E-3</v>
      </c>
      <c r="D54" s="56">
        <v>785</v>
      </c>
      <c r="E54" s="56">
        <f t="shared" ref="E54:E58" si="61">C54*D54</f>
        <v>7.4056603773584904</v>
      </c>
      <c r="F54" s="284">
        <v>0.2</v>
      </c>
      <c r="G54" s="1113">
        <f t="shared" ref="G54:G58" si="62">ROUND(E54*F54,2)</f>
        <v>1.48</v>
      </c>
      <c r="H54" s="1113">
        <f t="shared" si="13"/>
        <v>0.36</v>
      </c>
      <c r="I54" s="58">
        <f t="shared" ref="I54:I58" si="63">G54+H54</f>
        <v>1.8399999999999999</v>
      </c>
      <c r="J54" s="57">
        <v>0.5</v>
      </c>
      <c r="K54" s="894">
        <f>J54/159</f>
        <v>3.1446540880503146E-3</v>
      </c>
      <c r="L54" s="56">
        <v>785</v>
      </c>
      <c r="M54" s="56">
        <f>K54*L54</f>
        <v>2.4685534591194971</v>
      </c>
      <c r="N54" s="284">
        <v>1</v>
      </c>
      <c r="O54" s="56">
        <f t="shared" ref="O54" si="64">ROUND(M54*N54,2)</f>
        <v>2.4700000000000002</v>
      </c>
      <c r="P54" s="56">
        <f t="shared" ref="P54:P60" si="65">ROUND(O54*0.2409,2)</f>
        <v>0.6</v>
      </c>
      <c r="Q54" s="58">
        <f t="shared" ref="Q54" si="66">O54+P54</f>
        <v>3.0700000000000003</v>
      </c>
    </row>
    <row r="55" spans="1:17" s="59" customFormat="1" x14ac:dyDescent="0.25">
      <c r="A55" s="563" t="s">
        <v>343</v>
      </c>
      <c r="B55" s="290">
        <v>1.5</v>
      </c>
      <c r="C55" s="998">
        <f t="shared" si="17"/>
        <v>9.433962264150943E-3</v>
      </c>
      <c r="D55" s="56">
        <v>785</v>
      </c>
      <c r="E55" s="56">
        <f t="shared" si="61"/>
        <v>7.4056603773584904</v>
      </c>
      <c r="F55" s="284">
        <v>0.2</v>
      </c>
      <c r="G55" s="1113">
        <f t="shared" si="62"/>
        <v>1.48</v>
      </c>
      <c r="H55" s="1113">
        <f t="shared" si="13"/>
        <v>0.36</v>
      </c>
      <c r="I55" s="58">
        <f t="shared" si="63"/>
        <v>1.8399999999999999</v>
      </c>
      <c r="J55" s="57">
        <v>2</v>
      </c>
      <c r="K55" s="894">
        <f t="shared" ref="K55:K60" si="67">J55/159</f>
        <v>1.2578616352201259E-2</v>
      </c>
      <c r="L55" s="56">
        <v>785</v>
      </c>
      <c r="M55" s="56">
        <f t="shared" ref="M55:M60" si="68">K55*L55</f>
        <v>9.8742138364779883</v>
      </c>
      <c r="N55" s="284">
        <v>1</v>
      </c>
      <c r="O55" s="56">
        <f t="shared" ref="O55:O60" si="69">ROUND(M55*N55,2)</f>
        <v>9.8699999999999992</v>
      </c>
      <c r="P55" s="56">
        <f t="shared" si="65"/>
        <v>2.38</v>
      </c>
      <c r="Q55" s="58">
        <f t="shared" ref="Q55:Q60" si="70">O55+P55</f>
        <v>12.25</v>
      </c>
    </row>
    <row r="56" spans="1:17" s="59" customFormat="1" x14ac:dyDescent="0.25">
      <c r="A56" s="563" t="s">
        <v>343</v>
      </c>
      <c r="B56" s="290">
        <v>1.5</v>
      </c>
      <c r="C56" s="998">
        <f t="shared" si="17"/>
        <v>9.433962264150943E-3</v>
      </c>
      <c r="D56" s="56">
        <v>805</v>
      </c>
      <c r="E56" s="56">
        <f t="shared" si="61"/>
        <v>7.5943396226415087</v>
      </c>
      <c r="F56" s="284">
        <v>0.2</v>
      </c>
      <c r="G56" s="1113">
        <f t="shared" si="62"/>
        <v>1.52</v>
      </c>
      <c r="H56" s="1113">
        <f t="shared" si="13"/>
        <v>0.37</v>
      </c>
      <c r="I56" s="58">
        <f t="shared" si="63"/>
        <v>1.8900000000000001</v>
      </c>
      <c r="J56" s="57">
        <v>0.5</v>
      </c>
      <c r="K56" s="894">
        <f t="shared" si="67"/>
        <v>3.1446540880503146E-3</v>
      </c>
      <c r="L56" s="56">
        <v>805</v>
      </c>
      <c r="M56" s="56">
        <f t="shared" si="68"/>
        <v>2.5314465408805034</v>
      </c>
      <c r="N56" s="284">
        <v>1</v>
      </c>
      <c r="O56" s="56">
        <f t="shared" si="69"/>
        <v>2.5299999999999998</v>
      </c>
      <c r="P56" s="56">
        <f t="shared" si="65"/>
        <v>0.61</v>
      </c>
      <c r="Q56" s="58">
        <f t="shared" si="70"/>
        <v>3.1399999999999997</v>
      </c>
    </row>
    <row r="57" spans="1:17" s="59" customFormat="1" x14ac:dyDescent="0.25">
      <c r="A57" s="563" t="s">
        <v>343</v>
      </c>
      <c r="B57" s="290">
        <v>1</v>
      </c>
      <c r="C57" s="998">
        <f t="shared" si="17"/>
        <v>6.2893081761006293E-3</v>
      </c>
      <c r="D57" s="56">
        <v>692</v>
      </c>
      <c r="E57" s="56">
        <f t="shared" si="61"/>
        <v>4.3522012578616351</v>
      </c>
      <c r="F57" s="284">
        <v>0.2</v>
      </c>
      <c r="G57" s="1113">
        <f t="shared" si="62"/>
        <v>0.87</v>
      </c>
      <c r="H57" s="1113">
        <f t="shared" si="13"/>
        <v>0.21</v>
      </c>
      <c r="I57" s="58">
        <f t="shared" si="63"/>
        <v>1.08</v>
      </c>
      <c r="J57" s="57">
        <v>2.5</v>
      </c>
      <c r="K57" s="894">
        <f t="shared" si="67"/>
        <v>1.5723270440251572E-2</v>
      </c>
      <c r="L57" s="56">
        <v>692</v>
      </c>
      <c r="M57" s="56">
        <f t="shared" si="68"/>
        <v>10.880503144654089</v>
      </c>
      <c r="N57" s="284">
        <v>1</v>
      </c>
      <c r="O57" s="56">
        <f t="shared" si="69"/>
        <v>10.88</v>
      </c>
      <c r="P57" s="56">
        <f t="shared" si="65"/>
        <v>2.62</v>
      </c>
      <c r="Q57" s="58">
        <f t="shared" si="70"/>
        <v>13.5</v>
      </c>
    </row>
    <row r="58" spans="1:17" x14ac:dyDescent="0.25">
      <c r="A58" s="563" t="s">
        <v>343</v>
      </c>
      <c r="B58" s="290">
        <v>0.5</v>
      </c>
      <c r="C58" s="998">
        <f t="shared" si="17"/>
        <v>3.1446540880503146E-3</v>
      </c>
      <c r="D58" s="56">
        <v>805</v>
      </c>
      <c r="E58" s="56">
        <f t="shared" si="61"/>
        <v>2.5314465408805034</v>
      </c>
      <c r="F58" s="284">
        <v>0.2</v>
      </c>
      <c r="G58" s="1113">
        <f t="shared" si="62"/>
        <v>0.51</v>
      </c>
      <c r="H58" s="1113">
        <f t="shared" si="13"/>
        <v>0.12</v>
      </c>
      <c r="I58" s="58">
        <f t="shared" si="63"/>
        <v>0.63</v>
      </c>
      <c r="J58" s="57">
        <v>2.5</v>
      </c>
      <c r="K58" s="894">
        <f t="shared" si="67"/>
        <v>1.5723270440251572E-2</v>
      </c>
      <c r="L58" s="56">
        <v>805</v>
      </c>
      <c r="M58" s="56">
        <f t="shared" si="68"/>
        <v>12.657232704402515</v>
      </c>
      <c r="N58" s="284">
        <v>1</v>
      </c>
      <c r="O58" s="56">
        <f t="shared" si="69"/>
        <v>12.66</v>
      </c>
      <c r="P58" s="56">
        <f t="shared" si="65"/>
        <v>3.05</v>
      </c>
      <c r="Q58" s="58">
        <f t="shared" si="70"/>
        <v>15.71</v>
      </c>
    </row>
    <row r="59" spans="1:17" x14ac:dyDescent="0.25">
      <c r="A59" s="563" t="s">
        <v>343</v>
      </c>
      <c r="B59" s="290"/>
      <c r="C59" s="998"/>
      <c r="D59" s="56"/>
      <c r="E59" s="56"/>
      <c r="F59" s="284"/>
      <c r="G59" s="1113"/>
      <c r="H59" s="1113"/>
      <c r="I59" s="58"/>
      <c r="J59" s="57">
        <v>2.5</v>
      </c>
      <c r="K59" s="894">
        <f t="shared" si="67"/>
        <v>1.5723270440251572E-2</v>
      </c>
      <c r="L59" s="56">
        <v>785</v>
      </c>
      <c r="M59" s="56">
        <f t="shared" si="68"/>
        <v>12.342767295597485</v>
      </c>
      <c r="N59" s="284">
        <v>1</v>
      </c>
      <c r="O59" s="56">
        <f t="shared" si="69"/>
        <v>12.34</v>
      </c>
      <c r="P59" s="56">
        <f t="shared" si="65"/>
        <v>2.97</v>
      </c>
      <c r="Q59" s="58">
        <f t="shared" si="70"/>
        <v>15.31</v>
      </c>
    </row>
    <row r="60" spans="1:17" x14ac:dyDescent="0.25">
      <c r="A60" s="563" t="s">
        <v>343</v>
      </c>
      <c r="B60" s="290"/>
      <c r="C60" s="998"/>
      <c r="D60" s="56"/>
      <c r="E60" s="56"/>
      <c r="F60" s="284"/>
      <c r="G60" s="1113"/>
      <c r="H60" s="1113"/>
      <c r="I60" s="58"/>
      <c r="J60" s="57">
        <v>1</v>
      </c>
      <c r="K60" s="894">
        <f t="shared" si="67"/>
        <v>6.2893081761006293E-3</v>
      </c>
      <c r="L60" s="56">
        <v>692</v>
      </c>
      <c r="M60" s="56">
        <f t="shared" si="68"/>
        <v>4.3522012578616351</v>
      </c>
      <c r="N60" s="284">
        <v>1</v>
      </c>
      <c r="O60" s="56">
        <f t="shared" si="69"/>
        <v>4.3499999999999996</v>
      </c>
      <c r="P60" s="56">
        <f t="shared" si="65"/>
        <v>1.05</v>
      </c>
      <c r="Q60" s="58">
        <f t="shared" si="70"/>
        <v>5.3999999999999995</v>
      </c>
    </row>
    <row r="61" spans="1:17" s="1110" customFormat="1" x14ac:dyDescent="0.25">
      <c r="A61" s="47" t="s">
        <v>1739</v>
      </c>
      <c r="B61" s="925">
        <f>B62</f>
        <v>0</v>
      </c>
      <c r="C61" s="996">
        <f t="shared" ref="C61:I61" si="71">C62</f>
        <v>0</v>
      </c>
      <c r="D61" s="1220"/>
      <c r="E61" s="1220"/>
      <c r="F61" s="1220"/>
      <c r="G61" s="1220">
        <f t="shared" si="71"/>
        <v>0</v>
      </c>
      <c r="H61" s="1220">
        <f t="shared" si="71"/>
        <v>0</v>
      </c>
      <c r="I61" s="630">
        <f t="shared" si="71"/>
        <v>0</v>
      </c>
      <c r="J61" s="935">
        <f>J62</f>
        <v>1</v>
      </c>
      <c r="K61" s="1002">
        <f t="shared" ref="K61" si="72">K62</f>
        <v>6.2893081761006293E-3</v>
      </c>
      <c r="L61" s="1112"/>
      <c r="M61" s="1112"/>
      <c r="N61" s="1121"/>
      <c r="O61" s="1112">
        <f t="shared" ref="O61" si="73">O62</f>
        <v>5</v>
      </c>
      <c r="P61" s="1112">
        <f t="shared" ref="P61" si="74">P62</f>
        <v>1.21</v>
      </c>
      <c r="Q61" s="937">
        <f t="shared" ref="Q61" si="75">Q62</f>
        <v>6.21</v>
      </c>
    </row>
    <row r="62" spans="1:17" ht="67.5" customHeight="1" x14ac:dyDescent="0.25">
      <c r="A62" s="1094" t="s">
        <v>9</v>
      </c>
      <c r="B62" s="1253">
        <f>SUM(B63:B64)</f>
        <v>0</v>
      </c>
      <c r="C62" s="1097">
        <f t="shared" ref="C62:I62" si="76">SUM(C63:C64)</f>
        <v>0</v>
      </c>
      <c r="D62" s="1098"/>
      <c r="E62" s="1098"/>
      <c r="F62" s="1098"/>
      <c r="G62" s="1098">
        <f t="shared" si="76"/>
        <v>0</v>
      </c>
      <c r="H62" s="1098">
        <f t="shared" si="76"/>
        <v>0</v>
      </c>
      <c r="I62" s="1099">
        <f t="shared" si="76"/>
        <v>0</v>
      </c>
      <c r="J62" s="291">
        <f>SUM(J63:J64)</f>
        <v>1</v>
      </c>
      <c r="K62" s="1022">
        <f t="shared" ref="K62" si="77">SUM(K63:K64)</f>
        <v>6.2893081761006293E-3</v>
      </c>
      <c r="L62" s="965"/>
      <c r="M62" s="965"/>
      <c r="N62" s="1093"/>
      <c r="O62" s="965">
        <f t="shared" ref="O62" si="78">SUM(O63:O64)</f>
        <v>5</v>
      </c>
      <c r="P62" s="965">
        <f t="shared" ref="P62" si="79">SUM(P63:P64)</f>
        <v>1.21</v>
      </c>
      <c r="Q62" s="1021">
        <f t="shared" ref="Q62" si="80">SUM(Q63:Q64)</f>
        <v>6.21</v>
      </c>
    </row>
    <row r="63" spans="1:17" ht="17.25" customHeight="1" x14ac:dyDescent="0.25">
      <c r="A63" s="563" t="s">
        <v>343</v>
      </c>
      <c r="B63" s="290"/>
      <c r="C63" s="998"/>
      <c r="D63" s="56"/>
      <c r="E63" s="56"/>
      <c r="F63" s="284"/>
      <c r="G63" s="1113"/>
      <c r="H63" s="1113"/>
      <c r="I63" s="58"/>
      <c r="J63" s="57">
        <v>0.5</v>
      </c>
      <c r="K63" s="894">
        <f>J63/159</f>
        <v>3.1446540880503146E-3</v>
      </c>
      <c r="L63" s="56">
        <v>805</v>
      </c>
      <c r="M63" s="56">
        <f>K63*L63</f>
        <v>2.5314465408805034</v>
      </c>
      <c r="N63" s="284">
        <v>1</v>
      </c>
      <c r="O63" s="56">
        <f t="shared" ref="O63" si="81">ROUND(M63*N63,2)</f>
        <v>2.5299999999999998</v>
      </c>
      <c r="P63" s="56">
        <f t="shared" ref="P63:P64" si="82">ROUND(O63*0.2409,2)</f>
        <v>0.61</v>
      </c>
      <c r="Q63" s="58">
        <f t="shared" ref="Q63" si="83">O63+P63</f>
        <v>3.1399999999999997</v>
      </c>
    </row>
    <row r="64" spans="1:17" ht="17.25" customHeight="1" x14ac:dyDescent="0.25">
      <c r="A64" s="563" t="s">
        <v>343</v>
      </c>
      <c r="B64" s="290"/>
      <c r="C64" s="998"/>
      <c r="D64" s="56"/>
      <c r="E64" s="56"/>
      <c r="F64" s="284"/>
      <c r="G64" s="1113"/>
      <c r="H64" s="1113"/>
      <c r="I64" s="58"/>
      <c r="J64" s="57">
        <v>0.5</v>
      </c>
      <c r="K64" s="894">
        <f>J64/159</f>
        <v>3.1446540880503146E-3</v>
      </c>
      <c r="L64" s="56">
        <v>785</v>
      </c>
      <c r="M64" s="56">
        <f>K64*L64</f>
        <v>2.4685534591194971</v>
      </c>
      <c r="N64" s="284">
        <v>1</v>
      </c>
      <c r="O64" s="56">
        <f t="shared" ref="O64" si="84">ROUND(M64*N64,2)</f>
        <v>2.4700000000000002</v>
      </c>
      <c r="P64" s="56">
        <f t="shared" si="82"/>
        <v>0.6</v>
      </c>
      <c r="Q64" s="58">
        <f t="shared" ref="Q64" si="85">O64+P64</f>
        <v>3.0700000000000003</v>
      </c>
    </row>
    <row r="65" spans="1:17" s="1110" customFormat="1" x14ac:dyDescent="0.25">
      <c r="A65" s="47" t="s">
        <v>1740</v>
      </c>
      <c r="B65" s="925">
        <f>B66</f>
        <v>1.5</v>
      </c>
      <c r="C65" s="996">
        <f t="shared" ref="C65:I65" si="86">C66</f>
        <v>9.4339622641509448E-3</v>
      </c>
      <c r="D65" s="1220"/>
      <c r="E65" s="1220"/>
      <c r="F65" s="1220"/>
      <c r="G65" s="1220">
        <f t="shared" si="86"/>
        <v>1.3599999999999999</v>
      </c>
      <c r="H65" s="1220">
        <f t="shared" si="86"/>
        <v>0.32999999999999996</v>
      </c>
      <c r="I65" s="630">
        <f t="shared" si="86"/>
        <v>1.69</v>
      </c>
      <c r="J65" s="935">
        <f>J66</f>
        <v>2</v>
      </c>
      <c r="K65" s="1002">
        <f t="shared" ref="K65" si="87">K66</f>
        <v>1.2578616352201259E-2</v>
      </c>
      <c r="L65" s="1112"/>
      <c r="M65" s="1112"/>
      <c r="N65" s="1121"/>
      <c r="O65" s="1112">
        <f t="shared" ref="O65" si="88">O66</f>
        <v>9</v>
      </c>
      <c r="P65" s="1112">
        <f t="shared" ref="P65" si="89">P66</f>
        <v>2.1799999999999997</v>
      </c>
      <c r="Q65" s="937">
        <f t="shared" ref="Q65" si="90">Q66</f>
        <v>11.18</v>
      </c>
    </row>
    <row r="66" spans="1:17" s="59" customFormat="1" ht="66" x14ac:dyDescent="0.25">
      <c r="A66" s="985" t="s">
        <v>9</v>
      </c>
      <c r="B66" s="1253">
        <f>SUM(B67:B70)</f>
        <v>1.5</v>
      </c>
      <c r="C66" s="1097">
        <f t="shared" ref="C66:I66" si="91">SUM(C67:C70)</f>
        <v>9.4339622641509448E-3</v>
      </c>
      <c r="D66" s="1098"/>
      <c r="E66" s="1098"/>
      <c r="F66" s="1098"/>
      <c r="G66" s="1098">
        <f t="shared" si="91"/>
        <v>1.3599999999999999</v>
      </c>
      <c r="H66" s="1098">
        <f t="shared" si="91"/>
        <v>0.32999999999999996</v>
      </c>
      <c r="I66" s="1099">
        <f t="shared" si="91"/>
        <v>1.69</v>
      </c>
      <c r="J66" s="291">
        <f>SUM(J67:J70)</f>
        <v>2</v>
      </c>
      <c r="K66" s="1022">
        <f t="shared" ref="K66" si="92">SUM(K67:K70)</f>
        <v>1.2578616352201259E-2</v>
      </c>
      <c r="L66" s="965"/>
      <c r="M66" s="965"/>
      <c r="N66" s="1093"/>
      <c r="O66" s="965">
        <f t="shared" ref="O66" si="93">SUM(O67:O70)</f>
        <v>9</v>
      </c>
      <c r="P66" s="965">
        <f t="shared" ref="P66" si="94">SUM(P67:P70)</f>
        <v>2.1799999999999997</v>
      </c>
      <c r="Q66" s="1021">
        <f t="shared" ref="Q66" si="95">SUM(Q67:Q70)</f>
        <v>11.18</v>
      </c>
    </row>
    <row r="67" spans="1:17" s="59" customFormat="1" x14ac:dyDescent="0.25">
      <c r="A67" s="563" t="s">
        <v>343</v>
      </c>
      <c r="B67" s="290">
        <v>1</v>
      </c>
      <c r="C67" s="894">
        <f>B67/159</f>
        <v>6.2893081761006293E-3</v>
      </c>
      <c r="D67" s="56">
        <v>692</v>
      </c>
      <c r="E67" s="56">
        <f>C67*D67</f>
        <v>4.3522012578616351</v>
      </c>
      <c r="F67" s="284">
        <v>0.2</v>
      </c>
      <c r="G67" s="1113">
        <f t="shared" ref="G67" si="96">ROUND(E67*F67,2)</f>
        <v>0.87</v>
      </c>
      <c r="H67" s="1113">
        <f t="shared" ref="H67:H74" si="97">ROUND(G67*0.2409,2)</f>
        <v>0.21</v>
      </c>
      <c r="I67" s="58">
        <f>G67+H67</f>
        <v>1.08</v>
      </c>
      <c r="J67" s="57"/>
      <c r="K67" s="894"/>
      <c r="L67" s="56"/>
      <c r="M67" s="56"/>
      <c r="N67" s="284"/>
      <c r="O67" s="56"/>
      <c r="P67" s="56"/>
      <c r="Q67" s="58"/>
    </row>
    <row r="68" spans="1:17" s="59" customFormat="1" x14ac:dyDescent="0.25">
      <c r="A68" s="563" t="s">
        <v>343</v>
      </c>
      <c r="B68" s="290">
        <v>0.5</v>
      </c>
      <c r="C68" s="894">
        <f t="shared" ref="C68" si="98">B68/159</f>
        <v>3.1446540880503146E-3</v>
      </c>
      <c r="D68" s="56">
        <v>785</v>
      </c>
      <c r="E68" s="56">
        <f t="shared" ref="E68" si="99">C68*D68</f>
        <v>2.4685534591194971</v>
      </c>
      <c r="F68" s="284">
        <v>0.2</v>
      </c>
      <c r="G68" s="1113">
        <f t="shared" ref="G68" si="100">ROUND(E68*F68,2)</f>
        <v>0.49</v>
      </c>
      <c r="H68" s="1113">
        <f t="shared" si="97"/>
        <v>0.12</v>
      </c>
      <c r="I68" s="58">
        <f t="shared" ref="I68" si="101">G68+H68</f>
        <v>0.61</v>
      </c>
      <c r="J68" s="57">
        <v>0.5</v>
      </c>
      <c r="K68" s="894">
        <f>J68/159</f>
        <v>3.1446540880503146E-3</v>
      </c>
      <c r="L68" s="56">
        <v>785</v>
      </c>
      <c r="M68" s="56">
        <f>K68*L68</f>
        <v>2.4685534591194971</v>
      </c>
      <c r="N68" s="284">
        <v>1</v>
      </c>
      <c r="O68" s="56">
        <f t="shared" ref="O68" si="102">ROUND(M68*N68,2)</f>
        <v>2.4700000000000002</v>
      </c>
      <c r="P68" s="56">
        <f t="shared" ref="P68:P70" si="103">ROUND(O68*0.2409,2)</f>
        <v>0.6</v>
      </c>
      <c r="Q68" s="58">
        <f t="shared" ref="Q68" si="104">O68+P68</f>
        <v>3.0700000000000003</v>
      </c>
    </row>
    <row r="69" spans="1:17" s="59" customFormat="1" x14ac:dyDescent="0.25">
      <c r="A69" s="563" t="s">
        <v>343</v>
      </c>
      <c r="B69" s="290"/>
      <c r="C69" s="894"/>
      <c r="D69" s="56"/>
      <c r="E69" s="56"/>
      <c r="F69" s="284"/>
      <c r="G69" s="1113"/>
      <c r="H69" s="1113"/>
      <c r="I69" s="58"/>
      <c r="J69" s="57">
        <v>1</v>
      </c>
      <c r="K69" s="894">
        <f t="shared" ref="K69:K70" si="105">J69/159</f>
        <v>6.2893081761006293E-3</v>
      </c>
      <c r="L69" s="56">
        <v>692</v>
      </c>
      <c r="M69" s="56">
        <f t="shared" ref="M69:M70" si="106">K69*L69</f>
        <v>4.3522012578616351</v>
      </c>
      <c r="N69" s="284">
        <v>1</v>
      </c>
      <c r="O69" s="56">
        <f t="shared" ref="O69:O70" si="107">ROUND(M69*N69,2)</f>
        <v>4.3499999999999996</v>
      </c>
      <c r="P69" s="56">
        <f t="shared" si="103"/>
        <v>1.05</v>
      </c>
      <c r="Q69" s="58">
        <f t="shared" ref="Q69:Q70" si="108">O69+P69</f>
        <v>5.3999999999999995</v>
      </c>
    </row>
    <row r="70" spans="1:17" s="59" customFormat="1" x14ac:dyDescent="0.25">
      <c r="A70" s="563" t="s">
        <v>343</v>
      </c>
      <c r="B70" s="290"/>
      <c r="C70" s="894"/>
      <c r="D70" s="56"/>
      <c r="E70" s="56"/>
      <c r="F70" s="284"/>
      <c r="G70" s="1113"/>
      <c r="H70" s="1113"/>
      <c r="I70" s="58"/>
      <c r="J70" s="57">
        <v>0.5</v>
      </c>
      <c r="K70" s="894">
        <f t="shared" si="105"/>
        <v>3.1446540880503146E-3</v>
      </c>
      <c r="L70" s="56">
        <v>692</v>
      </c>
      <c r="M70" s="56">
        <f t="shared" si="106"/>
        <v>2.1761006289308176</v>
      </c>
      <c r="N70" s="284">
        <v>1</v>
      </c>
      <c r="O70" s="56">
        <f t="shared" si="107"/>
        <v>2.1800000000000002</v>
      </c>
      <c r="P70" s="56">
        <f t="shared" si="103"/>
        <v>0.53</v>
      </c>
      <c r="Q70" s="58">
        <f t="shared" si="108"/>
        <v>2.71</v>
      </c>
    </row>
    <row r="71" spans="1:17" s="1110" customFormat="1" x14ac:dyDescent="0.25">
      <c r="A71" s="47" t="s">
        <v>1495</v>
      </c>
      <c r="B71" s="925">
        <f>B72</f>
        <v>4</v>
      </c>
      <c r="C71" s="996">
        <f t="shared" ref="C71:I71" si="109">C72</f>
        <v>2.5157232704402517E-2</v>
      </c>
      <c r="D71" s="1220"/>
      <c r="E71" s="1220"/>
      <c r="F71" s="1220"/>
      <c r="G71" s="1220">
        <f t="shared" si="109"/>
        <v>4.01</v>
      </c>
      <c r="H71" s="1220">
        <f t="shared" si="109"/>
        <v>0.97</v>
      </c>
      <c r="I71" s="630">
        <f t="shared" si="109"/>
        <v>4.9799999999999995</v>
      </c>
      <c r="J71" s="935">
        <f>J72</f>
        <v>6.5</v>
      </c>
      <c r="K71" s="1002">
        <f t="shared" ref="K71" si="110">K72</f>
        <v>4.0880503144654086E-2</v>
      </c>
      <c r="L71" s="1112"/>
      <c r="M71" s="1112"/>
      <c r="N71" s="1121"/>
      <c r="O71" s="1112">
        <f t="shared" ref="O71" si="111">O72</f>
        <v>32.660000000000004</v>
      </c>
      <c r="P71" s="1112">
        <f t="shared" ref="P71" si="112">P72</f>
        <v>7.87</v>
      </c>
      <c r="Q71" s="937">
        <f t="shared" ref="Q71" si="113">Q72</f>
        <v>40.53</v>
      </c>
    </row>
    <row r="72" spans="1:17" s="59" customFormat="1" ht="66" x14ac:dyDescent="0.25">
      <c r="A72" s="985" t="s">
        <v>9</v>
      </c>
      <c r="B72" s="1253">
        <f>SUM(B73:B76)</f>
        <v>4</v>
      </c>
      <c r="C72" s="1097">
        <f t="shared" ref="C72:I72" si="114">SUM(C73:C76)</f>
        <v>2.5157232704402517E-2</v>
      </c>
      <c r="D72" s="1098"/>
      <c r="E72" s="1098"/>
      <c r="F72" s="1098"/>
      <c r="G72" s="1098">
        <f t="shared" si="114"/>
        <v>4.01</v>
      </c>
      <c r="H72" s="1098">
        <f t="shared" si="114"/>
        <v>0.97</v>
      </c>
      <c r="I72" s="1099">
        <f t="shared" si="114"/>
        <v>4.9799999999999995</v>
      </c>
      <c r="J72" s="291">
        <f>SUM(J73:J76)</f>
        <v>6.5</v>
      </c>
      <c r="K72" s="1022">
        <f t="shared" ref="K72" si="115">SUM(K73:K76)</f>
        <v>4.0880503144654086E-2</v>
      </c>
      <c r="L72" s="965"/>
      <c r="M72" s="965"/>
      <c r="N72" s="1093"/>
      <c r="O72" s="965">
        <f t="shared" ref="O72" si="116">SUM(O73:O76)</f>
        <v>32.660000000000004</v>
      </c>
      <c r="P72" s="965">
        <f t="shared" ref="P72" si="117">SUM(P73:P76)</f>
        <v>7.87</v>
      </c>
      <c r="Q72" s="1021">
        <f t="shared" ref="Q72" si="118">SUM(Q73:Q76)</f>
        <v>40.53</v>
      </c>
    </row>
    <row r="73" spans="1:17" s="59" customFormat="1" x14ac:dyDescent="0.25">
      <c r="A73" s="563" t="s">
        <v>343</v>
      </c>
      <c r="B73" s="290">
        <v>2.5</v>
      </c>
      <c r="C73" s="894">
        <f>B73/159</f>
        <v>1.5723270440251572E-2</v>
      </c>
      <c r="D73" s="56">
        <v>805</v>
      </c>
      <c r="E73" s="56">
        <f>C73*D73</f>
        <v>12.657232704402515</v>
      </c>
      <c r="F73" s="284">
        <v>0.2</v>
      </c>
      <c r="G73" s="1113">
        <f t="shared" ref="G73" si="119">ROUND(E73*F73,2)</f>
        <v>2.5299999999999998</v>
      </c>
      <c r="H73" s="1113">
        <f t="shared" si="97"/>
        <v>0.61</v>
      </c>
      <c r="I73" s="58">
        <f t="shared" ref="I73" si="120">G73+H73</f>
        <v>3.1399999999999997</v>
      </c>
      <c r="J73" s="57">
        <v>4</v>
      </c>
      <c r="K73" s="894">
        <f>J73/159</f>
        <v>2.5157232704402517E-2</v>
      </c>
      <c r="L73" s="56">
        <v>805</v>
      </c>
      <c r="M73" s="56">
        <f>K73*L73</f>
        <v>20.251572327044027</v>
      </c>
      <c r="N73" s="284">
        <v>1</v>
      </c>
      <c r="O73" s="56">
        <f t="shared" ref="O73" si="121">ROUND(M73*N73,2)</f>
        <v>20.25</v>
      </c>
      <c r="P73" s="56">
        <f t="shared" ref="P73:P76" si="122">ROUND(O73*0.2409,2)</f>
        <v>4.88</v>
      </c>
      <c r="Q73" s="58">
        <f t="shared" ref="Q73" si="123">O73+P73</f>
        <v>25.13</v>
      </c>
    </row>
    <row r="74" spans="1:17" s="59" customFormat="1" x14ac:dyDescent="0.25">
      <c r="A74" s="563" t="s">
        <v>343</v>
      </c>
      <c r="B74" s="290">
        <v>1.5</v>
      </c>
      <c r="C74" s="894">
        <f>B74/159</f>
        <v>9.433962264150943E-3</v>
      </c>
      <c r="D74" s="56">
        <v>785</v>
      </c>
      <c r="E74" s="56">
        <f>C74*D74</f>
        <v>7.4056603773584904</v>
      </c>
      <c r="F74" s="284">
        <v>0.2</v>
      </c>
      <c r="G74" s="1113">
        <f t="shared" ref="G74" si="124">ROUND(E74*F74,2)</f>
        <v>1.48</v>
      </c>
      <c r="H74" s="1113">
        <f t="shared" si="97"/>
        <v>0.36</v>
      </c>
      <c r="I74" s="58">
        <f t="shared" ref="I74" si="125">G74+H74</f>
        <v>1.8399999999999999</v>
      </c>
      <c r="J74" s="57">
        <v>1</v>
      </c>
      <c r="K74" s="894">
        <f t="shared" ref="K74:K76" si="126">J74/159</f>
        <v>6.2893081761006293E-3</v>
      </c>
      <c r="L74" s="56">
        <v>785</v>
      </c>
      <c r="M74" s="56">
        <f t="shared" ref="M74:M76" si="127">K74*L74</f>
        <v>4.9371069182389942</v>
      </c>
      <c r="N74" s="284">
        <v>1</v>
      </c>
      <c r="O74" s="56">
        <f t="shared" ref="O74:O76" si="128">ROUND(M74*N74,2)</f>
        <v>4.9400000000000004</v>
      </c>
      <c r="P74" s="56">
        <f t="shared" si="122"/>
        <v>1.19</v>
      </c>
      <c r="Q74" s="58">
        <f t="shared" ref="Q74:Q76" si="129">O74+P74</f>
        <v>6.1300000000000008</v>
      </c>
    </row>
    <row r="75" spans="1:17" s="59" customFormat="1" x14ac:dyDescent="0.25">
      <c r="A75" s="563" t="s">
        <v>343</v>
      </c>
      <c r="B75" s="290"/>
      <c r="C75" s="894"/>
      <c r="D75" s="56"/>
      <c r="E75" s="56"/>
      <c r="F75" s="284"/>
      <c r="G75" s="56"/>
      <c r="H75" s="56"/>
      <c r="I75" s="58"/>
      <c r="J75" s="57">
        <v>1</v>
      </c>
      <c r="K75" s="894">
        <f t="shared" si="126"/>
        <v>6.2893081761006293E-3</v>
      </c>
      <c r="L75" s="56">
        <v>785</v>
      </c>
      <c r="M75" s="56">
        <f t="shared" si="127"/>
        <v>4.9371069182389942</v>
      </c>
      <c r="N75" s="284">
        <v>1</v>
      </c>
      <c r="O75" s="56">
        <f t="shared" si="128"/>
        <v>4.9400000000000004</v>
      </c>
      <c r="P75" s="56">
        <f t="shared" si="122"/>
        <v>1.19</v>
      </c>
      <c r="Q75" s="58">
        <f t="shared" si="129"/>
        <v>6.1300000000000008</v>
      </c>
    </row>
    <row r="76" spans="1:17" s="59" customFormat="1" x14ac:dyDescent="0.25">
      <c r="A76" s="563" t="s">
        <v>343</v>
      </c>
      <c r="B76" s="290"/>
      <c r="C76" s="894"/>
      <c r="D76" s="56"/>
      <c r="E76" s="56"/>
      <c r="F76" s="284"/>
      <c r="G76" s="56"/>
      <c r="H76" s="56"/>
      <c r="I76" s="58"/>
      <c r="J76" s="57">
        <v>0.5</v>
      </c>
      <c r="K76" s="894">
        <f t="shared" si="126"/>
        <v>3.1446540880503146E-3</v>
      </c>
      <c r="L76" s="56">
        <v>805</v>
      </c>
      <c r="M76" s="56">
        <f t="shared" si="127"/>
        <v>2.5314465408805034</v>
      </c>
      <c r="N76" s="284">
        <v>1</v>
      </c>
      <c r="O76" s="56">
        <f t="shared" si="128"/>
        <v>2.5299999999999998</v>
      </c>
      <c r="P76" s="56">
        <f t="shared" si="122"/>
        <v>0.61</v>
      </c>
      <c r="Q76" s="58">
        <f t="shared" si="129"/>
        <v>3.1399999999999997</v>
      </c>
    </row>
    <row r="77" spans="1:17" s="1110" customFormat="1" x14ac:dyDescent="0.25">
      <c r="A77" s="47" t="s">
        <v>918</v>
      </c>
      <c r="B77" s="925">
        <f>B78</f>
        <v>0</v>
      </c>
      <c r="C77" s="996">
        <f t="shared" ref="C77:I77" si="130">C78</f>
        <v>0</v>
      </c>
      <c r="D77" s="1220"/>
      <c r="E77" s="1220"/>
      <c r="F77" s="1220"/>
      <c r="G77" s="1220">
        <f t="shared" si="130"/>
        <v>0</v>
      </c>
      <c r="H77" s="1220">
        <f t="shared" si="130"/>
        <v>0</v>
      </c>
      <c r="I77" s="630">
        <f t="shared" si="130"/>
        <v>0</v>
      </c>
      <c r="J77" s="935">
        <f>J78</f>
        <v>6</v>
      </c>
      <c r="K77" s="1002">
        <f t="shared" ref="K77" si="131">K78</f>
        <v>3.7735849056603772E-2</v>
      </c>
      <c r="L77" s="1112"/>
      <c r="M77" s="1112"/>
      <c r="N77" s="1121"/>
      <c r="O77" s="1112">
        <f t="shared" ref="O77" si="132">O78</f>
        <v>28.869999999999997</v>
      </c>
      <c r="P77" s="1112">
        <f t="shared" ref="P77" si="133">P78</f>
        <v>6.96</v>
      </c>
      <c r="Q77" s="937">
        <f t="shared" ref="Q77" si="134">Q78</f>
        <v>35.830000000000005</v>
      </c>
    </row>
    <row r="78" spans="1:17" s="59" customFormat="1" ht="66" x14ac:dyDescent="0.25">
      <c r="A78" s="985" t="s">
        <v>9</v>
      </c>
      <c r="B78" s="1253">
        <f>SUM(B79:B83)</f>
        <v>0</v>
      </c>
      <c r="C78" s="1097">
        <f t="shared" ref="C78:I78" si="135">SUM(C79:C83)</f>
        <v>0</v>
      </c>
      <c r="D78" s="1098"/>
      <c r="E78" s="1098"/>
      <c r="F78" s="1098"/>
      <c r="G78" s="1098">
        <f t="shared" si="135"/>
        <v>0</v>
      </c>
      <c r="H78" s="1098">
        <f t="shared" si="135"/>
        <v>0</v>
      </c>
      <c r="I78" s="1099">
        <f t="shared" si="135"/>
        <v>0</v>
      </c>
      <c r="J78" s="291">
        <f>SUM(J79:J83)</f>
        <v>6</v>
      </c>
      <c r="K78" s="1022">
        <f t="shared" ref="K78" si="136">SUM(K79:K83)</f>
        <v>3.7735849056603772E-2</v>
      </c>
      <c r="L78" s="965"/>
      <c r="M78" s="965"/>
      <c r="N78" s="1093"/>
      <c r="O78" s="965">
        <f t="shared" ref="O78" si="137">SUM(O79:O83)</f>
        <v>28.869999999999997</v>
      </c>
      <c r="P78" s="965">
        <f t="shared" ref="P78" si="138">SUM(P79:P83)</f>
        <v>6.96</v>
      </c>
      <c r="Q78" s="1021">
        <f t="shared" ref="Q78" si="139">SUM(Q79:Q83)</f>
        <v>35.830000000000005</v>
      </c>
    </row>
    <row r="79" spans="1:17" s="59" customFormat="1" x14ac:dyDescent="0.25">
      <c r="A79" s="563" t="s">
        <v>343</v>
      </c>
      <c r="B79" s="290"/>
      <c r="C79" s="1022"/>
      <c r="D79" s="965"/>
      <c r="E79" s="965"/>
      <c r="F79" s="1093"/>
      <c r="G79" s="965"/>
      <c r="H79" s="965"/>
      <c r="I79" s="1021"/>
      <c r="J79" s="57">
        <v>1</v>
      </c>
      <c r="K79" s="894">
        <f>J79/159</f>
        <v>6.2893081761006293E-3</v>
      </c>
      <c r="L79" s="56">
        <v>785</v>
      </c>
      <c r="M79" s="56">
        <f>K79*L79</f>
        <v>4.9371069182389942</v>
      </c>
      <c r="N79" s="284">
        <v>1</v>
      </c>
      <c r="O79" s="56">
        <f t="shared" ref="O79" si="140">ROUND(M79*N79,2)</f>
        <v>4.9400000000000004</v>
      </c>
      <c r="P79" s="56">
        <f t="shared" ref="P79:P83" si="141">ROUND(O79*0.2409,2)</f>
        <v>1.19</v>
      </c>
      <c r="Q79" s="58">
        <f t="shared" ref="Q79" si="142">O79+P79</f>
        <v>6.1300000000000008</v>
      </c>
    </row>
    <row r="80" spans="1:17" s="59" customFormat="1" x14ac:dyDescent="0.25">
      <c r="A80" s="563" t="s">
        <v>343</v>
      </c>
      <c r="B80" s="290"/>
      <c r="C80" s="1022"/>
      <c r="D80" s="965"/>
      <c r="E80" s="965"/>
      <c r="F80" s="1093"/>
      <c r="G80" s="965"/>
      <c r="H80" s="965"/>
      <c r="I80" s="1021"/>
      <c r="J80" s="57">
        <v>2</v>
      </c>
      <c r="K80" s="894">
        <f t="shared" ref="K80:K83" si="143">J80/159</f>
        <v>1.2578616352201259E-2</v>
      </c>
      <c r="L80" s="56">
        <v>785</v>
      </c>
      <c r="M80" s="56">
        <f t="shared" ref="M80:M83" si="144">K80*L80</f>
        <v>9.8742138364779883</v>
      </c>
      <c r="N80" s="284">
        <v>1</v>
      </c>
      <c r="O80" s="56">
        <f t="shared" ref="O80:O83" si="145">ROUND(M80*N80,2)</f>
        <v>9.8699999999999992</v>
      </c>
      <c r="P80" s="56">
        <f t="shared" si="141"/>
        <v>2.38</v>
      </c>
      <c r="Q80" s="58">
        <f t="shared" ref="Q80:Q83" si="146">O80+P80</f>
        <v>12.25</v>
      </c>
    </row>
    <row r="81" spans="1:17" s="59" customFormat="1" x14ac:dyDescent="0.25">
      <c r="A81" s="563" t="s">
        <v>343</v>
      </c>
      <c r="B81" s="290"/>
      <c r="C81" s="1022"/>
      <c r="D81" s="965"/>
      <c r="E81" s="965"/>
      <c r="F81" s="1093"/>
      <c r="G81" s="965"/>
      <c r="H81" s="965"/>
      <c r="I81" s="1021"/>
      <c r="J81" s="57">
        <v>0.5</v>
      </c>
      <c r="K81" s="894">
        <f t="shared" si="143"/>
        <v>3.1446540880503146E-3</v>
      </c>
      <c r="L81" s="56">
        <v>785</v>
      </c>
      <c r="M81" s="56">
        <f t="shared" si="144"/>
        <v>2.4685534591194971</v>
      </c>
      <c r="N81" s="284">
        <v>1</v>
      </c>
      <c r="O81" s="56">
        <f t="shared" si="145"/>
        <v>2.4700000000000002</v>
      </c>
      <c r="P81" s="56">
        <f t="shared" si="141"/>
        <v>0.6</v>
      </c>
      <c r="Q81" s="58">
        <f t="shared" si="146"/>
        <v>3.0700000000000003</v>
      </c>
    </row>
    <row r="82" spans="1:17" s="59" customFormat="1" x14ac:dyDescent="0.25">
      <c r="A82" s="563" t="s">
        <v>343</v>
      </c>
      <c r="B82" s="290"/>
      <c r="C82" s="1022"/>
      <c r="D82" s="965"/>
      <c r="E82" s="965"/>
      <c r="F82" s="1093"/>
      <c r="G82" s="965"/>
      <c r="H82" s="965"/>
      <c r="I82" s="1021"/>
      <c r="J82" s="57">
        <v>1.5</v>
      </c>
      <c r="K82" s="894">
        <f t="shared" si="143"/>
        <v>9.433962264150943E-3</v>
      </c>
      <c r="L82" s="56">
        <v>692</v>
      </c>
      <c r="M82" s="56">
        <f t="shared" si="144"/>
        <v>6.5283018867924527</v>
      </c>
      <c r="N82" s="284">
        <v>1</v>
      </c>
      <c r="O82" s="56">
        <f t="shared" si="145"/>
        <v>6.53</v>
      </c>
      <c r="P82" s="56">
        <f t="shared" si="141"/>
        <v>1.57</v>
      </c>
      <c r="Q82" s="58">
        <f t="shared" si="146"/>
        <v>8.1</v>
      </c>
    </row>
    <row r="83" spans="1:17" x14ac:dyDescent="0.25">
      <c r="A83" s="563" t="s">
        <v>343</v>
      </c>
      <c r="B83" s="290"/>
      <c r="C83" s="1022"/>
      <c r="D83" s="965"/>
      <c r="E83" s="965"/>
      <c r="F83" s="1093"/>
      <c r="G83" s="965"/>
      <c r="H83" s="965"/>
      <c r="I83" s="1021"/>
      <c r="J83" s="57">
        <v>1</v>
      </c>
      <c r="K83" s="894">
        <f t="shared" si="143"/>
        <v>6.2893081761006293E-3</v>
      </c>
      <c r="L83" s="56">
        <v>805</v>
      </c>
      <c r="M83" s="56">
        <f t="shared" si="144"/>
        <v>5.0628930817610067</v>
      </c>
      <c r="N83" s="284">
        <v>1</v>
      </c>
      <c r="O83" s="56">
        <f t="shared" si="145"/>
        <v>5.0599999999999996</v>
      </c>
      <c r="P83" s="56">
        <f t="shared" si="141"/>
        <v>1.22</v>
      </c>
      <c r="Q83" s="58">
        <f t="shared" si="146"/>
        <v>6.2799999999999994</v>
      </c>
    </row>
    <row r="84" spans="1:17" s="1110" customFormat="1" ht="24" customHeight="1" x14ac:dyDescent="0.25">
      <c r="A84" s="47" t="s">
        <v>1741</v>
      </c>
      <c r="B84" s="925">
        <f>B85</f>
        <v>0.5</v>
      </c>
      <c r="C84" s="996">
        <f t="shared" ref="C84:I84" si="147">C85</f>
        <v>3.1446540880503146E-3</v>
      </c>
      <c r="D84" s="1220"/>
      <c r="E84" s="1220"/>
      <c r="F84" s="1220"/>
      <c r="G84" s="1220">
        <f t="shared" si="147"/>
        <v>0.49</v>
      </c>
      <c r="H84" s="1220">
        <f t="shared" si="147"/>
        <v>0.12</v>
      </c>
      <c r="I84" s="630">
        <f t="shared" si="147"/>
        <v>0.61</v>
      </c>
      <c r="J84" s="935">
        <f>J85</f>
        <v>5</v>
      </c>
      <c r="K84" s="1002">
        <f t="shared" ref="K84" si="148">K85</f>
        <v>3.1446540880503145E-2</v>
      </c>
      <c r="L84" s="1112"/>
      <c r="M84" s="1112"/>
      <c r="N84" s="1121"/>
      <c r="O84" s="1112">
        <f t="shared" ref="O84" si="149">O85</f>
        <v>24.69</v>
      </c>
      <c r="P84" s="1112">
        <f t="shared" ref="P84" si="150">P85</f>
        <v>5.9499999999999993</v>
      </c>
      <c r="Q84" s="937">
        <f t="shared" ref="Q84" si="151">Q85</f>
        <v>30.64</v>
      </c>
    </row>
    <row r="85" spans="1:17" ht="72" customHeight="1" x14ac:dyDescent="0.25">
      <c r="A85" s="985" t="s">
        <v>9</v>
      </c>
      <c r="B85" s="1033">
        <f>SUM(B86:B88)</f>
        <v>0.5</v>
      </c>
      <c r="C85" s="997">
        <f t="shared" ref="C85:I85" si="152">SUM(C86:C88)</f>
        <v>3.1446540880503146E-3</v>
      </c>
      <c r="D85" s="1095"/>
      <c r="E85" s="1095"/>
      <c r="F85" s="1095"/>
      <c r="G85" s="1095">
        <f t="shared" si="152"/>
        <v>0.49</v>
      </c>
      <c r="H85" s="1095">
        <f t="shared" si="152"/>
        <v>0.12</v>
      </c>
      <c r="I85" s="1096">
        <f t="shared" si="152"/>
        <v>0.61</v>
      </c>
      <c r="J85" s="978">
        <f>SUM(J86:J88)</f>
        <v>5</v>
      </c>
      <c r="K85" s="980">
        <f t="shared" ref="K85" si="153">SUM(K86:K88)</f>
        <v>3.1446540880503145E-2</v>
      </c>
      <c r="L85" s="972"/>
      <c r="M85" s="972"/>
      <c r="N85" s="1118"/>
      <c r="O85" s="972">
        <f t="shared" ref="O85" si="154">SUM(O86:O88)</f>
        <v>24.69</v>
      </c>
      <c r="P85" s="972">
        <f t="shared" ref="P85" si="155">SUM(P86:P88)</f>
        <v>5.9499999999999993</v>
      </c>
      <c r="Q85" s="973">
        <f t="shared" ref="Q85" si="156">SUM(Q86:Q88)</f>
        <v>30.64</v>
      </c>
    </row>
    <row r="86" spans="1:17" ht="18.75" customHeight="1" x14ac:dyDescent="0.25">
      <c r="A86" s="563" t="s">
        <v>343</v>
      </c>
      <c r="B86" s="990">
        <v>0.5</v>
      </c>
      <c r="C86" s="998">
        <f>B86/159</f>
        <v>3.1446540880503146E-3</v>
      </c>
      <c r="D86" s="1113">
        <v>785</v>
      </c>
      <c r="E86" s="1113">
        <f>D86*C86</f>
        <v>2.4685534591194971</v>
      </c>
      <c r="F86" s="1117">
        <v>0.2</v>
      </c>
      <c r="G86" s="1113">
        <f t="shared" ref="G86" si="157">ROUND(E86*F86,2)</f>
        <v>0.49</v>
      </c>
      <c r="H86" s="1113">
        <f t="shared" ref="H86" si="158">ROUND(G86*0.2409,2)</f>
        <v>0.12</v>
      </c>
      <c r="I86" s="1114">
        <f t="shared" ref="I86" si="159">G86+H86</f>
        <v>0.61</v>
      </c>
      <c r="J86" s="939">
        <v>2.5</v>
      </c>
      <c r="K86" s="998">
        <f>J86/159</f>
        <v>1.5723270440251572E-2</v>
      </c>
      <c r="L86" s="1113">
        <v>785</v>
      </c>
      <c r="M86" s="1113">
        <f>K86*L86</f>
        <v>12.342767295597485</v>
      </c>
      <c r="N86" s="1117">
        <v>1</v>
      </c>
      <c r="O86" s="1113">
        <f t="shared" ref="O86" si="160">ROUND(M86*N86,2)</f>
        <v>12.34</v>
      </c>
      <c r="P86" s="1113">
        <f t="shared" ref="P86:P88" si="161">ROUND(O86*0.2409,2)</f>
        <v>2.97</v>
      </c>
      <c r="Q86" s="1114">
        <f t="shared" ref="Q86" si="162">O86+P86</f>
        <v>15.31</v>
      </c>
    </row>
    <row r="87" spans="1:17" ht="18.75" customHeight="1" x14ac:dyDescent="0.25">
      <c r="A87" s="563" t="s">
        <v>343</v>
      </c>
      <c r="B87" s="990"/>
      <c r="C87" s="998"/>
      <c r="D87" s="1113"/>
      <c r="E87" s="1113"/>
      <c r="F87" s="1117"/>
      <c r="G87" s="1113"/>
      <c r="H87" s="1113"/>
      <c r="I87" s="1114"/>
      <c r="J87" s="939">
        <v>1.5</v>
      </c>
      <c r="K87" s="998">
        <f>J87/159</f>
        <v>9.433962264150943E-3</v>
      </c>
      <c r="L87" s="1113">
        <v>785</v>
      </c>
      <c r="M87" s="1113">
        <f>K87*L87</f>
        <v>7.4056603773584904</v>
      </c>
      <c r="N87" s="1117">
        <v>1</v>
      </c>
      <c r="O87" s="1113">
        <f t="shared" ref="O87:O88" si="163">ROUND(M87*N87,2)</f>
        <v>7.41</v>
      </c>
      <c r="P87" s="1113">
        <f t="shared" si="161"/>
        <v>1.79</v>
      </c>
      <c r="Q87" s="1114">
        <f t="shared" ref="Q87:Q88" si="164">O87+P87</f>
        <v>9.1999999999999993</v>
      </c>
    </row>
    <row r="88" spans="1:17" ht="18.75" customHeight="1" x14ac:dyDescent="0.25">
      <c r="A88" s="563" t="s">
        <v>343</v>
      </c>
      <c r="B88" s="990"/>
      <c r="C88" s="975"/>
      <c r="D88" s="1113"/>
      <c r="E88" s="1113"/>
      <c r="F88" s="1117"/>
      <c r="G88" s="1113"/>
      <c r="H88" s="1113"/>
      <c r="I88" s="1114"/>
      <c r="J88" s="939">
        <v>1</v>
      </c>
      <c r="K88" s="998">
        <f>J88/159</f>
        <v>6.2893081761006293E-3</v>
      </c>
      <c r="L88" s="1113">
        <v>785</v>
      </c>
      <c r="M88" s="1113">
        <f>K88*L88</f>
        <v>4.9371069182389942</v>
      </c>
      <c r="N88" s="1117">
        <v>1</v>
      </c>
      <c r="O88" s="1113">
        <f t="shared" si="163"/>
        <v>4.9400000000000004</v>
      </c>
      <c r="P88" s="1113">
        <f t="shared" si="161"/>
        <v>1.19</v>
      </c>
      <c r="Q88" s="1114">
        <f t="shared" si="164"/>
        <v>6.1300000000000008</v>
      </c>
    </row>
    <row r="89" spans="1:17" s="1110" customFormat="1" ht="24" customHeight="1" x14ac:dyDescent="0.25">
      <c r="A89" s="47" t="s">
        <v>1056</v>
      </c>
      <c r="B89" s="925"/>
      <c r="C89" s="982"/>
      <c r="D89" s="1112"/>
      <c r="E89" s="1112"/>
      <c r="F89" s="1121"/>
      <c r="G89" s="1112"/>
      <c r="H89" s="1112"/>
      <c r="I89" s="937"/>
      <c r="J89" s="935">
        <f>J90+J92</f>
        <v>249</v>
      </c>
      <c r="K89" s="1002">
        <f t="shared" ref="K89:Q89" si="165">K90+K92</f>
        <v>1.5660377358490565</v>
      </c>
      <c r="L89" s="982"/>
      <c r="M89" s="982"/>
      <c r="N89" s="982"/>
      <c r="O89" s="982">
        <f t="shared" si="165"/>
        <v>732.42</v>
      </c>
      <c r="P89" s="982">
        <f t="shared" si="165"/>
        <v>176.44</v>
      </c>
      <c r="Q89" s="983">
        <f t="shared" si="165"/>
        <v>908.86</v>
      </c>
    </row>
    <row r="90" spans="1:17" s="1110" customFormat="1" ht="49.5" x14ac:dyDescent="0.25">
      <c r="A90" s="985" t="s">
        <v>11</v>
      </c>
      <c r="B90" s="1253"/>
      <c r="C90" s="1256"/>
      <c r="D90" s="965"/>
      <c r="E90" s="965"/>
      <c r="F90" s="1093"/>
      <c r="G90" s="965"/>
      <c r="H90" s="965"/>
      <c r="I90" s="1021"/>
      <c r="J90" s="291">
        <f>J91</f>
        <v>119</v>
      </c>
      <c r="K90" s="1022">
        <f t="shared" ref="K90:Q90" si="166">K91</f>
        <v>0.74842767295597479</v>
      </c>
      <c r="L90" s="1256"/>
      <c r="M90" s="1256"/>
      <c r="N90" s="1256"/>
      <c r="O90" s="1256">
        <f t="shared" si="166"/>
        <v>404.15</v>
      </c>
      <c r="P90" s="1256">
        <f t="shared" si="166"/>
        <v>97.36</v>
      </c>
      <c r="Q90" s="1257">
        <f t="shared" si="166"/>
        <v>501.51</v>
      </c>
    </row>
    <row r="91" spans="1:17" x14ac:dyDescent="0.25">
      <c r="A91" s="563" t="s">
        <v>161</v>
      </c>
      <c r="B91" s="290"/>
      <c r="C91" s="1256"/>
      <c r="D91" s="965"/>
      <c r="E91" s="965"/>
      <c r="F91" s="1093"/>
      <c r="G91" s="965"/>
      <c r="H91" s="965"/>
      <c r="I91" s="1021"/>
      <c r="J91" s="57">
        <v>119</v>
      </c>
      <c r="K91" s="894">
        <f>J91/159</f>
        <v>0.74842767295597479</v>
      </c>
      <c r="L91" s="56">
        <v>1800</v>
      </c>
      <c r="M91" s="56">
        <f>K91*L91</f>
        <v>1347.1698113207547</v>
      </c>
      <c r="N91" s="284">
        <v>0.3</v>
      </c>
      <c r="O91" s="56">
        <f t="shared" ref="O91" si="167">ROUND(M91*N91,2)</f>
        <v>404.15</v>
      </c>
      <c r="P91" s="56">
        <f t="shared" ref="P91" si="168">ROUND(O91*0.2409,2)</f>
        <v>97.36</v>
      </c>
      <c r="Q91" s="58">
        <f t="shared" ref="Q91" si="169">O91+P91</f>
        <v>501.51</v>
      </c>
    </row>
    <row r="92" spans="1:17" ht="66" x14ac:dyDescent="0.25">
      <c r="A92" s="985" t="s">
        <v>9</v>
      </c>
      <c r="B92" s="1253"/>
      <c r="C92" s="1256"/>
      <c r="D92" s="965"/>
      <c r="E92" s="965"/>
      <c r="F92" s="1093"/>
      <c r="G92" s="965"/>
      <c r="H92" s="965"/>
      <c r="I92" s="1021"/>
      <c r="J92" s="291">
        <f>SUM(J93:J94)</f>
        <v>130</v>
      </c>
      <c r="K92" s="1022">
        <f t="shared" ref="K92:Q92" si="170">SUM(K93:K94)</f>
        <v>0.81761006289308169</v>
      </c>
      <c r="L92" s="1256"/>
      <c r="M92" s="1256"/>
      <c r="N92" s="1256"/>
      <c r="O92" s="1256">
        <f t="shared" si="170"/>
        <v>328.27</v>
      </c>
      <c r="P92" s="1256">
        <f t="shared" si="170"/>
        <v>79.08</v>
      </c>
      <c r="Q92" s="1257">
        <f t="shared" si="170"/>
        <v>407.35</v>
      </c>
    </row>
    <row r="93" spans="1:17" x14ac:dyDescent="0.25">
      <c r="A93" s="563" t="s">
        <v>1742</v>
      </c>
      <c r="B93" s="290"/>
      <c r="C93" s="1256"/>
      <c r="D93" s="965"/>
      <c r="E93" s="965"/>
      <c r="F93" s="1093"/>
      <c r="G93" s="965"/>
      <c r="H93" s="965"/>
      <c r="I93" s="1021"/>
      <c r="J93" s="57">
        <v>119</v>
      </c>
      <c r="K93" s="894">
        <f>J93/159</f>
        <v>0.74842767295597479</v>
      </c>
      <c r="L93" s="56">
        <v>1340</v>
      </c>
      <c r="M93" s="56">
        <f>K93*L93</f>
        <v>1002.8930817610062</v>
      </c>
      <c r="N93" s="284">
        <v>0.3</v>
      </c>
      <c r="O93" s="56">
        <f t="shared" ref="O93" si="171">ROUND(M93*N93,2)</f>
        <v>300.87</v>
      </c>
      <c r="P93" s="56">
        <f t="shared" ref="P93:P94" si="172">ROUND(O93*0.2409,2)</f>
        <v>72.48</v>
      </c>
      <c r="Q93" s="58">
        <f t="shared" ref="Q93" si="173">O93+P93</f>
        <v>373.35</v>
      </c>
    </row>
    <row r="94" spans="1:17" x14ac:dyDescent="0.25">
      <c r="A94" s="12" t="s">
        <v>1743</v>
      </c>
      <c r="B94" s="990"/>
      <c r="C94" s="975"/>
      <c r="D94" s="1113"/>
      <c r="E94" s="1113"/>
      <c r="F94" s="1117"/>
      <c r="G94" s="1113"/>
      <c r="H94" s="1113"/>
      <c r="I94" s="1114"/>
      <c r="J94" s="939">
        <v>11</v>
      </c>
      <c r="K94" s="894">
        <f>J94/159</f>
        <v>6.9182389937106917E-2</v>
      </c>
      <c r="L94" s="1113">
        <v>1320</v>
      </c>
      <c r="M94" s="56">
        <f>K94*L94</f>
        <v>91.320754716981128</v>
      </c>
      <c r="N94" s="284">
        <v>0.3</v>
      </c>
      <c r="O94" s="56">
        <f t="shared" ref="O94" si="174">ROUND(M94*N94,2)</f>
        <v>27.4</v>
      </c>
      <c r="P94" s="56">
        <f t="shared" si="172"/>
        <v>6.6</v>
      </c>
      <c r="Q94" s="58">
        <f t="shared" ref="Q94" si="175">O94+P94</f>
        <v>34</v>
      </c>
    </row>
    <row r="95" spans="1:17" s="1" customFormat="1" ht="24" customHeight="1" x14ac:dyDescent="0.25">
      <c r="A95" s="47" t="s">
        <v>1744</v>
      </c>
      <c r="B95" s="925"/>
      <c r="C95" s="982"/>
      <c r="D95" s="1112"/>
      <c r="E95" s="1112"/>
      <c r="F95" s="1121"/>
      <c r="G95" s="1112"/>
      <c r="H95" s="1112"/>
      <c r="I95" s="937"/>
      <c r="J95" s="995">
        <f>J96+J98+J106</f>
        <v>1183</v>
      </c>
      <c r="K95" s="1002">
        <f t="shared" ref="K95:Q95" si="176">K96+K98+K106</f>
        <v>7.4402515723270435</v>
      </c>
      <c r="L95" s="1112"/>
      <c r="M95" s="1112"/>
      <c r="N95" s="1112"/>
      <c r="O95" s="1112">
        <f t="shared" si="176"/>
        <v>1875.9399999999998</v>
      </c>
      <c r="P95" s="1112">
        <f t="shared" si="176"/>
        <v>451.91</v>
      </c>
      <c r="Q95" s="937">
        <f t="shared" si="176"/>
        <v>2327.8499999999995</v>
      </c>
    </row>
    <row r="96" spans="1:17" ht="54" customHeight="1" x14ac:dyDescent="0.25">
      <c r="A96" s="985" t="s">
        <v>11</v>
      </c>
      <c r="B96" s="1033"/>
      <c r="C96" s="976"/>
      <c r="D96" s="972"/>
      <c r="E96" s="972"/>
      <c r="F96" s="1118"/>
      <c r="G96" s="972"/>
      <c r="H96" s="972"/>
      <c r="I96" s="973"/>
      <c r="J96" s="978">
        <f>J97</f>
        <v>111</v>
      </c>
      <c r="K96" s="980">
        <f t="shared" ref="K96:Q96" si="177">K97</f>
        <v>0.69811320754716977</v>
      </c>
      <c r="L96" s="976"/>
      <c r="M96" s="976"/>
      <c r="N96" s="976"/>
      <c r="O96" s="976">
        <f t="shared" si="177"/>
        <v>248.6</v>
      </c>
      <c r="P96" s="976">
        <f t="shared" si="177"/>
        <v>59.89</v>
      </c>
      <c r="Q96" s="977">
        <f t="shared" si="177"/>
        <v>308.49</v>
      </c>
    </row>
    <row r="97" spans="1:17" ht="18.75" customHeight="1" x14ac:dyDescent="0.25">
      <c r="A97" s="12" t="s">
        <v>1213</v>
      </c>
      <c r="B97" s="990"/>
      <c r="C97" s="975"/>
      <c r="D97" s="1113"/>
      <c r="E97" s="1113"/>
      <c r="F97" s="1117"/>
      <c r="G97" s="1113"/>
      <c r="H97" s="1113"/>
      <c r="I97" s="1114"/>
      <c r="J97" s="939">
        <v>111</v>
      </c>
      <c r="K97" s="998">
        <f>J97/159</f>
        <v>0.69811320754716977</v>
      </c>
      <c r="L97" s="1113">
        <v>1187</v>
      </c>
      <c r="M97" s="1113">
        <f>K97*L97</f>
        <v>828.66037735849056</v>
      </c>
      <c r="N97" s="1117">
        <v>0.3</v>
      </c>
      <c r="O97" s="1113">
        <f t="shared" ref="O97" si="178">ROUND(M97*N97,2)</f>
        <v>248.6</v>
      </c>
      <c r="P97" s="1113">
        <f t="shared" ref="P97" si="179">ROUND(O97*0.2409,2)</f>
        <v>59.89</v>
      </c>
      <c r="Q97" s="1114">
        <f t="shared" ref="Q97" si="180">O97+P97</f>
        <v>308.49</v>
      </c>
    </row>
    <row r="98" spans="1:17" ht="49.5" customHeight="1" x14ac:dyDescent="0.25">
      <c r="A98" s="985" t="s">
        <v>9</v>
      </c>
      <c r="B98" s="1033"/>
      <c r="C98" s="976"/>
      <c r="D98" s="972"/>
      <c r="E98" s="972"/>
      <c r="F98" s="1118"/>
      <c r="G98" s="972"/>
      <c r="H98" s="972"/>
      <c r="I98" s="973"/>
      <c r="J98" s="1015">
        <f>SUM(J99:J105)</f>
        <v>953</v>
      </c>
      <c r="K98" s="980">
        <f t="shared" ref="K98:Q98" si="181">SUM(K99:K105)</f>
        <v>5.9937106918238987</v>
      </c>
      <c r="L98" s="972"/>
      <c r="M98" s="972"/>
      <c r="N98" s="972"/>
      <c r="O98" s="972">
        <f t="shared" si="181"/>
        <v>1470.1699999999998</v>
      </c>
      <c r="P98" s="972">
        <f t="shared" si="181"/>
        <v>354.16</v>
      </c>
      <c r="Q98" s="973">
        <f t="shared" si="181"/>
        <v>1824.33</v>
      </c>
    </row>
    <row r="99" spans="1:17" x14ac:dyDescent="0.25">
      <c r="A99" s="12" t="s">
        <v>695</v>
      </c>
      <c r="B99" s="990"/>
      <c r="C99" s="975"/>
      <c r="D99" s="1113"/>
      <c r="E99" s="1113"/>
      <c r="F99" s="1117"/>
      <c r="G99" s="1113"/>
      <c r="H99" s="1113"/>
      <c r="I99" s="1114"/>
      <c r="J99" s="939">
        <v>164</v>
      </c>
      <c r="K99" s="998">
        <f>J99/159</f>
        <v>1.0314465408805031</v>
      </c>
      <c r="L99" s="1113">
        <v>785</v>
      </c>
      <c r="M99" s="1113">
        <f>K99*L99</f>
        <v>809.68553459119494</v>
      </c>
      <c r="N99" s="1117">
        <v>0.3</v>
      </c>
      <c r="O99" s="1113">
        <f t="shared" ref="O99" si="182">ROUND(M99*N99,2)</f>
        <v>242.91</v>
      </c>
      <c r="P99" s="1113">
        <f t="shared" ref="P99:P105" si="183">ROUND(O99*0.2409,2)</f>
        <v>58.52</v>
      </c>
      <c r="Q99" s="1114">
        <f t="shared" ref="Q99" si="184">O99+P99</f>
        <v>301.43</v>
      </c>
    </row>
    <row r="100" spans="1:17" x14ac:dyDescent="0.25">
      <c r="A100" s="12" t="s">
        <v>695</v>
      </c>
      <c r="B100" s="990"/>
      <c r="C100" s="975"/>
      <c r="D100" s="1113"/>
      <c r="E100" s="1113"/>
      <c r="F100" s="1117"/>
      <c r="G100" s="1113"/>
      <c r="H100" s="1113"/>
      <c r="I100" s="1114"/>
      <c r="J100" s="939">
        <v>119</v>
      </c>
      <c r="K100" s="998">
        <f t="shared" ref="K100:K105" si="185">J100/159</f>
        <v>0.74842767295597479</v>
      </c>
      <c r="L100" s="1113">
        <v>700</v>
      </c>
      <c r="M100" s="1113">
        <f t="shared" ref="M100:M105" si="186">K100*L100</f>
        <v>523.89937106918239</v>
      </c>
      <c r="N100" s="1117">
        <v>0.3</v>
      </c>
      <c r="O100" s="1113">
        <f t="shared" ref="O100:O105" si="187">ROUND(M100*N100,2)</f>
        <v>157.16999999999999</v>
      </c>
      <c r="P100" s="1113">
        <f t="shared" si="183"/>
        <v>37.86</v>
      </c>
      <c r="Q100" s="1114">
        <f t="shared" ref="Q100:Q105" si="188">O100+P100</f>
        <v>195.02999999999997</v>
      </c>
    </row>
    <row r="101" spans="1:17" x14ac:dyDescent="0.25">
      <c r="A101" s="12" t="s">
        <v>695</v>
      </c>
      <c r="B101" s="990"/>
      <c r="C101" s="975"/>
      <c r="D101" s="1113"/>
      <c r="E101" s="1113"/>
      <c r="F101" s="1117"/>
      <c r="G101" s="1113"/>
      <c r="H101" s="1113"/>
      <c r="I101" s="1114"/>
      <c r="J101" s="939">
        <v>80</v>
      </c>
      <c r="K101" s="998">
        <f t="shared" si="185"/>
        <v>0.50314465408805031</v>
      </c>
      <c r="L101" s="1113">
        <v>1300</v>
      </c>
      <c r="M101" s="1113">
        <f t="shared" si="186"/>
        <v>654.08805031446536</v>
      </c>
      <c r="N101" s="1117">
        <v>0.3</v>
      </c>
      <c r="O101" s="1113">
        <f t="shared" si="187"/>
        <v>196.23</v>
      </c>
      <c r="P101" s="1113">
        <f t="shared" si="183"/>
        <v>47.27</v>
      </c>
      <c r="Q101" s="1114">
        <f t="shared" si="188"/>
        <v>243.5</v>
      </c>
    </row>
    <row r="102" spans="1:17" x14ac:dyDescent="0.25">
      <c r="A102" s="12" t="s">
        <v>695</v>
      </c>
      <c r="B102" s="990"/>
      <c r="C102" s="975"/>
      <c r="D102" s="1113"/>
      <c r="E102" s="1113"/>
      <c r="F102" s="1117"/>
      <c r="G102" s="1113"/>
      <c r="H102" s="1113"/>
      <c r="I102" s="1114"/>
      <c r="J102" s="939">
        <v>151</v>
      </c>
      <c r="K102" s="998">
        <f t="shared" si="185"/>
        <v>0.94968553459119498</v>
      </c>
      <c r="L102" s="1113">
        <v>785</v>
      </c>
      <c r="M102" s="1113">
        <f t="shared" si="186"/>
        <v>745.50314465408803</v>
      </c>
      <c r="N102" s="1117">
        <v>0.3</v>
      </c>
      <c r="O102" s="1113">
        <f t="shared" si="187"/>
        <v>223.65</v>
      </c>
      <c r="P102" s="1113">
        <f t="shared" si="183"/>
        <v>53.88</v>
      </c>
      <c r="Q102" s="1114">
        <f t="shared" si="188"/>
        <v>277.53000000000003</v>
      </c>
    </row>
    <row r="103" spans="1:17" x14ac:dyDescent="0.25">
      <c r="A103" s="12" t="s">
        <v>695</v>
      </c>
      <c r="B103" s="990"/>
      <c r="C103" s="975"/>
      <c r="D103" s="1113"/>
      <c r="E103" s="1113"/>
      <c r="F103" s="1117"/>
      <c r="G103" s="1113"/>
      <c r="H103" s="1113"/>
      <c r="I103" s="1114"/>
      <c r="J103" s="939">
        <v>168</v>
      </c>
      <c r="K103" s="998">
        <f t="shared" si="185"/>
        <v>1.0566037735849056</v>
      </c>
      <c r="L103" s="1113">
        <v>785</v>
      </c>
      <c r="M103" s="1113">
        <f t="shared" si="186"/>
        <v>829.43396226415098</v>
      </c>
      <c r="N103" s="1117">
        <v>0.3</v>
      </c>
      <c r="O103" s="1113">
        <f t="shared" si="187"/>
        <v>248.83</v>
      </c>
      <c r="P103" s="1113">
        <f t="shared" si="183"/>
        <v>59.94</v>
      </c>
      <c r="Q103" s="1114">
        <f t="shared" si="188"/>
        <v>308.77</v>
      </c>
    </row>
    <row r="104" spans="1:17" x14ac:dyDescent="0.25">
      <c r="A104" s="12" t="s">
        <v>695</v>
      </c>
      <c r="B104" s="990"/>
      <c r="C104" s="975"/>
      <c r="D104" s="1113"/>
      <c r="E104" s="1113"/>
      <c r="F104" s="1117"/>
      <c r="G104" s="1113"/>
      <c r="H104" s="1113"/>
      <c r="I104" s="1114"/>
      <c r="J104" s="939">
        <v>128</v>
      </c>
      <c r="K104" s="998">
        <f t="shared" si="185"/>
        <v>0.80503144654088055</v>
      </c>
      <c r="L104" s="1113">
        <v>785</v>
      </c>
      <c r="M104" s="1113">
        <f t="shared" si="186"/>
        <v>631.94968553459125</v>
      </c>
      <c r="N104" s="1117">
        <v>0.3</v>
      </c>
      <c r="O104" s="1113">
        <f t="shared" si="187"/>
        <v>189.58</v>
      </c>
      <c r="P104" s="1113">
        <f t="shared" si="183"/>
        <v>45.67</v>
      </c>
      <c r="Q104" s="1114">
        <f t="shared" si="188"/>
        <v>235.25</v>
      </c>
    </row>
    <row r="105" spans="1:17" x14ac:dyDescent="0.25">
      <c r="A105" s="12" t="s">
        <v>695</v>
      </c>
      <c r="B105" s="990"/>
      <c r="C105" s="975"/>
      <c r="D105" s="1113"/>
      <c r="E105" s="1113"/>
      <c r="F105" s="1117"/>
      <c r="G105" s="1113"/>
      <c r="H105" s="1113"/>
      <c r="I105" s="1114"/>
      <c r="J105" s="939">
        <v>143</v>
      </c>
      <c r="K105" s="998">
        <f t="shared" si="185"/>
        <v>0.89937106918238996</v>
      </c>
      <c r="L105" s="1113">
        <v>785</v>
      </c>
      <c r="M105" s="1113">
        <f t="shared" si="186"/>
        <v>706.00628930817606</v>
      </c>
      <c r="N105" s="1117">
        <v>0.3</v>
      </c>
      <c r="O105" s="1113">
        <f t="shared" si="187"/>
        <v>211.8</v>
      </c>
      <c r="P105" s="1113">
        <f t="shared" si="183"/>
        <v>51.02</v>
      </c>
      <c r="Q105" s="1114">
        <f t="shared" si="188"/>
        <v>262.82</v>
      </c>
    </row>
    <row r="106" spans="1:17" ht="37.5" customHeight="1" x14ac:dyDescent="0.25">
      <c r="A106" s="985" t="s">
        <v>8</v>
      </c>
      <c r="B106" s="1033"/>
      <c r="C106" s="976"/>
      <c r="D106" s="972"/>
      <c r="E106" s="972"/>
      <c r="F106" s="972"/>
      <c r="G106" s="972"/>
      <c r="H106" s="972"/>
      <c r="I106" s="973"/>
      <c r="J106" s="978">
        <f>J107</f>
        <v>119</v>
      </c>
      <c r="K106" s="980">
        <f t="shared" ref="K106:Q106" si="189">K107</f>
        <v>0.74842767295597479</v>
      </c>
      <c r="L106" s="976"/>
      <c r="M106" s="976"/>
      <c r="N106" s="976"/>
      <c r="O106" s="976">
        <f t="shared" si="189"/>
        <v>157.16999999999999</v>
      </c>
      <c r="P106" s="976">
        <f t="shared" si="189"/>
        <v>37.86</v>
      </c>
      <c r="Q106" s="977">
        <f t="shared" si="189"/>
        <v>195.02999999999997</v>
      </c>
    </row>
    <row r="107" spans="1:17" ht="20.25" customHeight="1" thickBot="1" x14ac:dyDescent="0.3">
      <c r="A107" s="12" t="s">
        <v>1745</v>
      </c>
      <c r="B107" s="1150"/>
      <c r="C107" s="984"/>
      <c r="D107" s="968"/>
      <c r="E107" s="968"/>
      <c r="F107" s="968"/>
      <c r="G107" s="968"/>
      <c r="H107" s="968"/>
      <c r="I107" s="969"/>
      <c r="J107" s="967">
        <v>119</v>
      </c>
      <c r="K107" s="1054">
        <f>J107/159</f>
        <v>0.74842767295597479</v>
      </c>
      <c r="L107" s="968">
        <v>700</v>
      </c>
      <c r="M107" s="968">
        <f>K107*L107</f>
        <v>523.89937106918239</v>
      </c>
      <c r="N107" s="1016">
        <v>0.3</v>
      </c>
      <c r="O107" s="968">
        <f t="shared" ref="O107" si="190">ROUND(M107*N107,2)</f>
        <v>157.16999999999999</v>
      </c>
      <c r="P107" s="968">
        <f t="shared" ref="P107" si="191">ROUND(O107*0.2409,2)</f>
        <v>37.86</v>
      </c>
      <c r="Q107" s="969">
        <f t="shared" ref="Q107" si="192">O107+P107</f>
        <v>195.02999999999997</v>
      </c>
    </row>
    <row r="108" spans="1:17" ht="17.25" hidden="1" x14ac:dyDescent="0.3">
      <c r="A108" s="21" t="s">
        <v>15</v>
      </c>
      <c r="B108" s="1215"/>
      <c r="C108" s="1005"/>
      <c r="D108" s="1006"/>
      <c r="E108" s="1006"/>
      <c r="F108" s="1006"/>
      <c r="G108" s="1006"/>
      <c r="H108" s="1006"/>
      <c r="I108" s="1007"/>
      <c r="J108" s="1008"/>
      <c r="K108" s="1005"/>
      <c r="L108" s="1006"/>
      <c r="M108" s="1006"/>
      <c r="N108" s="1006"/>
      <c r="O108" s="1006"/>
      <c r="P108" s="1006"/>
      <c r="Q108" s="1007"/>
    </row>
    <row r="109" spans="1:17" hidden="1" x14ac:dyDescent="0.25">
      <c r="A109" s="16" t="s">
        <v>26</v>
      </c>
      <c r="B109" s="31">
        <v>38</v>
      </c>
      <c r="C109" s="32">
        <f>B109/159</f>
        <v>0.2389937106918239</v>
      </c>
      <c r="D109" s="33">
        <v>669</v>
      </c>
      <c r="E109" s="33">
        <f>D109*C109</f>
        <v>159.88679245283018</v>
      </c>
      <c r="F109" s="34">
        <v>0.2</v>
      </c>
      <c r="G109" s="33">
        <f>ROUND(E109*F109,2)</f>
        <v>31.98</v>
      </c>
      <c r="H109" s="33">
        <f>ROUND(G109*0.2409,2)</f>
        <v>7.7</v>
      </c>
      <c r="I109" s="35">
        <f>G109+H109</f>
        <v>39.68</v>
      </c>
      <c r="J109" s="36">
        <v>130</v>
      </c>
      <c r="K109" s="32">
        <f>J109/159</f>
        <v>0.8176100628930818</v>
      </c>
      <c r="L109" s="33">
        <v>669</v>
      </c>
      <c r="M109" s="33">
        <f>L109*K109</f>
        <v>546.98113207547169</v>
      </c>
      <c r="N109" s="34">
        <v>1</v>
      </c>
      <c r="O109" s="33">
        <f>ROUND(M109*N109,2)</f>
        <v>546.98</v>
      </c>
      <c r="P109" s="33">
        <f>ROUND(O109*0.2409,2)</f>
        <v>131.77000000000001</v>
      </c>
      <c r="Q109" s="35">
        <f>O109+P109</f>
        <v>678.75</v>
      </c>
    </row>
    <row r="110" spans="1:17" ht="17.25" hidden="1" thickBot="1" x14ac:dyDescent="0.3">
      <c r="A110" s="40" t="s">
        <v>28</v>
      </c>
      <c r="B110" s="37">
        <v>50</v>
      </c>
      <c r="C110" s="38">
        <f>B110/159</f>
        <v>0.31446540880503143</v>
      </c>
      <c r="D110" s="18">
        <v>3.98</v>
      </c>
      <c r="E110" s="18">
        <f>B110*D110</f>
        <v>199</v>
      </c>
      <c r="F110" s="19">
        <v>0.2</v>
      </c>
      <c r="G110" s="18">
        <f>ROUND(E110*F110,2)</f>
        <v>39.799999999999997</v>
      </c>
      <c r="H110" s="18">
        <f>ROUND(G110*0.2409,2)</f>
        <v>9.59</v>
      </c>
      <c r="I110" s="39">
        <f>G110+H110</f>
        <v>49.39</v>
      </c>
      <c r="J110" s="17"/>
      <c r="K110" s="38"/>
      <c r="L110" s="18"/>
      <c r="M110" s="18"/>
      <c r="N110" s="19"/>
      <c r="O110" s="18"/>
      <c r="P110" s="18"/>
      <c r="Q110" s="20"/>
    </row>
    <row r="113" spans="1:1" x14ac:dyDescent="0.25">
      <c r="A113" s="2" t="s">
        <v>168</v>
      </c>
    </row>
    <row r="114" spans="1:1" ht="18" customHeight="1" x14ac:dyDescent="0.25"/>
    <row r="115" spans="1:1" x14ac:dyDescent="0.25">
      <c r="A115" s="2" t="s">
        <v>1845</v>
      </c>
    </row>
    <row r="116" spans="1:1" x14ac:dyDescent="0.25">
      <c r="A116" s="2" t="s">
        <v>1846</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2:BX167"/>
  <sheetViews>
    <sheetView topLeftCell="A70" zoomScale="70" zoomScaleNormal="70" workbookViewId="0">
      <selection activeCell="A87" sqref="A87"/>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347" customWidth="1"/>
    <col min="12" max="12" width="12.7109375" style="2" customWidth="1"/>
    <col min="13" max="13" width="14.85546875" style="2" customWidth="1"/>
    <col min="14" max="14" width="11.140625" style="2" customWidth="1"/>
    <col min="15" max="15" width="13.28515625" style="2" customWidth="1"/>
    <col min="16" max="16" width="11.5703125" style="2" customWidth="1"/>
    <col min="17" max="17" width="12.7109375" style="2" customWidth="1"/>
    <col min="18" max="76" width="9.140625" style="59"/>
    <col min="77" max="16384" width="9.140625" style="2"/>
  </cols>
  <sheetData>
    <row r="2" spans="1:76" s="1" customFormat="1" ht="48.75" customHeight="1" x14ac:dyDescent="0.25">
      <c r="A2" s="1774" t="s">
        <v>2448</v>
      </c>
      <c r="B2" s="1774"/>
      <c r="C2" s="1774"/>
      <c r="D2" s="1774"/>
      <c r="E2" s="1774"/>
      <c r="F2" s="1774"/>
      <c r="G2" s="1774"/>
      <c r="H2" s="1774"/>
      <c r="I2" s="1774"/>
      <c r="J2" s="1774"/>
      <c r="K2" s="1774"/>
      <c r="L2" s="1774"/>
      <c r="M2" s="1774"/>
      <c r="N2" s="1774"/>
      <c r="O2" s="1774"/>
      <c r="P2" s="1774"/>
      <c r="Q2" s="1774"/>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row>
    <row r="4" spans="1:76" x14ac:dyDescent="0.25">
      <c r="A4" s="1110" t="s">
        <v>665</v>
      </c>
    </row>
    <row r="5" spans="1:76" ht="17.25" thickBot="1" x14ac:dyDescent="0.3"/>
    <row r="6" spans="1:76" ht="24" customHeight="1" x14ac:dyDescent="0.25">
      <c r="A6" s="1840"/>
      <c r="B6" s="1841" t="s">
        <v>23</v>
      </c>
      <c r="C6" s="1841"/>
      <c r="D6" s="1841"/>
      <c r="E6" s="1841"/>
      <c r="F6" s="1841"/>
      <c r="G6" s="1841"/>
      <c r="H6" s="1841"/>
      <c r="I6" s="1842"/>
      <c r="J6" s="1840" t="s">
        <v>25</v>
      </c>
      <c r="K6" s="1841"/>
      <c r="L6" s="1841"/>
      <c r="M6" s="1841"/>
      <c r="N6" s="1841"/>
      <c r="O6" s="1841"/>
      <c r="P6" s="1841"/>
      <c r="Q6" s="1842"/>
    </row>
    <row r="7" spans="1:76" ht="142.5" customHeight="1" x14ac:dyDescent="0.25">
      <c r="A7" s="1885"/>
      <c r="B7" s="1023" t="s">
        <v>22</v>
      </c>
      <c r="C7" s="1023" t="s">
        <v>16</v>
      </c>
      <c r="D7" s="943" t="s">
        <v>17</v>
      </c>
      <c r="E7" s="943" t="s">
        <v>14</v>
      </c>
      <c r="F7" s="943" t="s">
        <v>4</v>
      </c>
      <c r="G7" s="943" t="s">
        <v>5</v>
      </c>
      <c r="H7" s="943" t="s">
        <v>6</v>
      </c>
      <c r="I7" s="944" t="s">
        <v>7</v>
      </c>
      <c r="J7" s="942" t="s">
        <v>22</v>
      </c>
      <c r="K7" s="1262" t="s">
        <v>16</v>
      </c>
      <c r="L7" s="943" t="s">
        <v>17</v>
      </c>
      <c r="M7" s="943" t="s">
        <v>14</v>
      </c>
      <c r="N7" s="943" t="s">
        <v>4</v>
      </c>
      <c r="O7" s="943" t="s">
        <v>5</v>
      </c>
      <c r="P7" s="943" t="s">
        <v>6</v>
      </c>
      <c r="Q7" s="944" t="s">
        <v>7</v>
      </c>
    </row>
    <row r="8" spans="1:76" ht="13.5" customHeight="1" x14ac:dyDescent="0.25">
      <c r="A8" s="931"/>
      <c r="B8" s="932">
        <v>1</v>
      </c>
      <c r="C8" s="932" t="s">
        <v>24</v>
      </c>
      <c r="D8" s="932">
        <v>3</v>
      </c>
      <c r="E8" s="932" t="s">
        <v>18</v>
      </c>
      <c r="F8" s="932">
        <v>5</v>
      </c>
      <c r="G8" s="932" t="s">
        <v>19</v>
      </c>
      <c r="H8" s="932" t="s">
        <v>20</v>
      </c>
      <c r="I8" s="933" t="s">
        <v>21</v>
      </c>
      <c r="J8" s="931">
        <v>1</v>
      </c>
      <c r="K8" s="1263" t="s">
        <v>24</v>
      </c>
      <c r="L8" s="932">
        <v>3</v>
      </c>
      <c r="M8" s="932" t="s">
        <v>18</v>
      </c>
      <c r="N8" s="932">
        <v>5</v>
      </c>
      <c r="O8" s="932" t="s">
        <v>19</v>
      </c>
      <c r="P8" s="932" t="s">
        <v>20</v>
      </c>
      <c r="Q8" s="933" t="s">
        <v>21</v>
      </c>
    </row>
    <row r="9" spans="1:76" s="1" customFormat="1" ht="26.25" customHeight="1" x14ac:dyDescent="0.25">
      <c r="A9" s="49" t="s">
        <v>0</v>
      </c>
      <c r="B9" s="440">
        <f>B83</f>
        <v>678</v>
      </c>
      <c r="C9" s="439">
        <f>C83</f>
        <v>4.2641399999999994</v>
      </c>
      <c r="D9" s="1111"/>
      <c r="E9" s="1111"/>
      <c r="F9" s="1111"/>
      <c r="G9" s="1111">
        <f>G83</f>
        <v>931.16</v>
      </c>
      <c r="H9" s="1111">
        <f>H83</f>
        <v>224.33</v>
      </c>
      <c r="I9" s="963">
        <f>I83</f>
        <v>1155.4899999999998</v>
      </c>
      <c r="J9" s="52">
        <f>J10+J21+J46+J69+J83+J119</f>
        <v>3611</v>
      </c>
      <c r="K9" s="1017">
        <f>K10+K21+K46+K69+K83+K119</f>
        <v>22.7107279245283</v>
      </c>
      <c r="L9" s="1111"/>
      <c r="M9" s="1111"/>
      <c r="N9" s="1111"/>
      <c r="O9" s="1111">
        <f>O10+O21+O46+O69+O83+O119</f>
        <v>21908.120000000003</v>
      </c>
      <c r="P9" s="1111">
        <f>P10+P21+P46+P69+P83+P119</f>
        <v>5277.71</v>
      </c>
      <c r="Q9" s="963">
        <f>Q10+Q21+Q46+Q69+Q83+Q119</f>
        <v>27185.829999999994</v>
      </c>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row>
    <row r="10" spans="1:76" s="1" customFormat="1" ht="21.75" customHeight="1" x14ac:dyDescent="0.25">
      <c r="A10" s="925" t="s">
        <v>615</v>
      </c>
      <c r="B10" s="1220"/>
      <c r="C10" s="982"/>
      <c r="D10" s="1112"/>
      <c r="E10" s="1112"/>
      <c r="F10" s="1112"/>
      <c r="G10" s="1112"/>
      <c r="H10" s="1112"/>
      <c r="I10" s="937"/>
      <c r="J10" s="935">
        <f>J11+J15</f>
        <v>8</v>
      </c>
      <c r="K10" s="1002">
        <f>K11+K15</f>
        <v>5.0317924528301888E-2</v>
      </c>
      <c r="L10" s="1112"/>
      <c r="M10" s="1112"/>
      <c r="N10" s="1112"/>
      <c r="O10" s="1112">
        <f>O11+O15</f>
        <v>41.97</v>
      </c>
      <c r="P10" s="1112">
        <f>P11+P15</f>
        <v>10.130000000000001</v>
      </c>
      <c r="Q10" s="937">
        <f>Q11+Q15</f>
        <v>52.1</v>
      </c>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row>
    <row r="11" spans="1:76" ht="49.5" customHeight="1" x14ac:dyDescent="0.25">
      <c r="A11" s="999" t="s">
        <v>9</v>
      </c>
      <c r="B11" s="247"/>
      <c r="C11" s="976"/>
      <c r="D11" s="972"/>
      <c r="E11" s="972"/>
      <c r="F11" s="972"/>
      <c r="G11" s="972"/>
      <c r="H11" s="972"/>
      <c r="I11" s="973"/>
      <c r="J11" s="978">
        <f>SUM(J12:J14)</f>
        <v>3</v>
      </c>
      <c r="K11" s="980">
        <f>SUM(K12:K14)</f>
        <v>1.886792452830189E-2</v>
      </c>
      <c r="L11" s="972"/>
      <c r="M11" s="972"/>
      <c r="N11" s="972"/>
      <c r="O11" s="972">
        <f>SUM(O12:O14)</f>
        <v>18.97</v>
      </c>
      <c r="P11" s="972">
        <f>SUM(P12:P14)</f>
        <v>4.58</v>
      </c>
      <c r="Q11" s="973">
        <f>SUM(Q12:Q14)</f>
        <v>23.55</v>
      </c>
    </row>
    <row r="12" spans="1:76" ht="16.5" customHeight="1" x14ac:dyDescent="0.25">
      <c r="A12" s="945" t="s">
        <v>522</v>
      </c>
      <c r="B12" s="242"/>
      <c r="C12" s="975"/>
      <c r="D12" s="1113"/>
      <c r="E12" s="1113"/>
      <c r="F12" s="1113"/>
      <c r="G12" s="1113"/>
      <c r="H12" s="1113"/>
      <c r="I12" s="1114"/>
      <c r="J12" s="939">
        <v>1</v>
      </c>
      <c r="K12" s="998">
        <f>J12/159</f>
        <v>6.2893081761006293E-3</v>
      </c>
      <c r="L12" s="1113">
        <v>937</v>
      </c>
      <c r="M12" s="1113">
        <f>L12*K12</f>
        <v>5.8930817610062896</v>
      </c>
      <c r="N12" s="1117">
        <v>1</v>
      </c>
      <c r="O12" s="1113">
        <f>ROUND(M12*N12,2)</f>
        <v>5.89</v>
      </c>
      <c r="P12" s="1113">
        <f>ROUND(O12*0.2409,2)</f>
        <v>1.42</v>
      </c>
      <c r="Q12" s="1114">
        <f>O12+P12</f>
        <v>7.31</v>
      </c>
    </row>
    <row r="13" spans="1:76" x14ac:dyDescent="0.25">
      <c r="A13" s="945" t="s">
        <v>620</v>
      </c>
      <c r="B13" s="242"/>
      <c r="C13" s="975"/>
      <c r="D13" s="1113"/>
      <c r="E13" s="1113"/>
      <c r="F13" s="1113"/>
      <c r="G13" s="1113"/>
      <c r="H13" s="1113"/>
      <c r="I13" s="1114"/>
      <c r="J13" s="939">
        <v>1</v>
      </c>
      <c r="K13" s="998">
        <f>J13/159</f>
        <v>6.2893081761006293E-3</v>
      </c>
      <c r="L13" s="1113">
        <v>1040</v>
      </c>
      <c r="M13" s="1113">
        <f t="shared" ref="M13:M14" si="0">L13*K13</f>
        <v>6.5408805031446544</v>
      </c>
      <c r="N13" s="1117">
        <v>1</v>
      </c>
      <c r="O13" s="1113">
        <f t="shared" ref="O13:O14" si="1">ROUND(M13*N13,2)</f>
        <v>6.54</v>
      </c>
      <c r="P13" s="1113">
        <f t="shared" ref="P13:P20" si="2">ROUND(O13*0.2409,2)</f>
        <v>1.58</v>
      </c>
      <c r="Q13" s="1114">
        <f t="shared" ref="Q13:Q14" si="3">O13+P13</f>
        <v>8.120000000000001</v>
      </c>
    </row>
    <row r="14" spans="1:76" x14ac:dyDescent="0.25">
      <c r="A14" s="945" t="s">
        <v>620</v>
      </c>
      <c r="B14" s="242"/>
      <c r="C14" s="975"/>
      <c r="D14" s="1113"/>
      <c r="E14" s="1113"/>
      <c r="F14" s="1113"/>
      <c r="G14" s="1113"/>
      <c r="H14" s="1113"/>
      <c r="I14" s="1114"/>
      <c r="J14" s="939">
        <v>1</v>
      </c>
      <c r="K14" s="998">
        <f>J14/159</f>
        <v>6.2893081761006293E-3</v>
      </c>
      <c r="L14" s="1113">
        <v>1040</v>
      </c>
      <c r="M14" s="1113">
        <f t="shared" si="0"/>
        <v>6.5408805031446544</v>
      </c>
      <c r="N14" s="1117">
        <v>1</v>
      </c>
      <c r="O14" s="1113">
        <f t="shared" si="1"/>
        <v>6.54</v>
      </c>
      <c r="P14" s="1113">
        <f t="shared" si="2"/>
        <v>1.58</v>
      </c>
      <c r="Q14" s="1114">
        <f t="shared" si="3"/>
        <v>8.120000000000001</v>
      </c>
    </row>
    <row r="15" spans="1:76" ht="74.45" customHeight="1" x14ac:dyDescent="0.25">
      <c r="A15" s="999" t="s">
        <v>10</v>
      </c>
      <c r="B15" s="247"/>
      <c r="C15" s="976"/>
      <c r="D15" s="972"/>
      <c r="E15" s="972"/>
      <c r="F15" s="972"/>
      <c r="G15" s="972"/>
      <c r="H15" s="972"/>
      <c r="I15" s="973"/>
      <c r="J15" s="978">
        <f>SUM(J16:J20)</f>
        <v>5</v>
      </c>
      <c r="K15" s="1264">
        <f>ROUND(J15/159,5)</f>
        <v>3.1449999999999999E-2</v>
      </c>
      <c r="L15" s="972"/>
      <c r="M15" s="972"/>
      <c r="N15" s="1118"/>
      <c r="O15" s="980">
        <f>SUM(O16:O20)</f>
        <v>23</v>
      </c>
      <c r="P15" s="980">
        <f>SUM(P16:P20)</f>
        <v>5.5500000000000007</v>
      </c>
      <c r="Q15" s="981">
        <f>SUM(Q16:Q20)</f>
        <v>28.55</v>
      </c>
    </row>
    <row r="16" spans="1:76" x14ac:dyDescent="0.25">
      <c r="A16" s="945" t="s">
        <v>514</v>
      </c>
      <c r="B16" s="242"/>
      <c r="C16" s="975"/>
      <c r="D16" s="1113"/>
      <c r="E16" s="1113"/>
      <c r="F16" s="1113"/>
      <c r="G16" s="1113"/>
      <c r="H16" s="1113"/>
      <c r="I16" s="1114"/>
      <c r="J16" s="939">
        <v>1</v>
      </c>
      <c r="K16" s="1265">
        <f t="shared" ref="K16:K20" si="4">ROUND(J16/159,5)</f>
        <v>6.2899999999999996E-3</v>
      </c>
      <c r="L16" s="1113">
        <v>732</v>
      </c>
      <c r="M16" s="1113">
        <f t="shared" ref="M16:M20" si="5">L16*K16</f>
        <v>4.6042799999999993</v>
      </c>
      <c r="N16" s="1117">
        <v>1</v>
      </c>
      <c r="O16" s="1113">
        <f t="shared" ref="O16" si="6">ROUND(M16*N16,2)</f>
        <v>4.5999999999999996</v>
      </c>
      <c r="P16" s="1113">
        <f t="shared" si="2"/>
        <v>1.1100000000000001</v>
      </c>
      <c r="Q16" s="1114">
        <f t="shared" ref="Q16:Q20" si="7">O16+P16</f>
        <v>5.71</v>
      </c>
    </row>
    <row r="17" spans="1:76" x14ac:dyDescent="0.25">
      <c r="A17" s="945" t="s">
        <v>514</v>
      </c>
      <c r="B17" s="242"/>
      <c r="C17" s="975"/>
      <c r="D17" s="1113"/>
      <c r="E17" s="1113"/>
      <c r="F17" s="1113"/>
      <c r="G17" s="1113"/>
      <c r="H17" s="1113"/>
      <c r="I17" s="1114"/>
      <c r="J17" s="939">
        <v>1</v>
      </c>
      <c r="K17" s="1265">
        <f t="shared" si="4"/>
        <v>6.2899999999999996E-3</v>
      </c>
      <c r="L17" s="1113">
        <v>732</v>
      </c>
      <c r="M17" s="1113">
        <f t="shared" si="5"/>
        <v>4.6042799999999993</v>
      </c>
      <c r="N17" s="1117">
        <v>1</v>
      </c>
      <c r="O17" s="1113">
        <f t="shared" ref="O17:O20" si="8">ROUND(M17*N17,2)</f>
        <v>4.5999999999999996</v>
      </c>
      <c r="P17" s="1113">
        <f t="shared" si="2"/>
        <v>1.1100000000000001</v>
      </c>
      <c r="Q17" s="1114">
        <f t="shared" si="7"/>
        <v>5.71</v>
      </c>
    </row>
    <row r="18" spans="1:76" x14ac:dyDescent="0.25">
      <c r="A18" s="945" t="s">
        <v>514</v>
      </c>
      <c r="B18" s="242"/>
      <c r="C18" s="975"/>
      <c r="D18" s="1113"/>
      <c r="E18" s="1113"/>
      <c r="F18" s="1113"/>
      <c r="G18" s="1113"/>
      <c r="H18" s="1113"/>
      <c r="I18" s="1114"/>
      <c r="J18" s="939">
        <v>1</v>
      </c>
      <c r="K18" s="1265">
        <f t="shared" si="4"/>
        <v>6.2899999999999996E-3</v>
      </c>
      <c r="L18" s="1113">
        <v>732</v>
      </c>
      <c r="M18" s="1113">
        <f t="shared" si="5"/>
        <v>4.6042799999999993</v>
      </c>
      <c r="N18" s="1117">
        <v>1</v>
      </c>
      <c r="O18" s="1113">
        <f t="shared" si="8"/>
        <v>4.5999999999999996</v>
      </c>
      <c r="P18" s="1113">
        <f t="shared" si="2"/>
        <v>1.1100000000000001</v>
      </c>
      <c r="Q18" s="1114">
        <f t="shared" si="7"/>
        <v>5.71</v>
      </c>
    </row>
    <row r="19" spans="1:76" x14ac:dyDescent="0.25">
      <c r="A19" s="945" t="s">
        <v>514</v>
      </c>
      <c r="B19" s="242"/>
      <c r="C19" s="975"/>
      <c r="D19" s="1113"/>
      <c r="E19" s="1113"/>
      <c r="F19" s="1113"/>
      <c r="G19" s="1113"/>
      <c r="H19" s="1113"/>
      <c r="I19" s="1114"/>
      <c r="J19" s="939">
        <v>1</v>
      </c>
      <c r="K19" s="1265">
        <f t="shared" si="4"/>
        <v>6.2899999999999996E-3</v>
      </c>
      <c r="L19" s="1113">
        <v>732</v>
      </c>
      <c r="M19" s="1113">
        <f t="shared" si="5"/>
        <v>4.6042799999999993</v>
      </c>
      <c r="N19" s="1117">
        <v>1</v>
      </c>
      <c r="O19" s="1113">
        <f t="shared" si="8"/>
        <v>4.5999999999999996</v>
      </c>
      <c r="P19" s="1113">
        <f t="shared" si="2"/>
        <v>1.1100000000000001</v>
      </c>
      <c r="Q19" s="1114">
        <f t="shared" si="7"/>
        <v>5.71</v>
      </c>
    </row>
    <row r="20" spans="1:76" x14ac:dyDescent="0.25">
      <c r="A20" s="945" t="s">
        <v>514</v>
      </c>
      <c r="B20" s="242"/>
      <c r="C20" s="975"/>
      <c r="D20" s="1113"/>
      <c r="E20" s="1113"/>
      <c r="F20" s="1113"/>
      <c r="G20" s="1113"/>
      <c r="H20" s="1113"/>
      <c r="I20" s="1114"/>
      <c r="J20" s="939">
        <v>1</v>
      </c>
      <c r="K20" s="1265">
        <f t="shared" si="4"/>
        <v>6.2899999999999996E-3</v>
      </c>
      <c r="L20" s="1113">
        <v>732</v>
      </c>
      <c r="M20" s="1113">
        <f t="shared" si="5"/>
        <v>4.6042799999999993</v>
      </c>
      <c r="N20" s="1117">
        <v>1</v>
      </c>
      <c r="O20" s="1113">
        <f t="shared" si="8"/>
        <v>4.5999999999999996</v>
      </c>
      <c r="P20" s="1113">
        <f t="shared" si="2"/>
        <v>1.1100000000000001</v>
      </c>
      <c r="Q20" s="1114">
        <f t="shared" si="7"/>
        <v>5.71</v>
      </c>
    </row>
    <row r="21" spans="1:76" s="1" customFormat="1" ht="24" customHeight="1" x14ac:dyDescent="0.25">
      <c r="A21" s="925" t="s">
        <v>2199</v>
      </c>
      <c r="B21" s="1220"/>
      <c r="C21" s="982"/>
      <c r="D21" s="1112"/>
      <c r="E21" s="1112"/>
      <c r="F21" s="1112"/>
      <c r="G21" s="1112"/>
      <c r="H21" s="1112"/>
      <c r="I21" s="937"/>
      <c r="J21" s="935">
        <f>J22+J25+J33+J44</f>
        <v>210</v>
      </c>
      <c r="K21" s="1002">
        <f>K22+K25+K33+K44</f>
        <v>1.32077</v>
      </c>
      <c r="L21" s="1112"/>
      <c r="M21" s="1112"/>
      <c r="N21" s="1121"/>
      <c r="O21" s="1112">
        <f>O22+O25+O33+O44</f>
        <v>1118.83</v>
      </c>
      <c r="P21" s="1112">
        <f>P22+P25+P33+P44</f>
        <v>269.55</v>
      </c>
      <c r="Q21" s="937">
        <f>Q22+Q25+Q33+Q44</f>
        <v>1388.3799999999999</v>
      </c>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row>
    <row r="22" spans="1:76" ht="52.5" customHeight="1" x14ac:dyDescent="0.25">
      <c r="A22" s="999" t="s">
        <v>11</v>
      </c>
      <c r="B22" s="247"/>
      <c r="C22" s="976"/>
      <c r="D22" s="972"/>
      <c r="E22" s="972"/>
      <c r="F22" s="972"/>
      <c r="G22" s="972"/>
      <c r="H22" s="972"/>
      <c r="I22" s="973"/>
      <c r="J22" s="978">
        <f>SUM(J23:J24)</f>
        <v>16</v>
      </c>
      <c r="K22" s="980">
        <f>SUM(K23:K24)</f>
        <v>0.10063</v>
      </c>
      <c r="L22" s="972"/>
      <c r="M22" s="972"/>
      <c r="N22" s="1118"/>
      <c r="O22" s="972">
        <f>SUM(O23:O24)</f>
        <v>187.17999999999998</v>
      </c>
      <c r="P22" s="972">
        <f t="shared" ref="P22" si="9">SUM(P23:P24)</f>
        <v>45.09</v>
      </c>
      <c r="Q22" s="973">
        <f>SUM(Q23:Q24)</f>
        <v>232.26999999999998</v>
      </c>
    </row>
    <row r="23" spans="1:76" ht="18.75" customHeight="1" x14ac:dyDescent="0.25">
      <c r="A23" s="945" t="s">
        <v>666</v>
      </c>
      <c r="B23" s="242"/>
      <c r="C23" s="975"/>
      <c r="D23" s="1113"/>
      <c r="E23" s="1113"/>
      <c r="F23" s="1113"/>
      <c r="G23" s="1113"/>
      <c r="H23" s="1113"/>
      <c r="I23" s="1114"/>
      <c r="J23" s="939">
        <v>15</v>
      </c>
      <c r="K23" s="998">
        <f>ROUND(J23/159,5)</f>
        <v>9.4339999999999993E-2</v>
      </c>
      <c r="L23" s="1113">
        <v>1870</v>
      </c>
      <c r="M23" s="1113">
        <f t="shared" ref="M23:M24" si="10">L23*K23</f>
        <v>176.41579999999999</v>
      </c>
      <c r="N23" s="1117">
        <v>1</v>
      </c>
      <c r="O23" s="1113">
        <f t="shared" ref="O23" si="11">ROUND(M23*N23,2)</f>
        <v>176.42</v>
      </c>
      <c r="P23" s="1113">
        <f t="shared" ref="P23:P24" si="12">ROUND(O23*0.2409,2)</f>
        <v>42.5</v>
      </c>
      <c r="Q23" s="1114">
        <f>SUM(O23:P23)</f>
        <v>218.92</v>
      </c>
    </row>
    <row r="24" spans="1:76" ht="18.75" customHeight="1" x14ac:dyDescent="0.25">
      <c r="A24" s="945" t="s">
        <v>542</v>
      </c>
      <c r="B24" s="242"/>
      <c r="C24" s="975"/>
      <c r="D24" s="1113"/>
      <c r="E24" s="1113"/>
      <c r="F24" s="1113"/>
      <c r="G24" s="1113"/>
      <c r="H24" s="1113"/>
      <c r="I24" s="1114"/>
      <c r="J24" s="939">
        <v>1</v>
      </c>
      <c r="K24" s="998">
        <f>ROUND(J24/159,5)</f>
        <v>6.2899999999999996E-3</v>
      </c>
      <c r="L24" s="1113">
        <v>1711</v>
      </c>
      <c r="M24" s="1113">
        <f t="shared" si="10"/>
        <v>10.762189999999999</v>
      </c>
      <c r="N24" s="1117">
        <v>1</v>
      </c>
      <c r="O24" s="1113">
        <f t="shared" ref="O24" si="13">ROUND(M24*N24,2)</f>
        <v>10.76</v>
      </c>
      <c r="P24" s="1113">
        <f t="shared" si="12"/>
        <v>2.59</v>
      </c>
      <c r="Q24" s="1114">
        <f>SUM(O24:P24)</f>
        <v>13.35</v>
      </c>
    </row>
    <row r="25" spans="1:76" ht="49.5" customHeight="1" x14ac:dyDescent="0.25">
      <c r="A25" s="999" t="s">
        <v>9</v>
      </c>
      <c r="B25" s="247"/>
      <c r="C25" s="976"/>
      <c r="D25" s="972"/>
      <c r="E25" s="972"/>
      <c r="F25" s="972"/>
      <c r="G25" s="972"/>
      <c r="H25" s="972"/>
      <c r="I25" s="973"/>
      <c r="J25" s="978">
        <f>SUM(J26:J32)</f>
        <v>21</v>
      </c>
      <c r="K25" s="980">
        <f>SUM(K26:K32)</f>
        <v>0.13209000000000001</v>
      </c>
      <c r="L25" s="972"/>
      <c r="M25" s="972"/>
      <c r="N25" s="1117">
        <v>1</v>
      </c>
      <c r="O25" s="972">
        <f>SUM(O26:O32)</f>
        <v>135.99</v>
      </c>
      <c r="P25" s="972">
        <f>SUM(P26:P32)</f>
        <v>32.770000000000003</v>
      </c>
      <c r="Q25" s="973">
        <f>SUM(Q26:Q32)</f>
        <v>168.76</v>
      </c>
    </row>
    <row r="26" spans="1:76" ht="16.5" customHeight="1" x14ac:dyDescent="0.25">
      <c r="A26" s="945" t="s">
        <v>620</v>
      </c>
      <c r="B26" s="242"/>
      <c r="C26" s="975"/>
      <c r="D26" s="1113"/>
      <c r="E26" s="1113"/>
      <c r="F26" s="1113"/>
      <c r="G26" s="1113"/>
      <c r="H26" s="1113"/>
      <c r="I26" s="1114"/>
      <c r="J26" s="939">
        <v>3</v>
      </c>
      <c r="K26" s="998">
        <f>ROUND(J26/159,5)</f>
        <v>1.8870000000000001E-2</v>
      </c>
      <c r="L26" s="1113">
        <v>1040</v>
      </c>
      <c r="M26" s="1113">
        <f t="shared" ref="M26:M32" si="14">L26*K26</f>
        <v>19.6248</v>
      </c>
      <c r="N26" s="1117">
        <v>1</v>
      </c>
      <c r="O26" s="1113">
        <f t="shared" ref="O26" si="15">ROUND(M26*N26,2)</f>
        <v>19.62</v>
      </c>
      <c r="P26" s="1113">
        <f t="shared" ref="P26:P32" si="16">ROUND(O26*0.2409,2)</f>
        <v>4.7300000000000004</v>
      </c>
      <c r="Q26" s="1114">
        <f>SUM(O26:P26)</f>
        <v>24.35</v>
      </c>
    </row>
    <row r="27" spans="1:76" ht="16.5" customHeight="1" x14ac:dyDescent="0.25">
      <c r="A27" s="945" t="s">
        <v>620</v>
      </c>
      <c r="B27" s="242"/>
      <c r="C27" s="975"/>
      <c r="D27" s="1113"/>
      <c r="E27" s="1113"/>
      <c r="F27" s="1113"/>
      <c r="G27" s="1113"/>
      <c r="H27" s="1113"/>
      <c r="I27" s="1114"/>
      <c r="J27" s="939">
        <v>3</v>
      </c>
      <c r="K27" s="998">
        <f t="shared" ref="K27:K45" si="17">ROUND(J27/159,5)</f>
        <v>1.8870000000000001E-2</v>
      </c>
      <c r="L27" s="1113">
        <v>1040</v>
      </c>
      <c r="M27" s="1113">
        <f t="shared" si="14"/>
        <v>19.6248</v>
      </c>
      <c r="N27" s="1117">
        <v>1</v>
      </c>
      <c r="O27" s="1113">
        <f t="shared" ref="O27:O32" si="18">ROUND(M27*N27,2)</f>
        <v>19.62</v>
      </c>
      <c r="P27" s="1113">
        <f t="shared" si="16"/>
        <v>4.7300000000000004</v>
      </c>
      <c r="Q27" s="1114">
        <f t="shared" ref="Q27:Q34" si="19">SUM(O27:P27)</f>
        <v>24.35</v>
      </c>
    </row>
    <row r="28" spans="1:76" ht="16.5" customHeight="1" x14ac:dyDescent="0.25">
      <c r="A28" s="945" t="s">
        <v>620</v>
      </c>
      <c r="B28" s="242"/>
      <c r="C28" s="975"/>
      <c r="D28" s="1113"/>
      <c r="E28" s="1113"/>
      <c r="F28" s="1113"/>
      <c r="G28" s="1113"/>
      <c r="H28" s="1113"/>
      <c r="I28" s="1114"/>
      <c r="J28" s="939">
        <v>3</v>
      </c>
      <c r="K28" s="998">
        <f t="shared" si="17"/>
        <v>1.8870000000000001E-2</v>
      </c>
      <c r="L28" s="1113">
        <v>1040</v>
      </c>
      <c r="M28" s="1113">
        <f t="shared" si="14"/>
        <v>19.6248</v>
      </c>
      <c r="N28" s="1117">
        <v>1</v>
      </c>
      <c r="O28" s="1113">
        <f t="shared" si="18"/>
        <v>19.62</v>
      </c>
      <c r="P28" s="1113">
        <f t="shared" si="16"/>
        <v>4.7300000000000004</v>
      </c>
      <c r="Q28" s="1114">
        <f t="shared" si="19"/>
        <v>24.35</v>
      </c>
    </row>
    <row r="29" spans="1:76" ht="16.5" customHeight="1" x14ac:dyDescent="0.25">
      <c r="A29" s="945" t="s">
        <v>620</v>
      </c>
      <c r="B29" s="242"/>
      <c r="C29" s="975"/>
      <c r="D29" s="1113"/>
      <c r="E29" s="1113"/>
      <c r="F29" s="1113"/>
      <c r="G29" s="1113"/>
      <c r="H29" s="1113"/>
      <c r="I29" s="1114"/>
      <c r="J29" s="939">
        <v>3</v>
      </c>
      <c r="K29" s="998">
        <f t="shared" si="17"/>
        <v>1.8870000000000001E-2</v>
      </c>
      <c r="L29" s="1113">
        <v>1040</v>
      </c>
      <c r="M29" s="1113">
        <f t="shared" si="14"/>
        <v>19.6248</v>
      </c>
      <c r="N29" s="1117">
        <v>1</v>
      </c>
      <c r="O29" s="1113">
        <f t="shared" si="18"/>
        <v>19.62</v>
      </c>
      <c r="P29" s="1113">
        <f t="shared" si="16"/>
        <v>4.7300000000000004</v>
      </c>
      <c r="Q29" s="1114">
        <f t="shared" si="19"/>
        <v>24.35</v>
      </c>
    </row>
    <row r="30" spans="1:76" ht="16.5" customHeight="1" x14ac:dyDescent="0.25">
      <c r="A30" s="945" t="s">
        <v>620</v>
      </c>
      <c r="B30" s="242"/>
      <c r="C30" s="975"/>
      <c r="D30" s="1113"/>
      <c r="E30" s="1113"/>
      <c r="F30" s="1113"/>
      <c r="G30" s="1113"/>
      <c r="H30" s="1113"/>
      <c r="I30" s="1114"/>
      <c r="J30" s="939">
        <v>3</v>
      </c>
      <c r="K30" s="998">
        <f t="shared" si="17"/>
        <v>1.8870000000000001E-2</v>
      </c>
      <c r="L30" s="1113">
        <v>1040</v>
      </c>
      <c r="M30" s="1113">
        <f t="shared" si="14"/>
        <v>19.6248</v>
      </c>
      <c r="N30" s="1117">
        <v>1</v>
      </c>
      <c r="O30" s="1113">
        <f t="shared" si="18"/>
        <v>19.62</v>
      </c>
      <c r="P30" s="1113">
        <f t="shared" si="16"/>
        <v>4.7300000000000004</v>
      </c>
      <c r="Q30" s="1114">
        <f t="shared" si="19"/>
        <v>24.35</v>
      </c>
    </row>
    <row r="31" spans="1:76" x14ac:dyDescent="0.25">
      <c r="A31" s="945" t="s">
        <v>620</v>
      </c>
      <c r="B31" s="242"/>
      <c r="C31" s="975"/>
      <c r="D31" s="1113"/>
      <c r="E31" s="1113"/>
      <c r="F31" s="1113"/>
      <c r="G31" s="1113"/>
      <c r="H31" s="1113"/>
      <c r="I31" s="1114"/>
      <c r="J31" s="939">
        <v>4</v>
      </c>
      <c r="K31" s="998">
        <f t="shared" si="17"/>
        <v>2.5159999999999998E-2</v>
      </c>
      <c r="L31" s="1113">
        <v>1040</v>
      </c>
      <c r="M31" s="1113">
        <f t="shared" si="14"/>
        <v>26.166399999999999</v>
      </c>
      <c r="N31" s="1117">
        <v>1</v>
      </c>
      <c r="O31" s="1113">
        <f t="shared" si="18"/>
        <v>26.17</v>
      </c>
      <c r="P31" s="1113">
        <f t="shared" si="16"/>
        <v>6.3</v>
      </c>
      <c r="Q31" s="1114">
        <f t="shared" si="19"/>
        <v>32.47</v>
      </c>
    </row>
    <row r="32" spans="1:76" x14ac:dyDescent="0.25">
      <c r="A32" s="945" t="s">
        <v>522</v>
      </c>
      <c r="B32" s="242"/>
      <c r="C32" s="975"/>
      <c r="D32" s="1113"/>
      <c r="E32" s="1113"/>
      <c r="F32" s="1113"/>
      <c r="G32" s="1113"/>
      <c r="H32" s="1113"/>
      <c r="I32" s="1114"/>
      <c r="J32" s="939">
        <v>2</v>
      </c>
      <c r="K32" s="998">
        <f t="shared" si="17"/>
        <v>1.2579999999999999E-2</v>
      </c>
      <c r="L32" s="1113">
        <v>932</v>
      </c>
      <c r="M32" s="1113">
        <f t="shared" si="14"/>
        <v>11.724559999999999</v>
      </c>
      <c r="N32" s="1117">
        <v>1</v>
      </c>
      <c r="O32" s="1113">
        <f t="shared" si="18"/>
        <v>11.72</v>
      </c>
      <c r="P32" s="1113">
        <f t="shared" si="16"/>
        <v>2.82</v>
      </c>
      <c r="Q32" s="1114">
        <f t="shared" si="19"/>
        <v>14.540000000000001</v>
      </c>
    </row>
    <row r="33" spans="1:76" ht="67.150000000000006" customHeight="1" x14ac:dyDescent="0.25">
      <c r="A33" s="999" t="s">
        <v>10</v>
      </c>
      <c r="B33" s="247"/>
      <c r="C33" s="976"/>
      <c r="D33" s="972"/>
      <c r="E33" s="972"/>
      <c r="F33" s="972"/>
      <c r="G33" s="972"/>
      <c r="H33" s="972"/>
      <c r="I33" s="973"/>
      <c r="J33" s="978">
        <f>SUM(J34:J43)</f>
        <v>172</v>
      </c>
      <c r="K33" s="980">
        <f>SUM(K34:K43)</f>
        <v>1.0817600000000001</v>
      </c>
      <c r="L33" s="972"/>
      <c r="M33" s="972"/>
      <c r="N33" s="1117">
        <v>1</v>
      </c>
      <c r="O33" s="972">
        <f>SUM(O34:O43)</f>
        <v>791.84999999999991</v>
      </c>
      <c r="P33" s="972">
        <f t="shared" ref="P33:Q33" si="20">SUM(P34:P43)</f>
        <v>190.77</v>
      </c>
      <c r="Q33" s="973">
        <f t="shared" si="20"/>
        <v>982.61999999999989</v>
      </c>
    </row>
    <row r="34" spans="1:76" ht="16.5" customHeight="1" x14ac:dyDescent="0.25">
      <c r="A34" s="945" t="s">
        <v>514</v>
      </c>
      <c r="B34" s="242"/>
      <c r="C34" s="975"/>
      <c r="D34" s="1113"/>
      <c r="E34" s="1113"/>
      <c r="F34" s="1113"/>
      <c r="G34" s="1113"/>
      <c r="H34" s="1113"/>
      <c r="I34" s="1114"/>
      <c r="J34" s="939">
        <v>10</v>
      </c>
      <c r="K34" s="998">
        <f t="shared" si="17"/>
        <v>6.2890000000000001E-2</v>
      </c>
      <c r="L34" s="1113">
        <v>732</v>
      </c>
      <c r="M34" s="1113">
        <f t="shared" ref="M34:M43" si="21">L34*K34</f>
        <v>46.03548</v>
      </c>
      <c r="N34" s="1117">
        <v>1</v>
      </c>
      <c r="O34" s="1113">
        <f t="shared" ref="O34" si="22">ROUND(M34*N34,2)</f>
        <v>46.04</v>
      </c>
      <c r="P34" s="1113">
        <f t="shared" ref="P34:P43" si="23">ROUND(O34*0.2409,2)</f>
        <v>11.09</v>
      </c>
      <c r="Q34" s="1114">
        <f t="shared" si="19"/>
        <v>57.129999999999995</v>
      </c>
    </row>
    <row r="35" spans="1:76" ht="16.5" customHeight="1" x14ac:dyDescent="0.25">
      <c r="A35" s="945" t="s">
        <v>514</v>
      </c>
      <c r="B35" s="242"/>
      <c r="C35" s="975"/>
      <c r="D35" s="1113"/>
      <c r="E35" s="1113"/>
      <c r="F35" s="1113"/>
      <c r="G35" s="1113"/>
      <c r="H35" s="1113"/>
      <c r="I35" s="1114"/>
      <c r="J35" s="939">
        <v>25</v>
      </c>
      <c r="K35" s="998">
        <f t="shared" si="17"/>
        <v>0.15723000000000001</v>
      </c>
      <c r="L35" s="1113">
        <v>732</v>
      </c>
      <c r="M35" s="1113">
        <f t="shared" si="21"/>
        <v>115.09236</v>
      </c>
      <c r="N35" s="1117">
        <v>1</v>
      </c>
      <c r="O35" s="1113">
        <f t="shared" ref="O35:O43" si="24">ROUND(M35*N35,2)</f>
        <v>115.09</v>
      </c>
      <c r="P35" s="1113">
        <f t="shared" si="23"/>
        <v>27.73</v>
      </c>
      <c r="Q35" s="1114">
        <f t="shared" ref="Q35:Q43" si="25">SUM(O35:P35)</f>
        <v>142.82</v>
      </c>
    </row>
    <row r="36" spans="1:76" ht="16.5" customHeight="1" x14ac:dyDescent="0.25">
      <c r="A36" s="945" t="s">
        <v>514</v>
      </c>
      <c r="B36" s="242"/>
      <c r="C36" s="975"/>
      <c r="D36" s="1113"/>
      <c r="E36" s="1113"/>
      <c r="F36" s="1113"/>
      <c r="G36" s="1113"/>
      <c r="H36" s="1113"/>
      <c r="I36" s="1114"/>
      <c r="J36" s="939">
        <v>2</v>
      </c>
      <c r="K36" s="998">
        <f t="shared" si="17"/>
        <v>1.2579999999999999E-2</v>
      </c>
      <c r="L36" s="1113">
        <v>732</v>
      </c>
      <c r="M36" s="1113">
        <f t="shared" si="21"/>
        <v>9.2085599999999985</v>
      </c>
      <c r="N36" s="1117">
        <v>1</v>
      </c>
      <c r="O36" s="1113">
        <f t="shared" si="24"/>
        <v>9.2100000000000009</v>
      </c>
      <c r="P36" s="1113">
        <f t="shared" si="23"/>
        <v>2.2200000000000002</v>
      </c>
      <c r="Q36" s="1114">
        <f t="shared" si="25"/>
        <v>11.430000000000001</v>
      </c>
    </row>
    <row r="37" spans="1:76" ht="16.5" customHeight="1" x14ac:dyDescent="0.25">
      <c r="A37" s="945" t="s">
        <v>514</v>
      </c>
      <c r="B37" s="242"/>
      <c r="C37" s="975"/>
      <c r="D37" s="1113"/>
      <c r="E37" s="1113"/>
      <c r="F37" s="1113"/>
      <c r="G37" s="1113"/>
      <c r="H37" s="1113"/>
      <c r="I37" s="1114"/>
      <c r="J37" s="939">
        <v>13</v>
      </c>
      <c r="K37" s="998">
        <f t="shared" si="17"/>
        <v>8.1759999999999999E-2</v>
      </c>
      <c r="L37" s="1113">
        <v>732</v>
      </c>
      <c r="M37" s="1113">
        <f t="shared" si="21"/>
        <v>59.848320000000001</v>
      </c>
      <c r="N37" s="1117">
        <v>1</v>
      </c>
      <c r="O37" s="1113">
        <f t="shared" si="24"/>
        <v>59.85</v>
      </c>
      <c r="P37" s="1113">
        <f t="shared" si="23"/>
        <v>14.42</v>
      </c>
      <c r="Q37" s="1114">
        <f t="shared" si="25"/>
        <v>74.27</v>
      </c>
    </row>
    <row r="38" spans="1:76" ht="16.5" customHeight="1" x14ac:dyDescent="0.25">
      <c r="A38" s="945" t="s">
        <v>514</v>
      </c>
      <c r="B38" s="242"/>
      <c r="C38" s="975"/>
      <c r="D38" s="1113"/>
      <c r="E38" s="1113"/>
      <c r="F38" s="1113"/>
      <c r="G38" s="1113"/>
      <c r="H38" s="1113"/>
      <c r="I38" s="1114"/>
      <c r="J38" s="939">
        <v>21</v>
      </c>
      <c r="K38" s="998">
        <f t="shared" si="17"/>
        <v>0.13208</v>
      </c>
      <c r="L38" s="1113">
        <v>732</v>
      </c>
      <c r="M38" s="1113">
        <f t="shared" si="21"/>
        <v>96.682559999999995</v>
      </c>
      <c r="N38" s="1117">
        <v>1</v>
      </c>
      <c r="O38" s="1113">
        <f t="shared" si="24"/>
        <v>96.68</v>
      </c>
      <c r="P38" s="1113">
        <f t="shared" si="23"/>
        <v>23.29</v>
      </c>
      <c r="Q38" s="1114">
        <f t="shared" si="25"/>
        <v>119.97</v>
      </c>
    </row>
    <row r="39" spans="1:76" ht="16.5" customHeight="1" x14ac:dyDescent="0.25">
      <c r="A39" s="945" t="s">
        <v>514</v>
      </c>
      <c r="B39" s="242"/>
      <c r="C39" s="975"/>
      <c r="D39" s="1113"/>
      <c r="E39" s="1113"/>
      <c r="F39" s="1113"/>
      <c r="G39" s="1113"/>
      <c r="H39" s="1113"/>
      <c r="I39" s="1114"/>
      <c r="J39" s="939">
        <v>22</v>
      </c>
      <c r="K39" s="998">
        <f t="shared" si="17"/>
        <v>0.13836000000000001</v>
      </c>
      <c r="L39" s="1113">
        <v>732</v>
      </c>
      <c r="M39" s="1113">
        <f t="shared" si="21"/>
        <v>101.27952000000001</v>
      </c>
      <c r="N39" s="1117">
        <v>1</v>
      </c>
      <c r="O39" s="1113">
        <f t="shared" si="24"/>
        <v>101.28</v>
      </c>
      <c r="P39" s="1113">
        <f t="shared" si="23"/>
        <v>24.4</v>
      </c>
      <c r="Q39" s="1114">
        <f t="shared" si="25"/>
        <v>125.68</v>
      </c>
    </row>
    <row r="40" spans="1:76" ht="16.5" customHeight="1" x14ac:dyDescent="0.25">
      <c r="A40" s="945" t="s">
        <v>514</v>
      </c>
      <c r="B40" s="242"/>
      <c r="C40" s="975"/>
      <c r="D40" s="1113"/>
      <c r="E40" s="1113"/>
      <c r="F40" s="1113"/>
      <c r="G40" s="1113"/>
      <c r="H40" s="1113"/>
      <c r="I40" s="1114"/>
      <c r="J40" s="939">
        <v>24</v>
      </c>
      <c r="K40" s="998">
        <f t="shared" si="17"/>
        <v>0.15093999999999999</v>
      </c>
      <c r="L40" s="1113">
        <v>732</v>
      </c>
      <c r="M40" s="1113">
        <f t="shared" si="21"/>
        <v>110.48808</v>
      </c>
      <c r="N40" s="1117">
        <v>1</v>
      </c>
      <c r="O40" s="1113">
        <f t="shared" si="24"/>
        <v>110.49</v>
      </c>
      <c r="P40" s="1113">
        <f t="shared" si="23"/>
        <v>26.62</v>
      </c>
      <c r="Q40" s="1114">
        <f t="shared" si="25"/>
        <v>137.10999999999999</v>
      </c>
    </row>
    <row r="41" spans="1:76" ht="15.75" customHeight="1" x14ac:dyDescent="0.25">
      <c r="A41" s="945" t="s">
        <v>514</v>
      </c>
      <c r="B41" s="242"/>
      <c r="C41" s="975"/>
      <c r="D41" s="1113"/>
      <c r="E41" s="1113"/>
      <c r="F41" s="1113"/>
      <c r="G41" s="1113"/>
      <c r="H41" s="1113"/>
      <c r="I41" s="1114"/>
      <c r="J41" s="939">
        <v>21</v>
      </c>
      <c r="K41" s="998">
        <f t="shared" si="17"/>
        <v>0.13208</v>
      </c>
      <c r="L41" s="1113">
        <v>732</v>
      </c>
      <c r="M41" s="1113">
        <f t="shared" si="21"/>
        <v>96.682559999999995</v>
      </c>
      <c r="N41" s="1117">
        <v>1</v>
      </c>
      <c r="O41" s="1113">
        <f t="shared" si="24"/>
        <v>96.68</v>
      </c>
      <c r="P41" s="1113">
        <f t="shared" si="23"/>
        <v>23.29</v>
      </c>
      <c r="Q41" s="1114">
        <f t="shared" si="25"/>
        <v>119.97</v>
      </c>
    </row>
    <row r="42" spans="1:76" ht="15.75" customHeight="1" x14ac:dyDescent="0.25">
      <c r="A42" s="945" t="s">
        <v>514</v>
      </c>
      <c r="B42" s="242"/>
      <c r="C42" s="975"/>
      <c r="D42" s="1113"/>
      <c r="E42" s="1113"/>
      <c r="F42" s="1113"/>
      <c r="G42" s="1113"/>
      <c r="H42" s="1113"/>
      <c r="I42" s="1114"/>
      <c r="J42" s="939">
        <v>2</v>
      </c>
      <c r="K42" s="998">
        <f t="shared" si="17"/>
        <v>1.2579999999999999E-2</v>
      </c>
      <c r="L42" s="1113">
        <v>732</v>
      </c>
      <c r="M42" s="1113">
        <f t="shared" si="21"/>
        <v>9.2085599999999985</v>
      </c>
      <c r="N42" s="1117">
        <v>1</v>
      </c>
      <c r="O42" s="1113">
        <f t="shared" si="24"/>
        <v>9.2100000000000009</v>
      </c>
      <c r="P42" s="1113">
        <f t="shared" si="23"/>
        <v>2.2200000000000002</v>
      </c>
      <c r="Q42" s="1114">
        <f t="shared" si="25"/>
        <v>11.430000000000001</v>
      </c>
    </row>
    <row r="43" spans="1:76" x14ac:dyDescent="0.25">
      <c r="A43" s="945" t="s">
        <v>514</v>
      </c>
      <c r="B43" s="242"/>
      <c r="C43" s="975"/>
      <c r="D43" s="1113"/>
      <c r="E43" s="1113"/>
      <c r="F43" s="1113"/>
      <c r="G43" s="1113"/>
      <c r="H43" s="1113"/>
      <c r="I43" s="1114"/>
      <c r="J43" s="939">
        <v>32</v>
      </c>
      <c r="K43" s="998">
        <f t="shared" si="17"/>
        <v>0.20125999999999999</v>
      </c>
      <c r="L43" s="1113">
        <v>732</v>
      </c>
      <c r="M43" s="1113">
        <f t="shared" si="21"/>
        <v>147.32231999999999</v>
      </c>
      <c r="N43" s="1117">
        <v>1</v>
      </c>
      <c r="O43" s="1113">
        <f t="shared" si="24"/>
        <v>147.32</v>
      </c>
      <c r="P43" s="1113">
        <f t="shared" si="23"/>
        <v>35.49</v>
      </c>
      <c r="Q43" s="1114">
        <f t="shared" si="25"/>
        <v>182.81</v>
      </c>
    </row>
    <row r="44" spans="1:76" ht="37.5" customHeight="1" x14ac:dyDescent="0.25">
      <c r="A44" s="999" t="s">
        <v>8</v>
      </c>
      <c r="B44" s="247"/>
      <c r="C44" s="976"/>
      <c r="D44" s="972"/>
      <c r="E44" s="972"/>
      <c r="F44" s="972"/>
      <c r="G44" s="972"/>
      <c r="H44" s="972"/>
      <c r="I44" s="973"/>
      <c r="J44" s="978">
        <f>SUM(J45:J45)</f>
        <v>1</v>
      </c>
      <c r="K44" s="980">
        <f>SUM(K45:K45)</f>
        <v>6.2899999999999996E-3</v>
      </c>
      <c r="L44" s="972"/>
      <c r="M44" s="972"/>
      <c r="N44" s="1117">
        <v>1</v>
      </c>
      <c r="O44" s="980">
        <f>SUM(O45:O45)</f>
        <v>3.81</v>
      </c>
      <c r="P44" s="980">
        <f t="shared" ref="P44:Q44" si="26">SUM(P45:P45)</f>
        <v>0.92</v>
      </c>
      <c r="Q44" s="981">
        <f t="shared" si="26"/>
        <v>4.7300000000000004</v>
      </c>
    </row>
    <row r="45" spans="1:76" ht="16.5" customHeight="1" x14ac:dyDescent="0.25">
      <c r="A45" s="945" t="s">
        <v>601</v>
      </c>
      <c r="B45" s="242"/>
      <c r="C45" s="975"/>
      <c r="D45" s="1113"/>
      <c r="E45" s="1113"/>
      <c r="F45" s="1113"/>
      <c r="G45" s="1113"/>
      <c r="H45" s="1113"/>
      <c r="I45" s="1114"/>
      <c r="J45" s="939">
        <v>1</v>
      </c>
      <c r="K45" s="998">
        <f t="shared" si="17"/>
        <v>6.2899999999999996E-3</v>
      </c>
      <c r="L45" s="1113">
        <v>606</v>
      </c>
      <c r="M45" s="1113">
        <f t="shared" ref="M45" si="27">L45*K45</f>
        <v>3.8117399999999999</v>
      </c>
      <c r="N45" s="1117">
        <v>1</v>
      </c>
      <c r="O45" s="1113">
        <f t="shared" ref="O45" si="28">ROUND(M45*N45,2)</f>
        <v>3.81</v>
      </c>
      <c r="P45" s="1113">
        <f t="shared" ref="P45" si="29">ROUND(O45*0.2409,2)</f>
        <v>0.92</v>
      </c>
      <c r="Q45" s="1114">
        <f t="shared" ref="Q45" si="30">SUM(O45:P45)</f>
        <v>4.7300000000000004</v>
      </c>
    </row>
    <row r="46" spans="1:76" s="348" customFormat="1" ht="24" customHeight="1" x14ac:dyDescent="0.25">
      <c r="A46" s="925" t="s">
        <v>2200</v>
      </c>
      <c r="B46" s="1259"/>
      <c r="C46" s="982"/>
      <c r="D46" s="1112"/>
      <c r="E46" s="1112"/>
      <c r="F46" s="1112"/>
      <c r="G46" s="1112"/>
      <c r="H46" s="1112"/>
      <c r="I46" s="937"/>
      <c r="J46" s="935">
        <f>J47+J50+J56+J65</f>
        <v>33</v>
      </c>
      <c r="K46" s="1002">
        <f>K47+K50+K56+K65</f>
        <v>0.20757</v>
      </c>
      <c r="L46" s="1112"/>
      <c r="M46" s="1112"/>
      <c r="N46" s="1121"/>
      <c r="O46" s="1112">
        <f>O47+O50+O56+O65</f>
        <v>191.92000000000002</v>
      </c>
      <c r="P46" s="1112">
        <f>P47+P50+P56+P65</f>
        <v>46.280000000000008</v>
      </c>
      <c r="Q46" s="937">
        <f>Q47+Q50+Q56+Q65</f>
        <v>238.20000000000002</v>
      </c>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row>
    <row r="47" spans="1:76" ht="51" customHeight="1" x14ac:dyDescent="0.25">
      <c r="A47" s="999" t="s">
        <v>11</v>
      </c>
      <c r="B47" s="247"/>
      <c r="C47" s="976"/>
      <c r="D47" s="972"/>
      <c r="E47" s="972"/>
      <c r="F47" s="972"/>
      <c r="G47" s="972"/>
      <c r="H47" s="972"/>
      <c r="I47" s="973"/>
      <c r="J47" s="978">
        <f>SUM(J48:J49)</f>
        <v>5</v>
      </c>
      <c r="K47" s="980">
        <f>SUM(K48:K49)</f>
        <v>3.1449999999999999E-2</v>
      </c>
      <c r="L47" s="972"/>
      <c r="M47" s="972"/>
      <c r="N47" s="1118"/>
      <c r="O47" s="980">
        <f>SUM(O48:O49)</f>
        <v>51.489999999999995</v>
      </c>
      <c r="P47" s="980">
        <f>SUM(P48:P49)</f>
        <v>12.41</v>
      </c>
      <c r="Q47" s="981">
        <f>SUM(Q48:Q49)</f>
        <v>63.9</v>
      </c>
    </row>
    <row r="48" spans="1:76" ht="16.5" customHeight="1" x14ac:dyDescent="0.25">
      <c r="A48" s="945" t="s">
        <v>206</v>
      </c>
      <c r="B48" s="242"/>
      <c r="C48" s="975"/>
      <c r="D48" s="1113"/>
      <c r="E48" s="1113"/>
      <c r="F48" s="1113"/>
      <c r="G48" s="1113"/>
      <c r="H48" s="1113"/>
      <c r="I48" s="1114"/>
      <c r="J48" s="939">
        <v>3</v>
      </c>
      <c r="K48" s="998">
        <f t="shared" ref="K48:K68" si="31">ROUND(J48/159,5)</f>
        <v>1.8870000000000001E-2</v>
      </c>
      <c r="L48" s="1113">
        <v>1482</v>
      </c>
      <c r="M48" s="1113">
        <f t="shared" ref="M48:M49" si="32">L48*K48</f>
        <v>27.965340000000001</v>
      </c>
      <c r="N48" s="1117">
        <v>1</v>
      </c>
      <c r="O48" s="1113">
        <f t="shared" ref="O48" si="33">ROUND(M48*N48,2)</f>
        <v>27.97</v>
      </c>
      <c r="P48" s="1113">
        <f t="shared" ref="P48:P55" si="34">ROUND(O48*0.2409,2)</f>
        <v>6.74</v>
      </c>
      <c r="Q48" s="1114">
        <f t="shared" ref="Q48" si="35">SUM(O48:P48)</f>
        <v>34.71</v>
      </c>
    </row>
    <row r="49" spans="1:17" ht="16.5" customHeight="1" x14ac:dyDescent="0.25">
      <c r="A49" s="945" t="s">
        <v>666</v>
      </c>
      <c r="B49" s="242"/>
      <c r="C49" s="975"/>
      <c r="D49" s="1113"/>
      <c r="E49" s="1113"/>
      <c r="F49" s="1113"/>
      <c r="G49" s="1113"/>
      <c r="H49" s="1113"/>
      <c r="I49" s="1114"/>
      <c r="J49" s="939">
        <v>2</v>
      </c>
      <c r="K49" s="998">
        <f t="shared" si="31"/>
        <v>1.2579999999999999E-2</v>
      </c>
      <c r="L49" s="1113">
        <v>1870</v>
      </c>
      <c r="M49" s="1113">
        <f t="shared" si="32"/>
        <v>23.5246</v>
      </c>
      <c r="N49" s="1117">
        <v>1</v>
      </c>
      <c r="O49" s="1113">
        <f t="shared" ref="O49" si="36">ROUND(M49*N49,2)</f>
        <v>23.52</v>
      </c>
      <c r="P49" s="1113">
        <f t="shared" si="34"/>
        <v>5.67</v>
      </c>
      <c r="Q49" s="1114">
        <f t="shared" ref="Q49" si="37">SUM(O49:P49)</f>
        <v>29.189999999999998</v>
      </c>
    </row>
    <row r="50" spans="1:17" ht="33.75" customHeight="1" x14ac:dyDescent="0.25">
      <c r="A50" s="999" t="s">
        <v>9</v>
      </c>
      <c r="B50" s="247"/>
      <c r="C50" s="976"/>
      <c r="D50" s="972"/>
      <c r="E50" s="972"/>
      <c r="F50" s="972"/>
      <c r="G50" s="972"/>
      <c r="H50" s="972"/>
      <c r="I50" s="973"/>
      <c r="J50" s="978">
        <f>SUM(J51:J55)</f>
        <v>8</v>
      </c>
      <c r="K50" s="980">
        <f>SUM(K51:K55)</f>
        <v>5.031999999999999E-2</v>
      </c>
      <c r="L50" s="972"/>
      <c r="M50" s="972"/>
      <c r="N50" s="1117">
        <v>1</v>
      </c>
      <c r="O50" s="972">
        <f>SUM(O51:O55)</f>
        <v>52.32</v>
      </c>
      <c r="P50" s="972">
        <f>SUM(P51:P55)</f>
        <v>12.620000000000001</v>
      </c>
      <c r="Q50" s="973">
        <f>SUM(Q51:Q55)</f>
        <v>64.940000000000012</v>
      </c>
    </row>
    <row r="51" spans="1:17" ht="16.5" customHeight="1" x14ac:dyDescent="0.25">
      <c r="A51" s="945" t="s">
        <v>620</v>
      </c>
      <c r="B51" s="242"/>
      <c r="C51" s="975"/>
      <c r="D51" s="1113"/>
      <c r="E51" s="1113"/>
      <c r="F51" s="1113"/>
      <c r="G51" s="1113"/>
      <c r="H51" s="1113"/>
      <c r="I51" s="1114"/>
      <c r="J51" s="939">
        <v>3</v>
      </c>
      <c r="K51" s="998">
        <f t="shared" si="31"/>
        <v>1.8870000000000001E-2</v>
      </c>
      <c r="L51" s="1113">
        <v>1040</v>
      </c>
      <c r="M51" s="1113">
        <f t="shared" ref="M51:M68" si="38">L51*K51</f>
        <v>19.6248</v>
      </c>
      <c r="N51" s="1117">
        <v>1</v>
      </c>
      <c r="O51" s="1113">
        <f t="shared" ref="O51" si="39">ROUND(M51*N51,2)</f>
        <v>19.62</v>
      </c>
      <c r="P51" s="1113">
        <f t="shared" si="34"/>
        <v>4.7300000000000004</v>
      </c>
      <c r="Q51" s="1114">
        <f t="shared" ref="Q51" si="40">SUM(O51:P51)</f>
        <v>24.35</v>
      </c>
    </row>
    <row r="52" spans="1:17" ht="16.5" customHeight="1" x14ac:dyDescent="0.25">
      <c r="A52" s="945" t="s">
        <v>620</v>
      </c>
      <c r="B52" s="242"/>
      <c r="C52" s="975"/>
      <c r="D52" s="1113"/>
      <c r="E52" s="1113"/>
      <c r="F52" s="1113"/>
      <c r="G52" s="1113"/>
      <c r="H52" s="1113"/>
      <c r="I52" s="1114"/>
      <c r="J52" s="939">
        <v>2</v>
      </c>
      <c r="K52" s="998">
        <f t="shared" si="31"/>
        <v>1.2579999999999999E-2</v>
      </c>
      <c r="L52" s="1113">
        <v>1040</v>
      </c>
      <c r="M52" s="1113">
        <f t="shared" si="38"/>
        <v>13.0832</v>
      </c>
      <c r="N52" s="1117">
        <v>1</v>
      </c>
      <c r="O52" s="1113">
        <f t="shared" ref="O52:O55" si="41">ROUND(M52*N52,2)</f>
        <v>13.08</v>
      </c>
      <c r="P52" s="1113">
        <f t="shared" si="34"/>
        <v>3.15</v>
      </c>
      <c r="Q52" s="1114">
        <f>SUM(O52:P52)</f>
        <v>16.23</v>
      </c>
    </row>
    <row r="53" spans="1:17" ht="16.5" customHeight="1" x14ac:dyDescent="0.25">
      <c r="A53" s="945" t="s">
        <v>620</v>
      </c>
      <c r="B53" s="242"/>
      <c r="C53" s="975"/>
      <c r="D53" s="1113"/>
      <c r="E53" s="1113"/>
      <c r="F53" s="1113"/>
      <c r="G53" s="1113"/>
      <c r="H53" s="1113"/>
      <c r="I53" s="1114"/>
      <c r="J53" s="939">
        <v>1</v>
      </c>
      <c r="K53" s="998">
        <f t="shared" si="31"/>
        <v>6.2899999999999996E-3</v>
      </c>
      <c r="L53" s="1113">
        <v>1040</v>
      </c>
      <c r="M53" s="1113">
        <f t="shared" si="38"/>
        <v>6.5415999999999999</v>
      </c>
      <c r="N53" s="1117">
        <v>1</v>
      </c>
      <c r="O53" s="1113">
        <f t="shared" si="41"/>
        <v>6.54</v>
      </c>
      <c r="P53" s="1113">
        <f t="shared" si="34"/>
        <v>1.58</v>
      </c>
      <c r="Q53" s="1114">
        <f t="shared" ref="Q53:Q55" si="42">SUM(O53:P53)</f>
        <v>8.120000000000001</v>
      </c>
    </row>
    <row r="54" spans="1:17" ht="16.5" customHeight="1" x14ac:dyDescent="0.25">
      <c r="A54" s="945" t="s">
        <v>620</v>
      </c>
      <c r="B54" s="242"/>
      <c r="C54" s="975"/>
      <c r="D54" s="1113"/>
      <c r="E54" s="1113"/>
      <c r="F54" s="1113"/>
      <c r="G54" s="1113"/>
      <c r="H54" s="1113"/>
      <c r="I54" s="1114"/>
      <c r="J54" s="939">
        <v>1</v>
      </c>
      <c r="K54" s="998">
        <f t="shared" si="31"/>
        <v>6.2899999999999996E-3</v>
      </c>
      <c r="L54" s="1113">
        <v>1040</v>
      </c>
      <c r="M54" s="1113">
        <f t="shared" si="38"/>
        <v>6.5415999999999999</v>
      </c>
      <c r="N54" s="1117">
        <v>1</v>
      </c>
      <c r="O54" s="1113">
        <f t="shared" si="41"/>
        <v>6.54</v>
      </c>
      <c r="P54" s="1113">
        <f t="shared" si="34"/>
        <v>1.58</v>
      </c>
      <c r="Q54" s="1114">
        <f t="shared" si="42"/>
        <v>8.120000000000001</v>
      </c>
    </row>
    <row r="55" spans="1:17" ht="16.5" customHeight="1" x14ac:dyDescent="0.25">
      <c r="A55" s="945" t="s">
        <v>620</v>
      </c>
      <c r="B55" s="242"/>
      <c r="C55" s="975"/>
      <c r="D55" s="1113"/>
      <c r="E55" s="1113"/>
      <c r="F55" s="1113"/>
      <c r="G55" s="1113"/>
      <c r="H55" s="1113"/>
      <c r="I55" s="1114"/>
      <c r="J55" s="939">
        <v>1</v>
      </c>
      <c r="K55" s="998">
        <f t="shared" si="31"/>
        <v>6.2899999999999996E-3</v>
      </c>
      <c r="L55" s="1113">
        <v>1040</v>
      </c>
      <c r="M55" s="1113">
        <f t="shared" si="38"/>
        <v>6.5415999999999999</v>
      </c>
      <c r="N55" s="1117">
        <v>1</v>
      </c>
      <c r="O55" s="1113">
        <f t="shared" si="41"/>
        <v>6.54</v>
      </c>
      <c r="P55" s="1113">
        <f t="shared" si="34"/>
        <v>1.58</v>
      </c>
      <c r="Q55" s="1114">
        <f t="shared" si="42"/>
        <v>8.120000000000001</v>
      </c>
    </row>
    <row r="56" spans="1:17" ht="51" customHeight="1" x14ac:dyDescent="0.25">
      <c r="A56" s="999" t="s">
        <v>10</v>
      </c>
      <c r="B56" s="247"/>
      <c r="C56" s="976"/>
      <c r="D56" s="972"/>
      <c r="E56" s="972"/>
      <c r="F56" s="972"/>
      <c r="G56" s="972"/>
      <c r="H56" s="972"/>
      <c r="I56" s="973"/>
      <c r="J56" s="978">
        <f>SUM(J57:J64)</f>
        <v>15</v>
      </c>
      <c r="K56" s="980">
        <f>SUM(K57:K64)</f>
        <v>9.4350000000000003E-2</v>
      </c>
      <c r="L56" s="972"/>
      <c r="M56" s="972"/>
      <c r="N56" s="1117">
        <v>1</v>
      </c>
      <c r="O56" s="972">
        <f>SUM(O57:O64)</f>
        <v>69.06</v>
      </c>
      <c r="P56" s="972">
        <f t="shared" ref="P56:Q56" si="43">SUM(P57:P64)</f>
        <v>16.650000000000002</v>
      </c>
      <c r="Q56" s="973">
        <f t="shared" si="43"/>
        <v>85.710000000000008</v>
      </c>
    </row>
    <row r="57" spans="1:17" ht="16.5" customHeight="1" x14ac:dyDescent="0.25">
      <c r="A57" s="945" t="s">
        <v>514</v>
      </c>
      <c r="B57" s="242"/>
      <c r="C57" s="975"/>
      <c r="D57" s="1113"/>
      <c r="E57" s="1113"/>
      <c r="F57" s="1113"/>
      <c r="G57" s="1113"/>
      <c r="H57" s="1113"/>
      <c r="I57" s="1114"/>
      <c r="J57" s="939">
        <v>4</v>
      </c>
      <c r="K57" s="998">
        <f t="shared" si="31"/>
        <v>2.5159999999999998E-2</v>
      </c>
      <c r="L57" s="1113">
        <v>732</v>
      </c>
      <c r="M57" s="1113">
        <f t="shared" si="38"/>
        <v>18.417119999999997</v>
      </c>
      <c r="N57" s="1117">
        <v>1</v>
      </c>
      <c r="O57" s="1113">
        <f t="shared" ref="O57" si="44">ROUND(M57*N57,2)</f>
        <v>18.420000000000002</v>
      </c>
      <c r="P57" s="1113">
        <f t="shared" ref="P57:P64" si="45">ROUND(O57*0.2409,2)</f>
        <v>4.4400000000000004</v>
      </c>
      <c r="Q57" s="1114">
        <f t="shared" ref="Q57:Q64" si="46">SUM(O57:P57)</f>
        <v>22.860000000000003</v>
      </c>
    </row>
    <row r="58" spans="1:17" ht="16.5" customHeight="1" x14ac:dyDescent="0.25">
      <c r="A58" s="945" t="s">
        <v>514</v>
      </c>
      <c r="B58" s="242"/>
      <c r="C58" s="975"/>
      <c r="D58" s="1113"/>
      <c r="E58" s="1113"/>
      <c r="F58" s="1113"/>
      <c r="G58" s="1113"/>
      <c r="H58" s="1113"/>
      <c r="I58" s="1114"/>
      <c r="J58" s="939">
        <v>2</v>
      </c>
      <c r="K58" s="998">
        <f t="shared" si="31"/>
        <v>1.2579999999999999E-2</v>
      </c>
      <c r="L58" s="1113">
        <v>732</v>
      </c>
      <c r="M58" s="1113">
        <f t="shared" si="38"/>
        <v>9.2085599999999985</v>
      </c>
      <c r="N58" s="1117">
        <v>1</v>
      </c>
      <c r="O58" s="1113">
        <f t="shared" ref="O58:O64" si="47">ROUND(M58*N58,2)</f>
        <v>9.2100000000000009</v>
      </c>
      <c r="P58" s="1113">
        <f t="shared" si="45"/>
        <v>2.2200000000000002</v>
      </c>
      <c r="Q58" s="1114">
        <f t="shared" si="46"/>
        <v>11.430000000000001</v>
      </c>
    </row>
    <row r="59" spans="1:17" ht="16.5" customHeight="1" x14ac:dyDescent="0.25">
      <c r="A59" s="945" t="s">
        <v>514</v>
      </c>
      <c r="B59" s="242"/>
      <c r="C59" s="975"/>
      <c r="D59" s="1113"/>
      <c r="E59" s="1113"/>
      <c r="F59" s="1113"/>
      <c r="G59" s="1113"/>
      <c r="H59" s="1113"/>
      <c r="I59" s="1114"/>
      <c r="J59" s="939">
        <v>2</v>
      </c>
      <c r="K59" s="998">
        <f t="shared" si="31"/>
        <v>1.2579999999999999E-2</v>
      </c>
      <c r="L59" s="1113">
        <v>732</v>
      </c>
      <c r="M59" s="1113">
        <f t="shared" si="38"/>
        <v>9.2085599999999985</v>
      </c>
      <c r="N59" s="1117">
        <v>1</v>
      </c>
      <c r="O59" s="1113">
        <f t="shared" si="47"/>
        <v>9.2100000000000009</v>
      </c>
      <c r="P59" s="1113">
        <f t="shared" si="45"/>
        <v>2.2200000000000002</v>
      </c>
      <c r="Q59" s="1114">
        <f t="shared" si="46"/>
        <v>11.430000000000001</v>
      </c>
    </row>
    <row r="60" spans="1:17" ht="16.5" customHeight="1" x14ac:dyDescent="0.25">
      <c r="A60" s="945" t="s">
        <v>514</v>
      </c>
      <c r="B60" s="242"/>
      <c r="C60" s="975"/>
      <c r="D60" s="1113"/>
      <c r="E60" s="1113"/>
      <c r="F60" s="1113"/>
      <c r="G60" s="1113"/>
      <c r="H60" s="1113"/>
      <c r="I60" s="1114"/>
      <c r="J60" s="939">
        <v>2</v>
      </c>
      <c r="K60" s="998">
        <f t="shared" si="31"/>
        <v>1.2579999999999999E-2</v>
      </c>
      <c r="L60" s="1113">
        <v>732</v>
      </c>
      <c r="M60" s="1113">
        <f t="shared" si="38"/>
        <v>9.2085599999999985</v>
      </c>
      <c r="N60" s="1117">
        <v>1</v>
      </c>
      <c r="O60" s="1113">
        <f t="shared" si="47"/>
        <v>9.2100000000000009</v>
      </c>
      <c r="P60" s="1113">
        <f t="shared" si="45"/>
        <v>2.2200000000000002</v>
      </c>
      <c r="Q60" s="1114">
        <f t="shared" si="46"/>
        <v>11.430000000000001</v>
      </c>
    </row>
    <row r="61" spans="1:17" ht="16.5" customHeight="1" x14ac:dyDescent="0.25">
      <c r="A61" s="945" t="s">
        <v>514</v>
      </c>
      <c r="B61" s="242"/>
      <c r="C61" s="975"/>
      <c r="D61" s="1113"/>
      <c r="E61" s="1113"/>
      <c r="F61" s="1113"/>
      <c r="G61" s="1113"/>
      <c r="H61" s="1113"/>
      <c r="I61" s="1114"/>
      <c r="J61" s="939">
        <v>1</v>
      </c>
      <c r="K61" s="998">
        <f t="shared" si="31"/>
        <v>6.2899999999999996E-3</v>
      </c>
      <c r="L61" s="1113">
        <v>732</v>
      </c>
      <c r="M61" s="1113">
        <f t="shared" si="38"/>
        <v>4.6042799999999993</v>
      </c>
      <c r="N61" s="1117">
        <v>1</v>
      </c>
      <c r="O61" s="1113">
        <f t="shared" si="47"/>
        <v>4.5999999999999996</v>
      </c>
      <c r="P61" s="1113">
        <f t="shared" si="45"/>
        <v>1.1100000000000001</v>
      </c>
      <c r="Q61" s="1114">
        <f t="shared" si="46"/>
        <v>5.71</v>
      </c>
    </row>
    <row r="62" spans="1:17" ht="16.5" customHeight="1" x14ac:dyDescent="0.25">
      <c r="A62" s="945" t="s">
        <v>514</v>
      </c>
      <c r="B62" s="242"/>
      <c r="C62" s="975"/>
      <c r="D62" s="1113"/>
      <c r="E62" s="1113"/>
      <c r="F62" s="1113"/>
      <c r="G62" s="1113"/>
      <c r="H62" s="1113"/>
      <c r="I62" s="1114"/>
      <c r="J62" s="939">
        <v>1</v>
      </c>
      <c r="K62" s="998">
        <f t="shared" si="31"/>
        <v>6.2899999999999996E-3</v>
      </c>
      <c r="L62" s="1113">
        <v>732</v>
      </c>
      <c r="M62" s="1113">
        <f t="shared" si="38"/>
        <v>4.6042799999999993</v>
      </c>
      <c r="N62" s="1117">
        <v>1</v>
      </c>
      <c r="O62" s="1113">
        <f t="shared" si="47"/>
        <v>4.5999999999999996</v>
      </c>
      <c r="P62" s="1113">
        <f t="shared" si="45"/>
        <v>1.1100000000000001</v>
      </c>
      <c r="Q62" s="1114">
        <f t="shared" si="46"/>
        <v>5.71</v>
      </c>
    </row>
    <row r="63" spans="1:17" ht="16.5" customHeight="1" x14ac:dyDescent="0.25">
      <c r="A63" s="945" t="s">
        <v>514</v>
      </c>
      <c r="B63" s="242"/>
      <c r="C63" s="975"/>
      <c r="D63" s="1113"/>
      <c r="E63" s="1113"/>
      <c r="F63" s="1113"/>
      <c r="G63" s="1113"/>
      <c r="H63" s="1113"/>
      <c r="I63" s="1114"/>
      <c r="J63" s="939">
        <v>2</v>
      </c>
      <c r="K63" s="998">
        <f t="shared" si="31"/>
        <v>1.2579999999999999E-2</v>
      </c>
      <c r="L63" s="1113">
        <v>732</v>
      </c>
      <c r="M63" s="1113">
        <f t="shared" si="38"/>
        <v>9.2085599999999985</v>
      </c>
      <c r="N63" s="1117">
        <v>1</v>
      </c>
      <c r="O63" s="1113">
        <f t="shared" si="47"/>
        <v>9.2100000000000009</v>
      </c>
      <c r="P63" s="1113">
        <f t="shared" si="45"/>
        <v>2.2200000000000002</v>
      </c>
      <c r="Q63" s="1114">
        <f t="shared" si="46"/>
        <v>11.430000000000001</v>
      </c>
    </row>
    <row r="64" spans="1:17" ht="16.5" customHeight="1" x14ac:dyDescent="0.25">
      <c r="A64" s="945" t="s">
        <v>514</v>
      </c>
      <c r="B64" s="242"/>
      <c r="C64" s="975"/>
      <c r="D64" s="1113"/>
      <c r="E64" s="1113"/>
      <c r="F64" s="1113"/>
      <c r="G64" s="1113"/>
      <c r="H64" s="1113"/>
      <c r="I64" s="1114"/>
      <c r="J64" s="939">
        <v>1</v>
      </c>
      <c r="K64" s="998">
        <f t="shared" si="31"/>
        <v>6.2899999999999996E-3</v>
      </c>
      <c r="L64" s="1113">
        <v>732</v>
      </c>
      <c r="M64" s="1113">
        <f t="shared" si="38"/>
        <v>4.6042799999999993</v>
      </c>
      <c r="N64" s="1117">
        <v>1</v>
      </c>
      <c r="O64" s="1113">
        <f t="shared" si="47"/>
        <v>4.5999999999999996</v>
      </c>
      <c r="P64" s="1113">
        <f t="shared" si="45"/>
        <v>1.1100000000000001</v>
      </c>
      <c r="Q64" s="1114">
        <f t="shared" si="46"/>
        <v>5.71</v>
      </c>
    </row>
    <row r="65" spans="1:76" ht="36" customHeight="1" x14ac:dyDescent="0.25">
      <c r="A65" s="999" t="s">
        <v>8</v>
      </c>
      <c r="B65" s="247"/>
      <c r="C65" s="976"/>
      <c r="D65" s="972"/>
      <c r="E65" s="972"/>
      <c r="F65" s="972"/>
      <c r="G65" s="972"/>
      <c r="H65" s="972"/>
      <c r="I65" s="973"/>
      <c r="J65" s="978">
        <f>SUM(J66:J68)</f>
        <v>5</v>
      </c>
      <c r="K65" s="980">
        <f>SUM(K66:K68)</f>
        <v>3.1449999999999999E-2</v>
      </c>
      <c r="L65" s="972"/>
      <c r="M65" s="972"/>
      <c r="N65" s="1117">
        <v>1</v>
      </c>
      <c r="O65" s="980">
        <f>SUM(O66:O68)</f>
        <v>19.05</v>
      </c>
      <c r="P65" s="980">
        <f t="shared" ref="P65:Q65" si="48">SUM(P66:P68)</f>
        <v>4.6000000000000005</v>
      </c>
      <c r="Q65" s="981">
        <f t="shared" si="48"/>
        <v>23.650000000000002</v>
      </c>
    </row>
    <row r="66" spans="1:76" ht="16.5" customHeight="1" x14ac:dyDescent="0.25">
      <c r="A66" s="945" t="s">
        <v>601</v>
      </c>
      <c r="B66" s="242"/>
      <c r="C66" s="975"/>
      <c r="D66" s="1113"/>
      <c r="E66" s="1113"/>
      <c r="F66" s="1113"/>
      <c r="G66" s="1113"/>
      <c r="H66" s="1113"/>
      <c r="I66" s="1114"/>
      <c r="J66" s="939">
        <v>2</v>
      </c>
      <c r="K66" s="998">
        <f t="shared" si="31"/>
        <v>1.2579999999999999E-2</v>
      </c>
      <c r="L66" s="1113">
        <v>606</v>
      </c>
      <c r="M66" s="1113">
        <f t="shared" si="38"/>
        <v>7.6234799999999998</v>
      </c>
      <c r="N66" s="1117">
        <v>1</v>
      </c>
      <c r="O66" s="1113">
        <f t="shared" ref="O66" si="49">ROUND(M66*N66,2)</f>
        <v>7.62</v>
      </c>
      <c r="P66" s="1113">
        <f t="shared" ref="P66:P68" si="50">ROUND(O66*0.2409,2)</f>
        <v>1.84</v>
      </c>
      <c r="Q66" s="1114">
        <f t="shared" ref="Q66:Q68" si="51">SUM(O66:P66)</f>
        <v>9.4600000000000009</v>
      </c>
    </row>
    <row r="67" spans="1:76" ht="16.5" customHeight="1" x14ac:dyDescent="0.25">
      <c r="A67" s="945" t="s">
        <v>601</v>
      </c>
      <c r="B67" s="242"/>
      <c r="C67" s="975"/>
      <c r="D67" s="1113"/>
      <c r="E67" s="1113"/>
      <c r="F67" s="1113"/>
      <c r="G67" s="1113"/>
      <c r="H67" s="1113"/>
      <c r="I67" s="1114"/>
      <c r="J67" s="939">
        <v>2</v>
      </c>
      <c r="K67" s="998">
        <f t="shared" si="31"/>
        <v>1.2579999999999999E-2</v>
      </c>
      <c r="L67" s="1113">
        <v>606</v>
      </c>
      <c r="M67" s="1113">
        <f t="shared" si="38"/>
        <v>7.6234799999999998</v>
      </c>
      <c r="N67" s="1117">
        <v>1</v>
      </c>
      <c r="O67" s="1113">
        <f t="shared" ref="O67:O68" si="52">ROUND(M67*N67,2)</f>
        <v>7.62</v>
      </c>
      <c r="P67" s="1113">
        <f t="shared" si="50"/>
        <v>1.84</v>
      </c>
      <c r="Q67" s="1114">
        <f t="shared" si="51"/>
        <v>9.4600000000000009</v>
      </c>
    </row>
    <row r="68" spans="1:76" ht="16.5" customHeight="1" x14ac:dyDescent="0.25">
      <c r="A68" s="945" t="s">
        <v>601</v>
      </c>
      <c r="B68" s="242"/>
      <c r="C68" s="975"/>
      <c r="D68" s="1113"/>
      <c r="E68" s="1113"/>
      <c r="F68" s="1113"/>
      <c r="G68" s="1113"/>
      <c r="H68" s="1113"/>
      <c r="I68" s="1114"/>
      <c r="J68" s="939">
        <v>1</v>
      </c>
      <c r="K68" s="998">
        <f t="shared" si="31"/>
        <v>6.2899999999999996E-3</v>
      </c>
      <c r="L68" s="1113">
        <v>606</v>
      </c>
      <c r="M68" s="1113">
        <f t="shared" si="38"/>
        <v>3.8117399999999999</v>
      </c>
      <c r="N68" s="1117">
        <v>1</v>
      </c>
      <c r="O68" s="1113">
        <f t="shared" si="52"/>
        <v>3.81</v>
      </c>
      <c r="P68" s="1113">
        <f t="shared" si="50"/>
        <v>0.92</v>
      </c>
      <c r="Q68" s="1114">
        <f t="shared" si="51"/>
        <v>4.7300000000000004</v>
      </c>
    </row>
    <row r="69" spans="1:76" s="348" customFormat="1" ht="24.75" customHeight="1" x14ac:dyDescent="0.25">
      <c r="A69" s="925" t="s">
        <v>179</v>
      </c>
      <c r="B69" s="1259"/>
      <c r="C69" s="982"/>
      <c r="D69" s="1112"/>
      <c r="E69" s="1112"/>
      <c r="F69" s="1112"/>
      <c r="G69" s="1112"/>
      <c r="H69" s="1112"/>
      <c r="I69" s="937"/>
      <c r="J69" s="935">
        <f>J70+J72+J77+J81</f>
        <v>22</v>
      </c>
      <c r="K69" s="1002">
        <f>K70+K72+K77+K81</f>
        <v>0.13838</v>
      </c>
      <c r="L69" s="1112"/>
      <c r="M69" s="1112"/>
      <c r="N69" s="1121"/>
      <c r="O69" s="1112">
        <f>O70+O72+O77+O81</f>
        <v>120.18</v>
      </c>
      <c r="P69" s="1112">
        <f>P70+P72+P77+P81</f>
        <v>28.97</v>
      </c>
      <c r="Q69" s="937">
        <f>Q70+Q72+Q77+Q81</f>
        <v>149.14999999999998</v>
      </c>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row>
    <row r="70" spans="1:76" ht="48.75" customHeight="1" x14ac:dyDescent="0.25">
      <c r="A70" s="999" t="s">
        <v>11</v>
      </c>
      <c r="B70" s="247"/>
      <c r="C70" s="976"/>
      <c r="D70" s="972"/>
      <c r="E70" s="972"/>
      <c r="F70" s="972"/>
      <c r="G70" s="972"/>
      <c r="H70" s="972"/>
      <c r="I70" s="973"/>
      <c r="J70" s="978">
        <f>J71</f>
        <v>2</v>
      </c>
      <c r="K70" s="980">
        <f>K71</f>
        <v>1.2579999999999999E-2</v>
      </c>
      <c r="L70" s="972"/>
      <c r="M70" s="972"/>
      <c r="N70" s="1118"/>
      <c r="O70" s="972">
        <f>O71</f>
        <v>23.52</v>
      </c>
      <c r="P70" s="972">
        <f t="shared" ref="P70:Q70" si="53">P71</f>
        <v>5.67</v>
      </c>
      <c r="Q70" s="973">
        <f t="shared" si="53"/>
        <v>29.189999999999998</v>
      </c>
    </row>
    <row r="71" spans="1:76" ht="16.5" customHeight="1" x14ac:dyDescent="0.25">
      <c r="A71" s="945" t="s">
        <v>666</v>
      </c>
      <c r="B71" s="242"/>
      <c r="C71" s="975"/>
      <c r="D71" s="1113"/>
      <c r="E71" s="1113"/>
      <c r="F71" s="1113"/>
      <c r="G71" s="1113"/>
      <c r="H71" s="1113"/>
      <c r="I71" s="1114"/>
      <c r="J71" s="939">
        <v>2</v>
      </c>
      <c r="K71" s="998">
        <f t="shared" ref="K71" si="54">ROUND(J71/159,5)</f>
        <v>1.2579999999999999E-2</v>
      </c>
      <c r="L71" s="1113">
        <v>1870</v>
      </c>
      <c r="M71" s="1113">
        <f t="shared" ref="M71:M82" si="55">L71*K71</f>
        <v>23.5246</v>
      </c>
      <c r="N71" s="1117">
        <v>1</v>
      </c>
      <c r="O71" s="1113">
        <f>ROUND(M71*N71,2)</f>
        <v>23.52</v>
      </c>
      <c r="P71" s="1113">
        <f t="shared" ref="P71" si="56">ROUND(O71*0.2409,2)</f>
        <v>5.67</v>
      </c>
      <c r="Q71" s="1114">
        <f t="shared" ref="Q71" si="57">SUM(O71:P71)</f>
        <v>29.189999999999998</v>
      </c>
    </row>
    <row r="72" spans="1:76" ht="72" customHeight="1" x14ac:dyDescent="0.25">
      <c r="A72" s="999" t="s">
        <v>9</v>
      </c>
      <c r="B72" s="247"/>
      <c r="C72" s="976"/>
      <c r="D72" s="972"/>
      <c r="E72" s="972"/>
      <c r="F72" s="972"/>
      <c r="G72" s="972"/>
      <c r="H72" s="972"/>
      <c r="I72" s="973"/>
      <c r="J72" s="978">
        <f>SUM(J73:J76)</f>
        <v>4</v>
      </c>
      <c r="K72" s="980">
        <f>SUM(K73:K76)</f>
        <v>2.5159999999999998E-2</v>
      </c>
      <c r="L72" s="972"/>
      <c r="M72" s="972"/>
      <c r="N72" s="1117">
        <v>1</v>
      </c>
      <c r="O72" s="972">
        <f>SUM(O73:O76)</f>
        <v>26.16</v>
      </c>
      <c r="P72" s="972">
        <f t="shared" ref="P72:Q72" si="58">SUM(P73:P76)</f>
        <v>6.32</v>
      </c>
      <c r="Q72" s="973">
        <f t="shared" si="58"/>
        <v>32.480000000000004</v>
      </c>
    </row>
    <row r="73" spans="1:76" ht="16.5" customHeight="1" x14ac:dyDescent="0.25">
      <c r="A73" s="945" t="s">
        <v>620</v>
      </c>
      <c r="B73" s="242"/>
      <c r="C73" s="975"/>
      <c r="D73" s="1113"/>
      <c r="E73" s="1113"/>
      <c r="F73" s="1113"/>
      <c r="G73" s="1113"/>
      <c r="H73" s="1113"/>
      <c r="I73" s="1114"/>
      <c r="J73" s="939">
        <v>1</v>
      </c>
      <c r="K73" s="998">
        <f t="shared" ref="K73:K76" si="59">ROUND(J73/159,5)</f>
        <v>6.2899999999999996E-3</v>
      </c>
      <c r="L73" s="1113">
        <v>1040</v>
      </c>
      <c r="M73" s="1113">
        <f t="shared" si="55"/>
        <v>6.5415999999999999</v>
      </c>
      <c r="N73" s="1117">
        <v>1</v>
      </c>
      <c r="O73" s="1113">
        <f t="shared" ref="O73" si="60">ROUND(M73*N73,2)</f>
        <v>6.54</v>
      </c>
      <c r="P73" s="1113">
        <f t="shared" ref="P73:P82" si="61">ROUND(O73*0.2409,2)</f>
        <v>1.58</v>
      </c>
      <c r="Q73" s="1114">
        <f t="shared" ref="Q73:Q82" si="62">SUM(O73:P73)</f>
        <v>8.120000000000001</v>
      </c>
    </row>
    <row r="74" spans="1:76" ht="16.5" customHeight="1" x14ac:dyDescent="0.25">
      <c r="A74" s="945" t="s">
        <v>620</v>
      </c>
      <c r="B74" s="242"/>
      <c r="C74" s="975"/>
      <c r="D74" s="1113"/>
      <c r="E74" s="1113"/>
      <c r="F74" s="1113"/>
      <c r="G74" s="1113"/>
      <c r="H74" s="1113"/>
      <c r="I74" s="1114"/>
      <c r="J74" s="939">
        <v>1</v>
      </c>
      <c r="K74" s="998">
        <f t="shared" si="59"/>
        <v>6.2899999999999996E-3</v>
      </c>
      <c r="L74" s="1113">
        <v>1040</v>
      </c>
      <c r="M74" s="1113">
        <f t="shared" si="55"/>
        <v>6.5415999999999999</v>
      </c>
      <c r="N74" s="1117">
        <v>1</v>
      </c>
      <c r="O74" s="1113">
        <f t="shared" ref="O74:O76" si="63">ROUND(M74*N74,2)</f>
        <v>6.54</v>
      </c>
      <c r="P74" s="1113">
        <f t="shared" si="61"/>
        <v>1.58</v>
      </c>
      <c r="Q74" s="1114">
        <f t="shared" si="62"/>
        <v>8.120000000000001</v>
      </c>
    </row>
    <row r="75" spans="1:76" ht="16.5" customHeight="1" x14ac:dyDescent="0.25">
      <c r="A75" s="945" t="s">
        <v>620</v>
      </c>
      <c r="B75" s="242"/>
      <c r="C75" s="975"/>
      <c r="D75" s="1113"/>
      <c r="E75" s="1113"/>
      <c r="F75" s="1113"/>
      <c r="G75" s="1113"/>
      <c r="H75" s="1113"/>
      <c r="I75" s="1114"/>
      <c r="J75" s="939">
        <v>1</v>
      </c>
      <c r="K75" s="998">
        <f t="shared" si="59"/>
        <v>6.2899999999999996E-3</v>
      </c>
      <c r="L75" s="1113">
        <v>1040</v>
      </c>
      <c r="M75" s="1113">
        <f t="shared" si="55"/>
        <v>6.5415999999999999</v>
      </c>
      <c r="N75" s="1117">
        <v>1</v>
      </c>
      <c r="O75" s="1113">
        <f t="shared" si="63"/>
        <v>6.54</v>
      </c>
      <c r="P75" s="1113">
        <f t="shared" si="61"/>
        <v>1.58</v>
      </c>
      <c r="Q75" s="1114">
        <f t="shared" si="62"/>
        <v>8.120000000000001</v>
      </c>
    </row>
    <row r="76" spans="1:76" ht="16.5" customHeight="1" x14ac:dyDescent="0.25">
      <c r="A76" s="945" t="s">
        <v>620</v>
      </c>
      <c r="B76" s="242"/>
      <c r="C76" s="975"/>
      <c r="D76" s="1113"/>
      <c r="E76" s="1113"/>
      <c r="F76" s="1113"/>
      <c r="G76" s="1113"/>
      <c r="H76" s="1113"/>
      <c r="I76" s="1114"/>
      <c r="J76" s="939">
        <v>1</v>
      </c>
      <c r="K76" s="998">
        <f t="shared" si="59"/>
        <v>6.2899999999999996E-3</v>
      </c>
      <c r="L76" s="1113">
        <v>1040</v>
      </c>
      <c r="M76" s="1113">
        <f t="shared" si="55"/>
        <v>6.5415999999999999</v>
      </c>
      <c r="N76" s="1117">
        <v>1</v>
      </c>
      <c r="O76" s="1113">
        <f t="shared" si="63"/>
        <v>6.54</v>
      </c>
      <c r="P76" s="1113">
        <f t="shared" si="61"/>
        <v>1.58</v>
      </c>
      <c r="Q76" s="1114">
        <f t="shared" si="62"/>
        <v>8.120000000000001</v>
      </c>
    </row>
    <row r="77" spans="1:76" ht="57" customHeight="1" x14ac:dyDescent="0.25">
      <c r="A77" s="999" t="s">
        <v>10</v>
      </c>
      <c r="B77" s="247"/>
      <c r="C77" s="976"/>
      <c r="D77" s="972"/>
      <c r="E77" s="972"/>
      <c r="F77" s="972"/>
      <c r="G77" s="972"/>
      <c r="H77" s="972"/>
      <c r="I77" s="973"/>
      <c r="J77" s="978">
        <f>SUM(J78:J80)</f>
        <v>12</v>
      </c>
      <c r="K77" s="980">
        <f>SUM(K78:K80)</f>
        <v>7.5480000000000005E-2</v>
      </c>
      <c r="L77" s="972"/>
      <c r="M77" s="972"/>
      <c r="N77" s="1117">
        <v>1</v>
      </c>
      <c r="O77" s="972">
        <f>SUM(O78:O80)</f>
        <v>55.25</v>
      </c>
      <c r="P77" s="972">
        <f t="shared" ref="P77:Q77" si="64">SUM(P78:P80)</f>
        <v>13.309999999999999</v>
      </c>
      <c r="Q77" s="973">
        <f t="shared" si="64"/>
        <v>68.559999999999988</v>
      </c>
    </row>
    <row r="78" spans="1:76" ht="16.5" customHeight="1" x14ac:dyDescent="0.25">
      <c r="A78" s="945" t="s">
        <v>514</v>
      </c>
      <c r="B78" s="242"/>
      <c r="C78" s="975"/>
      <c r="D78" s="1113"/>
      <c r="E78" s="1113"/>
      <c r="F78" s="1113"/>
      <c r="G78" s="1113"/>
      <c r="H78" s="1113"/>
      <c r="I78" s="1114"/>
      <c r="J78" s="939">
        <v>4</v>
      </c>
      <c r="K78" s="998">
        <f t="shared" ref="K78:K80" si="65">ROUND(J78/159,5)</f>
        <v>2.5159999999999998E-2</v>
      </c>
      <c r="L78" s="1113">
        <v>732</v>
      </c>
      <c r="M78" s="1113">
        <f t="shared" si="55"/>
        <v>18.417119999999997</v>
      </c>
      <c r="N78" s="1117">
        <v>1</v>
      </c>
      <c r="O78" s="1113">
        <f t="shared" ref="O78" si="66">ROUND(M78*N78,2)</f>
        <v>18.420000000000002</v>
      </c>
      <c r="P78" s="1113">
        <f t="shared" si="61"/>
        <v>4.4400000000000004</v>
      </c>
      <c r="Q78" s="1114">
        <f t="shared" si="62"/>
        <v>22.860000000000003</v>
      </c>
    </row>
    <row r="79" spans="1:76" ht="16.5" customHeight="1" x14ac:dyDescent="0.25">
      <c r="A79" s="945" t="s">
        <v>514</v>
      </c>
      <c r="B79" s="242"/>
      <c r="C79" s="975"/>
      <c r="D79" s="1113"/>
      <c r="E79" s="1113"/>
      <c r="F79" s="1113"/>
      <c r="G79" s="1113"/>
      <c r="H79" s="1113"/>
      <c r="I79" s="1114"/>
      <c r="J79" s="939">
        <v>7</v>
      </c>
      <c r="K79" s="998">
        <f t="shared" si="65"/>
        <v>4.403E-2</v>
      </c>
      <c r="L79" s="1113">
        <v>732</v>
      </c>
      <c r="M79" s="1113">
        <f t="shared" si="55"/>
        <v>32.229959999999998</v>
      </c>
      <c r="N79" s="1117">
        <v>1</v>
      </c>
      <c r="O79" s="1113">
        <f t="shared" ref="O79:O80" si="67">ROUND(M79*N79,2)</f>
        <v>32.229999999999997</v>
      </c>
      <c r="P79" s="1113">
        <f t="shared" si="61"/>
        <v>7.76</v>
      </c>
      <c r="Q79" s="1114">
        <f t="shared" si="62"/>
        <v>39.989999999999995</v>
      </c>
    </row>
    <row r="80" spans="1:76" ht="16.5" customHeight="1" x14ac:dyDescent="0.25">
      <c r="A80" s="945" t="s">
        <v>514</v>
      </c>
      <c r="B80" s="242"/>
      <c r="C80" s="975"/>
      <c r="D80" s="1113"/>
      <c r="E80" s="1113"/>
      <c r="F80" s="1113"/>
      <c r="G80" s="1113"/>
      <c r="H80" s="1113"/>
      <c r="I80" s="1114"/>
      <c r="J80" s="939">
        <v>1</v>
      </c>
      <c r="K80" s="998">
        <f t="shared" si="65"/>
        <v>6.2899999999999996E-3</v>
      </c>
      <c r="L80" s="1113">
        <v>732</v>
      </c>
      <c r="M80" s="1113">
        <f t="shared" si="55"/>
        <v>4.6042799999999993</v>
      </c>
      <c r="N80" s="1117">
        <v>1</v>
      </c>
      <c r="O80" s="1113">
        <f t="shared" si="67"/>
        <v>4.5999999999999996</v>
      </c>
      <c r="P80" s="1113">
        <f t="shared" si="61"/>
        <v>1.1100000000000001</v>
      </c>
      <c r="Q80" s="1114">
        <f t="shared" si="62"/>
        <v>5.71</v>
      </c>
    </row>
    <row r="81" spans="1:76" ht="30.75" customHeight="1" x14ac:dyDescent="0.25">
      <c r="A81" s="999" t="s">
        <v>8</v>
      </c>
      <c r="B81" s="247"/>
      <c r="C81" s="976"/>
      <c r="D81" s="972"/>
      <c r="E81" s="972"/>
      <c r="F81" s="972"/>
      <c r="G81" s="972"/>
      <c r="H81" s="972"/>
      <c r="I81" s="973"/>
      <c r="J81" s="978">
        <v>4</v>
      </c>
      <c r="K81" s="980">
        <v>2.5159999999999998E-2</v>
      </c>
      <c r="L81" s="972"/>
      <c r="M81" s="972"/>
      <c r="N81" s="1117">
        <v>1</v>
      </c>
      <c r="O81" s="972">
        <f>SUM(O82:O82)</f>
        <v>15.25</v>
      </c>
      <c r="P81" s="972">
        <f t="shared" ref="P81:Q81" si="68">SUM(P82:P82)</f>
        <v>3.67</v>
      </c>
      <c r="Q81" s="973">
        <f t="shared" si="68"/>
        <v>18.920000000000002</v>
      </c>
    </row>
    <row r="82" spans="1:76" ht="15.75" customHeight="1" x14ac:dyDescent="0.25">
      <c r="A82" s="945" t="s">
        <v>601</v>
      </c>
      <c r="B82" s="242"/>
      <c r="C82" s="975"/>
      <c r="D82" s="1113"/>
      <c r="E82" s="1113"/>
      <c r="F82" s="1113"/>
      <c r="G82" s="1113"/>
      <c r="H82" s="1113"/>
      <c r="I82" s="1114"/>
      <c r="J82" s="939">
        <v>4</v>
      </c>
      <c r="K82" s="998">
        <f t="shared" ref="K82" si="69">ROUND(J82/159,5)</f>
        <v>2.5159999999999998E-2</v>
      </c>
      <c r="L82" s="1113">
        <v>606</v>
      </c>
      <c r="M82" s="1113">
        <f t="shared" si="55"/>
        <v>15.24696</v>
      </c>
      <c r="N82" s="1117">
        <v>1</v>
      </c>
      <c r="O82" s="1113">
        <f t="shared" ref="O82" si="70">ROUND(M82*N82,2)</f>
        <v>15.25</v>
      </c>
      <c r="P82" s="1113">
        <f t="shared" si="61"/>
        <v>3.67</v>
      </c>
      <c r="Q82" s="1114">
        <f t="shared" si="62"/>
        <v>18.920000000000002</v>
      </c>
    </row>
    <row r="83" spans="1:76" s="348" customFormat="1" ht="24" customHeight="1" x14ac:dyDescent="0.25">
      <c r="A83" s="925" t="s">
        <v>2201</v>
      </c>
      <c r="B83" s="1260">
        <f>B84+B103+B110+B115</f>
        <v>678</v>
      </c>
      <c r="C83" s="637">
        <f t="shared" ref="C83:I83" si="71">C84+C103+C110+C115</f>
        <v>4.2641399999999994</v>
      </c>
      <c r="D83" s="1260"/>
      <c r="E83" s="1260"/>
      <c r="F83" s="1260"/>
      <c r="G83" s="1260">
        <f t="shared" si="71"/>
        <v>931.16</v>
      </c>
      <c r="H83" s="1260">
        <f t="shared" si="71"/>
        <v>224.33</v>
      </c>
      <c r="I83" s="1261">
        <f t="shared" si="71"/>
        <v>1155.4899999999998</v>
      </c>
      <c r="J83" s="935">
        <f>J84+J103+J110+J115</f>
        <v>1872</v>
      </c>
      <c r="K83" s="1002">
        <f>K84+K103+K110+K115</f>
        <v>11.773569999999999</v>
      </c>
      <c r="L83" s="1112"/>
      <c r="M83" s="1112"/>
      <c r="N83" s="1121"/>
      <c r="O83" s="1112">
        <f>O84+O103+O110+O115</f>
        <v>12968.110000000002</v>
      </c>
      <c r="P83" s="1112">
        <f t="shared" ref="P83:Q83" si="72">P84+P103+P110+P115</f>
        <v>3124.0099999999998</v>
      </c>
      <c r="Q83" s="937">
        <f t="shared" si="72"/>
        <v>16092.119999999999</v>
      </c>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c r="BI83" s="146"/>
      <c r="BJ83" s="146"/>
      <c r="BK83" s="146"/>
      <c r="BL83" s="146"/>
      <c r="BM83" s="146"/>
      <c r="BN83" s="146"/>
      <c r="BO83" s="146"/>
      <c r="BP83" s="146"/>
      <c r="BQ83" s="146"/>
      <c r="BR83" s="146"/>
      <c r="BS83" s="146"/>
      <c r="BT83" s="146"/>
      <c r="BU83" s="146"/>
      <c r="BV83" s="146"/>
      <c r="BW83" s="146"/>
      <c r="BX83" s="146"/>
    </row>
    <row r="84" spans="1:76" ht="48" customHeight="1" x14ac:dyDescent="0.25">
      <c r="A84" s="999" t="s">
        <v>11</v>
      </c>
      <c r="B84" s="1095">
        <f>SUM(B85:B102)</f>
        <v>192</v>
      </c>
      <c r="C84" s="997">
        <f t="shared" ref="C84:I84" si="73">SUM(C85:C102)</f>
        <v>1.20753</v>
      </c>
      <c r="D84" s="1095"/>
      <c r="E84" s="1095"/>
      <c r="F84" s="1095"/>
      <c r="G84" s="1095">
        <f t="shared" si="73"/>
        <v>399.41999999999996</v>
      </c>
      <c r="H84" s="1095">
        <f t="shared" si="73"/>
        <v>96.219999999999985</v>
      </c>
      <c r="I84" s="1096">
        <f t="shared" si="73"/>
        <v>495.63999999999993</v>
      </c>
      <c r="J84" s="978">
        <f>SUM(J85:J102)</f>
        <v>551</v>
      </c>
      <c r="K84" s="980">
        <f>SUM(K85:K102)</f>
        <v>3.4653999999999998</v>
      </c>
      <c r="L84" s="972"/>
      <c r="M84" s="972"/>
      <c r="N84" s="1118"/>
      <c r="O84" s="972">
        <f>SUM(O85:O102)</f>
        <v>5792.4000000000015</v>
      </c>
      <c r="P84" s="972">
        <f t="shared" ref="P84:Q84" si="74">SUM(P85:P102)</f>
        <v>1395.39</v>
      </c>
      <c r="Q84" s="973">
        <f t="shared" si="74"/>
        <v>7187.7900000000009</v>
      </c>
    </row>
    <row r="85" spans="1:76" ht="15.75" customHeight="1" x14ac:dyDescent="0.25">
      <c r="A85" s="945" t="s">
        <v>667</v>
      </c>
      <c r="B85" s="443"/>
      <c r="C85" s="998"/>
      <c r="D85" s="1113"/>
      <c r="E85" s="1113"/>
      <c r="F85" s="1113"/>
      <c r="G85" s="1113"/>
      <c r="H85" s="1113"/>
      <c r="I85" s="1114"/>
      <c r="J85" s="939">
        <v>48</v>
      </c>
      <c r="K85" s="998">
        <f t="shared" ref="K85:K102" si="75">ROUND(J85/159,5)</f>
        <v>0.30188999999999999</v>
      </c>
      <c r="L85" s="1113">
        <v>1492</v>
      </c>
      <c r="M85" s="1113">
        <f>L85*K85</f>
        <v>450.41987999999998</v>
      </c>
      <c r="N85" s="1117">
        <v>1</v>
      </c>
      <c r="O85" s="1113">
        <f t="shared" ref="O85" si="76">ROUND(M85*N85,2)</f>
        <v>450.42</v>
      </c>
      <c r="P85" s="1113">
        <f t="shared" ref="P85:P108" si="77">ROUND(O85*0.2409,2)</f>
        <v>108.51</v>
      </c>
      <c r="Q85" s="1114">
        <f>SUM(O85:P85)</f>
        <v>558.93000000000006</v>
      </c>
    </row>
    <row r="86" spans="1:76" ht="15.75" customHeight="1" x14ac:dyDescent="0.25">
      <c r="A86" s="945" t="s">
        <v>667</v>
      </c>
      <c r="B86" s="443"/>
      <c r="C86" s="998"/>
      <c r="D86" s="1113"/>
      <c r="E86" s="1113"/>
      <c r="F86" s="1113"/>
      <c r="G86" s="1113"/>
      <c r="H86" s="1113"/>
      <c r="I86" s="1114"/>
      <c r="J86" s="939">
        <v>48</v>
      </c>
      <c r="K86" s="998">
        <f t="shared" si="75"/>
        <v>0.30188999999999999</v>
      </c>
      <c r="L86" s="1113">
        <v>1492</v>
      </c>
      <c r="M86" s="1113">
        <f>L86*K86</f>
        <v>450.41987999999998</v>
      </c>
      <c r="N86" s="1117">
        <v>1</v>
      </c>
      <c r="O86" s="1113">
        <f t="shared" ref="O86:O102" si="78">ROUND(M86*N86,2)</f>
        <v>450.42</v>
      </c>
      <c r="P86" s="1113">
        <f t="shared" si="77"/>
        <v>108.51</v>
      </c>
      <c r="Q86" s="1114">
        <f t="shared" ref="Q86:Q102" si="79">SUM(O86:P86)</f>
        <v>558.93000000000006</v>
      </c>
    </row>
    <row r="87" spans="1:76" ht="15.75" customHeight="1" x14ac:dyDescent="0.25">
      <c r="A87" s="945" t="s">
        <v>668</v>
      </c>
      <c r="B87" s="443"/>
      <c r="C87" s="998"/>
      <c r="D87" s="1113"/>
      <c r="E87" s="1113"/>
      <c r="F87" s="1113"/>
      <c r="G87" s="1113"/>
      <c r="H87" s="1113"/>
      <c r="I87" s="1114"/>
      <c r="J87" s="939">
        <v>36</v>
      </c>
      <c r="K87" s="998">
        <f t="shared" si="75"/>
        <v>0.22642000000000001</v>
      </c>
      <c r="L87" s="1113">
        <v>1482</v>
      </c>
      <c r="M87" s="1113">
        <f t="shared" ref="M87:M102" si="80">L87*K87</f>
        <v>335.55444</v>
      </c>
      <c r="N87" s="1117">
        <v>1</v>
      </c>
      <c r="O87" s="1113">
        <f t="shared" si="78"/>
        <v>335.55</v>
      </c>
      <c r="P87" s="1113">
        <f t="shared" si="77"/>
        <v>80.83</v>
      </c>
      <c r="Q87" s="1114">
        <f t="shared" si="79"/>
        <v>416.38</v>
      </c>
    </row>
    <row r="88" spans="1:76" ht="15.75" customHeight="1" x14ac:dyDescent="0.25">
      <c r="A88" s="945" t="s">
        <v>669</v>
      </c>
      <c r="B88" s="443">
        <v>24</v>
      </c>
      <c r="C88" s="998">
        <f t="shared" ref="C88:C102" si="81">ROUND(B88/159,5)</f>
        <v>0.15093999999999999</v>
      </c>
      <c r="D88" s="1113">
        <v>1358</v>
      </c>
      <c r="E88" s="1113">
        <f>D88*C88</f>
        <v>204.97651999999999</v>
      </c>
      <c r="F88" s="1117">
        <v>0.2</v>
      </c>
      <c r="G88" s="1113">
        <f>ROUND(E88*F88,2)</f>
        <v>41</v>
      </c>
      <c r="H88" s="1113">
        <f t="shared" ref="H88" si="82">ROUND(G88*0.2409,2)</f>
        <v>9.8800000000000008</v>
      </c>
      <c r="I88" s="1114">
        <f>SUM(G88:H88)</f>
        <v>50.88</v>
      </c>
      <c r="J88" s="939">
        <v>24</v>
      </c>
      <c r="K88" s="998">
        <f t="shared" si="75"/>
        <v>0.15093999999999999</v>
      </c>
      <c r="L88" s="1113">
        <v>1358</v>
      </c>
      <c r="M88" s="1113">
        <f t="shared" si="80"/>
        <v>204.97651999999999</v>
      </c>
      <c r="N88" s="1117">
        <v>1</v>
      </c>
      <c r="O88" s="1113">
        <f t="shared" si="78"/>
        <v>204.98</v>
      </c>
      <c r="P88" s="1113">
        <f t="shared" si="77"/>
        <v>49.38</v>
      </c>
      <c r="Q88" s="1114">
        <f t="shared" si="79"/>
        <v>254.35999999999999</v>
      </c>
    </row>
    <row r="89" spans="1:76" ht="15.75" customHeight="1" x14ac:dyDescent="0.25">
      <c r="A89" s="945" t="s">
        <v>669</v>
      </c>
      <c r="B89" s="443"/>
      <c r="C89" s="998"/>
      <c r="D89" s="1113"/>
      <c r="E89" s="1113"/>
      <c r="F89" s="1117"/>
      <c r="G89" s="1113"/>
      <c r="H89" s="1113"/>
      <c r="I89" s="1114"/>
      <c r="J89" s="939">
        <v>24</v>
      </c>
      <c r="K89" s="998">
        <f t="shared" si="75"/>
        <v>0.15093999999999999</v>
      </c>
      <c r="L89" s="1113">
        <v>1358</v>
      </c>
      <c r="M89" s="1113">
        <f t="shared" si="80"/>
        <v>204.97651999999999</v>
      </c>
      <c r="N89" s="1117">
        <v>1</v>
      </c>
      <c r="O89" s="1113">
        <f t="shared" si="78"/>
        <v>204.98</v>
      </c>
      <c r="P89" s="1113">
        <f t="shared" si="77"/>
        <v>49.38</v>
      </c>
      <c r="Q89" s="1114">
        <f t="shared" si="79"/>
        <v>254.35999999999999</v>
      </c>
    </row>
    <row r="90" spans="1:76" ht="15.75" customHeight="1" x14ac:dyDescent="0.25">
      <c r="A90" s="945" t="s">
        <v>669</v>
      </c>
      <c r="B90" s="443">
        <v>45</v>
      </c>
      <c r="C90" s="998">
        <f t="shared" si="81"/>
        <v>0.28301999999999999</v>
      </c>
      <c r="D90" s="1113">
        <v>1358</v>
      </c>
      <c r="E90" s="1113">
        <f t="shared" ref="E90:E102" si="83">D90*C90</f>
        <v>384.34116</v>
      </c>
      <c r="F90" s="1117">
        <v>0.2</v>
      </c>
      <c r="G90" s="1113">
        <f t="shared" ref="G90:G102" si="84">ROUND(E90*F90,2)</f>
        <v>76.87</v>
      </c>
      <c r="H90" s="1113">
        <f t="shared" ref="H90:H118" si="85">ROUND(G90*0.2409,2)</f>
        <v>18.52</v>
      </c>
      <c r="I90" s="1114">
        <f t="shared" ref="I90:I102" si="86">SUM(G90:H90)</f>
        <v>95.39</v>
      </c>
      <c r="J90" s="939">
        <v>24</v>
      </c>
      <c r="K90" s="998">
        <f t="shared" si="75"/>
        <v>0.15093999999999999</v>
      </c>
      <c r="L90" s="1113">
        <v>1358</v>
      </c>
      <c r="M90" s="1113">
        <f t="shared" si="80"/>
        <v>204.97651999999999</v>
      </c>
      <c r="N90" s="1117">
        <v>1</v>
      </c>
      <c r="O90" s="1113">
        <f t="shared" si="78"/>
        <v>204.98</v>
      </c>
      <c r="P90" s="1113">
        <f t="shared" si="77"/>
        <v>49.38</v>
      </c>
      <c r="Q90" s="1114">
        <f t="shared" si="79"/>
        <v>254.35999999999999</v>
      </c>
    </row>
    <row r="91" spans="1:76" ht="15.75" customHeight="1" x14ac:dyDescent="0.25">
      <c r="A91" s="945" t="s">
        <v>666</v>
      </c>
      <c r="B91" s="443">
        <v>24</v>
      </c>
      <c r="C91" s="998">
        <f t="shared" si="81"/>
        <v>0.15093999999999999</v>
      </c>
      <c r="D91" s="1113">
        <v>1870</v>
      </c>
      <c r="E91" s="1113">
        <f t="shared" si="83"/>
        <v>282.25779999999997</v>
      </c>
      <c r="F91" s="1117">
        <v>0.2</v>
      </c>
      <c r="G91" s="1113">
        <f t="shared" si="84"/>
        <v>56.45</v>
      </c>
      <c r="H91" s="1113">
        <f t="shared" si="85"/>
        <v>13.6</v>
      </c>
      <c r="I91" s="1114">
        <f t="shared" si="86"/>
        <v>70.05</v>
      </c>
      <c r="J91" s="939">
        <v>24</v>
      </c>
      <c r="K91" s="998">
        <f t="shared" si="75"/>
        <v>0.15093999999999999</v>
      </c>
      <c r="L91" s="1113">
        <v>1870</v>
      </c>
      <c r="M91" s="1113">
        <f t="shared" si="80"/>
        <v>282.25779999999997</v>
      </c>
      <c r="N91" s="1117">
        <v>1</v>
      </c>
      <c r="O91" s="1113">
        <f t="shared" si="78"/>
        <v>282.26</v>
      </c>
      <c r="P91" s="1113">
        <f t="shared" si="77"/>
        <v>68</v>
      </c>
      <c r="Q91" s="1114">
        <f t="shared" si="79"/>
        <v>350.26</v>
      </c>
    </row>
    <row r="92" spans="1:76" ht="15.75" customHeight="1" x14ac:dyDescent="0.25">
      <c r="A92" s="945" t="s">
        <v>666</v>
      </c>
      <c r="B92" s="443">
        <v>12</v>
      </c>
      <c r="C92" s="998">
        <f t="shared" si="81"/>
        <v>7.5469999999999995E-2</v>
      </c>
      <c r="D92" s="1113">
        <v>1870</v>
      </c>
      <c r="E92" s="1113">
        <f t="shared" si="83"/>
        <v>141.12889999999999</v>
      </c>
      <c r="F92" s="1117">
        <v>0.2</v>
      </c>
      <c r="G92" s="1113">
        <f t="shared" si="84"/>
        <v>28.23</v>
      </c>
      <c r="H92" s="1113">
        <f t="shared" si="85"/>
        <v>6.8</v>
      </c>
      <c r="I92" s="1114">
        <f t="shared" si="86"/>
        <v>35.03</v>
      </c>
      <c r="J92" s="939">
        <v>36</v>
      </c>
      <c r="K92" s="998">
        <f t="shared" si="75"/>
        <v>0.22642000000000001</v>
      </c>
      <c r="L92" s="1113">
        <v>1870</v>
      </c>
      <c r="M92" s="1113">
        <f t="shared" si="80"/>
        <v>423.40540000000004</v>
      </c>
      <c r="N92" s="1117">
        <v>1</v>
      </c>
      <c r="O92" s="1113">
        <f t="shared" si="78"/>
        <v>423.41</v>
      </c>
      <c r="P92" s="1113">
        <f t="shared" si="77"/>
        <v>102</v>
      </c>
      <c r="Q92" s="1114">
        <f t="shared" si="79"/>
        <v>525.41000000000008</v>
      </c>
    </row>
    <row r="93" spans="1:76" ht="15.75" customHeight="1" x14ac:dyDescent="0.25">
      <c r="A93" s="945" t="s">
        <v>666</v>
      </c>
      <c r="B93" s="443">
        <v>12</v>
      </c>
      <c r="C93" s="998">
        <f t="shared" si="81"/>
        <v>7.5469999999999995E-2</v>
      </c>
      <c r="D93" s="1113">
        <v>1870</v>
      </c>
      <c r="E93" s="1113">
        <f t="shared" si="83"/>
        <v>141.12889999999999</v>
      </c>
      <c r="F93" s="1117">
        <v>0.2</v>
      </c>
      <c r="G93" s="1113">
        <f t="shared" si="84"/>
        <v>28.23</v>
      </c>
      <c r="H93" s="1113">
        <f t="shared" si="85"/>
        <v>6.8</v>
      </c>
      <c r="I93" s="1114">
        <f t="shared" si="86"/>
        <v>35.03</v>
      </c>
      <c r="J93" s="939">
        <v>24</v>
      </c>
      <c r="K93" s="998">
        <f t="shared" si="75"/>
        <v>0.15093999999999999</v>
      </c>
      <c r="L93" s="1113">
        <v>1870</v>
      </c>
      <c r="M93" s="1113">
        <f t="shared" si="80"/>
        <v>282.25779999999997</v>
      </c>
      <c r="N93" s="1117">
        <v>1</v>
      </c>
      <c r="O93" s="1113">
        <f t="shared" si="78"/>
        <v>282.26</v>
      </c>
      <c r="P93" s="1113">
        <f t="shared" si="77"/>
        <v>68</v>
      </c>
      <c r="Q93" s="1114">
        <f t="shared" si="79"/>
        <v>350.26</v>
      </c>
    </row>
    <row r="94" spans="1:76" ht="15.75" customHeight="1" x14ac:dyDescent="0.25">
      <c r="A94" s="945" t="s">
        <v>666</v>
      </c>
      <c r="B94" s="443">
        <v>12</v>
      </c>
      <c r="C94" s="998">
        <f t="shared" si="81"/>
        <v>7.5469999999999995E-2</v>
      </c>
      <c r="D94" s="1113">
        <v>1870</v>
      </c>
      <c r="E94" s="1113">
        <f t="shared" si="83"/>
        <v>141.12889999999999</v>
      </c>
      <c r="F94" s="1117">
        <v>0.2</v>
      </c>
      <c r="G94" s="1113">
        <f t="shared" si="84"/>
        <v>28.23</v>
      </c>
      <c r="H94" s="1113">
        <f t="shared" si="85"/>
        <v>6.8</v>
      </c>
      <c r="I94" s="1114">
        <f t="shared" si="86"/>
        <v>35.03</v>
      </c>
      <c r="J94" s="939">
        <v>24</v>
      </c>
      <c r="K94" s="998">
        <f t="shared" si="75"/>
        <v>0.15093999999999999</v>
      </c>
      <c r="L94" s="1113">
        <v>1870</v>
      </c>
      <c r="M94" s="1113">
        <f t="shared" si="80"/>
        <v>282.25779999999997</v>
      </c>
      <c r="N94" s="1117">
        <v>1</v>
      </c>
      <c r="O94" s="1113">
        <f t="shared" si="78"/>
        <v>282.26</v>
      </c>
      <c r="P94" s="1113">
        <f t="shared" si="77"/>
        <v>68</v>
      </c>
      <c r="Q94" s="1114">
        <f t="shared" si="79"/>
        <v>350.26</v>
      </c>
    </row>
    <row r="95" spans="1:76" ht="15.75" customHeight="1" x14ac:dyDescent="0.25">
      <c r="A95" s="945" t="s">
        <v>666</v>
      </c>
      <c r="B95" s="443"/>
      <c r="C95" s="998"/>
      <c r="D95" s="1113"/>
      <c r="E95" s="1113"/>
      <c r="F95" s="1117"/>
      <c r="G95" s="1113"/>
      <c r="H95" s="1113"/>
      <c r="I95" s="1114"/>
      <c r="J95" s="939">
        <v>15</v>
      </c>
      <c r="K95" s="998">
        <f t="shared" si="75"/>
        <v>9.4339999999999993E-2</v>
      </c>
      <c r="L95" s="1113">
        <v>1870</v>
      </c>
      <c r="M95" s="1113">
        <f t="shared" si="80"/>
        <v>176.41579999999999</v>
      </c>
      <c r="N95" s="1117">
        <v>1</v>
      </c>
      <c r="O95" s="1113">
        <f t="shared" si="78"/>
        <v>176.42</v>
      </c>
      <c r="P95" s="1113">
        <f t="shared" si="77"/>
        <v>42.5</v>
      </c>
      <c r="Q95" s="1114">
        <f t="shared" si="79"/>
        <v>218.92</v>
      </c>
    </row>
    <row r="96" spans="1:76" ht="15.75" customHeight="1" x14ac:dyDescent="0.25">
      <c r="A96" s="945" t="s">
        <v>666</v>
      </c>
      <c r="B96" s="443">
        <v>12</v>
      </c>
      <c r="C96" s="998">
        <f t="shared" si="81"/>
        <v>7.5469999999999995E-2</v>
      </c>
      <c r="D96" s="1113">
        <v>1870</v>
      </c>
      <c r="E96" s="1113">
        <f t="shared" si="83"/>
        <v>141.12889999999999</v>
      </c>
      <c r="F96" s="1117">
        <v>0.2</v>
      </c>
      <c r="G96" s="1113">
        <f t="shared" si="84"/>
        <v>28.23</v>
      </c>
      <c r="H96" s="1113">
        <f t="shared" si="85"/>
        <v>6.8</v>
      </c>
      <c r="I96" s="1114">
        <f t="shared" si="86"/>
        <v>35.03</v>
      </c>
      <c r="J96" s="939">
        <v>60</v>
      </c>
      <c r="K96" s="998">
        <f t="shared" si="75"/>
        <v>0.37735999999999997</v>
      </c>
      <c r="L96" s="1113">
        <v>1870</v>
      </c>
      <c r="M96" s="1113">
        <f t="shared" si="80"/>
        <v>705.66319999999996</v>
      </c>
      <c r="N96" s="1117">
        <v>1</v>
      </c>
      <c r="O96" s="1113">
        <f t="shared" si="78"/>
        <v>705.66</v>
      </c>
      <c r="P96" s="1113">
        <f t="shared" si="77"/>
        <v>169.99</v>
      </c>
      <c r="Q96" s="1114">
        <f t="shared" si="79"/>
        <v>875.65</v>
      </c>
    </row>
    <row r="97" spans="1:17" ht="15.75" customHeight="1" x14ac:dyDescent="0.25">
      <c r="A97" s="945" t="s">
        <v>670</v>
      </c>
      <c r="B97" s="443">
        <v>12</v>
      </c>
      <c r="C97" s="998">
        <f t="shared" si="81"/>
        <v>7.5469999999999995E-2</v>
      </c>
      <c r="D97" s="1113">
        <v>1870</v>
      </c>
      <c r="E97" s="1113">
        <f t="shared" si="83"/>
        <v>141.12889999999999</v>
      </c>
      <c r="F97" s="1117">
        <v>0.2</v>
      </c>
      <c r="G97" s="1113">
        <f t="shared" si="84"/>
        <v>28.23</v>
      </c>
      <c r="H97" s="1113">
        <f t="shared" si="85"/>
        <v>6.8</v>
      </c>
      <c r="I97" s="1114">
        <f t="shared" si="86"/>
        <v>35.03</v>
      </c>
      <c r="J97" s="939">
        <v>24</v>
      </c>
      <c r="K97" s="998">
        <f t="shared" si="75"/>
        <v>0.15093999999999999</v>
      </c>
      <c r="L97" s="1113">
        <v>1870</v>
      </c>
      <c r="M97" s="1113">
        <f t="shared" si="80"/>
        <v>282.25779999999997</v>
      </c>
      <c r="N97" s="1117">
        <v>1</v>
      </c>
      <c r="O97" s="1113">
        <f t="shared" si="78"/>
        <v>282.26</v>
      </c>
      <c r="P97" s="1113">
        <f t="shared" si="77"/>
        <v>68</v>
      </c>
      <c r="Q97" s="1114">
        <f t="shared" si="79"/>
        <v>350.26</v>
      </c>
    </row>
    <row r="98" spans="1:17" ht="15.75" customHeight="1" x14ac:dyDescent="0.25">
      <c r="A98" s="945" t="s">
        <v>671</v>
      </c>
      <c r="B98" s="443">
        <v>12</v>
      </c>
      <c r="C98" s="998">
        <f t="shared" si="81"/>
        <v>7.5469999999999995E-2</v>
      </c>
      <c r="D98" s="1113">
        <v>1711</v>
      </c>
      <c r="E98" s="1113">
        <f t="shared" si="83"/>
        <v>129.12916999999999</v>
      </c>
      <c r="F98" s="1117">
        <v>0.2</v>
      </c>
      <c r="G98" s="1113">
        <f t="shared" si="84"/>
        <v>25.83</v>
      </c>
      <c r="H98" s="1113">
        <f t="shared" si="85"/>
        <v>6.22</v>
      </c>
      <c r="I98" s="1114">
        <f t="shared" si="86"/>
        <v>32.049999999999997</v>
      </c>
      <c r="J98" s="939">
        <v>24</v>
      </c>
      <c r="K98" s="998">
        <f t="shared" si="75"/>
        <v>0.15093999999999999</v>
      </c>
      <c r="L98" s="1113">
        <v>1711</v>
      </c>
      <c r="M98" s="1113">
        <f t="shared" si="80"/>
        <v>258.25833999999998</v>
      </c>
      <c r="N98" s="1117">
        <v>1</v>
      </c>
      <c r="O98" s="1113">
        <f t="shared" si="78"/>
        <v>258.26</v>
      </c>
      <c r="P98" s="1113">
        <f t="shared" si="77"/>
        <v>62.21</v>
      </c>
      <c r="Q98" s="1114">
        <f t="shared" si="79"/>
        <v>320.46999999999997</v>
      </c>
    </row>
    <row r="99" spans="1:17" ht="15.75" customHeight="1" x14ac:dyDescent="0.25">
      <c r="A99" s="945" t="s">
        <v>672</v>
      </c>
      <c r="B99" s="443">
        <v>12</v>
      </c>
      <c r="C99" s="998">
        <f t="shared" si="81"/>
        <v>7.5469999999999995E-2</v>
      </c>
      <c r="D99" s="1113">
        <v>1711</v>
      </c>
      <c r="E99" s="1113">
        <f t="shared" si="83"/>
        <v>129.12916999999999</v>
      </c>
      <c r="F99" s="1117">
        <v>0.2</v>
      </c>
      <c r="G99" s="1113">
        <f t="shared" si="84"/>
        <v>25.83</v>
      </c>
      <c r="H99" s="1113">
        <f t="shared" si="85"/>
        <v>6.22</v>
      </c>
      <c r="I99" s="1114">
        <f t="shared" si="86"/>
        <v>32.049999999999997</v>
      </c>
      <c r="J99" s="939">
        <v>35</v>
      </c>
      <c r="K99" s="998">
        <f t="shared" si="75"/>
        <v>0.22012999999999999</v>
      </c>
      <c r="L99" s="1113">
        <v>1711</v>
      </c>
      <c r="M99" s="1113">
        <f t="shared" si="80"/>
        <v>376.64242999999999</v>
      </c>
      <c r="N99" s="1117">
        <v>1</v>
      </c>
      <c r="O99" s="1113">
        <f t="shared" si="78"/>
        <v>376.64</v>
      </c>
      <c r="P99" s="1113">
        <f t="shared" si="77"/>
        <v>90.73</v>
      </c>
      <c r="Q99" s="1114">
        <f t="shared" si="79"/>
        <v>467.37</v>
      </c>
    </row>
    <row r="100" spans="1:17" ht="15.75" customHeight="1" x14ac:dyDescent="0.25">
      <c r="A100" s="945" t="s">
        <v>672</v>
      </c>
      <c r="B100" s="443">
        <v>12</v>
      </c>
      <c r="C100" s="998">
        <f t="shared" si="81"/>
        <v>7.5469999999999995E-2</v>
      </c>
      <c r="D100" s="1113">
        <v>1711</v>
      </c>
      <c r="E100" s="1113">
        <f t="shared" si="83"/>
        <v>129.12916999999999</v>
      </c>
      <c r="F100" s="1117">
        <v>0.2</v>
      </c>
      <c r="G100" s="1113">
        <f t="shared" si="84"/>
        <v>25.83</v>
      </c>
      <c r="H100" s="1113">
        <f t="shared" si="85"/>
        <v>6.22</v>
      </c>
      <c r="I100" s="1114">
        <f t="shared" si="86"/>
        <v>32.049999999999997</v>
      </c>
      <c r="J100" s="939">
        <v>24</v>
      </c>
      <c r="K100" s="998">
        <f t="shared" si="75"/>
        <v>0.15093999999999999</v>
      </c>
      <c r="L100" s="1113">
        <v>1711</v>
      </c>
      <c r="M100" s="1113">
        <f t="shared" si="80"/>
        <v>258.25833999999998</v>
      </c>
      <c r="N100" s="1117">
        <v>1</v>
      </c>
      <c r="O100" s="1113">
        <f t="shared" si="78"/>
        <v>258.26</v>
      </c>
      <c r="P100" s="1113">
        <f t="shared" si="77"/>
        <v>62.21</v>
      </c>
      <c r="Q100" s="1114">
        <f t="shared" si="79"/>
        <v>320.46999999999997</v>
      </c>
    </row>
    <row r="101" spans="1:17" ht="15.75" customHeight="1" x14ac:dyDescent="0.25">
      <c r="A101" s="945" t="s">
        <v>672</v>
      </c>
      <c r="B101" s="443"/>
      <c r="C101" s="998"/>
      <c r="D101" s="1113"/>
      <c r="E101" s="1113"/>
      <c r="F101" s="1117"/>
      <c r="G101" s="1113"/>
      <c r="H101" s="1113"/>
      <c r="I101" s="1114"/>
      <c r="J101" s="939">
        <v>24</v>
      </c>
      <c r="K101" s="998">
        <f t="shared" si="75"/>
        <v>0.15093999999999999</v>
      </c>
      <c r="L101" s="1113">
        <v>1711</v>
      </c>
      <c r="M101" s="1113">
        <f t="shared" si="80"/>
        <v>258.25833999999998</v>
      </c>
      <c r="N101" s="1117">
        <v>1</v>
      </c>
      <c r="O101" s="1113">
        <f t="shared" si="78"/>
        <v>258.26</v>
      </c>
      <c r="P101" s="1113">
        <f t="shared" si="77"/>
        <v>62.21</v>
      </c>
      <c r="Q101" s="1114">
        <f t="shared" si="79"/>
        <v>320.46999999999997</v>
      </c>
    </row>
    <row r="102" spans="1:17" ht="15.75" customHeight="1" x14ac:dyDescent="0.25">
      <c r="A102" s="945" t="s">
        <v>649</v>
      </c>
      <c r="B102" s="443">
        <v>3</v>
      </c>
      <c r="C102" s="998">
        <f t="shared" si="81"/>
        <v>1.8870000000000001E-2</v>
      </c>
      <c r="D102" s="1113">
        <v>1711</v>
      </c>
      <c r="E102" s="1113">
        <f t="shared" si="83"/>
        <v>32.286570000000005</v>
      </c>
      <c r="F102" s="1117">
        <v>0.2</v>
      </c>
      <c r="G102" s="1113">
        <f t="shared" si="84"/>
        <v>6.46</v>
      </c>
      <c r="H102" s="1113">
        <f t="shared" si="85"/>
        <v>1.56</v>
      </c>
      <c r="I102" s="1114">
        <f t="shared" si="86"/>
        <v>8.02</v>
      </c>
      <c r="J102" s="939">
        <v>33</v>
      </c>
      <c r="K102" s="998">
        <f t="shared" si="75"/>
        <v>0.20755000000000001</v>
      </c>
      <c r="L102" s="1113">
        <v>1711</v>
      </c>
      <c r="M102" s="1113">
        <f t="shared" si="80"/>
        <v>355.11805000000004</v>
      </c>
      <c r="N102" s="1117">
        <v>1</v>
      </c>
      <c r="O102" s="1113">
        <f t="shared" si="78"/>
        <v>355.12</v>
      </c>
      <c r="P102" s="1113">
        <f t="shared" si="77"/>
        <v>85.55</v>
      </c>
      <c r="Q102" s="1114">
        <f t="shared" si="79"/>
        <v>440.67</v>
      </c>
    </row>
    <row r="103" spans="1:17" ht="69" customHeight="1" x14ac:dyDescent="0.25">
      <c r="A103" s="999" t="s">
        <v>9</v>
      </c>
      <c r="B103" s="1095">
        <f>SUM(B104:B109)</f>
        <v>192</v>
      </c>
      <c r="C103" s="997">
        <f t="shared" ref="C103:I103" si="87">SUM(C104:C109)</f>
        <v>1.2075499999999999</v>
      </c>
      <c r="D103" s="1095"/>
      <c r="E103" s="1095"/>
      <c r="F103" s="1095"/>
      <c r="G103" s="1095">
        <f t="shared" si="87"/>
        <v>245.98</v>
      </c>
      <c r="H103" s="1095">
        <f t="shared" si="87"/>
        <v>59.26</v>
      </c>
      <c r="I103" s="1096">
        <f t="shared" si="87"/>
        <v>305.24</v>
      </c>
      <c r="J103" s="1033">
        <f>SUM(J104:J109)</f>
        <v>494</v>
      </c>
      <c r="K103" s="980">
        <f>SUM(K104:K108)</f>
        <v>3.1069100000000001</v>
      </c>
      <c r="L103" s="972"/>
      <c r="M103" s="972"/>
      <c r="N103" s="1117">
        <v>1</v>
      </c>
      <c r="O103" s="972">
        <f>SUM(O104:O108)</f>
        <v>3147.63</v>
      </c>
      <c r="P103" s="972">
        <f t="shared" ref="P103:Q103" si="88">SUM(P104:P108)</f>
        <v>758.27</v>
      </c>
      <c r="Q103" s="973">
        <f t="shared" si="88"/>
        <v>3905.8999999999996</v>
      </c>
    </row>
    <row r="104" spans="1:17" ht="15.75" customHeight="1" x14ac:dyDescent="0.25">
      <c r="A104" s="945" t="s">
        <v>522</v>
      </c>
      <c r="B104" s="443">
        <v>40</v>
      </c>
      <c r="C104" s="998">
        <f t="shared" ref="C104:C118" si="89">ROUND(B104/159,5)</f>
        <v>0.25157000000000002</v>
      </c>
      <c r="D104" s="1113">
        <v>937</v>
      </c>
      <c r="E104" s="1113">
        <f>D104*C104</f>
        <v>235.72109</v>
      </c>
      <c r="F104" s="1117">
        <v>0.2</v>
      </c>
      <c r="G104" s="1113">
        <f>ROUND(E104*F104,2)</f>
        <v>47.14</v>
      </c>
      <c r="H104" s="1113">
        <f t="shared" si="85"/>
        <v>11.36</v>
      </c>
      <c r="I104" s="1114">
        <f>SUM(G104:H104)</f>
        <v>58.5</v>
      </c>
      <c r="J104" s="939">
        <v>129</v>
      </c>
      <c r="K104" s="998">
        <f t="shared" ref="K104:K108" si="90">ROUND(J104/159,5)</f>
        <v>0.81132000000000004</v>
      </c>
      <c r="L104" s="1113">
        <v>937</v>
      </c>
      <c r="M104" s="1113">
        <f t="shared" ref="M104:M108" si="91">L104*K104</f>
        <v>760.20684000000006</v>
      </c>
      <c r="N104" s="1117">
        <v>1</v>
      </c>
      <c r="O104" s="1113">
        <f t="shared" ref="O104" si="92">ROUND(M104*N104,2)</f>
        <v>760.21</v>
      </c>
      <c r="P104" s="1113">
        <f t="shared" si="77"/>
        <v>183.13</v>
      </c>
      <c r="Q104" s="1114">
        <f>SUM(O104:P104)</f>
        <v>943.34</v>
      </c>
    </row>
    <row r="105" spans="1:17" ht="15.75" customHeight="1" x14ac:dyDescent="0.25">
      <c r="A105" s="945" t="s">
        <v>620</v>
      </c>
      <c r="B105" s="443">
        <v>32</v>
      </c>
      <c r="C105" s="998">
        <f t="shared" si="89"/>
        <v>0.20125999999999999</v>
      </c>
      <c r="D105" s="1113">
        <v>1040</v>
      </c>
      <c r="E105" s="1113">
        <f t="shared" ref="E105:E118" si="93">D105*C105</f>
        <v>209.31039999999999</v>
      </c>
      <c r="F105" s="1117">
        <v>0.2</v>
      </c>
      <c r="G105" s="1113">
        <f t="shared" ref="G105:G109" si="94">ROUND(E105*F105,2)</f>
        <v>41.86</v>
      </c>
      <c r="H105" s="1113">
        <f t="shared" si="85"/>
        <v>10.08</v>
      </c>
      <c r="I105" s="1114">
        <f t="shared" ref="I105:I109" si="95">SUM(G105:H105)</f>
        <v>51.94</v>
      </c>
      <c r="J105" s="939">
        <v>112</v>
      </c>
      <c r="K105" s="998">
        <f t="shared" si="90"/>
        <v>0.70440000000000003</v>
      </c>
      <c r="L105" s="1113">
        <v>1040</v>
      </c>
      <c r="M105" s="1113">
        <f t="shared" si="91"/>
        <v>732.57600000000002</v>
      </c>
      <c r="N105" s="1117">
        <v>1</v>
      </c>
      <c r="O105" s="1113">
        <f t="shared" ref="O105:O108" si="96">ROUND(M105*N105,2)</f>
        <v>732.58</v>
      </c>
      <c r="P105" s="1113">
        <f t="shared" si="77"/>
        <v>176.48</v>
      </c>
      <c r="Q105" s="1114">
        <f t="shared" ref="Q105:Q108" si="97">SUM(O105:P105)</f>
        <v>909.06000000000006</v>
      </c>
    </row>
    <row r="106" spans="1:17" ht="15.75" customHeight="1" x14ac:dyDescent="0.25">
      <c r="A106" s="945" t="s">
        <v>620</v>
      </c>
      <c r="B106" s="443"/>
      <c r="C106" s="998"/>
      <c r="D106" s="1113"/>
      <c r="E106" s="1113"/>
      <c r="F106" s="1117">
        <v>0.2</v>
      </c>
      <c r="G106" s="1113">
        <f t="shared" si="94"/>
        <v>0</v>
      </c>
      <c r="H106" s="1113"/>
      <c r="I106" s="1114"/>
      <c r="J106" s="939">
        <v>24</v>
      </c>
      <c r="K106" s="998">
        <f t="shared" si="90"/>
        <v>0.15093999999999999</v>
      </c>
      <c r="L106" s="1113">
        <v>1040</v>
      </c>
      <c r="M106" s="1113">
        <f t="shared" si="91"/>
        <v>156.9776</v>
      </c>
      <c r="N106" s="1117">
        <v>1</v>
      </c>
      <c r="O106" s="1113">
        <f t="shared" si="96"/>
        <v>156.97999999999999</v>
      </c>
      <c r="P106" s="1113">
        <f t="shared" si="77"/>
        <v>37.82</v>
      </c>
      <c r="Q106" s="1114">
        <f t="shared" si="97"/>
        <v>194.79999999999998</v>
      </c>
    </row>
    <row r="107" spans="1:17" ht="15.75" customHeight="1" x14ac:dyDescent="0.25">
      <c r="A107" s="945" t="s">
        <v>620</v>
      </c>
      <c r="B107" s="443">
        <v>24</v>
      </c>
      <c r="C107" s="998">
        <f t="shared" si="89"/>
        <v>0.15093999999999999</v>
      </c>
      <c r="D107" s="1113">
        <v>1040</v>
      </c>
      <c r="E107" s="1113">
        <f t="shared" si="93"/>
        <v>156.9776</v>
      </c>
      <c r="F107" s="1117">
        <v>0.2</v>
      </c>
      <c r="G107" s="1113">
        <f t="shared" si="94"/>
        <v>31.4</v>
      </c>
      <c r="H107" s="1113">
        <f t="shared" si="85"/>
        <v>7.56</v>
      </c>
      <c r="I107" s="1114">
        <f t="shared" si="95"/>
        <v>38.96</v>
      </c>
      <c r="J107" s="939">
        <v>96</v>
      </c>
      <c r="K107" s="998">
        <f t="shared" si="90"/>
        <v>0.60377000000000003</v>
      </c>
      <c r="L107" s="1113">
        <v>1040</v>
      </c>
      <c r="M107" s="1113">
        <f t="shared" si="91"/>
        <v>627.92079999999999</v>
      </c>
      <c r="N107" s="1117">
        <v>1</v>
      </c>
      <c r="O107" s="1113">
        <f t="shared" si="96"/>
        <v>627.91999999999996</v>
      </c>
      <c r="P107" s="1113">
        <f t="shared" si="77"/>
        <v>151.27000000000001</v>
      </c>
      <c r="Q107" s="1114">
        <f t="shared" si="97"/>
        <v>779.18999999999994</v>
      </c>
    </row>
    <row r="108" spans="1:17" ht="15.75" customHeight="1" x14ac:dyDescent="0.25">
      <c r="A108" s="945" t="s">
        <v>620</v>
      </c>
      <c r="B108" s="443">
        <v>48</v>
      </c>
      <c r="C108" s="998">
        <f t="shared" si="89"/>
        <v>0.30188999999999999</v>
      </c>
      <c r="D108" s="1113">
        <v>1040</v>
      </c>
      <c r="E108" s="1113">
        <f t="shared" si="93"/>
        <v>313.96559999999999</v>
      </c>
      <c r="F108" s="1117">
        <v>0.2</v>
      </c>
      <c r="G108" s="1113">
        <f t="shared" si="94"/>
        <v>62.79</v>
      </c>
      <c r="H108" s="1113">
        <f t="shared" si="85"/>
        <v>15.13</v>
      </c>
      <c r="I108" s="1114">
        <f t="shared" si="95"/>
        <v>77.92</v>
      </c>
      <c r="J108" s="939">
        <v>133</v>
      </c>
      <c r="K108" s="998">
        <f t="shared" si="90"/>
        <v>0.83648</v>
      </c>
      <c r="L108" s="1113">
        <v>1040</v>
      </c>
      <c r="M108" s="1113">
        <f t="shared" si="91"/>
        <v>869.93920000000003</v>
      </c>
      <c r="N108" s="1117">
        <v>1</v>
      </c>
      <c r="O108" s="1113">
        <f t="shared" si="96"/>
        <v>869.94</v>
      </c>
      <c r="P108" s="1113">
        <f t="shared" si="77"/>
        <v>209.57</v>
      </c>
      <c r="Q108" s="1114">
        <f t="shared" si="97"/>
        <v>1079.51</v>
      </c>
    </row>
    <row r="109" spans="1:17" ht="15.75" customHeight="1" x14ac:dyDescent="0.25">
      <c r="A109" s="945" t="s">
        <v>620</v>
      </c>
      <c r="B109" s="443">
        <v>48</v>
      </c>
      <c r="C109" s="998">
        <f t="shared" si="89"/>
        <v>0.30188999999999999</v>
      </c>
      <c r="D109" s="1113">
        <v>1040</v>
      </c>
      <c r="E109" s="1113">
        <f t="shared" si="93"/>
        <v>313.96559999999999</v>
      </c>
      <c r="F109" s="1117">
        <v>0.2</v>
      </c>
      <c r="G109" s="1113">
        <f t="shared" si="94"/>
        <v>62.79</v>
      </c>
      <c r="H109" s="1113">
        <f t="shared" si="85"/>
        <v>15.13</v>
      </c>
      <c r="I109" s="1114">
        <f t="shared" si="95"/>
        <v>77.92</v>
      </c>
      <c r="J109" s="939"/>
      <c r="K109" s="998"/>
      <c r="L109" s="1113"/>
      <c r="M109" s="1113"/>
      <c r="N109" s="1117"/>
      <c r="O109" s="1113"/>
      <c r="P109" s="1113"/>
      <c r="Q109" s="1114"/>
    </row>
    <row r="110" spans="1:17" ht="71.45" customHeight="1" x14ac:dyDescent="0.25">
      <c r="A110" s="999" t="s">
        <v>10</v>
      </c>
      <c r="B110" s="1095">
        <f>SUM(B111:B114)</f>
        <v>175</v>
      </c>
      <c r="C110" s="997">
        <f t="shared" ref="C110:I110" si="98">SUM(C111:C114)</f>
        <v>1.1006399999999998</v>
      </c>
      <c r="D110" s="1095"/>
      <c r="E110" s="1095"/>
      <c r="F110" s="1095"/>
      <c r="G110" s="1095">
        <f t="shared" si="98"/>
        <v>161.13999999999999</v>
      </c>
      <c r="H110" s="1095">
        <f t="shared" si="98"/>
        <v>38.83</v>
      </c>
      <c r="I110" s="1096">
        <f t="shared" si="98"/>
        <v>199.97</v>
      </c>
      <c r="J110" s="978">
        <f>SUM(J111:J114)</f>
        <v>469</v>
      </c>
      <c r="K110" s="980">
        <f>SUM(K111:K114)</f>
        <v>2.9496799999999999</v>
      </c>
      <c r="L110" s="972"/>
      <c r="M110" s="972"/>
      <c r="N110" s="1117">
        <v>1</v>
      </c>
      <c r="O110" s="972">
        <f>SUM(O111:O114)</f>
        <v>2159.1799999999998</v>
      </c>
      <c r="P110" s="972">
        <f t="shared" ref="P110:Q110" si="99">SUM(P111:P114)</f>
        <v>520.13</v>
      </c>
      <c r="Q110" s="973">
        <f t="shared" si="99"/>
        <v>2679.31</v>
      </c>
    </row>
    <row r="111" spans="1:17" ht="15.75" customHeight="1" x14ac:dyDescent="0.25">
      <c r="A111" s="945" t="s">
        <v>514</v>
      </c>
      <c r="B111" s="443">
        <v>48</v>
      </c>
      <c r="C111" s="998">
        <f t="shared" si="89"/>
        <v>0.30188999999999999</v>
      </c>
      <c r="D111" s="1113">
        <v>732</v>
      </c>
      <c r="E111" s="1113">
        <f t="shared" si="93"/>
        <v>220.98347999999999</v>
      </c>
      <c r="F111" s="1117">
        <v>0.2</v>
      </c>
      <c r="G111" s="1113">
        <f>ROUND(E111*F111,2)</f>
        <v>44.2</v>
      </c>
      <c r="H111" s="1113">
        <f t="shared" si="85"/>
        <v>10.65</v>
      </c>
      <c r="I111" s="1114">
        <f>SUM(G111:H111)</f>
        <v>54.85</v>
      </c>
      <c r="J111" s="939">
        <v>111</v>
      </c>
      <c r="K111" s="998">
        <f t="shared" ref="K111:K118" si="100">ROUND(J111/159,5)</f>
        <v>0.69811000000000001</v>
      </c>
      <c r="L111" s="1113">
        <v>732</v>
      </c>
      <c r="M111" s="1113">
        <f t="shared" ref="M111:M118" si="101">L111*K111</f>
        <v>511.01652000000001</v>
      </c>
      <c r="N111" s="1117">
        <v>1</v>
      </c>
      <c r="O111" s="1113">
        <f t="shared" ref="O111" si="102">ROUND(M111*N111,2)</f>
        <v>511.02</v>
      </c>
      <c r="P111" s="1113">
        <f t="shared" ref="P111:P118" si="103">ROUND(O111*0.2409,2)</f>
        <v>123.1</v>
      </c>
      <c r="Q111" s="1114">
        <f>SUM(O111:P111)</f>
        <v>634.12</v>
      </c>
    </row>
    <row r="112" spans="1:17" ht="15.75" customHeight="1" x14ac:dyDescent="0.25">
      <c r="A112" s="945" t="s">
        <v>514</v>
      </c>
      <c r="B112" s="443">
        <v>48</v>
      </c>
      <c r="C112" s="998">
        <f t="shared" si="89"/>
        <v>0.30188999999999999</v>
      </c>
      <c r="D112" s="1113">
        <v>732</v>
      </c>
      <c r="E112" s="1113">
        <f t="shared" si="93"/>
        <v>220.98347999999999</v>
      </c>
      <c r="F112" s="1117">
        <v>0.2</v>
      </c>
      <c r="G112" s="1113">
        <f t="shared" ref="G112:G114" si="104">ROUND(E112*F112,2)</f>
        <v>44.2</v>
      </c>
      <c r="H112" s="1113">
        <f t="shared" si="85"/>
        <v>10.65</v>
      </c>
      <c r="I112" s="1114">
        <f t="shared" ref="I112:I114" si="105">SUM(G112:H112)</f>
        <v>54.85</v>
      </c>
      <c r="J112" s="939">
        <v>111</v>
      </c>
      <c r="K112" s="998">
        <f t="shared" si="100"/>
        <v>0.69811000000000001</v>
      </c>
      <c r="L112" s="1113">
        <v>732</v>
      </c>
      <c r="M112" s="1113">
        <f t="shared" si="101"/>
        <v>511.01652000000001</v>
      </c>
      <c r="N112" s="1117">
        <v>1</v>
      </c>
      <c r="O112" s="1113">
        <f t="shared" ref="O112:O114" si="106">ROUND(M112*N112,2)</f>
        <v>511.02</v>
      </c>
      <c r="P112" s="1113">
        <f t="shared" si="103"/>
        <v>123.1</v>
      </c>
      <c r="Q112" s="1114">
        <f t="shared" ref="Q112:Q114" si="107">SUM(O112:P112)</f>
        <v>634.12</v>
      </c>
    </row>
    <row r="113" spans="1:76" ht="15.75" customHeight="1" x14ac:dyDescent="0.25">
      <c r="A113" s="945" t="s">
        <v>514</v>
      </c>
      <c r="B113" s="443">
        <v>31</v>
      </c>
      <c r="C113" s="998">
        <f t="shared" si="89"/>
        <v>0.19497</v>
      </c>
      <c r="D113" s="1113">
        <v>732</v>
      </c>
      <c r="E113" s="1113">
        <f t="shared" si="93"/>
        <v>142.71804</v>
      </c>
      <c r="F113" s="1117">
        <v>0.2</v>
      </c>
      <c r="G113" s="1113">
        <f t="shared" si="104"/>
        <v>28.54</v>
      </c>
      <c r="H113" s="1113">
        <f t="shared" si="85"/>
        <v>6.88</v>
      </c>
      <c r="I113" s="1114">
        <f t="shared" si="105"/>
        <v>35.42</v>
      </c>
      <c r="J113" s="939">
        <v>136</v>
      </c>
      <c r="K113" s="998">
        <f t="shared" si="100"/>
        <v>0.85535000000000005</v>
      </c>
      <c r="L113" s="1113">
        <v>732</v>
      </c>
      <c r="M113" s="1113">
        <f t="shared" si="101"/>
        <v>626.11620000000005</v>
      </c>
      <c r="N113" s="1117">
        <v>1</v>
      </c>
      <c r="O113" s="1113">
        <f t="shared" si="106"/>
        <v>626.12</v>
      </c>
      <c r="P113" s="1113">
        <f t="shared" si="103"/>
        <v>150.83000000000001</v>
      </c>
      <c r="Q113" s="1114">
        <f t="shared" si="107"/>
        <v>776.95</v>
      </c>
    </row>
    <row r="114" spans="1:76" ht="15.75" customHeight="1" x14ac:dyDescent="0.25">
      <c r="A114" s="945" t="s">
        <v>514</v>
      </c>
      <c r="B114" s="443">
        <v>48</v>
      </c>
      <c r="C114" s="998">
        <f t="shared" si="89"/>
        <v>0.30188999999999999</v>
      </c>
      <c r="D114" s="1113">
        <v>732</v>
      </c>
      <c r="E114" s="1113">
        <f t="shared" si="93"/>
        <v>220.98347999999999</v>
      </c>
      <c r="F114" s="1117">
        <v>0.2</v>
      </c>
      <c r="G114" s="1113">
        <f t="shared" si="104"/>
        <v>44.2</v>
      </c>
      <c r="H114" s="1113">
        <f t="shared" si="85"/>
        <v>10.65</v>
      </c>
      <c r="I114" s="1114">
        <f t="shared" si="105"/>
        <v>54.85</v>
      </c>
      <c r="J114" s="939">
        <v>111</v>
      </c>
      <c r="K114" s="998">
        <f t="shared" si="100"/>
        <v>0.69811000000000001</v>
      </c>
      <c r="L114" s="1113">
        <v>732</v>
      </c>
      <c r="M114" s="1113">
        <f t="shared" si="101"/>
        <v>511.01652000000001</v>
      </c>
      <c r="N114" s="1117">
        <v>1</v>
      </c>
      <c r="O114" s="1113">
        <f t="shared" si="106"/>
        <v>511.02</v>
      </c>
      <c r="P114" s="1113">
        <f t="shared" si="103"/>
        <v>123.1</v>
      </c>
      <c r="Q114" s="1114">
        <f t="shared" si="107"/>
        <v>634.12</v>
      </c>
    </row>
    <row r="115" spans="1:76" ht="35.25" customHeight="1" x14ac:dyDescent="0.25">
      <c r="A115" s="999" t="s">
        <v>8</v>
      </c>
      <c r="B115" s="1095">
        <f>SUM(B116:B118)</f>
        <v>119</v>
      </c>
      <c r="C115" s="997">
        <f t="shared" ref="C115:I115" si="108">SUM(C116:C118)</f>
        <v>0.74842000000000009</v>
      </c>
      <c r="D115" s="1095"/>
      <c r="E115" s="1095"/>
      <c r="F115" s="1095"/>
      <c r="G115" s="1095">
        <f t="shared" si="108"/>
        <v>124.62</v>
      </c>
      <c r="H115" s="1095">
        <f t="shared" si="108"/>
        <v>30.020000000000003</v>
      </c>
      <c r="I115" s="1096">
        <f t="shared" si="108"/>
        <v>154.63999999999999</v>
      </c>
      <c r="J115" s="978">
        <f>SUM(J116:J118)</f>
        <v>358</v>
      </c>
      <c r="K115" s="980">
        <f>SUM(K116:K118)</f>
        <v>2.2515800000000001</v>
      </c>
      <c r="L115" s="972"/>
      <c r="M115" s="972"/>
      <c r="N115" s="1117">
        <v>1</v>
      </c>
      <c r="O115" s="972">
        <f>SUM(O116:O118)</f>
        <v>1868.9</v>
      </c>
      <c r="P115" s="972">
        <f t="shared" ref="P115:Q115" si="109">SUM(P116:P118)</f>
        <v>450.21999999999997</v>
      </c>
      <c r="Q115" s="973">
        <f t="shared" si="109"/>
        <v>2319.12</v>
      </c>
    </row>
    <row r="116" spans="1:76" ht="15.75" customHeight="1" x14ac:dyDescent="0.25">
      <c r="A116" s="945" t="s">
        <v>673</v>
      </c>
      <c r="B116" s="443">
        <v>40</v>
      </c>
      <c r="C116" s="998">
        <f t="shared" si="89"/>
        <v>0.25157000000000002</v>
      </c>
      <c r="D116" s="1113">
        <v>897</v>
      </c>
      <c r="E116" s="1113">
        <f t="shared" si="93"/>
        <v>225.65829000000002</v>
      </c>
      <c r="F116" s="1117">
        <v>0.2</v>
      </c>
      <c r="G116" s="1113">
        <f>ROUND(E116*F116,2)</f>
        <v>45.13</v>
      </c>
      <c r="H116" s="1113">
        <f t="shared" si="85"/>
        <v>10.87</v>
      </c>
      <c r="I116" s="1114">
        <f>SUM(G116:H116)</f>
        <v>56</v>
      </c>
      <c r="J116" s="939">
        <v>119</v>
      </c>
      <c r="K116" s="998">
        <f t="shared" si="100"/>
        <v>0.74843000000000004</v>
      </c>
      <c r="L116" s="1113">
        <v>897</v>
      </c>
      <c r="M116" s="1113">
        <f t="shared" si="101"/>
        <v>671.34171000000003</v>
      </c>
      <c r="N116" s="1117">
        <v>1</v>
      </c>
      <c r="O116" s="1113">
        <f t="shared" ref="O116" si="110">ROUND(M116*N116,2)</f>
        <v>671.34</v>
      </c>
      <c r="P116" s="1113">
        <f t="shared" si="103"/>
        <v>161.72999999999999</v>
      </c>
      <c r="Q116" s="1114">
        <f>SUM(O116:P116)</f>
        <v>833.07</v>
      </c>
    </row>
    <row r="117" spans="1:76" ht="15.75" customHeight="1" x14ac:dyDescent="0.25">
      <c r="A117" s="945" t="s">
        <v>601</v>
      </c>
      <c r="B117" s="443">
        <v>39</v>
      </c>
      <c r="C117" s="998">
        <f t="shared" si="89"/>
        <v>0.24528</v>
      </c>
      <c r="D117" s="1113">
        <v>606</v>
      </c>
      <c r="E117" s="1113">
        <f t="shared" si="93"/>
        <v>148.63968</v>
      </c>
      <c r="F117" s="1117">
        <v>0.2</v>
      </c>
      <c r="G117" s="1113">
        <f t="shared" ref="G117:G118" si="111">ROUND(E117*F117,2)</f>
        <v>29.73</v>
      </c>
      <c r="H117" s="1113">
        <f t="shared" si="85"/>
        <v>7.16</v>
      </c>
      <c r="I117" s="1114">
        <f t="shared" ref="I117:I118" si="112">SUM(G117:H117)</f>
        <v>36.89</v>
      </c>
      <c r="J117" s="939">
        <v>120</v>
      </c>
      <c r="K117" s="998">
        <f t="shared" si="100"/>
        <v>0.75471999999999995</v>
      </c>
      <c r="L117" s="1113">
        <v>606</v>
      </c>
      <c r="M117" s="1113">
        <f t="shared" si="101"/>
        <v>457.36031999999994</v>
      </c>
      <c r="N117" s="1117">
        <v>1</v>
      </c>
      <c r="O117" s="1113">
        <f t="shared" ref="O117:O118" si="113">ROUND(M117*N117,2)</f>
        <v>457.36</v>
      </c>
      <c r="P117" s="1113">
        <f t="shared" si="103"/>
        <v>110.18</v>
      </c>
      <c r="Q117" s="1114">
        <f t="shared" ref="Q117:Q118" si="114">SUM(O117:P117)</f>
        <v>567.54</v>
      </c>
    </row>
    <row r="118" spans="1:76" ht="15.75" customHeight="1" x14ac:dyDescent="0.25">
      <c r="A118" s="945" t="s">
        <v>674</v>
      </c>
      <c r="B118" s="443">
        <v>40</v>
      </c>
      <c r="C118" s="998">
        <f t="shared" si="89"/>
        <v>0.25157000000000002</v>
      </c>
      <c r="D118" s="1113">
        <v>989</v>
      </c>
      <c r="E118" s="1113">
        <f t="shared" si="93"/>
        <v>248.80273000000003</v>
      </c>
      <c r="F118" s="1117">
        <v>0.2</v>
      </c>
      <c r="G118" s="1113">
        <f t="shared" si="111"/>
        <v>49.76</v>
      </c>
      <c r="H118" s="1113">
        <f t="shared" si="85"/>
        <v>11.99</v>
      </c>
      <c r="I118" s="1114">
        <f t="shared" si="112"/>
        <v>61.75</v>
      </c>
      <c r="J118" s="939">
        <v>119</v>
      </c>
      <c r="K118" s="998">
        <f t="shared" si="100"/>
        <v>0.74843000000000004</v>
      </c>
      <c r="L118" s="1113">
        <v>989</v>
      </c>
      <c r="M118" s="1113">
        <f t="shared" si="101"/>
        <v>740.19727</v>
      </c>
      <c r="N118" s="1117">
        <v>1</v>
      </c>
      <c r="O118" s="1113">
        <f t="shared" si="113"/>
        <v>740.2</v>
      </c>
      <c r="P118" s="1113">
        <f t="shared" si="103"/>
        <v>178.31</v>
      </c>
      <c r="Q118" s="1114">
        <f t="shared" si="114"/>
        <v>918.51</v>
      </c>
    </row>
    <row r="119" spans="1:76" s="348" customFormat="1" ht="36" customHeight="1" x14ac:dyDescent="0.25">
      <c r="A119" s="1258" t="s">
        <v>2202</v>
      </c>
      <c r="B119" s="1259"/>
      <c r="C119" s="982"/>
      <c r="D119" s="1112"/>
      <c r="E119" s="1112"/>
      <c r="F119" s="1112"/>
      <c r="G119" s="1112"/>
      <c r="H119" s="1112"/>
      <c r="I119" s="937"/>
      <c r="J119" s="935">
        <f>J120+J156</f>
        <v>1466</v>
      </c>
      <c r="K119" s="1002">
        <f>K120+K156</f>
        <v>9.2201199999999961</v>
      </c>
      <c r="L119" s="1112"/>
      <c r="M119" s="1112"/>
      <c r="N119" s="1121"/>
      <c r="O119" s="1112">
        <f>O120+O156</f>
        <v>7467.1100000000006</v>
      </c>
      <c r="P119" s="1112">
        <f t="shared" ref="P119:Q119" si="115">P120+P156</f>
        <v>1798.7700000000007</v>
      </c>
      <c r="Q119" s="937">
        <f t="shared" si="115"/>
        <v>9265.8799999999974</v>
      </c>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row>
    <row r="120" spans="1:76" ht="69" customHeight="1" x14ac:dyDescent="0.25">
      <c r="A120" s="999" t="s">
        <v>9</v>
      </c>
      <c r="B120" s="247"/>
      <c r="C120" s="976"/>
      <c r="D120" s="972"/>
      <c r="E120" s="972"/>
      <c r="F120" s="972"/>
      <c r="G120" s="972"/>
      <c r="H120" s="972"/>
      <c r="I120" s="973"/>
      <c r="J120" s="978">
        <f>SUM(J121:J155)</f>
        <v>1280</v>
      </c>
      <c r="K120" s="980">
        <f>SUM(K121:K155)</f>
        <v>8.0502999999999965</v>
      </c>
      <c r="L120" s="972"/>
      <c r="M120" s="972"/>
      <c r="N120" s="1118"/>
      <c r="O120" s="972">
        <f>SUM(O121:O155)</f>
        <v>6558.56</v>
      </c>
      <c r="P120" s="972">
        <f t="shared" ref="P120:Q120" si="116">SUM(P121:P155)</f>
        <v>1579.9100000000008</v>
      </c>
      <c r="Q120" s="973">
        <f t="shared" si="116"/>
        <v>8138.4699999999975</v>
      </c>
    </row>
    <row r="121" spans="1:76" ht="15.75" customHeight="1" x14ac:dyDescent="0.25">
      <c r="A121" s="945" t="s">
        <v>522</v>
      </c>
      <c r="B121" s="242"/>
      <c r="C121" s="975"/>
      <c r="D121" s="1113"/>
      <c r="E121" s="1113"/>
      <c r="F121" s="1113"/>
      <c r="G121" s="1113"/>
      <c r="H121" s="1113"/>
      <c r="I121" s="1114"/>
      <c r="J121" s="939">
        <v>16</v>
      </c>
      <c r="K121" s="998">
        <f t="shared" ref="K121:K155" si="117">ROUND(J121/159,5)</f>
        <v>0.10063</v>
      </c>
      <c r="L121" s="1113">
        <v>937</v>
      </c>
      <c r="M121" s="1113">
        <f t="shared" ref="M121:M155" si="118">L121*K121</f>
        <v>94.290309999999991</v>
      </c>
      <c r="N121" s="1117">
        <v>1</v>
      </c>
      <c r="O121" s="1113">
        <f t="shared" ref="O121" si="119">ROUND(M121*N121,2)</f>
        <v>94.29</v>
      </c>
      <c r="P121" s="1113">
        <f t="shared" ref="P121" si="120">ROUND(O121*0.2409,2)</f>
        <v>22.71</v>
      </c>
      <c r="Q121" s="1114">
        <f>SUM(O121:P121)</f>
        <v>117</v>
      </c>
    </row>
    <row r="122" spans="1:76" ht="15.75" customHeight="1" x14ac:dyDescent="0.25">
      <c r="A122" s="945" t="s">
        <v>522</v>
      </c>
      <c r="B122" s="242"/>
      <c r="C122" s="975"/>
      <c r="D122" s="1113"/>
      <c r="E122" s="1113"/>
      <c r="F122" s="1113"/>
      <c r="G122" s="1113"/>
      <c r="H122" s="1113"/>
      <c r="I122" s="1114"/>
      <c r="J122" s="939">
        <v>16</v>
      </c>
      <c r="K122" s="998">
        <f t="shared" si="117"/>
        <v>0.10063</v>
      </c>
      <c r="L122" s="1113">
        <v>937</v>
      </c>
      <c r="M122" s="1113">
        <f t="shared" si="118"/>
        <v>94.290309999999991</v>
      </c>
      <c r="N122" s="1117">
        <v>1</v>
      </c>
      <c r="O122" s="1113">
        <f t="shared" ref="O122:O155" si="121">ROUND(M122*N122,2)</f>
        <v>94.29</v>
      </c>
      <c r="P122" s="1113">
        <f t="shared" ref="P122:P155" si="122">ROUND(O122*0.2409,2)</f>
        <v>22.71</v>
      </c>
      <c r="Q122" s="1114">
        <f t="shared" ref="Q122:Q155" si="123">SUM(O122:P122)</f>
        <v>117</v>
      </c>
    </row>
    <row r="123" spans="1:76" ht="15.75" customHeight="1" x14ac:dyDescent="0.25">
      <c r="A123" s="945" t="s">
        <v>522</v>
      </c>
      <c r="B123" s="242"/>
      <c r="C123" s="975"/>
      <c r="D123" s="1113"/>
      <c r="E123" s="1113"/>
      <c r="F123" s="1113"/>
      <c r="G123" s="1113"/>
      <c r="H123" s="1113"/>
      <c r="I123" s="1114"/>
      <c r="J123" s="939">
        <v>16</v>
      </c>
      <c r="K123" s="998">
        <f t="shared" si="117"/>
        <v>0.10063</v>
      </c>
      <c r="L123" s="1113">
        <v>937</v>
      </c>
      <c r="M123" s="1113">
        <f t="shared" si="118"/>
        <v>94.290309999999991</v>
      </c>
      <c r="N123" s="1117">
        <v>1</v>
      </c>
      <c r="O123" s="1113">
        <f t="shared" si="121"/>
        <v>94.29</v>
      </c>
      <c r="P123" s="1113">
        <f t="shared" si="122"/>
        <v>22.71</v>
      </c>
      <c r="Q123" s="1114">
        <f t="shared" si="123"/>
        <v>117</v>
      </c>
    </row>
    <row r="124" spans="1:76" ht="15.75" customHeight="1" x14ac:dyDescent="0.25">
      <c r="A124" s="945" t="s">
        <v>522</v>
      </c>
      <c r="B124" s="242"/>
      <c r="C124" s="975"/>
      <c r="D124" s="1113"/>
      <c r="E124" s="1113"/>
      <c r="F124" s="1113"/>
      <c r="G124" s="1113"/>
      <c r="H124" s="1113"/>
      <c r="I124" s="1114"/>
      <c r="J124" s="939">
        <v>63.5</v>
      </c>
      <c r="K124" s="998">
        <f t="shared" si="117"/>
        <v>0.39937</v>
      </c>
      <c r="L124" s="1113">
        <v>1040</v>
      </c>
      <c r="M124" s="1113">
        <f t="shared" si="118"/>
        <v>415.34480000000002</v>
      </c>
      <c r="N124" s="1117">
        <v>1</v>
      </c>
      <c r="O124" s="1113">
        <f t="shared" si="121"/>
        <v>415.34</v>
      </c>
      <c r="P124" s="1113">
        <f t="shared" si="122"/>
        <v>100.06</v>
      </c>
      <c r="Q124" s="1114">
        <f t="shared" si="123"/>
        <v>515.4</v>
      </c>
    </row>
    <row r="125" spans="1:76" ht="15.75" customHeight="1" x14ac:dyDescent="0.25">
      <c r="A125" s="945" t="s">
        <v>522</v>
      </c>
      <c r="B125" s="242"/>
      <c r="C125" s="975"/>
      <c r="D125" s="1113"/>
      <c r="E125" s="1113"/>
      <c r="F125" s="1113"/>
      <c r="G125" s="1113"/>
      <c r="H125" s="1113"/>
      <c r="I125" s="1114"/>
      <c r="J125" s="939">
        <v>63.5</v>
      </c>
      <c r="K125" s="998">
        <f t="shared" si="117"/>
        <v>0.39937</v>
      </c>
      <c r="L125" s="1113">
        <v>1040</v>
      </c>
      <c r="M125" s="1113">
        <f t="shared" si="118"/>
        <v>415.34480000000002</v>
      </c>
      <c r="N125" s="1117">
        <v>1</v>
      </c>
      <c r="O125" s="1113">
        <f t="shared" si="121"/>
        <v>415.34</v>
      </c>
      <c r="P125" s="1113">
        <f t="shared" si="122"/>
        <v>100.06</v>
      </c>
      <c r="Q125" s="1114">
        <f t="shared" si="123"/>
        <v>515.4</v>
      </c>
    </row>
    <row r="126" spans="1:76" ht="15.75" customHeight="1" x14ac:dyDescent="0.25">
      <c r="A126" s="945" t="s">
        <v>620</v>
      </c>
      <c r="B126" s="242"/>
      <c r="C126" s="975"/>
      <c r="D126" s="1113"/>
      <c r="E126" s="1113"/>
      <c r="F126" s="1113"/>
      <c r="G126" s="1113"/>
      <c r="H126" s="1113"/>
      <c r="I126" s="1114"/>
      <c r="J126" s="939">
        <v>47.5</v>
      </c>
      <c r="K126" s="998">
        <f t="shared" si="117"/>
        <v>0.29874000000000001</v>
      </c>
      <c r="L126" s="1113">
        <v>1040</v>
      </c>
      <c r="M126" s="1113">
        <f t="shared" si="118"/>
        <v>310.68959999999998</v>
      </c>
      <c r="N126" s="1117">
        <v>1</v>
      </c>
      <c r="O126" s="1113">
        <f t="shared" si="121"/>
        <v>310.69</v>
      </c>
      <c r="P126" s="1113">
        <f t="shared" si="122"/>
        <v>74.849999999999994</v>
      </c>
      <c r="Q126" s="1114">
        <f t="shared" si="123"/>
        <v>385.53999999999996</v>
      </c>
    </row>
    <row r="127" spans="1:76" ht="15.75" customHeight="1" x14ac:dyDescent="0.25">
      <c r="A127" s="945" t="s">
        <v>620</v>
      </c>
      <c r="B127" s="242"/>
      <c r="C127" s="975"/>
      <c r="D127" s="1113"/>
      <c r="E127" s="1113"/>
      <c r="F127" s="1113"/>
      <c r="G127" s="1113"/>
      <c r="H127" s="1113"/>
      <c r="I127" s="1114"/>
      <c r="J127" s="939">
        <v>31.5</v>
      </c>
      <c r="K127" s="998">
        <f t="shared" si="117"/>
        <v>0.19811000000000001</v>
      </c>
      <c r="L127" s="1113">
        <v>1040</v>
      </c>
      <c r="M127" s="1113">
        <f t="shared" si="118"/>
        <v>206.03440000000001</v>
      </c>
      <c r="N127" s="1117">
        <v>1</v>
      </c>
      <c r="O127" s="1113">
        <f t="shared" si="121"/>
        <v>206.03</v>
      </c>
      <c r="P127" s="1113">
        <f t="shared" si="122"/>
        <v>49.63</v>
      </c>
      <c r="Q127" s="1114">
        <f t="shared" si="123"/>
        <v>255.66</v>
      </c>
    </row>
    <row r="128" spans="1:76" ht="15.75" customHeight="1" x14ac:dyDescent="0.25">
      <c r="A128" s="945" t="s">
        <v>620</v>
      </c>
      <c r="B128" s="242"/>
      <c r="C128" s="975"/>
      <c r="D128" s="1113"/>
      <c r="E128" s="1113"/>
      <c r="F128" s="1113"/>
      <c r="G128" s="1113"/>
      <c r="H128" s="1113"/>
      <c r="I128" s="1114"/>
      <c r="J128" s="939">
        <v>16</v>
      </c>
      <c r="K128" s="998">
        <f t="shared" si="117"/>
        <v>0.10063</v>
      </c>
      <c r="L128" s="1113">
        <v>1040</v>
      </c>
      <c r="M128" s="1113">
        <f t="shared" si="118"/>
        <v>104.65519999999999</v>
      </c>
      <c r="N128" s="1117">
        <v>1</v>
      </c>
      <c r="O128" s="1113">
        <f t="shared" si="121"/>
        <v>104.66</v>
      </c>
      <c r="P128" s="1113">
        <f t="shared" si="122"/>
        <v>25.21</v>
      </c>
      <c r="Q128" s="1114">
        <f t="shared" si="123"/>
        <v>129.87</v>
      </c>
    </row>
    <row r="129" spans="1:17" ht="15.75" customHeight="1" x14ac:dyDescent="0.25">
      <c r="A129" s="945" t="s">
        <v>620</v>
      </c>
      <c r="B129" s="242"/>
      <c r="C129" s="975"/>
      <c r="D129" s="1113"/>
      <c r="E129" s="1113"/>
      <c r="F129" s="1113"/>
      <c r="G129" s="1113"/>
      <c r="H129" s="1113"/>
      <c r="I129" s="1114"/>
      <c r="J129" s="939">
        <v>16</v>
      </c>
      <c r="K129" s="998">
        <f t="shared" si="117"/>
        <v>0.10063</v>
      </c>
      <c r="L129" s="1113">
        <v>1040</v>
      </c>
      <c r="M129" s="1113">
        <f t="shared" si="118"/>
        <v>104.65519999999999</v>
      </c>
      <c r="N129" s="1117">
        <v>1</v>
      </c>
      <c r="O129" s="1113">
        <f t="shared" si="121"/>
        <v>104.66</v>
      </c>
      <c r="P129" s="1113">
        <f t="shared" si="122"/>
        <v>25.21</v>
      </c>
      <c r="Q129" s="1114">
        <f t="shared" si="123"/>
        <v>129.87</v>
      </c>
    </row>
    <row r="130" spans="1:17" ht="15.75" customHeight="1" x14ac:dyDescent="0.25">
      <c r="A130" s="945" t="s">
        <v>620</v>
      </c>
      <c r="B130" s="242"/>
      <c r="C130" s="975"/>
      <c r="D130" s="1113"/>
      <c r="E130" s="1113"/>
      <c r="F130" s="1113"/>
      <c r="G130" s="1113"/>
      <c r="H130" s="1113"/>
      <c r="I130" s="1114"/>
      <c r="J130" s="939">
        <v>16</v>
      </c>
      <c r="K130" s="998">
        <f t="shared" si="117"/>
        <v>0.10063</v>
      </c>
      <c r="L130" s="1113">
        <v>1040</v>
      </c>
      <c r="M130" s="1113">
        <f t="shared" si="118"/>
        <v>104.65519999999999</v>
      </c>
      <c r="N130" s="1117">
        <v>1</v>
      </c>
      <c r="O130" s="1113">
        <f t="shared" si="121"/>
        <v>104.66</v>
      </c>
      <c r="P130" s="1113">
        <f t="shared" si="122"/>
        <v>25.21</v>
      </c>
      <c r="Q130" s="1114">
        <f t="shared" si="123"/>
        <v>129.87</v>
      </c>
    </row>
    <row r="131" spans="1:17" ht="15.75" customHeight="1" x14ac:dyDescent="0.25">
      <c r="A131" s="945" t="s">
        <v>620</v>
      </c>
      <c r="B131" s="242"/>
      <c r="C131" s="975"/>
      <c r="D131" s="1113"/>
      <c r="E131" s="1113"/>
      <c r="F131" s="1113"/>
      <c r="G131" s="1113"/>
      <c r="H131" s="1113"/>
      <c r="I131" s="1114"/>
      <c r="J131" s="939">
        <v>16</v>
      </c>
      <c r="K131" s="998">
        <f t="shared" si="117"/>
        <v>0.10063</v>
      </c>
      <c r="L131" s="1113">
        <v>1040</v>
      </c>
      <c r="M131" s="1113">
        <f t="shared" si="118"/>
        <v>104.65519999999999</v>
      </c>
      <c r="N131" s="1117">
        <v>1</v>
      </c>
      <c r="O131" s="1113">
        <f t="shared" si="121"/>
        <v>104.66</v>
      </c>
      <c r="P131" s="1113">
        <f t="shared" si="122"/>
        <v>25.21</v>
      </c>
      <c r="Q131" s="1114">
        <f t="shared" si="123"/>
        <v>129.87</v>
      </c>
    </row>
    <row r="132" spans="1:17" ht="15.75" customHeight="1" x14ac:dyDescent="0.25">
      <c r="A132" s="945" t="s">
        <v>620</v>
      </c>
      <c r="B132" s="242"/>
      <c r="C132" s="975"/>
      <c r="D132" s="1113"/>
      <c r="E132" s="1113"/>
      <c r="F132" s="1113"/>
      <c r="G132" s="1113"/>
      <c r="H132" s="1113"/>
      <c r="I132" s="1114"/>
      <c r="J132" s="939">
        <v>16</v>
      </c>
      <c r="K132" s="998">
        <f t="shared" si="117"/>
        <v>0.10063</v>
      </c>
      <c r="L132" s="1113">
        <v>1040</v>
      </c>
      <c r="M132" s="1113">
        <f t="shared" si="118"/>
        <v>104.65519999999999</v>
      </c>
      <c r="N132" s="1117">
        <v>1</v>
      </c>
      <c r="O132" s="1113">
        <f t="shared" si="121"/>
        <v>104.66</v>
      </c>
      <c r="P132" s="1113">
        <f t="shared" si="122"/>
        <v>25.21</v>
      </c>
      <c r="Q132" s="1114">
        <f t="shared" si="123"/>
        <v>129.87</v>
      </c>
    </row>
    <row r="133" spans="1:17" ht="15.75" customHeight="1" x14ac:dyDescent="0.25">
      <c r="A133" s="945" t="s">
        <v>620</v>
      </c>
      <c r="B133" s="242"/>
      <c r="C133" s="975"/>
      <c r="D133" s="1113"/>
      <c r="E133" s="1113"/>
      <c r="F133" s="1113"/>
      <c r="G133" s="1113"/>
      <c r="H133" s="1113"/>
      <c r="I133" s="1114"/>
      <c r="J133" s="939">
        <v>31.5</v>
      </c>
      <c r="K133" s="998">
        <f t="shared" si="117"/>
        <v>0.19811000000000001</v>
      </c>
      <c r="L133" s="1113">
        <v>1040</v>
      </c>
      <c r="M133" s="1113">
        <f t="shared" si="118"/>
        <v>206.03440000000001</v>
      </c>
      <c r="N133" s="1117">
        <v>1</v>
      </c>
      <c r="O133" s="1113">
        <f t="shared" si="121"/>
        <v>206.03</v>
      </c>
      <c r="P133" s="1113">
        <f t="shared" si="122"/>
        <v>49.63</v>
      </c>
      <c r="Q133" s="1114">
        <f t="shared" si="123"/>
        <v>255.66</v>
      </c>
    </row>
    <row r="134" spans="1:17" ht="15.75" customHeight="1" x14ac:dyDescent="0.25">
      <c r="A134" s="945" t="s">
        <v>620</v>
      </c>
      <c r="B134" s="242"/>
      <c r="C134" s="975"/>
      <c r="D134" s="1113"/>
      <c r="E134" s="1113"/>
      <c r="F134" s="1113"/>
      <c r="G134" s="1113"/>
      <c r="H134" s="1113"/>
      <c r="I134" s="1114"/>
      <c r="J134" s="939">
        <v>31.5</v>
      </c>
      <c r="K134" s="998">
        <f t="shared" si="117"/>
        <v>0.19811000000000001</v>
      </c>
      <c r="L134" s="1113">
        <v>1040</v>
      </c>
      <c r="M134" s="1113">
        <f t="shared" si="118"/>
        <v>206.03440000000001</v>
      </c>
      <c r="N134" s="1117">
        <v>1</v>
      </c>
      <c r="O134" s="1113">
        <f t="shared" si="121"/>
        <v>206.03</v>
      </c>
      <c r="P134" s="1113">
        <f t="shared" si="122"/>
        <v>49.63</v>
      </c>
      <c r="Q134" s="1114">
        <f t="shared" si="123"/>
        <v>255.66</v>
      </c>
    </row>
    <row r="135" spans="1:17" ht="15.75" customHeight="1" x14ac:dyDescent="0.25">
      <c r="A135" s="945" t="s">
        <v>620</v>
      </c>
      <c r="B135" s="242"/>
      <c r="C135" s="975"/>
      <c r="D135" s="1113"/>
      <c r="E135" s="1113"/>
      <c r="F135" s="1113"/>
      <c r="G135" s="1113"/>
      <c r="H135" s="1113"/>
      <c r="I135" s="1114"/>
      <c r="J135" s="939">
        <v>16</v>
      </c>
      <c r="K135" s="998">
        <f t="shared" si="117"/>
        <v>0.10063</v>
      </c>
      <c r="L135" s="1113">
        <v>1040</v>
      </c>
      <c r="M135" s="1113">
        <f t="shared" si="118"/>
        <v>104.65519999999999</v>
      </c>
      <c r="N135" s="1117">
        <v>1</v>
      </c>
      <c r="O135" s="1113">
        <f t="shared" si="121"/>
        <v>104.66</v>
      </c>
      <c r="P135" s="1113">
        <f t="shared" si="122"/>
        <v>25.21</v>
      </c>
      <c r="Q135" s="1114">
        <f t="shared" si="123"/>
        <v>129.87</v>
      </c>
    </row>
    <row r="136" spans="1:17" ht="15.75" customHeight="1" x14ac:dyDescent="0.25">
      <c r="A136" s="945" t="s">
        <v>620</v>
      </c>
      <c r="B136" s="242"/>
      <c r="C136" s="975"/>
      <c r="D136" s="1113"/>
      <c r="E136" s="1113"/>
      <c r="F136" s="1113"/>
      <c r="G136" s="1113"/>
      <c r="H136" s="1113"/>
      <c r="I136" s="1114"/>
      <c r="J136" s="939">
        <v>16</v>
      </c>
      <c r="K136" s="998">
        <f t="shared" si="117"/>
        <v>0.10063</v>
      </c>
      <c r="L136" s="1113">
        <v>1040</v>
      </c>
      <c r="M136" s="1113">
        <f t="shared" si="118"/>
        <v>104.65519999999999</v>
      </c>
      <c r="N136" s="1117">
        <v>1</v>
      </c>
      <c r="O136" s="1113">
        <f t="shared" si="121"/>
        <v>104.66</v>
      </c>
      <c r="P136" s="1113">
        <f t="shared" si="122"/>
        <v>25.21</v>
      </c>
      <c r="Q136" s="1114">
        <f t="shared" si="123"/>
        <v>129.87</v>
      </c>
    </row>
    <row r="137" spans="1:17" ht="15.75" customHeight="1" x14ac:dyDescent="0.25">
      <c r="A137" s="945" t="s">
        <v>620</v>
      </c>
      <c r="B137" s="242"/>
      <c r="C137" s="975"/>
      <c r="D137" s="1113"/>
      <c r="E137" s="1113"/>
      <c r="F137" s="1113"/>
      <c r="G137" s="1113"/>
      <c r="H137" s="1113"/>
      <c r="I137" s="1114"/>
      <c r="J137" s="939">
        <v>31.5</v>
      </c>
      <c r="K137" s="998">
        <f t="shared" si="117"/>
        <v>0.19811000000000001</v>
      </c>
      <c r="L137" s="1113">
        <v>1040</v>
      </c>
      <c r="M137" s="1113">
        <f t="shared" si="118"/>
        <v>206.03440000000001</v>
      </c>
      <c r="N137" s="1117">
        <v>1</v>
      </c>
      <c r="O137" s="1113">
        <f t="shared" si="121"/>
        <v>206.03</v>
      </c>
      <c r="P137" s="1113">
        <f t="shared" si="122"/>
        <v>49.63</v>
      </c>
      <c r="Q137" s="1114">
        <f t="shared" si="123"/>
        <v>255.66</v>
      </c>
    </row>
    <row r="138" spans="1:17" ht="15.75" customHeight="1" x14ac:dyDescent="0.25">
      <c r="A138" s="945" t="s">
        <v>620</v>
      </c>
      <c r="B138" s="242"/>
      <c r="C138" s="975"/>
      <c r="D138" s="1113"/>
      <c r="E138" s="1113"/>
      <c r="F138" s="1113"/>
      <c r="G138" s="1113"/>
      <c r="H138" s="1113"/>
      <c r="I138" s="1114"/>
      <c r="J138" s="939">
        <v>16</v>
      </c>
      <c r="K138" s="998">
        <f t="shared" si="117"/>
        <v>0.10063</v>
      </c>
      <c r="L138" s="1113">
        <v>1040</v>
      </c>
      <c r="M138" s="1113">
        <f t="shared" si="118"/>
        <v>104.65519999999999</v>
      </c>
      <c r="N138" s="1117">
        <v>1</v>
      </c>
      <c r="O138" s="1113">
        <f t="shared" si="121"/>
        <v>104.66</v>
      </c>
      <c r="P138" s="1113">
        <f t="shared" si="122"/>
        <v>25.21</v>
      </c>
      <c r="Q138" s="1114">
        <f t="shared" si="123"/>
        <v>129.87</v>
      </c>
    </row>
    <row r="139" spans="1:17" ht="15.75" customHeight="1" x14ac:dyDescent="0.25">
      <c r="A139" s="945" t="s">
        <v>620</v>
      </c>
      <c r="B139" s="242"/>
      <c r="C139" s="975"/>
      <c r="D139" s="1113"/>
      <c r="E139" s="1113"/>
      <c r="F139" s="1113"/>
      <c r="G139" s="1113"/>
      <c r="H139" s="1113"/>
      <c r="I139" s="1114"/>
      <c r="J139" s="939">
        <v>16</v>
      </c>
      <c r="K139" s="998">
        <f t="shared" si="117"/>
        <v>0.10063</v>
      </c>
      <c r="L139" s="1113">
        <v>1040</v>
      </c>
      <c r="M139" s="1113">
        <f t="shared" si="118"/>
        <v>104.65519999999999</v>
      </c>
      <c r="N139" s="1117">
        <v>1</v>
      </c>
      <c r="O139" s="1113">
        <f t="shared" si="121"/>
        <v>104.66</v>
      </c>
      <c r="P139" s="1113">
        <f t="shared" si="122"/>
        <v>25.21</v>
      </c>
      <c r="Q139" s="1114">
        <f t="shared" si="123"/>
        <v>129.87</v>
      </c>
    </row>
    <row r="140" spans="1:17" ht="15.75" customHeight="1" x14ac:dyDescent="0.25">
      <c r="A140" s="945" t="s">
        <v>620</v>
      </c>
      <c r="B140" s="242"/>
      <c r="C140" s="975"/>
      <c r="D140" s="1113"/>
      <c r="E140" s="1113"/>
      <c r="F140" s="1113"/>
      <c r="G140" s="1113"/>
      <c r="H140" s="1113"/>
      <c r="I140" s="1114"/>
      <c r="J140" s="939">
        <v>16</v>
      </c>
      <c r="K140" s="998">
        <f t="shared" si="117"/>
        <v>0.10063</v>
      </c>
      <c r="L140" s="1113">
        <v>1040</v>
      </c>
      <c r="M140" s="1113">
        <f t="shared" si="118"/>
        <v>104.65519999999999</v>
      </c>
      <c r="N140" s="1117">
        <v>1</v>
      </c>
      <c r="O140" s="1113">
        <f t="shared" si="121"/>
        <v>104.66</v>
      </c>
      <c r="P140" s="1113">
        <f t="shared" si="122"/>
        <v>25.21</v>
      </c>
      <c r="Q140" s="1114">
        <f t="shared" si="123"/>
        <v>129.87</v>
      </c>
    </row>
    <row r="141" spans="1:17" ht="15.75" customHeight="1" x14ac:dyDescent="0.25">
      <c r="A141" s="945" t="s">
        <v>620</v>
      </c>
      <c r="B141" s="242"/>
      <c r="C141" s="975"/>
      <c r="D141" s="1113"/>
      <c r="E141" s="1113"/>
      <c r="F141" s="1113"/>
      <c r="G141" s="1113"/>
      <c r="H141" s="1113"/>
      <c r="I141" s="1114"/>
      <c r="J141" s="939">
        <v>16</v>
      </c>
      <c r="K141" s="998">
        <f t="shared" si="117"/>
        <v>0.10063</v>
      </c>
      <c r="L141" s="1113">
        <v>1040</v>
      </c>
      <c r="M141" s="1113">
        <f t="shared" si="118"/>
        <v>104.65519999999999</v>
      </c>
      <c r="N141" s="1117">
        <v>1</v>
      </c>
      <c r="O141" s="1113">
        <f t="shared" si="121"/>
        <v>104.66</v>
      </c>
      <c r="P141" s="1113">
        <f t="shared" si="122"/>
        <v>25.21</v>
      </c>
      <c r="Q141" s="1114">
        <f t="shared" si="123"/>
        <v>129.87</v>
      </c>
    </row>
    <row r="142" spans="1:17" ht="15.75" customHeight="1" x14ac:dyDescent="0.25">
      <c r="A142" s="945" t="s">
        <v>620</v>
      </c>
      <c r="B142" s="242"/>
      <c r="C142" s="975"/>
      <c r="D142" s="1113"/>
      <c r="E142" s="1113"/>
      <c r="F142" s="1113"/>
      <c r="G142" s="1113"/>
      <c r="H142" s="1113"/>
      <c r="I142" s="1114"/>
      <c r="J142" s="939">
        <v>31.5</v>
      </c>
      <c r="K142" s="998">
        <f t="shared" si="117"/>
        <v>0.19811000000000001</v>
      </c>
      <c r="L142" s="1113">
        <v>1040</v>
      </c>
      <c r="M142" s="1113">
        <f t="shared" si="118"/>
        <v>206.03440000000001</v>
      </c>
      <c r="N142" s="1117">
        <v>1</v>
      </c>
      <c r="O142" s="1113">
        <f t="shared" si="121"/>
        <v>206.03</v>
      </c>
      <c r="P142" s="1113">
        <f t="shared" si="122"/>
        <v>49.63</v>
      </c>
      <c r="Q142" s="1114">
        <f t="shared" si="123"/>
        <v>255.66</v>
      </c>
    </row>
    <row r="143" spans="1:17" ht="15.75" customHeight="1" x14ac:dyDescent="0.25">
      <c r="A143" s="945" t="s">
        <v>620</v>
      </c>
      <c r="B143" s="242"/>
      <c r="C143" s="975"/>
      <c r="D143" s="1113"/>
      <c r="E143" s="1113"/>
      <c r="F143" s="1113"/>
      <c r="G143" s="1113"/>
      <c r="H143" s="1113"/>
      <c r="I143" s="1114"/>
      <c r="J143" s="939">
        <v>16</v>
      </c>
      <c r="K143" s="998">
        <f t="shared" si="117"/>
        <v>0.10063</v>
      </c>
      <c r="L143" s="1113">
        <v>1040</v>
      </c>
      <c r="M143" s="1113">
        <f t="shared" si="118"/>
        <v>104.65519999999999</v>
      </c>
      <c r="N143" s="1117">
        <v>1</v>
      </c>
      <c r="O143" s="1113">
        <f t="shared" si="121"/>
        <v>104.66</v>
      </c>
      <c r="P143" s="1113">
        <f t="shared" si="122"/>
        <v>25.21</v>
      </c>
      <c r="Q143" s="1114">
        <f t="shared" si="123"/>
        <v>129.87</v>
      </c>
    </row>
    <row r="144" spans="1:17" ht="15.75" customHeight="1" x14ac:dyDescent="0.25">
      <c r="A144" s="945" t="s">
        <v>675</v>
      </c>
      <c r="B144" s="242"/>
      <c r="C144" s="975"/>
      <c r="D144" s="1113"/>
      <c r="E144" s="1113"/>
      <c r="F144" s="1113"/>
      <c r="G144" s="1113"/>
      <c r="H144" s="1113"/>
      <c r="I144" s="1114"/>
      <c r="J144" s="939">
        <v>16</v>
      </c>
      <c r="K144" s="998">
        <f t="shared" si="117"/>
        <v>0.10063</v>
      </c>
      <c r="L144" s="1113">
        <v>1422</v>
      </c>
      <c r="M144" s="1113">
        <f t="shared" si="118"/>
        <v>143.09585999999999</v>
      </c>
      <c r="N144" s="1117">
        <v>1</v>
      </c>
      <c r="O144" s="1113">
        <f t="shared" si="121"/>
        <v>143.1</v>
      </c>
      <c r="P144" s="1113">
        <f t="shared" si="122"/>
        <v>34.47</v>
      </c>
      <c r="Q144" s="1114">
        <f t="shared" si="123"/>
        <v>177.57</v>
      </c>
    </row>
    <row r="145" spans="1:17" ht="15.75" customHeight="1" x14ac:dyDescent="0.25">
      <c r="A145" s="945" t="s">
        <v>675</v>
      </c>
      <c r="B145" s="242"/>
      <c r="C145" s="975"/>
      <c r="D145" s="1113"/>
      <c r="E145" s="1113"/>
      <c r="F145" s="1113"/>
      <c r="G145" s="1113"/>
      <c r="H145" s="1113"/>
      <c r="I145" s="1114"/>
      <c r="J145" s="939">
        <v>120</v>
      </c>
      <c r="K145" s="998">
        <f t="shared" si="117"/>
        <v>0.75471999999999995</v>
      </c>
      <c r="L145" s="1113">
        <v>1422</v>
      </c>
      <c r="M145" s="1113">
        <f t="shared" si="118"/>
        <v>1073.2118399999999</v>
      </c>
      <c r="N145" s="1117">
        <v>1</v>
      </c>
      <c r="O145" s="1113">
        <f t="shared" si="121"/>
        <v>1073.21</v>
      </c>
      <c r="P145" s="1113">
        <f t="shared" si="122"/>
        <v>258.54000000000002</v>
      </c>
      <c r="Q145" s="1114">
        <f t="shared" si="123"/>
        <v>1331.75</v>
      </c>
    </row>
    <row r="146" spans="1:17" ht="15.75" customHeight="1" x14ac:dyDescent="0.25">
      <c r="A146" s="945" t="s">
        <v>675</v>
      </c>
      <c r="B146" s="242"/>
      <c r="C146" s="975"/>
      <c r="D146" s="1113"/>
      <c r="E146" s="1113"/>
      <c r="F146" s="1113"/>
      <c r="G146" s="1113"/>
      <c r="H146" s="1113"/>
      <c r="I146" s="1114"/>
      <c r="J146" s="939">
        <v>24</v>
      </c>
      <c r="K146" s="998">
        <f t="shared" si="117"/>
        <v>0.15093999999999999</v>
      </c>
      <c r="L146" s="1113">
        <v>1422</v>
      </c>
      <c r="M146" s="1113">
        <f t="shared" si="118"/>
        <v>214.63667999999998</v>
      </c>
      <c r="N146" s="1117">
        <v>1</v>
      </c>
      <c r="O146" s="1113">
        <f t="shared" si="121"/>
        <v>214.64</v>
      </c>
      <c r="P146" s="1113">
        <f t="shared" si="122"/>
        <v>51.71</v>
      </c>
      <c r="Q146" s="1114">
        <f t="shared" si="123"/>
        <v>266.34999999999997</v>
      </c>
    </row>
    <row r="147" spans="1:17" ht="15.75" customHeight="1" x14ac:dyDescent="0.25">
      <c r="A147" s="945" t="s">
        <v>675</v>
      </c>
      <c r="B147" s="242"/>
      <c r="C147" s="975"/>
      <c r="D147" s="1113"/>
      <c r="E147" s="1113"/>
      <c r="F147" s="1113"/>
      <c r="G147" s="1113"/>
      <c r="H147" s="1113"/>
      <c r="I147" s="1114"/>
      <c r="J147" s="939">
        <v>8</v>
      </c>
      <c r="K147" s="998">
        <f t="shared" si="117"/>
        <v>5.0310000000000001E-2</v>
      </c>
      <c r="L147" s="1113">
        <v>1422</v>
      </c>
      <c r="M147" s="1113">
        <f t="shared" si="118"/>
        <v>71.540819999999997</v>
      </c>
      <c r="N147" s="1117">
        <v>1</v>
      </c>
      <c r="O147" s="1113">
        <f t="shared" si="121"/>
        <v>71.540000000000006</v>
      </c>
      <c r="P147" s="1113">
        <f t="shared" si="122"/>
        <v>17.23</v>
      </c>
      <c r="Q147" s="1114">
        <f t="shared" si="123"/>
        <v>88.77000000000001</v>
      </c>
    </row>
    <row r="148" spans="1:17" ht="15.75" customHeight="1" x14ac:dyDescent="0.25">
      <c r="A148" s="945" t="s">
        <v>675</v>
      </c>
      <c r="B148" s="242"/>
      <c r="C148" s="975"/>
      <c r="D148" s="1113"/>
      <c r="E148" s="1113"/>
      <c r="F148" s="1113"/>
      <c r="G148" s="1113"/>
      <c r="H148" s="1113"/>
      <c r="I148" s="1114"/>
      <c r="J148" s="939">
        <v>95</v>
      </c>
      <c r="K148" s="998">
        <f t="shared" si="117"/>
        <v>0.59748000000000001</v>
      </c>
      <c r="L148" s="1113">
        <v>1422</v>
      </c>
      <c r="M148" s="1113">
        <f t="shared" si="118"/>
        <v>849.61656000000005</v>
      </c>
      <c r="N148" s="1117">
        <v>0.3</v>
      </c>
      <c r="O148" s="1113">
        <f t="shared" si="121"/>
        <v>254.88</v>
      </c>
      <c r="P148" s="1113">
        <f t="shared" si="122"/>
        <v>61.4</v>
      </c>
      <c r="Q148" s="1114">
        <f t="shared" si="123"/>
        <v>316.27999999999997</v>
      </c>
    </row>
    <row r="149" spans="1:17" ht="15.75" customHeight="1" x14ac:dyDescent="0.25">
      <c r="A149" s="945" t="s">
        <v>675</v>
      </c>
      <c r="B149" s="242"/>
      <c r="C149" s="975"/>
      <c r="D149" s="1113"/>
      <c r="E149" s="1113"/>
      <c r="F149" s="1113"/>
      <c r="G149" s="1113"/>
      <c r="H149" s="1113"/>
      <c r="I149" s="1114"/>
      <c r="J149" s="939">
        <v>95</v>
      </c>
      <c r="K149" s="998">
        <f t="shared" si="117"/>
        <v>0.59748000000000001</v>
      </c>
      <c r="L149" s="1113">
        <v>1422</v>
      </c>
      <c r="M149" s="1113">
        <f t="shared" si="118"/>
        <v>849.61656000000005</v>
      </c>
      <c r="N149" s="1117">
        <v>0.3</v>
      </c>
      <c r="O149" s="1113">
        <f t="shared" si="121"/>
        <v>254.88</v>
      </c>
      <c r="P149" s="1113">
        <f t="shared" si="122"/>
        <v>61.4</v>
      </c>
      <c r="Q149" s="1114">
        <f t="shared" si="123"/>
        <v>316.27999999999997</v>
      </c>
    </row>
    <row r="150" spans="1:17" ht="15.75" customHeight="1" x14ac:dyDescent="0.25">
      <c r="A150" s="945" t="s">
        <v>675</v>
      </c>
      <c r="B150" s="242"/>
      <c r="C150" s="975"/>
      <c r="D150" s="1113"/>
      <c r="E150" s="1113"/>
      <c r="F150" s="1113"/>
      <c r="G150" s="1113"/>
      <c r="H150" s="1113"/>
      <c r="I150" s="1114"/>
      <c r="J150" s="939">
        <v>32</v>
      </c>
      <c r="K150" s="998">
        <f t="shared" si="117"/>
        <v>0.20125999999999999</v>
      </c>
      <c r="L150" s="1113">
        <v>1422</v>
      </c>
      <c r="M150" s="1113">
        <f t="shared" si="118"/>
        <v>286.19171999999998</v>
      </c>
      <c r="N150" s="1117">
        <v>0.3</v>
      </c>
      <c r="O150" s="1113">
        <f t="shared" si="121"/>
        <v>85.86</v>
      </c>
      <c r="P150" s="1113">
        <f t="shared" si="122"/>
        <v>20.68</v>
      </c>
      <c r="Q150" s="1114">
        <f t="shared" si="123"/>
        <v>106.53999999999999</v>
      </c>
    </row>
    <row r="151" spans="1:17" ht="15.75" customHeight="1" x14ac:dyDescent="0.25">
      <c r="A151" s="945" t="s">
        <v>675</v>
      </c>
      <c r="B151" s="242"/>
      <c r="C151" s="975"/>
      <c r="D151" s="1113"/>
      <c r="E151" s="1113"/>
      <c r="F151" s="1113"/>
      <c r="G151" s="1113"/>
      <c r="H151" s="1113"/>
      <c r="I151" s="1114"/>
      <c r="J151" s="939">
        <v>56</v>
      </c>
      <c r="K151" s="998">
        <f t="shared" si="117"/>
        <v>0.35220000000000001</v>
      </c>
      <c r="L151" s="1113">
        <v>1422</v>
      </c>
      <c r="M151" s="1113">
        <f t="shared" si="118"/>
        <v>500.82840000000004</v>
      </c>
      <c r="N151" s="1117">
        <v>0.3</v>
      </c>
      <c r="O151" s="1113">
        <f t="shared" si="121"/>
        <v>150.25</v>
      </c>
      <c r="P151" s="1113">
        <f t="shared" si="122"/>
        <v>36.200000000000003</v>
      </c>
      <c r="Q151" s="1114">
        <f t="shared" si="123"/>
        <v>186.45</v>
      </c>
    </row>
    <row r="152" spans="1:17" ht="15.75" customHeight="1" x14ac:dyDescent="0.25">
      <c r="A152" s="945" t="s">
        <v>675</v>
      </c>
      <c r="B152" s="242"/>
      <c r="C152" s="975"/>
      <c r="D152" s="1113"/>
      <c r="E152" s="1113"/>
      <c r="F152" s="1113"/>
      <c r="G152" s="1113"/>
      <c r="H152" s="1113"/>
      <c r="I152" s="1114"/>
      <c r="J152" s="939">
        <v>32</v>
      </c>
      <c r="K152" s="998">
        <f t="shared" si="117"/>
        <v>0.20125999999999999</v>
      </c>
      <c r="L152" s="1113">
        <v>1422</v>
      </c>
      <c r="M152" s="1113">
        <f t="shared" si="118"/>
        <v>286.19171999999998</v>
      </c>
      <c r="N152" s="1117">
        <v>0.3</v>
      </c>
      <c r="O152" s="1113">
        <f t="shared" si="121"/>
        <v>85.86</v>
      </c>
      <c r="P152" s="1113">
        <f t="shared" si="122"/>
        <v>20.68</v>
      </c>
      <c r="Q152" s="1114">
        <f t="shared" si="123"/>
        <v>106.53999999999999</v>
      </c>
    </row>
    <row r="153" spans="1:17" ht="15.75" customHeight="1" x14ac:dyDescent="0.25">
      <c r="A153" s="945" t="s">
        <v>620</v>
      </c>
      <c r="B153" s="242"/>
      <c r="C153" s="975"/>
      <c r="D153" s="1113"/>
      <c r="E153" s="1113"/>
      <c r="F153" s="1113"/>
      <c r="G153" s="1113"/>
      <c r="H153" s="1113"/>
      <c r="I153" s="1114"/>
      <c r="J153" s="939">
        <v>87</v>
      </c>
      <c r="K153" s="998">
        <f t="shared" si="117"/>
        <v>0.54717000000000005</v>
      </c>
      <c r="L153" s="1113">
        <v>1422</v>
      </c>
      <c r="M153" s="1113">
        <f t="shared" si="118"/>
        <v>778.07574000000011</v>
      </c>
      <c r="N153" s="1117">
        <v>0.3</v>
      </c>
      <c r="O153" s="1113">
        <f t="shared" si="121"/>
        <v>233.42</v>
      </c>
      <c r="P153" s="1113">
        <f t="shared" si="122"/>
        <v>56.23</v>
      </c>
      <c r="Q153" s="1114">
        <f t="shared" si="123"/>
        <v>289.64999999999998</v>
      </c>
    </row>
    <row r="154" spans="1:17" ht="15.75" customHeight="1" x14ac:dyDescent="0.25">
      <c r="A154" s="945" t="s">
        <v>620</v>
      </c>
      <c r="B154" s="242"/>
      <c r="C154" s="975"/>
      <c r="D154" s="1113"/>
      <c r="E154" s="1113"/>
      <c r="F154" s="1113"/>
      <c r="G154" s="1113"/>
      <c r="H154" s="1113"/>
      <c r="I154" s="1114"/>
      <c r="J154" s="939">
        <v>87</v>
      </c>
      <c r="K154" s="998">
        <f t="shared" si="117"/>
        <v>0.54717000000000005</v>
      </c>
      <c r="L154" s="1113">
        <v>1040</v>
      </c>
      <c r="M154" s="1113">
        <f t="shared" si="118"/>
        <v>569.05680000000007</v>
      </c>
      <c r="N154" s="1117">
        <v>0.3</v>
      </c>
      <c r="O154" s="1113">
        <f t="shared" si="121"/>
        <v>170.72</v>
      </c>
      <c r="P154" s="1113">
        <f t="shared" si="122"/>
        <v>41.13</v>
      </c>
      <c r="Q154" s="1114">
        <f t="shared" si="123"/>
        <v>211.85</v>
      </c>
    </row>
    <row r="155" spans="1:17" ht="15.75" customHeight="1" x14ac:dyDescent="0.25">
      <c r="A155" s="945" t="s">
        <v>620</v>
      </c>
      <c r="B155" s="242"/>
      <c r="C155" s="975"/>
      <c r="D155" s="1113"/>
      <c r="E155" s="1113"/>
      <c r="F155" s="1113"/>
      <c r="G155" s="1113"/>
      <c r="H155" s="1113"/>
      <c r="I155" s="1114"/>
      <c r="J155" s="939">
        <v>56</v>
      </c>
      <c r="K155" s="998">
        <f t="shared" si="117"/>
        <v>0.35220000000000001</v>
      </c>
      <c r="L155" s="1113">
        <v>1040</v>
      </c>
      <c r="M155" s="1113">
        <f t="shared" si="118"/>
        <v>366.28800000000001</v>
      </c>
      <c r="N155" s="1117">
        <v>0.3</v>
      </c>
      <c r="O155" s="1113">
        <f t="shared" si="121"/>
        <v>109.89</v>
      </c>
      <c r="P155" s="1113">
        <f t="shared" si="122"/>
        <v>26.47</v>
      </c>
      <c r="Q155" s="1114">
        <f t="shared" si="123"/>
        <v>136.36000000000001</v>
      </c>
    </row>
    <row r="156" spans="1:17" ht="31.5" customHeight="1" x14ac:dyDescent="0.25">
      <c r="A156" s="999" t="s">
        <v>8</v>
      </c>
      <c r="B156" s="247"/>
      <c r="C156" s="976"/>
      <c r="D156" s="972"/>
      <c r="E156" s="972"/>
      <c r="F156" s="972"/>
      <c r="G156" s="972"/>
      <c r="H156" s="972"/>
      <c r="I156" s="973"/>
      <c r="J156" s="978">
        <f>SUM(J157:J161)</f>
        <v>186</v>
      </c>
      <c r="K156" s="980">
        <f>SUM(K157:K161)</f>
        <v>1.1698200000000001</v>
      </c>
      <c r="L156" s="972"/>
      <c r="M156" s="972"/>
      <c r="N156" s="1118"/>
      <c r="O156" s="972">
        <f>SUM(O157:O161)</f>
        <v>908.55000000000007</v>
      </c>
      <c r="P156" s="972">
        <f t="shared" ref="P156:Q156" si="124">SUM(P157:P161)</f>
        <v>218.85999999999999</v>
      </c>
      <c r="Q156" s="973">
        <f t="shared" si="124"/>
        <v>1127.4100000000001</v>
      </c>
    </row>
    <row r="157" spans="1:17" ht="15.75" customHeight="1" x14ac:dyDescent="0.25">
      <c r="A157" s="945" t="s">
        <v>676</v>
      </c>
      <c r="B157" s="242"/>
      <c r="C157" s="975"/>
      <c r="D157" s="1113"/>
      <c r="E157" s="1113"/>
      <c r="F157" s="1113"/>
      <c r="G157" s="1113"/>
      <c r="H157" s="1113"/>
      <c r="I157" s="1114"/>
      <c r="J157" s="939">
        <v>9</v>
      </c>
      <c r="K157" s="998">
        <f t="shared" ref="K157:K161" si="125">ROUND(J157/159,5)</f>
        <v>5.6599999999999998E-2</v>
      </c>
      <c r="L157" s="1113">
        <v>630</v>
      </c>
      <c r="M157" s="1113">
        <f t="shared" ref="M157:M161" si="126">L157*K157</f>
        <v>35.658000000000001</v>
      </c>
      <c r="N157" s="1117">
        <v>1</v>
      </c>
      <c r="O157" s="1113">
        <f t="shared" ref="O157" si="127">ROUND(M157*N157,2)</f>
        <v>35.659999999999997</v>
      </c>
      <c r="P157" s="1113">
        <f t="shared" ref="P157" si="128">ROUND(O157*0.2409,2)</f>
        <v>8.59</v>
      </c>
      <c r="Q157" s="1114">
        <f t="shared" ref="Q157:Q161" si="129">SUM(O157:P157)</f>
        <v>44.25</v>
      </c>
    </row>
    <row r="158" spans="1:17" ht="15.75" customHeight="1" x14ac:dyDescent="0.25">
      <c r="A158" s="945" t="s">
        <v>676</v>
      </c>
      <c r="B158" s="242"/>
      <c r="C158" s="975"/>
      <c r="D158" s="1113"/>
      <c r="E158" s="1113"/>
      <c r="F158" s="1113"/>
      <c r="G158" s="1113"/>
      <c r="H158" s="1113"/>
      <c r="I158" s="1114"/>
      <c r="J158" s="939">
        <v>5</v>
      </c>
      <c r="K158" s="998">
        <f t="shared" si="125"/>
        <v>3.1449999999999999E-2</v>
      </c>
      <c r="L158" s="1113">
        <v>630</v>
      </c>
      <c r="M158" s="1113">
        <f t="shared" si="126"/>
        <v>19.813499999999998</v>
      </c>
      <c r="N158" s="1117">
        <v>1</v>
      </c>
      <c r="O158" s="1113">
        <f t="shared" ref="O158:O161" si="130">ROUND(M158*N158,2)</f>
        <v>19.809999999999999</v>
      </c>
      <c r="P158" s="1113">
        <f t="shared" ref="P158:P161" si="131">ROUND(O158*0.2409,2)</f>
        <v>4.7699999999999996</v>
      </c>
      <c r="Q158" s="1114">
        <f t="shared" si="129"/>
        <v>24.58</v>
      </c>
    </row>
    <row r="159" spans="1:17" ht="15.75" customHeight="1" x14ac:dyDescent="0.25">
      <c r="A159" s="945" t="s">
        <v>677</v>
      </c>
      <c r="B159" s="242"/>
      <c r="C159" s="975"/>
      <c r="D159" s="1113"/>
      <c r="E159" s="1113"/>
      <c r="F159" s="1113"/>
      <c r="G159" s="1113"/>
      <c r="H159" s="1113"/>
      <c r="I159" s="1114"/>
      <c r="J159" s="939">
        <v>5</v>
      </c>
      <c r="K159" s="998">
        <f t="shared" si="125"/>
        <v>3.1449999999999999E-2</v>
      </c>
      <c r="L159" s="1113">
        <v>882</v>
      </c>
      <c r="M159" s="1113">
        <f t="shared" si="126"/>
        <v>27.738899999999997</v>
      </c>
      <c r="N159" s="1117">
        <v>1</v>
      </c>
      <c r="O159" s="1113">
        <f t="shared" si="130"/>
        <v>27.74</v>
      </c>
      <c r="P159" s="1113">
        <f t="shared" si="131"/>
        <v>6.68</v>
      </c>
      <c r="Q159" s="1114">
        <f t="shared" si="129"/>
        <v>34.42</v>
      </c>
    </row>
    <row r="160" spans="1:17" ht="15.75" customHeight="1" x14ac:dyDescent="0.25">
      <c r="A160" s="945" t="s">
        <v>678</v>
      </c>
      <c r="B160" s="242"/>
      <c r="C160" s="975"/>
      <c r="D160" s="1113"/>
      <c r="E160" s="1113"/>
      <c r="F160" s="1113"/>
      <c r="G160" s="1113"/>
      <c r="H160" s="1113"/>
      <c r="I160" s="1114"/>
      <c r="J160" s="939">
        <v>119</v>
      </c>
      <c r="K160" s="998">
        <f t="shared" si="125"/>
        <v>0.74843000000000004</v>
      </c>
      <c r="L160" s="1113">
        <v>2970</v>
      </c>
      <c r="M160" s="1113">
        <f t="shared" si="126"/>
        <v>2222.8371000000002</v>
      </c>
      <c r="N160" s="1117">
        <v>0.3</v>
      </c>
      <c r="O160" s="1113">
        <f t="shared" si="130"/>
        <v>666.85</v>
      </c>
      <c r="P160" s="1113">
        <f t="shared" si="131"/>
        <v>160.63999999999999</v>
      </c>
      <c r="Q160" s="1114">
        <f t="shared" si="129"/>
        <v>827.49</v>
      </c>
    </row>
    <row r="161" spans="1:17" ht="15.75" customHeight="1" thickBot="1" x14ac:dyDescent="0.3">
      <c r="A161" s="1048" t="s">
        <v>679</v>
      </c>
      <c r="B161" s="1226"/>
      <c r="C161" s="984"/>
      <c r="D161" s="968"/>
      <c r="E161" s="968"/>
      <c r="F161" s="968"/>
      <c r="G161" s="968"/>
      <c r="H161" s="968"/>
      <c r="I161" s="969"/>
      <c r="J161" s="967">
        <v>48</v>
      </c>
      <c r="K161" s="1054">
        <f t="shared" si="125"/>
        <v>0.30188999999999999</v>
      </c>
      <c r="L161" s="968">
        <v>1750</v>
      </c>
      <c r="M161" s="968">
        <f t="shared" si="126"/>
        <v>528.3075</v>
      </c>
      <c r="N161" s="1016">
        <v>0.3</v>
      </c>
      <c r="O161" s="968">
        <f t="shared" si="130"/>
        <v>158.49</v>
      </c>
      <c r="P161" s="968">
        <f t="shared" si="131"/>
        <v>38.18</v>
      </c>
      <c r="Q161" s="969">
        <f t="shared" si="129"/>
        <v>196.67000000000002</v>
      </c>
    </row>
    <row r="164" spans="1:17" x14ac:dyDescent="0.25">
      <c r="A164" s="2" t="s">
        <v>168</v>
      </c>
      <c r="C164" s="2" t="s">
        <v>680</v>
      </c>
    </row>
    <row r="165" spans="1:17" ht="18" customHeight="1" x14ac:dyDescent="0.25"/>
    <row r="166" spans="1:17" x14ac:dyDescent="0.25">
      <c r="A166" s="2" t="s">
        <v>681</v>
      </c>
    </row>
    <row r="167" spans="1:17" x14ac:dyDescent="0.25">
      <c r="A167" s="2" t="s">
        <v>682</v>
      </c>
    </row>
  </sheetData>
  <mergeCells count="4">
    <mergeCell ref="A2:Q2"/>
    <mergeCell ref="A6:A7"/>
    <mergeCell ref="B6:I6"/>
    <mergeCell ref="J6:Q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2:S254"/>
  <sheetViews>
    <sheetView zoomScale="70" zoomScaleNormal="70" workbookViewId="0">
      <pane xSplit="1" ySplit="1" topLeftCell="B101" activePane="bottomRight" state="frozen"/>
      <selection pane="topRight" activeCell="B1" sqref="B1"/>
      <selection pane="bottomLeft" activeCell="A10" sqref="A10"/>
      <selection pane="bottomRight" activeCell="A112" sqref="A112:A118"/>
    </sheetView>
  </sheetViews>
  <sheetFormatPr defaultRowHeight="16.5" x14ac:dyDescent="0.25"/>
  <cols>
    <col min="1" max="1" width="42.7109375" style="2" customWidth="1"/>
    <col min="2" max="2" width="17.7109375" style="790"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3.85546875" style="2" customWidth="1"/>
    <col min="16" max="16" width="13.140625" style="2" customWidth="1"/>
    <col min="17" max="17" width="12.7109375" style="2" customWidth="1"/>
    <col min="18" max="18" width="8.85546875" style="2"/>
    <col min="19" max="19" width="11.7109375" style="2" customWidth="1"/>
    <col min="20" max="233" width="8.85546875" style="2"/>
    <col min="234" max="234" width="42.7109375" style="2" customWidth="1"/>
    <col min="235" max="235" width="17.7109375" style="2" customWidth="1"/>
    <col min="236" max="236" width="19.85546875" style="2" customWidth="1"/>
    <col min="237" max="237" width="13.85546875" style="2" customWidth="1"/>
    <col min="238" max="238" width="0" style="2" hidden="1" customWidth="1"/>
    <col min="239" max="239" width="16.85546875" style="2" customWidth="1"/>
    <col min="240" max="241" width="12.140625" style="2" customWidth="1"/>
    <col min="242" max="242" width="12.42578125" style="2" customWidth="1"/>
    <col min="243" max="243" width="13" style="2" customWidth="1"/>
    <col min="244" max="244" width="17.7109375" style="2" customWidth="1"/>
    <col min="245" max="245" width="19" style="2" customWidth="1"/>
    <col min="246" max="246" width="12.7109375" style="2" customWidth="1"/>
    <col min="247" max="247" width="14.85546875" style="2" customWidth="1"/>
    <col min="248" max="248" width="11.140625" style="2" customWidth="1"/>
    <col min="249" max="249" width="11.42578125" style="2" customWidth="1"/>
    <col min="250" max="250" width="11.5703125" style="2" customWidth="1"/>
    <col min="251" max="252" width="12.7109375" style="2" customWidth="1"/>
    <col min="253" max="253" width="0" style="2" hidden="1" customWidth="1"/>
    <col min="254" max="254" width="17.28515625" style="2" customWidth="1"/>
    <col min="255" max="255" width="19.28515625" style="2" customWidth="1"/>
    <col min="256" max="256" width="13.7109375" style="2" customWidth="1"/>
    <col min="257" max="257" width="15.42578125" style="2" customWidth="1"/>
    <col min="258" max="258" width="11.42578125" style="2" customWidth="1"/>
    <col min="259" max="259" width="11.5703125" style="2" customWidth="1"/>
    <col min="260" max="260" width="12.140625" style="2" customWidth="1"/>
    <col min="261" max="261" width="12.5703125" style="2" customWidth="1"/>
    <col min="262" max="262" width="15.85546875" style="2" customWidth="1"/>
    <col min="263" max="489" width="8.85546875" style="2"/>
    <col min="490" max="490" width="42.7109375" style="2" customWidth="1"/>
    <col min="491" max="491" width="17.7109375" style="2" customWidth="1"/>
    <col min="492" max="492" width="19.85546875" style="2" customWidth="1"/>
    <col min="493" max="493" width="13.85546875" style="2" customWidth="1"/>
    <col min="494" max="494" width="0" style="2" hidden="1" customWidth="1"/>
    <col min="495" max="495" width="16.85546875" style="2" customWidth="1"/>
    <col min="496" max="497" width="12.140625" style="2" customWidth="1"/>
    <col min="498" max="498" width="12.42578125" style="2" customWidth="1"/>
    <col min="499" max="499" width="13" style="2" customWidth="1"/>
    <col min="500" max="500" width="17.7109375" style="2" customWidth="1"/>
    <col min="501" max="501" width="19" style="2" customWidth="1"/>
    <col min="502" max="502" width="12.7109375" style="2" customWidth="1"/>
    <col min="503" max="503" width="14.85546875" style="2" customWidth="1"/>
    <col min="504" max="504" width="11.140625" style="2" customWidth="1"/>
    <col min="505" max="505" width="11.42578125" style="2" customWidth="1"/>
    <col min="506" max="506" width="11.5703125" style="2" customWidth="1"/>
    <col min="507" max="508" width="12.7109375" style="2" customWidth="1"/>
    <col min="509" max="509" width="0" style="2" hidden="1" customWidth="1"/>
    <col min="510" max="510" width="17.28515625" style="2" customWidth="1"/>
    <col min="511" max="511" width="19.28515625" style="2" customWidth="1"/>
    <col min="512" max="512" width="13.7109375" style="2" customWidth="1"/>
    <col min="513" max="513" width="15.42578125" style="2" customWidth="1"/>
    <col min="514" max="514" width="11.42578125" style="2" customWidth="1"/>
    <col min="515" max="515" width="11.5703125" style="2" customWidth="1"/>
    <col min="516" max="516" width="12.140625" style="2" customWidth="1"/>
    <col min="517" max="517" width="12.5703125" style="2" customWidth="1"/>
    <col min="518" max="518" width="15.85546875" style="2" customWidth="1"/>
    <col min="519" max="745" width="8.85546875" style="2"/>
    <col min="746" max="746" width="42.7109375" style="2" customWidth="1"/>
    <col min="747" max="747" width="17.7109375" style="2" customWidth="1"/>
    <col min="748" max="748" width="19.85546875" style="2" customWidth="1"/>
    <col min="749" max="749" width="13.85546875" style="2" customWidth="1"/>
    <col min="750" max="750" width="0" style="2" hidden="1" customWidth="1"/>
    <col min="751" max="751" width="16.85546875" style="2" customWidth="1"/>
    <col min="752" max="753" width="12.140625" style="2" customWidth="1"/>
    <col min="754" max="754" width="12.42578125" style="2" customWidth="1"/>
    <col min="755" max="755" width="13" style="2" customWidth="1"/>
    <col min="756" max="756" width="17.7109375" style="2" customWidth="1"/>
    <col min="757" max="757" width="19" style="2" customWidth="1"/>
    <col min="758" max="758" width="12.7109375" style="2" customWidth="1"/>
    <col min="759" max="759" width="14.85546875" style="2" customWidth="1"/>
    <col min="760" max="760" width="11.140625" style="2" customWidth="1"/>
    <col min="761" max="761" width="11.42578125" style="2" customWidth="1"/>
    <col min="762" max="762" width="11.5703125" style="2" customWidth="1"/>
    <col min="763" max="764" width="12.7109375" style="2" customWidth="1"/>
    <col min="765" max="765" width="0" style="2" hidden="1" customWidth="1"/>
    <col min="766" max="766" width="17.28515625" style="2" customWidth="1"/>
    <col min="767" max="767" width="19.28515625" style="2" customWidth="1"/>
    <col min="768" max="768" width="13.7109375" style="2" customWidth="1"/>
    <col min="769" max="769" width="15.42578125" style="2" customWidth="1"/>
    <col min="770" max="770" width="11.42578125" style="2" customWidth="1"/>
    <col min="771" max="771" width="11.5703125" style="2" customWidth="1"/>
    <col min="772" max="772" width="12.140625" style="2" customWidth="1"/>
    <col min="773" max="773" width="12.5703125" style="2" customWidth="1"/>
    <col min="774" max="774" width="15.85546875" style="2" customWidth="1"/>
    <col min="775" max="1001" width="8.85546875" style="2"/>
    <col min="1002" max="1002" width="42.7109375" style="2" customWidth="1"/>
    <col min="1003" max="1003" width="17.7109375" style="2" customWidth="1"/>
    <col min="1004" max="1004" width="19.85546875" style="2" customWidth="1"/>
    <col min="1005" max="1005" width="13.85546875" style="2" customWidth="1"/>
    <col min="1006" max="1006" width="0" style="2" hidden="1" customWidth="1"/>
    <col min="1007" max="1007" width="16.85546875" style="2" customWidth="1"/>
    <col min="1008" max="1009" width="12.140625" style="2" customWidth="1"/>
    <col min="1010" max="1010" width="12.42578125" style="2" customWidth="1"/>
    <col min="1011" max="1011" width="13" style="2" customWidth="1"/>
    <col min="1012" max="1012" width="17.7109375" style="2" customWidth="1"/>
    <col min="1013" max="1013" width="19" style="2" customWidth="1"/>
    <col min="1014" max="1014" width="12.7109375" style="2" customWidth="1"/>
    <col min="1015" max="1015" width="14.85546875" style="2" customWidth="1"/>
    <col min="1016" max="1016" width="11.140625" style="2" customWidth="1"/>
    <col min="1017" max="1017" width="11.42578125" style="2" customWidth="1"/>
    <col min="1018" max="1018" width="11.5703125" style="2" customWidth="1"/>
    <col min="1019" max="1020" width="12.7109375" style="2" customWidth="1"/>
    <col min="1021" max="1021" width="0" style="2" hidden="1" customWidth="1"/>
    <col min="1022" max="1022" width="17.28515625" style="2" customWidth="1"/>
    <col min="1023" max="1023" width="19.28515625" style="2" customWidth="1"/>
    <col min="1024" max="1024" width="13.7109375" style="2" customWidth="1"/>
    <col min="1025" max="1025" width="15.42578125" style="2" customWidth="1"/>
    <col min="1026" max="1026" width="11.42578125" style="2" customWidth="1"/>
    <col min="1027" max="1027" width="11.5703125" style="2" customWidth="1"/>
    <col min="1028" max="1028" width="12.140625" style="2" customWidth="1"/>
    <col min="1029" max="1029" width="12.5703125" style="2" customWidth="1"/>
    <col min="1030" max="1030" width="15.85546875" style="2" customWidth="1"/>
    <col min="1031" max="1257" width="8.85546875" style="2"/>
    <col min="1258" max="1258" width="42.7109375" style="2" customWidth="1"/>
    <col min="1259" max="1259" width="17.7109375" style="2" customWidth="1"/>
    <col min="1260" max="1260" width="19.85546875" style="2" customWidth="1"/>
    <col min="1261" max="1261" width="13.85546875" style="2" customWidth="1"/>
    <col min="1262" max="1262" width="0" style="2" hidden="1" customWidth="1"/>
    <col min="1263" max="1263" width="16.85546875" style="2" customWidth="1"/>
    <col min="1264" max="1265" width="12.140625" style="2" customWidth="1"/>
    <col min="1266" max="1266" width="12.42578125" style="2" customWidth="1"/>
    <col min="1267" max="1267" width="13" style="2" customWidth="1"/>
    <col min="1268" max="1268" width="17.7109375" style="2" customWidth="1"/>
    <col min="1269" max="1269" width="19" style="2" customWidth="1"/>
    <col min="1270" max="1270" width="12.7109375" style="2" customWidth="1"/>
    <col min="1271" max="1271" width="14.85546875" style="2" customWidth="1"/>
    <col min="1272" max="1272" width="11.140625" style="2" customWidth="1"/>
    <col min="1273" max="1273" width="11.42578125" style="2" customWidth="1"/>
    <col min="1274" max="1274" width="11.5703125" style="2" customWidth="1"/>
    <col min="1275" max="1276" width="12.7109375" style="2" customWidth="1"/>
    <col min="1277" max="1277" width="0" style="2" hidden="1" customWidth="1"/>
    <col min="1278" max="1278" width="17.28515625" style="2" customWidth="1"/>
    <col min="1279" max="1279" width="19.28515625" style="2" customWidth="1"/>
    <col min="1280" max="1280" width="13.7109375" style="2" customWidth="1"/>
    <col min="1281" max="1281" width="15.42578125" style="2" customWidth="1"/>
    <col min="1282" max="1282" width="11.42578125" style="2" customWidth="1"/>
    <col min="1283" max="1283" width="11.5703125" style="2" customWidth="1"/>
    <col min="1284" max="1284" width="12.140625" style="2" customWidth="1"/>
    <col min="1285" max="1285" width="12.5703125" style="2" customWidth="1"/>
    <col min="1286" max="1286" width="15.85546875" style="2" customWidth="1"/>
    <col min="1287" max="1513" width="8.85546875" style="2"/>
    <col min="1514" max="1514" width="42.7109375" style="2" customWidth="1"/>
    <col min="1515" max="1515" width="17.7109375" style="2" customWidth="1"/>
    <col min="1516" max="1516" width="19.85546875" style="2" customWidth="1"/>
    <col min="1517" max="1517" width="13.85546875" style="2" customWidth="1"/>
    <col min="1518" max="1518" width="0" style="2" hidden="1" customWidth="1"/>
    <col min="1519" max="1519" width="16.85546875" style="2" customWidth="1"/>
    <col min="1520" max="1521" width="12.140625" style="2" customWidth="1"/>
    <col min="1522" max="1522" width="12.42578125" style="2" customWidth="1"/>
    <col min="1523" max="1523" width="13" style="2" customWidth="1"/>
    <col min="1524" max="1524" width="17.7109375" style="2" customWidth="1"/>
    <col min="1525" max="1525" width="19" style="2" customWidth="1"/>
    <col min="1526" max="1526" width="12.7109375" style="2" customWidth="1"/>
    <col min="1527" max="1527" width="14.85546875" style="2" customWidth="1"/>
    <col min="1528" max="1528" width="11.140625" style="2" customWidth="1"/>
    <col min="1529" max="1529" width="11.42578125" style="2" customWidth="1"/>
    <col min="1530" max="1530" width="11.5703125" style="2" customWidth="1"/>
    <col min="1531" max="1532" width="12.7109375" style="2" customWidth="1"/>
    <col min="1533" max="1533" width="0" style="2" hidden="1" customWidth="1"/>
    <col min="1534" max="1534" width="17.28515625" style="2" customWidth="1"/>
    <col min="1535" max="1535" width="19.28515625" style="2" customWidth="1"/>
    <col min="1536" max="1536" width="13.7109375" style="2" customWidth="1"/>
    <col min="1537" max="1537" width="15.42578125" style="2" customWidth="1"/>
    <col min="1538" max="1538" width="11.42578125" style="2" customWidth="1"/>
    <col min="1539" max="1539" width="11.5703125" style="2" customWidth="1"/>
    <col min="1540" max="1540" width="12.140625" style="2" customWidth="1"/>
    <col min="1541" max="1541" width="12.5703125" style="2" customWidth="1"/>
    <col min="1542" max="1542" width="15.85546875" style="2" customWidth="1"/>
    <col min="1543" max="1769" width="8.85546875" style="2"/>
    <col min="1770" max="1770" width="42.7109375" style="2" customWidth="1"/>
    <col min="1771" max="1771" width="17.7109375" style="2" customWidth="1"/>
    <col min="1772" max="1772" width="19.85546875" style="2" customWidth="1"/>
    <col min="1773" max="1773" width="13.85546875" style="2" customWidth="1"/>
    <col min="1774" max="1774" width="0" style="2" hidden="1" customWidth="1"/>
    <col min="1775" max="1775" width="16.85546875" style="2" customWidth="1"/>
    <col min="1776" max="1777" width="12.140625" style="2" customWidth="1"/>
    <col min="1778" max="1778" width="12.42578125" style="2" customWidth="1"/>
    <col min="1779" max="1779" width="13" style="2" customWidth="1"/>
    <col min="1780" max="1780" width="17.7109375" style="2" customWidth="1"/>
    <col min="1781" max="1781" width="19" style="2" customWidth="1"/>
    <col min="1782" max="1782" width="12.7109375" style="2" customWidth="1"/>
    <col min="1783" max="1783" width="14.85546875" style="2" customWidth="1"/>
    <col min="1784" max="1784" width="11.140625" style="2" customWidth="1"/>
    <col min="1785" max="1785" width="11.42578125" style="2" customWidth="1"/>
    <col min="1786" max="1786" width="11.5703125" style="2" customWidth="1"/>
    <col min="1787" max="1788" width="12.7109375" style="2" customWidth="1"/>
    <col min="1789" max="1789" width="0" style="2" hidden="1" customWidth="1"/>
    <col min="1790" max="1790" width="17.28515625" style="2" customWidth="1"/>
    <col min="1791" max="1791" width="19.28515625" style="2" customWidth="1"/>
    <col min="1792" max="1792" width="13.7109375" style="2" customWidth="1"/>
    <col min="1793" max="1793" width="15.42578125" style="2" customWidth="1"/>
    <col min="1794" max="1794" width="11.42578125" style="2" customWidth="1"/>
    <col min="1795" max="1795" width="11.5703125" style="2" customWidth="1"/>
    <col min="1796" max="1796" width="12.140625" style="2" customWidth="1"/>
    <col min="1797" max="1797" width="12.5703125" style="2" customWidth="1"/>
    <col min="1798" max="1798" width="15.85546875" style="2" customWidth="1"/>
    <col min="1799" max="2025" width="8.85546875" style="2"/>
    <col min="2026" max="2026" width="42.7109375" style="2" customWidth="1"/>
    <col min="2027" max="2027" width="17.7109375" style="2" customWidth="1"/>
    <col min="2028" max="2028" width="19.85546875" style="2" customWidth="1"/>
    <col min="2029" max="2029" width="13.85546875" style="2" customWidth="1"/>
    <col min="2030" max="2030" width="0" style="2" hidden="1" customWidth="1"/>
    <col min="2031" max="2031" width="16.85546875" style="2" customWidth="1"/>
    <col min="2032" max="2033" width="12.140625" style="2" customWidth="1"/>
    <col min="2034" max="2034" width="12.42578125" style="2" customWidth="1"/>
    <col min="2035" max="2035" width="13" style="2" customWidth="1"/>
    <col min="2036" max="2036" width="17.7109375" style="2" customWidth="1"/>
    <col min="2037" max="2037" width="19" style="2" customWidth="1"/>
    <col min="2038" max="2038" width="12.7109375" style="2" customWidth="1"/>
    <col min="2039" max="2039" width="14.85546875" style="2" customWidth="1"/>
    <col min="2040" max="2040" width="11.140625" style="2" customWidth="1"/>
    <col min="2041" max="2041" width="11.42578125" style="2" customWidth="1"/>
    <col min="2042" max="2042" width="11.5703125" style="2" customWidth="1"/>
    <col min="2043" max="2044" width="12.7109375" style="2" customWidth="1"/>
    <col min="2045" max="2045" width="0" style="2" hidden="1" customWidth="1"/>
    <col min="2046" max="2046" width="17.28515625" style="2" customWidth="1"/>
    <col min="2047" max="2047" width="19.28515625" style="2" customWidth="1"/>
    <col min="2048" max="2048" width="13.7109375" style="2" customWidth="1"/>
    <col min="2049" max="2049" width="15.42578125" style="2" customWidth="1"/>
    <col min="2050" max="2050" width="11.42578125" style="2" customWidth="1"/>
    <col min="2051" max="2051" width="11.5703125" style="2" customWidth="1"/>
    <col min="2052" max="2052" width="12.140625" style="2" customWidth="1"/>
    <col min="2053" max="2053" width="12.5703125" style="2" customWidth="1"/>
    <col min="2054" max="2054" width="15.85546875" style="2" customWidth="1"/>
    <col min="2055" max="2281" width="8.85546875" style="2"/>
    <col min="2282" max="2282" width="42.7109375" style="2" customWidth="1"/>
    <col min="2283" max="2283" width="17.7109375" style="2" customWidth="1"/>
    <col min="2284" max="2284" width="19.85546875" style="2" customWidth="1"/>
    <col min="2285" max="2285" width="13.85546875" style="2" customWidth="1"/>
    <col min="2286" max="2286" width="0" style="2" hidden="1" customWidth="1"/>
    <col min="2287" max="2287" width="16.85546875" style="2" customWidth="1"/>
    <col min="2288" max="2289" width="12.140625" style="2" customWidth="1"/>
    <col min="2290" max="2290" width="12.42578125" style="2" customWidth="1"/>
    <col min="2291" max="2291" width="13" style="2" customWidth="1"/>
    <col min="2292" max="2292" width="17.7109375" style="2" customWidth="1"/>
    <col min="2293" max="2293" width="19" style="2" customWidth="1"/>
    <col min="2294" max="2294" width="12.7109375" style="2" customWidth="1"/>
    <col min="2295" max="2295" width="14.85546875" style="2" customWidth="1"/>
    <col min="2296" max="2296" width="11.140625" style="2" customWidth="1"/>
    <col min="2297" max="2297" width="11.42578125" style="2" customWidth="1"/>
    <col min="2298" max="2298" width="11.5703125" style="2" customWidth="1"/>
    <col min="2299" max="2300" width="12.7109375" style="2" customWidth="1"/>
    <col min="2301" max="2301" width="0" style="2" hidden="1" customWidth="1"/>
    <col min="2302" max="2302" width="17.28515625" style="2" customWidth="1"/>
    <col min="2303" max="2303" width="19.28515625" style="2" customWidth="1"/>
    <col min="2304" max="2304" width="13.7109375" style="2" customWidth="1"/>
    <col min="2305" max="2305" width="15.42578125" style="2" customWidth="1"/>
    <col min="2306" max="2306" width="11.42578125" style="2" customWidth="1"/>
    <col min="2307" max="2307" width="11.5703125" style="2" customWidth="1"/>
    <col min="2308" max="2308" width="12.140625" style="2" customWidth="1"/>
    <col min="2309" max="2309" width="12.5703125" style="2" customWidth="1"/>
    <col min="2310" max="2310" width="15.85546875" style="2" customWidth="1"/>
    <col min="2311" max="2537" width="8.85546875" style="2"/>
    <col min="2538" max="2538" width="42.7109375" style="2" customWidth="1"/>
    <col min="2539" max="2539" width="17.7109375" style="2" customWidth="1"/>
    <col min="2540" max="2540" width="19.85546875" style="2" customWidth="1"/>
    <col min="2541" max="2541" width="13.85546875" style="2" customWidth="1"/>
    <col min="2542" max="2542" width="0" style="2" hidden="1" customWidth="1"/>
    <col min="2543" max="2543" width="16.85546875" style="2" customWidth="1"/>
    <col min="2544" max="2545" width="12.140625" style="2" customWidth="1"/>
    <col min="2546" max="2546" width="12.42578125" style="2" customWidth="1"/>
    <col min="2547" max="2547" width="13" style="2" customWidth="1"/>
    <col min="2548" max="2548" width="17.7109375" style="2" customWidth="1"/>
    <col min="2549" max="2549" width="19" style="2" customWidth="1"/>
    <col min="2550" max="2550" width="12.7109375" style="2" customWidth="1"/>
    <col min="2551" max="2551" width="14.85546875" style="2" customWidth="1"/>
    <col min="2552" max="2552" width="11.140625" style="2" customWidth="1"/>
    <col min="2553" max="2553" width="11.42578125" style="2" customWidth="1"/>
    <col min="2554" max="2554" width="11.5703125" style="2" customWidth="1"/>
    <col min="2555" max="2556" width="12.7109375" style="2" customWidth="1"/>
    <col min="2557" max="2557" width="0" style="2" hidden="1" customWidth="1"/>
    <col min="2558" max="2558" width="17.28515625" style="2" customWidth="1"/>
    <col min="2559" max="2559" width="19.28515625" style="2" customWidth="1"/>
    <col min="2560" max="2560" width="13.7109375" style="2" customWidth="1"/>
    <col min="2561" max="2561" width="15.42578125" style="2" customWidth="1"/>
    <col min="2562" max="2562" width="11.42578125" style="2" customWidth="1"/>
    <col min="2563" max="2563" width="11.5703125" style="2" customWidth="1"/>
    <col min="2564" max="2564" width="12.140625" style="2" customWidth="1"/>
    <col min="2565" max="2565" width="12.5703125" style="2" customWidth="1"/>
    <col min="2566" max="2566" width="15.85546875" style="2" customWidth="1"/>
    <col min="2567" max="2793" width="8.85546875" style="2"/>
    <col min="2794" max="2794" width="42.7109375" style="2" customWidth="1"/>
    <col min="2795" max="2795" width="17.7109375" style="2" customWidth="1"/>
    <col min="2796" max="2796" width="19.85546875" style="2" customWidth="1"/>
    <col min="2797" max="2797" width="13.85546875" style="2" customWidth="1"/>
    <col min="2798" max="2798" width="0" style="2" hidden="1" customWidth="1"/>
    <col min="2799" max="2799" width="16.85546875" style="2" customWidth="1"/>
    <col min="2800" max="2801" width="12.140625" style="2" customWidth="1"/>
    <col min="2802" max="2802" width="12.42578125" style="2" customWidth="1"/>
    <col min="2803" max="2803" width="13" style="2" customWidth="1"/>
    <col min="2804" max="2804" width="17.7109375" style="2" customWidth="1"/>
    <col min="2805" max="2805" width="19" style="2" customWidth="1"/>
    <col min="2806" max="2806" width="12.7109375" style="2" customWidth="1"/>
    <col min="2807" max="2807" width="14.85546875" style="2" customWidth="1"/>
    <col min="2808" max="2808" width="11.140625" style="2" customWidth="1"/>
    <col min="2809" max="2809" width="11.42578125" style="2" customWidth="1"/>
    <col min="2810" max="2810" width="11.5703125" style="2" customWidth="1"/>
    <col min="2811" max="2812" width="12.7109375" style="2" customWidth="1"/>
    <col min="2813" max="2813" width="0" style="2" hidden="1" customWidth="1"/>
    <col min="2814" max="2814" width="17.28515625" style="2" customWidth="1"/>
    <col min="2815" max="2815" width="19.28515625" style="2" customWidth="1"/>
    <col min="2816" max="2816" width="13.7109375" style="2" customWidth="1"/>
    <col min="2817" max="2817" width="15.42578125" style="2" customWidth="1"/>
    <col min="2818" max="2818" width="11.42578125" style="2" customWidth="1"/>
    <col min="2819" max="2819" width="11.5703125" style="2" customWidth="1"/>
    <col min="2820" max="2820" width="12.140625" style="2" customWidth="1"/>
    <col min="2821" max="2821" width="12.5703125" style="2" customWidth="1"/>
    <col min="2822" max="2822" width="15.85546875" style="2" customWidth="1"/>
    <col min="2823" max="3049" width="8.85546875" style="2"/>
    <col min="3050" max="3050" width="42.7109375" style="2" customWidth="1"/>
    <col min="3051" max="3051" width="17.7109375" style="2" customWidth="1"/>
    <col min="3052" max="3052" width="19.85546875" style="2" customWidth="1"/>
    <col min="3053" max="3053" width="13.85546875" style="2" customWidth="1"/>
    <col min="3054" max="3054" width="0" style="2" hidden="1" customWidth="1"/>
    <col min="3055" max="3055" width="16.85546875" style="2" customWidth="1"/>
    <col min="3056" max="3057" width="12.140625" style="2" customWidth="1"/>
    <col min="3058" max="3058" width="12.42578125" style="2" customWidth="1"/>
    <col min="3059" max="3059" width="13" style="2" customWidth="1"/>
    <col min="3060" max="3060" width="17.7109375" style="2" customWidth="1"/>
    <col min="3061" max="3061" width="19" style="2" customWidth="1"/>
    <col min="3062" max="3062" width="12.7109375" style="2" customWidth="1"/>
    <col min="3063" max="3063" width="14.85546875" style="2" customWidth="1"/>
    <col min="3064" max="3064" width="11.140625" style="2" customWidth="1"/>
    <col min="3065" max="3065" width="11.42578125" style="2" customWidth="1"/>
    <col min="3066" max="3066" width="11.5703125" style="2" customWidth="1"/>
    <col min="3067" max="3068" width="12.7109375" style="2" customWidth="1"/>
    <col min="3069" max="3069" width="0" style="2" hidden="1" customWidth="1"/>
    <col min="3070" max="3070" width="17.28515625" style="2" customWidth="1"/>
    <col min="3071" max="3071" width="19.28515625" style="2" customWidth="1"/>
    <col min="3072" max="3072" width="13.7109375" style="2" customWidth="1"/>
    <col min="3073" max="3073" width="15.42578125" style="2" customWidth="1"/>
    <col min="3074" max="3074" width="11.42578125" style="2" customWidth="1"/>
    <col min="3075" max="3075" width="11.5703125" style="2" customWidth="1"/>
    <col min="3076" max="3076" width="12.140625" style="2" customWidth="1"/>
    <col min="3077" max="3077" width="12.5703125" style="2" customWidth="1"/>
    <col min="3078" max="3078" width="15.85546875" style="2" customWidth="1"/>
    <col min="3079" max="3305" width="8.85546875" style="2"/>
    <col min="3306" max="3306" width="42.7109375" style="2" customWidth="1"/>
    <col min="3307" max="3307" width="17.7109375" style="2" customWidth="1"/>
    <col min="3308" max="3308" width="19.85546875" style="2" customWidth="1"/>
    <col min="3309" max="3309" width="13.85546875" style="2" customWidth="1"/>
    <col min="3310" max="3310" width="0" style="2" hidden="1" customWidth="1"/>
    <col min="3311" max="3311" width="16.85546875" style="2" customWidth="1"/>
    <col min="3312" max="3313" width="12.140625" style="2" customWidth="1"/>
    <col min="3314" max="3314" width="12.42578125" style="2" customWidth="1"/>
    <col min="3315" max="3315" width="13" style="2" customWidth="1"/>
    <col min="3316" max="3316" width="17.7109375" style="2" customWidth="1"/>
    <col min="3317" max="3317" width="19" style="2" customWidth="1"/>
    <col min="3318" max="3318" width="12.7109375" style="2" customWidth="1"/>
    <col min="3319" max="3319" width="14.85546875" style="2" customWidth="1"/>
    <col min="3320" max="3320" width="11.140625" style="2" customWidth="1"/>
    <col min="3321" max="3321" width="11.42578125" style="2" customWidth="1"/>
    <col min="3322" max="3322" width="11.5703125" style="2" customWidth="1"/>
    <col min="3323" max="3324" width="12.7109375" style="2" customWidth="1"/>
    <col min="3325" max="3325" width="0" style="2" hidden="1" customWidth="1"/>
    <col min="3326" max="3326" width="17.28515625" style="2" customWidth="1"/>
    <col min="3327" max="3327" width="19.28515625" style="2" customWidth="1"/>
    <col min="3328" max="3328" width="13.7109375" style="2" customWidth="1"/>
    <col min="3329" max="3329" width="15.42578125" style="2" customWidth="1"/>
    <col min="3330" max="3330" width="11.42578125" style="2" customWidth="1"/>
    <col min="3331" max="3331" width="11.5703125" style="2" customWidth="1"/>
    <col min="3332" max="3332" width="12.140625" style="2" customWidth="1"/>
    <col min="3333" max="3333" width="12.5703125" style="2" customWidth="1"/>
    <col min="3334" max="3334" width="15.85546875" style="2" customWidth="1"/>
    <col min="3335" max="3561" width="8.85546875" style="2"/>
    <col min="3562" max="3562" width="42.7109375" style="2" customWidth="1"/>
    <col min="3563" max="3563" width="17.7109375" style="2" customWidth="1"/>
    <col min="3564" max="3564" width="19.85546875" style="2" customWidth="1"/>
    <col min="3565" max="3565" width="13.85546875" style="2" customWidth="1"/>
    <col min="3566" max="3566" width="0" style="2" hidden="1" customWidth="1"/>
    <col min="3567" max="3567" width="16.85546875" style="2" customWidth="1"/>
    <col min="3568" max="3569" width="12.140625" style="2" customWidth="1"/>
    <col min="3570" max="3570" width="12.42578125" style="2" customWidth="1"/>
    <col min="3571" max="3571" width="13" style="2" customWidth="1"/>
    <col min="3572" max="3572" width="17.7109375" style="2" customWidth="1"/>
    <col min="3573" max="3573" width="19" style="2" customWidth="1"/>
    <col min="3574" max="3574" width="12.7109375" style="2" customWidth="1"/>
    <col min="3575" max="3575" width="14.85546875" style="2" customWidth="1"/>
    <col min="3576" max="3576" width="11.140625" style="2" customWidth="1"/>
    <col min="3577" max="3577" width="11.42578125" style="2" customWidth="1"/>
    <col min="3578" max="3578" width="11.5703125" style="2" customWidth="1"/>
    <col min="3579" max="3580" width="12.7109375" style="2" customWidth="1"/>
    <col min="3581" max="3581" width="0" style="2" hidden="1" customWidth="1"/>
    <col min="3582" max="3582" width="17.28515625" style="2" customWidth="1"/>
    <col min="3583" max="3583" width="19.28515625" style="2" customWidth="1"/>
    <col min="3584" max="3584" width="13.7109375" style="2" customWidth="1"/>
    <col min="3585" max="3585" width="15.42578125" style="2" customWidth="1"/>
    <col min="3586" max="3586" width="11.42578125" style="2" customWidth="1"/>
    <col min="3587" max="3587" width="11.5703125" style="2" customWidth="1"/>
    <col min="3588" max="3588" width="12.140625" style="2" customWidth="1"/>
    <col min="3589" max="3589" width="12.5703125" style="2" customWidth="1"/>
    <col min="3590" max="3590" width="15.85546875" style="2" customWidth="1"/>
    <col min="3591" max="3817" width="8.85546875" style="2"/>
    <col min="3818" max="3818" width="42.7109375" style="2" customWidth="1"/>
    <col min="3819" max="3819" width="17.7109375" style="2" customWidth="1"/>
    <col min="3820" max="3820" width="19.85546875" style="2" customWidth="1"/>
    <col min="3821" max="3821" width="13.85546875" style="2" customWidth="1"/>
    <col min="3822" max="3822" width="0" style="2" hidden="1" customWidth="1"/>
    <col min="3823" max="3823" width="16.85546875" style="2" customWidth="1"/>
    <col min="3824" max="3825" width="12.140625" style="2" customWidth="1"/>
    <col min="3826" max="3826" width="12.42578125" style="2" customWidth="1"/>
    <col min="3827" max="3827" width="13" style="2" customWidth="1"/>
    <col min="3828" max="3828" width="17.7109375" style="2" customWidth="1"/>
    <col min="3829" max="3829" width="19" style="2" customWidth="1"/>
    <col min="3830" max="3830" width="12.7109375" style="2" customWidth="1"/>
    <col min="3831" max="3831" width="14.85546875" style="2" customWidth="1"/>
    <col min="3832" max="3832" width="11.140625" style="2" customWidth="1"/>
    <col min="3833" max="3833" width="11.42578125" style="2" customWidth="1"/>
    <col min="3834" max="3834" width="11.5703125" style="2" customWidth="1"/>
    <col min="3835" max="3836" width="12.7109375" style="2" customWidth="1"/>
    <col min="3837" max="3837" width="0" style="2" hidden="1" customWidth="1"/>
    <col min="3838" max="3838" width="17.28515625" style="2" customWidth="1"/>
    <col min="3839" max="3839" width="19.28515625" style="2" customWidth="1"/>
    <col min="3840" max="3840" width="13.7109375" style="2" customWidth="1"/>
    <col min="3841" max="3841" width="15.42578125" style="2" customWidth="1"/>
    <col min="3842" max="3842" width="11.42578125" style="2" customWidth="1"/>
    <col min="3843" max="3843" width="11.5703125" style="2" customWidth="1"/>
    <col min="3844" max="3844" width="12.140625" style="2" customWidth="1"/>
    <col min="3845" max="3845" width="12.5703125" style="2" customWidth="1"/>
    <col min="3846" max="3846" width="15.85546875" style="2" customWidth="1"/>
    <col min="3847" max="4073" width="8.85546875" style="2"/>
    <col min="4074" max="4074" width="42.7109375" style="2" customWidth="1"/>
    <col min="4075" max="4075" width="17.7109375" style="2" customWidth="1"/>
    <col min="4076" max="4076" width="19.85546875" style="2" customWidth="1"/>
    <col min="4077" max="4077" width="13.85546875" style="2" customWidth="1"/>
    <col min="4078" max="4078" width="0" style="2" hidden="1" customWidth="1"/>
    <col min="4079" max="4079" width="16.85546875" style="2" customWidth="1"/>
    <col min="4080" max="4081" width="12.140625" style="2" customWidth="1"/>
    <col min="4082" max="4082" width="12.42578125" style="2" customWidth="1"/>
    <col min="4083" max="4083" width="13" style="2" customWidth="1"/>
    <col min="4084" max="4084" width="17.7109375" style="2" customWidth="1"/>
    <col min="4085" max="4085" width="19" style="2" customWidth="1"/>
    <col min="4086" max="4086" width="12.7109375" style="2" customWidth="1"/>
    <col min="4087" max="4087" width="14.85546875" style="2" customWidth="1"/>
    <col min="4088" max="4088" width="11.140625" style="2" customWidth="1"/>
    <col min="4089" max="4089" width="11.42578125" style="2" customWidth="1"/>
    <col min="4090" max="4090" width="11.5703125" style="2" customWidth="1"/>
    <col min="4091" max="4092" width="12.7109375" style="2" customWidth="1"/>
    <col min="4093" max="4093" width="0" style="2" hidden="1" customWidth="1"/>
    <col min="4094" max="4094" width="17.28515625" style="2" customWidth="1"/>
    <col min="4095" max="4095" width="19.28515625" style="2" customWidth="1"/>
    <col min="4096" max="4096" width="13.7109375" style="2" customWidth="1"/>
    <col min="4097" max="4097" width="15.42578125" style="2" customWidth="1"/>
    <col min="4098" max="4098" width="11.42578125" style="2" customWidth="1"/>
    <col min="4099" max="4099" width="11.5703125" style="2" customWidth="1"/>
    <col min="4100" max="4100" width="12.140625" style="2" customWidth="1"/>
    <col min="4101" max="4101" width="12.5703125" style="2" customWidth="1"/>
    <col min="4102" max="4102" width="15.85546875" style="2" customWidth="1"/>
    <col min="4103" max="4329" width="8.85546875" style="2"/>
    <col min="4330" max="4330" width="42.7109375" style="2" customWidth="1"/>
    <col min="4331" max="4331" width="17.7109375" style="2" customWidth="1"/>
    <col min="4332" max="4332" width="19.85546875" style="2" customWidth="1"/>
    <col min="4333" max="4333" width="13.85546875" style="2" customWidth="1"/>
    <col min="4334" max="4334" width="0" style="2" hidden="1" customWidth="1"/>
    <col min="4335" max="4335" width="16.85546875" style="2" customWidth="1"/>
    <col min="4336" max="4337" width="12.140625" style="2" customWidth="1"/>
    <col min="4338" max="4338" width="12.42578125" style="2" customWidth="1"/>
    <col min="4339" max="4339" width="13" style="2" customWidth="1"/>
    <col min="4340" max="4340" width="17.7109375" style="2" customWidth="1"/>
    <col min="4341" max="4341" width="19" style="2" customWidth="1"/>
    <col min="4342" max="4342" width="12.7109375" style="2" customWidth="1"/>
    <col min="4343" max="4343" width="14.85546875" style="2" customWidth="1"/>
    <col min="4344" max="4344" width="11.140625" style="2" customWidth="1"/>
    <col min="4345" max="4345" width="11.42578125" style="2" customWidth="1"/>
    <col min="4346" max="4346" width="11.5703125" style="2" customWidth="1"/>
    <col min="4347" max="4348" width="12.7109375" style="2" customWidth="1"/>
    <col min="4349" max="4349" width="0" style="2" hidden="1" customWidth="1"/>
    <col min="4350" max="4350" width="17.28515625" style="2" customWidth="1"/>
    <col min="4351" max="4351" width="19.28515625" style="2" customWidth="1"/>
    <col min="4352" max="4352" width="13.7109375" style="2" customWidth="1"/>
    <col min="4353" max="4353" width="15.42578125" style="2" customWidth="1"/>
    <col min="4354" max="4354" width="11.42578125" style="2" customWidth="1"/>
    <col min="4355" max="4355" width="11.5703125" style="2" customWidth="1"/>
    <col min="4356" max="4356" width="12.140625" style="2" customWidth="1"/>
    <col min="4357" max="4357" width="12.5703125" style="2" customWidth="1"/>
    <col min="4358" max="4358" width="15.85546875" style="2" customWidth="1"/>
    <col min="4359" max="4585" width="8.85546875" style="2"/>
    <col min="4586" max="4586" width="42.7109375" style="2" customWidth="1"/>
    <col min="4587" max="4587" width="17.7109375" style="2" customWidth="1"/>
    <col min="4588" max="4588" width="19.85546875" style="2" customWidth="1"/>
    <col min="4589" max="4589" width="13.85546875" style="2" customWidth="1"/>
    <col min="4590" max="4590" width="0" style="2" hidden="1" customWidth="1"/>
    <col min="4591" max="4591" width="16.85546875" style="2" customWidth="1"/>
    <col min="4592" max="4593" width="12.140625" style="2" customWidth="1"/>
    <col min="4594" max="4594" width="12.42578125" style="2" customWidth="1"/>
    <col min="4595" max="4595" width="13" style="2" customWidth="1"/>
    <col min="4596" max="4596" width="17.7109375" style="2" customWidth="1"/>
    <col min="4597" max="4597" width="19" style="2" customWidth="1"/>
    <col min="4598" max="4598" width="12.7109375" style="2" customWidth="1"/>
    <col min="4599" max="4599" width="14.85546875" style="2" customWidth="1"/>
    <col min="4600" max="4600" width="11.140625" style="2" customWidth="1"/>
    <col min="4601" max="4601" width="11.42578125" style="2" customWidth="1"/>
    <col min="4602" max="4602" width="11.5703125" style="2" customWidth="1"/>
    <col min="4603" max="4604" width="12.7109375" style="2" customWidth="1"/>
    <col min="4605" max="4605" width="0" style="2" hidden="1" customWidth="1"/>
    <col min="4606" max="4606" width="17.28515625" style="2" customWidth="1"/>
    <col min="4607" max="4607" width="19.28515625" style="2" customWidth="1"/>
    <col min="4608" max="4608" width="13.7109375" style="2" customWidth="1"/>
    <col min="4609" max="4609" width="15.42578125" style="2" customWidth="1"/>
    <col min="4610" max="4610" width="11.42578125" style="2" customWidth="1"/>
    <col min="4611" max="4611" width="11.5703125" style="2" customWidth="1"/>
    <col min="4612" max="4612" width="12.140625" style="2" customWidth="1"/>
    <col min="4613" max="4613" width="12.5703125" style="2" customWidth="1"/>
    <col min="4614" max="4614" width="15.85546875" style="2" customWidth="1"/>
    <col min="4615" max="4841" width="8.85546875" style="2"/>
    <col min="4842" max="4842" width="42.7109375" style="2" customWidth="1"/>
    <col min="4843" max="4843" width="17.7109375" style="2" customWidth="1"/>
    <col min="4844" max="4844" width="19.85546875" style="2" customWidth="1"/>
    <col min="4845" max="4845" width="13.85546875" style="2" customWidth="1"/>
    <col min="4846" max="4846" width="0" style="2" hidden="1" customWidth="1"/>
    <col min="4847" max="4847" width="16.85546875" style="2" customWidth="1"/>
    <col min="4848" max="4849" width="12.140625" style="2" customWidth="1"/>
    <col min="4850" max="4850" width="12.42578125" style="2" customWidth="1"/>
    <col min="4851" max="4851" width="13" style="2" customWidth="1"/>
    <col min="4852" max="4852" width="17.7109375" style="2" customWidth="1"/>
    <col min="4853" max="4853" width="19" style="2" customWidth="1"/>
    <col min="4854" max="4854" width="12.7109375" style="2" customWidth="1"/>
    <col min="4855" max="4855" width="14.85546875" style="2" customWidth="1"/>
    <col min="4856" max="4856" width="11.140625" style="2" customWidth="1"/>
    <col min="4857" max="4857" width="11.42578125" style="2" customWidth="1"/>
    <col min="4858" max="4858" width="11.5703125" style="2" customWidth="1"/>
    <col min="4859" max="4860" width="12.7109375" style="2" customWidth="1"/>
    <col min="4861" max="4861" width="0" style="2" hidden="1" customWidth="1"/>
    <col min="4862" max="4862" width="17.28515625" style="2" customWidth="1"/>
    <col min="4863" max="4863" width="19.28515625" style="2" customWidth="1"/>
    <col min="4864" max="4864" width="13.7109375" style="2" customWidth="1"/>
    <col min="4865" max="4865" width="15.42578125" style="2" customWidth="1"/>
    <col min="4866" max="4866" width="11.42578125" style="2" customWidth="1"/>
    <col min="4867" max="4867" width="11.5703125" style="2" customWidth="1"/>
    <col min="4868" max="4868" width="12.140625" style="2" customWidth="1"/>
    <col min="4869" max="4869" width="12.5703125" style="2" customWidth="1"/>
    <col min="4870" max="4870" width="15.85546875" style="2" customWidth="1"/>
    <col min="4871" max="5097" width="8.85546875" style="2"/>
    <col min="5098" max="5098" width="42.7109375" style="2" customWidth="1"/>
    <col min="5099" max="5099" width="17.7109375" style="2" customWidth="1"/>
    <col min="5100" max="5100" width="19.85546875" style="2" customWidth="1"/>
    <col min="5101" max="5101" width="13.85546875" style="2" customWidth="1"/>
    <col min="5102" max="5102" width="0" style="2" hidden="1" customWidth="1"/>
    <col min="5103" max="5103" width="16.85546875" style="2" customWidth="1"/>
    <col min="5104" max="5105" width="12.140625" style="2" customWidth="1"/>
    <col min="5106" max="5106" width="12.42578125" style="2" customWidth="1"/>
    <col min="5107" max="5107" width="13" style="2" customWidth="1"/>
    <col min="5108" max="5108" width="17.7109375" style="2" customWidth="1"/>
    <col min="5109" max="5109" width="19" style="2" customWidth="1"/>
    <col min="5110" max="5110" width="12.7109375" style="2" customWidth="1"/>
    <col min="5111" max="5111" width="14.85546875" style="2" customWidth="1"/>
    <col min="5112" max="5112" width="11.140625" style="2" customWidth="1"/>
    <col min="5113" max="5113" width="11.42578125" style="2" customWidth="1"/>
    <col min="5114" max="5114" width="11.5703125" style="2" customWidth="1"/>
    <col min="5115" max="5116" width="12.7109375" style="2" customWidth="1"/>
    <col min="5117" max="5117" width="0" style="2" hidden="1" customWidth="1"/>
    <col min="5118" max="5118" width="17.28515625" style="2" customWidth="1"/>
    <col min="5119" max="5119" width="19.28515625" style="2" customWidth="1"/>
    <col min="5120" max="5120" width="13.7109375" style="2" customWidth="1"/>
    <col min="5121" max="5121" width="15.42578125" style="2" customWidth="1"/>
    <col min="5122" max="5122" width="11.42578125" style="2" customWidth="1"/>
    <col min="5123" max="5123" width="11.5703125" style="2" customWidth="1"/>
    <col min="5124" max="5124" width="12.140625" style="2" customWidth="1"/>
    <col min="5125" max="5125" width="12.5703125" style="2" customWidth="1"/>
    <col min="5126" max="5126" width="15.85546875" style="2" customWidth="1"/>
    <col min="5127" max="5353" width="8.85546875" style="2"/>
    <col min="5354" max="5354" width="42.7109375" style="2" customWidth="1"/>
    <col min="5355" max="5355" width="17.7109375" style="2" customWidth="1"/>
    <col min="5356" max="5356" width="19.85546875" style="2" customWidth="1"/>
    <col min="5357" max="5357" width="13.85546875" style="2" customWidth="1"/>
    <col min="5358" max="5358" width="0" style="2" hidden="1" customWidth="1"/>
    <col min="5359" max="5359" width="16.85546875" style="2" customWidth="1"/>
    <col min="5360" max="5361" width="12.140625" style="2" customWidth="1"/>
    <col min="5362" max="5362" width="12.42578125" style="2" customWidth="1"/>
    <col min="5363" max="5363" width="13" style="2" customWidth="1"/>
    <col min="5364" max="5364" width="17.7109375" style="2" customWidth="1"/>
    <col min="5365" max="5365" width="19" style="2" customWidth="1"/>
    <col min="5366" max="5366" width="12.7109375" style="2" customWidth="1"/>
    <col min="5367" max="5367" width="14.85546875" style="2" customWidth="1"/>
    <col min="5368" max="5368" width="11.140625" style="2" customWidth="1"/>
    <col min="5369" max="5369" width="11.42578125" style="2" customWidth="1"/>
    <col min="5370" max="5370" width="11.5703125" style="2" customWidth="1"/>
    <col min="5371" max="5372" width="12.7109375" style="2" customWidth="1"/>
    <col min="5373" max="5373" width="0" style="2" hidden="1" customWidth="1"/>
    <col min="5374" max="5374" width="17.28515625" style="2" customWidth="1"/>
    <col min="5375" max="5375" width="19.28515625" style="2" customWidth="1"/>
    <col min="5376" max="5376" width="13.7109375" style="2" customWidth="1"/>
    <col min="5377" max="5377" width="15.42578125" style="2" customWidth="1"/>
    <col min="5378" max="5378" width="11.42578125" style="2" customWidth="1"/>
    <col min="5379" max="5379" width="11.5703125" style="2" customWidth="1"/>
    <col min="5380" max="5380" width="12.140625" style="2" customWidth="1"/>
    <col min="5381" max="5381" width="12.5703125" style="2" customWidth="1"/>
    <col min="5382" max="5382" width="15.85546875" style="2" customWidth="1"/>
    <col min="5383" max="5609" width="8.85546875" style="2"/>
    <col min="5610" max="5610" width="42.7109375" style="2" customWidth="1"/>
    <col min="5611" max="5611" width="17.7109375" style="2" customWidth="1"/>
    <col min="5612" max="5612" width="19.85546875" style="2" customWidth="1"/>
    <col min="5613" max="5613" width="13.85546875" style="2" customWidth="1"/>
    <col min="5614" max="5614" width="0" style="2" hidden="1" customWidth="1"/>
    <col min="5615" max="5615" width="16.85546875" style="2" customWidth="1"/>
    <col min="5616" max="5617" width="12.140625" style="2" customWidth="1"/>
    <col min="5618" max="5618" width="12.42578125" style="2" customWidth="1"/>
    <col min="5619" max="5619" width="13" style="2" customWidth="1"/>
    <col min="5620" max="5620" width="17.7109375" style="2" customWidth="1"/>
    <col min="5621" max="5621" width="19" style="2" customWidth="1"/>
    <col min="5622" max="5622" width="12.7109375" style="2" customWidth="1"/>
    <col min="5623" max="5623" width="14.85546875" style="2" customWidth="1"/>
    <col min="5624" max="5624" width="11.140625" style="2" customWidth="1"/>
    <col min="5625" max="5625" width="11.42578125" style="2" customWidth="1"/>
    <col min="5626" max="5626" width="11.5703125" style="2" customWidth="1"/>
    <col min="5627" max="5628" width="12.7109375" style="2" customWidth="1"/>
    <col min="5629" max="5629" width="0" style="2" hidden="1" customWidth="1"/>
    <col min="5630" max="5630" width="17.28515625" style="2" customWidth="1"/>
    <col min="5631" max="5631" width="19.28515625" style="2" customWidth="1"/>
    <col min="5632" max="5632" width="13.7109375" style="2" customWidth="1"/>
    <col min="5633" max="5633" width="15.42578125" style="2" customWidth="1"/>
    <col min="5634" max="5634" width="11.42578125" style="2" customWidth="1"/>
    <col min="5635" max="5635" width="11.5703125" style="2" customWidth="1"/>
    <col min="5636" max="5636" width="12.140625" style="2" customWidth="1"/>
    <col min="5637" max="5637" width="12.5703125" style="2" customWidth="1"/>
    <col min="5638" max="5638" width="15.85546875" style="2" customWidth="1"/>
    <col min="5639" max="5865" width="8.85546875" style="2"/>
    <col min="5866" max="5866" width="42.7109375" style="2" customWidth="1"/>
    <col min="5867" max="5867" width="17.7109375" style="2" customWidth="1"/>
    <col min="5868" max="5868" width="19.85546875" style="2" customWidth="1"/>
    <col min="5869" max="5869" width="13.85546875" style="2" customWidth="1"/>
    <col min="5870" max="5870" width="0" style="2" hidden="1" customWidth="1"/>
    <col min="5871" max="5871" width="16.85546875" style="2" customWidth="1"/>
    <col min="5872" max="5873" width="12.140625" style="2" customWidth="1"/>
    <col min="5874" max="5874" width="12.42578125" style="2" customWidth="1"/>
    <col min="5875" max="5875" width="13" style="2" customWidth="1"/>
    <col min="5876" max="5876" width="17.7109375" style="2" customWidth="1"/>
    <col min="5877" max="5877" width="19" style="2" customWidth="1"/>
    <col min="5878" max="5878" width="12.7109375" style="2" customWidth="1"/>
    <col min="5879" max="5879" width="14.85546875" style="2" customWidth="1"/>
    <col min="5880" max="5880" width="11.140625" style="2" customWidth="1"/>
    <col min="5881" max="5881" width="11.42578125" style="2" customWidth="1"/>
    <col min="5882" max="5882" width="11.5703125" style="2" customWidth="1"/>
    <col min="5883" max="5884" width="12.7109375" style="2" customWidth="1"/>
    <col min="5885" max="5885" width="0" style="2" hidden="1" customWidth="1"/>
    <col min="5886" max="5886" width="17.28515625" style="2" customWidth="1"/>
    <col min="5887" max="5887" width="19.28515625" style="2" customWidth="1"/>
    <col min="5888" max="5888" width="13.7109375" style="2" customWidth="1"/>
    <col min="5889" max="5889" width="15.42578125" style="2" customWidth="1"/>
    <col min="5890" max="5890" width="11.42578125" style="2" customWidth="1"/>
    <col min="5891" max="5891" width="11.5703125" style="2" customWidth="1"/>
    <col min="5892" max="5892" width="12.140625" style="2" customWidth="1"/>
    <col min="5893" max="5893" width="12.5703125" style="2" customWidth="1"/>
    <col min="5894" max="5894" width="15.85546875" style="2" customWidth="1"/>
    <col min="5895" max="6121" width="8.85546875" style="2"/>
    <col min="6122" max="6122" width="42.7109375" style="2" customWidth="1"/>
    <col min="6123" max="6123" width="17.7109375" style="2" customWidth="1"/>
    <col min="6124" max="6124" width="19.85546875" style="2" customWidth="1"/>
    <col min="6125" max="6125" width="13.85546875" style="2" customWidth="1"/>
    <col min="6126" max="6126" width="0" style="2" hidden="1" customWidth="1"/>
    <col min="6127" max="6127" width="16.85546875" style="2" customWidth="1"/>
    <col min="6128" max="6129" width="12.140625" style="2" customWidth="1"/>
    <col min="6130" max="6130" width="12.42578125" style="2" customWidth="1"/>
    <col min="6131" max="6131" width="13" style="2" customWidth="1"/>
    <col min="6132" max="6132" width="17.7109375" style="2" customWidth="1"/>
    <col min="6133" max="6133" width="19" style="2" customWidth="1"/>
    <col min="6134" max="6134" width="12.7109375" style="2" customWidth="1"/>
    <col min="6135" max="6135" width="14.85546875" style="2" customWidth="1"/>
    <col min="6136" max="6136" width="11.140625" style="2" customWidth="1"/>
    <col min="6137" max="6137" width="11.42578125" style="2" customWidth="1"/>
    <col min="6138" max="6138" width="11.5703125" style="2" customWidth="1"/>
    <col min="6139" max="6140" width="12.7109375" style="2" customWidth="1"/>
    <col min="6141" max="6141" width="0" style="2" hidden="1" customWidth="1"/>
    <col min="6142" max="6142" width="17.28515625" style="2" customWidth="1"/>
    <col min="6143" max="6143" width="19.28515625" style="2" customWidth="1"/>
    <col min="6144" max="6144" width="13.7109375" style="2" customWidth="1"/>
    <col min="6145" max="6145" width="15.42578125" style="2" customWidth="1"/>
    <col min="6146" max="6146" width="11.42578125" style="2" customWidth="1"/>
    <col min="6147" max="6147" width="11.5703125" style="2" customWidth="1"/>
    <col min="6148" max="6148" width="12.140625" style="2" customWidth="1"/>
    <col min="6149" max="6149" width="12.5703125" style="2" customWidth="1"/>
    <col min="6150" max="6150" width="15.85546875" style="2" customWidth="1"/>
    <col min="6151" max="6377" width="8.85546875" style="2"/>
    <col min="6378" max="6378" width="42.7109375" style="2" customWidth="1"/>
    <col min="6379" max="6379" width="17.7109375" style="2" customWidth="1"/>
    <col min="6380" max="6380" width="19.85546875" style="2" customWidth="1"/>
    <col min="6381" max="6381" width="13.85546875" style="2" customWidth="1"/>
    <col min="6382" max="6382" width="0" style="2" hidden="1" customWidth="1"/>
    <col min="6383" max="6383" width="16.85546875" style="2" customWidth="1"/>
    <col min="6384" max="6385" width="12.140625" style="2" customWidth="1"/>
    <col min="6386" max="6386" width="12.42578125" style="2" customWidth="1"/>
    <col min="6387" max="6387" width="13" style="2" customWidth="1"/>
    <col min="6388" max="6388" width="17.7109375" style="2" customWidth="1"/>
    <col min="6389" max="6389" width="19" style="2" customWidth="1"/>
    <col min="6390" max="6390" width="12.7109375" style="2" customWidth="1"/>
    <col min="6391" max="6391" width="14.85546875" style="2" customWidth="1"/>
    <col min="6392" max="6392" width="11.140625" style="2" customWidth="1"/>
    <col min="6393" max="6393" width="11.42578125" style="2" customWidth="1"/>
    <col min="6394" max="6394" width="11.5703125" style="2" customWidth="1"/>
    <col min="6395" max="6396" width="12.7109375" style="2" customWidth="1"/>
    <col min="6397" max="6397" width="0" style="2" hidden="1" customWidth="1"/>
    <col min="6398" max="6398" width="17.28515625" style="2" customWidth="1"/>
    <col min="6399" max="6399" width="19.28515625" style="2" customWidth="1"/>
    <col min="6400" max="6400" width="13.7109375" style="2" customWidth="1"/>
    <col min="6401" max="6401" width="15.42578125" style="2" customWidth="1"/>
    <col min="6402" max="6402" width="11.42578125" style="2" customWidth="1"/>
    <col min="6403" max="6403" width="11.5703125" style="2" customWidth="1"/>
    <col min="6404" max="6404" width="12.140625" style="2" customWidth="1"/>
    <col min="6405" max="6405" width="12.5703125" style="2" customWidth="1"/>
    <col min="6406" max="6406" width="15.85546875" style="2" customWidth="1"/>
    <col min="6407" max="6633" width="8.85546875" style="2"/>
    <col min="6634" max="6634" width="42.7109375" style="2" customWidth="1"/>
    <col min="6635" max="6635" width="17.7109375" style="2" customWidth="1"/>
    <col min="6636" max="6636" width="19.85546875" style="2" customWidth="1"/>
    <col min="6637" max="6637" width="13.85546875" style="2" customWidth="1"/>
    <col min="6638" max="6638" width="0" style="2" hidden="1" customWidth="1"/>
    <col min="6639" max="6639" width="16.85546875" style="2" customWidth="1"/>
    <col min="6640" max="6641" width="12.140625" style="2" customWidth="1"/>
    <col min="6642" max="6642" width="12.42578125" style="2" customWidth="1"/>
    <col min="6643" max="6643" width="13" style="2" customWidth="1"/>
    <col min="6644" max="6644" width="17.7109375" style="2" customWidth="1"/>
    <col min="6645" max="6645" width="19" style="2" customWidth="1"/>
    <col min="6646" max="6646" width="12.7109375" style="2" customWidth="1"/>
    <col min="6647" max="6647" width="14.85546875" style="2" customWidth="1"/>
    <col min="6648" max="6648" width="11.140625" style="2" customWidth="1"/>
    <col min="6649" max="6649" width="11.42578125" style="2" customWidth="1"/>
    <col min="6650" max="6650" width="11.5703125" style="2" customWidth="1"/>
    <col min="6651" max="6652" width="12.7109375" style="2" customWidth="1"/>
    <col min="6653" max="6653" width="0" style="2" hidden="1" customWidth="1"/>
    <col min="6654" max="6654" width="17.28515625" style="2" customWidth="1"/>
    <col min="6655" max="6655" width="19.28515625" style="2" customWidth="1"/>
    <col min="6656" max="6656" width="13.7109375" style="2" customWidth="1"/>
    <col min="6657" max="6657" width="15.42578125" style="2" customWidth="1"/>
    <col min="6658" max="6658" width="11.42578125" style="2" customWidth="1"/>
    <col min="6659" max="6659" width="11.5703125" style="2" customWidth="1"/>
    <col min="6660" max="6660" width="12.140625" style="2" customWidth="1"/>
    <col min="6661" max="6661" width="12.5703125" style="2" customWidth="1"/>
    <col min="6662" max="6662" width="15.85546875" style="2" customWidth="1"/>
    <col min="6663" max="6889" width="8.85546875" style="2"/>
    <col min="6890" max="6890" width="42.7109375" style="2" customWidth="1"/>
    <col min="6891" max="6891" width="17.7109375" style="2" customWidth="1"/>
    <col min="6892" max="6892" width="19.85546875" style="2" customWidth="1"/>
    <col min="6893" max="6893" width="13.85546875" style="2" customWidth="1"/>
    <col min="6894" max="6894" width="0" style="2" hidden="1" customWidth="1"/>
    <col min="6895" max="6895" width="16.85546875" style="2" customWidth="1"/>
    <col min="6896" max="6897" width="12.140625" style="2" customWidth="1"/>
    <col min="6898" max="6898" width="12.42578125" style="2" customWidth="1"/>
    <col min="6899" max="6899" width="13" style="2" customWidth="1"/>
    <col min="6900" max="6900" width="17.7109375" style="2" customWidth="1"/>
    <col min="6901" max="6901" width="19" style="2" customWidth="1"/>
    <col min="6902" max="6902" width="12.7109375" style="2" customWidth="1"/>
    <col min="6903" max="6903" width="14.85546875" style="2" customWidth="1"/>
    <col min="6904" max="6904" width="11.140625" style="2" customWidth="1"/>
    <col min="6905" max="6905" width="11.42578125" style="2" customWidth="1"/>
    <col min="6906" max="6906" width="11.5703125" style="2" customWidth="1"/>
    <col min="6907" max="6908" width="12.7109375" style="2" customWidth="1"/>
    <col min="6909" max="6909" width="0" style="2" hidden="1" customWidth="1"/>
    <col min="6910" max="6910" width="17.28515625" style="2" customWidth="1"/>
    <col min="6911" max="6911" width="19.28515625" style="2" customWidth="1"/>
    <col min="6912" max="6912" width="13.7109375" style="2" customWidth="1"/>
    <col min="6913" max="6913" width="15.42578125" style="2" customWidth="1"/>
    <col min="6914" max="6914" width="11.42578125" style="2" customWidth="1"/>
    <col min="6915" max="6915" width="11.5703125" style="2" customWidth="1"/>
    <col min="6916" max="6916" width="12.140625" style="2" customWidth="1"/>
    <col min="6917" max="6917" width="12.5703125" style="2" customWidth="1"/>
    <col min="6918" max="6918" width="15.85546875" style="2" customWidth="1"/>
    <col min="6919" max="7145" width="8.85546875" style="2"/>
    <col min="7146" max="7146" width="42.7109375" style="2" customWidth="1"/>
    <col min="7147" max="7147" width="17.7109375" style="2" customWidth="1"/>
    <col min="7148" max="7148" width="19.85546875" style="2" customWidth="1"/>
    <col min="7149" max="7149" width="13.85546875" style="2" customWidth="1"/>
    <col min="7150" max="7150" width="0" style="2" hidden="1" customWidth="1"/>
    <col min="7151" max="7151" width="16.85546875" style="2" customWidth="1"/>
    <col min="7152" max="7153" width="12.140625" style="2" customWidth="1"/>
    <col min="7154" max="7154" width="12.42578125" style="2" customWidth="1"/>
    <col min="7155" max="7155" width="13" style="2" customWidth="1"/>
    <col min="7156" max="7156" width="17.7109375" style="2" customWidth="1"/>
    <col min="7157" max="7157" width="19" style="2" customWidth="1"/>
    <col min="7158" max="7158" width="12.7109375" style="2" customWidth="1"/>
    <col min="7159" max="7159" width="14.85546875" style="2" customWidth="1"/>
    <col min="7160" max="7160" width="11.140625" style="2" customWidth="1"/>
    <col min="7161" max="7161" width="11.42578125" style="2" customWidth="1"/>
    <col min="7162" max="7162" width="11.5703125" style="2" customWidth="1"/>
    <col min="7163" max="7164" width="12.7109375" style="2" customWidth="1"/>
    <col min="7165" max="7165" width="0" style="2" hidden="1" customWidth="1"/>
    <col min="7166" max="7166" width="17.28515625" style="2" customWidth="1"/>
    <col min="7167" max="7167" width="19.28515625" style="2" customWidth="1"/>
    <col min="7168" max="7168" width="13.7109375" style="2" customWidth="1"/>
    <col min="7169" max="7169" width="15.42578125" style="2" customWidth="1"/>
    <col min="7170" max="7170" width="11.42578125" style="2" customWidth="1"/>
    <col min="7171" max="7171" width="11.5703125" style="2" customWidth="1"/>
    <col min="7172" max="7172" width="12.140625" style="2" customWidth="1"/>
    <col min="7173" max="7173" width="12.5703125" style="2" customWidth="1"/>
    <col min="7174" max="7174" width="15.85546875" style="2" customWidth="1"/>
    <col min="7175" max="7401" width="8.85546875" style="2"/>
    <col min="7402" max="7402" width="42.7109375" style="2" customWidth="1"/>
    <col min="7403" max="7403" width="17.7109375" style="2" customWidth="1"/>
    <col min="7404" max="7404" width="19.85546875" style="2" customWidth="1"/>
    <col min="7405" max="7405" width="13.85546875" style="2" customWidth="1"/>
    <col min="7406" max="7406" width="0" style="2" hidden="1" customWidth="1"/>
    <col min="7407" max="7407" width="16.85546875" style="2" customWidth="1"/>
    <col min="7408" max="7409" width="12.140625" style="2" customWidth="1"/>
    <col min="7410" max="7410" width="12.42578125" style="2" customWidth="1"/>
    <col min="7411" max="7411" width="13" style="2" customWidth="1"/>
    <col min="7412" max="7412" width="17.7109375" style="2" customWidth="1"/>
    <col min="7413" max="7413" width="19" style="2" customWidth="1"/>
    <col min="7414" max="7414" width="12.7109375" style="2" customWidth="1"/>
    <col min="7415" max="7415" width="14.85546875" style="2" customWidth="1"/>
    <col min="7416" max="7416" width="11.140625" style="2" customWidth="1"/>
    <col min="7417" max="7417" width="11.42578125" style="2" customWidth="1"/>
    <col min="7418" max="7418" width="11.5703125" style="2" customWidth="1"/>
    <col min="7419" max="7420" width="12.7109375" style="2" customWidth="1"/>
    <col min="7421" max="7421" width="0" style="2" hidden="1" customWidth="1"/>
    <col min="7422" max="7422" width="17.28515625" style="2" customWidth="1"/>
    <col min="7423" max="7423" width="19.28515625" style="2" customWidth="1"/>
    <col min="7424" max="7424" width="13.7109375" style="2" customWidth="1"/>
    <col min="7425" max="7425" width="15.42578125" style="2" customWidth="1"/>
    <col min="7426" max="7426" width="11.42578125" style="2" customWidth="1"/>
    <col min="7427" max="7427" width="11.5703125" style="2" customWidth="1"/>
    <col min="7428" max="7428" width="12.140625" style="2" customWidth="1"/>
    <col min="7429" max="7429" width="12.5703125" style="2" customWidth="1"/>
    <col min="7430" max="7430" width="15.85546875" style="2" customWidth="1"/>
    <col min="7431" max="7657" width="8.85546875" style="2"/>
    <col min="7658" max="7658" width="42.7109375" style="2" customWidth="1"/>
    <col min="7659" max="7659" width="17.7109375" style="2" customWidth="1"/>
    <col min="7660" max="7660" width="19.85546875" style="2" customWidth="1"/>
    <col min="7661" max="7661" width="13.85546875" style="2" customWidth="1"/>
    <col min="7662" max="7662" width="0" style="2" hidden="1" customWidth="1"/>
    <col min="7663" max="7663" width="16.85546875" style="2" customWidth="1"/>
    <col min="7664" max="7665" width="12.140625" style="2" customWidth="1"/>
    <col min="7666" max="7666" width="12.42578125" style="2" customWidth="1"/>
    <col min="7667" max="7667" width="13" style="2" customWidth="1"/>
    <col min="7668" max="7668" width="17.7109375" style="2" customWidth="1"/>
    <col min="7669" max="7669" width="19" style="2" customWidth="1"/>
    <col min="7670" max="7670" width="12.7109375" style="2" customWidth="1"/>
    <col min="7671" max="7671" width="14.85546875" style="2" customWidth="1"/>
    <col min="7672" max="7672" width="11.140625" style="2" customWidth="1"/>
    <col min="7673" max="7673" width="11.42578125" style="2" customWidth="1"/>
    <col min="7674" max="7674" width="11.5703125" style="2" customWidth="1"/>
    <col min="7675" max="7676" width="12.7109375" style="2" customWidth="1"/>
    <col min="7677" max="7677" width="0" style="2" hidden="1" customWidth="1"/>
    <col min="7678" max="7678" width="17.28515625" style="2" customWidth="1"/>
    <col min="7679" max="7679" width="19.28515625" style="2" customWidth="1"/>
    <col min="7680" max="7680" width="13.7109375" style="2" customWidth="1"/>
    <col min="7681" max="7681" width="15.42578125" style="2" customWidth="1"/>
    <col min="7682" max="7682" width="11.42578125" style="2" customWidth="1"/>
    <col min="7683" max="7683" width="11.5703125" style="2" customWidth="1"/>
    <col min="7684" max="7684" width="12.140625" style="2" customWidth="1"/>
    <col min="7685" max="7685" width="12.5703125" style="2" customWidth="1"/>
    <col min="7686" max="7686" width="15.85546875" style="2" customWidth="1"/>
    <col min="7687" max="7913" width="8.85546875" style="2"/>
    <col min="7914" max="7914" width="42.7109375" style="2" customWidth="1"/>
    <col min="7915" max="7915" width="17.7109375" style="2" customWidth="1"/>
    <col min="7916" max="7916" width="19.85546875" style="2" customWidth="1"/>
    <col min="7917" max="7917" width="13.85546875" style="2" customWidth="1"/>
    <col min="7918" max="7918" width="0" style="2" hidden="1" customWidth="1"/>
    <col min="7919" max="7919" width="16.85546875" style="2" customWidth="1"/>
    <col min="7920" max="7921" width="12.140625" style="2" customWidth="1"/>
    <col min="7922" max="7922" width="12.42578125" style="2" customWidth="1"/>
    <col min="7923" max="7923" width="13" style="2" customWidth="1"/>
    <col min="7924" max="7924" width="17.7109375" style="2" customWidth="1"/>
    <col min="7925" max="7925" width="19" style="2" customWidth="1"/>
    <col min="7926" max="7926" width="12.7109375" style="2" customWidth="1"/>
    <col min="7927" max="7927" width="14.85546875" style="2" customWidth="1"/>
    <col min="7928" max="7928" width="11.140625" style="2" customWidth="1"/>
    <col min="7929" max="7929" width="11.42578125" style="2" customWidth="1"/>
    <col min="7930" max="7930" width="11.5703125" style="2" customWidth="1"/>
    <col min="7931" max="7932" width="12.7109375" style="2" customWidth="1"/>
    <col min="7933" max="7933" width="0" style="2" hidden="1" customWidth="1"/>
    <col min="7934" max="7934" width="17.28515625" style="2" customWidth="1"/>
    <col min="7935" max="7935" width="19.28515625" style="2" customWidth="1"/>
    <col min="7936" max="7936" width="13.7109375" style="2" customWidth="1"/>
    <col min="7937" max="7937" width="15.42578125" style="2" customWidth="1"/>
    <col min="7938" max="7938" width="11.42578125" style="2" customWidth="1"/>
    <col min="7939" max="7939" width="11.5703125" style="2" customWidth="1"/>
    <col min="7940" max="7940" width="12.140625" style="2" customWidth="1"/>
    <col min="7941" max="7941" width="12.5703125" style="2" customWidth="1"/>
    <col min="7942" max="7942" width="15.85546875" style="2" customWidth="1"/>
    <col min="7943" max="8169" width="8.85546875" style="2"/>
    <col min="8170" max="8170" width="42.7109375" style="2" customWidth="1"/>
    <col min="8171" max="8171" width="17.7109375" style="2" customWidth="1"/>
    <col min="8172" max="8172" width="19.85546875" style="2" customWidth="1"/>
    <col min="8173" max="8173" width="13.85546875" style="2" customWidth="1"/>
    <col min="8174" max="8174" width="0" style="2" hidden="1" customWidth="1"/>
    <col min="8175" max="8175" width="16.85546875" style="2" customWidth="1"/>
    <col min="8176" max="8177" width="12.140625" style="2" customWidth="1"/>
    <col min="8178" max="8178" width="12.42578125" style="2" customWidth="1"/>
    <col min="8179" max="8179" width="13" style="2" customWidth="1"/>
    <col min="8180" max="8180" width="17.7109375" style="2" customWidth="1"/>
    <col min="8181" max="8181" width="19" style="2" customWidth="1"/>
    <col min="8182" max="8182" width="12.7109375" style="2" customWidth="1"/>
    <col min="8183" max="8183" width="14.85546875" style="2" customWidth="1"/>
    <col min="8184" max="8184" width="11.140625" style="2" customWidth="1"/>
    <col min="8185" max="8185" width="11.42578125" style="2" customWidth="1"/>
    <col min="8186" max="8186" width="11.5703125" style="2" customWidth="1"/>
    <col min="8187" max="8188" width="12.7109375" style="2" customWidth="1"/>
    <col min="8189" max="8189" width="0" style="2" hidden="1" customWidth="1"/>
    <col min="8190" max="8190" width="17.28515625" style="2" customWidth="1"/>
    <col min="8191" max="8191" width="19.28515625" style="2" customWidth="1"/>
    <col min="8192" max="8192" width="13.7109375" style="2" customWidth="1"/>
    <col min="8193" max="8193" width="15.42578125" style="2" customWidth="1"/>
    <col min="8194" max="8194" width="11.42578125" style="2" customWidth="1"/>
    <col min="8195" max="8195" width="11.5703125" style="2" customWidth="1"/>
    <col min="8196" max="8196" width="12.140625" style="2" customWidth="1"/>
    <col min="8197" max="8197" width="12.5703125" style="2" customWidth="1"/>
    <col min="8198" max="8198" width="15.85546875" style="2" customWidth="1"/>
    <col min="8199" max="8425" width="8.85546875" style="2"/>
    <col min="8426" max="8426" width="42.7109375" style="2" customWidth="1"/>
    <col min="8427" max="8427" width="17.7109375" style="2" customWidth="1"/>
    <col min="8428" max="8428" width="19.85546875" style="2" customWidth="1"/>
    <col min="8429" max="8429" width="13.85546875" style="2" customWidth="1"/>
    <col min="8430" max="8430" width="0" style="2" hidden="1" customWidth="1"/>
    <col min="8431" max="8431" width="16.85546875" style="2" customWidth="1"/>
    <col min="8432" max="8433" width="12.140625" style="2" customWidth="1"/>
    <col min="8434" max="8434" width="12.42578125" style="2" customWidth="1"/>
    <col min="8435" max="8435" width="13" style="2" customWidth="1"/>
    <col min="8436" max="8436" width="17.7109375" style="2" customWidth="1"/>
    <col min="8437" max="8437" width="19" style="2" customWidth="1"/>
    <col min="8438" max="8438" width="12.7109375" style="2" customWidth="1"/>
    <col min="8439" max="8439" width="14.85546875" style="2" customWidth="1"/>
    <col min="8440" max="8440" width="11.140625" style="2" customWidth="1"/>
    <col min="8441" max="8441" width="11.42578125" style="2" customWidth="1"/>
    <col min="8442" max="8442" width="11.5703125" style="2" customWidth="1"/>
    <col min="8443" max="8444" width="12.7109375" style="2" customWidth="1"/>
    <col min="8445" max="8445" width="0" style="2" hidden="1" customWidth="1"/>
    <col min="8446" max="8446" width="17.28515625" style="2" customWidth="1"/>
    <col min="8447" max="8447" width="19.28515625" style="2" customWidth="1"/>
    <col min="8448" max="8448" width="13.7109375" style="2" customWidth="1"/>
    <col min="8449" max="8449" width="15.42578125" style="2" customWidth="1"/>
    <col min="8450" max="8450" width="11.42578125" style="2" customWidth="1"/>
    <col min="8451" max="8451" width="11.5703125" style="2" customWidth="1"/>
    <col min="8452" max="8452" width="12.140625" style="2" customWidth="1"/>
    <col min="8453" max="8453" width="12.5703125" style="2" customWidth="1"/>
    <col min="8454" max="8454" width="15.85546875" style="2" customWidth="1"/>
    <col min="8455" max="8681" width="8.85546875" style="2"/>
    <col min="8682" max="8682" width="42.7109375" style="2" customWidth="1"/>
    <col min="8683" max="8683" width="17.7109375" style="2" customWidth="1"/>
    <col min="8684" max="8684" width="19.85546875" style="2" customWidth="1"/>
    <col min="8685" max="8685" width="13.85546875" style="2" customWidth="1"/>
    <col min="8686" max="8686" width="0" style="2" hidden="1" customWidth="1"/>
    <col min="8687" max="8687" width="16.85546875" style="2" customWidth="1"/>
    <col min="8688" max="8689" width="12.140625" style="2" customWidth="1"/>
    <col min="8690" max="8690" width="12.42578125" style="2" customWidth="1"/>
    <col min="8691" max="8691" width="13" style="2" customWidth="1"/>
    <col min="8692" max="8692" width="17.7109375" style="2" customWidth="1"/>
    <col min="8693" max="8693" width="19" style="2" customWidth="1"/>
    <col min="8694" max="8694" width="12.7109375" style="2" customWidth="1"/>
    <col min="8695" max="8695" width="14.85546875" style="2" customWidth="1"/>
    <col min="8696" max="8696" width="11.140625" style="2" customWidth="1"/>
    <col min="8697" max="8697" width="11.42578125" style="2" customWidth="1"/>
    <col min="8698" max="8698" width="11.5703125" style="2" customWidth="1"/>
    <col min="8699" max="8700" width="12.7109375" style="2" customWidth="1"/>
    <col min="8701" max="8701" width="0" style="2" hidden="1" customWidth="1"/>
    <col min="8702" max="8702" width="17.28515625" style="2" customWidth="1"/>
    <col min="8703" max="8703" width="19.28515625" style="2" customWidth="1"/>
    <col min="8704" max="8704" width="13.7109375" style="2" customWidth="1"/>
    <col min="8705" max="8705" width="15.42578125" style="2" customWidth="1"/>
    <col min="8706" max="8706" width="11.42578125" style="2" customWidth="1"/>
    <col min="8707" max="8707" width="11.5703125" style="2" customWidth="1"/>
    <col min="8708" max="8708" width="12.140625" style="2" customWidth="1"/>
    <col min="8709" max="8709" width="12.5703125" style="2" customWidth="1"/>
    <col min="8710" max="8710" width="15.85546875" style="2" customWidth="1"/>
    <col min="8711" max="8937" width="8.85546875" style="2"/>
    <col min="8938" max="8938" width="42.7109375" style="2" customWidth="1"/>
    <col min="8939" max="8939" width="17.7109375" style="2" customWidth="1"/>
    <col min="8940" max="8940" width="19.85546875" style="2" customWidth="1"/>
    <col min="8941" max="8941" width="13.85546875" style="2" customWidth="1"/>
    <col min="8942" max="8942" width="0" style="2" hidden="1" customWidth="1"/>
    <col min="8943" max="8943" width="16.85546875" style="2" customWidth="1"/>
    <col min="8944" max="8945" width="12.140625" style="2" customWidth="1"/>
    <col min="8946" max="8946" width="12.42578125" style="2" customWidth="1"/>
    <col min="8947" max="8947" width="13" style="2" customWidth="1"/>
    <col min="8948" max="8948" width="17.7109375" style="2" customWidth="1"/>
    <col min="8949" max="8949" width="19" style="2" customWidth="1"/>
    <col min="8950" max="8950" width="12.7109375" style="2" customWidth="1"/>
    <col min="8951" max="8951" width="14.85546875" style="2" customWidth="1"/>
    <col min="8952" max="8952" width="11.140625" style="2" customWidth="1"/>
    <col min="8953" max="8953" width="11.42578125" style="2" customWidth="1"/>
    <col min="8954" max="8954" width="11.5703125" style="2" customWidth="1"/>
    <col min="8955" max="8956" width="12.7109375" style="2" customWidth="1"/>
    <col min="8957" max="8957" width="0" style="2" hidden="1" customWidth="1"/>
    <col min="8958" max="8958" width="17.28515625" style="2" customWidth="1"/>
    <col min="8959" max="8959" width="19.28515625" style="2" customWidth="1"/>
    <col min="8960" max="8960" width="13.7109375" style="2" customWidth="1"/>
    <col min="8961" max="8961" width="15.42578125" style="2" customWidth="1"/>
    <col min="8962" max="8962" width="11.42578125" style="2" customWidth="1"/>
    <col min="8963" max="8963" width="11.5703125" style="2" customWidth="1"/>
    <col min="8964" max="8964" width="12.140625" style="2" customWidth="1"/>
    <col min="8965" max="8965" width="12.5703125" style="2" customWidth="1"/>
    <col min="8966" max="8966" width="15.85546875" style="2" customWidth="1"/>
    <col min="8967" max="9193" width="8.85546875" style="2"/>
    <col min="9194" max="9194" width="42.7109375" style="2" customWidth="1"/>
    <col min="9195" max="9195" width="17.7109375" style="2" customWidth="1"/>
    <col min="9196" max="9196" width="19.85546875" style="2" customWidth="1"/>
    <col min="9197" max="9197" width="13.85546875" style="2" customWidth="1"/>
    <col min="9198" max="9198" width="0" style="2" hidden="1" customWidth="1"/>
    <col min="9199" max="9199" width="16.85546875" style="2" customWidth="1"/>
    <col min="9200" max="9201" width="12.140625" style="2" customWidth="1"/>
    <col min="9202" max="9202" width="12.42578125" style="2" customWidth="1"/>
    <col min="9203" max="9203" width="13" style="2" customWidth="1"/>
    <col min="9204" max="9204" width="17.7109375" style="2" customWidth="1"/>
    <col min="9205" max="9205" width="19" style="2" customWidth="1"/>
    <col min="9206" max="9206" width="12.7109375" style="2" customWidth="1"/>
    <col min="9207" max="9207" width="14.85546875" style="2" customWidth="1"/>
    <col min="9208" max="9208" width="11.140625" style="2" customWidth="1"/>
    <col min="9209" max="9209" width="11.42578125" style="2" customWidth="1"/>
    <col min="9210" max="9210" width="11.5703125" style="2" customWidth="1"/>
    <col min="9211" max="9212" width="12.7109375" style="2" customWidth="1"/>
    <col min="9213" max="9213" width="0" style="2" hidden="1" customWidth="1"/>
    <col min="9214" max="9214" width="17.28515625" style="2" customWidth="1"/>
    <col min="9215" max="9215" width="19.28515625" style="2" customWidth="1"/>
    <col min="9216" max="9216" width="13.7109375" style="2" customWidth="1"/>
    <col min="9217" max="9217" width="15.42578125" style="2" customWidth="1"/>
    <col min="9218" max="9218" width="11.42578125" style="2" customWidth="1"/>
    <col min="9219" max="9219" width="11.5703125" style="2" customWidth="1"/>
    <col min="9220" max="9220" width="12.140625" style="2" customWidth="1"/>
    <col min="9221" max="9221" width="12.5703125" style="2" customWidth="1"/>
    <col min="9222" max="9222" width="15.85546875" style="2" customWidth="1"/>
    <col min="9223" max="9449" width="8.85546875" style="2"/>
    <col min="9450" max="9450" width="42.7109375" style="2" customWidth="1"/>
    <col min="9451" max="9451" width="17.7109375" style="2" customWidth="1"/>
    <col min="9452" max="9452" width="19.85546875" style="2" customWidth="1"/>
    <col min="9453" max="9453" width="13.85546875" style="2" customWidth="1"/>
    <col min="9454" max="9454" width="0" style="2" hidden="1" customWidth="1"/>
    <col min="9455" max="9455" width="16.85546875" style="2" customWidth="1"/>
    <col min="9456" max="9457" width="12.140625" style="2" customWidth="1"/>
    <col min="9458" max="9458" width="12.42578125" style="2" customWidth="1"/>
    <col min="9459" max="9459" width="13" style="2" customWidth="1"/>
    <col min="9460" max="9460" width="17.7109375" style="2" customWidth="1"/>
    <col min="9461" max="9461" width="19" style="2" customWidth="1"/>
    <col min="9462" max="9462" width="12.7109375" style="2" customWidth="1"/>
    <col min="9463" max="9463" width="14.85546875" style="2" customWidth="1"/>
    <col min="9464" max="9464" width="11.140625" style="2" customWidth="1"/>
    <col min="9465" max="9465" width="11.42578125" style="2" customWidth="1"/>
    <col min="9466" max="9466" width="11.5703125" style="2" customWidth="1"/>
    <col min="9467" max="9468" width="12.7109375" style="2" customWidth="1"/>
    <col min="9469" max="9469" width="0" style="2" hidden="1" customWidth="1"/>
    <col min="9470" max="9470" width="17.28515625" style="2" customWidth="1"/>
    <col min="9471" max="9471" width="19.28515625" style="2" customWidth="1"/>
    <col min="9472" max="9472" width="13.7109375" style="2" customWidth="1"/>
    <col min="9473" max="9473" width="15.42578125" style="2" customWidth="1"/>
    <col min="9474" max="9474" width="11.42578125" style="2" customWidth="1"/>
    <col min="9475" max="9475" width="11.5703125" style="2" customWidth="1"/>
    <col min="9476" max="9476" width="12.140625" style="2" customWidth="1"/>
    <col min="9477" max="9477" width="12.5703125" style="2" customWidth="1"/>
    <col min="9478" max="9478" width="15.85546875" style="2" customWidth="1"/>
    <col min="9479" max="9705" width="8.85546875" style="2"/>
    <col min="9706" max="9706" width="42.7109375" style="2" customWidth="1"/>
    <col min="9707" max="9707" width="17.7109375" style="2" customWidth="1"/>
    <col min="9708" max="9708" width="19.85546875" style="2" customWidth="1"/>
    <col min="9709" max="9709" width="13.85546875" style="2" customWidth="1"/>
    <col min="9710" max="9710" width="0" style="2" hidden="1" customWidth="1"/>
    <col min="9711" max="9711" width="16.85546875" style="2" customWidth="1"/>
    <col min="9712" max="9713" width="12.140625" style="2" customWidth="1"/>
    <col min="9714" max="9714" width="12.42578125" style="2" customWidth="1"/>
    <col min="9715" max="9715" width="13" style="2" customWidth="1"/>
    <col min="9716" max="9716" width="17.7109375" style="2" customWidth="1"/>
    <col min="9717" max="9717" width="19" style="2" customWidth="1"/>
    <col min="9718" max="9718" width="12.7109375" style="2" customWidth="1"/>
    <col min="9719" max="9719" width="14.85546875" style="2" customWidth="1"/>
    <col min="9720" max="9720" width="11.140625" style="2" customWidth="1"/>
    <col min="9721" max="9721" width="11.42578125" style="2" customWidth="1"/>
    <col min="9722" max="9722" width="11.5703125" style="2" customWidth="1"/>
    <col min="9723" max="9724" width="12.7109375" style="2" customWidth="1"/>
    <col min="9725" max="9725" width="0" style="2" hidden="1" customWidth="1"/>
    <col min="9726" max="9726" width="17.28515625" style="2" customWidth="1"/>
    <col min="9727" max="9727" width="19.28515625" style="2" customWidth="1"/>
    <col min="9728" max="9728" width="13.7109375" style="2" customWidth="1"/>
    <col min="9729" max="9729" width="15.42578125" style="2" customWidth="1"/>
    <col min="9730" max="9730" width="11.42578125" style="2" customWidth="1"/>
    <col min="9731" max="9731" width="11.5703125" style="2" customWidth="1"/>
    <col min="9732" max="9732" width="12.140625" style="2" customWidth="1"/>
    <col min="9733" max="9733" width="12.5703125" style="2" customWidth="1"/>
    <col min="9734" max="9734" width="15.85546875" style="2" customWidth="1"/>
    <col min="9735" max="9961" width="8.85546875" style="2"/>
    <col min="9962" max="9962" width="42.7109375" style="2" customWidth="1"/>
    <col min="9963" max="9963" width="17.7109375" style="2" customWidth="1"/>
    <col min="9964" max="9964" width="19.85546875" style="2" customWidth="1"/>
    <col min="9965" max="9965" width="13.85546875" style="2" customWidth="1"/>
    <col min="9966" max="9966" width="0" style="2" hidden="1" customWidth="1"/>
    <col min="9967" max="9967" width="16.85546875" style="2" customWidth="1"/>
    <col min="9968" max="9969" width="12.140625" style="2" customWidth="1"/>
    <col min="9970" max="9970" width="12.42578125" style="2" customWidth="1"/>
    <col min="9971" max="9971" width="13" style="2" customWidth="1"/>
    <col min="9972" max="9972" width="17.7109375" style="2" customWidth="1"/>
    <col min="9973" max="9973" width="19" style="2" customWidth="1"/>
    <col min="9974" max="9974" width="12.7109375" style="2" customWidth="1"/>
    <col min="9975" max="9975" width="14.85546875" style="2" customWidth="1"/>
    <col min="9976" max="9976" width="11.140625" style="2" customWidth="1"/>
    <col min="9977" max="9977" width="11.42578125" style="2" customWidth="1"/>
    <col min="9978" max="9978" width="11.5703125" style="2" customWidth="1"/>
    <col min="9979" max="9980" width="12.7109375" style="2" customWidth="1"/>
    <col min="9981" max="9981" width="0" style="2" hidden="1" customWidth="1"/>
    <col min="9982" max="9982" width="17.28515625" style="2" customWidth="1"/>
    <col min="9983" max="9983" width="19.28515625" style="2" customWidth="1"/>
    <col min="9984" max="9984" width="13.7109375" style="2" customWidth="1"/>
    <col min="9985" max="9985" width="15.42578125" style="2" customWidth="1"/>
    <col min="9986" max="9986" width="11.42578125" style="2" customWidth="1"/>
    <col min="9987" max="9987" width="11.5703125" style="2" customWidth="1"/>
    <col min="9988" max="9988" width="12.140625" style="2" customWidth="1"/>
    <col min="9989" max="9989" width="12.5703125" style="2" customWidth="1"/>
    <col min="9990" max="9990" width="15.85546875" style="2" customWidth="1"/>
    <col min="9991" max="10217" width="8.85546875" style="2"/>
    <col min="10218" max="10218" width="42.7109375" style="2" customWidth="1"/>
    <col min="10219" max="10219" width="17.7109375" style="2" customWidth="1"/>
    <col min="10220" max="10220" width="19.85546875" style="2" customWidth="1"/>
    <col min="10221" max="10221" width="13.85546875" style="2" customWidth="1"/>
    <col min="10222" max="10222" width="0" style="2" hidden="1" customWidth="1"/>
    <col min="10223" max="10223" width="16.85546875" style="2" customWidth="1"/>
    <col min="10224" max="10225" width="12.140625" style="2" customWidth="1"/>
    <col min="10226" max="10226" width="12.42578125" style="2" customWidth="1"/>
    <col min="10227" max="10227" width="13" style="2" customWidth="1"/>
    <col min="10228" max="10228" width="17.7109375" style="2" customWidth="1"/>
    <col min="10229" max="10229" width="19" style="2" customWidth="1"/>
    <col min="10230" max="10230" width="12.7109375" style="2" customWidth="1"/>
    <col min="10231" max="10231" width="14.85546875" style="2" customWidth="1"/>
    <col min="10232" max="10232" width="11.140625" style="2" customWidth="1"/>
    <col min="10233" max="10233" width="11.42578125" style="2" customWidth="1"/>
    <col min="10234" max="10234" width="11.5703125" style="2" customWidth="1"/>
    <col min="10235" max="10236" width="12.7109375" style="2" customWidth="1"/>
    <col min="10237" max="10237" width="0" style="2" hidden="1" customWidth="1"/>
    <col min="10238" max="10238" width="17.28515625" style="2" customWidth="1"/>
    <col min="10239" max="10239" width="19.28515625" style="2" customWidth="1"/>
    <col min="10240" max="10240" width="13.7109375" style="2" customWidth="1"/>
    <col min="10241" max="10241" width="15.42578125" style="2" customWidth="1"/>
    <col min="10242" max="10242" width="11.42578125" style="2" customWidth="1"/>
    <col min="10243" max="10243" width="11.5703125" style="2" customWidth="1"/>
    <col min="10244" max="10244" width="12.140625" style="2" customWidth="1"/>
    <col min="10245" max="10245" width="12.5703125" style="2" customWidth="1"/>
    <col min="10246" max="10246" width="15.85546875" style="2" customWidth="1"/>
    <col min="10247" max="10473" width="8.85546875" style="2"/>
    <col min="10474" max="10474" width="42.7109375" style="2" customWidth="1"/>
    <col min="10475" max="10475" width="17.7109375" style="2" customWidth="1"/>
    <col min="10476" max="10476" width="19.85546875" style="2" customWidth="1"/>
    <col min="10477" max="10477" width="13.85546875" style="2" customWidth="1"/>
    <col min="10478" max="10478" width="0" style="2" hidden="1" customWidth="1"/>
    <col min="10479" max="10479" width="16.85546875" style="2" customWidth="1"/>
    <col min="10480" max="10481" width="12.140625" style="2" customWidth="1"/>
    <col min="10482" max="10482" width="12.42578125" style="2" customWidth="1"/>
    <col min="10483" max="10483" width="13" style="2" customWidth="1"/>
    <col min="10484" max="10484" width="17.7109375" style="2" customWidth="1"/>
    <col min="10485" max="10485" width="19" style="2" customWidth="1"/>
    <col min="10486" max="10486" width="12.7109375" style="2" customWidth="1"/>
    <col min="10487" max="10487" width="14.85546875" style="2" customWidth="1"/>
    <col min="10488" max="10488" width="11.140625" style="2" customWidth="1"/>
    <col min="10489" max="10489" width="11.42578125" style="2" customWidth="1"/>
    <col min="10490" max="10490" width="11.5703125" style="2" customWidth="1"/>
    <col min="10491" max="10492" width="12.7109375" style="2" customWidth="1"/>
    <col min="10493" max="10493" width="0" style="2" hidden="1" customWidth="1"/>
    <col min="10494" max="10494" width="17.28515625" style="2" customWidth="1"/>
    <col min="10495" max="10495" width="19.28515625" style="2" customWidth="1"/>
    <col min="10496" max="10496" width="13.7109375" style="2" customWidth="1"/>
    <col min="10497" max="10497" width="15.42578125" style="2" customWidth="1"/>
    <col min="10498" max="10498" width="11.42578125" style="2" customWidth="1"/>
    <col min="10499" max="10499" width="11.5703125" style="2" customWidth="1"/>
    <col min="10500" max="10500" width="12.140625" style="2" customWidth="1"/>
    <col min="10501" max="10501" width="12.5703125" style="2" customWidth="1"/>
    <col min="10502" max="10502" width="15.85546875" style="2" customWidth="1"/>
    <col min="10503" max="10729" width="8.85546875" style="2"/>
    <col min="10730" max="10730" width="42.7109375" style="2" customWidth="1"/>
    <col min="10731" max="10731" width="17.7109375" style="2" customWidth="1"/>
    <col min="10732" max="10732" width="19.85546875" style="2" customWidth="1"/>
    <col min="10733" max="10733" width="13.85546875" style="2" customWidth="1"/>
    <col min="10734" max="10734" width="0" style="2" hidden="1" customWidth="1"/>
    <col min="10735" max="10735" width="16.85546875" style="2" customWidth="1"/>
    <col min="10736" max="10737" width="12.140625" style="2" customWidth="1"/>
    <col min="10738" max="10738" width="12.42578125" style="2" customWidth="1"/>
    <col min="10739" max="10739" width="13" style="2" customWidth="1"/>
    <col min="10740" max="10740" width="17.7109375" style="2" customWidth="1"/>
    <col min="10741" max="10741" width="19" style="2" customWidth="1"/>
    <col min="10742" max="10742" width="12.7109375" style="2" customWidth="1"/>
    <col min="10743" max="10743" width="14.85546875" style="2" customWidth="1"/>
    <col min="10744" max="10744" width="11.140625" style="2" customWidth="1"/>
    <col min="10745" max="10745" width="11.42578125" style="2" customWidth="1"/>
    <col min="10746" max="10746" width="11.5703125" style="2" customWidth="1"/>
    <col min="10747" max="10748" width="12.7109375" style="2" customWidth="1"/>
    <col min="10749" max="10749" width="0" style="2" hidden="1" customWidth="1"/>
    <col min="10750" max="10750" width="17.28515625" style="2" customWidth="1"/>
    <col min="10751" max="10751" width="19.28515625" style="2" customWidth="1"/>
    <col min="10752" max="10752" width="13.7109375" style="2" customWidth="1"/>
    <col min="10753" max="10753" width="15.42578125" style="2" customWidth="1"/>
    <col min="10754" max="10754" width="11.42578125" style="2" customWidth="1"/>
    <col min="10755" max="10755" width="11.5703125" style="2" customWidth="1"/>
    <col min="10756" max="10756" width="12.140625" style="2" customWidth="1"/>
    <col min="10757" max="10757" width="12.5703125" style="2" customWidth="1"/>
    <col min="10758" max="10758" width="15.85546875" style="2" customWidth="1"/>
    <col min="10759" max="10985" width="8.85546875" style="2"/>
    <col min="10986" max="10986" width="42.7109375" style="2" customWidth="1"/>
    <col min="10987" max="10987" width="17.7109375" style="2" customWidth="1"/>
    <col min="10988" max="10988" width="19.85546875" style="2" customWidth="1"/>
    <col min="10989" max="10989" width="13.85546875" style="2" customWidth="1"/>
    <col min="10990" max="10990" width="0" style="2" hidden="1" customWidth="1"/>
    <col min="10991" max="10991" width="16.85546875" style="2" customWidth="1"/>
    <col min="10992" max="10993" width="12.140625" style="2" customWidth="1"/>
    <col min="10994" max="10994" width="12.42578125" style="2" customWidth="1"/>
    <col min="10995" max="10995" width="13" style="2" customWidth="1"/>
    <col min="10996" max="10996" width="17.7109375" style="2" customWidth="1"/>
    <col min="10997" max="10997" width="19" style="2" customWidth="1"/>
    <col min="10998" max="10998" width="12.7109375" style="2" customWidth="1"/>
    <col min="10999" max="10999" width="14.85546875" style="2" customWidth="1"/>
    <col min="11000" max="11000" width="11.140625" style="2" customWidth="1"/>
    <col min="11001" max="11001" width="11.42578125" style="2" customWidth="1"/>
    <col min="11002" max="11002" width="11.5703125" style="2" customWidth="1"/>
    <col min="11003" max="11004" width="12.7109375" style="2" customWidth="1"/>
    <col min="11005" max="11005" width="0" style="2" hidden="1" customWidth="1"/>
    <col min="11006" max="11006" width="17.28515625" style="2" customWidth="1"/>
    <col min="11007" max="11007" width="19.28515625" style="2" customWidth="1"/>
    <col min="11008" max="11008" width="13.7109375" style="2" customWidth="1"/>
    <col min="11009" max="11009" width="15.42578125" style="2" customWidth="1"/>
    <col min="11010" max="11010" width="11.42578125" style="2" customWidth="1"/>
    <col min="11011" max="11011" width="11.5703125" style="2" customWidth="1"/>
    <col min="11012" max="11012" width="12.140625" style="2" customWidth="1"/>
    <col min="11013" max="11013" width="12.5703125" style="2" customWidth="1"/>
    <col min="11014" max="11014" width="15.85546875" style="2" customWidth="1"/>
    <col min="11015" max="11241" width="8.85546875" style="2"/>
    <col min="11242" max="11242" width="42.7109375" style="2" customWidth="1"/>
    <col min="11243" max="11243" width="17.7109375" style="2" customWidth="1"/>
    <col min="11244" max="11244" width="19.85546875" style="2" customWidth="1"/>
    <col min="11245" max="11245" width="13.85546875" style="2" customWidth="1"/>
    <col min="11246" max="11246" width="0" style="2" hidden="1" customWidth="1"/>
    <col min="11247" max="11247" width="16.85546875" style="2" customWidth="1"/>
    <col min="11248" max="11249" width="12.140625" style="2" customWidth="1"/>
    <col min="11250" max="11250" width="12.42578125" style="2" customWidth="1"/>
    <col min="11251" max="11251" width="13" style="2" customWidth="1"/>
    <col min="11252" max="11252" width="17.7109375" style="2" customWidth="1"/>
    <col min="11253" max="11253" width="19" style="2" customWidth="1"/>
    <col min="11254" max="11254" width="12.7109375" style="2" customWidth="1"/>
    <col min="11255" max="11255" width="14.85546875" style="2" customWidth="1"/>
    <col min="11256" max="11256" width="11.140625" style="2" customWidth="1"/>
    <col min="11257" max="11257" width="11.42578125" style="2" customWidth="1"/>
    <col min="11258" max="11258" width="11.5703125" style="2" customWidth="1"/>
    <col min="11259" max="11260" width="12.7109375" style="2" customWidth="1"/>
    <col min="11261" max="11261" width="0" style="2" hidden="1" customWidth="1"/>
    <col min="11262" max="11262" width="17.28515625" style="2" customWidth="1"/>
    <col min="11263" max="11263" width="19.28515625" style="2" customWidth="1"/>
    <col min="11264" max="11264" width="13.7109375" style="2" customWidth="1"/>
    <col min="11265" max="11265" width="15.42578125" style="2" customWidth="1"/>
    <col min="11266" max="11266" width="11.42578125" style="2" customWidth="1"/>
    <col min="11267" max="11267" width="11.5703125" style="2" customWidth="1"/>
    <col min="11268" max="11268" width="12.140625" style="2" customWidth="1"/>
    <col min="11269" max="11269" width="12.5703125" style="2" customWidth="1"/>
    <col min="11270" max="11270" width="15.85546875" style="2" customWidth="1"/>
    <col min="11271" max="11497" width="8.85546875" style="2"/>
    <col min="11498" max="11498" width="42.7109375" style="2" customWidth="1"/>
    <col min="11499" max="11499" width="17.7109375" style="2" customWidth="1"/>
    <col min="11500" max="11500" width="19.85546875" style="2" customWidth="1"/>
    <col min="11501" max="11501" width="13.85546875" style="2" customWidth="1"/>
    <col min="11502" max="11502" width="0" style="2" hidden="1" customWidth="1"/>
    <col min="11503" max="11503" width="16.85546875" style="2" customWidth="1"/>
    <col min="11504" max="11505" width="12.140625" style="2" customWidth="1"/>
    <col min="11506" max="11506" width="12.42578125" style="2" customWidth="1"/>
    <col min="11507" max="11507" width="13" style="2" customWidth="1"/>
    <col min="11508" max="11508" width="17.7109375" style="2" customWidth="1"/>
    <col min="11509" max="11509" width="19" style="2" customWidth="1"/>
    <col min="11510" max="11510" width="12.7109375" style="2" customWidth="1"/>
    <col min="11511" max="11511" width="14.85546875" style="2" customWidth="1"/>
    <col min="11512" max="11512" width="11.140625" style="2" customWidth="1"/>
    <col min="11513" max="11513" width="11.42578125" style="2" customWidth="1"/>
    <col min="11514" max="11514" width="11.5703125" style="2" customWidth="1"/>
    <col min="11515" max="11516" width="12.7109375" style="2" customWidth="1"/>
    <col min="11517" max="11517" width="0" style="2" hidden="1" customWidth="1"/>
    <col min="11518" max="11518" width="17.28515625" style="2" customWidth="1"/>
    <col min="11519" max="11519" width="19.28515625" style="2" customWidth="1"/>
    <col min="11520" max="11520" width="13.7109375" style="2" customWidth="1"/>
    <col min="11521" max="11521" width="15.42578125" style="2" customWidth="1"/>
    <col min="11522" max="11522" width="11.42578125" style="2" customWidth="1"/>
    <col min="11523" max="11523" width="11.5703125" style="2" customWidth="1"/>
    <col min="11524" max="11524" width="12.140625" style="2" customWidth="1"/>
    <col min="11525" max="11525" width="12.5703125" style="2" customWidth="1"/>
    <col min="11526" max="11526" width="15.85546875" style="2" customWidth="1"/>
    <col min="11527" max="11753" width="8.85546875" style="2"/>
    <col min="11754" max="11754" width="42.7109375" style="2" customWidth="1"/>
    <col min="11755" max="11755" width="17.7109375" style="2" customWidth="1"/>
    <col min="11756" max="11756" width="19.85546875" style="2" customWidth="1"/>
    <col min="11757" max="11757" width="13.85546875" style="2" customWidth="1"/>
    <col min="11758" max="11758" width="0" style="2" hidden="1" customWidth="1"/>
    <col min="11759" max="11759" width="16.85546875" style="2" customWidth="1"/>
    <col min="11760" max="11761" width="12.140625" style="2" customWidth="1"/>
    <col min="11762" max="11762" width="12.42578125" style="2" customWidth="1"/>
    <col min="11763" max="11763" width="13" style="2" customWidth="1"/>
    <col min="11764" max="11764" width="17.7109375" style="2" customWidth="1"/>
    <col min="11765" max="11765" width="19" style="2" customWidth="1"/>
    <col min="11766" max="11766" width="12.7109375" style="2" customWidth="1"/>
    <col min="11767" max="11767" width="14.85546875" style="2" customWidth="1"/>
    <col min="11768" max="11768" width="11.140625" style="2" customWidth="1"/>
    <col min="11769" max="11769" width="11.42578125" style="2" customWidth="1"/>
    <col min="11770" max="11770" width="11.5703125" style="2" customWidth="1"/>
    <col min="11771" max="11772" width="12.7109375" style="2" customWidth="1"/>
    <col min="11773" max="11773" width="0" style="2" hidden="1" customWidth="1"/>
    <col min="11774" max="11774" width="17.28515625" style="2" customWidth="1"/>
    <col min="11775" max="11775" width="19.28515625" style="2" customWidth="1"/>
    <col min="11776" max="11776" width="13.7109375" style="2" customWidth="1"/>
    <col min="11777" max="11777" width="15.42578125" style="2" customWidth="1"/>
    <col min="11778" max="11778" width="11.42578125" style="2" customWidth="1"/>
    <col min="11779" max="11779" width="11.5703125" style="2" customWidth="1"/>
    <col min="11780" max="11780" width="12.140625" style="2" customWidth="1"/>
    <col min="11781" max="11781" width="12.5703125" style="2" customWidth="1"/>
    <col min="11782" max="11782" width="15.85546875" style="2" customWidth="1"/>
    <col min="11783" max="12009" width="8.85546875" style="2"/>
    <col min="12010" max="12010" width="42.7109375" style="2" customWidth="1"/>
    <col min="12011" max="12011" width="17.7109375" style="2" customWidth="1"/>
    <col min="12012" max="12012" width="19.85546875" style="2" customWidth="1"/>
    <col min="12013" max="12013" width="13.85546875" style="2" customWidth="1"/>
    <col min="12014" max="12014" width="0" style="2" hidden="1" customWidth="1"/>
    <col min="12015" max="12015" width="16.85546875" style="2" customWidth="1"/>
    <col min="12016" max="12017" width="12.140625" style="2" customWidth="1"/>
    <col min="12018" max="12018" width="12.42578125" style="2" customWidth="1"/>
    <col min="12019" max="12019" width="13" style="2" customWidth="1"/>
    <col min="12020" max="12020" width="17.7109375" style="2" customWidth="1"/>
    <col min="12021" max="12021" width="19" style="2" customWidth="1"/>
    <col min="12022" max="12022" width="12.7109375" style="2" customWidth="1"/>
    <col min="12023" max="12023" width="14.85546875" style="2" customWidth="1"/>
    <col min="12024" max="12024" width="11.140625" style="2" customWidth="1"/>
    <col min="12025" max="12025" width="11.42578125" style="2" customWidth="1"/>
    <col min="12026" max="12026" width="11.5703125" style="2" customWidth="1"/>
    <col min="12027" max="12028" width="12.7109375" style="2" customWidth="1"/>
    <col min="12029" max="12029" width="0" style="2" hidden="1" customWidth="1"/>
    <col min="12030" max="12030" width="17.28515625" style="2" customWidth="1"/>
    <col min="12031" max="12031" width="19.28515625" style="2" customWidth="1"/>
    <col min="12032" max="12032" width="13.7109375" style="2" customWidth="1"/>
    <col min="12033" max="12033" width="15.42578125" style="2" customWidth="1"/>
    <col min="12034" max="12034" width="11.42578125" style="2" customWidth="1"/>
    <col min="12035" max="12035" width="11.5703125" style="2" customWidth="1"/>
    <col min="12036" max="12036" width="12.140625" style="2" customWidth="1"/>
    <col min="12037" max="12037" width="12.5703125" style="2" customWidth="1"/>
    <col min="12038" max="12038" width="15.85546875" style="2" customWidth="1"/>
    <col min="12039" max="12265" width="8.85546875" style="2"/>
    <col min="12266" max="12266" width="42.7109375" style="2" customWidth="1"/>
    <col min="12267" max="12267" width="17.7109375" style="2" customWidth="1"/>
    <col min="12268" max="12268" width="19.85546875" style="2" customWidth="1"/>
    <col min="12269" max="12269" width="13.85546875" style="2" customWidth="1"/>
    <col min="12270" max="12270" width="0" style="2" hidden="1" customWidth="1"/>
    <col min="12271" max="12271" width="16.85546875" style="2" customWidth="1"/>
    <col min="12272" max="12273" width="12.140625" style="2" customWidth="1"/>
    <col min="12274" max="12274" width="12.42578125" style="2" customWidth="1"/>
    <col min="12275" max="12275" width="13" style="2" customWidth="1"/>
    <col min="12276" max="12276" width="17.7109375" style="2" customWidth="1"/>
    <col min="12277" max="12277" width="19" style="2" customWidth="1"/>
    <col min="12278" max="12278" width="12.7109375" style="2" customWidth="1"/>
    <col min="12279" max="12279" width="14.85546875" style="2" customWidth="1"/>
    <col min="12280" max="12280" width="11.140625" style="2" customWidth="1"/>
    <col min="12281" max="12281" width="11.42578125" style="2" customWidth="1"/>
    <col min="12282" max="12282" width="11.5703125" style="2" customWidth="1"/>
    <col min="12283" max="12284" width="12.7109375" style="2" customWidth="1"/>
    <col min="12285" max="12285" width="0" style="2" hidden="1" customWidth="1"/>
    <col min="12286" max="12286" width="17.28515625" style="2" customWidth="1"/>
    <col min="12287" max="12287" width="19.28515625" style="2" customWidth="1"/>
    <col min="12288" max="12288" width="13.7109375" style="2" customWidth="1"/>
    <col min="12289" max="12289" width="15.42578125" style="2" customWidth="1"/>
    <col min="12290" max="12290" width="11.42578125" style="2" customWidth="1"/>
    <col min="12291" max="12291" width="11.5703125" style="2" customWidth="1"/>
    <col min="12292" max="12292" width="12.140625" style="2" customWidth="1"/>
    <col min="12293" max="12293" width="12.5703125" style="2" customWidth="1"/>
    <col min="12294" max="12294" width="15.85546875" style="2" customWidth="1"/>
    <col min="12295" max="12521" width="8.85546875" style="2"/>
    <col min="12522" max="12522" width="42.7109375" style="2" customWidth="1"/>
    <col min="12523" max="12523" width="17.7109375" style="2" customWidth="1"/>
    <col min="12524" max="12524" width="19.85546875" style="2" customWidth="1"/>
    <col min="12525" max="12525" width="13.85546875" style="2" customWidth="1"/>
    <col min="12526" max="12526" width="0" style="2" hidden="1" customWidth="1"/>
    <col min="12527" max="12527" width="16.85546875" style="2" customWidth="1"/>
    <col min="12528" max="12529" width="12.140625" style="2" customWidth="1"/>
    <col min="12530" max="12530" width="12.42578125" style="2" customWidth="1"/>
    <col min="12531" max="12531" width="13" style="2" customWidth="1"/>
    <col min="12532" max="12532" width="17.7109375" style="2" customWidth="1"/>
    <col min="12533" max="12533" width="19" style="2" customWidth="1"/>
    <col min="12534" max="12534" width="12.7109375" style="2" customWidth="1"/>
    <col min="12535" max="12535" width="14.85546875" style="2" customWidth="1"/>
    <col min="12536" max="12536" width="11.140625" style="2" customWidth="1"/>
    <col min="12537" max="12537" width="11.42578125" style="2" customWidth="1"/>
    <col min="12538" max="12538" width="11.5703125" style="2" customWidth="1"/>
    <col min="12539" max="12540" width="12.7109375" style="2" customWidth="1"/>
    <col min="12541" max="12541" width="0" style="2" hidden="1" customWidth="1"/>
    <col min="12542" max="12542" width="17.28515625" style="2" customWidth="1"/>
    <col min="12543" max="12543" width="19.28515625" style="2" customWidth="1"/>
    <col min="12544" max="12544" width="13.7109375" style="2" customWidth="1"/>
    <col min="12545" max="12545" width="15.42578125" style="2" customWidth="1"/>
    <col min="12546" max="12546" width="11.42578125" style="2" customWidth="1"/>
    <col min="12547" max="12547" width="11.5703125" style="2" customWidth="1"/>
    <col min="12548" max="12548" width="12.140625" style="2" customWidth="1"/>
    <col min="12549" max="12549" width="12.5703125" style="2" customWidth="1"/>
    <col min="12550" max="12550" width="15.85546875" style="2" customWidth="1"/>
    <col min="12551" max="12777" width="8.85546875" style="2"/>
    <col min="12778" max="12778" width="42.7109375" style="2" customWidth="1"/>
    <col min="12779" max="12779" width="17.7109375" style="2" customWidth="1"/>
    <col min="12780" max="12780" width="19.85546875" style="2" customWidth="1"/>
    <col min="12781" max="12781" width="13.85546875" style="2" customWidth="1"/>
    <col min="12782" max="12782" width="0" style="2" hidden="1" customWidth="1"/>
    <col min="12783" max="12783" width="16.85546875" style="2" customWidth="1"/>
    <col min="12784" max="12785" width="12.140625" style="2" customWidth="1"/>
    <col min="12786" max="12786" width="12.42578125" style="2" customWidth="1"/>
    <col min="12787" max="12787" width="13" style="2" customWidth="1"/>
    <col min="12788" max="12788" width="17.7109375" style="2" customWidth="1"/>
    <col min="12789" max="12789" width="19" style="2" customWidth="1"/>
    <col min="12790" max="12790" width="12.7109375" style="2" customWidth="1"/>
    <col min="12791" max="12791" width="14.85546875" style="2" customWidth="1"/>
    <col min="12792" max="12792" width="11.140625" style="2" customWidth="1"/>
    <col min="12793" max="12793" width="11.42578125" style="2" customWidth="1"/>
    <col min="12794" max="12794" width="11.5703125" style="2" customWidth="1"/>
    <col min="12795" max="12796" width="12.7109375" style="2" customWidth="1"/>
    <col min="12797" max="12797" width="0" style="2" hidden="1" customWidth="1"/>
    <col min="12798" max="12798" width="17.28515625" style="2" customWidth="1"/>
    <col min="12799" max="12799" width="19.28515625" style="2" customWidth="1"/>
    <col min="12800" max="12800" width="13.7109375" style="2" customWidth="1"/>
    <col min="12801" max="12801" width="15.42578125" style="2" customWidth="1"/>
    <col min="12802" max="12802" width="11.42578125" style="2" customWidth="1"/>
    <col min="12803" max="12803" width="11.5703125" style="2" customWidth="1"/>
    <col min="12804" max="12804" width="12.140625" style="2" customWidth="1"/>
    <col min="12805" max="12805" width="12.5703125" style="2" customWidth="1"/>
    <col min="12806" max="12806" width="15.85546875" style="2" customWidth="1"/>
    <col min="12807" max="13033" width="8.85546875" style="2"/>
    <col min="13034" max="13034" width="42.7109375" style="2" customWidth="1"/>
    <col min="13035" max="13035" width="17.7109375" style="2" customWidth="1"/>
    <col min="13036" max="13036" width="19.85546875" style="2" customWidth="1"/>
    <col min="13037" max="13037" width="13.85546875" style="2" customWidth="1"/>
    <col min="13038" max="13038" width="0" style="2" hidden="1" customWidth="1"/>
    <col min="13039" max="13039" width="16.85546875" style="2" customWidth="1"/>
    <col min="13040" max="13041" width="12.140625" style="2" customWidth="1"/>
    <col min="13042" max="13042" width="12.42578125" style="2" customWidth="1"/>
    <col min="13043" max="13043" width="13" style="2" customWidth="1"/>
    <col min="13044" max="13044" width="17.7109375" style="2" customWidth="1"/>
    <col min="13045" max="13045" width="19" style="2" customWidth="1"/>
    <col min="13046" max="13046" width="12.7109375" style="2" customWidth="1"/>
    <col min="13047" max="13047" width="14.85546875" style="2" customWidth="1"/>
    <col min="13048" max="13048" width="11.140625" style="2" customWidth="1"/>
    <col min="13049" max="13049" width="11.42578125" style="2" customWidth="1"/>
    <col min="13050" max="13050" width="11.5703125" style="2" customWidth="1"/>
    <col min="13051" max="13052" width="12.7109375" style="2" customWidth="1"/>
    <col min="13053" max="13053" width="0" style="2" hidden="1" customWidth="1"/>
    <col min="13054" max="13054" width="17.28515625" style="2" customWidth="1"/>
    <col min="13055" max="13055" width="19.28515625" style="2" customWidth="1"/>
    <col min="13056" max="13056" width="13.7109375" style="2" customWidth="1"/>
    <col min="13057" max="13057" width="15.42578125" style="2" customWidth="1"/>
    <col min="13058" max="13058" width="11.42578125" style="2" customWidth="1"/>
    <col min="13059" max="13059" width="11.5703125" style="2" customWidth="1"/>
    <col min="13060" max="13060" width="12.140625" style="2" customWidth="1"/>
    <col min="13061" max="13061" width="12.5703125" style="2" customWidth="1"/>
    <col min="13062" max="13062" width="15.85546875" style="2" customWidth="1"/>
    <col min="13063" max="13289" width="8.85546875" style="2"/>
    <col min="13290" max="13290" width="42.7109375" style="2" customWidth="1"/>
    <col min="13291" max="13291" width="17.7109375" style="2" customWidth="1"/>
    <col min="13292" max="13292" width="19.85546875" style="2" customWidth="1"/>
    <col min="13293" max="13293" width="13.85546875" style="2" customWidth="1"/>
    <col min="13294" max="13294" width="0" style="2" hidden="1" customWidth="1"/>
    <col min="13295" max="13295" width="16.85546875" style="2" customWidth="1"/>
    <col min="13296" max="13297" width="12.140625" style="2" customWidth="1"/>
    <col min="13298" max="13298" width="12.42578125" style="2" customWidth="1"/>
    <col min="13299" max="13299" width="13" style="2" customWidth="1"/>
    <col min="13300" max="13300" width="17.7109375" style="2" customWidth="1"/>
    <col min="13301" max="13301" width="19" style="2" customWidth="1"/>
    <col min="13302" max="13302" width="12.7109375" style="2" customWidth="1"/>
    <col min="13303" max="13303" width="14.85546875" style="2" customWidth="1"/>
    <col min="13304" max="13304" width="11.140625" style="2" customWidth="1"/>
    <col min="13305" max="13305" width="11.42578125" style="2" customWidth="1"/>
    <col min="13306" max="13306" width="11.5703125" style="2" customWidth="1"/>
    <col min="13307" max="13308" width="12.7109375" style="2" customWidth="1"/>
    <col min="13309" max="13309" width="0" style="2" hidden="1" customWidth="1"/>
    <col min="13310" max="13310" width="17.28515625" style="2" customWidth="1"/>
    <col min="13311" max="13311" width="19.28515625" style="2" customWidth="1"/>
    <col min="13312" max="13312" width="13.7109375" style="2" customWidth="1"/>
    <col min="13313" max="13313" width="15.42578125" style="2" customWidth="1"/>
    <col min="13314" max="13314" width="11.42578125" style="2" customWidth="1"/>
    <col min="13315" max="13315" width="11.5703125" style="2" customWidth="1"/>
    <col min="13316" max="13316" width="12.140625" style="2" customWidth="1"/>
    <col min="13317" max="13317" width="12.5703125" style="2" customWidth="1"/>
    <col min="13318" max="13318" width="15.85546875" style="2" customWidth="1"/>
    <col min="13319" max="13545" width="8.85546875" style="2"/>
    <col min="13546" max="13546" width="42.7109375" style="2" customWidth="1"/>
    <col min="13547" max="13547" width="17.7109375" style="2" customWidth="1"/>
    <col min="13548" max="13548" width="19.85546875" style="2" customWidth="1"/>
    <col min="13549" max="13549" width="13.85546875" style="2" customWidth="1"/>
    <col min="13550" max="13550" width="0" style="2" hidden="1" customWidth="1"/>
    <col min="13551" max="13551" width="16.85546875" style="2" customWidth="1"/>
    <col min="13552" max="13553" width="12.140625" style="2" customWidth="1"/>
    <col min="13554" max="13554" width="12.42578125" style="2" customWidth="1"/>
    <col min="13555" max="13555" width="13" style="2" customWidth="1"/>
    <col min="13556" max="13556" width="17.7109375" style="2" customWidth="1"/>
    <col min="13557" max="13557" width="19" style="2" customWidth="1"/>
    <col min="13558" max="13558" width="12.7109375" style="2" customWidth="1"/>
    <col min="13559" max="13559" width="14.85546875" style="2" customWidth="1"/>
    <col min="13560" max="13560" width="11.140625" style="2" customWidth="1"/>
    <col min="13561" max="13561" width="11.42578125" style="2" customWidth="1"/>
    <col min="13562" max="13562" width="11.5703125" style="2" customWidth="1"/>
    <col min="13563" max="13564" width="12.7109375" style="2" customWidth="1"/>
    <col min="13565" max="13565" width="0" style="2" hidden="1" customWidth="1"/>
    <col min="13566" max="13566" width="17.28515625" style="2" customWidth="1"/>
    <col min="13567" max="13567" width="19.28515625" style="2" customWidth="1"/>
    <col min="13568" max="13568" width="13.7109375" style="2" customWidth="1"/>
    <col min="13569" max="13569" width="15.42578125" style="2" customWidth="1"/>
    <col min="13570" max="13570" width="11.42578125" style="2" customWidth="1"/>
    <col min="13571" max="13571" width="11.5703125" style="2" customWidth="1"/>
    <col min="13572" max="13572" width="12.140625" style="2" customWidth="1"/>
    <col min="13573" max="13573" width="12.5703125" style="2" customWidth="1"/>
    <col min="13574" max="13574" width="15.85546875" style="2" customWidth="1"/>
    <col min="13575" max="13801" width="8.85546875" style="2"/>
    <col min="13802" max="13802" width="42.7109375" style="2" customWidth="1"/>
    <col min="13803" max="13803" width="17.7109375" style="2" customWidth="1"/>
    <col min="13804" max="13804" width="19.85546875" style="2" customWidth="1"/>
    <col min="13805" max="13805" width="13.85546875" style="2" customWidth="1"/>
    <col min="13806" max="13806" width="0" style="2" hidden="1" customWidth="1"/>
    <col min="13807" max="13807" width="16.85546875" style="2" customWidth="1"/>
    <col min="13808" max="13809" width="12.140625" style="2" customWidth="1"/>
    <col min="13810" max="13810" width="12.42578125" style="2" customWidth="1"/>
    <col min="13811" max="13811" width="13" style="2" customWidth="1"/>
    <col min="13812" max="13812" width="17.7109375" style="2" customWidth="1"/>
    <col min="13813" max="13813" width="19" style="2" customWidth="1"/>
    <col min="13814" max="13814" width="12.7109375" style="2" customWidth="1"/>
    <col min="13815" max="13815" width="14.85546875" style="2" customWidth="1"/>
    <col min="13816" max="13816" width="11.140625" style="2" customWidth="1"/>
    <col min="13817" max="13817" width="11.42578125" style="2" customWidth="1"/>
    <col min="13818" max="13818" width="11.5703125" style="2" customWidth="1"/>
    <col min="13819" max="13820" width="12.7109375" style="2" customWidth="1"/>
    <col min="13821" max="13821" width="0" style="2" hidden="1" customWidth="1"/>
    <col min="13822" max="13822" width="17.28515625" style="2" customWidth="1"/>
    <col min="13823" max="13823" width="19.28515625" style="2" customWidth="1"/>
    <col min="13824" max="13824" width="13.7109375" style="2" customWidth="1"/>
    <col min="13825" max="13825" width="15.42578125" style="2" customWidth="1"/>
    <col min="13826" max="13826" width="11.42578125" style="2" customWidth="1"/>
    <col min="13827" max="13827" width="11.5703125" style="2" customWidth="1"/>
    <col min="13828" max="13828" width="12.140625" style="2" customWidth="1"/>
    <col min="13829" max="13829" width="12.5703125" style="2" customWidth="1"/>
    <col min="13830" max="13830" width="15.85546875" style="2" customWidth="1"/>
    <col min="13831" max="14057" width="8.85546875" style="2"/>
    <col min="14058" max="14058" width="42.7109375" style="2" customWidth="1"/>
    <col min="14059" max="14059" width="17.7109375" style="2" customWidth="1"/>
    <col min="14060" max="14060" width="19.85546875" style="2" customWidth="1"/>
    <col min="14061" max="14061" width="13.85546875" style="2" customWidth="1"/>
    <col min="14062" max="14062" width="0" style="2" hidden="1" customWidth="1"/>
    <col min="14063" max="14063" width="16.85546875" style="2" customWidth="1"/>
    <col min="14064" max="14065" width="12.140625" style="2" customWidth="1"/>
    <col min="14066" max="14066" width="12.42578125" style="2" customWidth="1"/>
    <col min="14067" max="14067" width="13" style="2" customWidth="1"/>
    <col min="14068" max="14068" width="17.7109375" style="2" customWidth="1"/>
    <col min="14069" max="14069" width="19" style="2" customWidth="1"/>
    <col min="14070" max="14070" width="12.7109375" style="2" customWidth="1"/>
    <col min="14071" max="14071" width="14.85546875" style="2" customWidth="1"/>
    <col min="14072" max="14072" width="11.140625" style="2" customWidth="1"/>
    <col min="14073" max="14073" width="11.42578125" style="2" customWidth="1"/>
    <col min="14074" max="14074" width="11.5703125" style="2" customWidth="1"/>
    <col min="14075" max="14076" width="12.7109375" style="2" customWidth="1"/>
    <col min="14077" max="14077" width="0" style="2" hidden="1" customWidth="1"/>
    <col min="14078" max="14078" width="17.28515625" style="2" customWidth="1"/>
    <col min="14079" max="14079" width="19.28515625" style="2" customWidth="1"/>
    <col min="14080" max="14080" width="13.7109375" style="2" customWidth="1"/>
    <col min="14081" max="14081" width="15.42578125" style="2" customWidth="1"/>
    <col min="14082" max="14082" width="11.42578125" style="2" customWidth="1"/>
    <col min="14083" max="14083" width="11.5703125" style="2" customWidth="1"/>
    <col min="14084" max="14084" width="12.140625" style="2" customWidth="1"/>
    <col min="14085" max="14085" width="12.5703125" style="2" customWidth="1"/>
    <col min="14086" max="14086" width="15.85546875" style="2" customWidth="1"/>
    <col min="14087" max="14313" width="8.85546875" style="2"/>
    <col min="14314" max="14314" width="42.7109375" style="2" customWidth="1"/>
    <col min="14315" max="14315" width="17.7109375" style="2" customWidth="1"/>
    <col min="14316" max="14316" width="19.85546875" style="2" customWidth="1"/>
    <col min="14317" max="14317" width="13.85546875" style="2" customWidth="1"/>
    <col min="14318" max="14318" width="0" style="2" hidden="1" customWidth="1"/>
    <col min="14319" max="14319" width="16.85546875" style="2" customWidth="1"/>
    <col min="14320" max="14321" width="12.140625" style="2" customWidth="1"/>
    <col min="14322" max="14322" width="12.42578125" style="2" customWidth="1"/>
    <col min="14323" max="14323" width="13" style="2" customWidth="1"/>
    <col min="14324" max="14324" width="17.7109375" style="2" customWidth="1"/>
    <col min="14325" max="14325" width="19" style="2" customWidth="1"/>
    <col min="14326" max="14326" width="12.7109375" style="2" customWidth="1"/>
    <col min="14327" max="14327" width="14.85546875" style="2" customWidth="1"/>
    <col min="14328" max="14328" width="11.140625" style="2" customWidth="1"/>
    <col min="14329" max="14329" width="11.42578125" style="2" customWidth="1"/>
    <col min="14330" max="14330" width="11.5703125" style="2" customWidth="1"/>
    <col min="14331" max="14332" width="12.7109375" style="2" customWidth="1"/>
    <col min="14333" max="14333" width="0" style="2" hidden="1" customWidth="1"/>
    <col min="14334" max="14334" width="17.28515625" style="2" customWidth="1"/>
    <col min="14335" max="14335" width="19.28515625" style="2" customWidth="1"/>
    <col min="14336" max="14336" width="13.7109375" style="2" customWidth="1"/>
    <col min="14337" max="14337" width="15.42578125" style="2" customWidth="1"/>
    <col min="14338" max="14338" width="11.42578125" style="2" customWidth="1"/>
    <col min="14339" max="14339" width="11.5703125" style="2" customWidth="1"/>
    <col min="14340" max="14340" width="12.140625" style="2" customWidth="1"/>
    <col min="14341" max="14341" width="12.5703125" style="2" customWidth="1"/>
    <col min="14342" max="14342" width="15.85546875" style="2" customWidth="1"/>
    <col min="14343" max="14569" width="8.85546875" style="2"/>
    <col min="14570" max="14570" width="42.7109375" style="2" customWidth="1"/>
    <col min="14571" max="14571" width="17.7109375" style="2" customWidth="1"/>
    <col min="14572" max="14572" width="19.85546875" style="2" customWidth="1"/>
    <col min="14573" max="14573" width="13.85546875" style="2" customWidth="1"/>
    <col min="14574" max="14574" width="0" style="2" hidden="1" customWidth="1"/>
    <col min="14575" max="14575" width="16.85546875" style="2" customWidth="1"/>
    <col min="14576" max="14577" width="12.140625" style="2" customWidth="1"/>
    <col min="14578" max="14578" width="12.42578125" style="2" customWidth="1"/>
    <col min="14579" max="14579" width="13" style="2" customWidth="1"/>
    <col min="14580" max="14580" width="17.7109375" style="2" customWidth="1"/>
    <col min="14581" max="14581" width="19" style="2" customWidth="1"/>
    <col min="14582" max="14582" width="12.7109375" style="2" customWidth="1"/>
    <col min="14583" max="14583" width="14.85546875" style="2" customWidth="1"/>
    <col min="14584" max="14584" width="11.140625" style="2" customWidth="1"/>
    <col min="14585" max="14585" width="11.42578125" style="2" customWidth="1"/>
    <col min="14586" max="14586" width="11.5703125" style="2" customWidth="1"/>
    <col min="14587" max="14588" width="12.7109375" style="2" customWidth="1"/>
    <col min="14589" max="14589" width="0" style="2" hidden="1" customWidth="1"/>
    <col min="14590" max="14590" width="17.28515625" style="2" customWidth="1"/>
    <col min="14591" max="14591" width="19.28515625" style="2" customWidth="1"/>
    <col min="14592" max="14592" width="13.7109375" style="2" customWidth="1"/>
    <col min="14593" max="14593" width="15.42578125" style="2" customWidth="1"/>
    <col min="14594" max="14594" width="11.42578125" style="2" customWidth="1"/>
    <col min="14595" max="14595" width="11.5703125" style="2" customWidth="1"/>
    <col min="14596" max="14596" width="12.140625" style="2" customWidth="1"/>
    <col min="14597" max="14597" width="12.5703125" style="2" customWidth="1"/>
    <col min="14598" max="14598" width="15.85546875" style="2" customWidth="1"/>
    <col min="14599" max="14825" width="8.85546875" style="2"/>
    <col min="14826" max="14826" width="42.7109375" style="2" customWidth="1"/>
    <col min="14827" max="14827" width="17.7109375" style="2" customWidth="1"/>
    <col min="14828" max="14828" width="19.85546875" style="2" customWidth="1"/>
    <col min="14829" max="14829" width="13.85546875" style="2" customWidth="1"/>
    <col min="14830" max="14830" width="0" style="2" hidden="1" customWidth="1"/>
    <col min="14831" max="14831" width="16.85546875" style="2" customWidth="1"/>
    <col min="14832" max="14833" width="12.140625" style="2" customWidth="1"/>
    <col min="14834" max="14834" width="12.42578125" style="2" customWidth="1"/>
    <col min="14835" max="14835" width="13" style="2" customWidth="1"/>
    <col min="14836" max="14836" width="17.7109375" style="2" customWidth="1"/>
    <col min="14837" max="14837" width="19" style="2" customWidth="1"/>
    <col min="14838" max="14838" width="12.7109375" style="2" customWidth="1"/>
    <col min="14839" max="14839" width="14.85546875" style="2" customWidth="1"/>
    <col min="14840" max="14840" width="11.140625" style="2" customWidth="1"/>
    <col min="14841" max="14841" width="11.42578125" style="2" customWidth="1"/>
    <col min="14842" max="14842" width="11.5703125" style="2" customWidth="1"/>
    <col min="14843" max="14844" width="12.7109375" style="2" customWidth="1"/>
    <col min="14845" max="14845" width="0" style="2" hidden="1" customWidth="1"/>
    <col min="14846" max="14846" width="17.28515625" style="2" customWidth="1"/>
    <col min="14847" max="14847" width="19.28515625" style="2" customWidth="1"/>
    <col min="14848" max="14848" width="13.7109375" style="2" customWidth="1"/>
    <col min="14849" max="14849" width="15.42578125" style="2" customWidth="1"/>
    <col min="14850" max="14850" width="11.42578125" style="2" customWidth="1"/>
    <col min="14851" max="14851" width="11.5703125" style="2" customWidth="1"/>
    <col min="14852" max="14852" width="12.140625" style="2" customWidth="1"/>
    <col min="14853" max="14853" width="12.5703125" style="2" customWidth="1"/>
    <col min="14854" max="14854" width="15.85546875" style="2" customWidth="1"/>
    <col min="14855" max="15081" width="8.85546875" style="2"/>
    <col min="15082" max="15082" width="42.7109375" style="2" customWidth="1"/>
    <col min="15083" max="15083" width="17.7109375" style="2" customWidth="1"/>
    <col min="15084" max="15084" width="19.85546875" style="2" customWidth="1"/>
    <col min="15085" max="15085" width="13.85546875" style="2" customWidth="1"/>
    <col min="15086" max="15086" width="0" style="2" hidden="1" customWidth="1"/>
    <col min="15087" max="15087" width="16.85546875" style="2" customWidth="1"/>
    <col min="15088" max="15089" width="12.140625" style="2" customWidth="1"/>
    <col min="15090" max="15090" width="12.42578125" style="2" customWidth="1"/>
    <col min="15091" max="15091" width="13" style="2" customWidth="1"/>
    <col min="15092" max="15092" width="17.7109375" style="2" customWidth="1"/>
    <col min="15093" max="15093" width="19" style="2" customWidth="1"/>
    <col min="15094" max="15094" width="12.7109375" style="2" customWidth="1"/>
    <col min="15095" max="15095" width="14.85546875" style="2" customWidth="1"/>
    <col min="15096" max="15096" width="11.140625" style="2" customWidth="1"/>
    <col min="15097" max="15097" width="11.42578125" style="2" customWidth="1"/>
    <col min="15098" max="15098" width="11.5703125" style="2" customWidth="1"/>
    <col min="15099" max="15100" width="12.7109375" style="2" customWidth="1"/>
    <col min="15101" max="15101" width="0" style="2" hidden="1" customWidth="1"/>
    <col min="15102" max="15102" width="17.28515625" style="2" customWidth="1"/>
    <col min="15103" max="15103" width="19.28515625" style="2" customWidth="1"/>
    <col min="15104" max="15104" width="13.7109375" style="2" customWidth="1"/>
    <col min="15105" max="15105" width="15.42578125" style="2" customWidth="1"/>
    <col min="15106" max="15106" width="11.42578125" style="2" customWidth="1"/>
    <col min="15107" max="15107" width="11.5703125" style="2" customWidth="1"/>
    <col min="15108" max="15108" width="12.140625" style="2" customWidth="1"/>
    <col min="15109" max="15109" width="12.5703125" style="2" customWidth="1"/>
    <col min="15110" max="15110" width="15.85546875" style="2" customWidth="1"/>
    <col min="15111" max="15337" width="8.85546875" style="2"/>
    <col min="15338" max="15338" width="42.7109375" style="2" customWidth="1"/>
    <col min="15339" max="15339" width="17.7109375" style="2" customWidth="1"/>
    <col min="15340" max="15340" width="19.85546875" style="2" customWidth="1"/>
    <col min="15341" max="15341" width="13.85546875" style="2" customWidth="1"/>
    <col min="15342" max="15342" width="0" style="2" hidden="1" customWidth="1"/>
    <col min="15343" max="15343" width="16.85546875" style="2" customWidth="1"/>
    <col min="15344" max="15345" width="12.140625" style="2" customWidth="1"/>
    <col min="15346" max="15346" width="12.42578125" style="2" customWidth="1"/>
    <col min="15347" max="15347" width="13" style="2" customWidth="1"/>
    <col min="15348" max="15348" width="17.7109375" style="2" customWidth="1"/>
    <col min="15349" max="15349" width="19" style="2" customWidth="1"/>
    <col min="15350" max="15350" width="12.7109375" style="2" customWidth="1"/>
    <col min="15351" max="15351" width="14.85546875" style="2" customWidth="1"/>
    <col min="15352" max="15352" width="11.140625" style="2" customWidth="1"/>
    <col min="15353" max="15353" width="11.42578125" style="2" customWidth="1"/>
    <col min="15354" max="15354" width="11.5703125" style="2" customWidth="1"/>
    <col min="15355" max="15356" width="12.7109375" style="2" customWidth="1"/>
    <col min="15357" max="15357" width="0" style="2" hidden="1" customWidth="1"/>
    <col min="15358" max="15358" width="17.28515625" style="2" customWidth="1"/>
    <col min="15359" max="15359" width="19.28515625" style="2" customWidth="1"/>
    <col min="15360" max="15360" width="13.7109375" style="2" customWidth="1"/>
    <col min="15361" max="15361" width="15.42578125" style="2" customWidth="1"/>
    <col min="15362" max="15362" width="11.42578125" style="2" customWidth="1"/>
    <col min="15363" max="15363" width="11.5703125" style="2" customWidth="1"/>
    <col min="15364" max="15364" width="12.140625" style="2" customWidth="1"/>
    <col min="15365" max="15365" width="12.5703125" style="2" customWidth="1"/>
    <col min="15366" max="15366" width="15.85546875" style="2" customWidth="1"/>
    <col min="15367" max="15593" width="8.85546875" style="2"/>
    <col min="15594" max="15594" width="42.7109375" style="2" customWidth="1"/>
    <col min="15595" max="15595" width="17.7109375" style="2" customWidth="1"/>
    <col min="15596" max="15596" width="19.85546875" style="2" customWidth="1"/>
    <col min="15597" max="15597" width="13.85546875" style="2" customWidth="1"/>
    <col min="15598" max="15598" width="0" style="2" hidden="1" customWidth="1"/>
    <col min="15599" max="15599" width="16.85546875" style="2" customWidth="1"/>
    <col min="15600" max="15601" width="12.140625" style="2" customWidth="1"/>
    <col min="15602" max="15602" width="12.42578125" style="2" customWidth="1"/>
    <col min="15603" max="15603" width="13" style="2" customWidth="1"/>
    <col min="15604" max="15604" width="17.7109375" style="2" customWidth="1"/>
    <col min="15605" max="15605" width="19" style="2" customWidth="1"/>
    <col min="15606" max="15606" width="12.7109375" style="2" customWidth="1"/>
    <col min="15607" max="15607" width="14.85546875" style="2" customWidth="1"/>
    <col min="15608" max="15608" width="11.140625" style="2" customWidth="1"/>
    <col min="15609" max="15609" width="11.42578125" style="2" customWidth="1"/>
    <col min="15610" max="15610" width="11.5703125" style="2" customWidth="1"/>
    <col min="15611" max="15612" width="12.7109375" style="2" customWidth="1"/>
    <col min="15613" max="15613" width="0" style="2" hidden="1" customWidth="1"/>
    <col min="15614" max="15614" width="17.28515625" style="2" customWidth="1"/>
    <col min="15615" max="15615" width="19.28515625" style="2" customWidth="1"/>
    <col min="15616" max="15616" width="13.7109375" style="2" customWidth="1"/>
    <col min="15617" max="15617" width="15.42578125" style="2" customWidth="1"/>
    <col min="15618" max="15618" width="11.42578125" style="2" customWidth="1"/>
    <col min="15619" max="15619" width="11.5703125" style="2" customWidth="1"/>
    <col min="15620" max="15620" width="12.140625" style="2" customWidth="1"/>
    <col min="15621" max="15621" width="12.5703125" style="2" customWidth="1"/>
    <col min="15622" max="15622" width="15.85546875" style="2" customWidth="1"/>
    <col min="15623" max="15849" width="8.85546875" style="2"/>
    <col min="15850" max="15850" width="42.7109375" style="2" customWidth="1"/>
    <col min="15851" max="15851" width="17.7109375" style="2" customWidth="1"/>
    <col min="15852" max="15852" width="19.85546875" style="2" customWidth="1"/>
    <col min="15853" max="15853" width="13.85546875" style="2" customWidth="1"/>
    <col min="15854" max="15854" width="0" style="2" hidden="1" customWidth="1"/>
    <col min="15855" max="15855" width="16.85546875" style="2" customWidth="1"/>
    <col min="15856" max="15857" width="12.140625" style="2" customWidth="1"/>
    <col min="15858" max="15858" width="12.42578125" style="2" customWidth="1"/>
    <col min="15859" max="15859" width="13" style="2" customWidth="1"/>
    <col min="15860" max="15860" width="17.7109375" style="2" customWidth="1"/>
    <col min="15861" max="15861" width="19" style="2" customWidth="1"/>
    <col min="15862" max="15862" width="12.7109375" style="2" customWidth="1"/>
    <col min="15863" max="15863" width="14.85546875" style="2" customWidth="1"/>
    <col min="15864" max="15864" width="11.140625" style="2" customWidth="1"/>
    <col min="15865" max="15865" width="11.42578125" style="2" customWidth="1"/>
    <col min="15866" max="15866" width="11.5703125" style="2" customWidth="1"/>
    <col min="15867" max="15868" width="12.7109375" style="2" customWidth="1"/>
    <col min="15869" max="15869" width="0" style="2" hidden="1" customWidth="1"/>
    <col min="15870" max="15870" width="17.28515625" style="2" customWidth="1"/>
    <col min="15871" max="15871" width="19.28515625" style="2" customWidth="1"/>
    <col min="15872" max="15872" width="13.7109375" style="2" customWidth="1"/>
    <col min="15873" max="15873" width="15.42578125" style="2" customWidth="1"/>
    <col min="15874" max="15874" width="11.42578125" style="2" customWidth="1"/>
    <col min="15875" max="15875" width="11.5703125" style="2" customWidth="1"/>
    <col min="15876" max="15876" width="12.140625" style="2" customWidth="1"/>
    <col min="15877" max="15877" width="12.5703125" style="2" customWidth="1"/>
    <col min="15878" max="15878" width="15.85546875" style="2" customWidth="1"/>
    <col min="15879" max="16105" width="8.85546875" style="2"/>
    <col min="16106" max="16106" width="42.7109375" style="2" customWidth="1"/>
    <col min="16107" max="16107" width="17.7109375" style="2" customWidth="1"/>
    <col min="16108" max="16108" width="19.85546875" style="2" customWidth="1"/>
    <col min="16109" max="16109" width="13.85546875" style="2" customWidth="1"/>
    <col min="16110" max="16110" width="0" style="2" hidden="1" customWidth="1"/>
    <col min="16111" max="16111" width="16.85546875" style="2" customWidth="1"/>
    <col min="16112" max="16113" width="12.140625" style="2" customWidth="1"/>
    <col min="16114" max="16114" width="12.42578125" style="2" customWidth="1"/>
    <col min="16115" max="16115" width="13" style="2" customWidth="1"/>
    <col min="16116" max="16116" width="17.7109375" style="2" customWidth="1"/>
    <col min="16117" max="16117" width="19" style="2" customWidth="1"/>
    <col min="16118" max="16118" width="12.7109375" style="2" customWidth="1"/>
    <col min="16119" max="16119" width="14.85546875" style="2" customWidth="1"/>
    <col min="16120" max="16120" width="11.140625" style="2" customWidth="1"/>
    <col min="16121" max="16121" width="11.42578125" style="2" customWidth="1"/>
    <col min="16122" max="16122" width="11.5703125" style="2" customWidth="1"/>
    <col min="16123" max="16124" width="12.7109375" style="2" customWidth="1"/>
    <col min="16125" max="16125" width="0" style="2" hidden="1" customWidth="1"/>
    <col min="16126" max="16126" width="17.28515625" style="2" customWidth="1"/>
    <col min="16127" max="16127" width="19.28515625" style="2" customWidth="1"/>
    <col min="16128" max="16128" width="13.7109375" style="2" customWidth="1"/>
    <col min="16129" max="16129" width="15.42578125" style="2" customWidth="1"/>
    <col min="16130" max="16130" width="11.42578125" style="2" customWidth="1"/>
    <col min="16131" max="16131" width="11.5703125" style="2" customWidth="1"/>
    <col min="16132" max="16132" width="12.140625" style="2" customWidth="1"/>
    <col min="16133" max="16133" width="12.5703125" style="2" customWidth="1"/>
    <col min="16134" max="16134" width="15.85546875" style="2" customWidth="1"/>
    <col min="16135" max="16384" width="8.85546875" style="2"/>
  </cols>
  <sheetData>
    <row r="2" spans="1:17" s="1110"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171</v>
      </c>
    </row>
    <row r="5" spans="1:17" ht="17.25" thickBot="1" x14ac:dyDescent="0.3"/>
    <row r="6" spans="1:17" ht="24" customHeight="1" x14ac:dyDescent="0.25">
      <c r="A6" s="1838"/>
      <c r="B6" s="1881" t="s">
        <v>23</v>
      </c>
      <c r="C6" s="1841"/>
      <c r="D6" s="1841"/>
      <c r="E6" s="1841"/>
      <c r="F6" s="1841"/>
      <c r="G6" s="1841"/>
      <c r="H6" s="1841"/>
      <c r="I6" s="1842"/>
      <c r="J6" s="1886" t="s">
        <v>25</v>
      </c>
      <c r="K6" s="1887"/>
      <c r="L6" s="1887"/>
      <c r="M6" s="1887"/>
      <c r="N6" s="1887"/>
      <c r="O6" s="1887"/>
      <c r="P6" s="1887"/>
      <c r="Q6" s="1888"/>
    </row>
    <row r="7" spans="1:17" ht="142.5" customHeight="1" x14ac:dyDescent="0.25">
      <c r="A7" s="1839"/>
      <c r="B7" s="30" t="s">
        <v>22</v>
      </c>
      <c r="C7" s="1023" t="s">
        <v>16</v>
      </c>
      <c r="D7" s="1023" t="s">
        <v>17</v>
      </c>
      <c r="E7" s="1023" t="s">
        <v>14</v>
      </c>
      <c r="F7" s="1023" t="s">
        <v>4</v>
      </c>
      <c r="G7" s="1023" t="s">
        <v>5</v>
      </c>
      <c r="H7" s="1023" t="s">
        <v>6</v>
      </c>
      <c r="I7" s="354" t="s">
        <v>7</v>
      </c>
      <c r="J7" s="1309" t="s">
        <v>22</v>
      </c>
      <c r="K7" s="1310" t="s">
        <v>16</v>
      </c>
      <c r="L7" s="1310" t="s">
        <v>17</v>
      </c>
      <c r="M7" s="1310" t="s">
        <v>14</v>
      </c>
      <c r="N7" s="1310" t="s">
        <v>4</v>
      </c>
      <c r="O7" s="1310" t="s">
        <v>5</v>
      </c>
      <c r="P7" s="1310" t="s">
        <v>6</v>
      </c>
      <c r="Q7" s="1311" t="s">
        <v>7</v>
      </c>
    </row>
    <row r="8" spans="1:17" ht="13.5" customHeight="1" x14ac:dyDescent="0.25">
      <c r="A8" s="1155"/>
      <c r="B8" s="25">
        <v>1</v>
      </c>
      <c r="C8" s="932" t="s">
        <v>24</v>
      </c>
      <c r="D8" s="932">
        <v>3</v>
      </c>
      <c r="E8" s="932" t="s">
        <v>18</v>
      </c>
      <c r="F8" s="932">
        <v>5</v>
      </c>
      <c r="G8" s="932" t="s">
        <v>19</v>
      </c>
      <c r="H8" s="932" t="s">
        <v>20</v>
      </c>
      <c r="I8" s="933" t="s">
        <v>21</v>
      </c>
      <c r="J8" s="1154">
        <v>1</v>
      </c>
      <c r="K8" s="1312" t="s">
        <v>24</v>
      </c>
      <c r="L8" s="1312">
        <v>3</v>
      </c>
      <c r="M8" s="1312" t="s">
        <v>18</v>
      </c>
      <c r="N8" s="1312">
        <v>5</v>
      </c>
      <c r="O8" s="1312" t="s">
        <v>19</v>
      </c>
      <c r="P8" s="1312" t="s">
        <v>20</v>
      </c>
      <c r="Q8" s="1313" t="s">
        <v>21</v>
      </c>
    </row>
    <row r="9" spans="1:17" s="1110" customFormat="1" ht="26.25" customHeight="1" x14ac:dyDescent="0.25">
      <c r="A9" s="723" t="s">
        <v>0</v>
      </c>
      <c r="B9" s="1299">
        <f>B10+B33+B45+B50+B68+B79+B169+B186+B203+B206+B233+B238+B241+B244</f>
        <v>2442.4193000000005</v>
      </c>
      <c r="C9" s="439">
        <f t="shared" ref="C9:I9" si="0">C10+C33+C45+C50+C68+C79+C169+C186+C203+C206+C233+C238+C241+C244</f>
        <v>15.371819496855347</v>
      </c>
      <c r="D9" s="439"/>
      <c r="E9" s="439"/>
      <c r="F9" s="439"/>
      <c r="G9" s="439">
        <f t="shared" si="0"/>
        <v>2831.2400000000002</v>
      </c>
      <c r="H9" s="439">
        <f t="shared" si="0"/>
        <v>682.06</v>
      </c>
      <c r="I9" s="1152">
        <f t="shared" si="0"/>
        <v>3513.2999999999997</v>
      </c>
      <c r="J9" s="1037">
        <f>J10+J33+J45+J50+J68+J79+J169+J186+J203+J206+J233+J238+J241+J244</f>
        <v>7901.75</v>
      </c>
      <c r="K9" s="1009">
        <f t="shared" ref="K9" si="1">K10+K33+K45+K50+K68+K79+K169+K186+K203+K206+K233+K238+K241+K244</f>
        <v>49.99654088050314</v>
      </c>
      <c r="L9" s="1009"/>
      <c r="M9" s="1009"/>
      <c r="N9" s="1009"/>
      <c r="O9" s="1009">
        <f t="shared" ref="O9" si="2">O10+O33+O45+O50+O68+O79+O169+O186+O203+O206+O233+O238+O241+O244</f>
        <v>42742.02</v>
      </c>
      <c r="P9" s="1009">
        <f t="shared" ref="P9" si="3">P10+P33+P45+P50+P68+P79+P169+P186+P203+P206+P233+P238+P241+P244</f>
        <v>10296.679999999997</v>
      </c>
      <c r="Q9" s="1010">
        <f t="shared" ref="Q9" si="4">Q10+Q33+Q45+Q50+Q68+Q79+Q169+Q186+Q203+Q206+Q233+Q238+Q241+Q244</f>
        <v>53038.700000000004</v>
      </c>
    </row>
    <row r="10" spans="1:17" s="1110" customFormat="1" ht="21.75" customHeight="1" x14ac:dyDescent="0.25">
      <c r="A10" s="1306" t="s">
        <v>172</v>
      </c>
      <c r="B10" s="1300">
        <f>B11+B13+B23+B28</f>
        <v>60.809999999999995</v>
      </c>
      <c r="C10" s="996">
        <f t="shared" ref="C10:I10" si="5">C11+C13+C23+C28</f>
        <v>0.38245283018867926</v>
      </c>
      <c r="D10" s="1287"/>
      <c r="E10" s="1287"/>
      <c r="F10" s="1287"/>
      <c r="G10" s="1287">
        <f t="shared" si="5"/>
        <v>53.01</v>
      </c>
      <c r="H10" s="1287">
        <f t="shared" si="5"/>
        <v>12.75</v>
      </c>
      <c r="I10" s="1288">
        <f t="shared" si="5"/>
        <v>65.759999999999991</v>
      </c>
      <c r="J10" s="1036"/>
      <c r="K10" s="1011"/>
      <c r="L10" s="1011"/>
      <c r="M10" s="1011"/>
      <c r="N10" s="1011"/>
      <c r="O10" s="1011"/>
      <c r="P10" s="1011"/>
      <c r="Q10" s="1012"/>
    </row>
    <row r="11" spans="1:17" ht="57" customHeight="1" x14ac:dyDescent="0.25">
      <c r="A11" s="1169" t="s">
        <v>11</v>
      </c>
      <c r="B11" s="1301">
        <f>B12</f>
        <v>5</v>
      </c>
      <c r="C11" s="997">
        <f t="shared" ref="C11:I11" si="6">C12</f>
        <v>3.1446540880503145E-2</v>
      </c>
      <c r="D11" s="1095"/>
      <c r="E11" s="1095"/>
      <c r="F11" s="1095"/>
      <c r="G11" s="1095">
        <f t="shared" si="6"/>
        <v>6.49</v>
      </c>
      <c r="H11" s="1095">
        <f t="shared" si="6"/>
        <v>1.56</v>
      </c>
      <c r="I11" s="1096">
        <f t="shared" si="6"/>
        <v>8.0500000000000007</v>
      </c>
      <c r="J11" s="1327"/>
      <c r="K11" s="1280"/>
      <c r="L11" s="1280"/>
      <c r="M11" s="1280"/>
      <c r="N11" s="1280"/>
      <c r="O11" s="1280"/>
      <c r="P11" s="1280"/>
      <c r="Q11" s="1223"/>
    </row>
    <row r="12" spans="1:17" ht="18.75" customHeight="1" x14ac:dyDescent="0.25">
      <c r="A12" s="1146" t="s">
        <v>173</v>
      </c>
      <c r="B12" s="1302">
        <v>5</v>
      </c>
      <c r="C12" s="1289">
        <f>B12/159</f>
        <v>3.1446540880503145E-2</v>
      </c>
      <c r="D12" s="1222">
        <v>1031.1300000000001</v>
      </c>
      <c r="E12" s="1222">
        <f>C12*D12</f>
        <v>32.425471698113213</v>
      </c>
      <c r="F12" s="1278">
        <v>0.2</v>
      </c>
      <c r="G12" s="1222">
        <f>ROUND(E12*F12,2)</f>
        <v>6.49</v>
      </c>
      <c r="H12" s="1222">
        <f>ROUND(G12*0.2409,2)</f>
        <v>1.56</v>
      </c>
      <c r="I12" s="1223">
        <f>G12+H12</f>
        <v>8.0500000000000007</v>
      </c>
      <c r="J12" s="1277"/>
      <c r="K12" s="1222"/>
      <c r="L12" s="1222"/>
      <c r="M12" s="1222"/>
      <c r="N12" s="1222"/>
      <c r="O12" s="1222"/>
      <c r="P12" s="1222"/>
      <c r="Q12" s="1223"/>
    </row>
    <row r="13" spans="1:17" ht="66" x14ac:dyDescent="0.25">
      <c r="A13" s="1169" t="s">
        <v>9</v>
      </c>
      <c r="B13" s="1301">
        <f>SUM(B14:B22)</f>
        <v>29.83</v>
      </c>
      <c r="C13" s="997">
        <f t="shared" ref="C13:I13" si="7">SUM(C14:C22)</f>
        <v>0.18761006289308177</v>
      </c>
      <c r="D13" s="1095"/>
      <c r="E13" s="1095"/>
      <c r="F13" s="1290"/>
      <c r="G13" s="1095">
        <f t="shared" si="7"/>
        <v>28.47</v>
      </c>
      <c r="H13" s="1095">
        <f t="shared" si="7"/>
        <v>6.85</v>
      </c>
      <c r="I13" s="1096">
        <f t="shared" si="7"/>
        <v>35.319999999999993</v>
      </c>
      <c r="J13" s="1327"/>
      <c r="K13" s="1280"/>
      <c r="L13" s="1280"/>
      <c r="M13" s="1280"/>
      <c r="N13" s="1280"/>
      <c r="O13" s="1280"/>
      <c r="P13" s="1280"/>
      <c r="Q13" s="1223"/>
    </row>
    <row r="14" spans="1:17" x14ac:dyDescent="0.25">
      <c r="A14" s="1146" t="s">
        <v>174</v>
      </c>
      <c r="B14" s="1302">
        <v>0.5</v>
      </c>
      <c r="C14" s="1289">
        <f>B14/159</f>
        <v>3.1446540880503146E-3</v>
      </c>
      <c r="D14" s="1222">
        <v>794.13</v>
      </c>
      <c r="E14" s="1222">
        <f t="shared" ref="E14:E22" si="8">C14*D14</f>
        <v>2.4972641509433964</v>
      </c>
      <c r="F14" s="1278">
        <v>0.2</v>
      </c>
      <c r="G14" s="1222">
        <f t="shared" ref="G14:G32" si="9">ROUND(E14*F14,2)</f>
        <v>0.5</v>
      </c>
      <c r="H14" s="1222">
        <f t="shared" ref="H14:H32" si="10">ROUND(G14*0.2409,2)</f>
        <v>0.12</v>
      </c>
      <c r="I14" s="1223">
        <f t="shared" ref="I14:I32" si="11">G14+H14</f>
        <v>0.62</v>
      </c>
      <c r="J14" s="1277"/>
      <c r="K14" s="1222"/>
      <c r="L14" s="1222"/>
      <c r="M14" s="1222"/>
      <c r="N14" s="1222"/>
      <c r="O14" s="1222"/>
      <c r="P14" s="1222"/>
      <c r="Q14" s="1223"/>
    </row>
    <row r="15" spans="1:17" ht="16.899999999999999" customHeight="1" x14ac:dyDescent="0.25">
      <c r="A15" s="1146" t="s">
        <v>174</v>
      </c>
      <c r="B15" s="1302">
        <v>1.67</v>
      </c>
      <c r="C15" s="1289">
        <f t="shared" ref="C15:C22" si="12">B15/159</f>
        <v>1.050314465408805E-2</v>
      </c>
      <c r="D15" s="1222">
        <v>718</v>
      </c>
      <c r="E15" s="1222">
        <f t="shared" si="8"/>
        <v>7.5412578616352199</v>
      </c>
      <c r="F15" s="1278">
        <v>0.2</v>
      </c>
      <c r="G15" s="1222">
        <f t="shared" si="9"/>
        <v>1.51</v>
      </c>
      <c r="H15" s="1222">
        <f t="shared" si="10"/>
        <v>0.36</v>
      </c>
      <c r="I15" s="1223">
        <f t="shared" si="11"/>
        <v>1.87</v>
      </c>
      <c r="J15" s="1277"/>
      <c r="K15" s="1222"/>
      <c r="L15" s="1222"/>
      <c r="M15" s="1222"/>
      <c r="N15" s="1222"/>
      <c r="O15" s="1222"/>
      <c r="P15" s="1222"/>
      <c r="Q15" s="1223"/>
    </row>
    <row r="16" spans="1:17" x14ac:dyDescent="0.25">
      <c r="A16" s="1146" t="s">
        <v>175</v>
      </c>
      <c r="B16" s="1302">
        <v>7.17</v>
      </c>
      <c r="C16" s="1289">
        <f t="shared" si="12"/>
        <v>4.5094339622641512E-2</v>
      </c>
      <c r="D16" s="1222">
        <v>794.13</v>
      </c>
      <c r="E16" s="1222">
        <f t="shared" si="8"/>
        <v>35.810767924528307</v>
      </c>
      <c r="F16" s="1278">
        <v>0.2</v>
      </c>
      <c r="G16" s="1222">
        <f t="shared" si="9"/>
        <v>7.16</v>
      </c>
      <c r="H16" s="1222">
        <f t="shared" si="10"/>
        <v>1.72</v>
      </c>
      <c r="I16" s="1223">
        <f t="shared" si="11"/>
        <v>8.8800000000000008</v>
      </c>
      <c r="J16" s="1277"/>
      <c r="K16" s="1222"/>
      <c r="L16" s="1222"/>
      <c r="M16" s="1222"/>
      <c r="N16" s="1222"/>
      <c r="O16" s="1222"/>
      <c r="P16" s="1222"/>
      <c r="Q16" s="1223"/>
    </row>
    <row r="17" spans="1:18" x14ac:dyDescent="0.25">
      <c r="A17" s="1146" t="s">
        <v>174</v>
      </c>
      <c r="B17" s="1302">
        <v>1</v>
      </c>
      <c r="C17" s="1289">
        <f t="shared" si="12"/>
        <v>6.2893081761006293E-3</v>
      </c>
      <c r="D17" s="1222">
        <v>794.13</v>
      </c>
      <c r="E17" s="1222">
        <f t="shared" si="8"/>
        <v>4.9945283018867928</v>
      </c>
      <c r="F17" s="1278">
        <v>0.2</v>
      </c>
      <c r="G17" s="1222">
        <f t="shared" si="9"/>
        <v>1</v>
      </c>
      <c r="H17" s="1222">
        <f t="shared" si="10"/>
        <v>0.24</v>
      </c>
      <c r="I17" s="1223">
        <f t="shared" si="11"/>
        <v>1.24</v>
      </c>
      <c r="J17" s="1277"/>
      <c r="K17" s="1222"/>
      <c r="L17" s="1222"/>
      <c r="M17" s="1222"/>
      <c r="N17" s="1222"/>
      <c r="O17" s="1222"/>
      <c r="P17" s="1222"/>
      <c r="Q17" s="1223"/>
    </row>
    <row r="18" spans="1:18" ht="19.899999999999999" customHeight="1" x14ac:dyDescent="0.25">
      <c r="A18" s="1146" t="s">
        <v>174</v>
      </c>
      <c r="B18" s="1302">
        <v>3.83</v>
      </c>
      <c r="C18" s="1289">
        <f t="shared" si="12"/>
        <v>2.4088050314465408E-2</v>
      </c>
      <c r="D18" s="1222">
        <v>794.13</v>
      </c>
      <c r="E18" s="1222">
        <f t="shared" si="8"/>
        <v>19.129043396226415</v>
      </c>
      <c r="F18" s="1278">
        <v>0.2</v>
      </c>
      <c r="G18" s="1222">
        <f t="shared" si="9"/>
        <v>3.83</v>
      </c>
      <c r="H18" s="1222">
        <f t="shared" si="10"/>
        <v>0.92</v>
      </c>
      <c r="I18" s="1223">
        <f t="shared" si="11"/>
        <v>4.75</v>
      </c>
      <c r="J18" s="1277"/>
      <c r="K18" s="1222"/>
      <c r="L18" s="1222"/>
      <c r="M18" s="1222"/>
      <c r="N18" s="1222"/>
      <c r="O18" s="1222"/>
      <c r="P18" s="1222"/>
      <c r="Q18" s="1223"/>
    </row>
    <row r="19" spans="1:18" x14ac:dyDescent="0.25">
      <c r="A19" s="1146" t="s">
        <v>174</v>
      </c>
      <c r="B19" s="1302">
        <v>3.33</v>
      </c>
      <c r="C19" s="1289">
        <f t="shared" si="12"/>
        <v>2.0943396226415095E-2</v>
      </c>
      <c r="D19" s="1222">
        <v>794.13</v>
      </c>
      <c r="E19" s="1222">
        <f t="shared" si="8"/>
        <v>16.63177924528302</v>
      </c>
      <c r="F19" s="1278">
        <v>0.2</v>
      </c>
      <c r="G19" s="1222">
        <f t="shared" si="9"/>
        <v>3.33</v>
      </c>
      <c r="H19" s="1222">
        <f t="shared" si="10"/>
        <v>0.8</v>
      </c>
      <c r="I19" s="1223">
        <f t="shared" si="11"/>
        <v>4.13</v>
      </c>
      <c r="J19" s="1277"/>
      <c r="K19" s="1222"/>
      <c r="L19" s="1222"/>
      <c r="M19" s="1222"/>
      <c r="N19" s="1222"/>
      <c r="O19" s="1222"/>
      <c r="P19" s="1222"/>
      <c r="Q19" s="1223"/>
    </row>
    <row r="20" spans="1:18" x14ac:dyDescent="0.25">
      <c r="A20" s="1146" t="s">
        <v>174</v>
      </c>
      <c r="B20" s="1302">
        <v>8.33</v>
      </c>
      <c r="C20" s="1289">
        <f t="shared" si="12"/>
        <v>5.2389937106918243E-2</v>
      </c>
      <c r="D20" s="1222">
        <v>699.37</v>
      </c>
      <c r="E20" s="1222">
        <f t="shared" si="8"/>
        <v>36.639950314465409</v>
      </c>
      <c r="F20" s="1278">
        <v>0.2</v>
      </c>
      <c r="G20" s="1222">
        <f t="shared" si="9"/>
        <v>7.33</v>
      </c>
      <c r="H20" s="1222">
        <f t="shared" si="10"/>
        <v>1.77</v>
      </c>
      <c r="I20" s="1223">
        <f t="shared" si="11"/>
        <v>9.1</v>
      </c>
      <c r="J20" s="1277"/>
      <c r="K20" s="1222"/>
      <c r="L20" s="1222"/>
      <c r="M20" s="1222"/>
      <c r="N20" s="1222"/>
      <c r="O20" s="1222"/>
      <c r="P20" s="1222"/>
      <c r="Q20" s="1223"/>
    </row>
    <row r="21" spans="1:18" s="1110" customFormat="1" ht="15.6" customHeight="1" x14ac:dyDescent="0.25">
      <c r="A21" s="1146" t="s">
        <v>174</v>
      </c>
      <c r="B21" s="1302">
        <v>2.67</v>
      </c>
      <c r="C21" s="1289">
        <f t="shared" si="12"/>
        <v>1.6792452830188678E-2</v>
      </c>
      <c r="D21" s="1222">
        <v>774.86</v>
      </c>
      <c r="E21" s="1222">
        <f t="shared" si="8"/>
        <v>13.011799999999999</v>
      </c>
      <c r="F21" s="1278">
        <v>0.2</v>
      </c>
      <c r="G21" s="1222">
        <f t="shared" si="9"/>
        <v>2.6</v>
      </c>
      <c r="H21" s="1222">
        <f t="shared" si="10"/>
        <v>0.63</v>
      </c>
      <c r="I21" s="1223">
        <f t="shared" si="11"/>
        <v>3.23</v>
      </c>
      <c r="J21" s="1277"/>
      <c r="K21" s="1222"/>
      <c r="L21" s="1282"/>
      <c r="M21" s="1282"/>
      <c r="N21" s="1282"/>
      <c r="O21" s="1282"/>
      <c r="P21" s="1282"/>
      <c r="Q21" s="1284"/>
      <c r="R21" s="2"/>
    </row>
    <row r="22" spans="1:18" ht="18" customHeight="1" x14ac:dyDescent="0.25">
      <c r="A22" s="1146" t="s">
        <v>174</v>
      </c>
      <c r="B22" s="1302">
        <v>1.33</v>
      </c>
      <c r="C22" s="1289">
        <f t="shared" si="12"/>
        <v>8.3647798742138377E-3</v>
      </c>
      <c r="D22" s="1222">
        <v>721.59</v>
      </c>
      <c r="E22" s="1222">
        <f t="shared" si="8"/>
        <v>6.0359415094339637</v>
      </c>
      <c r="F22" s="1278">
        <v>0.2</v>
      </c>
      <c r="G22" s="1222">
        <f t="shared" si="9"/>
        <v>1.21</v>
      </c>
      <c r="H22" s="1222">
        <f t="shared" si="10"/>
        <v>0.28999999999999998</v>
      </c>
      <c r="I22" s="1223">
        <f t="shared" si="11"/>
        <v>1.5</v>
      </c>
      <c r="J22" s="1277"/>
      <c r="K22" s="1222"/>
      <c r="L22" s="1282"/>
      <c r="M22" s="1282"/>
      <c r="N22" s="1282"/>
      <c r="O22" s="1282"/>
      <c r="P22" s="1282"/>
      <c r="Q22" s="1284"/>
    </row>
    <row r="23" spans="1:18" ht="49.5" customHeight="1" x14ac:dyDescent="0.25">
      <c r="A23" s="1169" t="s">
        <v>10</v>
      </c>
      <c r="B23" s="1301">
        <f>SUM(B24:B27)</f>
        <v>10.83</v>
      </c>
      <c r="C23" s="997">
        <f t="shared" ref="C23:I23" si="13">SUM(C24:C27)</f>
        <v>6.8113207547169818E-2</v>
      </c>
      <c r="D23" s="1095"/>
      <c r="E23" s="1095"/>
      <c r="F23" s="1290"/>
      <c r="G23" s="1095">
        <f t="shared" si="13"/>
        <v>7.79</v>
      </c>
      <c r="H23" s="1095">
        <f t="shared" si="13"/>
        <v>1.87</v>
      </c>
      <c r="I23" s="1096">
        <f t="shared" si="13"/>
        <v>9.66</v>
      </c>
      <c r="J23" s="1277"/>
      <c r="K23" s="1222"/>
      <c r="L23" s="1282"/>
      <c r="M23" s="1282"/>
      <c r="N23" s="1282"/>
      <c r="O23" s="1282"/>
      <c r="P23" s="1282"/>
      <c r="Q23" s="1284"/>
    </row>
    <row r="24" spans="1:18" x14ac:dyDescent="0.25">
      <c r="A24" s="1146" t="s">
        <v>176</v>
      </c>
      <c r="B24" s="1302">
        <v>2.16</v>
      </c>
      <c r="C24" s="1289">
        <f>B24/159</f>
        <v>1.358490566037736E-2</v>
      </c>
      <c r="D24" s="1222">
        <v>577.32000000000005</v>
      </c>
      <c r="E24" s="1222">
        <f>C24*D24</f>
        <v>7.8428377358490584</v>
      </c>
      <c r="F24" s="1278">
        <v>0.2</v>
      </c>
      <c r="G24" s="1222">
        <f t="shared" si="9"/>
        <v>1.57</v>
      </c>
      <c r="H24" s="1222">
        <f t="shared" si="10"/>
        <v>0.38</v>
      </c>
      <c r="I24" s="1223">
        <f t="shared" si="11"/>
        <v>1.9500000000000002</v>
      </c>
      <c r="J24" s="1277"/>
      <c r="K24" s="1222"/>
      <c r="L24" s="1282"/>
      <c r="M24" s="1282"/>
      <c r="N24" s="1282"/>
      <c r="O24" s="1282"/>
      <c r="P24" s="1282"/>
      <c r="Q24" s="1284"/>
    </row>
    <row r="25" spans="1:18" x14ac:dyDescent="0.25">
      <c r="A25" s="1146" t="s">
        <v>176</v>
      </c>
      <c r="B25" s="1302">
        <v>3</v>
      </c>
      <c r="C25" s="1289">
        <f t="shared" ref="C25:C27" si="14">B25/159</f>
        <v>1.8867924528301886E-2</v>
      </c>
      <c r="D25" s="1222">
        <v>571.66</v>
      </c>
      <c r="E25" s="1222">
        <f>C25*D25</f>
        <v>10.786037735849055</v>
      </c>
      <c r="F25" s="1278">
        <v>0.2</v>
      </c>
      <c r="G25" s="1222">
        <f t="shared" si="9"/>
        <v>2.16</v>
      </c>
      <c r="H25" s="1222">
        <f t="shared" si="10"/>
        <v>0.52</v>
      </c>
      <c r="I25" s="1223">
        <f t="shared" si="11"/>
        <v>2.68</v>
      </c>
      <c r="J25" s="1277"/>
      <c r="K25" s="1222"/>
      <c r="L25" s="1282"/>
      <c r="M25" s="1282"/>
      <c r="N25" s="1282"/>
      <c r="O25" s="1282"/>
      <c r="P25" s="1282"/>
      <c r="Q25" s="1284"/>
    </row>
    <row r="26" spans="1:18" ht="18.600000000000001" customHeight="1" x14ac:dyDescent="0.25">
      <c r="A26" s="1146" t="s">
        <v>176</v>
      </c>
      <c r="B26" s="1302">
        <v>2</v>
      </c>
      <c r="C26" s="1289">
        <f t="shared" si="14"/>
        <v>1.2578616352201259E-2</v>
      </c>
      <c r="D26" s="1222">
        <v>568.83000000000004</v>
      </c>
      <c r="E26" s="1222">
        <f>C26*D26</f>
        <v>7.1550943396226421</v>
      </c>
      <c r="F26" s="1278">
        <v>0.2</v>
      </c>
      <c r="G26" s="1222">
        <f t="shared" si="9"/>
        <v>1.43</v>
      </c>
      <c r="H26" s="1222">
        <f t="shared" si="10"/>
        <v>0.34</v>
      </c>
      <c r="I26" s="1223">
        <f t="shared" si="11"/>
        <v>1.77</v>
      </c>
      <c r="J26" s="1277"/>
      <c r="K26" s="1222"/>
      <c r="L26" s="1282"/>
      <c r="M26" s="1282"/>
      <c r="N26" s="1282"/>
      <c r="O26" s="1282"/>
      <c r="P26" s="1282"/>
      <c r="Q26" s="1284"/>
    </row>
    <row r="27" spans="1:18" x14ac:dyDescent="0.25">
      <c r="A27" s="1146" t="s">
        <v>176</v>
      </c>
      <c r="B27" s="1302">
        <v>3.67</v>
      </c>
      <c r="C27" s="1289">
        <f t="shared" si="14"/>
        <v>2.3081761006289309E-2</v>
      </c>
      <c r="D27" s="1222">
        <v>568.83000000000004</v>
      </c>
      <c r="E27" s="1222">
        <f>C27*D27</f>
        <v>13.129598113207548</v>
      </c>
      <c r="F27" s="1278">
        <v>0.2</v>
      </c>
      <c r="G27" s="1222">
        <f t="shared" si="9"/>
        <v>2.63</v>
      </c>
      <c r="H27" s="1222">
        <f t="shared" si="10"/>
        <v>0.63</v>
      </c>
      <c r="I27" s="1223">
        <f t="shared" si="11"/>
        <v>3.26</v>
      </c>
      <c r="J27" s="1277"/>
      <c r="K27" s="1222"/>
      <c r="L27" s="1282"/>
      <c r="M27" s="1282"/>
      <c r="N27" s="1282"/>
      <c r="O27" s="1282"/>
      <c r="P27" s="1282"/>
      <c r="Q27" s="1284"/>
    </row>
    <row r="28" spans="1:18" ht="33" x14ac:dyDescent="0.25">
      <c r="A28" s="1169" t="s">
        <v>8</v>
      </c>
      <c r="B28" s="1301">
        <f>SUM(B29:B32)</f>
        <v>15.15</v>
      </c>
      <c r="C28" s="997">
        <f t="shared" ref="C28:I28" si="15">SUM(C29:C32)</f>
        <v>9.5283018867924535E-2</v>
      </c>
      <c r="D28" s="1095"/>
      <c r="E28" s="1095"/>
      <c r="F28" s="1290"/>
      <c r="G28" s="1095">
        <f t="shared" si="15"/>
        <v>10.26</v>
      </c>
      <c r="H28" s="1095">
        <f t="shared" si="15"/>
        <v>2.4699999999999998</v>
      </c>
      <c r="I28" s="1096">
        <f t="shared" si="15"/>
        <v>12.73</v>
      </c>
      <c r="J28" s="1277"/>
      <c r="K28" s="1222"/>
      <c r="L28" s="1282"/>
      <c r="M28" s="1282"/>
      <c r="N28" s="1282"/>
      <c r="O28" s="1282"/>
      <c r="P28" s="1282"/>
      <c r="Q28" s="1284"/>
    </row>
    <row r="29" spans="1:18" x14ac:dyDescent="0.25">
      <c r="A29" s="1146" t="s">
        <v>177</v>
      </c>
      <c r="B29" s="1302">
        <v>5.83</v>
      </c>
      <c r="C29" s="1289">
        <f>B29/159</f>
        <v>3.6666666666666667E-2</v>
      </c>
      <c r="D29" s="1222">
        <v>531</v>
      </c>
      <c r="E29" s="1222">
        <f>C29*D29</f>
        <v>19.47</v>
      </c>
      <c r="F29" s="1278">
        <v>0.2</v>
      </c>
      <c r="G29" s="1222">
        <f t="shared" si="9"/>
        <v>3.89</v>
      </c>
      <c r="H29" s="1222">
        <f t="shared" si="10"/>
        <v>0.94</v>
      </c>
      <c r="I29" s="1223">
        <f t="shared" si="11"/>
        <v>4.83</v>
      </c>
      <c r="J29" s="1277"/>
      <c r="K29" s="1222"/>
      <c r="L29" s="1282"/>
      <c r="M29" s="1282"/>
      <c r="N29" s="1282"/>
      <c r="O29" s="1282"/>
      <c r="P29" s="1282"/>
      <c r="Q29" s="1284"/>
    </row>
    <row r="30" spans="1:18" x14ac:dyDescent="0.25">
      <c r="A30" s="1146" t="s">
        <v>177</v>
      </c>
      <c r="B30" s="1302">
        <v>2.16</v>
      </c>
      <c r="C30" s="1289">
        <f t="shared" ref="C30:C32" si="16">B30/159</f>
        <v>1.358490566037736E-2</v>
      </c>
      <c r="D30" s="1222">
        <v>566</v>
      </c>
      <c r="E30" s="1222">
        <f>C30*D30</f>
        <v>7.6890566037735857</v>
      </c>
      <c r="F30" s="1278">
        <v>0.2</v>
      </c>
      <c r="G30" s="1222">
        <f t="shared" si="9"/>
        <v>1.54</v>
      </c>
      <c r="H30" s="1222">
        <f t="shared" si="10"/>
        <v>0.37</v>
      </c>
      <c r="I30" s="1223">
        <f t="shared" si="11"/>
        <v>1.9100000000000001</v>
      </c>
      <c r="J30" s="1277"/>
      <c r="K30" s="1222"/>
      <c r="L30" s="1282"/>
      <c r="M30" s="1282"/>
      <c r="N30" s="1282"/>
      <c r="O30" s="1282"/>
      <c r="P30" s="1282"/>
      <c r="Q30" s="1284"/>
    </row>
    <row r="31" spans="1:18" x14ac:dyDescent="0.25">
      <c r="A31" s="1146" t="s">
        <v>178</v>
      </c>
      <c r="B31" s="1302">
        <v>2.16</v>
      </c>
      <c r="C31" s="1289">
        <f t="shared" si="16"/>
        <v>1.358490566037736E-2</v>
      </c>
      <c r="D31" s="1222">
        <v>546.92999999999995</v>
      </c>
      <c r="E31" s="1222">
        <f>C31*D31</f>
        <v>7.4299924528301888</v>
      </c>
      <c r="F31" s="1278">
        <v>0.2</v>
      </c>
      <c r="G31" s="1222">
        <f t="shared" si="9"/>
        <v>1.49</v>
      </c>
      <c r="H31" s="1222">
        <f t="shared" si="10"/>
        <v>0.36</v>
      </c>
      <c r="I31" s="1223">
        <f t="shared" si="11"/>
        <v>1.85</v>
      </c>
      <c r="J31" s="1277"/>
      <c r="K31" s="1222"/>
      <c r="L31" s="1282"/>
      <c r="M31" s="1282"/>
      <c r="N31" s="1282"/>
      <c r="O31" s="1282"/>
      <c r="P31" s="1282"/>
      <c r="Q31" s="1284"/>
    </row>
    <row r="32" spans="1:18" x14ac:dyDescent="0.25">
      <c r="A32" s="1146" t="s">
        <v>178</v>
      </c>
      <c r="B32" s="1302">
        <v>5</v>
      </c>
      <c r="C32" s="1289">
        <f t="shared" si="16"/>
        <v>3.1446540880503145E-2</v>
      </c>
      <c r="D32" s="1222">
        <v>531</v>
      </c>
      <c r="E32" s="1222">
        <f>C32*D32</f>
        <v>16.69811320754717</v>
      </c>
      <c r="F32" s="1278">
        <v>0.2</v>
      </c>
      <c r="G32" s="1222">
        <f t="shared" si="9"/>
        <v>3.34</v>
      </c>
      <c r="H32" s="1222">
        <f t="shared" si="10"/>
        <v>0.8</v>
      </c>
      <c r="I32" s="1223">
        <f t="shared" si="11"/>
        <v>4.1399999999999997</v>
      </c>
      <c r="J32" s="1277"/>
      <c r="K32" s="1222"/>
      <c r="L32" s="1282"/>
      <c r="M32" s="1282"/>
      <c r="N32" s="1282"/>
      <c r="O32" s="1282"/>
      <c r="P32" s="1282"/>
      <c r="Q32" s="1284"/>
    </row>
    <row r="33" spans="1:17" x14ac:dyDescent="0.25">
      <c r="A33" s="1306" t="s">
        <v>179</v>
      </c>
      <c r="B33" s="1300">
        <f>B34+B36+B39+B41</f>
        <v>5</v>
      </c>
      <c r="C33" s="996">
        <f t="shared" ref="C33:I33" si="17">C34+C36+C39+C41</f>
        <v>3.1446540880503152E-2</v>
      </c>
      <c r="D33" s="1220"/>
      <c r="E33" s="1220"/>
      <c r="F33" s="1291"/>
      <c r="G33" s="1220">
        <f t="shared" si="17"/>
        <v>4.84</v>
      </c>
      <c r="H33" s="1220">
        <f t="shared" si="17"/>
        <v>1.17</v>
      </c>
      <c r="I33" s="630">
        <f t="shared" si="17"/>
        <v>6.01</v>
      </c>
      <c r="J33" s="1153"/>
      <c r="K33" s="1331"/>
      <c r="L33" s="442"/>
      <c r="M33" s="442"/>
      <c r="N33" s="442"/>
      <c r="O33" s="442"/>
      <c r="P33" s="442"/>
      <c r="Q33" s="1060"/>
    </row>
    <row r="34" spans="1:17" ht="49.5" x14ac:dyDescent="0.25">
      <c r="A34" s="1169" t="s">
        <v>11</v>
      </c>
      <c r="B34" s="1301">
        <f>SUM(B35)</f>
        <v>1</v>
      </c>
      <c r="C34" s="997">
        <f t="shared" ref="C34:I34" si="18">SUM(C35)</f>
        <v>6.2893081761006293E-3</v>
      </c>
      <c r="D34" s="1095"/>
      <c r="E34" s="1095"/>
      <c r="F34" s="1290"/>
      <c r="G34" s="1095">
        <f t="shared" si="18"/>
        <v>1.47</v>
      </c>
      <c r="H34" s="1095">
        <f t="shared" si="18"/>
        <v>0.35</v>
      </c>
      <c r="I34" s="1096">
        <f t="shared" si="18"/>
        <v>1.8199999999999998</v>
      </c>
      <c r="J34" s="1277"/>
      <c r="K34" s="1222"/>
      <c r="L34" s="1282"/>
      <c r="M34" s="1282"/>
      <c r="N34" s="1282"/>
      <c r="O34" s="1282"/>
      <c r="P34" s="1282"/>
      <c r="Q34" s="1284"/>
    </row>
    <row r="35" spans="1:17" x14ac:dyDescent="0.25">
      <c r="A35" s="1146" t="s">
        <v>180</v>
      </c>
      <c r="B35" s="1302">
        <v>1</v>
      </c>
      <c r="C35" s="1247">
        <f>B35/159</f>
        <v>6.2893081761006293E-3</v>
      </c>
      <c r="D35" s="1222">
        <v>1170.83</v>
      </c>
      <c r="E35" s="1222">
        <f>C35*D35</f>
        <v>7.3637106918238997</v>
      </c>
      <c r="F35" s="1278">
        <v>0.2</v>
      </c>
      <c r="G35" s="1222">
        <f t="shared" ref="G35" si="19">ROUND(E35*F35,2)</f>
        <v>1.47</v>
      </c>
      <c r="H35" s="1222">
        <f t="shared" ref="H35:H44" si="20">ROUND(G35*0.2409,2)</f>
        <v>0.35</v>
      </c>
      <c r="I35" s="1223">
        <f t="shared" ref="I35" si="21">G35+H35</f>
        <v>1.8199999999999998</v>
      </c>
      <c r="J35" s="1277"/>
      <c r="K35" s="1222"/>
      <c r="L35" s="1282"/>
      <c r="M35" s="1282"/>
      <c r="N35" s="1282"/>
      <c r="O35" s="1282"/>
      <c r="P35" s="1282"/>
      <c r="Q35" s="1284"/>
    </row>
    <row r="36" spans="1:17" ht="66" x14ac:dyDescent="0.25">
      <c r="A36" s="1169" t="s">
        <v>9</v>
      </c>
      <c r="B36" s="1301">
        <f>SUM(B37:B38)</f>
        <v>2</v>
      </c>
      <c r="C36" s="997">
        <f t="shared" ref="C36:I36" si="22">SUM(C37:C38)</f>
        <v>1.2578616352201259E-2</v>
      </c>
      <c r="D36" s="1095"/>
      <c r="E36" s="1095"/>
      <c r="F36" s="1278">
        <v>0.2</v>
      </c>
      <c r="G36" s="1095">
        <f t="shared" si="22"/>
        <v>2.02</v>
      </c>
      <c r="H36" s="1095">
        <f t="shared" si="22"/>
        <v>0.49</v>
      </c>
      <c r="I36" s="1096">
        <f t="shared" si="22"/>
        <v>2.5099999999999998</v>
      </c>
      <c r="J36" s="1277"/>
      <c r="K36" s="1222"/>
      <c r="L36" s="1282"/>
      <c r="M36" s="1282"/>
      <c r="N36" s="1282"/>
      <c r="O36" s="1282"/>
      <c r="P36" s="1282"/>
      <c r="Q36" s="1284"/>
    </row>
    <row r="37" spans="1:17" x14ac:dyDescent="0.25">
      <c r="A37" s="1146" t="s">
        <v>174</v>
      </c>
      <c r="B37" s="1302">
        <v>1</v>
      </c>
      <c r="C37" s="1247">
        <f t="shared" ref="C37:C44" si="23">B37/159</f>
        <v>6.2893081761006293E-3</v>
      </c>
      <c r="D37" s="1222">
        <v>794.13</v>
      </c>
      <c r="E37" s="1222">
        <f>C37*D37</f>
        <v>4.9945283018867928</v>
      </c>
      <c r="F37" s="1278">
        <v>0.2</v>
      </c>
      <c r="G37" s="1222">
        <f t="shared" ref="G37:G44" si="24">ROUND(E37*F37,2)</f>
        <v>1</v>
      </c>
      <c r="H37" s="1222">
        <f t="shared" si="20"/>
        <v>0.24</v>
      </c>
      <c r="I37" s="1223">
        <f t="shared" ref="I37:I44" si="25">G37+H37</f>
        <v>1.24</v>
      </c>
      <c r="J37" s="1277"/>
      <c r="K37" s="1222"/>
      <c r="L37" s="1282"/>
      <c r="M37" s="1282"/>
      <c r="N37" s="1282"/>
      <c r="O37" s="1282"/>
      <c r="P37" s="1282"/>
      <c r="Q37" s="1284"/>
    </row>
    <row r="38" spans="1:17" x14ac:dyDescent="0.25">
      <c r="A38" s="1146" t="s">
        <v>174</v>
      </c>
      <c r="B38" s="1302">
        <v>1</v>
      </c>
      <c r="C38" s="1247">
        <f t="shared" si="23"/>
        <v>6.2893081761006293E-3</v>
      </c>
      <c r="D38" s="1222">
        <v>807.84</v>
      </c>
      <c r="E38" s="1222">
        <f>C38*D38</f>
        <v>5.0807547169811329</v>
      </c>
      <c r="F38" s="1278">
        <v>0.2</v>
      </c>
      <c r="G38" s="1222">
        <f t="shared" si="24"/>
        <v>1.02</v>
      </c>
      <c r="H38" s="1222">
        <f t="shared" si="20"/>
        <v>0.25</v>
      </c>
      <c r="I38" s="1223">
        <f t="shared" si="25"/>
        <v>1.27</v>
      </c>
      <c r="J38" s="1277"/>
      <c r="K38" s="1222"/>
      <c r="L38" s="1282"/>
      <c r="M38" s="1282"/>
      <c r="N38" s="1282"/>
      <c r="O38" s="1282"/>
      <c r="P38" s="1282"/>
      <c r="Q38" s="1284"/>
    </row>
    <row r="39" spans="1:17" ht="66" x14ac:dyDescent="0.25">
      <c r="A39" s="1169" t="s">
        <v>10</v>
      </c>
      <c r="B39" s="1301">
        <f>B40</f>
        <v>0.5</v>
      </c>
      <c r="C39" s="997">
        <f t="shared" ref="C39:I39" si="26">C40</f>
        <v>3.1446540880503146E-3</v>
      </c>
      <c r="D39" s="1095"/>
      <c r="E39" s="1095"/>
      <c r="F39" s="1278">
        <v>0.2</v>
      </c>
      <c r="G39" s="1095">
        <f t="shared" si="26"/>
        <v>0.36</v>
      </c>
      <c r="H39" s="1095">
        <f t="shared" si="26"/>
        <v>0.09</v>
      </c>
      <c r="I39" s="1096">
        <f t="shared" si="26"/>
        <v>0.44999999999999996</v>
      </c>
      <c r="J39" s="1277"/>
      <c r="K39" s="1222"/>
      <c r="L39" s="1282"/>
      <c r="M39" s="1282"/>
      <c r="N39" s="1282"/>
      <c r="O39" s="1282"/>
      <c r="P39" s="1282"/>
      <c r="Q39" s="1284"/>
    </row>
    <row r="40" spans="1:17" x14ac:dyDescent="0.25">
      <c r="A40" s="1307" t="s">
        <v>181</v>
      </c>
      <c r="B40" s="1303">
        <v>0.5</v>
      </c>
      <c r="C40" s="1247">
        <f t="shared" si="23"/>
        <v>3.1446540880503146E-3</v>
      </c>
      <c r="D40" s="1279">
        <v>571.66</v>
      </c>
      <c r="E40" s="1222">
        <f>C40*D40</f>
        <v>1.7976729559748428</v>
      </c>
      <c r="F40" s="1278">
        <v>0.2</v>
      </c>
      <c r="G40" s="1222">
        <f t="shared" si="24"/>
        <v>0.36</v>
      </c>
      <c r="H40" s="1222">
        <f t="shared" si="20"/>
        <v>0.09</v>
      </c>
      <c r="I40" s="1223">
        <f t="shared" si="25"/>
        <v>0.44999999999999996</v>
      </c>
      <c r="J40" s="1277"/>
      <c r="K40" s="1222"/>
      <c r="L40" s="1282"/>
      <c r="M40" s="1282"/>
      <c r="N40" s="1282"/>
      <c r="O40" s="1282"/>
      <c r="P40" s="1282"/>
      <c r="Q40" s="1284"/>
    </row>
    <row r="41" spans="1:17" ht="33" x14ac:dyDescent="0.25">
      <c r="A41" s="1169" t="s">
        <v>8</v>
      </c>
      <c r="B41" s="1301">
        <f>SUM(B42:B44)</f>
        <v>1.5</v>
      </c>
      <c r="C41" s="997">
        <f t="shared" ref="C41:I41" si="27">SUM(C42:C44)</f>
        <v>9.4339622641509448E-3</v>
      </c>
      <c r="D41" s="1095"/>
      <c r="E41" s="1095"/>
      <c r="F41" s="1278">
        <v>0.2</v>
      </c>
      <c r="G41" s="1095">
        <f t="shared" si="27"/>
        <v>0.99</v>
      </c>
      <c r="H41" s="1095">
        <f t="shared" si="27"/>
        <v>0.24</v>
      </c>
      <c r="I41" s="1096">
        <f t="shared" si="27"/>
        <v>1.23</v>
      </c>
      <c r="J41" s="1277"/>
      <c r="K41" s="1222"/>
      <c r="L41" s="1282"/>
      <c r="M41" s="1282"/>
      <c r="N41" s="1282"/>
      <c r="O41" s="1282"/>
      <c r="P41" s="1282"/>
      <c r="Q41" s="1284"/>
    </row>
    <row r="42" spans="1:17" x14ac:dyDescent="0.25">
      <c r="A42" s="1146" t="s">
        <v>182</v>
      </c>
      <c r="B42" s="1302">
        <v>0.5</v>
      </c>
      <c r="C42" s="1247">
        <f t="shared" si="23"/>
        <v>3.1446540880503146E-3</v>
      </c>
      <c r="D42" s="1222">
        <v>531</v>
      </c>
      <c r="E42" s="1222">
        <f>C42*D42</f>
        <v>1.6698113207547172</v>
      </c>
      <c r="F42" s="1278">
        <v>0.2</v>
      </c>
      <c r="G42" s="1222">
        <f t="shared" si="24"/>
        <v>0.33</v>
      </c>
      <c r="H42" s="1222">
        <f t="shared" si="20"/>
        <v>0.08</v>
      </c>
      <c r="I42" s="1223">
        <f t="shared" si="25"/>
        <v>0.41000000000000003</v>
      </c>
      <c r="J42" s="1277"/>
      <c r="K42" s="1222"/>
      <c r="L42" s="1282"/>
      <c r="M42" s="1282"/>
      <c r="N42" s="1282"/>
      <c r="O42" s="1282"/>
      <c r="P42" s="1282"/>
      <c r="Q42" s="1284"/>
    </row>
    <row r="43" spans="1:17" x14ac:dyDescent="0.25">
      <c r="A43" s="1146" t="s">
        <v>182</v>
      </c>
      <c r="B43" s="1302">
        <v>0.5</v>
      </c>
      <c r="C43" s="1247">
        <f t="shared" si="23"/>
        <v>3.1446540880503146E-3</v>
      </c>
      <c r="D43" s="1222">
        <v>531</v>
      </c>
      <c r="E43" s="1222">
        <f>C43*D43</f>
        <v>1.6698113207547172</v>
      </c>
      <c r="F43" s="1278">
        <v>0.2</v>
      </c>
      <c r="G43" s="1222">
        <f t="shared" si="24"/>
        <v>0.33</v>
      </c>
      <c r="H43" s="1222">
        <f t="shared" si="20"/>
        <v>0.08</v>
      </c>
      <c r="I43" s="1223">
        <f t="shared" si="25"/>
        <v>0.41000000000000003</v>
      </c>
      <c r="J43" s="1277"/>
      <c r="K43" s="1222"/>
      <c r="L43" s="1282"/>
      <c r="M43" s="1282"/>
      <c r="N43" s="1282"/>
      <c r="O43" s="1282"/>
      <c r="P43" s="1282"/>
      <c r="Q43" s="1284"/>
    </row>
    <row r="44" spans="1:17" x14ac:dyDescent="0.25">
      <c r="A44" s="1146" t="s">
        <v>183</v>
      </c>
      <c r="B44" s="1302">
        <v>0.5</v>
      </c>
      <c r="C44" s="1247">
        <f t="shared" si="23"/>
        <v>3.1446540880503146E-3</v>
      </c>
      <c r="D44" s="1222">
        <v>531</v>
      </c>
      <c r="E44" s="1222">
        <f>C44*D44</f>
        <v>1.6698113207547172</v>
      </c>
      <c r="F44" s="1278">
        <v>0.2</v>
      </c>
      <c r="G44" s="1222">
        <f t="shared" si="24"/>
        <v>0.33</v>
      </c>
      <c r="H44" s="1222">
        <f t="shared" si="20"/>
        <v>0.08</v>
      </c>
      <c r="I44" s="1223">
        <f t="shared" si="25"/>
        <v>0.41000000000000003</v>
      </c>
      <c r="J44" s="1277"/>
      <c r="K44" s="1222"/>
      <c r="L44" s="1282"/>
      <c r="M44" s="1282"/>
      <c r="N44" s="1282"/>
      <c r="O44" s="1282"/>
      <c r="P44" s="1282"/>
      <c r="Q44" s="1284"/>
    </row>
    <row r="45" spans="1:17" x14ac:dyDescent="0.25">
      <c r="A45" s="1306" t="s">
        <v>184</v>
      </c>
      <c r="B45" s="1300">
        <f>B46</f>
        <v>1.6</v>
      </c>
      <c r="C45" s="996">
        <f t="shared" ref="C45:I45" si="28">C46</f>
        <v>1.0062893081761006E-2</v>
      </c>
      <c r="D45" s="1220"/>
      <c r="E45" s="1220"/>
      <c r="F45" s="1220"/>
      <c r="G45" s="1220">
        <f t="shared" si="28"/>
        <v>2.08</v>
      </c>
      <c r="H45" s="1220">
        <f t="shared" si="28"/>
        <v>0.49</v>
      </c>
      <c r="I45" s="630">
        <f t="shared" si="28"/>
        <v>2.57</v>
      </c>
      <c r="J45" s="1153"/>
      <c r="K45" s="1331"/>
      <c r="L45" s="442"/>
      <c r="M45" s="442"/>
      <c r="N45" s="442"/>
      <c r="O45" s="442"/>
      <c r="P45" s="442"/>
      <c r="Q45" s="1060"/>
    </row>
    <row r="46" spans="1:17" ht="66" x14ac:dyDescent="0.25">
      <c r="A46" s="1169" t="s">
        <v>9</v>
      </c>
      <c r="B46" s="1301">
        <f>SUM(B47:B49)</f>
        <v>1.6</v>
      </c>
      <c r="C46" s="997">
        <f t="shared" ref="C46:I46" si="29">SUM(C47:C49)</f>
        <v>1.0062893081761006E-2</v>
      </c>
      <c r="D46" s="1095"/>
      <c r="E46" s="1095"/>
      <c r="F46" s="1095"/>
      <c r="G46" s="1095">
        <f t="shared" si="29"/>
        <v>2.08</v>
      </c>
      <c r="H46" s="1095">
        <f t="shared" si="29"/>
        <v>0.49</v>
      </c>
      <c r="I46" s="1096">
        <f t="shared" si="29"/>
        <v>2.57</v>
      </c>
      <c r="J46" s="1277"/>
      <c r="K46" s="1222"/>
      <c r="L46" s="1282"/>
      <c r="M46" s="1282"/>
      <c r="N46" s="1282"/>
      <c r="O46" s="1282"/>
      <c r="P46" s="1282"/>
      <c r="Q46" s="1284"/>
    </row>
    <row r="47" spans="1:17" x14ac:dyDescent="0.25">
      <c r="A47" s="1146" t="s">
        <v>185</v>
      </c>
      <c r="B47" s="1302">
        <v>1</v>
      </c>
      <c r="C47" s="1247">
        <f>B47/159</f>
        <v>6.2893081761006293E-3</v>
      </c>
      <c r="D47" s="1222">
        <v>1031.1300000000001</v>
      </c>
      <c r="E47" s="1222">
        <v>6.4754964000000008</v>
      </c>
      <c r="F47" s="1278">
        <v>0.2</v>
      </c>
      <c r="G47" s="1222">
        <f t="shared" ref="G47" si="30">ROUND(E47*F47,2)</f>
        <v>1.3</v>
      </c>
      <c r="H47" s="1222">
        <f t="shared" ref="H47:H49" si="31">ROUND(G47*0.2409,2)</f>
        <v>0.31</v>
      </c>
      <c r="I47" s="1223">
        <f t="shared" ref="I47" si="32">G47+H47</f>
        <v>1.61</v>
      </c>
      <c r="J47" s="1277"/>
      <c r="K47" s="1222"/>
      <c r="L47" s="1282"/>
      <c r="M47" s="1282"/>
      <c r="N47" s="1282"/>
      <c r="O47" s="1282"/>
      <c r="P47" s="1282"/>
      <c r="Q47" s="1284"/>
    </row>
    <row r="48" spans="1:17" x14ac:dyDescent="0.25">
      <c r="A48" s="1146" t="s">
        <v>186</v>
      </c>
      <c r="B48" s="1302">
        <v>0.3</v>
      </c>
      <c r="C48" s="1247">
        <f t="shared" ref="C48:C49" si="33">B48/159</f>
        <v>1.8867924528301887E-3</v>
      </c>
      <c r="D48" s="1222">
        <v>1031.1300000000001</v>
      </c>
      <c r="E48" s="1222">
        <v>1.9385244000000001</v>
      </c>
      <c r="F48" s="1278">
        <v>0.2</v>
      </c>
      <c r="G48" s="1222">
        <f t="shared" ref="G48:G49" si="34">ROUND(E48*F48,2)</f>
        <v>0.39</v>
      </c>
      <c r="H48" s="1222">
        <f t="shared" si="31"/>
        <v>0.09</v>
      </c>
      <c r="I48" s="1223">
        <f t="shared" ref="I48:I49" si="35">G48+H48</f>
        <v>0.48</v>
      </c>
      <c r="J48" s="1277"/>
      <c r="K48" s="1222"/>
      <c r="L48" s="1282"/>
      <c r="M48" s="1282"/>
      <c r="N48" s="1282"/>
      <c r="O48" s="1282"/>
      <c r="P48" s="1282"/>
      <c r="Q48" s="1284"/>
    </row>
    <row r="49" spans="1:17" x14ac:dyDescent="0.25">
      <c r="A49" s="1146" t="s">
        <v>185</v>
      </c>
      <c r="B49" s="1302">
        <v>0.3</v>
      </c>
      <c r="C49" s="1247">
        <f t="shared" si="33"/>
        <v>1.8867924528301887E-3</v>
      </c>
      <c r="D49" s="1222">
        <v>1026</v>
      </c>
      <c r="E49" s="1222">
        <v>1.9288799999999999</v>
      </c>
      <c r="F49" s="1278">
        <v>0.2</v>
      </c>
      <c r="G49" s="1222">
        <f t="shared" si="34"/>
        <v>0.39</v>
      </c>
      <c r="H49" s="1222">
        <f t="shared" si="31"/>
        <v>0.09</v>
      </c>
      <c r="I49" s="1223">
        <f t="shared" si="35"/>
        <v>0.48</v>
      </c>
      <c r="J49" s="1277"/>
      <c r="K49" s="1222"/>
      <c r="L49" s="1282"/>
      <c r="M49" s="1282"/>
      <c r="N49" s="1282"/>
      <c r="O49" s="1282"/>
      <c r="P49" s="1282"/>
      <c r="Q49" s="1284"/>
    </row>
    <row r="50" spans="1:17" x14ac:dyDescent="0.25">
      <c r="A50" s="1306" t="s">
        <v>187</v>
      </c>
      <c r="B50" s="1300">
        <f>B51+B56+B62+B65</f>
        <v>118</v>
      </c>
      <c r="C50" s="996">
        <f t="shared" ref="C50:I50" si="36">C51+C56+C62+C65</f>
        <v>0.74213836477987427</v>
      </c>
      <c r="D50" s="1220"/>
      <c r="E50" s="1220"/>
      <c r="F50" s="1220"/>
      <c r="G50" s="1220">
        <f t="shared" si="36"/>
        <v>137</v>
      </c>
      <c r="H50" s="1220">
        <f t="shared" si="36"/>
        <v>33.01</v>
      </c>
      <c r="I50" s="630">
        <f t="shared" si="36"/>
        <v>170.01</v>
      </c>
      <c r="J50" s="1036">
        <f>J51+J56+J62+J65</f>
        <v>0</v>
      </c>
      <c r="K50" s="1011">
        <f t="shared" ref="K50" si="37">K51+K56+K62+K65</f>
        <v>0.3</v>
      </c>
      <c r="L50" s="1220"/>
      <c r="M50" s="1220"/>
      <c r="N50" s="1220"/>
      <c r="O50" s="1220">
        <f t="shared" ref="O50:Q50" si="38">O51+O56+O62+O65</f>
        <v>698.03</v>
      </c>
      <c r="P50" s="1220">
        <f t="shared" si="38"/>
        <v>168.16</v>
      </c>
      <c r="Q50" s="630">
        <f t="shared" si="38"/>
        <v>866.18999999999994</v>
      </c>
    </row>
    <row r="51" spans="1:17" ht="49.5" x14ac:dyDescent="0.25">
      <c r="A51" s="1169" t="s">
        <v>11</v>
      </c>
      <c r="B51" s="1301">
        <f>SUM(B52:B55)</f>
        <v>19</v>
      </c>
      <c r="C51" s="997">
        <f t="shared" ref="C51:I51" si="39">SUM(C52:C55)</f>
        <v>0.11949685534591195</v>
      </c>
      <c r="D51" s="1095"/>
      <c r="E51" s="1095"/>
      <c r="F51" s="1095"/>
      <c r="G51" s="1095">
        <f t="shared" si="39"/>
        <v>40.650000000000006</v>
      </c>
      <c r="H51" s="1095">
        <f t="shared" si="39"/>
        <v>9.7999999999999989</v>
      </c>
      <c r="I51" s="1096">
        <f t="shared" si="39"/>
        <v>50.45</v>
      </c>
      <c r="J51" s="1327">
        <f>SUM(J52:J55)</f>
        <v>0</v>
      </c>
      <c r="K51" s="1280">
        <f t="shared" ref="K51" si="40">SUM(K52:K55)</f>
        <v>0.3</v>
      </c>
      <c r="L51" s="1314"/>
      <c r="M51" s="1314"/>
      <c r="N51" s="1314"/>
      <c r="O51" s="1314">
        <f t="shared" ref="O51:Q51" si="41">SUM(O52:O55)</f>
        <v>698.03</v>
      </c>
      <c r="P51" s="1314">
        <f t="shared" si="41"/>
        <v>168.16</v>
      </c>
      <c r="Q51" s="1315">
        <f t="shared" si="41"/>
        <v>866.18999999999994</v>
      </c>
    </row>
    <row r="52" spans="1:17" x14ac:dyDescent="0.25">
      <c r="A52" s="1146" t="s">
        <v>188</v>
      </c>
      <c r="B52" s="1302">
        <v>10</v>
      </c>
      <c r="C52" s="1247">
        <f>B52/159</f>
        <v>6.2893081761006289E-2</v>
      </c>
      <c r="D52" s="1222">
        <v>1706.46</v>
      </c>
      <c r="E52" s="1222">
        <f>C52*D52</f>
        <v>107.3245283018868</v>
      </c>
      <c r="F52" s="1278">
        <v>0.2</v>
      </c>
      <c r="G52" s="1222">
        <f t="shared" ref="G52" si="42">ROUND(E52*F52,2)</f>
        <v>21.46</v>
      </c>
      <c r="H52" s="1222">
        <f t="shared" ref="H52:H67" si="43">ROUND(G52*0.2409,2)</f>
        <v>5.17</v>
      </c>
      <c r="I52" s="1223">
        <f t="shared" ref="I52" si="44">G52+H52</f>
        <v>26.630000000000003</v>
      </c>
      <c r="J52" s="1277"/>
      <c r="K52" s="1222"/>
      <c r="L52" s="1282"/>
      <c r="M52" s="1282"/>
      <c r="N52" s="1282"/>
      <c r="O52" s="1282"/>
      <c r="P52" s="1282"/>
      <c r="Q52" s="1284"/>
    </row>
    <row r="53" spans="1:17" x14ac:dyDescent="0.25">
      <c r="A53" s="1146" t="s">
        <v>188</v>
      </c>
      <c r="B53" s="1302">
        <v>4</v>
      </c>
      <c r="C53" s="1247">
        <f t="shared" ref="C53:C55" si="45">B53/159</f>
        <v>2.5157232704402517E-2</v>
      </c>
      <c r="D53" s="1222">
        <v>1681.37</v>
      </c>
      <c r="E53" s="1222">
        <f t="shared" ref="E53:E55" si="46">C53*D53</f>
        <v>42.298616352201257</v>
      </c>
      <c r="F53" s="1278">
        <v>0.2</v>
      </c>
      <c r="G53" s="1222">
        <f t="shared" ref="G53:G55" si="47">ROUND(E53*F53,2)</f>
        <v>8.4600000000000009</v>
      </c>
      <c r="H53" s="1222">
        <f t="shared" si="43"/>
        <v>2.04</v>
      </c>
      <c r="I53" s="1223">
        <f t="shared" ref="I53:I55" si="48">G53+H53</f>
        <v>10.5</v>
      </c>
      <c r="J53" s="1277"/>
      <c r="K53" s="1222"/>
      <c r="L53" s="1282"/>
      <c r="M53" s="1282"/>
      <c r="N53" s="1282"/>
      <c r="O53" s="1282"/>
      <c r="P53" s="1282"/>
      <c r="Q53" s="1284"/>
    </row>
    <row r="54" spans="1:17" x14ac:dyDescent="0.25">
      <c r="A54" s="1146" t="s">
        <v>188</v>
      </c>
      <c r="B54" s="1302">
        <v>3</v>
      </c>
      <c r="C54" s="1247">
        <f t="shared" si="45"/>
        <v>1.8867924528301886E-2</v>
      </c>
      <c r="D54" s="1222">
        <v>1723.19</v>
      </c>
      <c r="E54" s="1222">
        <f t="shared" si="46"/>
        <v>32.513018867924529</v>
      </c>
      <c r="F54" s="1278">
        <v>0.2</v>
      </c>
      <c r="G54" s="1222">
        <f t="shared" si="47"/>
        <v>6.5</v>
      </c>
      <c r="H54" s="1222">
        <f t="shared" si="43"/>
        <v>1.57</v>
      </c>
      <c r="I54" s="1223">
        <f t="shared" si="48"/>
        <v>8.07</v>
      </c>
      <c r="J54" s="1277"/>
      <c r="K54" s="1222">
        <v>0.3</v>
      </c>
      <c r="L54" s="1282">
        <v>2326.77</v>
      </c>
      <c r="M54" s="1247">
        <f>K54*L54</f>
        <v>698.03099999999995</v>
      </c>
      <c r="N54" s="1278">
        <v>1</v>
      </c>
      <c r="O54" s="1247">
        <f t="shared" ref="O54" si="49">ROUND(M54*N54,2)</f>
        <v>698.03</v>
      </c>
      <c r="P54" s="1247">
        <f t="shared" ref="P54" si="50">ROUND(O54*0.2409,2)</f>
        <v>168.16</v>
      </c>
      <c r="Q54" s="1283">
        <f t="shared" ref="Q54" si="51">O54+P54</f>
        <v>866.18999999999994</v>
      </c>
    </row>
    <row r="55" spans="1:17" x14ac:dyDescent="0.25">
      <c r="A55" s="1146" t="s">
        <v>189</v>
      </c>
      <c r="B55" s="1302">
        <v>2</v>
      </c>
      <c r="C55" s="1247">
        <f t="shared" si="45"/>
        <v>1.2578616352201259E-2</v>
      </c>
      <c r="D55" s="1222">
        <v>1681.37</v>
      </c>
      <c r="E55" s="1222">
        <f t="shared" si="46"/>
        <v>21.149308176100629</v>
      </c>
      <c r="F55" s="1278">
        <v>0.2</v>
      </c>
      <c r="G55" s="1222">
        <f t="shared" si="47"/>
        <v>4.2300000000000004</v>
      </c>
      <c r="H55" s="1222">
        <f t="shared" si="43"/>
        <v>1.02</v>
      </c>
      <c r="I55" s="1223">
        <f t="shared" si="48"/>
        <v>5.25</v>
      </c>
      <c r="J55" s="1277"/>
      <c r="K55" s="1222"/>
      <c r="L55" s="1282"/>
      <c r="M55" s="1282"/>
      <c r="N55" s="1282"/>
      <c r="O55" s="1282"/>
      <c r="P55" s="1282"/>
      <c r="Q55" s="1284"/>
    </row>
    <row r="56" spans="1:17" ht="66" x14ac:dyDescent="0.25">
      <c r="A56" s="1169" t="s">
        <v>9</v>
      </c>
      <c r="B56" s="1301">
        <f>SUM(B57:B61)</f>
        <v>52</v>
      </c>
      <c r="C56" s="997">
        <f t="shared" ref="C56:I56" si="52">SUM(C57:C61)</f>
        <v>0.32704402515723269</v>
      </c>
      <c r="D56" s="1095"/>
      <c r="E56" s="1095"/>
      <c r="F56" s="1095"/>
      <c r="G56" s="1095">
        <f t="shared" si="52"/>
        <v>64.459999999999994</v>
      </c>
      <c r="H56" s="1095">
        <f t="shared" si="52"/>
        <v>15.53</v>
      </c>
      <c r="I56" s="1096">
        <f t="shared" si="52"/>
        <v>79.989999999999995</v>
      </c>
      <c r="J56" s="1327"/>
      <c r="K56" s="1280"/>
      <c r="L56" s="1314"/>
      <c r="M56" s="1314"/>
      <c r="N56" s="1314"/>
      <c r="O56" s="1314"/>
      <c r="P56" s="1314"/>
      <c r="Q56" s="1315"/>
    </row>
    <row r="57" spans="1:17" x14ac:dyDescent="0.25">
      <c r="A57" s="1146" t="s">
        <v>190</v>
      </c>
      <c r="B57" s="1302">
        <v>20</v>
      </c>
      <c r="C57" s="1247">
        <f>B57/159</f>
        <v>0.12578616352201258</v>
      </c>
      <c r="D57" s="1222">
        <v>1026.0999999999999</v>
      </c>
      <c r="E57" s="1222">
        <f>C57*D57</f>
        <v>129.06918238993708</v>
      </c>
      <c r="F57" s="1278">
        <v>0.2</v>
      </c>
      <c r="G57" s="1222">
        <f t="shared" ref="G57" si="53">ROUND(E57*F57,2)</f>
        <v>25.81</v>
      </c>
      <c r="H57" s="1222">
        <f t="shared" si="43"/>
        <v>6.22</v>
      </c>
      <c r="I57" s="1223">
        <f t="shared" ref="I57" si="54">G57+H57</f>
        <v>32.03</v>
      </c>
      <c r="J57" s="1277"/>
      <c r="K57" s="1222"/>
      <c r="L57" s="1282"/>
      <c r="M57" s="1282"/>
      <c r="N57" s="1282"/>
      <c r="O57" s="1282"/>
      <c r="P57" s="1282"/>
      <c r="Q57" s="1284"/>
    </row>
    <row r="58" spans="1:17" x14ac:dyDescent="0.25">
      <c r="A58" s="1146" t="s">
        <v>191</v>
      </c>
      <c r="B58" s="1302">
        <v>6.9999999999999991</v>
      </c>
      <c r="C58" s="1247">
        <f t="shared" ref="C58:C61" si="55">B58/159</f>
        <v>4.40251572327044E-2</v>
      </c>
      <c r="D58" s="1222">
        <v>807</v>
      </c>
      <c r="E58" s="1222">
        <f t="shared" ref="E58:E67" si="56">C58*D58</f>
        <v>35.528301886792448</v>
      </c>
      <c r="F58" s="1278">
        <v>0.2</v>
      </c>
      <c r="G58" s="1222">
        <f t="shared" ref="G58:G61" si="57">ROUND(E58*F58,2)</f>
        <v>7.11</v>
      </c>
      <c r="H58" s="1222">
        <f t="shared" si="43"/>
        <v>1.71</v>
      </c>
      <c r="I58" s="1223">
        <f t="shared" ref="I58:I61" si="58">G58+H58</f>
        <v>8.82</v>
      </c>
      <c r="J58" s="1277"/>
      <c r="K58" s="1222"/>
      <c r="L58" s="1282"/>
      <c r="M58" s="1282"/>
      <c r="N58" s="1282"/>
      <c r="O58" s="1282"/>
      <c r="P58" s="1282"/>
      <c r="Q58" s="1284"/>
    </row>
    <row r="59" spans="1:17" x14ac:dyDescent="0.25">
      <c r="A59" s="1146" t="s">
        <v>191</v>
      </c>
      <c r="B59" s="1302">
        <v>5</v>
      </c>
      <c r="C59" s="1247">
        <f t="shared" si="55"/>
        <v>3.1446540880503145E-2</v>
      </c>
      <c r="D59" s="1222">
        <v>1035.1500000000001</v>
      </c>
      <c r="E59" s="1222">
        <f t="shared" si="56"/>
        <v>32.551886792452834</v>
      </c>
      <c r="F59" s="1278">
        <v>0.2</v>
      </c>
      <c r="G59" s="1222">
        <f t="shared" si="57"/>
        <v>6.51</v>
      </c>
      <c r="H59" s="1222">
        <f t="shared" si="43"/>
        <v>1.57</v>
      </c>
      <c r="I59" s="1223">
        <f t="shared" si="58"/>
        <v>8.08</v>
      </c>
      <c r="J59" s="1277"/>
      <c r="K59" s="1222"/>
      <c r="L59" s="1282"/>
      <c r="M59" s="1282"/>
      <c r="N59" s="1282"/>
      <c r="O59" s="1282"/>
      <c r="P59" s="1282"/>
      <c r="Q59" s="1284"/>
    </row>
    <row r="60" spans="1:17" x14ac:dyDescent="0.25">
      <c r="A60" s="1146" t="s">
        <v>191</v>
      </c>
      <c r="B60" s="1302">
        <v>16.5</v>
      </c>
      <c r="C60" s="1247">
        <f t="shared" si="55"/>
        <v>0.10377358490566038</v>
      </c>
      <c r="D60" s="1222">
        <v>1035.1500000000001</v>
      </c>
      <c r="E60" s="1222">
        <f t="shared" si="56"/>
        <v>107.42122641509435</v>
      </c>
      <c r="F60" s="1278">
        <v>0.2</v>
      </c>
      <c r="G60" s="1222">
        <f t="shared" si="57"/>
        <v>21.48</v>
      </c>
      <c r="H60" s="1222">
        <f t="shared" si="43"/>
        <v>5.17</v>
      </c>
      <c r="I60" s="1223">
        <f t="shared" si="58"/>
        <v>26.65</v>
      </c>
      <c r="J60" s="1277"/>
      <c r="K60" s="1222"/>
      <c r="L60" s="1282"/>
      <c r="M60" s="1282"/>
      <c r="N60" s="1282"/>
      <c r="O60" s="1282"/>
      <c r="P60" s="1282"/>
      <c r="Q60" s="1284"/>
    </row>
    <row r="61" spans="1:17" x14ac:dyDescent="0.25">
      <c r="A61" s="1146" t="s">
        <v>190</v>
      </c>
      <c r="B61" s="1302">
        <v>3.4999999999999996</v>
      </c>
      <c r="C61" s="1247">
        <f t="shared" si="55"/>
        <v>2.20125786163522E-2</v>
      </c>
      <c r="D61" s="1222">
        <v>807</v>
      </c>
      <c r="E61" s="1222">
        <f t="shared" si="56"/>
        <v>17.764150943396224</v>
      </c>
      <c r="F61" s="1278">
        <v>0.2</v>
      </c>
      <c r="G61" s="1222">
        <f t="shared" si="57"/>
        <v>3.55</v>
      </c>
      <c r="H61" s="1222">
        <f t="shared" si="43"/>
        <v>0.86</v>
      </c>
      <c r="I61" s="1223">
        <f t="shared" si="58"/>
        <v>4.41</v>
      </c>
      <c r="J61" s="1277"/>
      <c r="K61" s="1222"/>
      <c r="L61" s="1282"/>
      <c r="M61" s="1282"/>
      <c r="N61" s="1282"/>
      <c r="O61" s="1282"/>
      <c r="P61" s="1282"/>
      <c r="Q61" s="1284"/>
    </row>
    <row r="62" spans="1:17" ht="66" x14ac:dyDescent="0.25">
      <c r="A62" s="1169" t="s">
        <v>10</v>
      </c>
      <c r="B62" s="1301">
        <f>SUM(B63:B64)</f>
        <v>10.499999999999998</v>
      </c>
      <c r="C62" s="997">
        <f t="shared" ref="C62:I62" si="59">SUM(C63:C64)</f>
        <v>6.6037735849056603E-2</v>
      </c>
      <c r="D62" s="1095"/>
      <c r="E62" s="1095"/>
      <c r="F62" s="1095"/>
      <c r="G62" s="1095">
        <f t="shared" si="59"/>
        <v>7.51</v>
      </c>
      <c r="H62" s="1095">
        <f t="shared" si="59"/>
        <v>1.81</v>
      </c>
      <c r="I62" s="1096">
        <f t="shared" si="59"/>
        <v>9.32</v>
      </c>
      <c r="J62" s="1327"/>
      <c r="K62" s="1280"/>
      <c r="L62" s="1314"/>
      <c r="M62" s="1314"/>
      <c r="N62" s="1314"/>
      <c r="O62" s="1314"/>
      <c r="P62" s="1314"/>
      <c r="Q62" s="1315"/>
    </row>
    <row r="63" spans="1:17" x14ac:dyDescent="0.25">
      <c r="A63" s="1146" t="s">
        <v>192</v>
      </c>
      <c r="B63" s="1302">
        <v>6.9999999999999991</v>
      </c>
      <c r="C63" s="1247">
        <f>B63/159</f>
        <v>4.40251572327044E-2</v>
      </c>
      <c r="D63" s="1222">
        <v>568.83000000000004</v>
      </c>
      <c r="E63" s="1222">
        <f t="shared" si="56"/>
        <v>25.042830188679247</v>
      </c>
      <c r="F63" s="1278">
        <v>0.2</v>
      </c>
      <c r="G63" s="1222">
        <f t="shared" ref="G63:G64" si="60">ROUND(E63*F63,2)</f>
        <v>5.01</v>
      </c>
      <c r="H63" s="1222">
        <f t="shared" si="43"/>
        <v>1.21</v>
      </c>
      <c r="I63" s="1223">
        <f t="shared" ref="I63:I64" si="61">G63+H63</f>
        <v>6.22</v>
      </c>
      <c r="J63" s="1277"/>
      <c r="K63" s="1222"/>
      <c r="L63" s="1282"/>
      <c r="M63" s="1282"/>
      <c r="N63" s="1282"/>
      <c r="O63" s="1282"/>
      <c r="P63" s="1282"/>
      <c r="Q63" s="1284"/>
    </row>
    <row r="64" spans="1:17" x14ac:dyDescent="0.25">
      <c r="A64" s="1146" t="s">
        <v>193</v>
      </c>
      <c r="B64" s="1302">
        <v>3.4999999999999996</v>
      </c>
      <c r="C64" s="1247">
        <f>B64/159</f>
        <v>2.20125786163522E-2</v>
      </c>
      <c r="D64" s="1222">
        <v>568.83000000000004</v>
      </c>
      <c r="E64" s="1222">
        <f t="shared" si="56"/>
        <v>12.521415094339623</v>
      </c>
      <c r="F64" s="1278">
        <v>0.2</v>
      </c>
      <c r="G64" s="1222">
        <f t="shared" si="60"/>
        <v>2.5</v>
      </c>
      <c r="H64" s="1222">
        <f t="shared" si="43"/>
        <v>0.6</v>
      </c>
      <c r="I64" s="1223">
        <f t="shared" si="61"/>
        <v>3.1</v>
      </c>
      <c r="J64" s="1277"/>
      <c r="K64" s="1222"/>
      <c r="L64" s="1282"/>
      <c r="M64" s="1282"/>
      <c r="N64" s="1282"/>
      <c r="O64" s="1282"/>
      <c r="P64" s="1282"/>
      <c r="Q64" s="1284"/>
    </row>
    <row r="65" spans="1:17" ht="33" x14ac:dyDescent="0.25">
      <c r="A65" s="1169" t="s">
        <v>8</v>
      </c>
      <c r="B65" s="1301">
        <f>SUM(B66:B67)</f>
        <v>36.5</v>
      </c>
      <c r="C65" s="997">
        <f t="shared" ref="C65:I65" si="62">SUM(C66:C67)</f>
        <v>0.22955974842767296</v>
      </c>
      <c r="D65" s="1095"/>
      <c r="E65" s="1095"/>
      <c r="F65" s="1095"/>
      <c r="G65" s="1095">
        <f t="shared" si="62"/>
        <v>24.38</v>
      </c>
      <c r="H65" s="1095">
        <f t="shared" si="62"/>
        <v>5.87</v>
      </c>
      <c r="I65" s="1096">
        <f t="shared" si="62"/>
        <v>30.25</v>
      </c>
      <c r="J65" s="1327"/>
      <c r="K65" s="1280"/>
      <c r="L65" s="1314"/>
      <c r="M65" s="1314"/>
      <c r="N65" s="1314"/>
      <c r="O65" s="1314"/>
      <c r="P65" s="1314"/>
      <c r="Q65" s="1315"/>
    </row>
    <row r="66" spans="1:17" x14ac:dyDescent="0.25">
      <c r="A66" s="1146" t="s">
        <v>178</v>
      </c>
      <c r="B66" s="1302">
        <v>20</v>
      </c>
      <c r="C66" s="1247">
        <f>B66/159</f>
        <v>0.12578616352201258</v>
      </c>
      <c r="D66" s="1222">
        <v>531</v>
      </c>
      <c r="E66" s="1222">
        <f>C66*D66</f>
        <v>66.79245283018868</v>
      </c>
      <c r="F66" s="1278">
        <v>0.2</v>
      </c>
      <c r="G66" s="1222">
        <f t="shared" ref="G66:G67" si="63">ROUND(E66*F66,2)</f>
        <v>13.36</v>
      </c>
      <c r="H66" s="1222">
        <f t="shared" si="43"/>
        <v>3.22</v>
      </c>
      <c r="I66" s="1223">
        <f t="shared" ref="I66:I67" si="64">G66+H66</f>
        <v>16.579999999999998</v>
      </c>
      <c r="J66" s="1277"/>
      <c r="K66" s="1222"/>
      <c r="L66" s="1282"/>
      <c r="M66" s="1282"/>
      <c r="N66" s="1282"/>
      <c r="O66" s="1282"/>
      <c r="P66" s="1282"/>
      <c r="Q66" s="1284"/>
    </row>
    <row r="67" spans="1:17" x14ac:dyDescent="0.25">
      <c r="A67" s="1146" t="s">
        <v>178</v>
      </c>
      <c r="B67" s="1302">
        <v>16.5</v>
      </c>
      <c r="C67" s="1247">
        <f>B67/159</f>
        <v>0.10377358490566038</v>
      </c>
      <c r="D67" s="1222">
        <v>531</v>
      </c>
      <c r="E67" s="1222">
        <f t="shared" si="56"/>
        <v>55.10377358490566</v>
      </c>
      <c r="F67" s="1278">
        <v>0.2</v>
      </c>
      <c r="G67" s="1222">
        <f t="shared" si="63"/>
        <v>11.02</v>
      </c>
      <c r="H67" s="1222">
        <f t="shared" si="43"/>
        <v>2.65</v>
      </c>
      <c r="I67" s="1223">
        <f t="shared" si="64"/>
        <v>13.67</v>
      </c>
      <c r="J67" s="1277"/>
      <c r="K67" s="1222"/>
      <c r="L67" s="1282"/>
      <c r="M67" s="1282"/>
      <c r="N67" s="1282"/>
      <c r="O67" s="1282"/>
      <c r="P67" s="1282"/>
      <c r="Q67" s="1284"/>
    </row>
    <row r="68" spans="1:17" x14ac:dyDescent="0.25">
      <c r="A68" s="1306" t="s">
        <v>194</v>
      </c>
      <c r="B68" s="1300">
        <f>B69+B74+B76</f>
        <v>18.66</v>
      </c>
      <c r="C68" s="996">
        <f t="shared" ref="C68:I68" si="65">C69+C74+C76</f>
        <v>0.11735849056603774</v>
      </c>
      <c r="D68" s="1220"/>
      <c r="E68" s="1220"/>
      <c r="F68" s="1220"/>
      <c r="G68" s="1220">
        <f t="shared" si="65"/>
        <v>25.81</v>
      </c>
      <c r="H68" s="1220">
        <f t="shared" si="65"/>
        <v>6.24</v>
      </c>
      <c r="I68" s="630">
        <f t="shared" si="65"/>
        <v>32.050000000000004</v>
      </c>
      <c r="J68" s="1153"/>
      <c r="K68" s="1331"/>
      <c r="L68" s="442"/>
      <c r="M68" s="442"/>
      <c r="N68" s="442"/>
      <c r="O68" s="442"/>
      <c r="P68" s="442"/>
      <c r="Q68" s="1060"/>
    </row>
    <row r="69" spans="1:17" ht="66" x14ac:dyDescent="0.25">
      <c r="A69" s="1169" t="s">
        <v>9</v>
      </c>
      <c r="B69" s="1301">
        <f>SUM(B70:B73)</f>
        <v>9.66</v>
      </c>
      <c r="C69" s="997">
        <f t="shared" ref="C69:I69" si="66">SUM(C70:C73)</f>
        <v>6.0754716981132079E-2</v>
      </c>
      <c r="D69" s="1095"/>
      <c r="E69" s="1095"/>
      <c r="F69" s="1095"/>
      <c r="G69" s="1095">
        <f t="shared" si="66"/>
        <v>15.47</v>
      </c>
      <c r="H69" s="1095">
        <f t="shared" si="66"/>
        <v>3.7399999999999998</v>
      </c>
      <c r="I69" s="1096">
        <f t="shared" si="66"/>
        <v>19.21</v>
      </c>
      <c r="J69" s="1277"/>
      <c r="K69" s="1222"/>
      <c r="L69" s="1282"/>
      <c r="M69" s="1282"/>
      <c r="N69" s="1282"/>
      <c r="O69" s="1282"/>
      <c r="P69" s="1282"/>
      <c r="Q69" s="1284"/>
    </row>
    <row r="70" spans="1:17" x14ac:dyDescent="0.25">
      <c r="A70" s="1146" t="s">
        <v>195</v>
      </c>
      <c r="B70" s="1302">
        <v>3.35</v>
      </c>
      <c r="C70" s="1247">
        <f>B70/159</f>
        <v>2.1069182389937109E-2</v>
      </c>
      <c r="D70" s="1222">
        <v>1236.1500000000001</v>
      </c>
      <c r="E70" s="1222">
        <f>C70*D70</f>
        <v>26.044669811320759</v>
      </c>
      <c r="F70" s="1278">
        <v>0.2</v>
      </c>
      <c r="G70" s="1222">
        <f t="shared" ref="G70" si="67">ROUND(E70*F70,2)</f>
        <v>5.21</v>
      </c>
      <c r="H70" s="1222">
        <f t="shared" ref="H70:H78" si="68">ROUND(G70*0.2409,2)</f>
        <v>1.26</v>
      </c>
      <c r="I70" s="1223">
        <f t="shared" ref="I70" si="69">G70+H70</f>
        <v>6.47</v>
      </c>
      <c r="J70" s="1277"/>
      <c r="K70" s="1222"/>
      <c r="L70" s="1282"/>
      <c r="M70" s="1282"/>
      <c r="N70" s="1282"/>
      <c r="O70" s="1282"/>
      <c r="P70" s="1282"/>
      <c r="Q70" s="1284"/>
    </row>
    <row r="71" spans="1:17" x14ac:dyDescent="0.25">
      <c r="A71" s="1146" t="s">
        <v>195</v>
      </c>
      <c r="B71" s="1302">
        <v>3.35</v>
      </c>
      <c r="C71" s="1247">
        <f t="shared" ref="C71:C78" si="70">B71/159</f>
        <v>2.1069182389937109E-2</v>
      </c>
      <c r="D71" s="1222">
        <v>1266.9000000000001</v>
      </c>
      <c r="E71" s="1222">
        <f t="shared" ref="E71:E78" si="71">C71*D71</f>
        <v>26.692547169811327</v>
      </c>
      <c r="F71" s="1278">
        <v>0.2</v>
      </c>
      <c r="G71" s="1222">
        <f t="shared" ref="G71:G78" si="72">ROUND(E71*F71,2)</f>
        <v>5.34</v>
      </c>
      <c r="H71" s="1222">
        <f t="shared" si="68"/>
        <v>1.29</v>
      </c>
      <c r="I71" s="1223">
        <f t="shared" ref="I71:I78" si="73">G71+H71</f>
        <v>6.63</v>
      </c>
      <c r="J71" s="1277"/>
      <c r="K71" s="1222"/>
      <c r="L71" s="1282"/>
      <c r="M71" s="1282"/>
      <c r="N71" s="1282"/>
      <c r="O71" s="1282"/>
      <c r="P71" s="1282"/>
      <c r="Q71" s="1284"/>
    </row>
    <row r="72" spans="1:17" x14ac:dyDescent="0.25">
      <c r="A72" s="1146" t="s">
        <v>195</v>
      </c>
      <c r="B72" s="1302">
        <v>1.48</v>
      </c>
      <c r="C72" s="1247">
        <f t="shared" si="70"/>
        <v>9.3081761006289301E-3</v>
      </c>
      <c r="D72" s="1222">
        <v>1372.83</v>
      </c>
      <c r="E72" s="1222">
        <f t="shared" si="71"/>
        <v>12.778543396226414</v>
      </c>
      <c r="F72" s="1278">
        <v>0.2</v>
      </c>
      <c r="G72" s="1222">
        <f t="shared" si="72"/>
        <v>2.56</v>
      </c>
      <c r="H72" s="1222">
        <f t="shared" si="68"/>
        <v>0.62</v>
      </c>
      <c r="I72" s="1223">
        <f t="shared" si="73"/>
        <v>3.18</v>
      </c>
      <c r="J72" s="1277"/>
      <c r="K72" s="1222"/>
      <c r="L72" s="1282"/>
      <c r="M72" s="1282"/>
      <c r="N72" s="1282"/>
      <c r="O72" s="1282"/>
      <c r="P72" s="1282"/>
      <c r="Q72" s="1284"/>
    </row>
    <row r="73" spans="1:17" x14ac:dyDescent="0.25">
      <c r="A73" s="1146" t="s">
        <v>195</v>
      </c>
      <c r="B73" s="1302">
        <v>1.48</v>
      </c>
      <c r="C73" s="1247">
        <f t="shared" si="70"/>
        <v>9.3081761006289301E-3</v>
      </c>
      <c r="D73" s="1222">
        <v>1266.9000000000001</v>
      </c>
      <c r="E73" s="1222">
        <f t="shared" si="71"/>
        <v>11.792528301886792</v>
      </c>
      <c r="F73" s="1278">
        <v>0.2</v>
      </c>
      <c r="G73" s="1222">
        <f t="shared" si="72"/>
        <v>2.36</v>
      </c>
      <c r="H73" s="1222">
        <f t="shared" si="68"/>
        <v>0.56999999999999995</v>
      </c>
      <c r="I73" s="1223">
        <f t="shared" si="73"/>
        <v>2.9299999999999997</v>
      </c>
      <c r="J73" s="1277"/>
      <c r="K73" s="1222"/>
      <c r="L73" s="1282"/>
      <c r="M73" s="1282"/>
      <c r="N73" s="1282"/>
      <c r="O73" s="1282"/>
      <c r="P73" s="1282"/>
      <c r="Q73" s="1284"/>
    </row>
    <row r="74" spans="1:17" ht="66" x14ac:dyDescent="0.25">
      <c r="A74" s="1169" t="s">
        <v>10</v>
      </c>
      <c r="B74" s="1301">
        <f>B75</f>
        <v>1</v>
      </c>
      <c r="C74" s="997">
        <f t="shared" ref="C74:I74" si="74">C75</f>
        <v>6.2893081761006293E-3</v>
      </c>
      <c r="D74" s="1095"/>
      <c r="E74" s="1095"/>
      <c r="F74" s="1095"/>
      <c r="G74" s="1095">
        <f t="shared" si="74"/>
        <v>1.1599999999999999</v>
      </c>
      <c r="H74" s="1095">
        <f t="shared" si="74"/>
        <v>0.28000000000000003</v>
      </c>
      <c r="I74" s="1096">
        <f t="shared" si="74"/>
        <v>1.44</v>
      </c>
      <c r="J74" s="1277"/>
      <c r="K74" s="1222"/>
      <c r="L74" s="1282"/>
      <c r="M74" s="1282"/>
      <c r="N74" s="1282"/>
      <c r="O74" s="1282"/>
      <c r="P74" s="1282"/>
      <c r="Q74" s="1284"/>
    </row>
    <row r="75" spans="1:17" x14ac:dyDescent="0.25">
      <c r="A75" s="1146" t="s">
        <v>193</v>
      </c>
      <c r="B75" s="1302">
        <v>1</v>
      </c>
      <c r="C75" s="1247">
        <f t="shared" si="70"/>
        <v>6.2893081761006293E-3</v>
      </c>
      <c r="D75" s="1222">
        <v>922.13</v>
      </c>
      <c r="E75" s="1222">
        <f t="shared" si="71"/>
        <v>5.7995597484276731</v>
      </c>
      <c r="F75" s="1278">
        <v>0.2</v>
      </c>
      <c r="G75" s="1222">
        <f t="shared" si="72"/>
        <v>1.1599999999999999</v>
      </c>
      <c r="H75" s="1222">
        <f t="shared" si="68"/>
        <v>0.28000000000000003</v>
      </c>
      <c r="I75" s="1223">
        <f t="shared" si="73"/>
        <v>1.44</v>
      </c>
      <c r="J75" s="1277"/>
      <c r="K75" s="1222"/>
      <c r="L75" s="1282"/>
      <c r="M75" s="1282"/>
      <c r="N75" s="1282"/>
      <c r="O75" s="1282"/>
      <c r="P75" s="1282"/>
      <c r="Q75" s="1284"/>
    </row>
    <row r="76" spans="1:17" ht="33" x14ac:dyDescent="0.25">
      <c r="A76" s="1169" t="s">
        <v>8</v>
      </c>
      <c r="B76" s="1301">
        <f>SUM(B77:B78)</f>
        <v>8</v>
      </c>
      <c r="C76" s="997">
        <f t="shared" ref="C76:I76" si="75">SUM(C77:C78)</f>
        <v>5.0314465408805034E-2</v>
      </c>
      <c r="D76" s="1095"/>
      <c r="E76" s="1095"/>
      <c r="F76" s="1095"/>
      <c r="G76" s="1095">
        <f t="shared" si="75"/>
        <v>9.18</v>
      </c>
      <c r="H76" s="1095">
        <f t="shared" si="75"/>
        <v>2.2200000000000002</v>
      </c>
      <c r="I76" s="1096">
        <f t="shared" si="75"/>
        <v>11.4</v>
      </c>
      <c r="J76" s="1277"/>
      <c r="K76" s="1222"/>
      <c r="L76" s="1282"/>
      <c r="M76" s="1282"/>
      <c r="N76" s="1282"/>
      <c r="O76" s="1282"/>
      <c r="P76" s="1282"/>
      <c r="Q76" s="1284"/>
    </row>
    <row r="77" spans="1:17" x14ac:dyDescent="0.25">
      <c r="A77" s="1146" t="s">
        <v>178</v>
      </c>
      <c r="B77" s="1302">
        <v>4</v>
      </c>
      <c r="C77" s="1247">
        <f t="shared" si="70"/>
        <v>2.5157232704402517E-2</v>
      </c>
      <c r="D77" s="1222">
        <v>913</v>
      </c>
      <c r="E77" s="1222">
        <f t="shared" si="71"/>
        <v>22.968553459119498</v>
      </c>
      <c r="F77" s="1278">
        <v>0.2</v>
      </c>
      <c r="G77" s="1222">
        <f t="shared" si="72"/>
        <v>4.59</v>
      </c>
      <c r="H77" s="1222">
        <f t="shared" si="68"/>
        <v>1.1100000000000001</v>
      </c>
      <c r="I77" s="1223">
        <f t="shared" si="73"/>
        <v>5.7</v>
      </c>
      <c r="J77" s="1277"/>
      <c r="K77" s="1222"/>
      <c r="L77" s="1282"/>
      <c r="M77" s="1282"/>
      <c r="N77" s="1282"/>
      <c r="O77" s="1282"/>
      <c r="P77" s="1282"/>
      <c r="Q77" s="1284"/>
    </row>
    <row r="78" spans="1:17" x14ac:dyDescent="0.25">
      <c r="A78" s="1146" t="s">
        <v>178</v>
      </c>
      <c r="B78" s="1302">
        <v>4</v>
      </c>
      <c r="C78" s="1247">
        <f t="shared" si="70"/>
        <v>2.5157232704402517E-2</v>
      </c>
      <c r="D78" s="1222">
        <v>913</v>
      </c>
      <c r="E78" s="1222">
        <f t="shared" si="71"/>
        <v>22.968553459119498</v>
      </c>
      <c r="F78" s="1278">
        <v>0.2</v>
      </c>
      <c r="G78" s="1222">
        <f t="shared" si="72"/>
        <v>4.59</v>
      </c>
      <c r="H78" s="1222">
        <f t="shared" si="68"/>
        <v>1.1100000000000001</v>
      </c>
      <c r="I78" s="1223">
        <f t="shared" si="73"/>
        <v>5.7</v>
      </c>
      <c r="J78" s="1277"/>
      <c r="K78" s="1222"/>
      <c r="L78" s="1282"/>
      <c r="M78" s="1282"/>
      <c r="N78" s="1282"/>
      <c r="O78" s="1282"/>
      <c r="P78" s="1282"/>
      <c r="Q78" s="1284"/>
    </row>
    <row r="79" spans="1:17" x14ac:dyDescent="0.25">
      <c r="A79" s="1306" t="s">
        <v>196</v>
      </c>
      <c r="B79" s="1300">
        <f>B80+B122+B151+B155</f>
        <v>1924</v>
      </c>
      <c r="C79" s="996">
        <f t="shared" ref="C79:I79" si="76">C80+C122+C151+C155</f>
        <v>12.10062893081761</v>
      </c>
      <c r="D79" s="1220"/>
      <c r="E79" s="1220"/>
      <c r="F79" s="1220"/>
      <c r="G79" s="1220">
        <f t="shared" si="76"/>
        <v>2139.59</v>
      </c>
      <c r="H79" s="1220">
        <f t="shared" si="76"/>
        <v>515.43000000000006</v>
      </c>
      <c r="I79" s="630">
        <f t="shared" si="76"/>
        <v>2655.02</v>
      </c>
      <c r="J79" s="1036">
        <f>J80+J122+J151+J155</f>
        <v>5240</v>
      </c>
      <c r="K79" s="1011">
        <f t="shared" ref="K79" si="77">K80+K122+K151+K155</f>
        <v>32.955974842767297</v>
      </c>
      <c r="L79" s="1220"/>
      <c r="M79" s="1220"/>
      <c r="N79" s="1220"/>
      <c r="O79" s="1220">
        <f t="shared" ref="O79" si="78">O80+O122+O151+O155</f>
        <v>29057.129999999997</v>
      </c>
      <c r="P79" s="1220">
        <f t="shared" ref="P79" si="79">P80+P122+P151+P155</f>
        <v>6999.95</v>
      </c>
      <c r="Q79" s="630">
        <f t="shared" ref="Q79" si="80">Q80+Q122+Q151+Q155</f>
        <v>36057.079999999994</v>
      </c>
    </row>
    <row r="80" spans="1:17" ht="49.5" x14ac:dyDescent="0.25">
      <c r="A80" s="1169" t="s">
        <v>11</v>
      </c>
      <c r="B80" s="1301">
        <f>SUM(B81:B121)</f>
        <v>512</v>
      </c>
      <c r="C80" s="997">
        <f t="shared" ref="C80:I80" si="81">SUM(C81:C121)</f>
        <v>3.2201257861635217</v>
      </c>
      <c r="D80" s="1095"/>
      <c r="E80" s="1095"/>
      <c r="F80" s="1095"/>
      <c r="G80" s="1095">
        <f t="shared" si="81"/>
        <v>741.62999999999988</v>
      </c>
      <c r="H80" s="1095">
        <f t="shared" si="81"/>
        <v>178.67</v>
      </c>
      <c r="I80" s="1096">
        <f t="shared" si="81"/>
        <v>920.3</v>
      </c>
      <c r="J80" s="1327">
        <f>SUM(J81:J121)</f>
        <v>1361</v>
      </c>
      <c r="K80" s="1280">
        <f t="shared" ref="K80" si="82">SUM(K81:K121)</f>
        <v>8.5597484276729556</v>
      </c>
      <c r="L80" s="1314"/>
      <c r="M80" s="1314"/>
      <c r="N80" s="1314"/>
      <c r="O80" s="1314">
        <f t="shared" ref="O80" si="83">SUM(O81:O121)</f>
        <v>9935.68</v>
      </c>
      <c r="P80" s="1314">
        <f t="shared" ref="P80" si="84">SUM(P81:P121)</f>
        <v>2393.5299999999984</v>
      </c>
      <c r="Q80" s="1315">
        <f t="shared" ref="Q80" si="85">SUM(Q81:Q121)</f>
        <v>12329.21</v>
      </c>
    </row>
    <row r="81" spans="1:17" x14ac:dyDescent="0.25">
      <c r="A81" s="1146" t="s">
        <v>197</v>
      </c>
      <c r="B81" s="1302">
        <v>32</v>
      </c>
      <c r="C81" s="1289">
        <f t="shared" ref="C81:C121" si="86">B81/159</f>
        <v>0.20125786163522014</v>
      </c>
      <c r="D81" s="1222">
        <v>1031.1300000000001</v>
      </c>
      <c r="E81" s="1222">
        <f t="shared" ref="E81:E121" si="87">C81*D81</f>
        <v>207.52301886792455</v>
      </c>
      <c r="F81" s="1278">
        <v>0.2</v>
      </c>
      <c r="G81" s="1222">
        <f t="shared" ref="G81" si="88">ROUND(E81*F81,2)</f>
        <v>41.5</v>
      </c>
      <c r="H81" s="1222">
        <f t="shared" ref="H81:H121" si="89">ROUND(G81*0.2409,2)</f>
        <v>10</v>
      </c>
      <c r="I81" s="1223">
        <f t="shared" ref="I81" si="90">G81+H81</f>
        <v>51.5</v>
      </c>
      <c r="J81" s="1277"/>
      <c r="K81" s="1222"/>
      <c r="L81" s="1222"/>
      <c r="M81" s="1282"/>
      <c r="N81" s="1278"/>
      <c r="O81" s="1282"/>
      <c r="P81" s="1282"/>
      <c r="Q81" s="1284"/>
    </row>
    <row r="82" spans="1:17" x14ac:dyDescent="0.25">
      <c r="A82" s="1146" t="s">
        <v>197</v>
      </c>
      <c r="B82" s="1302">
        <v>24</v>
      </c>
      <c r="C82" s="1289">
        <f t="shared" si="86"/>
        <v>0.15094339622641509</v>
      </c>
      <c r="D82" s="1222">
        <v>1031.1300000000001</v>
      </c>
      <c r="E82" s="1222">
        <f t="shared" si="87"/>
        <v>155.64226415094342</v>
      </c>
      <c r="F82" s="1278">
        <v>0.2</v>
      </c>
      <c r="G82" s="1222">
        <f t="shared" ref="G82:G121" si="91">ROUND(E82*F82,2)</f>
        <v>31.13</v>
      </c>
      <c r="H82" s="1222">
        <f t="shared" si="89"/>
        <v>7.5</v>
      </c>
      <c r="I82" s="1223">
        <f t="shared" ref="I82:I121" si="92">G82+H82</f>
        <v>38.629999999999995</v>
      </c>
      <c r="J82" s="1277">
        <v>56</v>
      </c>
      <c r="K82" s="1222">
        <f t="shared" ref="K82:K118" si="93">J82/159</f>
        <v>0.3522012578616352</v>
      </c>
      <c r="L82" s="1222">
        <v>1031.1300000000001</v>
      </c>
      <c r="M82" s="1247">
        <f t="shared" ref="M82:M118" si="94">K82*L82</f>
        <v>363.16528301886797</v>
      </c>
      <c r="N82" s="1278">
        <v>1</v>
      </c>
      <c r="O82" s="1282">
        <f t="shared" ref="O82:O118" si="95">ROUND(M82*N82,2)</f>
        <v>363.17</v>
      </c>
      <c r="P82" s="1282">
        <f t="shared" ref="P82:P118" si="96">ROUND(O82*0.2409,2)</f>
        <v>87.49</v>
      </c>
      <c r="Q82" s="1284">
        <f t="shared" ref="Q82:Q118" si="97">O82+P82</f>
        <v>450.66</v>
      </c>
    </row>
    <row r="83" spans="1:17" x14ac:dyDescent="0.25">
      <c r="A83" s="1146" t="s">
        <v>197</v>
      </c>
      <c r="B83" s="1302">
        <v>16</v>
      </c>
      <c r="C83" s="1289">
        <f t="shared" si="86"/>
        <v>0.10062893081761007</v>
      </c>
      <c r="D83" s="1222">
        <v>1031.1300000000001</v>
      </c>
      <c r="E83" s="1222">
        <f t="shared" si="87"/>
        <v>103.76150943396227</v>
      </c>
      <c r="F83" s="1278">
        <v>0.2</v>
      </c>
      <c r="G83" s="1222">
        <f t="shared" si="91"/>
        <v>20.75</v>
      </c>
      <c r="H83" s="1222">
        <f t="shared" si="89"/>
        <v>5</v>
      </c>
      <c r="I83" s="1223">
        <f t="shared" si="92"/>
        <v>25.75</v>
      </c>
      <c r="J83" s="1277">
        <v>96</v>
      </c>
      <c r="K83" s="1222">
        <f t="shared" si="93"/>
        <v>0.60377358490566035</v>
      </c>
      <c r="L83" s="1222">
        <v>1031.1300000000001</v>
      </c>
      <c r="M83" s="1247">
        <f t="shared" si="94"/>
        <v>622.56905660377367</v>
      </c>
      <c r="N83" s="1278">
        <v>1</v>
      </c>
      <c r="O83" s="1282">
        <f t="shared" si="95"/>
        <v>622.57000000000005</v>
      </c>
      <c r="P83" s="1282">
        <f t="shared" si="96"/>
        <v>149.97999999999999</v>
      </c>
      <c r="Q83" s="1284">
        <f t="shared" si="97"/>
        <v>772.55000000000007</v>
      </c>
    </row>
    <row r="84" spans="1:17" x14ac:dyDescent="0.25">
      <c r="A84" s="1146" t="s">
        <v>197</v>
      </c>
      <c r="B84" s="1302"/>
      <c r="C84" s="1289"/>
      <c r="D84" s="1222"/>
      <c r="E84" s="1222"/>
      <c r="F84" s="1278"/>
      <c r="G84" s="1222"/>
      <c r="H84" s="1222"/>
      <c r="I84" s="1223"/>
      <c r="J84" s="1277">
        <v>24</v>
      </c>
      <c r="K84" s="1222">
        <f t="shared" si="93"/>
        <v>0.15094339622641509</v>
      </c>
      <c r="L84" s="1222">
        <v>1031.1300000000001</v>
      </c>
      <c r="M84" s="1247">
        <f t="shared" si="94"/>
        <v>155.64226415094342</v>
      </c>
      <c r="N84" s="1278">
        <v>1</v>
      </c>
      <c r="O84" s="1282">
        <f t="shared" si="95"/>
        <v>155.63999999999999</v>
      </c>
      <c r="P84" s="1282">
        <f t="shared" si="96"/>
        <v>37.49</v>
      </c>
      <c r="Q84" s="1284">
        <f t="shared" si="97"/>
        <v>193.13</v>
      </c>
    </row>
    <row r="85" spans="1:17" x14ac:dyDescent="0.25">
      <c r="A85" s="1146" t="s">
        <v>198</v>
      </c>
      <c r="B85" s="1302"/>
      <c r="C85" s="1289"/>
      <c r="D85" s="1222"/>
      <c r="E85" s="1222"/>
      <c r="F85" s="1278"/>
      <c r="G85" s="1222"/>
      <c r="H85" s="1222"/>
      <c r="I85" s="1223"/>
      <c r="J85" s="1277">
        <v>16</v>
      </c>
      <c r="K85" s="1222">
        <f t="shared" si="93"/>
        <v>0.10062893081761007</v>
      </c>
      <c r="L85" s="1222">
        <v>1031.1300000000001</v>
      </c>
      <c r="M85" s="1247">
        <f t="shared" si="94"/>
        <v>103.76150943396227</v>
      </c>
      <c r="N85" s="1278">
        <v>1</v>
      </c>
      <c r="O85" s="1282">
        <f t="shared" si="95"/>
        <v>103.76</v>
      </c>
      <c r="P85" s="1282">
        <f t="shared" si="96"/>
        <v>25</v>
      </c>
      <c r="Q85" s="1284">
        <f t="shared" si="97"/>
        <v>128.76</v>
      </c>
    </row>
    <row r="86" spans="1:17" x14ac:dyDescent="0.25">
      <c r="A86" s="1146" t="s">
        <v>199</v>
      </c>
      <c r="B86" s="1302"/>
      <c r="C86" s="1289"/>
      <c r="D86" s="1222"/>
      <c r="E86" s="1222"/>
      <c r="F86" s="1278"/>
      <c r="G86" s="1222"/>
      <c r="H86" s="1222"/>
      <c r="I86" s="1223"/>
      <c r="J86" s="1277">
        <v>16</v>
      </c>
      <c r="K86" s="1222">
        <f t="shared" si="93"/>
        <v>0.10062893081761007</v>
      </c>
      <c r="L86" s="1222">
        <v>1026</v>
      </c>
      <c r="M86" s="1247">
        <f t="shared" si="94"/>
        <v>103.24528301886794</v>
      </c>
      <c r="N86" s="1278">
        <v>1</v>
      </c>
      <c r="O86" s="1282">
        <f t="shared" si="95"/>
        <v>103.25</v>
      </c>
      <c r="P86" s="1282">
        <f t="shared" si="96"/>
        <v>24.87</v>
      </c>
      <c r="Q86" s="1284">
        <f t="shared" si="97"/>
        <v>128.12</v>
      </c>
    </row>
    <row r="87" spans="1:17" x14ac:dyDescent="0.25">
      <c r="A87" s="1146" t="s">
        <v>200</v>
      </c>
      <c r="B87" s="1302"/>
      <c r="C87" s="1289"/>
      <c r="D87" s="1222"/>
      <c r="E87" s="1222"/>
      <c r="F87" s="1278"/>
      <c r="G87" s="1222"/>
      <c r="H87" s="1222"/>
      <c r="I87" s="1223"/>
      <c r="J87" s="1277">
        <v>40</v>
      </c>
      <c r="K87" s="1222">
        <f t="shared" si="93"/>
        <v>0.25157232704402516</v>
      </c>
      <c r="L87" s="1222">
        <v>1199.95</v>
      </c>
      <c r="M87" s="1247">
        <f t="shared" si="94"/>
        <v>301.87421383647802</v>
      </c>
      <c r="N87" s="1278">
        <v>1</v>
      </c>
      <c r="O87" s="1282">
        <f t="shared" si="95"/>
        <v>301.87</v>
      </c>
      <c r="P87" s="1282">
        <f t="shared" si="96"/>
        <v>72.72</v>
      </c>
      <c r="Q87" s="1284">
        <f t="shared" si="97"/>
        <v>374.59000000000003</v>
      </c>
    </row>
    <row r="88" spans="1:17" x14ac:dyDescent="0.25">
      <c r="A88" s="1146" t="s">
        <v>200</v>
      </c>
      <c r="B88" s="1302"/>
      <c r="C88" s="1289"/>
      <c r="D88" s="1222"/>
      <c r="E88" s="1222"/>
      <c r="F88" s="1278"/>
      <c r="G88" s="1222"/>
      <c r="H88" s="1222"/>
      <c r="I88" s="1223"/>
      <c r="J88" s="1277">
        <v>82</v>
      </c>
      <c r="K88" s="1222">
        <f t="shared" si="93"/>
        <v>0.51572327044025157</v>
      </c>
      <c r="L88" s="1222">
        <v>1170.83</v>
      </c>
      <c r="M88" s="1247">
        <f t="shared" si="94"/>
        <v>603.82427672955976</v>
      </c>
      <c r="N88" s="1278">
        <v>1</v>
      </c>
      <c r="O88" s="1282">
        <f t="shared" si="95"/>
        <v>603.82000000000005</v>
      </c>
      <c r="P88" s="1282">
        <f t="shared" si="96"/>
        <v>145.46</v>
      </c>
      <c r="Q88" s="1284">
        <f t="shared" si="97"/>
        <v>749.28000000000009</v>
      </c>
    </row>
    <row r="89" spans="1:17" x14ac:dyDescent="0.25">
      <c r="A89" s="1146" t="s">
        <v>200</v>
      </c>
      <c r="B89" s="1302">
        <v>24</v>
      </c>
      <c r="C89" s="1289">
        <f t="shared" si="86"/>
        <v>0.15094339622641509</v>
      </c>
      <c r="D89" s="1222">
        <v>1170.83</v>
      </c>
      <c r="E89" s="1222">
        <f t="shared" si="87"/>
        <v>176.72905660377356</v>
      </c>
      <c r="F89" s="1278">
        <v>0.2</v>
      </c>
      <c r="G89" s="1222">
        <f t="shared" si="91"/>
        <v>35.35</v>
      </c>
      <c r="H89" s="1222">
        <f t="shared" si="89"/>
        <v>8.52</v>
      </c>
      <c r="I89" s="1223">
        <f t="shared" si="92"/>
        <v>43.870000000000005</v>
      </c>
      <c r="J89" s="1277">
        <v>64</v>
      </c>
      <c r="K89" s="1222">
        <f t="shared" si="93"/>
        <v>0.40251572327044027</v>
      </c>
      <c r="L89" s="1222">
        <v>1170.83</v>
      </c>
      <c r="M89" s="1247">
        <f t="shared" si="94"/>
        <v>471.27748427672958</v>
      </c>
      <c r="N89" s="1278">
        <v>1</v>
      </c>
      <c r="O89" s="1282">
        <f t="shared" si="95"/>
        <v>471.28</v>
      </c>
      <c r="P89" s="1282">
        <f t="shared" si="96"/>
        <v>113.53</v>
      </c>
      <c r="Q89" s="1284">
        <f t="shared" si="97"/>
        <v>584.80999999999995</v>
      </c>
    </row>
    <row r="90" spans="1:17" x14ac:dyDescent="0.25">
      <c r="A90" s="1146" t="s">
        <v>201</v>
      </c>
      <c r="B90" s="1302">
        <v>40</v>
      </c>
      <c r="C90" s="1289">
        <f t="shared" si="86"/>
        <v>0.25157232704402516</v>
      </c>
      <c r="D90" s="1222">
        <v>1639.23</v>
      </c>
      <c r="E90" s="1222">
        <f t="shared" si="87"/>
        <v>412.38490566037734</v>
      </c>
      <c r="F90" s="1278">
        <v>0.2</v>
      </c>
      <c r="G90" s="1222">
        <f t="shared" si="91"/>
        <v>82.48</v>
      </c>
      <c r="H90" s="1222">
        <f t="shared" si="89"/>
        <v>19.87</v>
      </c>
      <c r="I90" s="1223">
        <f t="shared" si="92"/>
        <v>102.35000000000001</v>
      </c>
      <c r="J90" s="1277">
        <v>119</v>
      </c>
      <c r="K90" s="1222">
        <f t="shared" si="93"/>
        <v>0.74842767295597479</v>
      </c>
      <c r="L90" s="1222">
        <v>1639.23</v>
      </c>
      <c r="M90" s="1247">
        <f t="shared" si="94"/>
        <v>1226.8450943396226</v>
      </c>
      <c r="N90" s="1278">
        <v>1</v>
      </c>
      <c r="O90" s="1282">
        <f t="shared" si="95"/>
        <v>1226.8499999999999</v>
      </c>
      <c r="P90" s="1282">
        <f t="shared" si="96"/>
        <v>295.55</v>
      </c>
      <c r="Q90" s="1284">
        <f t="shared" si="97"/>
        <v>1522.3999999999999</v>
      </c>
    </row>
    <row r="91" spans="1:17" x14ac:dyDescent="0.25">
      <c r="A91" s="1146" t="s">
        <v>202</v>
      </c>
      <c r="B91" s="1302">
        <v>16</v>
      </c>
      <c r="C91" s="1289">
        <f t="shared" si="86"/>
        <v>0.10062893081761007</v>
      </c>
      <c r="D91" s="1222">
        <v>1176.6500000000001</v>
      </c>
      <c r="E91" s="1222">
        <f t="shared" si="87"/>
        <v>118.4050314465409</v>
      </c>
      <c r="F91" s="1278">
        <v>0.2</v>
      </c>
      <c r="G91" s="1222">
        <f t="shared" si="91"/>
        <v>23.68</v>
      </c>
      <c r="H91" s="1222">
        <f t="shared" si="89"/>
        <v>5.7</v>
      </c>
      <c r="I91" s="1223">
        <f t="shared" si="92"/>
        <v>29.38</v>
      </c>
      <c r="J91" s="1277">
        <v>96</v>
      </c>
      <c r="K91" s="1222">
        <f t="shared" si="93"/>
        <v>0.60377358490566035</v>
      </c>
      <c r="L91" s="1222">
        <v>1176.6500000000001</v>
      </c>
      <c r="M91" s="1247">
        <f t="shared" si="94"/>
        <v>710.43018867924536</v>
      </c>
      <c r="N91" s="1278">
        <v>1</v>
      </c>
      <c r="O91" s="1282">
        <f t="shared" si="95"/>
        <v>710.43</v>
      </c>
      <c r="P91" s="1282">
        <f t="shared" si="96"/>
        <v>171.14</v>
      </c>
      <c r="Q91" s="1284">
        <f t="shared" si="97"/>
        <v>881.56999999999994</v>
      </c>
    </row>
    <row r="92" spans="1:17" x14ac:dyDescent="0.25">
      <c r="A92" s="1146" t="s">
        <v>200</v>
      </c>
      <c r="B92" s="1302">
        <v>24</v>
      </c>
      <c r="C92" s="1289">
        <f t="shared" si="86"/>
        <v>0.15094339622641509</v>
      </c>
      <c r="D92" s="1222">
        <v>1176.6500000000001</v>
      </c>
      <c r="E92" s="1222">
        <f t="shared" si="87"/>
        <v>177.60754716981134</v>
      </c>
      <c r="F92" s="1278">
        <v>0.2</v>
      </c>
      <c r="G92" s="1222">
        <f t="shared" si="91"/>
        <v>35.520000000000003</v>
      </c>
      <c r="H92" s="1222">
        <f t="shared" si="89"/>
        <v>8.56</v>
      </c>
      <c r="I92" s="1223">
        <f t="shared" si="92"/>
        <v>44.080000000000005</v>
      </c>
      <c r="J92" s="1277">
        <v>16</v>
      </c>
      <c r="K92" s="1222">
        <f t="shared" si="93"/>
        <v>0.10062893081761007</v>
      </c>
      <c r="L92" s="1222">
        <v>1176.6500000000001</v>
      </c>
      <c r="M92" s="1247">
        <f t="shared" si="94"/>
        <v>118.4050314465409</v>
      </c>
      <c r="N92" s="1278">
        <v>1</v>
      </c>
      <c r="O92" s="1282">
        <f t="shared" si="95"/>
        <v>118.41</v>
      </c>
      <c r="P92" s="1282">
        <f t="shared" si="96"/>
        <v>28.52</v>
      </c>
      <c r="Q92" s="1284">
        <f t="shared" si="97"/>
        <v>146.93</v>
      </c>
    </row>
    <row r="93" spans="1:17" x14ac:dyDescent="0.25">
      <c r="A93" s="1146" t="s">
        <v>202</v>
      </c>
      <c r="B93" s="1302">
        <v>32</v>
      </c>
      <c r="C93" s="1289">
        <f t="shared" si="86"/>
        <v>0.20125786163522014</v>
      </c>
      <c r="D93" s="1222">
        <v>1176.6500000000001</v>
      </c>
      <c r="E93" s="1222">
        <f t="shared" si="87"/>
        <v>236.81006289308181</v>
      </c>
      <c r="F93" s="1278">
        <v>0.2</v>
      </c>
      <c r="G93" s="1222">
        <f t="shared" si="91"/>
        <v>47.36</v>
      </c>
      <c r="H93" s="1222">
        <f t="shared" si="89"/>
        <v>11.41</v>
      </c>
      <c r="I93" s="1223">
        <f t="shared" si="92"/>
        <v>58.769999999999996</v>
      </c>
      <c r="J93" s="1277"/>
      <c r="K93" s="1222"/>
      <c r="L93" s="1222"/>
      <c r="M93" s="1282"/>
      <c r="N93" s="1278"/>
      <c r="O93" s="1282"/>
      <c r="P93" s="1282"/>
      <c r="Q93" s="1284"/>
    </row>
    <row r="94" spans="1:17" x14ac:dyDescent="0.25">
      <c r="A94" s="1146" t="s">
        <v>202</v>
      </c>
      <c r="B94" s="1302">
        <v>0</v>
      </c>
      <c r="C94" s="1289">
        <f t="shared" si="86"/>
        <v>0</v>
      </c>
      <c r="D94" s="1222">
        <v>1176.6500000000001</v>
      </c>
      <c r="E94" s="1222">
        <f t="shared" si="87"/>
        <v>0</v>
      </c>
      <c r="F94" s="1278">
        <v>0.2</v>
      </c>
      <c r="G94" s="1222">
        <f t="shared" si="91"/>
        <v>0</v>
      </c>
      <c r="H94" s="1222">
        <f t="shared" si="89"/>
        <v>0</v>
      </c>
      <c r="I94" s="1223">
        <f t="shared" si="92"/>
        <v>0</v>
      </c>
      <c r="J94" s="1277">
        <v>64</v>
      </c>
      <c r="K94" s="1222">
        <f t="shared" si="93"/>
        <v>0.40251572327044027</v>
      </c>
      <c r="L94" s="1222">
        <v>1176.6500000000001</v>
      </c>
      <c r="M94" s="1247">
        <f t="shared" si="94"/>
        <v>473.62012578616361</v>
      </c>
      <c r="N94" s="1278">
        <v>1</v>
      </c>
      <c r="O94" s="1282">
        <f t="shared" si="95"/>
        <v>473.62</v>
      </c>
      <c r="P94" s="1282">
        <f t="shared" si="96"/>
        <v>114.1</v>
      </c>
      <c r="Q94" s="1284">
        <f t="shared" si="97"/>
        <v>587.72</v>
      </c>
    </row>
    <row r="95" spans="1:17" x14ac:dyDescent="0.25">
      <c r="A95" s="1146" t="s">
        <v>200</v>
      </c>
      <c r="B95" s="1302">
        <v>16</v>
      </c>
      <c r="C95" s="1289">
        <f t="shared" si="86"/>
        <v>0.10062893081761007</v>
      </c>
      <c r="D95" s="1222">
        <v>1176.6500000000001</v>
      </c>
      <c r="E95" s="1222">
        <f t="shared" si="87"/>
        <v>118.4050314465409</v>
      </c>
      <c r="F95" s="1278">
        <v>0.2</v>
      </c>
      <c r="G95" s="1222">
        <f t="shared" si="91"/>
        <v>23.68</v>
      </c>
      <c r="H95" s="1222">
        <f t="shared" si="89"/>
        <v>5.7</v>
      </c>
      <c r="I95" s="1223">
        <f t="shared" si="92"/>
        <v>29.38</v>
      </c>
      <c r="J95" s="1277"/>
      <c r="K95" s="1222"/>
      <c r="L95" s="1222"/>
      <c r="M95" s="1282"/>
      <c r="N95" s="1278"/>
      <c r="O95" s="1282"/>
      <c r="P95" s="1282"/>
      <c r="Q95" s="1284"/>
    </row>
    <row r="96" spans="1:17" x14ac:dyDescent="0.25">
      <c r="A96" s="1146" t="s">
        <v>200</v>
      </c>
      <c r="B96" s="1302">
        <v>24</v>
      </c>
      <c r="C96" s="1289">
        <f t="shared" si="86"/>
        <v>0.15094339622641509</v>
      </c>
      <c r="D96" s="1222">
        <v>1188.3</v>
      </c>
      <c r="E96" s="1222">
        <f t="shared" si="87"/>
        <v>179.36603773584903</v>
      </c>
      <c r="F96" s="1278">
        <v>0.2</v>
      </c>
      <c r="G96" s="1222">
        <f t="shared" si="91"/>
        <v>35.869999999999997</v>
      </c>
      <c r="H96" s="1222">
        <f t="shared" si="89"/>
        <v>8.64</v>
      </c>
      <c r="I96" s="1223">
        <f t="shared" si="92"/>
        <v>44.51</v>
      </c>
      <c r="J96" s="1277">
        <v>16</v>
      </c>
      <c r="K96" s="1222">
        <f t="shared" si="93"/>
        <v>0.10062893081761007</v>
      </c>
      <c r="L96" s="1222">
        <v>1188.3</v>
      </c>
      <c r="M96" s="1247">
        <f t="shared" si="94"/>
        <v>119.57735849056604</v>
      </c>
      <c r="N96" s="1278">
        <v>1</v>
      </c>
      <c r="O96" s="1282">
        <f t="shared" si="95"/>
        <v>119.58</v>
      </c>
      <c r="P96" s="1282">
        <f t="shared" si="96"/>
        <v>28.81</v>
      </c>
      <c r="Q96" s="1284">
        <f t="shared" si="97"/>
        <v>148.38999999999999</v>
      </c>
    </row>
    <row r="97" spans="1:17" x14ac:dyDescent="0.25">
      <c r="A97" s="1146" t="s">
        <v>200</v>
      </c>
      <c r="B97" s="1302"/>
      <c r="C97" s="1289"/>
      <c r="D97" s="1222"/>
      <c r="E97" s="1222"/>
      <c r="F97" s="1278"/>
      <c r="G97" s="1222"/>
      <c r="H97" s="1222"/>
      <c r="I97" s="1223"/>
      <c r="J97" s="1277">
        <v>16</v>
      </c>
      <c r="K97" s="1222">
        <f t="shared" si="93"/>
        <v>0.10062893081761007</v>
      </c>
      <c r="L97" s="1222">
        <v>1199.95</v>
      </c>
      <c r="M97" s="1247">
        <f t="shared" si="94"/>
        <v>120.74968553459121</v>
      </c>
      <c r="N97" s="1278">
        <v>1</v>
      </c>
      <c r="O97" s="1282">
        <f t="shared" si="95"/>
        <v>120.75</v>
      </c>
      <c r="P97" s="1282">
        <f t="shared" si="96"/>
        <v>29.09</v>
      </c>
      <c r="Q97" s="1284">
        <f t="shared" si="97"/>
        <v>149.84</v>
      </c>
    </row>
    <row r="98" spans="1:17" x14ac:dyDescent="0.25">
      <c r="A98" s="1146" t="s">
        <v>202</v>
      </c>
      <c r="B98" s="1302"/>
      <c r="C98" s="1289"/>
      <c r="D98" s="1222"/>
      <c r="E98" s="1222"/>
      <c r="F98" s="1278"/>
      <c r="G98" s="1222"/>
      <c r="H98" s="1222"/>
      <c r="I98" s="1223"/>
      <c r="J98" s="1277">
        <v>16</v>
      </c>
      <c r="K98" s="1222">
        <f t="shared" si="93"/>
        <v>0.10062893081761007</v>
      </c>
      <c r="L98" s="1222">
        <v>1188.3</v>
      </c>
      <c r="M98" s="1247">
        <f t="shared" si="94"/>
        <v>119.57735849056604</v>
      </c>
      <c r="N98" s="1278">
        <v>1</v>
      </c>
      <c r="O98" s="1282">
        <f t="shared" si="95"/>
        <v>119.58</v>
      </c>
      <c r="P98" s="1282">
        <f t="shared" si="96"/>
        <v>28.81</v>
      </c>
      <c r="Q98" s="1284">
        <f t="shared" si="97"/>
        <v>148.38999999999999</v>
      </c>
    </row>
    <row r="99" spans="1:17" x14ac:dyDescent="0.25">
      <c r="A99" s="1146" t="s">
        <v>202</v>
      </c>
      <c r="B99" s="1302">
        <v>16</v>
      </c>
      <c r="C99" s="1289">
        <f t="shared" si="86"/>
        <v>0.10062893081761007</v>
      </c>
      <c r="D99" s="1222">
        <v>1176.6500000000001</v>
      </c>
      <c r="E99" s="1222">
        <f t="shared" si="87"/>
        <v>118.4050314465409</v>
      </c>
      <c r="F99" s="1278">
        <v>0.2</v>
      </c>
      <c r="G99" s="1222">
        <f t="shared" si="91"/>
        <v>23.68</v>
      </c>
      <c r="H99" s="1222">
        <f t="shared" si="89"/>
        <v>5.7</v>
      </c>
      <c r="I99" s="1223">
        <f t="shared" si="92"/>
        <v>29.38</v>
      </c>
      <c r="J99" s="1277">
        <v>40</v>
      </c>
      <c r="K99" s="1222">
        <f t="shared" si="93"/>
        <v>0.25157232704402516</v>
      </c>
      <c r="L99" s="1222">
        <v>1176.6500000000001</v>
      </c>
      <c r="M99" s="1247">
        <f t="shared" si="94"/>
        <v>296.01257861635224</v>
      </c>
      <c r="N99" s="1278">
        <v>1</v>
      </c>
      <c r="O99" s="1282">
        <f t="shared" si="95"/>
        <v>296.01</v>
      </c>
      <c r="P99" s="1282">
        <f t="shared" si="96"/>
        <v>71.31</v>
      </c>
      <c r="Q99" s="1284">
        <f t="shared" si="97"/>
        <v>367.32</v>
      </c>
    </row>
    <row r="100" spans="1:17" x14ac:dyDescent="0.25">
      <c r="A100" s="1146" t="s">
        <v>200</v>
      </c>
      <c r="B100" s="1302">
        <v>16</v>
      </c>
      <c r="C100" s="1289">
        <f t="shared" si="86"/>
        <v>0.10062893081761007</v>
      </c>
      <c r="D100" s="1222">
        <v>1176.6500000000001</v>
      </c>
      <c r="E100" s="1222">
        <f t="shared" si="87"/>
        <v>118.4050314465409</v>
      </c>
      <c r="F100" s="1278">
        <v>0.2</v>
      </c>
      <c r="G100" s="1222">
        <f t="shared" si="91"/>
        <v>23.68</v>
      </c>
      <c r="H100" s="1222">
        <f t="shared" si="89"/>
        <v>5.7</v>
      </c>
      <c r="I100" s="1223">
        <f t="shared" si="92"/>
        <v>29.38</v>
      </c>
      <c r="J100" s="1277">
        <v>8</v>
      </c>
      <c r="K100" s="1222">
        <f t="shared" si="93"/>
        <v>5.0314465408805034E-2</v>
      </c>
      <c r="L100" s="1222">
        <v>1176.6500000000001</v>
      </c>
      <c r="M100" s="1247">
        <f t="shared" si="94"/>
        <v>59.202515723270452</v>
      </c>
      <c r="N100" s="1278">
        <v>1</v>
      </c>
      <c r="O100" s="1282">
        <f t="shared" si="95"/>
        <v>59.2</v>
      </c>
      <c r="P100" s="1282">
        <f t="shared" si="96"/>
        <v>14.26</v>
      </c>
      <c r="Q100" s="1284">
        <f t="shared" si="97"/>
        <v>73.460000000000008</v>
      </c>
    </row>
    <row r="101" spans="1:17" x14ac:dyDescent="0.25">
      <c r="A101" s="1146" t="s">
        <v>200</v>
      </c>
      <c r="B101" s="1302">
        <v>40</v>
      </c>
      <c r="C101" s="1289">
        <f t="shared" si="86"/>
        <v>0.25157232704402516</v>
      </c>
      <c r="D101" s="1222">
        <v>1176.6500000000001</v>
      </c>
      <c r="E101" s="1222">
        <f t="shared" si="87"/>
        <v>296.01257861635224</v>
      </c>
      <c r="F101" s="1278">
        <v>0.2</v>
      </c>
      <c r="G101" s="1222">
        <f t="shared" si="91"/>
        <v>59.2</v>
      </c>
      <c r="H101" s="1222">
        <f t="shared" si="89"/>
        <v>14.26</v>
      </c>
      <c r="I101" s="1223">
        <f t="shared" si="92"/>
        <v>73.460000000000008</v>
      </c>
      <c r="J101" s="1277">
        <v>56</v>
      </c>
      <c r="K101" s="1222">
        <f t="shared" si="93"/>
        <v>0.3522012578616352</v>
      </c>
      <c r="L101" s="1222">
        <v>1176.6500000000001</v>
      </c>
      <c r="M101" s="1247">
        <f t="shared" si="94"/>
        <v>414.41761006289306</v>
      </c>
      <c r="N101" s="1278">
        <v>1</v>
      </c>
      <c r="O101" s="1282">
        <f t="shared" si="95"/>
        <v>414.42</v>
      </c>
      <c r="P101" s="1282">
        <f t="shared" si="96"/>
        <v>99.83</v>
      </c>
      <c r="Q101" s="1284">
        <f t="shared" si="97"/>
        <v>514.25</v>
      </c>
    </row>
    <row r="102" spans="1:17" x14ac:dyDescent="0.25">
      <c r="A102" s="1146" t="s">
        <v>200</v>
      </c>
      <c r="B102" s="1302">
        <v>16</v>
      </c>
      <c r="C102" s="1289">
        <f t="shared" si="86"/>
        <v>0.10062893081761007</v>
      </c>
      <c r="D102" s="1222">
        <v>1170.83</v>
      </c>
      <c r="E102" s="1222">
        <f t="shared" si="87"/>
        <v>117.8193710691824</v>
      </c>
      <c r="F102" s="1278">
        <v>0.2</v>
      </c>
      <c r="G102" s="1222">
        <f t="shared" si="91"/>
        <v>23.56</v>
      </c>
      <c r="H102" s="1222">
        <f t="shared" si="89"/>
        <v>5.68</v>
      </c>
      <c r="I102" s="1223">
        <f t="shared" si="92"/>
        <v>29.24</v>
      </c>
      <c r="J102" s="1277"/>
      <c r="K102" s="1222"/>
      <c r="L102" s="1222"/>
      <c r="M102" s="1282"/>
      <c r="N102" s="1278"/>
      <c r="O102" s="1282"/>
      <c r="P102" s="1282"/>
      <c r="Q102" s="1284"/>
    </row>
    <row r="103" spans="1:17" x14ac:dyDescent="0.25">
      <c r="A103" s="1146" t="s">
        <v>200</v>
      </c>
      <c r="B103" s="1302"/>
      <c r="C103" s="1289"/>
      <c r="D103" s="1222"/>
      <c r="E103" s="1222"/>
      <c r="F103" s="1278"/>
      <c r="G103" s="1222"/>
      <c r="H103" s="1222"/>
      <c r="I103" s="1223"/>
      <c r="J103" s="1277">
        <v>24</v>
      </c>
      <c r="K103" s="1222">
        <f t="shared" si="93"/>
        <v>0.15094339622641509</v>
      </c>
      <c r="L103" s="1222">
        <v>1188.3</v>
      </c>
      <c r="M103" s="1247">
        <f t="shared" si="94"/>
        <v>179.36603773584903</v>
      </c>
      <c r="N103" s="1278">
        <v>1</v>
      </c>
      <c r="O103" s="1282">
        <f t="shared" si="95"/>
        <v>179.37</v>
      </c>
      <c r="P103" s="1282">
        <f t="shared" si="96"/>
        <v>43.21</v>
      </c>
      <c r="Q103" s="1284">
        <f t="shared" si="97"/>
        <v>222.58</v>
      </c>
    </row>
    <row r="104" spans="1:17" x14ac:dyDescent="0.25">
      <c r="A104" s="1146" t="s">
        <v>200</v>
      </c>
      <c r="B104" s="1302"/>
      <c r="C104" s="1289"/>
      <c r="D104" s="1222"/>
      <c r="E104" s="1222"/>
      <c r="F104" s="1278"/>
      <c r="G104" s="1222"/>
      <c r="H104" s="1222"/>
      <c r="I104" s="1223"/>
      <c r="J104" s="1277">
        <v>16</v>
      </c>
      <c r="K104" s="1222">
        <f t="shared" si="93"/>
        <v>0.10062893081761007</v>
      </c>
      <c r="L104" s="1222">
        <v>1199.95</v>
      </c>
      <c r="M104" s="1247">
        <f t="shared" si="94"/>
        <v>120.74968553459121</v>
      </c>
      <c r="N104" s="1278">
        <v>1</v>
      </c>
      <c r="O104" s="1282">
        <f t="shared" si="95"/>
        <v>120.75</v>
      </c>
      <c r="P104" s="1282">
        <f t="shared" si="96"/>
        <v>29.09</v>
      </c>
      <c r="Q104" s="1284">
        <f t="shared" si="97"/>
        <v>149.84</v>
      </c>
    </row>
    <row r="105" spans="1:17" x14ac:dyDescent="0.25">
      <c r="A105" s="1146" t="s">
        <v>200</v>
      </c>
      <c r="B105" s="1302"/>
      <c r="C105" s="1289"/>
      <c r="D105" s="1222"/>
      <c r="E105" s="1222"/>
      <c r="F105" s="1278"/>
      <c r="G105" s="1222"/>
      <c r="H105" s="1222"/>
      <c r="I105" s="1223"/>
      <c r="J105" s="1277">
        <v>12</v>
      </c>
      <c r="K105" s="1222">
        <f t="shared" si="93"/>
        <v>7.5471698113207544E-2</v>
      </c>
      <c r="L105" s="1222">
        <v>1199.95</v>
      </c>
      <c r="M105" s="1247">
        <f t="shared" si="94"/>
        <v>90.562264150943392</v>
      </c>
      <c r="N105" s="1278">
        <v>1</v>
      </c>
      <c r="O105" s="1282">
        <f t="shared" si="95"/>
        <v>90.56</v>
      </c>
      <c r="P105" s="1282">
        <f t="shared" si="96"/>
        <v>21.82</v>
      </c>
      <c r="Q105" s="1284">
        <f t="shared" si="97"/>
        <v>112.38</v>
      </c>
    </row>
    <row r="106" spans="1:17" x14ac:dyDescent="0.25">
      <c r="A106" s="1146" t="s">
        <v>200</v>
      </c>
      <c r="B106" s="1302"/>
      <c r="C106" s="1289"/>
      <c r="D106" s="1222"/>
      <c r="E106" s="1222"/>
      <c r="F106" s="1278"/>
      <c r="G106" s="1222"/>
      <c r="H106" s="1222"/>
      <c r="I106" s="1223"/>
      <c r="J106" s="1277">
        <v>16</v>
      </c>
      <c r="K106" s="1222">
        <f t="shared" si="93"/>
        <v>0.10062893081761007</v>
      </c>
      <c r="L106" s="1222">
        <v>1199.95</v>
      </c>
      <c r="M106" s="1247">
        <f t="shared" si="94"/>
        <v>120.74968553459121</v>
      </c>
      <c r="N106" s="1278">
        <v>1</v>
      </c>
      <c r="O106" s="1282">
        <f t="shared" si="95"/>
        <v>120.75</v>
      </c>
      <c r="P106" s="1282">
        <f t="shared" si="96"/>
        <v>29.09</v>
      </c>
      <c r="Q106" s="1284">
        <f t="shared" si="97"/>
        <v>149.84</v>
      </c>
    </row>
    <row r="107" spans="1:17" x14ac:dyDescent="0.25">
      <c r="A107" s="1146" t="s">
        <v>200</v>
      </c>
      <c r="B107" s="1302">
        <v>16</v>
      </c>
      <c r="C107" s="1289">
        <f t="shared" si="86"/>
        <v>0.10062893081761007</v>
      </c>
      <c r="D107" s="1222">
        <v>1170.83</v>
      </c>
      <c r="E107" s="1222">
        <f t="shared" si="87"/>
        <v>117.8193710691824</v>
      </c>
      <c r="F107" s="1278">
        <v>0.2</v>
      </c>
      <c r="G107" s="1222">
        <f t="shared" si="91"/>
        <v>23.56</v>
      </c>
      <c r="H107" s="1222">
        <f t="shared" si="89"/>
        <v>5.68</v>
      </c>
      <c r="I107" s="1223">
        <f t="shared" si="92"/>
        <v>29.24</v>
      </c>
      <c r="J107" s="1277">
        <v>28</v>
      </c>
      <c r="K107" s="1222">
        <f t="shared" si="93"/>
        <v>0.1761006289308176</v>
      </c>
      <c r="L107" s="1222">
        <v>1170.83</v>
      </c>
      <c r="M107" s="1247">
        <f t="shared" si="94"/>
        <v>206.18389937106915</v>
      </c>
      <c r="N107" s="1278">
        <v>1</v>
      </c>
      <c r="O107" s="1282">
        <f t="shared" si="95"/>
        <v>206.18</v>
      </c>
      <c r="P107" s="1282">
        <f t="shared" si="96"/>
        <v>49.67</v>
      </c>
      <c r="Q107" s="1284">
        <f t="shared" si="97"/>
        <v>255.85000000000002</v>
      </c>
    </row>
    <row r="108" spans="1:17" x14ac:dyDescent="0.25">
      <c r="A108" s="1146" t="s">
        <v>202</v>
      </c>
      <c r="B108" s="1302">
        <v>12</v>
      </c>
      <c r="C108" s="1289">
        <f t="shared" si="86"/>
        <v>7.5471698113207544E-2</v>
      </c>
      <c r="D108" s="1222">
        <v>1170.83</v>
      </c>
      <c r="E108" s="1222">
        <f t="shared" si="87"/>
        <v>88.364528301886779</v>
      </c>
      <c r="F108" s="1278">
        <v>0.2</v>
      </c>
      <c r="G108" s="1222">
        <f t="shared" si="91"/>
        <v>17.670000000000002</v>
      </c>
      <c r="H108" s="1222">
        <f t="shared" si="89"/>
        <v>4.26</v>
      </c>
      <c r="I108" s="1223">
        <f t="shared" si="92"/>
        <v>21.93</v>
      </c>
      <c r="J108" s="1277">
        <v>36</v>
      </c>
      <c r="K108" s="1222">
        <f t="shared" si="93"/>
        <v>0.22641509433962265</v>
      </c>
      <c r="L108" s="1222">
        <v>1170.83</v>
      </c>
      <c r="M108" s="1247">
        <f t="shared" si="94"/>
        <v>265.09358490566035</v>
      </c>
      <c r="N108" s="1278">
        <v>1</v>
      </c>
      <c r="O108" s="1282">
        <f t="shared" si="95"/>
        <v>265.08999999999997</v>
      </c>
      <c r="P108" s="1282">
        <f t="shared" si="96"/>
        <v>63.86</v>
      </c>
      <c r="Q108" s="1284">
        <f t="shared" si="97"/>
        <v>328.95</v>
      </c>
    </row>
    <row r="109" spans="1:17" x14ac:dyDescent="0.25">
      <c r="A109" s="1146" t="s">
        <v>200</v>
      </c>
      <c r="B109" s="1302"/>
      <c r="C109" s="1289"/>
      <c r="D109" s="1222"/>
      <c r="E109" s="1222"/>
      <c r="F109" s="1278"/>
      <c r="G109" s="1222"/>
      <c r="H109" s="1222"/>
      <c r="I109" s="1223"/>
      <c r="J109" s="1277">
        <v>32</v>
      </c>
      <c r="K109" s="1222">
        <f t="shared" si="93"/>
        <v>0.20125786163522014</v>
      </c>
      <c r="L109" s="1222">
        <v>1170.83</v>
      </c>
      <c r="M109" s="1247">
        <f t="shared" si="94"/>
        <v>235.63874213836479</v>
      </c>
      <c r="N109" s="1278">
        <v>1</v>
      </c>
      <c r="O109" s="1282">
        <f t="shared" si="95"/>
        <v>235.64</v>
      </c>
      <c r="P109" s="1282">
        <f t="shared" si="96"/>
        <v>56.77</v>
      </c>
      <c r="Q109" s="1284">
        <f t="shared" si="97"/>
        <v>292.40999999999997</v>
      </c>
    </row>
    <row r="110" spans="1:17" x14ac:dyDescent="0.25">
      <c r="A110" s="1146" t="s">
        <v>202</v>
      </c>
      <c r="B110" s="1302"/>
      <c r="C110" s="1289"/>
      <c r="D110" s="1222"/>
      <c r="E110" s="1222"/>
      <c r="F110" s="1278"/>
      <c r="G110" s="1222"/>
      <c r="H110" s="1222"/>
      <c r="I110" s="1223"/>
      <c r="J110" s="1277">
        <v>12</v>
      </c>
      <c r="K110" s="1222">
        <f t="shared" si="93"/>
        <v>7.5471698113207544E-2</v>
      </c>
      <c r="L110" s="1222">
        <v>1170.83</v>
      </c>
      <c r="M110" s="1247">
        <f t="shared" si="94"/>
        <v>88.364528301886779</v>
      </c>
      <c r="N110" s="1278">
        <v>1</v>
      </c>
      <c r="O110" s="1282">
        <f t="shared" si="95"/>
        <v>88.36</v>
      </c>
      <c r="P110" s="1282">
        <f t="shared" si="96"/>
        <v>21.29</v>
      </c>
      <c r="Q110" s="1284">
        <f t="shared" si="97"/>
        <v>109.65</v>
      </c>
    </row>
    <row r="111" spans="1:17" x14ac:dyDescent="0.25">
      <c r="A111" s="1146" t="s">
        <v>200</v>
      </c>
      <c r="B111" s="1302"/>
      <c r="C111" s="1289"/>
      <c r="D111" s="1222"/>
      <c r="E111" s="1222"/>
      <c r="F111" s="1278"/>
      <c r="G111" s="1222"/>
      <c r="H111" s="1222"/>
      <c r="I111" s="1223"/>
      <c r="J111" s="1277">
        <v>16</v>
      </c>
      <c r="K111" s="1222">
        <f t="shared" si="93"/>
        <v>0.10062893081761007</v>
      </c>
      <c r="L111" s="1222">
        <v>1199.95</v>
      </c>
      <c r="M111" s="1247">
        <f t="shared" si="94"/>
        <v>120.74968553459121</v>
      </c>
      <c r="N111" s="1278">
        <v>1</v>
      </c>
      <c r="O111" s="1282">
        <f t="shared" si="95"/>
        <v>120.75</v>
      </c>
      <c r="P111" s="1282">
        <f t="shared" si="96"/>
        <v>29.09</v>
      </c>
      <c r="Q111" s="1284">
        <f t="shared" si="97"/>
        <v>149.84</v>
      </c>
    </row>
    <row r="112" spans="1:17" x14ac:dyDescent="0.25">
      <c r="A112" s="1146" t="s">
        <v>203</v>
      </c>
      <c r="B112" s="1302">
        <v>40</v>
      </c>
      <c r="C112" s="1289">
        <f t="shared" si="86"/>
        <v>0.25157232704402516</v>
      </c>
      <c r="D112" s="1222">
        <v>1026</v>
      </c>
      <c r="E112" s="1222">
        <f t="shared" si="87"/>
        <v>258.11320754716979</v>
      </c>
      <c r="F112" s="1278">
        <v>0.2</v>
      </c>
      <c r="G112" s="1222">
        <f t="shared" si="91"/>
        <v>51.62</v>
      </c>
      <c r="H112" s="1222">
        <f t="shared" si="89"/>
        <v>12.44</v>
      </c>
      <c r="I112" s="1223">
        <f t="shared" si="92"/>
        <v>64.06</v>
      </c>
      <c r="J112" s="1277">
        <v>48</v>
      </c>
      <c r="K112" s="1222">
        <f t="shared" si="93"/>
        <v>0.30188679245283018</v>
      </c>
      <c r="L112" s="1222">
        <v>1026</v>
      </c>
      <c r="M112" s="1247">
        <f t="shared" si="94"/>
        <v>309.73584905660374</v>
      </c>
      <c r="N112" s="1278">
        <v>1</v>
      </c>
      <c r="O112" s="1282">
        <f t="shared" si="95"/>
        <v>309.74</v>
      </c>
      <c r="P112" s="1282">
        <f t="shared" si="96"/>
        <v>74.62</v>
      </c>
      <c r="Q112" s="1284">
        <f t="shared" si="97"/>
        <v>384.36</v>
      </c>
    </row>
    <row r="113" spans="1:17" x14ac:dyDescent="0.25">
      <c r="A113" s="1146" t="s">
        <v>204</v>
      </c>
      <c r="B113" s="1302">
        <v>16</v>
      </c>
      <c r="C113" s="1289">
        <f t="shared" si="86"/>
        <v>0.10062893081761007</v>
      </c>
      <c r="D113" s="1222">
        <v>1031.1300000000001</v>
      </c>
      <c r="E113" s="1222">
        <f t="shared" si="87"/>
        <v>103.76150943396227</v>
      </c>
      <c r="F113" s="1278">
        <v>0.2</v>
      </c>
      <c r="G113" s="1222">
        <f t="shared" si="91"/>
        <v>20.75</v>
      </c>
      <c r="H113" s="1222">
        <f t="shared" si="89"/>
        <v>5</v>
      </c>
      <c r="I113" s="1223">
        <f t="shared" si="92"/>
        <v>25.75</v>
      </c>
      <c r="J113" s="1277">
        <v>64</v>
      </c>
      <c r="K113" s="1222">
        <f t="shared" si="93"/>
        <v>0.40251572327044027</v>
      </c>
      <c r="L113" s="1222">
        <v>1031.1300000000001</v>
      </c>
      <c r="M113" s="1247">
        <f t="shared" si="94"/>
        <v>415.0460377358491</v>
      </c>
      <c r="N113" s="1278">
        <v>1</v>
      </c>
      <c r="O113" s="1282">
        <f t="shared" si="95"/>
        <v>415.05</v>
      </c>
      <c r="P113" s="1282">
        <f t="shared" si="96"/>
        <v>99.99</v>
      </c>
      <c r="Q113" s="1284">
        <f t="shared" si="97"/>
        <v>515.04</v>
      </c>
    </row>
    <row r="114" spans="1:17" x14ac:dyDescent="0.25">
      <c r="A114" s="1146" t="s">
        <v>205</v>
      </c>
      <c r="B114" s="1302">
        <v>12</v>
      </c>
      <c r="C114" s="1289">
        <f t="shared" si="86"/>
        <v>7.5471698113207544E-2</v>
      </c>
      <c r="D114" s="1222">
        <v>1031.1300000000001</v>
      </c>
      <c r="E114" s="1222">
        <f t="shared" si="87"/>
        <v>77.821132075471709</v>
      </c>
      <c r="F114" s="1278">
        <v>0.2</v>
      </c>
      <c r="G114" s="1222">
        <f t="shared" si="91"/>
        <v>15.56</v>
      </c>
      <c r="H114" s="1222">
        <f t="shared" si="89"/>
        <v>3.75</v>
      </c>
      <c r="I114" s="1223">
        <f t="shared" si="92"/>
        <v>19.310000000000002</v>
      </c>
      <c r="J114" s="1277">
        <v>72</v>
      </c>
      <c r="K114" s="1222">
        <f t="shared" si="93"/>
        <v>0.45283018867924529</v>
      </c>
      <c r="L114" s="1222">
        <v>1031.1300000000001</v>
      </c>
      <c r="M114" s="1247">
        <f t="shared" si="94"/>
        <v>466.92679245283023</v>
      </c>
      <c r="N114" s="1278">
        <v>1</v>
      </c>
      <c r="O114" s="1282">
        <f t="shared" si="95"/>
        <v>466.93</v>
      </c>
      <c r="P114" s="1282">
        <f t="shared" si="96"/>
        <v>112.48</v>
      </c>
      <c r="Q114" s="1284">
        <f t="shared" si="97"/>
        <v>579.41</v>
      </c>
    </row>
    <row r="115" spans="1:17" x14ac:dyDescent="0.25">
      <c r="A115" s="1146" t="s">
        <v>206</v>
      </c>
      <c r="B115" s="1302">
        <v>48</v>
      </c>
      <c r="C115" s="1289">
        <f t="shared" si="86"/>
        <v>0.30188679245283018</v>
      </c>
      <c r="D115" s="1222">
        <v>1031.1300000000001</v>
      </c>
      <c r="E115" s="1222">
        <f t="shared" si="87"/>
        <v>311.28452830188684</v>
      </c>
      <c r="F115" s="1278">
        <v>0.2</v>
      </c>
      <c r="G115" s="1222">
        <f t="shared" si="91"/>
        <v>62.26</v>
      </c>
      <c r="H115" s="1222">
        <f t="shared" si="89"/>
        <v>15</v>
      </c>
      <c r="I115" s="1223">
        <f t="shared" si="92"/>
        <v>77.259999999999991</v>
      </c>
      <c r="J115" s="1277">
        <v>44</v>
      </c>
      <c r="K115" s="1222">
        <f t="shared" si="93"/>
        <v>0.27672955974842767</v>
      </c>
      <c r="L115" s="1222">
        <v>1031.1300000000001</v>
      </c>
      <c r="M115" s="1247">
        <f t="shared" si="94"/>
        <v>285.34415094339624</v>
      </c>
      <c r="N115" s="1278">
        <v>1</v>
      </c>
      <c r="O115" s="1282">
        <f t="shared" si="95"/>
        <v>285.33999999999997</v>
      </c>
      <c r="P115" s="1282">
        <f t="shared" si="96"/>
        <v>68.739999999999995</v>
      </c>
      <c r="Q115" s="1284">
        <f t="shared" si="97"/>
        <v>354.08</v>
      </c>
    </row>
    <row r="116" spans="1:17" x14ac:dyDescent="0.25">
      <c r="A116" s="1146" t="s">
        <v>205</v>
      </c>
      <c r="B116" s="1302">
        <v>12</v>
      </c>
      <c r="C116" s="1289">
        <f t="shared" si="86"/>
        <v>7.5471698113207544E-2</v>
      </c>
      <c r="D116" s="1222">
        <v>1026</v>
      </c>
      <c r="E116" s="1222">
        <f t="shared" si="87"/>
        <v>77.433962264150935</v>
      </c>
      <c r="F116" s="1278">
        <v>0.2</v>
      </c>
      <c r="G116" s="1222">
        <f t="shared" si="91"/>
        <v>15.49</v>
      </c>
      <c r="H116" s="1222">
        <f t="shared" si="89"/>
        <v>3.73</v>
      </c>
      <c r="I116" s="1223">
        <f t="shared" si="92"/>
        <v>19.22</v>
      </c>
      <c r="J116" s="1277">
        <v>32</v>
      </c>
      <c r="K116" s="1222">
        <f t="shared" si="93"/>
        <v>0.20125786163522014</v>
      </c>
      <c r="L116" s="1222">
        <v>1026</v>
      </c>
      <c r="M116" s="1247">
        <f t="shared" si="94"/>
        <v>206.49056603773587</v>
      </c>
      <c r="N116" s="1278">
        <v>1</v>
      </c>
      <c r="O116" s="1282">
        <f t="shared" si="95"/>
        <v>206.49</v>
      </c>
      <c r="P116" s="1282">
        <f t="shared" si="96"/>
        <v>49.74</v>
      </c>
      <c r="Q116" s="1284">
        <f t="shared" si="97"/>
        <v>256.23</v>
      </c>
    </row>
    <row r="117" spans="1:17" x14ac:dyDescent="0.25">
      <c r="A117" s="1146" t="s">
        <v>205</v>
      </c>
      <c r="B117" s="1302"/>
      <c r="C117" s="1289"/>
      <c r="D117" s="1222"/>
      <c r="E117" s="1222"/>
      <c r="F117" s="1278"/>
      <c r="G117" s="1222"/>
      <c r="H117" s="1222"/>
      <c r="I117" s="1223"/>
      <c r="J117" s="1277">
        <v>16</v>
      </c>
      <c r="K117" s="1222">
        <f t="shared" si="93"/>
        <v>0.10062893081761007</v>
      </c>
      <c r="L117" s="1222">
        <v>1026</v>
      </c>
      <c r="M117" s="1247">
        <f t="shared" si="94"/>
        <v>103.24528301886794</v>
      </c>
      <c r="N117" s="1278">
        <v>1</v>
      </c>
      <c r="O117" s="1282">
        <f t="shared" si="95"/>
        <v>103.25</v>
      </c>
      <c r="P117" s="1282">
        <f t="shared" si="96"/>
        <v>24.87</v>
      </c>
      <c r="Q117" s="1284">
        <f t="shared" si="97"/>
        <v>128.12</v>
      </c>
    </row>
    <row r="118" spans="1:17" x14ac:dyDescent="0.25">
      <c r="A118" s="1146" t="s">
        <v>205</v>
      </c>
      <c r="B118" s="1302">
        <v>12</v>
      </c>
      <c r="C118" s="1289">
        <f t="shared" si="86"/>
        <v>7.5471698113207544E-2</v>
      </c>
      <c r="D118" s="1222">
        <v>1031.1300000000001</v>
      </c>
      <c r="E118" s="1222">
        <f t="shared" si="87"/>
        <v>77.821132075471709</v>
      </c>
      <c r="F118" s="1278">
        <v>0.2</v>
      </c>
      <c r="G118" s="1222">
        <f t="shared" si="91"/>
        <v>15.56</v>
      </c>
      <c r="H118" s="1222">
        <f t="shared" si="89"/>
        <v>3.75</v>
      </c>
      <c r="I118" s="1223">
        <f t="shared" si="92"/>
        <v>19.310000000000002</v>
      </c>
      <c r="J118" s="1277">
        <v>52</v>
      </c>
      <c r="K118" s="1222">
        <f t="shared" si="93"/>
        <v>0.32704402515723269</v>
      </c>
      <c r="L118" s="1222">
        <v>1031.1300000000001</v>
      </c>
      <c r="M118" s="1247">
        <f t="shared" si="94"/>
        <v>337.22490566037737</v>
      </c>
      <c r="N118" s="1278">
        <v>1</v>
      </c>
      <c r="O118" s="1282">
        <f t="shared" si="95"/>
        <v>337.22</v>
      </c>
      <c r="P118" s="1282">
        <f t="shared" si="96"/>
        <v>81.239999999999995</v>
      </c>
      <c r="Q118" s="1284">
        <f t="shared" si="97"/>
        <v>418.46000000000004</v>
      </c>
    </row>
    <row r="119" spans="1:17" x14ac:dyDescent="0.25">
      <c r="A119" s="1146" t="s">
        <v>207</v>
      </c>
      <c r="B119" s="1302">
        <v>2</v>
      </c>
      <c r="C119" s="1289">
        <f t="shared" si="86"/>
        <v>1.2578616352201259E-2</v>
      </c>
      <c r="D119" s="1222">
        <v>1532.63</v>
      </c>
      <c r="E119" s="1222">
        <f t="shared" si="87"/>
        <v>19.278364779874217</v>
      </c>
      <c r="F119" s="1278">
        <v>0.2</v>
      </c>
      <c r="G119" s="1222">
        <f t="shared" si="91"/>
        <v>3.86</v>
      </c>
      <c r="H119" s="1222">
        <f t="shared" si="89"/>
        <v>0.93</v>
      </c>
      <c r="I119" s="1223">
        <f t="shared" si="92"/>
        <v>4.79</v>
      </c>
      <c r="J119" s="1277"/>
      <c r="K119" s="1222"/>
      <c r="L119" s="1222"/>
      <c r="M119" s="1282"/>
      <c r="N119" s="1278"/>
      <c r="O119" s="1282"/>
      <c r="P119" s="1282"/>
      <c r="Q119" s="1284"/>
    </row>
    <row r="120" spans="1:17" x14ac:dyDescent="0.25">
      <c r="A120" s="1146" t="s">
        <v>208</v>
      </c>
      <c r="B120" s="1302">
        <v>4</v>
      </c>
      <c r="C120" s="1289">
        <f t="shared" si="86"/>
        <v>2.5157232704402517E-2</v>
      </c>
      <c r="D120" s="1222">
        <v>988.92</v>
      </c>
      <c r="E120" s="1222">
        <f t="shared" si="87"/>
        <v>24.878490566037737</v>
      </c>
      <c r="F120" s="1278">
        <v>0.2</v>
      </c>
      <c r="G120" s="1222">
        <f t="shared" si="91"/>
        <v>4.9800000000000004</v>
      </c>
      <c r="H120" s="1222">
        <f t="shared" si="89"/>
        <v>1.2</v>
      </c>
      <c r="I120" s="1223">
        <f t="shared" si="92"/>
        <v>6.1800000000000006</v>
      </c>
      <c r="J120" s="1277"/>
      <c r="K120" s="1222"/>
      <c r="L120" s="1222"/>
      <c r="M120" s="1282"/>
      <c r="N120" s="1278"/>
      <c r="O120" s="1282"/>
      <c r="P120" s="1282"/>
      <c r="Q120" s="1284"/>
    </row>
    <row r="121" spans="1:17" x14ac:dyDescent="0.25">
      <c r="A121" s="1146" t="s">
        <v>173</v>
      </c>
      <c r="B121" s="1302">
        <v>2</v>
      </c>
      <c r="C121" s="1289">
        <f t="shared" si="86"/>
        <v>1.2578616352201259E-2</v>
      </c>
      <c r="D121" s="1222">
        <v>1145.7</v>
      </c>
      <c r="E121" s="1222">
        <f t="shared" si="87"/>
        <v>14.411320754716982</v>
      </c>
      <c r="F121" s="1278">
        <v>0.2</v>
      </c>
      <c r="G121" s="1222">
        <f t="shared" si="91"/>
        <v>2.88</v>
      </c>
      <c r="H121" s="1222">
        <f t="shared" si="89"/>
        <v>0.69</v>
      </c>
      <c r="I121" s="1223">
        <f t="shared" si="92"/>
        <v>3.57</v>
      </c>
      <c r="J121" s="1277"/>
      <c r="K121" s="1222"/>
      <c r="L121" s="1222"/>
      <c r="M121" s="1282"/>
      <c r="N121" s="1278"/>
      <c r="O121" s="1282"/>
      <c r="P121" s="1282"/>
      <c r="Q121" s="1284"/>
    </row>
    <row r="122" spans="1:17" ht="66" x14ac:dyDescent="0.25">
      <c r="A122" s="1169" t="s">
        <v>9</v>
      </c>
      <c r="B122" s="1301">
        <f>SUM(B123:B150)</f>
        <v>872</v>
      </c>
      <c r="C122" s="997">
        <f t="shared" ref="C122:I122" si="98">SUM(C123:C150)</f>
        <v>5.4842767295597481</v>
      </c>
      <c r="D122" s="1095"/>
      <c r="E122" s="1095"/>
      <c r="F122" s="1095"/>
      <c r="G122" s="1095">
        <f t="shared" si="98"/>
        <v>1026.5700000000002</v>
      </c>
      <c r="H122" s="1095">
        <f t="shared" si="98"/>
        <v>247.29000000000005</v>
      </c>
      <c r="I122" s="1096">
        <f t="shared" si="98"/>
        <v>1273.8600000000001</v>
      </c>
      <c r="J122" s="1327">
        <f>SUM(J123:J150)</f>
        <v>2423</v>
      </c>
      <c r="K122" s="1280">
        <f t="shared" ref="K122" si="99">SUM(K123:K150)</f>
        <v>15.238993710691823</v>
      </c>
      <c r="L122" s="1314"/>
      <c r="M122" s="1314"/>
      <c r="N122" s="1316"/>
      <c r="O122" s="1314">
        <f t="shared" ref="O122" si="100">SUM(O123:O150)</f>
        <v>14123.13</v>
      </c>
      <c r="P122" s="1314">
        <f t="shared" ref="P122" si="101">SUM(P123:P150)</f>
        <v>3402.3100000000009</v>
      </c>
      <c r="Q122" s="1315">
        <f t="shared" ref="Q122" si="102">SUM(Q123:Q150)</f>
        <v>17525.439999999999</v>
      </c>
    </row>
    <row r="123" spans="1:17" x14ac:dyDescent="0.25">
      <c r="A123" s="1146" t="s">
        <v>209</v>
      </c>
      <c r="B123" s="1302">
        <v>48</v>
      </c>
      <c r="C123" s="1289">
        <f t="shared" ref="C123:C150" si="103">B123/159</f>
        <v>0.30188679245283018</v>
      </c>
      <c r="D123" s="1279">
        <v>959.78</v>
      </c>
      <c r="E123" s="1222">
        <f t="shared" ref="E123:E150" si="104">C123*D123</f>
        <v>289.74490566037736</v>
      </c>
      <c r="F123" s="1278">
        <v>0.2</v>
      </c>
      <c r="G123" s="1222">
        <f t="shared" ref="G123" si="105">ROUND(E123*F123,2)</f>
        <v>57.95</v>
      </c>
      <c r="H123" s="1222">
        <f t="shared" ref="H123" si="106">ROUND(G123*0.2409,2)</f>
        <v>13.96</v>
      </c>
      <c r="I123" s="1223">
        <f t="shared" ref="I123" si="107">G123+H123</f>
        <v>71.91</v>
      </c>
      <c r="J123" s="1277">
        <v>120</v>
      </c>
      <c r="K123" s="1222">
        <f>J123/159</f>
        <v>0.75471698113207553</v>
      </c>
      <c r="L123" s="1222">
        <v>959.78</v>
      </c>
      <c r="M123" s="1247">
        <f>K123*L123</f>
        <v>724.36226415094347</v>
      </c>
      <c r="N123" s="1278">
        <v>1</v>
      </c>
      <c r="O123" s="1247">
        <f t="shared" ref="O123" si="108">ROUND(M123*N123,2)</f>
        <v>724.36</v>
      </c>
      <c r="P123" s="1247">
        <f t="shared" ref="P123" si="109">ROUND(O123*0.2409,2)</f>
        <v>174.5</v>
      </c>
      <c r="Q123" s="1283">
        <f t="shared" ref="Q123" si="110">O123+P123</f>
        <v>898.86</v>
      </c>
    </row>
    <row r="124" spans="1:17" x14ac:dyDescent="0.25">
      <c r="A124" s="1146" t="s">
        <v>209</v>
      </c>
      <c r="B124" s="1302"/>
      <c r="C124" s="1289"/>
      <c r="D124" s="1279"/>
      <c r="E124" s="1222"/>
      <c r="F124" s="1278"/>
      <c r="G124" s="1222"/>
      <c r="H124" s="1222"/>
      <c r="I124" s="1223"/>
      <c r="J124" s="1277">
        <v>40</v>
      </c>
      <c r="K124" s="1222">
        <f t="shared" ref="K124:K150" si="111">J124/159</f>
        <v>0.25157232704402516</v>
      </c>
      <c r="L124" s="1222">
        <v>959.78</v>
      </c>
      <c r="M124" s="1247">
        <f t="shared" ref="M124:M150" si="112">K124*L124</f>
        <v>241.45408805031445</v>
      </c>
      <c r="N124" s="1278">
        <v>1</v>
      </c>
      <c r="O124" s="1247">
        <f t="shared" ref="O124:O150" si="113">ROUND(M124*N124,2)</f>
        <v>241.45</v>
      </c>
      <c r="P124" s="1247">
        <f t="shared" ref="P124:P150" si="114">ROUND(O124*0.2409,2)</f>
        <v>58.17</v>
      </c>
      <c r="Q124" s="1283">
        <f t="shared" ref="Q124:Q150" si="115">O124+P124</f>
        <v>299.62</v>
      </c>
    </row>
    <row r="125" spans="1:17" x14ac:dyDescent="0.25">
      <c r="A125" s="1146" t="s">
        <v>210</v>
      </c>
      <c r="B125" s="1302">
        <v>28</v>
      </c>
      <c r="C125" s="1289">
        <f t="shared" si="103"/>
        <v>0.1761006289308176</v>
      </c>
      <c r="D125" s="1279">
        <v>959.78</v>
      </c>
      <c r="E125" s="1222">
        <f t="shared" si="104"/>
        <v>169.0178616352201</v>
      </c>
      <c r="F125" s="1278">
        <v>0.2</v>
      </c>
      <c r="G125" s="1222">
        <f t="shared" ref="G125:G150" si="116">ROUND(E125*F125,2)</f>
        <v>33.799999999999997</v>
      </c>
      <c r="H125" s="1222">
        <f t="shared" ref="H125:H150" si="117">ROUND(G125*0.2409,2)</f>
        <v>8.14</v>
      </c>
      <c r="I125" s="1223">
        <f t="shared" ref="I125:I150" si="118">G125+H125</f>
        <v>41.94</v>
      </c>
      <c r="J125" s="1277">
        <v>28</v>
      </c>
      <c r="K125" s="1222">
        <f t="shared" si="111"/>
        <v>0.1761006289308176</v>
      </c>
      <c r="L125" s="1222">
        <v>959.78</v>
      </c>
      <c r="M125" s="1247">
        <f t="shared" si="112"/>
        <v>169.0178616352201</v>
      </c>
      <c r="N125" s="1278">
        <v>1</v>
      </c>
      <c r="O125" s="1247">
        <f t="shared" si="113"/>
        <v>169.02</v>
      </c>
      <c r="P125" s="1247">
        <f t="shared" si="114"/>
        <v>40.72</v>
      </c>
      <c r="Q125" s="1283">
        <f t="shared" si="115"/>
        <v>209.74</v>
      </c>
    </row>
    <row r="126" spans="1:17" x14ac:dyDescent="0.25">
      <c r="A126" s="1146" t="s">
        <v>210</v>
      </c>
      <c r="B126" s="1302">
        <v>24</v>
      </c>
      <c r="C126" s="1289">
        <f t="shared" si="103"/>
        <v>0.15094339622641509</v>
      </c>
      <c r="D126" s="1279">
        <v>959.78</v>
      </c>
      <c r="E126" s="1222">
        <f t="shared" si="104"/>
        <v>144.87245283018868</v>
      </c>
      <c r="F126" s="1278">
        <v>0.2</v>
      </c>
      <c r="G126" s="1222">
        <f t="shared" si="116"/>
        <v>28.97</v>
      </c>
      <c r="H126" s="1222">
        <f t="shared" si="117"/>
        <v>6.98</v>
      </c>
      <c r="I126" s="1223">
        <f t="shared" si="118"/>
        <v>35.950000000000003</v>
      </c>
      <c r="J126" s="1277">
        <v>168</v>
      </c>
      <c r="K126" s="1222">
        <f t="shared" si="111"/>
        <v>1.0566037735849056</v>
      </c>
      <c r="L126" s="1222">
        <v>959.78</v>
      </c>
      <c r="M126" s="1247">
        <f t="shared" si="112"/>
        <v>1014.1071698113207</v>
      </c>
      <c r="N126" s="1278">
        <v>1</v>
      </c>
      <c r="O126" s="1247">
        <f t="shared" si="113"/>
        <v>1014.11</v>
      </c>
      <c r="P126" s="1247">
        <f t="shared" si="114"/>
        <v>244.3</v>
      </c>
      <c r="Q126" s="1283">
        <f t="shared" si="115"/>
        <v>1258.4100000000001</v>
      </c>
    </row>
    <row r="127" spans="1:17" x14ac:dyDescent="0.25">
      <c r="A127" s="1146" t="s">
        <v>210</v>
      </c>
      <c r="B127" s="1302">
        <v>48</v>
      </c>
      <c r="C127" s="1289">
        <f t="shared" si="103"/>
        <v>0.30188679245283018</v>
      </c>
      <c r="D127" s="1279">
        <v>959.78</v>
      </c>
      <c r="E127" s="1222">
        <f t="shared" si="104"/>
        <v>289.74490566037736</v>
      </c>
      <c r="F127" s="1278">
        <v>0.2</v>
      </c>
      <c r="G127" s="1222">
        <f t="shared" si="116"/>
        <v>57.95</v>
      </c>
      <c r="H127" s="1222">
        <f t="shared" si="117"/>
        <v>13.96</v>
      </c>
      <c r="I127" s="1223">
        <f t="shared" si="118"/>
        <v>71.91</v>
      </c>
      <c r="J127" s="1277">
        <v>128</v>
      </c>
      <c r="K127" s="1222">
        <f t="shared" si="111"/>
        <v>0.80503144654088055</v>
      </c>
      <c r="L127" s="1222">
        <v>959.78</v>
      </c>
      <c r="M127" s="1247">
        <f t="shared" si="112"/>
        <v>772.65308176100632</v>
      </c>
      <c r="N127" s="1278">
        <v>1</v>
      </c>
      <c r="O127" s="1247">
        <f t="shared" si="113"/>
        <v>772.65</v>
      </c>
      <c r="P127" s="1247">
        <f t="shared" si="114"/>
        <v>186.13</v>
      </c>
      <c r="Q127" s="1283">
        <f t="shared" si="115"/>
        <v>958.78</v>
      </c>
    </row>
    <row r="128" spans="1:17" x14ac:dyDescent="0.25">
      <c r="A128" s="1146" t="s">
        <v>210</v>
      </c>
      <c r="B128" s="1302">
        <v>64</v>
      </c>
      <c r="C128" s="1289">
        <f t="shared" si="103"/>
        <v>0.40251572327044027</v>
      </c>
      <c r="D128" s="1279">
        <v>959.78</v>
      </c>
      <c r="E128" s="1222">
        <f t="shared" si="104"/>
        <v>386.32654088050316</v>
      </c>
      <c r="F128" s="1278">
        <v>0.2</v>
      </c>
      <c r="G128" s="1222">
        <f t="shared" si="116"/>
        <v>77.27</v>
      </c>
      <c r="H128" s="1222">
        <f t="shared" si="117"/>
        <v>18.61</v>
      </c>
      <c r="I128" s="1223">
        <f t="shared" si="118"/>
        <v>95.88</v>
      </c>
      <c r="J128" s="1277">
        <v>112</v>
      </c>
      <c r="K128" s="1222">
        <f t="shared" si="111"/>
        <v>0.70440251572327039</v>
      </c>
      <c r="L128" s="1222">
        <v>959.78</v>
      </c>
      <c r="M128" s="1247">
        <f t="shared" si="112"/>
        <v>676.0714465408804</v>
      </c>
      <c r="N128" s="1278">
        <v>1</v>
      </c>
      <c r="O128" s="1247">
        <f t="shared" si="113"/>
        <v>676.07</v>
      </c>
      <c r="P128" s="1247">
        <f t="shared" si="114"/>
        <v>162.87</v>
      </c>
      <c r="Q128" s="1283">
        <f t="shared" si="115"/>
        <v>838.94</v>
      </c>
    </row>
    <row r="129" spans="1:17" x14ac:dyDescent="0.25">
      <c r="A129" s="1146" t="s">
        <v>210</v>
      </c>
      <c r="B129" s="1302">
        <v>16</v>
      </c>
      <c r="C129" s="1289">
        <f t="shared" si="103"/>
        <v>0.10062893081761007</v>
      </c>
      <c r="D129" s="1279">
        <v>959.78</v>
      </c>
      <c r="E129" s="1222">
        <f t="shared" si="104"/>
        <v>96.58163522012579</v>
      </c>
      <c r="F129" s="1278">
        <v>0.2</v>
      </c>
      <c r="G129" s="1222">
        <f t="shared" si="116"/>
        <v>19.32</v>
      </c>
      <c r="H129" s="1222">
        <f t="shared" si="117"/>
        <v>4.6500000000000004</v>
      </c>
      <c r="I129" s="1223">
        <f t="shared" si="118"/>
        <v>23.97</v>
      </c>
      <c r="J129" s="1277">
        <v>48</v>
      </c>
      <c r="K129" s="1222">
        <f t="shared" si="111"/>
        <v>0.30188679245283018</v>
      </c>
      <c r="L129" s="1222">
        <v>959.78</v>
      </c>
      <c r="M129" s="1247">
        <f t="shared" si="112"/>
        <v>289.74490566037736</v>
      </c>
      <c r="N129" s="1278">
        <v>1</v>
      </c>
      <c r="O129" s="1247">
        <f t="shared" si="113"/>
        <v>289.74</v>
      </c>
      <c r="P129" s="1247">
        <f t="shared" si="114"/>
        <v>69.8</v>
      </c>
      <c r="Q129" s="1283">
        <f t="shared" si="115"/>
        <v>359.54</v>
      </c>
    </row>
    <row r="130" spans="1:17" x14ac:dyDescent="0.25">
      <c r="A130" s="1146" t="s">
        <v>210</v>
      </c>
      <c r="B130" s="1302">
        <v>24</v>
      </c>
      <c r="C130" s="1289">
        <f t="shared" si="103"/>
        <v>0.15094339622641509</v>
      </c>
      <c r="D130" s="1279">
        <v>955</v>
      </c>
      <c r="E130" s="1222">
        <f t="shared" si="104"/>
        <v>144.15094339622641</v>
      </c>
      <c r="F130" s="1278">
        <v>0.2</v>
      </c>
      <c r="G130" s="1222">
        <f t="shared" si="116"/>
        <v>28.83</v>
      </c>
      <c r="H130" s="1222">
        <f t="shared" si="117"/>
        <v>6.95</v>
      </c>
      <c r="I130" s="1223">
        <f t="shared" si="118"/>
        <v>35.78</v>
      </c>
      <c r="J130" s="1277">
        <v>56</v>
      </c>
      <c r="K130" s="1222">
        <f t="shared" si="111"/>
        <v>0.3522012578616352</v>
      </c>
      <c r="L130" s="1222">
        <v>955</v>
      </c>
      <c r="M130" s="1247">
        <f t="shared" si="112"/>
        <v>336.35220125786162</v>
      </c>
      <c r="N130" s="1278">
        <v>1</v>
      </c>
      <c r="O130" s="1247">
        <f t="shared" si="113"/>
        <v>336.35</v>
      </c>
      <c r="P130" s="1247">
        <f t="shared" si="114"/>
        <v>81.03</v>
      </c>
      <c r="Q130" s="1283">
        <f t="shared" si="115"/>
        <v>417.38</v>
      </c>
    </row>
    <row r="131" spans="1:17" x14ac:dyDescent="0.25">
      <c r="A131" s="1146" t="s">
        <v>210</v>
      </c>
      <c r="B131" s="1302">
        <v>40</v>
      </c>
      <c r="C131" s="1289">
        <f t="shared" si="103"/>
        <v>0.25157232704402516</v>
      </c>
      <c r="D131" s="1279">
        <v>959.78</v>
      </c>
      <c r="E131" s="1222">
        <f t="shared" si="104"/>
        <v>241.45408805031445</v>
      </c>
      <c r="F131" s="1278">
        <v>0.2</v>
      </c>
      <c r="G131" s="1222">
        <f t="shared" si="116"/>
        <v>48.29</v>
      </c>
      <c r="H131" s="1222">
        <f t="shared" si="117"/>
        <v>11.63</v>
      </c>
      <c r="I131" s="1223">
        <f t="shared" si="118"/>
        <v>59.92</v>
      </c>
      <c r="J131" s="1277">
        <v>112</v>
      </c>
      <c r="K131" s="1222">
        <f t="shared" si="111"/>
        <v>0.70440251572327039</v>
      </c>
      <c r="L131" s="1222">
        <v>959.78</v>
      </c>
      <c r="M131" s="1247">
        <f t="shared" si="112"/>
        <v>676.0714465408804</v>
      </c>
      <c r="N131" s="1278">
        <v>1</v>
      </c>
      <c r="O131" s="1247">
        <f t="shared" si="113"/>
        <v>676.07</v>
      </c>
      <c r="P131" s="1247">
        <f t="shared" si="114"/>
        <v>162.87</v>
      </c>
      <c r="Q131" s="1283">
        <f t="shared" si="115"/>
        <v>838.94</v>
      </c>
    </row>
    <row r="132" spans="1:17" x14ac:dyDescent="0.25">
      <c r="A132" s="1146" t="s">
        <v>210</v>
      </c>
      <c r="B132" s="1302">
        <v>48</v>
      </c>
      <c r="C132" s="1289">
        <f t="shared" si="103"/>
        <v>0.30188679245283018</v>
      </c>
      <c r="D132" s="1279">
        <v>959.78</v>
      </c>
      <c r="E132" s="1222">
        <f t="shared" si="104"/>
        <v>289.74490566037736</v>
      </c>
      <c r="F132" s="1278">
        <v>0.2</v>
      </c>
      <c r="G132" s="1222">
        <f t="shared" si="116"/>
        <v>57.95</v>
      </c>
      <c r="H132" s="1222">
        <f t="shared" si="117"/>
        <v>13.96</v>
      </c>
      <c r="I132" s="1223">
        <f t="shared" si="118"/>
        <v>71.91</v>
      </c>
      <c r="J132" s="1277">
        <v>64</v>
      </c>
      <c r="K132" s="1222">
        <f t="shared" si="111"/>
        <v>0.40251572327044027</v>
      </c>
      <c r="L132" s="1222">
        <v>959.78</v>
      </c>
      <c r="M132" s="1247">
        <f t="shared" si="112"/>
        <v>386.32654088050316</v>
      </c>
      <c r="N132" s="1278">
        <v>1</v>
      </c>
      <c r="O132" s="1247">
        <f t="shared" si="113"/>
        <v>386.33</v>
      </c>
      <c r="P132" s="1247">
        <f t="shared" si="114"/>
        <v>93.07</v>
      </c>
      <c r="Q132" s="1283">
        <f t="shared" si="115"/>
        <v>479.4</v>
      </c>
    </row>
    <row r="133" spans="1:17" x14ac:dyDescent="0.25">
      <c r="A133" s="1146" t="s">
        <v>210</v>
      </c>
      <c r="B133" s="1302">
        <v>48</v>
      </c>
      <c r="C133" s="1289">
        <f t="shared" si="103"/>
        <v>0.30188679245283018</v>
      </c>
      <c r="D133" s="1279">
        <v>964.55</v>
      </c>
      <c r="E133" s="1222">
        <f t="shared" si="104"/>
        <v>291.18490566037735</v>
      </c>
      <c r="F133" s="1278">
        <v>0.2</v>
      </c>
      <c r="G133" s="1222">
        <f t="shared" si="116"/>
        <v>58.24</v>
      </c>
      <c r="H133" s="1222">
        <f t="shared" si="117"/>
        <v>14.03</v>
      </c>
      <c r="I133" s="1223">
        <f t="shared" si="118"/>
        <v>72.27</v>
      </c>
      <c r="J133" s="1277">
        <v>136</v>
      </c>
      <c r="K133" s="1222">
        <f t="shared" si="111"/>
        <v>0.85534591194968557</v>
      </c>
      <c r="L133" s="1222">
        <v>964.55</v>
      </c>
      <c r="M133" s="1247">
        <f t="shared" si="112"/>
        <v>825.02389937106921</v>
      </c>
      <c r="N133" s="1278">
        <v>1</v>
      </c>
      <c r="O133" s="1247">
        <f t="shared" si="113"/>
        <v>825.02</v>
      </c>
      <c r="P133" s="1247">
        <f t="shared" si="114"/>
        <v>198.75</v>
      </c>
      <c r="Q133" s="1283">
        <f t="shared" si="115"/>
        <v>1023.77</v>
      </c>
    </row>
    <row r="134" spans="1:17" x14ac:dyDescent="0.25">
      <c r="A134" s="1146" t="s">
        <v>210</v>
      </c>
      <c r="B134" s="1302">
        <v>48</v>
      </c>
      <c r="C134" s="1289">
        <f t="shared" si="103"/>
        <v>0.30188679245283018</v>
      </c>
      <c r="D134" s="1279">
        <v>959.78</v>
      </c>
      <c r="E134" s="1222">
        <f t="shared" si="104"/>
        <v>289.74490566037736</v>
      </c>
      <c r="F134" s="1278">
        <v>0.2</v>
      </c>
      <c r="G134" s="1222">
        <f t="shared" si="116"/>
        <v>57.95</v>
      </c>
      <c r="H134" s="1222">
        <f t="shared" si="117"/>
        <v>13.96</v>
      </c>
      <c r="I134" s="1223">
        <f t="shared" si="118"/>
        <v>71.91</v>
      </c>
      <c r="J134" s="1277">
        <v>168</v>
      </c>
      <c r="K134" s="1222">
        <f t="shared" si="111"/>
        <v>1.0566037735849056</v>
      </c>
      <c r="L134" s="1222">
        <v>959.78</v>
      </c>
      <c r="M134" s="1247">
        <f t="shared" si="112"/>
        <v>1014.1071698113207</v>
      </c>
      <c r="N134" s="1278">
        <v>1</v>
      </c>
      <c r="O134" s="1247">
        <f t="shared" si="113"/>
        <v>1014.11</v>
      </c>
      <c r="P134" s="1247">
        <f t="shared" si="114"/>
        <v>244.3</v>
      </c>
      <c r="Q134" s="1283">
        <f t="shared" si="115"/>
        <v>1258.4100000000001</v>
      </c>
    </row>
    <row r="135" spans="1:17" x14ac:dyDescent="0.25">
      <c r="A135" s="1146" t="s">
        <v>210</v>
      </c>
      <c r="B135" s="1302">
        <v>32</v>
      </c>
      <c r="C135" s="1289">
        <f t="shared" si="103"/>
        <v>0.20125786163522014</v>
      </c>
      <c r="D135" s="1279">
        <v>959.78</v>
      </c>
      <c r="E135" s="1222">
        <f t="shared" si="104"/>
        <v>193.16327044025158</v>
      </c>
      <c r="F135" s="1278">
        <v>0.2</v>
      </c>
      <c r="G135" s="1222">
        <f t="shared" si="116"/>
        <v>38.630000000000003</v>
      </c>
      <c r="H135" s="1222">
        <f t="shared" si="117"/>
        <v>9.31</v>
      </c>
      <c r="I135" s="1223">
        <f t="shared" si="118"/>
        <v>47.940000000000005</v>
      </c>
      <c r="J135" s="1277"/>
      <c r="K135" s="1222"/>
      <c r="L135" s="1222"/>
      <c r="M135" s="1247"/>
      <c r="N135" s="1278"/>
      <c r="O135" s="1247"/>
      <c r="P135" s="1247"/>
      <c r="Q135" s="1283"/>
    </row>
    <row r="136" spans="1:17" x14ac:dyDescent="0.25">
      <c r="A136" s="1146" t="s">
        <v>210</v>
      </c>
      <c r="B136" s="1302">
        <v>24</v>
      </c>
      <c r="C136" s="1289">
        <f t="shared" si="103"/>
        <v>0.15094339622641509</v>
      </c>
      <c r="D136" s="1279">
        <v>959.78</v>
      </c>
      <c r="E136" s="1222">
        <f t="shared" si="104"/>
        <v>144.87245283018868</v>
      </c>
      <c r="F136" s="1278">
        <v>0.2</v>
      </c>
      <c r="G136" s="1222">
        <f t="shared" si="116"/>
        <v>28.97</v>
      </c>
      <c r="H136" s="1222">
        <f t="shared" si="117"/>
        <v>6.98</v>
      </c>
      <c r="I136" s="1223">
        <f t="shared" si="118"/>
        <v>35.950000000000003</v>
      </c>
      <c r="J136" s="1277">
        <v>48</v>
      </c>
      <c r="K136" s="1222">
        <f t="shared" si="111"/>
        <v>0.30188679245283018</v>
      </c>
      <c r="L136" s="1222">
        <v>959.78</v>
      </c>
      <c r="M136" s="1247">
        <f t="shared" si="112"/>
        <v>289.74490566037736</v>
      </c>
      <c r="N136" s="1278">
        <v>1</v>
      </c>
      <c r="O136" s="1247">
        <f t="shared" si="113"/>
        <v>289.74</v>
      </c>
      <c r="P136" s="1247">
        <f t="shared" si="114"/>
        <v>69.8</v>
      </c>
      <c r="Q136" s="1283">
        <f t="shared" si="115"/>
        <v>359.54</v>
      </c>
    </row>
    <row r="137" spans="1:17" x14ac:dyDescent="0.25">
      <c r="A137" s="1146" t="s">
        <v>210</v>
      </c>
      <c r="B137" s="1302">
        <v>16</v>
      </c>
      <c r="C137" s="1289">
        <f t="shared" si="103"/>
        <v>0.10062893081761007</v>
      </c>
      <c r="D137" s="1279">
        <v>959.78</v>
      </c>
      <c r="E137" s="1222">
        <f t="shared" si="104"/>
        <v>96.58163522012579</v>
      </c>
      <c r="F137" s="1278">
        <v>0.2</v>
      </c>
      <c r="G137" s="1222">
        <f t="shared" si="116"/>
        <v>19.32</v>
      </c>
      <c r="H137" s="1222">
        <f t="shared" si="117"/>
        <v>4.6500000000000004</v>
      </c>
      <c r="I137" s="1223">
        <f t="shared" si="118"/>
        <v>23.97</v>
      </c>
      <c r="J137" s="1277">
        <v>60</v>
      </c>
      <c r="K137" s="1222">
        <f t="shared" si="111"/>
        <v>0.37735849056603776</v>
      </c>
      <c r="L137" s="1222">
        <v>959.78</v>
      </c>
      <c r="M137" s="1247">
        <f t="shared" si="112"/>
        <v>362.18113207547174</v>
      </c>
      <c r="N137" s="1278">
        <v>1</v>
      </c>
      <c r="O137" s="1247">
        <f t="shared" si="113"/>
        <v>362.18</v>
      </c>
      <c r="P137" s="1247">
        <f t="shared" si="114"/>
        <v>87.25</v>
      </c>
      <c r="Q137" s="1283">
        <f t="shared" si="115"/>
        <v>449.43</v>
      </c>
    </row>
    <row r="138" spans="1:17" x14ac:dyDescent="0.25">
      <c r="A138" s="1146" t="s">
        <v>210</v>
      </c>
      <c r="B138" s="1302">
        <v>72</v>
      </c>
      <c r="C138" s="1289">
        <f t="shared" si="103"/>
        <v>0.45283018867924529</v>
      </c>
      <c r="D138" s="1279">
        <v>964.55</v>
      </c>
      <c r="E138" s="1222">
        <f t="shared" si="104"/>
        <v>436.77735849056603</v>
      </c>
      <c r="F138" s="1278">
        <v>0.2</v>
      </c>
      <c r="G138" s="1222">
        <f t="shared" si="116"/>
        <v>87.36</v>
      </c>
      <c r="H138" s="1222">
        <f t="shared" si="117"/>
        <v>21.05</v>
      </c>
      <c r="I138" s="1223">
        <f t="shared" si="118"/>
        <v>108.41</v>
      </c>
      <c r="J138" s="1277">
        <v>120</v>
      </c>
      <c r="K138" s="1222">
        <f t="shared" si="111"/>
        <v>0.75471698113207553</v>
      </c>
      <c r="L138" s="1222">
        <v>964.55</v>
      </c>
      <c r="M138" s="1247">
        <f t="shared" si="112"/>
        <v>727.96226415094338</v>
      </c>
      <c r="N138" s="1278">
        <v>1</v>
      </c>
      <c r="O138" s="1247">
        <f t="shared" si="113"/>
        <v>727.96</v>
      </c>
      <c r="P138" s="1247">
        <f t="shared" si="114"/>
        <v>175.37</v>
      </c>
      <c r="Q138" s="1283">
        <f t="shared" si="115"/>
        <v>903.33</v>
      </c>
    </row>
    <row r="139" spans="1:17" x14ac:dyDescent="0.25">
      <c r="A139" s="1146" t="s">
        <v>210</v>
      </c>
      <c r="B139" s="1302">
        <v>24</v>
      </c>
      <c r="C139" s="1289">
        <f t="shared" si="103"/>
        <v>0.15094339622641509</v>
      </c>
      <c r="D139" s="1279">
        <v>955</v>
      </c>
      <c r="E139" s="1222">
        <f t="shared" si="104"/>
        <v>144.15094339622641</v>
      </c>
      <c r="F139" s="1278">
        <v>0.2</v>
      </c>
      <c r="G139" s="1222">
        <f t="shared" si="116"/>
        <v>28.83</v>
      </c>
      <c r="H139" s="1222">
        <f t="shared" si="117"/>
        <v>6.95</v>
      </c>
      <c r="I139" s="1223">
        <f t="shared" si="118"/>
        <v>35.78</v>
      </c>
      <c r="J139" s="1277">
        <v>144</v>
      </c>
      <c r="K139" s="1222">
        <f t="shared" si="111"/>
        <v>0.90566037735849059</v>
      </c>
      <c r="L139" s="1222">
        <v>955</v>
      </c>
      <c r="M139" s="1247">
        <f t="shared" si="112"/>
        <v>864.90566037735846</v>
      </c>
      <c r="N139" s="1278">
        <v>1</v>
      </c>
      <c r="O139" s="1247">
        <f t="shared" si="113"/>
        <v>864.91</v>
      </c>
      <c r="P139" s="1247">
        <f t="shared" si="114"/>
        <v>208.36</v>
      </c>
      <c r="Q139" s="1283">
        <f t="shared" si="115"/>
        <v>1073.27</v>
      </c>
    </row>
    <row r="140" spans="1:17" x14ac:dyDescent="0.25">
      <c r="A140" s="1146" t="s">
        <v>175</v>
      </c>
      <c r="B140" s="1302"/>
      <c r="C140" s="1289"/>
      <c r="D140" s="1279"/>
      <c r="E140" s="1222"/>
      <c r="F140" s="1278"/>
      <c r="G140" s="1222"/>
      <c r="H140" s="1222"/>
      <c r="I140" s="1223"/>
      <c r="J140" s="1277">
        <v>120</v>
      </c>
      <c r="K140" s="1222">
        <f t="shared" si="111"/>
        <v>0.75471698113207553</v>
      </c>
      <c r="L140" s="1222">
        <v>857.99</v>
      </c>
      <c r="M140" s="1247">
        <f t="shared" si="112"/>
        <v>647.53962264150948</v>
      </c>
      <c r="N140" s="1278">
        <v>1</v>
      </c>
      <c r="O140" s="1247">
        <f t="shared" si="113"/>
        <v>647.54</v>
      </c>
      <c r="P140" s="1247">
        <f t="shared" si="114"/>
        <v>155.99</v>
      </c>
      <c r="Q140" s="1283">
        <f t="shared" si="115"/>
        <v>803.53</v>
      </c>
    </row>
    <row r="141" spans="1:17" x14ac:dyDescent="0.25">
      <c r="A141" s="1146" t="s">
        <v>175</v>
      </c>
      <c r="B141" s="1302"/>
      <c r="C141" s="1289"/>
      <c r="D141" s="1279"/>
      <c r="E141" s="1222"/>
      <c r="F141" s="1278"/>
      <c r="G141" s="1222"/>
      <c r="H141" s="1222"/>
      <c r="I141" s="1223"/>
      <c r="J141" s="1277">
        <v>48</v>
      </c>
      <c r="K141" s="1222">
        <f t="shared" si="111"/>
        <v>0.30188679245283018</v>
      </c>
      <c r="L141" s="1222">
        <v>699.37</v>
      </c>
      <c r="M141" s="1247">
        <f t="shared" si="112"/>
        <v>211.13056603773583</v>
      </c>
      <c r="N141" s="1278">
        <v>1</v>
      </c>
      <c r="O141" s="1247">
        <f t="shared" si="113"/>
        <v>211.13</v>
      </c>
      <c r="P141" s="1247">
        <f t="shared" si="114"/>
        <v>50.86</v>
      </c>
      <c r="Q141" s="1283">
        <f t="shared" si="115"/>
        <v>261.99</v>
      </c>
    </row>
    <row r="142" spans="1:17" x14ac:dyDescent="0.25">
      <c r="A142" s="1146" t="s">
        <v>175</v>
      </c>
      <c r="B142" s="1302"/>
      <c r="C142" s="1289"/>
      <c r="D142" s="1279"/>
      <c r="E142" s="1222"/>
      <c r="F142" s="1278"/>
      <c r="G142" s="1222"/>
      <c r="H142" s="1222"/>
      <c r="I142" s="1223"/>
      <c r="J142" s="1277">
        <v>48</v>
      </c>
      <c r="K142" s="1222">
        <f t="shared" si="111"/>
        <v>0.30188679245283018</v>
      </c>
      <c r="L142" s="1222">
        <v>682.4</v>
      </c>
      <c r="M142" s="1247">
        <f t="shared" si="112"/>
        <v>206.00754716981132</v>
      </c>
      <c r="N142" s="1278">
        <v>1</v>
      </c>
      <c r="O142" s="1247">
        <f t="shared" si="113"/>
        <v>206.01</v>
      </c>
      <c r="P142" s="1247">
        <f t="shared" si="114"/>
        <v>49.63</v>
      </c>
      <c r="Q142" s="1283">
        <f t="shared" si="115"/>
        <v>255.64</v>
      </c>
    </row>
    <row r="143" spans="1:17" x14ac:dyDescent="0.25">
      <c r="A143" s="1146" t="s">
        <v>175</v>
      </c>
      <c r="B143" s="1302"/>
      <c r="C143" s="1289"/>
      <c r="D143" s="1279"/>
      <c r="E143" s="1222"/>
      <c r="F143" s="1278"/>
      <c r="G143" s="1222"/>
      <c r="H143" s="1222"/>
      <c r="I143" s="1223"/>
      <c r="J143" s="1277">
        <v>88</v>
      </c>
      <c r="K143" s="1222">
        <f t="shared" si="111"/>
        <v>0.55345911949685533</v>
      </c>
      <c r="L143" s="1222">
        <v>794.13</v>
      </c>
      <c r="M143" s="1247">
        <f t="shared" si="112"/>
        <v>439.51849056603771</v>
      </c>
      <c r="N143" s="1278">
        <v>1</v>
      </c>
      <c r="O143" s="1247">
        <f t="shared" si="113"/>
        <v>439.52</v>
      </c>
      <c r="P143" s="1247">
        <f t="shared" si="114"/>
        <v>105.88</v>
      </c>
      <c r="Q143" s="1283">
        <f t="shared" si="115"/>
        <v>545.4</v>
      </c>
    </row>
    <row r="144" spans="1:17" x14ac:dyDescent="0.25">
      <c r="A144" s="1146" t="s">
        <v>175</v>
      </c>
      <c r="B144" s="1302">
        <v>56</v>
      </c>
      <c r="C144" s="1289">
        <f t="shared" si="103"/>
        <v>0.3522012578616352</v>
      </c>
      <c r="D144" s="1279">
        <v>699.37</v>
      </c>
      <c r="E144" s="1222">
        <f t="shared" si="104"/>
        <v>246.31899371069181</v>
      </c>
      <c r="F144" s="1278">
        <v>0.2</v>
      </c>
      <c r="G144" s="1222">
        <f t="shared" si="116"/>
        <v>49.26</v>
      </c>
      <c r="H144" s="1222">
        <f t="shared" si="117"/>
        <v>11.87</v>
      </c>
      <c r="I144" s="1223">
        <f t="shared" si="118"/>
        <v>61.129999999999995</v>
      </c>
      <c r="J144" s="1277">
        <v>64</v>
      </c>
      <c r="K144" s="1222">
        <f t="shared" si="111"/>
        <v>0.40251572327044027</v>
      </c>
      <c r="L144" s="1222">
        <v>699.37</v>
      </c>
      <c r="M144" s="1247">
        <f t="shared" si="112"/>
        <v>281.5074213836478</v>
      </c>
      <c r="N144" s="1278">
        <v>1</v>
      </c>
      <c r="O144" s="1247">
        <f t="shared" si="113"/>
        <v>281.51</v>
      </c>
      <c r="P144" s="1247">
        <f t="shared" si="114"/>
        <v>67.819999999999993</v>
      </c>
      <c r="Q144" s="1283">
        <f t="shared" si="115"/>
        <v>349.33</v>
      </c>
    </row>
    <row r="145" spans="1:17" x14ac:dyDescent="0.25">
      <c r="A145" s="1146" t="s">
        <v>175</v>
      </c>
      <c r="B145" s="1302">
        <v>24</v>
      </c>
      <c r="C145" s="1289">
        <f t="shared" si="103"/>
        <v>0.15094339622641509</v>
      </c>
      <c r="D145" s="1279">
        <v>774.86</v>
      </c>
      <c r="E145" s="1222">
        <f t="shared" si="104"/>
        <v>116.96</v>
      </c>
      <c r="F145" s="1278">
        <v>0.2</v>
      </c>
      <c r="G145" s="1222">
        <f t="shared" si="116"/>
        <v>23.39</v>
      </c>
      <c r="H145" s="1222">
        <f t="shared" si="117"/>
        <v>5.63</v>
      </c>
      <c r="I145" s="1223">
        <f t="shared" si="118"/>
        <v>29.02</v>
      </c>
      <c r="J145" s="1277">
        <v>80</v>
      </c>
      <c r="K145" s="1222">
        <f t="shared" si="111"/>
        <v>0.50314465408805031</v>
      </c>
      <c r="L145" s="1222">
        <v>774.86</v>
      </c>
      <c r="M145" s="1247">
        <f t="shared" si="112"/>
        <v>389.86666666666667</v>
      </c>
      <c r="N145" s="1278">
        <v>1</v>
      </c>
      <c r="O145" s="1247">
        <f t="shared" si="113"/>
        <v>389.87</v>
      </c>
      <c r="P145" s="1247">
        <f t="shared" si="114"/>
        <v>93.92</v>
      </c>
      <c r="Q145" s="1283">
        <f t="shared" si="115"/>
        <v>483.79</v>
      </c>
    </row>
    <row r="146" spans="1:17" x14ac:dyDescent="0.25">
      <c r="A146" s="1146" t="s">
        <v>175</v>
      </c>
      <c r="B146" s="1302">
        <v>48</v>
      </c>
      <c r="C146" s="1289">
        <f t="shared" si="103"/>
        <v>0.30188679245283018</v>
      </c>
      <c r="D146" s="1279">
        <v>794.13</v>
      </c>
      <c r="E146" s="1222">
        <f t="shared" si="104"/>
        <v>239.73735849056604</v>
      </c>
      <c r="F146" s="1278">
        <v>0.2</v>
      </c>
      <c r="G146" s="1222">
        <f t="shared" si="116"/>
        <v>47.95</v>
      </c>
      <c r="H146" s="1222">
        <f t="shared" si="117"/>
        <v>11.55</v>
      </c>
      <c r="I146" s="1223">
        <f t="shared" si="118"/>
        <v>59.5</v>
      </c>
      <c r="J146" s="1277">
        <v>144</v>
      </c>
      <c r="K146" s="1222">
        <f t="shared" si="111"/>
        <v>0.90566037735849059</v>
      </c>
      <c r="L146" s="1222">
        <v>794.13</v>
      </c>
      <c r="M146" s="1247">
        <f t="shared" si="112"/>
        <v>719.21207547169809</v>
      </c>
      <c r="N146" s="1278">
        <v>1</v>
      </c>
      <c r="O146" s="1247">
        <f t="shared" si="113"/>
        <v>719.21</v>
      </c>
      <c r="P146" s="1247">
        <f t="shared" si="114"/>
        <v>173.26</v>
      </c>
      <c r="Q146" s="1283">
        <f t="shared" si="115"/>
        <v>892.47</v>
      </c>
    </row>
    <row r="147" spans="1:17" x14ac:dyDescent="0.25">
      <c r="A147" s="1146" t="s">
        <v>175</v>
      </c>
      <c r="B147" s="1302">
        <v>64</v>
      </c>
      <c r="C147" s="1289">
        <f t="shared" si="103"/>
        <v>0.40251572327044027</v>
      </c>
      <c r="D147" s="1279">
        <v>794.13</v>
      </c>
      <c r="E147" s="1222">
        <f t="shared" si="104"/>
        <v>319.64981132075474</v>
      </c>
      <c r="F147" s="1278">
        <v>0.2</v>
      </c>
      <c r="G147" s="1222">
        <f t="shared" si="116"/>
        <v>63.93</v>
      </c>
      <c r="H147" s="1222">
        <f t="shared" si="117"/>
        <v>15.4</v>
      </c>
      <c r="I147" s="1223">
        <f t="shared" si="118"/>
        <v>79.33</v>
      </c>
      <c r="J147" s="1277">
        <v>128</v>
      </c>
      <c r="K147" s="1222">
        <f t="shared" si="111"/>
        <v>0.80503144654088055</v>
      </c>
      <c r="L147" s="1222">
        <v>794.13</v>
      </c>
      <c r="M147" s="1247">
        <f t="shared" si="112"/>
        <v>639.29962264150947</v>
      </c>
      <c r="N147" s="1278">
        <v>1</v>
      </c>
      <c r="O147" s="1247">
        <f t="shared" si="113"/>
        <v>639.29999999999995</v>
      </c>
      <c r="P147" s="1247">
        <f t="shared" si="114"/>
        <v>154.01</v>
      </c>
      <c r="Q147" s="1283">
        <f t="shared" si="115"/>
        <v>793.31</v>
      </c>
    </row>
    <row r="148" spans="1:17" x14ac:dyDescent="0.25">
      <c r="A148" s="1146" t="s">
        <v>211</v>
      </c>
      <c r="B148" s="1302">
        <v>40</v>
      </c>
      <c r="C148" s="1289">
        <f t="shared" si="103"/>
        <v>0.25157232704402516</v>
      </c>
      <c r="D148" s="1279">
        <v>1370.82</v>
      </c>
      <c r="E148" s="1222">
        <f t="shared" si="104"/>
        <v>344.86037735849055</v>
      </c>
      <c r="F148" s="1278">
        <v>0.2</v>
      </c>
      <c r="G148" s="1222">
        <f t="shared" si="116"/>
        <v>68.97</v>
      </c>
      <c r="H148" s="1222">
        <f t="shared" si="117"/>
        <v>16.61</v>
      </c>
      <c r="I148" s="1223">
        <f t="shared" si="118"/>
        <v>85.58</v>
      </c>
      <c r="J148" s="1277">
        <v>119</v>
      </c>
      <c r="K148" s="1222">
        <f t="shared" si="111"/>
        <v>0.74842767295597479</v>
      </c>
      <c r="L148" s="1222">
        <v>1370.82</v>
      </c>
      <c r="M148" s="1247">
        <f t="shared" si="112"/>
        <v>1025.9596226415092</v>
      </c>
      <c r="N148" s="1278">
        <v>1</v>
      </c>
      <c r="O148" s="1247">
        <f t="shared" si="113"/>
        <v>1025.96</v>
      </c>
      <c r="P148" s="1247">
        <f t="shared" si="114"/>
        <v>247.15</v>
      </c>
      <c r="Q148" s="1283">
        <f t="shared" si="115"/>
        <v>1273.1100000000001</v>
      </c>
    </row>
    <row r="149" spans="1:17" x14ac:dyDescent="0.25">
      <c r="A149" s="1146" t="s">
        <v>210</v>
      </c>
      <c r="B149" s="1302">
        <v>12</v>
      </c>
      <c r="C149" s="1289">
        <f t="shared" si="103"/>
        <v>7.5471698113207544E-2</v>
      </c>
      <c r="D149" s="1279">
        <v>959.78</v>
      </c>
      <c r="E149" s="1222">
        <f t="shared" si="104"/>
        <v>72.436226415094339</v>
      </c>
      <c r="F149" s="1278">
        <v>0.2</v>
      </c>
      <c r="G149" s="1222">
        <f t="shared" si="116"/>
        <v>14.49</v>
      </c>
      <c r="H149" s="1222">
        <f t="shared" si="117"/>
        <v>3.49</v>
      </c>
      <c r="I149" s="1223">
        <f t="shared" si="118"/>
        <v>17.98</v>
      </c>
      <c r="J149" s="1277"/>
      <c r="K149" s="1222"/>
      <c r="L149" s="1222"/>
      <c r="M149" s="1247"/>
      <c r="N149" s="1278"/>
      <c r="O149" s="1247"/>
      <c r="P149" s="1247"/>
      <c r="Q149" s="1283"/>
    </row>
    <row r="150" spans="1:17" x14ac:dyDescent="0.25">
      <c r="A150" s="1146" t="s">
        <v>212</v>
      </c>
      <c r="B150" s="1302">
        <v>24</v>
      </c>
      <c r="C150" s="1289">
        <f t="shared" si="103"/>
        <v>0.15094339622641509</v>
      </c>
      <c r="D150" s="1279">
        <v>959</v>
      </c>
      <c r="E150" s="1222">
        <f t="shared" si="104"/>
        <v>144.75471698113208</v>
      </c>
      <c r="F150" s="1278">
        <v>0.2</v>
      </c>
      <c r="G150" s="1222">
        <f t="shared" si="116"/>
        <v>28.95</v>
      </c>
      <c r="H150" s="1222">
        <f t="shared" si="117"/>
        <v>6.97</v>
      </c>
      <c r="I150" s="1223">
        <f t="shared" si="118"/>
        <v>35.92</v>
      </c>
      <c r="J150" s="1277">
        <v>32</v>
      </c>
      <c r="K150" s="1222">
        <f t="shared" si="111"/>
        <v>0.20125786163522014</v>
      </c>
      <c r="L150" s="1222">
        <v>959</v>
      </c>
      <c r="M150" s="1247">
        <f t="shared" si="112"/>
        <v>193.00628930817612</v>
      </c>
      <c r="N150" s="1278">
        <v>1</v>
      </c>
      <c r="O150" s="1247">
        <f t="shared" si="113"/>
        <v>193.01</v>
      </c>
      <c r="P150" s="1247">
        <f t="shared" si="114"/>
        <v>46.5</v>
      </c>
      <c r="Q150" s="1283">
        <f t="shared" si="115"/>
        <v>239.51</v>
      </c>
    </row>
    <row r="151" spans="1:17" ht="66" x14ac:dyDescent="0.25">
      <c r="A151" s="1169" t="s">
        <v>10</v>
      </c>
      <c r="B151" s="1301">
        <f>SUM(B152:B154)</f>
        <v>76</v>
      </c>
      <c r="C151" s="997">
        <f t="shared" ref="C151:I151" si="119">SUM(C152:C154)</f>
        <v>0.4779874213836478</v>
      </c>
      <c r="D151" s="1095"/>
      <c r="E151" s="1095"/>
      <c r="F151" s="1095"/>
      <c r="G151" s="1095">
        <f t="shared" si="119"/>
        <v>54.650000000000006</v>
      </c>
      <c r="H151" s="1095">
        <f t="shared" si="119"/>
        <v>13.170000000000002</v>
      </c>
      <c r="I151" s="1096">
        <f t="shared" si="119"/>
        <v>67.819999999999993</v>
      </c>
      <c r="J151" s="1327">
        <f>SUM(J152:J154)</f>
        <v>204</v>
      </c>
      <c r="K151" s="1280">
        <f t="shared" ref="K151" si="120">SUM(K152:K154)</f>
        <v>1.2830188679245282</v>
      </c>
      <c r="L151" s="1314"/>
      <c r="M151" s="1314"/>
      <c r="N151" s="1316"/>
      <c r="O151" s="1314">
        <f t="shared" ref="O151" si="121">SUM(O152:O154)</f>
        <v>733.74</v>
      </c>
      <c r="P151" s="1314">
        <f t="shared" ref="P151" si="122">SUM(P152:P154)</f>
        <v>176.76000000000002</v>
      </c>
      <c r="Q151" s="1315">
        <f t="shared" ref="Q151" si="123">SUM(Q152:Q154)</f>
        <v>910.5</v>
      </c>
    </row>
    <row r="152" spans="1:17" x14ac:dyDescent="0.25">
      <c r="A152" s="1146" t="s">
        <v>181</v>
      </c>
      <c r="B152" s="1302">
        <v>40</v>
      </c>
      <c r="C152" s="1289">
        <f>B152/159</f>
        <v>0.25157232704402516</v>
      </c>
      <c r="D152" s="1222">
        <v>571.66</v>
      </c>
      <c r="E152" s="1222">
        <f>C152*D152</f>
        <v>143.81383647798742</v>
      </c>
      <c r="F152" s="1278">
        <v>0.2</v>
      </c>
      <c r="G152" s="1222">
        <f t="shared" ref="G152" si="124">ROUND(E152*F152,2)</f>
        <v>28.76</v>
      </c>
      <c r="H152" s="1222">
        <f t="shared" ref="H152" si="125">ROUND(G152*0.2409,2)</f>
        <v>6.93</v>
      </c>
      <c r="I152" s="1223">
        <f t="shared" ref="I152" si="126">G152+H152</f>
        <v>35.69</v>
      </c>
      <c r="J152" s="1277">
        <v>104</v>
      </c>
      <c r="K152" s="1222">
        <f>J152/159</f>
        <v>0.65408805031446537</v>
      </c>
      <c r="L152" s="1222">
        <v>571.66</v>
      </c>
      <c r="M152" s="1247">
        <f>L152*K152</f>
        <v>373.91597484276724</v>
      </c>
      <c r="N152" s="1278">
        <v>1</v>
      </c>
      <c r="O152" s="1247">
        <f t="shared" ref="O152" si="127">ROUND(M152*N152,2)</f>
        <v>373.92</v>
      </c>
      <c r="P152" s="1247">
        <f t="shared" ref="P152" si="128">ROUND(O152*0.2409,2)</f>
        <v>90.08</v>
      </c>
      <c r="Q152" s="1283">
        <f t="shared" ref="Q152" si="129">O152+P152</f>
        <v>464</v>
      </c>
    </row>
    <row r="153" spans="1:17" x14ac:dyDescent="0.25">
      <c r="A153" s="1146" t="s">
        <v>181</v>
      </c>
      <c r="B153" s="1302">
        <v>24</v>
      </c>
      <c r="C153" s="1289">
        <f>B153/159</f>
        <v>0.15094339622641509</v>
      </c>
      <c r="D153" s="1222">
        <v>566</v>
      </c>
      <c r="E153" s="1222">
        <f>C153*D153</f>
        <v>85.433962264150935</v>
      </c>
      <c r="F153" s="1278">
        <v>0.2</v>
      </c>
      <c r="G153" s="1222">
        <f t="shared" ref="G153:G154" si="130">ROUND(E153*F153,2)</f>
        <v>17.09</v>
      </c>
      <c r="H153" s="1222">
        <f t="shared" ref="H153:H154" si="131">ROUND(G153*0.2409,2)</f>
        <v>4.12</v>
      </c>
      <c r="I153" s="1223">
        <f t="shared" ref="I153:I154" si="132">G153+H153</f>
        <v>21.21</v>
      </c>
      <c r="J153" s="1277">
        <v>64</v>
      </c>
      <c r="K153" s="1222">
        <f>J153/159</f>
        <v>0.40251572327044027</v>
      </c>
      <c r="L153" s="1222">
        <v>566</v>
      </c>
      <c r="M153" s="1247">
        <f>L153*K153</f>
        <v>227.82389937106919</v>
      </c>
      <c r="N153" s="1278">
        <v>1</v>
      </c>
      <c r="O153" s="1247">
        <f t="shared" ref="O153:O154" si="133">ROUND(M153*N153,2)</f>
        <v>227.82</v>
      </c>
      <c r="P153" s="1247">
        <f t="shared" ref="P153:P154" si="134">ROUND(O153*0.2409,2)</f>
        <v>54.88</v>
      </c>
      <c r="Q153" s="1283">
        <f t="shared" ref="Q153:Q154" si="135">O153+P153</f>
        <v>282.7</v>
      </c>
    </row>
    <row r="154" spans="1:17" x14ac:dyDescent="0.25">
      <c r="A154" s="1146" t="s">
        <v>193</v>
      </c>
      <c r="B154" s="1302">
        <v>12</v>
      </c>
      <c r="C154" s="1289">
        <f>B154/159</f>
        <v>7.5471698113207544E-2</v>
      </c>
      <c r="D154" s="1222">
        <v>582.98</v>
      </c>
      <c r="E154" s="1222">
        <f>C154*D154</f>
        <v>43.998490566037738</v>
      </c>
      <c r="F154" s="1278">
        <v>0.2</v>
      </c>
      <c r="G154" s="1222">
        <f t="shared" si="130"/>
        <v>8.8000000000000007</v>
      </c>
      <c r="H154" s="1222">
        <f t="shared" si="131"/>
        <v>2.12</v>
      </c>
      <c r="I154" s="1223">
        <f t="shared" si="132"/>
        <v>10.920000000000002</v>
      </c>
      <c r="J154" s="1277">
        <v>36</v>
      </c>
      <c r="K154" s="1222">
        <f>J154/159</f>
        <v>0.22641509433962265</v>
      </c>
      <c r="L154" s="1222">
        <v>582.98</v>
      </c>
      <c r="M154" s="1247">
        <f>L154*K154</f>
        <v>131.99547169811322</v>
      </c>
      <c r="N154" s="1278">
        <v>1</v>
      </c>
      <c r="O154" s="1247">
        <f t="shared" si="133"/>
        <v>132</v>
      </c>
      <c r="P154" s="1247">
        <f t="shared" si="134"/>
        <v>31.8</v>
      </c>
      <c r="Q154" s="1283">
        <f t="shared" si="135"/>
        <v>163.80000000000001</v>
      </c>
    </row>
    <row r="155" spans="1:17" ht="33" x14ac:dyDescent="0.25">
      <c r="A155" s="1169" t="s">
        <v>8</v>
      </c>
      <c r="B155" s="1301">
        <f>SUM(B156:B168)</f>
        <v>464</v>
      </c>
      <c r="C155" s="997">
        <f t="shared" ref="C155:I155" si="136">SUM(C156:C168)</f>
        <v>2.9182389937106916</v>
      </c>
      <c r="D155" s="1095"/>
      <c r="E155" s="1095"/>
      <c r="F155" s="1095"/>
      <c r="G155" s="1095">
        <f t="shared" si="136"/>
        <v>316.74</v>
      </c>
      <c r="H155" s="1095">
        <f t="shared" si="136"/>
        <v>76.3</v>
      </c>
      <c r="I155" s="1096">
        <f t="shared" si="136"/>
        <v>393.03999999999996</v>
      </c>
      <c r="J155" s="1327">
        <f>SUM(J156:J168)</f>
        <v>1252</v>
      </c>
      <c r="K155" s="1280">
        <f t="shared" ref="K155" si="137">SUM(K156:K168)</f>
        <v>7.8742138364779866</v>
      </c>
      <c r="L155" s="1314"/>
      <c r="M155" s="1314"/>
      <c r="N155" s="1316"/>
      <c r="O155" s="1314">
        <f t="shared" ref="O155" si="138">SUM(O156:O168)</f>
        <v>4264.58</v>
      </c>
      <c r="P155" s="1314">
        <f t="shared" ref="P155" si="139">SUM(P156:P168)</f>
        <v>1027.3500000000001</v>
      </c>
      <c r="Q155" s="1315">
        <f t="shared" ref="Q155" si="140">SUM(Q156:Q168)</f>
        <v>5291.9299999999994</v>
      </c>
    </row>
    <row r="156" spans="1:17" x14ac:dyDescent="0.25">
      <c r="A156" s="1146" t="s">
        <v>213</v>
      </c>
      <c r="B156" s="1302">
        <v>40</v>
      </c>
      <c r="C156" s="1289">
        <f t="shared" ref="C156:C168" si="141">B156/159</f>
        <v>0.25157232704402516</v>
      </c>
      <c r="D156" s="1222">
        <v>602</v>
      </c>
      <c r="E156" s="1222">
        <f t="shared" ref="E156:E168" si="142">C156*D156</f>
        <v>151.44654088050314</v>
      </c>
      <c r="F156" s="1278">
        <v>0.2</v>
      </c>
      <c r="G156" s="1222">
        <f t="shared" ref="G156" si="143">ROUND(E156*F156,2)</f>
        <v>30.29</v>
      </c>
      <c r="H156" s="1222">
        <f t="shared" ref="H156" si="144">ROUND(G156*0.2409,2)</f>
        <v>7.3</v>
      </c>
      <c r="I156" s="1223">
        <f t="shared" ref="I156" si="145">G156+H156</f>
        <v>37.589999999999996</v>
      </c>
      <c r="J156" s="1277">
        <v>119</v>
      </c>
      <c r="K156" s="1222">
        <f>J156/159</f>
        <v>0.74842767295597479</v>
      </c>
      <c r="L156" s="1222">
        <v>602</v>
      </c>
      <c r="M156" s="1247">
        <f>L156*K156</f>
        <v>450.55345911949684</v>
      </c>
      <c r="N156" s="1278">
        <v>1</v>
      </c>
      <c r="O156" s="1247">
        <f t="shared" ref="O156" si="146">ROUND(M156*N156,2)</f>
        <v>450.55</v>
      </c>
      <c r="P156" s="1247">
        <f t="shared" ref="P156" si="147">ROUND(O156*0.2409,2)</f>
        <v>108.54</v>
      </c>
      <c r="Q156" s="1283">
        <f t="shared" ref="Q156" si="148">O156+P156</f>
        <v>559.09</v>
      </c>
    </row>
    <row r="157" spans="1:17" x14ac:dyDescent="0.25">
      <c r="A157" s="1146" t="s">
        <v>182</v>
      </c>
      <c r="B157" s="1302">
        <v>40</v>
      </c>
      <c r="C157" s="1289">
        <f t="shared" si="141"/>
        <v>0.25157232704402516</v>
      </c>
      <c r="D157" s="1222">
        <v>571.65</v>
      </c>
      <c r="E157" s="1222">
        <f t="shared" si="142"/>
        <v>143.81132075471697</v>
      </c>
      <c r="F157" s="1278">
        <v>0.2</v>
      </c>
      <c r="G157" s="1222">
        <f t="shared" ref="G157:G168" si="149">ROUND(E157*F157,2)</f>
        <v>28.76</v>
      </c>
      <c r="H157" s="1222">
        <f t="shared" ref="H157:H168" si="150">ROUND(G157*0.2409,2)</f>
        <v>6.93</v>
      </c>
      <c r="I157" s="1223">
        <f t="shared" ref="I157:I168" si="151">G157+H157</f>
        <v>35.69</v>
      </c>
      <c r="J157" s="1277">
        <v>48</v>
      </c>
      <c r="K157" s="1222">
        <f t="shared" ref="K157:K168" si="152">J157/159</f>
        <v>0.30188679245283018</v>
      </c>
      <c r="L157" s="1222">
        <v>571.65</v>
      </c>
      <c r="M157" s="1247">
        <f t="shared" ref="M157:M168" si="153">L157*K157</f>
        <v>172.57358490566037</v>
      </c>
      <c r="N157" s="1278">
        <v>1</v>
      </c>
      <c r="O157" s="1247">
        <f t="shared" ref="O157:O168" si="154">ROUND(M157*N157,2)</f>
        <v>172.57</v>
      </c>
      <c r="P157" s="1247">
        <f t="shared" ref="P157:P168" si="155">ROUND(O157*0.2409,2)</f>
        <v>41.57</v>
      </c>
      <c r="Q157" s="1283">
        <f t="shared" ref="Q157:Q168" si="156">O157+P157</f>
        <v>214.14</v>
      </c>
    </row>
    <row r="158" spans="1:17" x14ac:dyDescent="0.25">
      <c r="A158" s="1146" t="s">
        <v>183</v>
      </c>
      <c r="B158" s="1302">
        <v>48</v>
      </c>
      <c r="C158" s="1289">
        <f t="shared" si="141"/>
        <v>0.30188679245283018</v>
      </c>
      <c r="D158" s="1222">
        <v>531</v>
      </c>
      <c r="E158" s="1222">
        <f t="shared" si="142"/>
        <v>160.30188679245282</v>
      </c>
      <c r="F158" s="1278">
        <v>0.2</v>
      </c>
      <c r="G158" s="1222">
        <f t="shared" si="149"/>
        <v>32.06</v>
      </c>
      <c r="H158" s="1222">
        <f t="shared" si="150"/>
        <v>7.72</v>
      </c>
      <c r="I158" s="1223">
        <f t="shared" si="151"/>
        <v>39.78</v>
      </c>
      <c r="J158" s="1277">
        <v>112</v>
      </c>
      <c r="K158" s="1222">
        <f t="shared" si="152"/>
        <v>0.70440251572327039</v>
      </c>
      <c r="L158" s="1222">
        <v>531</v>
      </c>
      <c r="M158" s="1247">
        <f t="shared" si="153"/>
        <v>374.03773584905656</v>
      </c>
      <c r="N158" s="1278">
        <v>1</v>
      </c>
      <c r="O158" s="1247">
        <f t="shared" si="154"/>
        <v>374.04</v>
      </c>
      <c r="P158" s="1247">
        <f t="shared" si="155"/>
        <v>90.11</v>
      </c>
      <c r="Q158" s="1283">
        <f t="shared" si="156"/>
        <v>464.15000000000003</v>
      </c>
    </row>
    <row r="159" spans="1:17" x14ac:dyDescent="0.25">
      <c r="A159" s="1146" t="s">
        <v>183</v>
      </c>
      <c r="B159" s="1302">
        <v>40</v>
      </c>
      <c r="C159" s="1289">
        <f t="shared" si="141"/>
        <v>0.25157232704402516</v>
      </c>
      <c r="D159" s="1222">
        <v>555</v>
      </c>
      <c r="E159" s="1222">
        <f t="shared" si="142"/>
        <v>139.62264150943398</v>
      </c>
      <c r="F159" s="1278">
        <v>0.2</v>
      </c>
      <c r="G159" s="1222">
        <f t="shared" si="149"/>
        <v>27.92</v>
      </c>
      <c r="H159" s="1222">
        <f t="shared" si="150"/>
        <v>6.73</v>
      </c>
      <c r="I159" s="1223">
        <f t="shared" si="151"/>
        <v>34.650000000000006</v>
      </c>
      <c r="J159" s="1277">
        <v>119</v>
      </c>
      <c r="K159" s="1222">
        <f t="shared" si="152"/>
        <v>0.74842767295597479</v>
      </c>
      <c r="L159" s="1222">
        <v>555</v>
      </c>
      <c r="M159" s="1247">
        <f t="shared" si="153"/>
        <v>415.377358490566</v>
      </c>
      <c r="N159" s="1278">
        <v>1</v>
      </c>
      <c r="O159" s="1247">
        <f t="shared" si="154"/>
        <v>415.38</v>
      </c>
      <c r="P159" s="1247">
        <f t="shared" si="155"/>
        <v>100.07</v>
      </c>
      <c r="Q159" s="1283">
        <f t="shared" si="156"/>
        <v>515.45000000000005</v>
      </c>
    </row>
    <row r="160" spans="1:17" x14ac:dyDescent="0.25">
      <c r="A160" s="1146" t="s">
        <v>183</v>
      </c>
      <c r="B160" s="1302">
        <v>24</v>
      </c>
      <c r="C160" s="1289">
        <f t="shared" si="141"/>
        <v>0.15094339622641509</v>
      </c>
      <c r="D160" s="1222">
        <v>531</v>
      </c>
      <c r="E160" s="1222">
        <f t="shared" si="142"/>
        <v>80.15094339622641</v>
      </c>
      <c r="F160" s="1278">
        <v>0.2</v>
      </c>
      <c r="G160" s="1222">
        <f t="shared" si="149"/>
        <v>16.03</v>
      </c>
      <c r="H160" s="1222">
        <f t="shared" si="150"/>
        <v>3.86</v>
      </c>
      <c r="I160" s="1223">
        <f t="shared" si="151"/>
        <v>19.89</v>
      </c>
      <c r="J160" s="1277">
        <v>136</v>
      </c>
      <c r="K160" s="1222">
        <f t="shared" si="152"/>
        <v>0.85534591194968557</v>
      </c>
      <c r="L160" s="1222">
        <v>531</v>
      </c>
      <c r="M160" s="1247">
        <f t="shared" si="153"/>
        <v>454.18867924528303</v>
      </c>
      <c r="N160" s="1278">
        <v>1</v>
      </c>
      <c r="O160" s="1247">
        <f t="shared" si="154"/>
        <v>454.19</v>
      </c>
      <c r="P160" s="1247">
        <f t="shared" si="155"/>
        <v>109.41</v>
      </c>
      <c r="Q160" s="1283">
        <f t="shared" si="156"/>
        <v>563.6</v>
      </c>
    </row>
    <row r="161" spans="1:17" x14ac:dyDescent="0.25">
      <c r="A161" s="1146" t="s">
        <v>182</v>
      </c>
      <c r="B161" s="1302">
        <v>48</v>
      </c>
      <c r="C161" s="1289">
        <f t="shared" si="141"/>
        <v>0.30188679245283018</v>
      </c>
      <c r="D161" s="1222">
        <v>531</v>
      </c>
      <c r="E161" s="1222">
        <f t="shared" si="142"/>
        <v>160.30188679245282</v>
      </c>
      <c r="F161" s="1278">
        <v>0.2</v>
      </c>
      <c r="G161" s="1222">
        <f t="shared" si="149"/>
        <v>32.06</v>
      </c>
      <c r="H161" s="1222">
        <f t="shared" si="150"/>
        <v>7.72</v>
      </c>
      <c r="I161" s="1223">
        <f t="shared" si="151"/>
        <v>39.78</v>
      </c>
      <c r="J161" s="1277">
        <v>112</v>
      </c>
      <c r="K161" s="1222">
        <f t="shared" si="152"/>
        <v>0.70440251572327039</v>
      </c>
      <c r="L161" s="1222">
        <v>531</v>
      </c>
      <c r="M161" s="1247">
        <f t="shared" si="153"/>
        <v>374.03773584905656</v>
      </c>
      <c r="N161" s="1278">
        <v>1</v>
      </c>
      <c r="O161" s="1247">
        <f t="shared" si="154"/>
        <v>374.04</v>
      </c>
      <c r="P161" s="1247">
        <f t="shared" si="155"/>
        <v>90.11</v>
      </c>
      <c r="Q161" s="1283">
        <f t="shared" si="156"/>
        <v>464.15000000000003</v>
      </c>
    </row>
    <row r="162" spans="1:17" x14ac:dyDescent="0.25">
      <c r="A162" s="1146" t="s">
        <v>182</v>
      </c>
      <c r="B162" s="1302">
        <v>24</v>
      </c>
      <c r="C162" s="1289">
        <f t="shared" si="141"/>
        <v>0.15094339622641509</v>
      </c>
      <c r="D162" s="1222">
        <v>531</v>
      </c>
      <c r="E162" s="1222">
        <f t="shared" si="142"/>
        <v>80.15094339622641</v>
      </c>
      <c r="F162" s="1278">
        <v>0.2</v>
      </c>
      <c r="G162" s="1222">
        <f t="shared" si="149"/>
        <v>16.03</v>
      </c>
      <c r="H162" s="1222">
        <f t="shared" si="150"/>
        <v>3.86</v>
      </c>
      <c r="I162" s="1223">
        <f t="shared" si="151"/>
        <v>19.89</v>
      </c>
      <c r="J162" s="1277">
        <v>64</v>
      </c>
      <c r="K162" s="1222">
        <f t="shared" si="152"/>
        <v>0.40251572327044027</v>
      </c>
      <c r="L162" s="1222">
        <v>531</v>
      </c>
      <c r="M162" s="1247">
        <f t="shared" si="153"/>
        <v>213.7358490566038</v>
      </c>
      <c r="N162" s="1278">
        <v>1</v>
      </c>
      <c r="O162" s="1247">
        <f t="shared" si="154"/>
        <v>213.74</v>
      </c>
      <c r="P162" s="1247">
        <f t="shared" si="155"/>
        <v>51.49</v>
      </c>
      <c r="Q162" s="1283">
        <f t="shared" si="156"/>
        <v>265.23</v>
      </c>
    </row>
    <row r="163" spans="1:17" x14ac:dyDescent="0.25">
      <c r="A163" s="1146" t="s">
        <v>183</v>
      </c>
      <c r="B163" s="1302">
        <v>48</v>
      </c>
      <c r="C163" s="1289">
        <f t="shared" si="141"/>
        <v>0.30188679245283018</v>
      </c>
      <c r="D163" s="1222">
        <v>531</v>
      </c>
      <c r="E163" s="1222">
        <f t="shared" si="142"/>
        <v>160.30188679245282</v>
      </c>
      <c r="F163" s="1278">
        <v>0.2</v>
      </c>
      <c r="G163" s="1222">
        <f t="shared" si="149"/>
        <v>32.06</v>
      </c>
      <c r="H163" s="1222">
        <f t="shared" si="150"/>
        <v>7.72</v>
      </c>
      <c r="I163" s="1223">
        <f t="shared" si="151"/>
        <v>39.78</v>
      </c>
      <c r="J163" s="1277">
        <v>120</v>
      </c>
      <c r="K163" s="1222">
        <f t="shared" si="152"/>
        <v>0.75471698113207553</v>
      </c>
      <c r="L163" s="1222">
        <v>531</v>
      </c>
      <c r="M163" s="1247">
        <f t="shared" si="153"/>
        <v>400.75471698113211</v>
      </c>
      <c r="N163" s="1278">
        <v>1</v>
      </c>
      <c r="O163" s="1247">
        <f t="shared" si="154"/>
        <v>400.75</v>
      </c>
      <c r="P163" s="1247">
        <f t="shared" si="155"/>
        <v>96.54</v>
      </c>
      <c r="Q163" s="1283">
        <f t="shared" si="156"/>
        <v>497.29</v>
      </c>
    </row>
    <row r="164" spans="1:17" x14ac:dyDescent="0.25">
      <c r="A164" s="1146" t="s">
        <v>183</v>
      </c>
      <c r="B164" s="1302">
        <v>40</v>
      </c>
      <c r="C164" s="1289">
        <f t="shared" si="141"/>
        <v>0.25157232704402516</v>
      </c>
      <c r="D164" s="1222">
        <v>531</v>
      </c>
      <c r="E164" s="1222">
        <f t="shared" si="142"/>
        <v>133.58490566037736</v>
      </c>
      <c r="F164" s="1278">
        <v>0.2</v>
      </c>
      <c r="G164" s="1222">
        <f t="shared" si="149"/>
        <v>26.72</v>
      </c>
      <c r="H164" s="1222">
        <f t="shared" si="150"/>
        <v>6.44</v>
      </c>
      <c r="I164" s="1223">
        <f t="shared" si="151"/>
        <v>33.159999999999997</v>
      </c>
      <c r="J164" s="1277">
        <v>126</v>
      </c>
      <c r="K164" s="1222">
        <f t="shared" si="152"/>
        <v>0.79245283018867929</v>
      </c>
      <c r="L164" s="1222">
        <v>531</v>
      </c>
      <c r="M164" s="1247">
        <f t="shared" si="153"/>
        <v>420.79245283018872</v>
      </c>
      <c r="N164" s="1278">
        <v>1</v>
      </c>
      <c r="O164" s="1247">
        <f t="shared" si="154"/>
        <v>420.79</v>
      </c>
      <c r="P164" s="1247">
        <f t="shared" si="155"/>
        <v>101.37</v>
      </c>
      <c r="Q164" s="1283">
        <f t="shared" si="156"/>
        <v>522.16000000000008</v>
      </c>
    </row>
    <row r="165" spans="1:17" x14ac:dyDescent="0.25">
      <c r="A165" s="1146" t="s">
        <v>182</v>
      </c>
      <c r="B165" s="1302">
        <v>24</v>
      </c>
      <c r="C165" s="1289">
        <f t="shared" si="141"/>
        <v>0.15094339622641509</v>
      </c>
      <c r="D165" s="1222">
        <v>531</v>
      </c>
      <c r="E165" s="1222">
        <f t="shared" si="142"/>
        <v>80.15094339622641</v>
      </c>
      <c r="F165" s="1278">
        <v>0.2</v>
      </c>
      <c r="G165" s="1222">
        <f t="shared" si="149"/>
        <v>16.03</v>
      </c>
      <c r="H165" s="1222">
        <f t="shared" si="150"/>
        <v>3.86</v>
      </c>
      <c r="I165" s="1223">
        <f t="shared" si="151"/>
        <v>19.89</v>
      </c>
      <c r="J165" s="1277">
        <v>64</v>
      </c>
      <c r="K165" s="1222">
        <f t="shared" si="152"/>
        <v>0.40251572327044027</v>
      </c>
      <c r="L165" s="1222">
        <v>531</v>
      </c>
      <c r="M165" s="1247">
        <f t="shared" si="153"/>
        <v>213.7358490566038</v>
      </c>
      <c r="N165" s="1278">
        <v>1</v>
      </c>
      <c r="O165" s="1247">
        <f t="shared" si="154"/>
        <v>213.74</v>
      </c>
      <c r="P165" s="1247">
        <f t="shared" si="155"/>
        <v>51.49</v>
      </c>
      <c r="Q165" s="1283">
        <f t="shared" si="156"/>
        <v>265.23</v>
      </c>
    </row>
    <row r="166" spans="1:17" x14ac:dyDescent="0.25">
      <c r="A166" s="1146" t="s">
        <v>183</v>
      </c>
      <c r="B166" s="1302">
        <v>24</v>
      </c>
      <c r="C166" s="1289">
        <f t="shared" si="141"/>
        <v>0.15094339622641509</v>
      </c>
      <c r="D166" s="1222">
        <v>531</v>
      </c>
      <c r="E166" s="1222">
        <f t="shared" si="142"/>
        <v>80.15094339622641</v>
      </c>
      <c r="F166" s="1278">
        <v>0.2</v>
      </c>
      <c r="G166" s="1222">
        <f t="shared" si="149"/>
        <v>16.03</v>
      </c>
      <c r="H166" s="1222">
        <f t="shared" si="150"/>
        <v>3.86</v>
      </c>
      <c r="I166" s="1223">
        <f t="shared" si="151"/>
        <v>19.89</v>
      </c>
      <c r="J166" s="1277">
        <v>48</v>
      </c>
      <c r="K166" s="1222">
        <f t="shared" si="152"/>
        <v>0.30188679245283018</v>
      </c>
      <c r="L166" s="1222">
        <v>531</v>
      </c>
      <c r="M166" s="1247">
        <f t="shared" si="153"/>
        <v>160.30188679245282</v>
      </c>
      <c r="N166" s="1278">
        <v>1</v>
      </c>
      <c r="O166" s="1247">
        <f t="shared" si="154"/>
        <v>160.30000000000001</v>
      </c>
      <c r="P166" s="1247">
        <f t="shared" si="155"/>
        <v>38.619999999999997</v>
      </c>
      <c r="Q166" s="1283">
        <f t="shared" si="156"/>
        <v>198.92000000000002</v>
      </c>
    </row>
    <row r="167" spans="1:17" x14ac:dyDescent="0.25">
      <c r="A167" s="1146" t="s">
        <v>183</v>
      </c>
      <c r="B167" s="1302">
        <v>24</v>
      </c>
      <c r="C167" s="1289">
        <f t="shared" si="141"/>
        <v>0.15094339622641509</v>
      </c>
      <c r="D167" s="1222">
        <v>531</v>
      </c>
      <c r="E167" s="1222">
        <f t="shared" si="142"/>
        <v>80.15094339622641</v>
      </c>
      <c r="F167" s="1278">
        <v>0.2</v>
      </c>
      <c r="G167" s="1222">
        <f t="shared" si="149"/>
        <v>16.03</v>
      </c>
      <c r="H167" s="1222">
        <f t="shared" si="150"/>
        <v>3.86</v>
      </c>
      <c r="I167" s="1223">
        <f t="shared" si="151"/>
        <v>19.89</v>
      </c>
      <c r="J167" s="1277">
        <v>64</v>
      </c>
      <c r="K167" s="1222">
        <f t="shared" si="152"/>
        <v>0.40251572327044027</v>
      </c>
      <c r="L167" s="1222">
        <v>531</v>
      </c>
      <c r="M167" s="1247">
        <f t="shared" si="153"/>
        <v>213.7358490566038</v>
      </c>
      <c r="N167" s="1278">
        <v>1</v>
      </c>
      <c r="O167" s="1247">
        <f t="shared" si="154"/>
        <v>213.74</v>
      </c>
      <c r="P167" s="1247">
        <f t="shared" si="155"/>
        <v>51.49</v>
      </c>
      <c r="Q167" s="1283">
        <f t="shared" si="156"/>
        <v>265.23</v>
      </c>
    </row>
    <row r="168" spans="1:17" x14ac:dyDescent="0.25">
      <c r="A168" s="1146" t="s">
        <v>214</v>
      </c>
      <c r="B168" s="1302">
        <v>40</v>
      </c>
      <c r="C168" s="1289">
        <f t="shared" si="141"/>
        <v>0.25157232704402516</v>
      </c>
      <c r="D168" s="1222">
        <v>531</v>
      </c>
      <c r="E168" s="1222">
        <f t="shared" si="142"/>
        <v>133.58490566037736</v>
      </c>
      <c r="F168" s="1278">
        <v>0.2</v>
      </c>
      <c r="G168" s="1222">
        <f t="shared" si="149"/>
        <v>26.72</v>
      </c>
      <c r="H168" s="1222">
        <f t="shared" si="150"/>
        <v>6.44</v>
      </c>
      <c r="I168" s="1223">
        <f t="shared" si="151"/>
        <v>33.159999999999997</v>
      </c>
      <c r="J168" s="1277">
        <v>120</v>
      </c>
      <c r="K168" s="1222">
        <f t="shared" si="152"/>
        <v>0.75471698113207553</v>
      </c>
      <c r="L168" s="1222">
        <v>531</v>
      </c>
      <c r="M168" s="1247">
        <f t="shared" si="153"/>
        <v>400.75471698113211</v>
      </c>
      <c r="N168" s="1278">
        <v>1</v>
      </c>
      <c r="O168" s="1247">
        <f t="shared" si="154"/>
        <v>400.75</v>
      </c>
      <c r="P168" s="1247">
        <f t="shared" si="155"/>
        <v>96.54</v>
      </c>
      <c r="Q168" s="1283">
        <f t="shared" si="156"/>
        <v>497.29</v>
      </c>
    </row>
    <row r="169" spans="1:17" x14ac:dyDescent="0.25">
      <c r="A169" s="1306" t="s">
        <v>215</v>
      </c>
      <c r="B169" s="1300">
        <f>B170</f>
        <v>189.89999999999998</v>
      </c>
      <c r="C169" s="996">
        <f t="shared" ref="C169:I169" si="157">C170</f>
        <v>1.2050314465408805</v>
      </c>
      <c r="D169" s="1220"/>
      <c r="E169" s="1220"/>
      <c r="F169" s="1220"/>
      <c r="G169" s="1220">
        <f t="shared" si="157"/>
        <v>242.03</v>
      </c>
      <c r="H169" s="1220">
        <f t="shared" si="157"/>
        <v>58.300000000000004</v>
      </c>
      <c r="I169" s="630">
        <f t="shared" si="157"/>
        <v>300.33000000000004</v>
      </c>
      <c r="J169" s="1036">
        <f>J170</f>
        <v>555</v>
      </c>
      <c r="K169" s="1011">
        <f t="shared" ref="K169" si="158">K170</f>
        <v>3.4905660377358494</v>
      </c>
      <c r="L169" s="1220"/>
      <c r="M169" s="1220"/>
      <c r="N169" s="1291"/>
      <c r="O169" s="1220">
        <f t="shared" ref="O169" si="159">O170</f>
        <v>3509.1800000000003</v>
      </c>
      <c r="P169" s="1220">
        <f t="shared" ref="P169" si="160">P170</f>
        <v>845.36000000000013</v>
      </c>
      <c r="Q169" s="630">
        <f t="shared" ref="Q169" si="161">Q170</f>
        <v>4354.5400000000009</v>
      </c>
    </row>
    <row r="170" spans="1:17" ht="66" x14ac:dyDescent="0.25">
      <c r="A170" s="1169" t="s">
        <v>9</v>
      </c>
      <c r="B170" s="1301">
        <f>SUM(B171:B185)</f>
        <v>189.89999999999998</v>
      </c>
      <c r="C170" s="997">
        <f t="shared" ref="C170:I170" si="162">SUM(C171:C185)</f>
        <v>1.2050314465408805</v>
      </c>
      <c r="D170" s="1095"/>
      <c r="E170" s="1095"/>
      <c r="F170" s="1095"/>
      <c r="G170" s="1095">
        <f t="shared" si="162"/>
        <v>242.03</v>
      </c>
      <c r="H170" s="1095">
        <f t="shared" si="162"/>
        <v>58.300000000000004</v>
      </c>
      <c r="I170" s="1096">
        <f t="shared" si="162"/>
        <v>300.33000000000004</v>
      </c>
      <c r="J170" s="1327">
        <f>SUM(J171:J185)</f>
        <v>555</v>
      </c>
      <c r="K170" s="1280">
        <f t="shared" ref="K170" si="163">SUM(K171:K185)</f>
        <v>3.4905660377358494</v>
      </c>
      <c r="L170" s="1314"/>
      <c r="M170" s="1314"/>
      <c r="N170" s="1316"/>
      <c r="O170" s="1314">
        <f t="shared" ref="O170" si="164">SUM(O171:O185)</f>
        <v>3509.1800000000003</v>
      </c>
      <c r="P170" s="1314">
        <f t="shared" ref="P170" si="165">SUM(P171:P185)</f>
        <v>845.36000000000013</v>
      </c>
      <c r="Q170" s="1315">
        <f t="shared" ref="Q170" si="166">SUM(Q171:Q185)</f>
        <v>4354.5400000000009</v>
      </c>
    </row>
    <row r="171" spans="1:17" x14ac:dyDescent="0.25">
      <c r="A171" s="1146" t="s">
        <v>216</v>
      </c>
      <c r="B171" s="1302">
        <v>0.3</v>
      </c>
      <c r="C171" s="1247">
        <v>1.8867924528301887E-3</v>
      </c>
      <c r="D171" s="1222">
        <v>1013.52</v>
      </c>
      <c r="E171" s="1222">
        <f>C171*D171</f>
        <v>1.9123018867924528</v>
      </c>
      <c r="F171" s="1278">
        <v>0.2</v>
      </c>
      <c r="G171" s="1222">
        <f t="shared" ref="G171" si="167">ROUND(E171*F171,2)</f>
        <v>0.38</v>
      </c>
      <c r="H171" s="1222">
        <f t="shared" ref="H171" si="168">ROUND(G171*0.2409,2)</f>
        <v>0.09</v>
      </c>
      <c r="I171" s="1223">
        <f t="shared" ref="I171" si="169">G171+H171</f>
        <v>0.47</v>
      </c>
      <c r="J171" s="1277"/>
      <c r="K171" s="1222"/>
      <c r="L171" s="1222"/>
      <c r="M171" s="1282"/>
      <c r="N171" s="1278"/>
      <c r="O171" s="1282"/>
      <c r="P171" s="1282"/>
      <c r="Q171" s="1284"/>
    </row>
    <row r="172" spans="1:17" x14ac:dyDescent="0.25">
      <c r="A172" s="1146" t="s">
        <v>216</v>
      </c>
      <c r="B172" s="1302">
        <v>22</v>
      </c>
      <c r="C172" s="1247">
        <f>B172/159</f>
        <v>0.13836477987421383</v>
      </c>
      <c r="D172" s="1222">
        <v>1013.52</v>
      </c>
      <c r="E172" s="1222">
        <f t="shared" ref="E172:E184" si="170">C172*D172</f>
        <v>140.2354716981132</v>
      </c>
      <c r="F172" s="1278">
        <v>0.2</v>
      </c>
      <c r="G172" s="1222">
        <f t="shared" ref="G172:G184" si="171">ROUND(E172*F172,2)</f>
        <v>28.05</v>
      </c>
      <c r="H172" s="1222">
        <f t="shared" ref="H172:H184" si="172">ROUND(G172*0.2409,2)</f>
        <v>6.76</v>
      </c>
      <c r="I172" s="1223">
        <f t="shared" ref="I172:I184" si="173">G172+H172</f>
        <v>34.81</v>
      </c>
      <c r="J172" s="1277">
        <v>98</v>
      </c>
      <c r="K172" s="1222">
        <f t="shared" ref="K172:K185" si="174">J172/159</f>
        <v>0.61635220125786161</v>
      </c>
      <c r="L172" s="1222">
        <v>1013.52</v>
      </c>
      <c r="M172" s="1247">
        <f t="shared" ref="M172:M185" si="175">K172*L172</f>
        <v>624.68528301886784</v>
      </c>
      <c r="N172" s="1278">
        <v>1</v>
      </c>
      <c r="O172" s="1282">
        <f t="shared" ref="O172:O185" si="176">ROUND(M172*N172,2)</f>
        <v>624.69000000000005</v>
      </c>
      <c r="P172" s="1282">
        <f t="shared" ref="P172:P185" si="177">ROUND(O172*0.2409,2)</f>
        <v>150.49</v>
      </c>
      <c r="Q172" s="1284">
        <f t="shared" ref="Q172:Q185" si="178">O172+P172</f>
        <v>775.18000000000006</v>
      </c>
    </row>
    <row r="173" spans="1:17" x14ac:dyDescent="0.25">
      <c r="A173" s="1146" t="s">
        <v>216</v>
      </c>
      <c r="B173" s="1302">
        <v>1</v>
      </c>
      <c r="C173" s="1247">
        <v>6.2893081761006293E-3</v>
      </c>
      <c r="D173" s="1222">
        <v>1013.52</v>
      </c>
      <c r="E173" s="1222">
        <f t="shared" si="170"/>
        <v>6.3743396226415099</v>
      </c>
      <c r="F173" s="1278">
        <v>0.2</v>
      </c>
      <c r="G173" s="1222">
        <f t="shared" si="171"/>
        <v>1.27</v>
      </c>
      <c r="H173" s="1222">
        <f t="shared" si="172"/>
        <v>0.31</v>
      </c>
      <c r="I173" s="1223">
        <f t="shared" si="173"/>
        <v>1.58</v>
      </c>
      <c r="J173" s="1277"/>
      <c r="K173" s="1222"/>
      <c r="L173" s="1222"/>
      <c r="M173" s="1282"/>
      <c r="N173" s="1278"/>
      <c r="O173" s="1282"/>
      <c r="P173" s="1282"/>
      <c r="Q173" s="1284"/>
    </row>
    <row r="174" spans="1:17" x14ac:dyDescent="0.25">
      <c r="A174" s="1146" t="s">
        <v>216</v>
      </c>
      <c r="B174" s="1302">
        <v>24</v>
      </c>
      <c r="C174" s="1247">
        <f>B174/159</f>
        <v>0.15094339622641509</v>
      </c>
      <c r="D174" s="1222">
        <v>1013.52</v>
      </c>
      <c r="E174" s="1222">
        <f t="shared" si="170"/>
        <v>152.98415094339623</v>
      </c>
      <c r="F174" s="1278">
        <v>0.2</v>
      </c>
      <c r="G174" s="1222">
        <f t="shared" si="171"/>
        <v>30.6</v>
      </c>
      <c r="H174" s="1222">
        <f t="shared" si="172"/>
        <v>7.37</v>
      </c>
      <c r="I174" s="1223">
        <f t="shared" si="173"/>
        <v>37.97</v>
      </c>
      <c r="J174" s="1277">
        <v>80</v>
      </c>
      <c r="K174" s="1222">
        <f t="shared" si="174"/>
        <v>0.50314465408805031</v>
      </c>
      <c r="L174" s="1222">
        <v>1013.52</v>
      </c>
      <c r="M174" s="1247">
        <f t="shared" si="175"/>
        <v>509.94716981132075</v>
      </c>
      <c r="N174" s="1278">
        <v>1</v>
      </c>
      <c r="O174" s="1282">
        <f t="shared" si="176"/>
        <v>509.95</v>
      </c>
      <c r="P174" s="1282">
        <f t="shared" si="177"/>
        <v>122.85</v>
      </c>
      <c r="Q174" s="1284">
        <f t="shared" si="178"/>
        <v>632.79999999999995</v>
      </c>
    </row>
    <row r="175" spans="1:17" x14ac:dyDescent="0.25">
      <c r="A175" s="1146" t="s">
        <v>217</v>
      </c>
      <c r="B175" s="1302">
        <v>0.3</v>
      </c>
      <c r="C175" s="1247">
        <v>1.2578616352201259E-2</v>
      </c>
      <c r="D175" s="1222">
        <v>988.92</v>
      </c>
      <c r="E175" s="1222">
        <f t="shared" si="170"/>
        <v>12.439245283018868</v>
      </c>
      <c r="F175" s="1278">
        <v>0.2</v>
      </c>
      <c r="G175" s="1222">
        <f t="shared" si="171"/>
        <v>2.4900000000000002</v>
      </c>
      <c r="H175" s="1222">
        <f t="shared" si="172"/>
        <v>0.6</v>
      </c>
      <c r="I175" s="1223">
        <f t="shared" si="173"/>
        <v>3.0900000000000003</v>
      </c>
      <c r="J175" s="1277"/>
      <c r="K175" s="1222"/>
      <c r="L175" s="1222"/>
      <c r="M175" s="1282"/>
      <c r="N175" s="1278"/>
      <c r="O175" s="1282"/>
      <c r="P175" s="1282"/>
      <c r="Q175" s="1284"/>
    </row>
    <row r="176" spans="1:17" x14ac:dyDescent="0.25">
      <c r="A176" s="1146" t="s">
        <v>218</v>
      </c>
      <c r="B176" s="1302">
        <v>4</v>
      </c>
      <c r="C176" s="1247">
        <f>B176/159</f>
        <v>2.5157232704402517E-2</v>
      </c>
      <c r="D176" s="1222">
        <v>988.92</v>
      </c>
      <c r="E176" s="1222">
        <f t="shared" si="170"/>
        <v>24.878490566037737</v>
      </c>
      <c r="F176" s="1278">
        <v>0.2</v>
      </c>
      <c r="G176" s="1222">
        <f t="shared" si="171"/>
        <v>4.9800000000000004</v>
      </c>
      <c r="H176" s="1222">
        <f t="shared" si="172"/>
        <v>1.2</v>
      </c>
      <c r="I176" s="1223">
        <f t="shared" si="173"/>
        <v>6.1800000000000006</v>
      </c>
      <c r="J176" s="1277">
        <v>16</v>
      </c>
      <c r="K176" s="1222">
        <f t="shared" si="174"/>
        <v>0.10062893081761007</v>
      </c>
      <c r="L176" s="1222">
        <v>988.92</v>
      </c>
      <c r="M176" s="1247">
        <f t="shared" si="175"/>
        <v>99.513962264150948</v>
      </c>
      <c r="N176" s="1278">
        <v>1</v>
      </c>
      <c r="O176" s="1282">
        <f t="shared" si="176"/>
        <v>99.51</v>
      </c>
      <c r="P176" s="1282">
        <f t="shared" si="177"/>
        <v>23.97</v>
      </c>
      <c r="Q176" s="1284">
        <f t="shared" si="178"/>
        <v>123.48</v>
      </c>
    </row>
    <row r="177" spans="1:17" x14ac:dyDescent="0.25">
      <c r="A177" s="1146" t="s">
        <v>216</v>
      </c>
      <c r="B177" s="1302">
        <v>1</v>
      </c>
      <c r="C177" s="1247">
        <v>6.2893081761006293E-3</v>
      </c>
      <c r="D177" s="1222">
        <v>1013.52</v>
      </c>
      <c r="E177" s="1222">
        <f t="shared" si="170"/>
        <v>6.3743396226415099</v>
      </c>
      <c r="F177" s="1278">
        <v>0.2</v>
      </c>
      <c r="G177" s="1222">
        <f t="shared" si="171"/>
        <v>1.27</v>
      </c>
      <c r="H177" s="1222">
        <f t="shared" si="172"/>
        <v>0.31</v>
      </c>
      <c r="I177" s="1223">
        <f t="shared" si="173"/>
        <v>1.58</v>
      </c>
      <c r="J177" s="1277"/>
      <c r="K177" s="1222"/>
      <c r="L177" s="1222"/>
      <c r="M177" s="1282"/>
      <c r="N177" s="1278"/>
      <c r="O177" s="1282"/>
      <c r="P177" s="1282"/>
      <c r="Q177" s="1284"/>
    </row>
    <row r="178" spans="1:17" x14ac:dyDescent="0.25">
      <c r="A178" s="1146" t="s">
        <v>216</v>
      </c>
      <c r="B178" s="1302">
        <v>0.3</v>
      </c>
      <c r="C178" s="1247">
        <v>1.8867924528301887E-3</v>
      </c>
      <c r="D178" s="1222">
        <v>1013.52</v>
      </c>
      <c r="E178" s="1222">
        <f t="shared" si="170"/>
        <v>1.9123018867924528</v>
      </c>
      <c r="F178" s="1278">
        <v>0.2</v>
      </c>
      <c r="G178" s="1222">
        <f t="shared" si="171"/>
        <v>0.38</v>
      </c>
      <c r="H178" s="1222">
        <f t="shared" si="172"/>
        <v>0.09</v>
      </c>
      <c r="I178" s="1223">
        <f t="shared" si="173"/>
        <v>0.47</v>
      </c>
      <c r="J178" s="1277"/>
      <c r="K178" s="1222"/>
      <c r="L178" s="1222"/>
      <c r="M178" s="1282"/>
      <c r="N178" s="1278"/>
      <c r="O178" s="1282"/>
      <c r="P178" s="1282"/>
      <c r="Q178" s="1284"/>
    </row>
    <row r="179" spans="1:17" x14ac:dyDescent="0.25">
      <c r="A179" s="1146" t="s">
        <v>216</v>
      </c>
      <c r="B179" s="1302">
        <v>16</v>
      </c>
      <c r="C179" s="1247">
        <f>B179/159</f>
        <v>0.10062893081761007</v>
      </c>
      <c r="D179" s="1222">
        <v>1013.52</v>
      </c>
      <c r="E179" s="1222">
        <f t="shared" si="170"/>
        <v>101.98943396226416</v>
      </c>
      <c r="F179" s="1278">
        <v>0.2</v>
      </c>
      <c r="G179" s="1222">
        <f t="shared" si="171"/>
        <v>20.399999999999999</v>
      </c>
      <c r="H179" s="1222">
        <f t="shared" si="172"/>
        <v>4.91</v>
      </c>
      <c r="I179" s="1223">
        <f t="shared" si="173"/>
        <v>25.31</v>
      </c>
      <c r="J179" s="1277">
        <v>64</v>
      </c>
      <c r="K179" s="1222">
        <f t="shared" si="174"/>
        <v>0.40251572327044027</v>
      </c>
      <c r="L179" s="1222">
        <v>1013.52</v>
      </c>
      <c r="M179" s="1247">
        <f t="shared" si="175"/>
        <v>407.95773584905663</v>
      </c>
      <c r="N179" s="1278">
        <v>1</v>
      </c>
      <c r="O179" s="1282">
        <f t="shared" si="176"/>
        <v>407.96</v>
      </c>
      <c r="P179" s="1282">
        <f t="shared" si="177"/>
        <v>98.28</v>
      </c>
      <c r="Q179" s="1284">
        <f t="shared" si="178"/>
        <v>506.24</v>
      </c>
    </row>
    <row r="180" spans="1:17" x14ac:dyDescent="0.25">
      <c r="A180" s="1146" t="s">
        <v>216</v>
      </c>
      <c r="B180" s="1302"/>
      <c r="C180" s="1247"/>
      <c r="D180" s="1222"/>
      <c r="E180" s="1222"/>
      <c r="F180" s="1278"/>
      <c r="G180" s="1222"/>
      <c r="H180" s="1222"/>
      <c r="I180" s="1223"/>
      <c r="J180" s="1277">
        <v>24</v>
      </c>
      <c r="K180" s="1222">
        <f t="shared" si="174"/>
        <v>0.15094339622641509</v>
      </c>
      <c r="L180" s="1222">
        <v>1013.52</v>
      </c>
      <c r="M180" s="1247">
        <f t="shared" si="175"/>
        <v>152.98415094339623</v>
      </c>
      <c r="N180" s="1278">
        <v>1</v>
      </c>
      <c r="O180" s="1282">
        <f t="shared" si="176"/>
        <v>152.97999999999999</v>
      </c>
      <c r="P180" s="1282">
        <f t="shared" si="177"/>
        <v>36.85</v>
      </c>
      <c r="Q180" s="1284">
        <f t="shared" si="178"/>
        <v>189.82999999999998</v>
      </c>
    </row>
    <row r="181" spans="1:17" x14ac:dyDescent="0.25">
      <c r="A181" s="1146" t="s">
        <v>219</v>
      </c>
      <c r="B181" s="1302">
        <v>16</v>
      </c>
      <c r="C181" s="1247">
        <f>B181/159</f>
        <v>0.10062893081761007</v>
      </c>
      <c r="D181" s="1222">
        <v>1013.52</v>
      </c>
      <c r="E181" s="1222">
        <f t="shared" si="170"/>
        <v>101.98943396226416</v>
      </c>
      <c r="F181" s="1278">
        <v>0.2</v>
      </c>
      <c r="G181" s="1222">
        <f t="shared" si="171"/>
        <v>20.399999999999999</v>
      </c>
      <c r="H181" s="1222">
        <f t="shared" si="172"/>
        <v>4.91</v>
      </c>
      <c r="I181" s="1223">
        <f t="shared" si="173"/>
        <v>25.31</v>
      </c>
      <c r="J181" s="1277">
        <v>24</v>
      </c>
      <c r="K181" s="1222">
        <f t="shared" si="174"/>
        <v>0.15094339622641509</v>
      </c>
      <c r="L181" s="1222">
        <v>1013.52</v>
      </c>
      <c r="M181" s="1247">
        <f t="shared" si="175"/>
        <v>152.98415094339623</v>
      </c>
      <c r="N181" s="1278">
        <v>1</v>
      </c>
      <c r="O181" s="1282">
        <f t="shared" si="176"/>
        <v>152.97999999999999</v>
      </c>
      <c r="P181" s="1282">
        <f t="shared" si="177"/>
        <v>36.85</v>
      </c>
      <c r="Q181" s="1284">
        <f t="shared" si="178"/>
        <v>189.82999999999998</v>
      </c>
    </row>
    <row r="182" spans="1:17" x14ac:dyDescent="0.25">
      <c r="A182" s="1146" t="s">
        <v>220</v>
      </c>
      <c r="B182" s="1302">
        <v>39</v>
      </c>
      <c r="C182" s="1247">
        <f>B182/159</f>
        <v>0.24528301886792453</v>
      </c>
      <c r="D182" s="1222">
        <v>1013.52</v>
      </c>
      <c r="E182" s="1222">
        <f t="shared" si="170"/>
        <v>248.59924528301886</v>
      </c>
      <c r="F182" s="1278">
        <v>0.2</v>
      </c>
      <c r="G182" s="1222">
        <f t="shared" si="171"/>
        <v>49.72</v>
      </c>
      <c r="H182" s="1222">
        <f t="shared" si="172"/>
        <v>11.98</v>
      </c>
      <c r="I182" s="1223">
        <f t="shared" si="173"/>
        <v>61.7</v>
      </c>
      <c r="J182" s="1277">
        <v>81</v>
      </c>
      <c r="K182" s="1222">
        <f t="shared" si="174"/>
        <v>0.50943396226415094</v>
      </c>
      <c r="L182" s="1222">
        <v>1013.52</v>
      </c>
      <c r="M182" s="1247">
        <f t="shared" si="175"/>
        <v>516.32150943396221</v>
      </c>
      <c r="N182" s="1278">
        <v>1</v>
      </c>
      <c r="O182" s="1282">
        <f t="shared" si="176"/>
        <v>516.32000000000005</v>
      </c>
      <c r="P182" s="1282">
        <f t="shared" si="177"/>
        <v>124.38</v>
      </c>
      <c r="Q182" s="1284">
        <f t="shared" si="178"/>
        <v>640.70000000000005</v>
      </c>
    </row>
    <row r="183" spans="1:17" x14ac:dyDescent="0.25">
      <c r="A183" s="1146" t="s">
        <v>216</v>
      </c>
      <c r="B183" s="1302">
        <v>50</v>
      </c>
      <c r="C183" s="1247">
        <f>B183/159</f>
        <v>0.31446540880503143</v>
      </c>
      <c r="D183" s="1222">
        <v>988.82</v>
      </c>
      <c r="E183" s="1222">
        <f t="shared" si="170"/>
        <v>310.9496855345912</v>
      </c>
      <c r="F183" s="1278">
        <v>0.2</v>
      </c>
      <c r="G183" s="1222">
        <f t="shared" si="171"/>
        <v>62.19</v>
      </c>
      <c r="H183" s="1222">
        <f t="shared" si="172"/>
        <v>14.98</v>
      </c>
      <c r="I183" s="1223">
        <f t="shared" si="173"/>
        <v>77.17</v>
      </c>
      <c r="J183" s="1277">
        <v>120</v>
      </c>
      <c r="K183" s="1222">
        <f t="shared" si="174"/>
        <v>0.75471698113207553</v>
      </c>
      <c r="L183" s="1222">
        <v>988.82</v>
      </c>
      <c r="M183" s="1247">
        <f t="shared" si="175"/>
        <v>746.27924528301901</v>
      </c>
      <c r="N183" s="1278">
        <v>1</v>
      </c>
      <c r="O183" s="1282">
        <f t="shared" si="176"/>
        <v>746.28</v>
      </c>
      <c r="P183" s="1282">
        <f t="shared" si="177"/>
        <v>179.78</v>
      </c>
      <c r="Q183" s="1284">
        <f t="shared" si="178"/>
        <v>926.06</v>
      </c>
    </row>
    <row r="184" spans="1:17" x14ac:dyDescent="0.25">
      <c r="A184" s="1146" t="s">
        <v>217</v>
      </c>
      <c r="B184" s="1302">
        <v>16</v>
      </c>
      <c r="C184" s="1247">
        <f>B184/159</f>
        <v>0.10062893081761007</v>
      </c>
      <c r="D184" s="1222">
        <v>988.82</v>
      </c>
      <c r="E184" s="1222">
        <f t="shared" si="170"/>
        <v>99.503899371069195</v>
      </c>
      <c r="F184" s="1278">
        <v>0.2</v>
      </c>
      <c r="G184" s="1222">
        <f t="shared" si="171"/>
        <v>19.899999999999999</v>
      </c>
      <c r="H184" s="1222">
        <f t="shared" si="172"/>
        <v>4.79</v>
      </c>
      <c r="I184" s="1223">
        <f t="shared" si="173"/>
        <v>24.689999999999998</v>
      </c>
      <c r="J184" s="1277">
        <v>32</v>
      </c>
      <c r="K184" s="1222">
        <f t="shared" si="174"/>
        <v>0.20125786163522014</v>
      </c>
      <c r="L184" s="1222">
        <v>988.82</v>
      </c>
      <c r="M184" s="1247">
        <f t="shared" si="175"/>
        <v>199.00779874213839</v>
      </c>
      <c r="N184" s="1278">
        <v>1</v>
      </c>
      <c r="O184" s="1282">
        <f t="shared" si="176"/>
        <v>199.01</v>
      </c>
      <c r="P184" s="1282">
        <f t="shared" si="177"/>
        <v>47.94</v>
      </c>
      <c r="Q184" s="1284">
        <f t="shared" si="178"/>
        <v>246.95</v>
      </c>
    </row>
    <row r="185" spans="1:17" x14ac:dyDescent="0.25">
      <c r="A185" s="1146" t="s">
        <v>218</v>
      </c>
      <c r="B185" s="1302"/>
      <c r="C185" s="1247"/>
      <c r="D185" s="1222"/>
      <c r="E185" s="1222"/>
      <c r="F185" s="1278"/>
      <c r="G185" s="1222"/>
      <c r="H185" s="1222"/>
      <c r="I185" s="1223"/>
      <c r="J185" s="1277">
        <v>16</v>
      </c>
      <c r="K185" s="1222">
        <f t="shared" si="174"/>
        <v>0.10062893081761007</v>
      </c>
      <c r="L185" s="1222">
        <v>988.82</v>
      </c>
      <c r="M185" s="1247">
        <f t="shared" si="175"/>
        <v>99.503899371069195</v>
      </c>
      <c r="N185" s="1278">
        <v>1</v>
      </c>
      <c r="O185" s="1282">
        <f t="shared" si="176"/>
        <v>99.5</v>
      </c>
      <c r="P185" s="1282">
        <f t="shared" si="177"/>
        <v>23.97</v>
      </c>
      <c r="Q185" s="1284">
        <f t="shared" si="178"/>
        <v>123.47</v>
      </c>
    </row>
    <row r="186" spans="1:17" x14ac:dyDescent="0.25">
      <c r="A186" s="1306" t="s">
        <v>221</v>
      </c>
      <c r="B186" s="1300">
        <f>B187</f>
        <v>44.949300000000001</v>
      </c>
      <c r="C186" s="996">
        <f t="shared" ref="C186:I186" si="179">C187</f>
        <v>0.28270000000000001</v>
      </c>
      <c r="D186" s="1292"/>
      <c r="E186" s="1292"/>
      <c r="F186" s="1292"/>
      <c r="G186" s="1292">
        <f t="shared" si="179"/>
        <v>43.08</v>
      </c>
      <c r="H186" s="1292">
        <f t="shared" si="179"/>
        <v>10.389999999999999</v>
      </c>
      <c r="I186" s="1293">
        <f t="shared" si="179"/>
        <v>53.47</v>
      </c>
      <c r="J186" s="1036">
        <f>J187</f>
        <v>106</v>
      </c>
      <c r="K186" s="1011">
        <f t="shared" ref="K186" si="180">K187</f>
        <v>0.66666666666666663</v>
      </c>
      <c r="L186" s="1220"/>
      <c r="M186" s="1220"/>
      <c r="N186" s="1291"/>
      <c r="O186" s="1220">
        <f t="shared" ref="O186" si="181">O187</f>
        <v>290.39999999999998</v>
      </c>
      <c r="P186" s="1220">
        <f t="shared" ref="P186" si="182">P187</f>
        <v>69.959999999999994</v>
      </c>
      <c r="Q186" s="630">
        <f t="shared" ref="Q186" si="183">Q187</f>
        <v>360.35999999999996</v>
      </c>
    </row>
    <row r="187" spans="1:17" ht="33" x14ac:dyDescent="0.25">
      <c r="A187" s="1169" t="s">
        <v>8</v>
      </c>
      <c r="B187" s="1301">
        <f>SUM(B188:B202)</f>
        <v>44.949300000000001</v>
      </c>
      <c r="C187" s="997">
        <f t="shared" ref="C187:I187" si="184">SUM(C188:C202)</f>
        <v>0.28270000000000001</v>
      </c>
      <c r="D187" s="1294"/>
      <c r="E187" s="1294"/>
      <c r="F187" s="1294"/>
      <c r="G187" s="1294">
        <f t="shared" si="184"/>
        <v>43.08</v>
      </c>
      <c r="H187" s="1294">
        <f t="shared" si="184"/>
        <v>10.389999999999999</v>
      </c>
      <c r="I187" s="1295">
        <f t="shared" si="184"/>
        <v>53.47</v>
      </c>
      <c r="J187" s="1327">
        <f>SUM(J188:J202)</f>
        <v>106</v>
      </c>
      <c r="K187" s="1280">
        <f t="shared" ref="K187" si="185">SUM(K188:K202)</f>
        <v>0.66666666666666663</v>
      </c>
      <c r="L187" s="1314"/>
      <c r="M187" s="1314"/>
      <c r="N187" s="1316"/>
      <c r="O187" s="1314">
        <f t="shared" ref="O187" si="186">SUM(O188:O202)</f>
        <v>290.39999999999998</v>
      </c>
      <c r="P187" s="1314">
        <f t="shared" ref="P187" si="187">SUM(P188:P202)</f>
        <v>69.959999999999994</v>
      </c>
      <c r="Q187" s="1315">
        <f t="shared" ref="Q187" si="188">SUM(Q188:Q202)</f>
        <v>360.35999999999996</v>
      </c>
    </row>
    <row r="188" spans="1:17" x14ac:dyDescent="0.25">
      <c r="A188" s="1146" t="s">
        <v>222</v>
      </c>
      <c r="B188" s="1302">
        <v>1.9875</v>
      </c>
      <c r="C188" s="1247">
        <f>B188/159</f>
        <v>1.2500000000000001E-2</v>
      </c>
      <c r="D188" s="1222">
        <v>754</v>
      </c>
      <c r="E188" s="1222">
        <f>C188*D188</f>
        <v>9.4250000000000007</v>
      </c>
      <c r="F188" s="1278">
        <v>0.2</v>
      </c>
      <c r="G188" s="1222">
        <f t="shared" ref="G188" si="189">ROUND(E188*F188,2)</f>
        <v>1.89</v>
      </c>
      <c r="H188" s="1222">
        <f t="shared" ref="H188" si="190">ROUND(G188*0.2409,2)</f>
        <v>0.46</v>
      </c>
      <c r="I188" s="1223">
        <f t="shared" ref="I188" si="191">G188+H188</f>
        <v>2.35</v>
      </c>
      <c r="J188" s="1277"/>
      <c r="K188" s="1222"/>
      <c r="L188" s="1282"/>
      <c r="M188" s="1282"/>
      <c r="N188" s="1278"/>
      <c r="O188" s="1282"/>
      <c r="P188" s="1282"/>
      <c r="Q188" s="1284"/>
    </row>
    <row r="189" spans="1:17" x14ac:dyDescent="0.25">
      <c r="A189" s="1146" t="s">
        <v>223</v>
      </c>
      <c r="B189" s="1302">
        <v>3.9750000000000001</v>
      </c>
      <c r="C189" s="1247">
        <f t="shared" ref="C189:C201" si="192">B189/159</f>
        <v>2.5000000000000001E-2</v>
      </c>
      <c r="D189" s="1222">
        <v>754</v>
      </c>
      <c r="E189" s="1222">
        <f t="shared" ref="E189:E201" si="193">C189*D189</f>
        <v>18.850000000000001</v>
      </c>
      <c r="F189" s="1278">
        <v>0.2</v>
      </c>
      <c r="G189" s="1222">
        <f t="shared" ref="G189:G201" si="194">ROUND(E189*F189,2)</f>
        <v>3.77</v>
      </c>
      <c r="H189" s="1222">
        <f t="shared" ref="H189:H201" si="195">ROUND(G189*0.2409,2)</f>
        <v>0.91</v>
      </c>
      <c r="I189" s="1223">
        <f t="shared" ref="I189:I201" si="196">G189+H189</f>
        <v>4.68</v>
      </c>
      <c r="J189" s="1277"/>
      <c r="K189" s="1222"/>
      <c r="L189" s="1282"/>
      <c r="M189" s="1282"/>
      <c r="N189" s="1278"/>
      <c r="O189" s="1282"/>
      <c r="P189" s="1282"/>
      <c r="Q189" s="1284"/>
    </row>
    <row r="190" spans="1:17" x14ac:dyDescent="0.25">
      <c r="A190" s="1146" t="s">
        <v>222</v>
      </c>
      <c r="B190" s="1302">
        <v>2.6394000000000002</v>
      </c>
      <c r="C190" s="1247">
        <f t="shared" si="192"/>
        <v>1.66E-2</v>
      </c>
      <c r="D190" s="1222">
        <v>754</v>
      </c>
      <c r="E190" s="1222">
        <f t="shared" si="193"/>
        <v>12.516400000000001</v>
      </c>
      <c r="F190" s="1278">
        <v>0.2</v>
      </c>
      <c r="G190" s="1222">
        <f t="shared" si="194"/>
        <v>2.5</v>
      </c>
      <c r="H190" s="1222">
        <f t="shared" si="195"/>
        <v>0.6</v>
      </c>
      <c r="I190" s="1223">
        <f t="shared" si="196"/>
        <v>3.1</v>
      </c>
      <c r="J190" s="1277"/>
      <c r="K190" s="1222"/>
      <c r="L190" s="1282"/>
      <c r="M190" s="1282"/>
      <c r="N190" s="1278"/>
      <c r="O190" s="1282"/>
      <c r="P190" s="1282"/>
      <c r="Q190" s="1284"/>
    </row>
    <row r="191" spans="1:17" x14ac:dyDescent="0.25">
      <c r="A191" s="1146" t="s">
        <v>222</v>
      </c>
      <c r="B191" s="1302">
        <v>4.2930000000000001</v>
      </c>
      <c r="C191" s="1247">
        <f t="shared" si="192"/>
        <v>2.7E-2</v>
      </c>
      <c r="D191" s="1222">
        <v>754</v>
      </c>
      <c r="E191" s="1222">
        <f t="shared" si="193"/>
        <v>20.358000000000001</v>
      </c>
      <c r="F191" s="1278">
        <v>0.2</v>
      </c>
      <c r="G191" s="1222">
        <f t="shared" si="194"/>
        <v>4.07</v>
      </c>
      <c r="H191" s="1222">
        <f t="shared" si="195"/>
        <v>0.98</v>
      </c>
      <c r="I191" s="1223">
        <f t="shared" si="196"/>
        <v>5.0500000000000007</v>
      </c>
      <c r="J191" s="1277"/>
      <c r="K191" s="1222"/>
      <c r="L191" s="1282"/>
      <c r="M191" s="1282"/>
      <c r="N191" s="1278"/>
      <c r="O191" s="1282"/>
      <c r="P191" s="1282"/>
      <c r="Q191" s="1284"/>
    </row>
    <row r="192" spans="1:17" x14ac:dyDescent="0.25">
      <c r="A192" s="1146" t="s">
        <v>222</v>
      </c>
      <c r="B192" s="1302">
        <v>1.3197000000000001</v>
      </c>
      <c r="C192" s="1247">
        <f t="shared" si="192"/>
        <v>8.3000000000000001E-3</v>
      </c>
      <c r="D192" s="1222">
        <v>754</v>
      </c>
      <c r="E192" s="1222">
        <f t="shared" si="193"/>
        <v>6.2582000000000004</v>
      </c>
      <c r="F192" s="1278">
        <v>0.2</v>
      </c>
      <c r="G192" s="1222">
        <f t="shared" si="194"/>
        <v>1.25</v>
      </c>
      <c r="H192" s="1222">
        <f t="shared" si="195"/>
        <v>0.3</v>
      </c>
      <c r="I192" s="1223">
        <f t="shared" si="196"/>
        <v>1.55</v>
      </c>
      <c r="J192" s="1277"/>
      <c r="K192" s="1222"/>
      <c r="L192" s="1282"/>
      <c r="M192" s="1282"/>
      <c r="N192" s="1278"/>
      <c r="O192" s="1282"/>
      <c r="P192" s="1282"/>
      <c r="Q192" s="1284"/>
    </row>
    <row r="193" spans="1:17" x14ac:dyDescent="0.25">
      <c r="A193" s="1146" t="s">
        <v>222</v>
      </c>
      <c r="B193" s="1302">
        <v>2.9733000000000001</v>
      </c>
      <c r="C193" s="1247">
        <f t="shared" si="192"/>
        <v>1.8700000000000001E-2</v>
      </c>
      <c r="D193" s="1222">
        <v>754</v>
      </c>
      <c r="E193" s="1222">
        <f t="shared" si="193"/>
        <v>14.099800000000002</v>
      </c>
      <c r="F193" s="1278">
        <v>0.2</v>
      </c>
      <c r="G193" s="1222">
        <f t="shared" si="194"/>
        <v>2.82</v>
      </c>
      <c r="H193" s="1222">
        <f t="shared" si="195"/>
        <v>0.68</v>
      </c>
      <c r="I193" s="1223">
        <f t="shared" si="196"/>
        <v>3.5</v>
      </c>
      <c r="J193" s="1277"/>
      <c r="K193" s="1222"/>
      <c r="L193" s="1282"/>
      <c r="M193" s="1282"/>
      <c r="N193" s="1278"/>
      <c r="O193" s="1282"/>
      <c r="P193" s="1282"/>
      <c r="Q193" s="1284"/>
    </row>
    <row r="194" spans="1:17" x14ac:dyDescent="0.25">
      <c r="A194" s="1146" t="s">
        <v>222</v>
      </c>
      <c r="B194" s="1302">
        <v>2.9733000000000001</v>
      </c>
      <c r="C194" s="1247">
        <f t="shared" si="192"/>
        <v>1.8700000000000001E-2</v>
      </c>
      <c r="D194" s="1222">
        <v>754</v>
      </c>
      <c r="E194" s="1222">
        <f t="shared" si="193"/>
        <v>14.099800000000002</v>
      </c>
      <c r="F194" s="1278">
        <v>0.2</v>
      </c>
      <c r="G194" s="1222">
        <f t="shared" si="194"/>
        <v>2.82</v>
      </c>
      <c r="H194" s="1222">
        <f t="shared" si="195"/>
        <v>0.68</v>
      </c>
      <c r="I194" s="1223">
        <f t="shared" si="196"/>
        <v>3.5</v>
      </c>
      <c r="J194" s="1277"/>
      <c r="K194" s="1222"/>
      <c r="L194" s="1282"/>
      <c r="M194" s="1282"/>
      <c r="N194" s="1278"/>
      <c r="O194" s="1282"/>
      <c r="P194" s="1282"/>
      <c r="Q194" s="1284"/>
    </row>
    <row r="195" spans="1:17" x14ac:dyDescent="0.25">
      <c r="A195" s="1146" t="s">
        <v>222</v>
      </c>
      <c r="B195" s="1302">
        <v>3.9750000000000001</v>
      </c>
      <c r="C195" s="1247">
        <f t="shared" si="192"/>
        <v>2.5000000000000001E-2</v>
      </c>
      <c r="D195" s="1222">
        <v>754</v>
      </c>
      <c r="E195" s="1222">
        <f t="shared" si="193"/>
        <v>18.850000000000001</v>
      </c>
      <c r="F195" s="1278">
        <v>0.2</v>
      </c>
      <c r="G195" s="1222">
        <f t="shared" si="194"/>
        <v>3.77</v>
      </c>
      <c r="H195" s="1222">
        <f t="shared" si="195"/>
        <v>0.91</v>
      </c>
      <c r="I195" s="1223">
        <f t="shared" si="196"/>
        <v>4.68</v>
      </c>
      <c r="J195" s="1277"/>
      <c r="K195" s="1222"/>
      <c r="L195" s="1282"/>
      <c r="M195" s="1282"/>
      <c r="N195" s="1278"/>
      <c r="O195" s="1282"/>
      <c r="P195" s="1282"/>
      <c r="Q195" s="1284"/>
    </row>
    <row r="196" spans="1:17" x14ac:dyDescent="0.25">
      <c r="A196" s="1146" t="s">
        <v>222</v>
      </c>
      <c r="B196" s="1302">
        <v>1.3197000000000001</v>
      </c>
      <c r="C196" s="1247">
        <f t="shared" si="192"/>
        <v>8.3000000000000001E-3</v>
      </c>
      <c r="D196" s="1222">
        <v>754</v>
      </c>
      <c r="E196" s="1222">
        <f t="shared" si="193"/>
        <v>6.2582000000000004</v>
      </c>
      <c r="F196" s="1278">
        <v>0.2</v>
      </c>
      <c r="G196" s="1222">
        <f t="shared" si="194"/>
        <v>1.25</v>
      </c>
      <c r="H196" s="1222">
        <f t="shared" si="195"/>
        <v>0.3</v>
      </c>
      <c r="I196" s="1223">
        <f t="shared" si="196"/>
        <v>1.55</v>
      </c>
      <c r="J196" s="1277"/>
      <c r="K196" s="1222"/>
      <c r="L196" s="1282"/>
      <c r="M196" s="1282"/>
      <c r="N196" s="1278"/>
      <c r="O196" s="1282"/>
      <c r="P196" s="1282"/>
      <c r="Q196" s="1284"/>
    </row>
    <row r="197" spans="1:17" x14ac:dyDescent="0.25">
      <c r="A197" s="1146" t="s">
        <v>222</v>
      </c>
      <c r="B197" s="1302">
        <v>3.3071999999999999</v>
      </c>
      <c r="C197" s="1247">
        <f t="shared" si="192"/>
        <v>2.0799999999999999E-2</v>
      </c>
      <c r="D197" s="1222">
        <v>754</v>
      </c>
      <c r="E197" s="1222">
        <f t="shared" si="193"/>
        <v>15.683199999999999</v>
      </c>
      <c r="F197" s="1278">
        <v>0.2</v>
      </c>
      <c r="G197" s="1222">
        <f t="shared" si="194"/>
        <v>3.14</v>
      </c>
      <c r="H197" s="1222">
        <f t="shared" si="195"/>
        <v>0.76</v>
      </c>
      <c r="I197" s="1223">
        <f t="shared" si="196"/>
        <v>3.9000000000000004</v>
      </c>
      <c r="J197" s="1277"/>
      <c r="K197" s="1222"/>
      <c r="L197" s="1282"/>
      <c r="M197" s="1282"/>
      <c r="N197" s="1278"/>
      <c r="O197" s="1282"/>
      <c r="P197" s="1282"/>
      <c r="Q197" s="1284"/>
    </row>
    <row r="198" spans="1:17" x14ac:dyDescent="0.25">
      <c r="A198" s="1146" t="s">
        <v>224</v>
      </c>
      <c r="B198" s="1302">
        <v>2.6394000000000002</v>
      </c>
      <c r="C198" s="1247">
        <f t="shared" si="192"/>
        <v>1.66E-2</v>
      </c>
      <c r="D198" s="1222">
        <v>797</v>
      </c>
      <c r="E198" s="1222">
        <f t="shared" si="193"/>
        <v>13.2302</v>
      </c>
      <c r="F198" s="1278">
        <v>0.2</v>
      </c>
      <c r="G198" s="1222">
        <f t="shared" si="194"/>
        <v>2.65</v>
      </c>
      <c r="H198" s="1222">
        <f t="shared" si="195"/>
        <v>0.64</v>
      </c>
      <c r="I198" s="1223">
        <f t="shared" si="196"/>
        <v>3.29</v>
      </c>
      <c r="J198" s="1277"/>
      <c r="K198" s="1222"/>
      <c r="L198" s="1282"/>
      <c r="M198" s="1282"/>
      <c r="N198" s="1278"/>
      <c r="O198" s="1282"/>
      <c r="P198" s="1282"/>
      <c r="Q198" s="1284"/>
    </row>
    <row r="199" spans="1:17" x14ac:dyDescent="0.25">
      <c r="A199" s="1146" t="s">
        <v>225</v>
      </c>
      <c r="B199" s="1302">
        <v>3.3071999999999999</v>
      </c>
      <c r="C199" s="1247">
        <f t="shared" si="192"/>
        <v>2.0799999999999999E-2</v>
      </c>
      <c r="D199" s="1222">
        <v>754</v>
      </c>
      <c r="E199" s="1222">
        <f t="shared" si="193"/>
        <v>15.683199999999999</v>
      </c>
      <c r="F199" s="1278">
        <v>0.2</v>
      </c>
      <c r="G199" s="1222">
        <f t="shared" si="194"/>
        <v>3.14</v>
      </c>
      <c r="H199" s="1222">
        <f t="shared" si="195"/>
        <v>0.76</v>
      </c>
      <c r="I199" s="1223">
        <f t="shared" si="196"/>
        <v>3.9000000000000004</v>
      </c>
      <c r="J199" s="1277"/>
      <c r="K199" s="1222"/>
      <c r="L199" s="1282"/>
      <c r="M199" s="1282"/>
      <c r="N199" s="1278"/>
      <c r="O199" s="1282"/>
      <c r="P199" s="1282"/>
      <c r="Q199" s="1284"/>
    </row>
    <row r="200" spans="1:17" x14ac:dyDescent="0.25">
      <c r="A200" s="1146" t="s">
        <v>226</v>
      </c>
      <c r="B200" s="1302">
        <v>5.4536999999999995</v>
      </c>
      <c r="C200" s="1247">
        <f t="shared" si="192"/>
        <v>3.4299999999999997E-2</v>
      </c>
      <c r="D200" s="1222">
        <v>797</v>
      </c>
      <c r="E200" s="1222">
        <f t="shared" si="193"/>
        <v>27.3371</v>
      </c>
      <c r="F200" s="1278">
        <v>0.2</v>
      </c>
      <c r="G200" s="1222">
        <f t="shared" si="194"/>
        <v>5.47</v>
      </c>
      <c r="H200" s="1222">
        <f t="shared" si="195"/>
        <v>1.32</v>
      </c>
      <c r="I200" s="1223">
        <f t="shared" si="196"/>
        <v>6.79</v>
      </c>
      <c r="J200" s="1277"/>
      <c r="K200" s="1222"/>
      <c r="L200" s="1282"/>
      <c r="M200" s="1282"/>
      <c r="N200" s="1278"/>
      <c r="O200" s="1282"/>
      <c r="P200" s="1282"/>
      <c r="Q200" s="1284"/>
    </row>
    <row r="201" spans="1:17" x14ac:dyDescent="0.25">
      <c r="A201" s="1146" t="s">
        <v>223</v>
      </c>
      <c r="B201" s="1302">
        <v>4.7858999999999998</v>
      </c>
      <c r="C201" s="1247">
        <f t="shared" si="192"/>
        <v>3.0099999999999998E-2</v>
      </c>
      <c r="D201" s="1222">
        <v>754</v>
      </c>
      <c r="E201" s="1222">
        <f t="shared" si="193"/>
        <v>22.695399999999999</v>
      </c>
      <c r="F201" s="1278">
        <v>0.2</v>
      </c>
      <c r="G201" s="1222">
        <f t="shared" si="194"/>
        <v>4.54</v>
      </c>
      <c r="H201" s="1222">
        <f t="shared" si="195"/>
        <v>1.0900000000000001</v>
      </c>
      <c r="I201" s="1223">
        <f t="shared" si="196"/>
        <v>5.63</v>
      </c>
      <c r="J201" s="1277"/>
      <c r="K201" s="1222"/>
      <c r="L201" s="1282"/>
      <c r="M201" s="1282"/>
      <c r="N201" s="1278"/>
      <c r="O201" s="1282"/>
      <c r="P201" s="1282"/>
      <c r="Q201" s="1284"/>
    </row>
    <row r="202" spans="1:17" x14ac:dyDescent="0.25">
      <c r="A202" s="1146" t="s">
        <v>201</v>
      </c>
      <c r="B202" s="1302"/>
      <c r="C202" s="1247"/>
      <c r="D202" s="1222"/>
      <c r="E202" s="1222"/>
      <c r="F202" s="1222"/>
      <c r="G202" s="1222"/>
      <c r="H202" s="1222"/>
      <c r="I202" s="1223"/>
      <c r="J202" s="1328">
        <v>106</v>
      </c>
      <c r="K202" s="1321">
        <f>J202/159</f>
        <v>0.66666666666666663</v>
      </c>
      <c r="L202" s="1318">
        <v>1452</v>
      </c>
      <c r="M202" s="1318">
        <f>K202*L202</f>
        <v>968</v>
      </c>
      <c r="N202" s="1319">
        <v>0.3</v>
      </c>
      <c r="O202" s="1318">
        <f t="shared" ref="O202" si="197">ROUND(M202*N202,2)</f>
        <v>290.39999999999998</v>
      </c>
      <c r="P202" s="1317">
        <f t="shared" ref="P202" si="198">ROUND(O202*0.2409,2)</f>
        <v>69.959999999999994</v>
      </c>
      <c r="Q202" s="1320">
        <f t="shared" ref="Q202" si="199">O202+P202</f>
        <v>360.35999999999996</v>
      </c>
    </row>
    <row r="203" spans="1:17" x14ac:dyDescent="0.25">
      <c r="A203" s="1306" t="s">
        <v>227</v>
      </c>
      <c r="B203" s="1300"/>
      <c r="C203" s="996"/>
      <c r="D203" s="1011"/>
      <c r="E203" s="1011"/>
      <c r="F203" s="1011"/>
      <c r="G203" s="1011"/>
      <c r="H203" s="1011"/>
      <c r="I203" s="1012"/>
      <c r="J203" s="1036">
        <f>J204</f>
        <v>79.5</v>
      </c>
      <c r="K203" s="1011">
        <f t="shared" ref="K203:Q203" si="200">K204</f>
        <v>0.5</v>
      </c>
      <c r="L203" s="1220"/>
      <c r="M203" s="1220"/>
      <c r="N203" s="1220"/>
      <c r="O203" s="1220">
        <f t="shared" si="200"/>
        <v>861.08</v>
      </c>
      <c r="P203" s="1220">
        <f t="shared" si="200"/>
        <v>207.43</v>
      </c>
      <c r="Q203" s="630">
        <f t="shared" si="200"/>
        <v>1068.51</v>
      </c>
    </row>
    <row r="204" spans="1:17" ht="49.5" x14ac:dyDescent="0.25">
      <c r="A204" s="1169" t="s">
        <v>11</v>
      </c>
      <c r="B204" s="1301"/>
      <c r="C204" s="251"/>
      <c r="D204" s="1280"/>
      <c r="E204" s="1280"/>
      <c r="F204" s="1280"/>
      <c r="G204" s="1280"/>
      <c r="H204" s="1280"/>
      <c r="I204" s="1281"/>
      <c r="J204" s="1327">
        <f>J205</f>
        <v>79.5</v>
      </c>
      <c r="K204" s="1280">
        <f t="shared" ref="K204:Q204" si="201">K205</f>
        <v>0.5</v>
      </c>
      <c r="L204" s="1314"/>
      <c r="M204" s="1314"/>
      <c r="N204" s="1314"/>
      <c r="O204" s="1314">
        <f t="shared" si="201"/>
        <v>861.08</v>
      </c>
      <c r="P204" s="1314">
        <f t="shared" si="201"/>
        <v>207.43</v>
      </c>
      <c r="Q204" s="1315">
        <f t="shared" si="201"/>
        <v>1068.51</v>
      </c>
    </row>
    <row r="205" spans="1:17" x14ac:dyDescent="0.25">
      <c r="A205" s="1146" t="s">
        <v>228</v>
      </c>
      <c r="B205" s="1304"/>
      <c r="C205" s="1247"/>
      <c r="D205" s="1282"/>
      <c r="E205" s="1282"/>
      <c r="F205" s="1282"/>
      <c r="G205" s="1247"/>
      <c r="H205" s="1247"/>
      <c r="I205" s="1283"/>
      <c r="J205" s="1329">
        <v>79.5</v>
      </c>
      <c r="K205" s="1321">
        <f>J205/159</f>
        <v>0.5</v>
      </c>
      <c r="L205" s="1321">
        <v>1722.16</v>
      </c>
      <c r="M205" s="1321">
        <f>K205*L205</f>
        <v>861.08</v>
      </c>
      <c r="N205" s="1319">
        <v>1</v>
      </c>
      <c r="O205" s="1321">
        <f t="shared" ref="O205" si="202">ROUND(M205*N205,2)</f>
        <v>861.08</v>
      </c>
      <c r="P205" s="1321">
        <f t="shared" ref="P205" si="203">ROUND(O205*0.2409,2)</f>
        <v>207.43</v>
      </c>
      <c r="Q205" s="1322">
        <f t="shared" ref="Q205" si="204">O205+P205</f>
        <v>1068.51</v>
      </c>
    </row>
    <row r="206" spans="1:17" ht="33" x14ac:dyDescent="0.25">
      <c r="A206" s="1308" t="s">
        <v>229</v>
      </c>
      <c r="B206" s="1300"/>
      <c r="C206" s="996"/>
      <c r="D206" s="1011"/>
      <c r="E206" s="1011"/>
      <c r="F206" s="1011"/>
      <c r="G206" s="1011"/>
      <c r="H206" s="1011"/>
      <c r="I206" s="1012"/>
      <c r="J206" s="1036">
        <f>J207</f>
        <v>993.75</v>
      </c>
      <c r="K206" s="1011">
        <f t="shared" ref="K206:Q206" si="205">K207</f>
        <v>6.25</v>
      </c>
      <c r="L206" s="1220"/>
      <c r="M206" s="1220"/>
      <c r="N206" s="1220"/>
      <c r="O206" s="1220">
        <f t="shared" si="205"/>
        <v>4866.6099999999988</v>
      </c>
      <c r="P206" s="1220">
        <f t="shared" si="205"/>
        <v>1172.3999999999999</v>
      </c>
      <c r="Q206" s="630">
        <f t="shared" si="205"/>
        <v>6039.01</v>
      </c>
    </row>
    <row r="207" spans="1:17" ht="33" x14ac:dyDescent="0.25">
      <c r="A207" s="1169" t="s">
        <v>8</v>
      </c>
      <c r="B207" s="1301"/>
      <c r="C207" s="251"/>
      <c r="D207" s="1280"/>
      <c r="E207" s="1280"/>
      <c r="F207" s="1280"/>
      <c r="G207" s="1280"/>
      <c r="H207" s="1280"/>
      <c r="I207" s="1281"/>
      <c r="J207" s="1327">
        <f>SUM(J208:J232)</f>
        <v>993.75</v>
      </c>
      <c r="K207" s="1280">
        <f t="shared" ref="K207:Q207" si="206">SUM(K208:K232)</f>
        <v>6.25</v>
      </c>
      <c r="L207" s="1314"/>
      <c r="M207" s="1314"/>
      <c r="N207" s="1314"/>
      <c r="O207" s="1314">
        <f t="shared" si="206"/>
        <v>4866.6099999999988</v>
      </c>
      <c r="P207" s="1314">
        <f t="shared" si="206"/>
        <v>1172.3999999999999</v>
      </c>
      <c r="Q207" s="1315">
        <f t="shared" si="206"/>
        <v>6039.01</v>
      </c>
    </row>
    <row r="208" spans="1:17" x14ac:dyDescent="0.25">
      <c r="A208" s="1146" t="s">
        <v>230</v>
      </c>
      <c r="B208" s="1302"/>
      <c r="C208" s="1247"/>
      <c r="D208" s="1282"/>
      <c r="E208" s="1282"/>
      <c r="F208" s="1282"/>
      <c r="G208" s="1282"/>
      <c r="H208" s="1282"/>
      <c r="I208" s="1284"/>
      <c r="J208" s="1277">
        <v>39.75</v>
      </c>
      <c r="K208" s="1222">
        <f>J208/159</f>
        <v>0.25</v>
      </c>
      <c r="L208" s="1222">
        <v>1690.23</v>
      </c>
      <c r="M208" s="1222">
        <f>K208*L208</f>
        <v>422.5575</v>
      </c>
      <c r="N208" s="1278">
        <v>1</v>
      </c>
      <c r="O208" s="1222">
        <f t="shared" ref="O208" si="207">ROUND(M208*N208,2)</f>
        <v>422.56</v>
      </c>
      <c r="P208" s="1222">
        <f t="shared" ref="P208" si="208">ROUND(O208*0.2409,2)</f>
        <v>101.79</v>
      </c>
      <c r="Q208" s="1223">
        <f t="shared" ref="Q208" si="209">O208+P208</f>
        <v>524.35</v>
      </c>
    </row>
    <row r="209" spans="1:19" x14ac:dyDescent="0.25">
      <c r="A209" s="1146" t="s">
        <v>231</v>
      </c>
      <c r="B209" s="1302"/>
      <c r="C209" s="1247"/>
      <c r="D209" s="1282"/>
      <c r="E209" s="1282"/>
      <c r="F209" s="1282"/>
      <c r="G209" s="1282"/>
      <c r="H209" s="1282"/>
      <c r="I209" s="1284"/>
      <c r="J209" s="1277">
        <v>39.75</v>
      </c>
      <c r="K209" s="1222">
        <f t="shared" ref="K209:K232" si="210">J209/159</f>
        <v>0.25</v>
      </c>
      <c r="L209" s="1222">
        <v>1576.93</v>
      </c>
      <c r="M209" s="1222">
        <f t="shared" ref="M209:M232" si="211">K209*L209</f>
        <v>394.23250000000002</v>
      </c>
      <c r="N209" s="1278">
        <v>1</v>
      </c>
      <c r="O209" s="1222">
        <f t="shared" ref="O209:O232" si="212">ROUND(M209*N209,2)</f>
        <v>394.23</v>
      </c>
      <c r="P209" s="1222">
        <f t="shared" ref="P209:P232" si="213">ROUND(O209*0.2409,2)</f>
        <v>94.97</v>
      </c>
      <c r="Q209" s="1223">
        <f t="shared" ref="Q209:Q232" si="214">O209+P209</f>
        <v>489.20000000000005</v>
      </c>
    </row>
    <row r="210" spans="1:19" x14ac:dyDescent="0.25">
      <c r="A210" s="1146" t="s">
        <v>232</v>
      </c>
      <c r="B210" s="1302"/>
      <c r="C210" s="1247"/>
      <c r="D210" s="1282"/>
      <c r="E210" s="1282"/>
      <c r="F210" s="1282"/>
      <c r="G210" s="1282"/>
      <c r="H210" s="1282"/>
      <c r="I210" s="1284"/>
      <c r="J210" s="1277">
        <v>39.75</v>
      </c>
      <c r="K210" s="1222">
        <f t="shared" si="210"/>
        <v>0.25</v>
      </c>
      <c r="L210" s="1222">
        <v>700.49</v>
      </c>
      <c r="M210" s="1222">
        <f t="shared" si="211"/>
        <v>175.1225</v>
      </c>
      <c r="N210" s="1278">
        <v>1</v>
      </c>
      <c r="O210" s="1222">
        <f t="shared" si="212"/>
        <v>175.12</v>
      </c>
      <c r="P210" s="1222">
        <f t="shared" si="213"/>
        <v>42.19</v>
      </c>
      <c r="Q210" s="1223">
        <f t="shared" si="214"/>
        <v>217.31</v>
      </c>
    </row>
    <row r="211" spans="1:19" x14ac:dyDescent="0.25">
      <c r="A211" s="1146" t="s">
        <v>233</v>
      </c>
      <c r="B211" s="1302"/>
      <c r="C211" s="1247"/>
      <c r="D211" s="1282"/>
      <c r="E211" s="1282"/>
      <c r="F211" s="1282"/>
      <c r="G211" s="1282"/>
      <c r="H211" s="1282"/>
      <c r="I211" s="1284"/>
      <c r="J211" s="1277">
        <v>39.75</v>
      </c>
      <c r="K211" s="1222">
        <f t="shared" si="210"/>
        <v>0.25</v>
      </c>
      <c r="L211" s="1222">
        <v>787.92</v>
      </c>
      <c r="M211" s="1222">
        <f t="shared" si="211"/>
        <v>196.98</v>
      </c>
      <c r="N211" s="1278">
        <v>1</v>
      </c>
      <c r="O211" s="1222">
        <f t="shared" si="212"/>
        <v>196.98</v>
      </c>
      <c r="P211" s="1222">
        <f t="shared" si="213"/>
        <v>47.45</v>
      </c>
      <c r="Q211" s="1223">
        <f t="shared" si="214"/>
        <v>244.43</v>
      </c>
    </row>
    <row r="212" spans="1:19" x14ac:dyDescent="0.25">
      <c r="A212" s="1146" t="s">
        <v>234</v>
      </c>
      <c r="B212" s="1302"/>
      <c r="C212" s="1247"/>
      <c r="D212" s="1282"/>
      <c r="E212" s="1282"/>
      <c r="F212" s="1282"/>
      <c r="G212" s="1282"/>
      <c r="H212" s="1282"/>
      <c r="I212" s="1284"/>
      <c r="J212" s="1277">
        <v>39.75</v>
      </c>
      <c r="K212" s="1222">
        <f t="shared" si="210"/>
        <v>0.25</v>
      </c>
      <c r="L212" s="1222">
        <v>807.52</v>
      </c>
      <c r="M212" s="1222">
        <f t="shared" si="211"/>
        <v>201.88</v>
      </c>
      <c r="N212" s="1278">
        <v>1</v>
      </c>
      <c r="O212" s="1222">
        <f t="shared" si="212"/>
        <v>201.88</v>
      </c>
      <c r="P212" s="1222">
        <f t="shared" si="213"/>
        <v>48.63</v>
      </c>
      <c r="Q212" s="1223">
        <f t="shared" si="214"/>
        <v>250.51</v>
      </c>
    </row>
    <row r="213" spans="1:19" x14ac:dyDescent="0.25">
      <c r="A213" s="1146" t="s">
        <v>235</v>
      </c>
      <c r="B213" s="1302"/>
      <c r="C213" s="1247"/>
      <c r="D213" s="1282"/>
      <c r="E213" s="1282"/>
      <c r="F213" s="1282"/>
      <c r="G213" s="1282"/>
      <c r="H213" s="1282"/>
      <c r="I213" s="1284"/>
      <c r="J213" s="1277">
        <v>39.75</v>
      </c>
      <c r="K213" s="1222">
        <f t="shared" si="210"/>
        <v>0.25</v>
      </c>
      <c r="L213" s="1222">
        <v>664.31</v>
      </c>
      <c r="M213" s="1222">
        <f t="shared" si="211"/>
        <v>166.07749999999999</v>
      </c>
      <c r="N213" s="1278">
        <v>1</v>
      </c>
      <c r="O213" s="1222">
        <f t="shared" si="212"/>
        <v>166.08</v>
      </c>
      <c r="P213" s="1222">
        <f t="shared" si="213"/>
        <v>40.01</v>
      </c>
      <c r="Q213" s="1223">
        <f t="shared" si="214"/>
        <v>206.09</v>
      </c>
    </row>
    <row r="214" spans="1:19" x14ac:dyDescent="0.25">
      <c r="A214" s="1146" t="s">
        <v>236</v>
      </c>
      <c r="B214" s="1302"/>
      <c r="C214" s="1247"/>
      <c r="D214" s="1282"/>
      <c r="E214" s="1282"/>
      <c r="F214" s="1282"/>
      <c r="G214" s="1282"/>
      <c r="H214" s="1282"/>
      <c r="I214" s="1284"/>
      <c r="J214" s="1277">
        <v>39.75</v>
      </c>
      <c r="K214" s="1222">
        <f t="shared" si="210"/>
        <v>0.25</v>
      </c>
      <c r="L214" s="1222">
        <v>664.31</v>
      </c>
      <c r="M214" s="1222">
        <f t="shared" si="211"/>
        <v>166.07749999999999</v>
      </c>
      <c r="N214" s="1278">
        <v>1</v>
      </c>
      <c r="O214" s="1222">
        <f t="shared" si="212"/>
        <v>166.08</v>
      </c>
      <c r="P214" s="1222">
        <f t="shared" si="213"/>
        <v>40.01</v>
      </c>
      <c r="Q214" s="1223">
        <f t="shared" si="214"/>
        <v>206.09</v>
      </c>
    </row>
    <row r="215" spans="1:19" x14ac:dyDescent="0.25">
      <c r="A215" s="1146" t="s">
        <v>237</v>
      </c>
      <c r="B215" s="1302"/>
      <c r="C215" s="1247"/>
      <c r="D215" s="1282"/>
      <c r="E215" s="1282"/>
      <c r="F215" s="1282"/>
      <c r="G215" s="1282"/>
      <c r="H215" s="1282"/>
      <c r="I215" s="1284"/>
      <c r="J215" s="1277">
        <v>39.75</v>
      </c>
      <c r="K215" s="1222">
        <f t="shared" si="210"/>
        <v>0.25</v>
      </c>
      <c r="L215" s="1222">
        <v>757.5</v>
      </c>
      <c r="M215" s="1222">
        <f t="shared" si="211"/>
        <v>189.375</v>
      </c>
      <c r="N215" s="1278">
        <v>1</v>
      </c>
      <c r="O215" s="1222">
        <f t="shared" si="212"/>
        <v>189.38</v>
      </c>
      <c r="P215" s="1222">
        <f t="shared" si="213"/>
        <v>45.62</v>
      </c>
      <c r="Q215" s="1223">
        <f t="shared" si="214"/>
        <v>235</v>
      </c>
    </row>
    <row r="216" spans="1:19" x14ac:dyDescent="0.25">
      <c r="A216" s="1146" t="s">
        <v>238</v>
      </c>
      <c r="B216" s="1302"/>
      <c r="C216" s="1247"/>
      <c r="D216" s="1282"/>
      <c r="E216" s="1282"/>
      <c r="F216" s="1282"/>
      <c r="G216" s="1282"/>
      <c r="H216" s="1282"/>
      <c r="I216" s="1284"/>
      <c r="J216" s="1277">
        <v>39.75</v>
      </c>
      <c r="K216" s="1222">
        <f t="shared" si="210"/>
        <v>0.25</v>
      </c>
      <c r="L216" s="1222">
        <v>697</v>
      </c>
      <c r="M216" s="1222">
        <f t="shared" si="211"/>
        <v>174.25</v>
      </c>
      <c r="N216" s="1278">
        <v>1</v>
      </c>
      <c r="O216" s="1222">
        <f t="shared" si="212"/>
        <v>174.25</v>
      </c>
      <c r="P216" s="1222">
        <f t="shared" si="213"/>
        <v>41.98</v>
      </c>
      <c r="Q216" s="1223">
        <f t="shared" si="214"/>
        <v>216.23</v>
      </c>
    </row>
    <row r="217" spans="1:19" x14ac:dyDescent="0.25">
      <c r="A217" s="1146" t="s">
        <v>239</v>
      </c>
      <c r="B217" s="1302"/>
      <c r="C217" s="1247"/>
      <c r="D217" s="1282"/>
      <c r="E217" s="1282"/>
      <c r="F217" s="1282"/>
      <c r="G217" s="1282"/>
      <c r="H217" s="1282"/>
      <c r="I217" s="1284"/>
      <c r="J217" s="1277">
        <v>39.75</v>
      </c>
      <c r="K217" s="1222">
        <f t="shared" si="210"/>
        <v>0.25</v>
      </c>
      <c r="L217" s="1222">
        <v>772.5</v>
      </c>
      <c r="M217" s="1222">
        <f t="shared" si="211"/>
        <v>193.125</v>
      </c>
      <c r="N217" s="1278">
        <v>1</v>
      </c>
      <c r="O217" s="1222">
        <f t="shared" si="212"/>
        <v>193.13</v>
      </c>
      <c r="P217" s="1222">
        <f t="shared" si="213"/>
        <v>46.53</v>
      </c>
      <c r="Q217" s="1223">
        <f t="shared" si="214"/>
        <v>239.66</v>
      </c>
    </row>
    <row r="218" spans="1:19" x14ac:dyDescent="0.25">
      <c r="A218" s="1146" t="s">
        <v>238</v>
      </c>
      <c r="B218" s="1302"/>
      <c r="C218" s="1247"/>
      <c r="D218" s="1282"/>
      <c r="E218" s="1282"/>
      <c r="F218" s="1282"/>
      <c r="G218" s="1282"/>
      <c r="H218" s="1282"/>
      <c r="I218" s="1284"/>
      <c r="J218" s="1277">
        <v>39.75</v>
      </c>
      <c r="K218" s="1222">
        <f t="shared" si="210"/>
        <v>0.25</v>
      </c>
      <c r="L218" s="1222">
        <v>697</v>
      </c>
      <c r="M218" s="1222">
        <f t="shared" si="211"/>
        <v>174.25</v>
      </c>
      <c r="N218" s="1278">
        <v>1</v>
      </c>
      <c r="O218" s="1222">
        <f t="shared" si="212"/>
        <v>174.25</v>
      </c>
      <c r="P218" s="1222">
        <f t="shared" si="213"/>
        <v>41.98</v>
      </c>
      <c r="Q218" s="1223">
        <f t="shared" si="214"/>
        <v>216.23</v>
      </c>
    </row>
    <row r="219" spans="1:19" x14ac:dyDescent="0.25">
      <c r="A219" s="1146" t="s">
        <v>238</v>
      </c>
      <c r="B219" s="1302"/>
      <c r="C219" s="1247"/>
      <c r="D219" s="1282"/>
      <c r="E219" s="1282"/>
      <c r="F219" s="1282"/>
      <c r="G219" s="1282"/>
      <c r="H219" s="1282"/>
      <c r="I219" s="1284"/>
      <c r="J219" s="1277">
        <v>39.75</v>
      </c>
      <c r="K219" s="1222">
        <f t="shared" si="210"/>
        <v>0.25</v>
      </c>
      <c r="L219" s="1222">
        <v>757.5</v>
      </c>
      <c r="M219" s="1222">
        <f t="shared" si="211"/>
        <v>189.375</v>
      </c>
      <c r="N219" s="1278">
        <v>1</v>
      </c>
      <c r="O219" s="1222">
        <f t="shared" si="212"/>
        <v>189.38</v>
      </c>
      <c r="P219" s="1222">
        <f t="shared" si="213"/>
        <v>45.62</v>
      </c>
      <c r="Q219" s="1223">
        <f t="shared" si="214"/>
        <v>235</v>
      </c>
    </row>
    <row r="220" spans="1:19" x14ac:dyDescent="0.25">
      <c r="A220" s="1146" t="s">
        <v>237</v>
      </c>
      <c r="B220" s="1302"/>
      <c r="C220" s="1247"/>
      <c r="D220" s="1282"/>
      <c r="E220" s="1282"/>
      <c r="F220" s="1282"/>
      <c r="G220" s="1282"/>
      <c r="H220" s="1282"/>
      <c r="I220" s="1284"/>
      <c r="J220" s="1277">
        <v>39.75</v>
      </c>
      <c r="K220" s="1222">
        <f t="shared" si="210"/>
        <v>0.25</v>
      </c>
      <c r="L220" s="1222">
        <v>697</v>
      </c>
      <c r="M220" s="1222">
        <f t="shared" si="211"/>
        <v>174.25</v>
      </c>
      <c r="N220" s="1278">
        <v>1</v>
      </c>
      <c r="O220" s="1222">
        <f t="shared" si="212"/>
        <v>174.25</v>
      </c>
      <c r="P220" s="1222">
        <f t="shared" si="213"/>
        <v>41.98</v>
      </c>
      <c r="Q220" s="1223">
        <f t="shared" si="214"/>
        <v>216.23</v>
      </c>
    </row>
    <row r="221" spans="1:19" x14ac:dyDescent="0.25">
      <c r="A221" s="1146" t="s">
        <v>238</v>
      </c>
      <c r="B221" s="1302"/>
      <c r="C221" s="1247"/>
      <c r="D221" s="1282"/>
      <c r="E221" s="1282"/>
      <c r="F221" s="1282"/>
      <c r="G221" s="1282"/>
      <c r="H221" s="1282"/>
      <c r="I221" s="1284"/>
      <c r="J221" s="1277">
        <v>39.75</v>
      </c>
      <c r="K221" s="1222">
        <f t="shared" si="210"/>
        <v>0.25</v>
      </c>
      <c r="L221" s="1222">
        <v>721.14</v>
      </c>
      <c r="M221" s="1222">
        <f t="shared" si="211"/>
        <v>180.285</v>
      </c>
      <c r="N221" s="1278">
        <v>1</v>
      </c>
      <c r="O221" s="1222">
        <f t="shared" si="212"/>
        <v>180.29</v>
      </c>
      <c r="P221" s="1222">
        <f t="shared" si="213"/>
        <v>43.43</v>
      </c>
      <c r="Q221" s="1223">
        <f t="shared" si="214"/>
        <v>223.72</v>
      </c>
      <c r="S221" s="347"/>
    </row>
    <row r="222" spans="1:19" x14ac:dyDescent="0.25">
      <c r="A222" s="1146" t="s">
        <v>238</v>
      </c>
      <c r="B222" s="1302"/>
      <c r="C222" s="1247"/>
      <c r="D222" s="1282"/>
      <c r="E222" s="1282"/>
      <c r="F222" s="1282"/>
      <c r="G222" s="1282"/>
      <c r="H222" s="1282"/>
      <c r="I222" s="1284"/>
      <c r="J222" s="1277">
        <v>39.75</v>
      </c>
      <c r="K222" s="1222">
        <f t="shared" si="210"/>
        <v>0.25</v>
      </c>
      <c r="L222" s="1222">
        <v>717.91</v>
      </c>
      <c r="M222" s="1222">
        <f t="shared" si="211"/>
        <v>179.47749999999999</v>
      </c>
      <c r="N222" s="1278">
        <v>1</v>
      </c>
      <c r="O222" s="1222">
        <f t="shared" si="212"/>
        <v>179.48</v>
      </c>
      <c r="P222" s="1222">
        <f t="shared" si="213"/>
        <v>43.24</v>
      </c>
      <c r="Q222" s="1223">
        <f t="shared" si="214"/>
        <v>222.72</v>
      </c>
    </row>
    <row r="223" spans="1:19" x14ac:dyDescent="0.25">
      <c r="A223" s="1146" t="s">
        <v>237</v>
      </c>
      <c r="B223" s="1302"/>
      <c r="C223" s="1247"/>
      <c r="D223" s="1282"/>
      <c r="E223" s="1282"/>
      <c r="F223" s="1282"/>
      <c r="G223" s="1282"/>
      <c r="H223" s="1282"/>
      <c r="I223" s="1284"/>
      <c r="J223" s="1277">
        <v>39.75</v>
      </c>
      <c r="K223" s="1222">
        <f t="shared" si="210"/>
        <v>0.25</v>
      </c>
      <c r="L223" s="1222">
        <v>700.49</v>
      </c>
      <c r="M223" s="1222">
        <f t="shared" si="211"/>
        <v>175.1225</v>
      </c>
      <c r="N223" s="1278">
        <v>1</v>
      </c>
      <c r="O223" s="1222">
        <f t="shared" si="212"/>
        <v>175.12</v>
      </c>
      <c r="P223" s="1222">
        <f t="shared" si="213"/>
        <v>42.19</v>
      </c>
      <c r="Q223" s="1223">
        <f t="shared" si="214"/>
        <v>217.31</v>
      </c>
    </row>
    <row r="224" spans="1:19" x14ac:dyDescent="0.25">
      <c r="A224" s="1146" t="s">
        <v>238</v>
      </c>
      <c r="B224" s="1302"/>
      <c r="C224" s="1247"/>
      <c r="D224" s="1282"/>
      <c r="E224" s="1282"/>
      <c r="F224" s="1282"/>
      <c r="G224" s="1282"/>
      <c r="H224" s="1282"/>
      <c r="I224" s="1284"/>
      <c r="J224" s="1277">
        <v>39.75</v>
      </c>
      <c r="K224" s="1222">
        <f t="shared" si="210"/>
        <v>0.25</v>
      </c>
      <c r="L224" s="1222">
        <v>697</v>
      </c>
      <c r="M224" s="1222">
        <f t="shared" si="211"/>
        <v>174.25</v>
      </c>
      <c r="N224" s="1278">
        <v>1</v>
      </c>
      <c r="O224" s="1222">
        <f t="shared" si="212"/>
        <v>174.25</v>
      </c>
      <c r="P224" s="1222">
        <f t="shared" si="213"/>
        <v>41.98</v>
      </c>
      <c r="Q224" s="1223">
        <f t="shared" si="214"/>
        <v>216.23</v>
      </c>
    </row>
    <row r="225" spans="1:17" x14ac:dyDescent="0.25">
      <c r="A225" s="1146" t="s">
        <v>238</v>
      </c>
      <c r="B225" s="1302"/>
      <c r="C225" s="1247"/>
      <c r="D225" s="1282"/>
      <c r="E225" s="1282"/>
      <c r="F225" s="1282"/>
      <c r="G225" s="1282"/>
      <c r="H225" s="1282"/>
      <c r="I225" s="1284"/>
      <c r="J225" s="1277">
        <v>39.75</v>
      </c>
      <c r="K225" s="1222">
        <f t="shared" si="210"/>
        <v>0.25</v>
      </c>
      <c r="L225" s="1222">
        <v>697</v>
      </c>
      <c r="M225" s="1222">
        <f t="shared" si="211"/>
        <v>174.25</v>
      </c>
      <c r="N225" s="1278">
        <v>1</v>
      </c>
      <c r="O225" s="1222">
        <f t="shared" si="212"/>
        <v>174.25</v>
      </c>
      <c r="P225" s="1222">
        <f t="shared" si="213"/>
        <v>41.98</v>
      </c>
      <c r="Q225" s="1223">
        <f t="shared" si="214"/>
        <v>216.23</v>
      </c>
    </row>
    <row r="226" spans="1:17" x14ac:dyDescent="0.25">
      <c r="A226" s="1146" t="s">
        <v>238</v>
      </c>
      <c r="B226" s="1302"/>
      <c r="C226" s="1247"/>
      <c r="D226" s="1282"/>
      <c r="E226" s="1282"/>
      <c r="F226" s="1282"/>
      <c r="G226" s="1282"/>
      <c r="H226" s="1282"/>
      <c r="I226" s="1284"/>
      <c r="J226" s="1277">
        <v>39.75</v>
      </c>
      <c r="K226" s="1222">
        <f t="shared" si="210"/>
        <v>0.25</v>
      </c>
      <c r="L226" s="1222">
        <v>700.49</v>
      </c>
      <c r="M226" s="1222">
        <f t="shared" si="211"/>
        <v>175.1225</v>
      </c>
      <c r="N226" s="1278">
        <v>1</v>
      </c>
      <c r="O226" s="1222">
        <f t="shared" si="212"/>
        <v>175.12</v>
      </c>
      <c r="P226" s="1222">
        <f t="shared" si="213"/>
        <v>42.19</v>
      </c>
      <c r="Q226" s="1223">
        <f t="shared" si="214"/>
        <v>217.31</v>
      </c>
    </row>
    <row r="227" spans="1:17" x14ac:dyDescent="0.25">
      <c r="A227" s="1146" t="s">
        <v>238</v>
      </c>
      <c r="B227" s="1302"/>
      <c r="C227" s="1247"/>
      <c r="D227" s="1282"/>
      <c r="E227" s="1282"/>
      <c r="F227" s="1282"/>
      <c r="G227" s="1282"/>
      <c r="H227" s="1282"/>
      <c r="I227" s="1284"/>
      <c r="J227" s="1277">
        <v>39.75</v>
      </c>
      <c r="K227" s="1222">
        <f t="shared" si="210"/>
        <v>0.25</v>
      </c>
      <c r="L227" s="1222">
        <v>700.49</v>
      </c>
      <c r="M227" s="1222">
        <f t="shared" si="211"/>
        <v>175.1225</v>
      </c>
      <c r="N227" s="1278">
        <v>1</v>
      </c>
      <c r="O227" s="1222">
        <f t="shared" si="212"/>
        <v>175.12</v>
      </c>
      <c r="P227" s="1222">
        <f t="shared" si="213"/>
        <v>42.19</v>
      </c>
      <c r="Q227" s="1223">
        <f t="shared" si="214"/>
        <v>217.31</v>
      </c>
    </row>
    <row r="228" spans="1:17" x14ac:dyDescent="0.25">
      <c r="A228" s="1146" t="s">
        <v>238</v>
      </c>
      <c r="B228" s="1302"/>
      <c r="C228" s="1247"/>
      <c r="D228" s="1282"/>
      <c r="E228" s="1282"/>
      <c r="F228" s="1282"/>
      <c r="G228" s="1282"/>
      <c r="H228" s="1282"/>
      <c r="I228" s="1284"/>
      <c r="J228" s="1277">
        <v>39.75</v>
      </c>
      <c r="K228" s="1222">
        <f t="shared" si="210"/>
        <v>0.25</v>
      </c>
      <c r="L228" s="1222">
        <v>627</v>
      </c>
      <c r="M228" s="1222">
        <f t="shared" si="211"/>
        <v>156.75</v>
      </c>
      <c r="N228" s="1278">
        <v>1</v>
      </c>
      <c r="O228" s="1222">
        <f t="shared" si="212"/>
        <v>156.75</v>
      </c>
      <c r="P228" s="1222">
        <f t="shared" si="213"/>
        <v>37.76</v>
      </c>
      <c r="Q228" s="1223">
        <f t="shared" si="214"/>
        <v>194.51</v>
      </c>
    </row>
    <row r="229" spans="1:17" x14ac:dyDescent="0.25">
      <c r="A229" s="1146" t="s">
        <v>240</v>
      </c>
      <c r="B229" s="1302"/>
      <c r="C229" s="1247"/>
      <c r="D229" s="1282"/>
      <c r="E229" s="1282"/>
      <c r="F229" s="1282"/>
      <c r="G229" s="1282"/>
      <c r="H229" s="1282"/>
      <c r="I229" s="1284"/>
      <c r="J229" s="1277">
        <v>39.75</v>
      </c>
      <c r="K229" s="1222">
        <f t="shared" si="210"/>
        <v>0.25</v>
      </c>
      <c r="L229" s="1222">
        <v>603.84</v>
      </c>
      <c r="M229" s="1222">
        <f t="shared" si="211"/>
        <v>150.96</v>
      </c>
      <c r="N229" s="1278">
        <v>1</v>
      </c>
      <c r="O229" s="1222">
        <f t="shared" si="212"/>
        <v>150.96</v>
      </c>
      <c r="P229" s="1222">
        <f t="shared" si="213"/>
        <v>36.369999999999997</v>
      </c>
      <c r="Q229" s="1223">
        <f t="shared" si="214"/>
        <v>187.33</v>
      </c>
    </row>
    <row r="230" spans="1:17" x14ac:dyDescent="0.25">
      <c r="A230" s="1146" t="s">
        <v>241</v>
      </c>
      <c r="B230" s="1302"/>
      <c r="C230" s="1247"/>
      <c r="D230" s="1282"/>
      <c r="E230" s="1282"/>
      <c r="F230" s="1282"/>
      <c r="G230" s="1282"/>
      <c r="H230" s="1282"/>
      <c r="I230" s="1284"/>
      <c r="J230" s="1277">
        <v>39.75</v>
      </c>
      <c r="K230" s="1222">
        <f t="shared" si="210"/>
        <v>0.25</v>
      </c>
      <c r="L230" s="1222">
        <v>594.96</v>
      </c>
      <c r="M230" s="1222">
        <f t="shared" si="211"/>
        <v>148.74</v>
      </c>
      <c r="N230" s="1278">
        <v>1</v>
      </c>
      <c r="O230" s="1222">
        <f t="shared" si="212"/>
        <v>148.74</v>
      </c>
      <c r="P230" s="1222">
        <f t="shared" si="213"/>
        <v>35.83</v>
      </c>
      <c r="Q230" s="1223">
        <f t="shared" si="214"/>
        <v>184.57</v>
      </c>
    </row>
    <row r="231" spans="1:17" x14ac:dyDescent="0.25">
      <c r="A231" s="1146" t="s">
        <v>242</v>
      </c>
      <c r="B231" s="1302"/>
      <c r="C231" s="1247"/>
      <c r="D231" s="1282"/>
      <c r="E231" s="1282"/>
      <c r="F231" s="1282"/>
      <c r="G231" s="1282"/>
      <c r="H231" s="1282"/>
      <c r="I231" s="1284"/>
      <c r="J231" s="1277">
        <v>39.75</v>
      </c>
      <c r="K231" s="1222">
        <f t="shared" si="210"/>
        <v>0.25</v>
      </c>
      <c r="L231" s="1222">
        <v>717.91</v>
      </c>
      <c r="M231" s="1222">
        <f t="shared" si="211"/>
        <v>179.47749999999999</v>
      </c>
      <c r="N231" s="1278">
        <v>1</v>
      </c>
      <c r="O231" s="1222">
        <f t="shared" si="212"/>
        <v>179.48</v>
      </c>
      <c r="P231" s="1222">
        <f t="shared" si="213"/>
        <v>43.24</v>
      </c>
      <c r="Q231" s="1223">
        <f t="shared" si="214"/>
        <v>222.72</v>
      </c>
    </row>
    <row r="232" spans="1:17" x14ac:dyDescent="0.25">
      <c r="A232" s="1146" t="s">
        <v>242</v>
      </c>
      <c r="B232" s="1302"/>
      <c r="C232" s="1247"/>
      <c r="D232" s="1282"/>
      <c r="E232" s="1282"/>
      <c r="F232" s="1282"/>
      <c r="G232" s="1282"/>
      <c r="H232" s="1282"/>
      <c r="I232" s="1284"/>
      <c r="J232" s="1277">
        <v>39.75</v>
      </c>
      <c r="K232" s="1222">
        <f t="shared" si="210"/>
        <v>0.25</v>
      </c>
      <c r="L232" s="1222">
        <v>717.91</v>
      </c>
      <c r="M232" s="1222">
        <f t="shared" si="211"/>
        <v>179.47749999999999</v>
      </c>
      <c r="N232" s="1278">
        <v>1</v>
      </c>
      <c r="O232" s="1222">
        <f t="shared" si="212"/>
        <v>179.48</v>
      </c>
      <c r="P232" s="1222">
        <f t="shared" si="213"/>
        <v>43.24</v>
      </c>
      <c r="Q232" s="1223">
        <f t="shared" si="214"/>
        <v>222.72</v>
      </c>
    </row>
    <row r="233" spans="1:17" x14ac:dyDescent="0.25">
      <c r="A233" s="1306" t="s">
        <v>243</v>
      </c>
      <c r="B233" s="1300">
        <f>B234</f>
        <v>79.5</v>
      </c>
      <c r="C233" s="996">
        <f t="shared" ref="C233:I233" si="215">C234</f>
        <v>0.5</v>
      </c>
      <c r="D233" s="996"/>
      <c r="E233" s="996"/>
      <c r="F233" s="996"/>
      <c r="G233" s="996">
        <f t="shared" si="215"/>
        <v>183.8</v>
      </c>
      <c r="H233" s="996">
        <f t="shared" si="215"/>
        <v>44.28</v>
      </c>
      <c r="I233" s="226">
        <f t="shared" si="215"/>
        <v>228.07999999999998</v>
      </c>
      <c r="J233" s="1036">
        <f>J234</f>
        <v>185.5</v>
      </c>
      <c r="K233" s="1011">
        <f t="shared" ref="K233" si="216">K234</f>
        <v>1.1666666666666665</v>
      </c>
      <c r="L233" s="1220"/>
      <c r="M233" s="1220"/>
      <c r="N233" s="1291"/>
      <c r="O233" s="1220">
        <f t="shared" ref="O233" si="217">O234</f>
        <v>1273.2</v>
      </c>
      <c r="P233" s="1220">
        <f t="shared" ref="P233" si="218">P234</f>
        <v>306.71000000000004</v>
      </c>
      <c r="Q233" s="630">
        <f t="shared" ref="Q233" si="219">Q234</f>
        <v>1579.9099999999999</v>
      </c>
    </row>
    <row r="234" spans="1:17" ht="33" x14ac:dyDescent="0.25">
      <c r="A234" s="1169" t="s">
        <v>8</v>
      </c>
      <c r="B234" s="1301">
        <f>SUM(B235:B237)</f>
        <v>79.5</v>
      </c>
      <c r="C234" s="997">
        <f t="shared" ref="C234:I234" si="220">SUM(C235:C237)</f>
        <v>0.5</v>
      </c>
      <c r="D234" s="997"/>
      <c r="E234" s="997"/>
      <c r="F234" s="997"/>
      <c r="G234" s="997">
        <f t="shared" si="220"/>
        <v>183.8</v>
      </c>
      <c r="H234" s="997">
        <f t="shared" si="220"/>
        <v>44.28</v>
      </c>
      <c r="I234" s="229">
        <f t="shared" si="220"/>
        <v>228.07999999999998</v>
      </c>
      <c r="J234" s="1327">
        <f>SUM(J235:J237)</f>
        <v>185.5</v>
      </c>
      <c r="K234" s="1280">
        <f t="shared" ref="K234" si="221">SUM(K235:K237)</f>
        <v>1.1666666666666665</v>
      </c>
      <c r="L234" s="1314"/>
      <c r="M234" s="1314"/>
      <c r="N234" s="1316"/>
      <c r="O234" s="1314">
        <f t="shared" ref="O234" si="222">SUM(O235:O237)</f>
        <v>1273.2</v>
      </c>
      <c r="P234" s="1314">
        <f t="shared" ref="P234" si="223">SUM(P235:P237)</f>
        <v>306.71000000000004</v>
      </c>
      <c r="Q234" s="1315">
        <f t="shared" ref="Q234" si="224">SUM(Q235:Q237)</f>
        <v>1579.9099999999999</v>
      </c>
    </row>
    <row r="235" spans="1:17" x14ac:dyDescent="0.25">
      <c r="A235" s="1146" t="s">
        <v>244</v>
      </c>
      <c r="B235" s="1302">
        <v>39.75</v>
      </c>
      <c r="C235" s="1247">
        <f>B235/159</f>
        <v>0.25</v>
      </c>
      <c r="D235" s="1222">
        <v>2376</v>
      </c>
      <c r="E235" s="1222">
        <f>C235*D235</f>
        <v>594</v>
      </c>
      <c r="F235" s="1278">
        <v>0.2</v>
      </c>
      <c r="G235" s="1222">
        <f t="shared" ref="G235" si="225">ROUND(E235*F235,2)</f>
        <v>118.8</v>
      </c>
      <c r="H235" s="1222">
        <f t="shared" ref="H235" si="226">ROUND(G235*0.2409,2)</f>
        <v>28.62</v>
      </c>
      <c r="I235" s="1223">
        <f t="shared" ref="I235" si="227">G235+H235</f>
        <v>147.41999999999999</v>
      </c>
      <c r="J235" s="1328">
        <v>39.75</v>
      </c>
      <c r="K235" s="1321">
        <f>J235/159</f>
        <v>0.25</v>
      </c>
      <c r="L235" s="1318">
        <v>2376</v>
      </c>
      <c r="M235" s="1318">
        <f>K235*L235</f>
        <v>594</v>
      </c>
      <c r="N235" s="1319">
        <v>1</v>
      </c>
      <c r="O235" s="1317">
        <f t="shared" ref="O235" si="228">ROUND(M235*N235,2)</f>
        <v>594</v>
      </c>
      <c r="P235" s="1317">
        <f t="shared" ref="P235" si="229">ROUND(O235*0.2409,2)</f>
        <v>143.09</v>
      </c>
      <c r="Q235" s="1320">
        <f t="shared" ref="Q235" si="230">O235+P235</f>
        <v>737.09</v>
      </c>
    </row>
    <row r="236" spans="1:17" x14ac:dyDescent="0.25">
      <c r="A236" s="1146" t="s">
        <v>245</v>
      </c>
      <c r="B236" s="1303"/>
      <c r="C236" s="1289"/>
      <c r="D236" s="1279"/>
      <c r="E236" s="1279"/>
      <c r="F236" s="1285"/>
      <c r="G236" s="1222"/>
      <c r="H236" s="1222"/>
      <c r="I236" s="1223"/>
      <c r="J236" s="1328">
        <v>106</v>
      </c>
      <c r="K236" s="1321">
        <f t="shared" ref="K236:K237" si="231">J236/159</f>
        <v>0.66666666666666663</v>
      </c>
      <c r="L236" s="1318">
        <v>1771</v>
      </c>
      <c r="M236" s="1317">
        <f>K236*L236</f>
        <v>1180.6666666666665</v>
      </c>
      <c r="N236" s="1319">
        <v>0.3</v>
      </c>
      <c r="O236" s="1317">
        <f t="shared" ref="O236:O237" si="232">ROUND(M236*N236,2)</f>
        <v>354.2</v>
      </c>
      <c r="P236" s="1317">
        <f t="shared" ref="P236:P237" si="233">ROUND(O236*0.2409,2)</f>
        <v>85.33</v>
      </c>
      <c r="Q236" s="1320">
        <f t="shared" ref="Q236:Q237" si="234">O236+P236</f>
        <v>439.53</v>
      </c>
    </row>
    <row r="237" spans="1:17" x14ac:dyDescent="0.25">
      <c r="A237" s="1146" t="s">
        <v>246</v>
      </c>
      <c r="B237" s="1302">
        <v>39.75</v>
      </c>
      <c r="C237" s="1247">
        <f>B237/159</f>
        <v>0.25</v>
      </c>
      <c r="D237" s="1222">
        <v>1300</v>
      </c>
      <c r="E237" s="1222">
        <f>C237*D237</f>
        <v>325</v>
      </c>
      <c r="F237" s="1278">
        <v>0.2</v>
      </c>
      <c r="G237" s="1222">
        <f t="shared" ref="G237" si="235">ROUND(E237*F237,2)</f>
        <v>65</v>
      </c>
      <c r="H237" s="1222">
        <f t="shared" ref="H237" si="236">ROUND(G237*0.2409,2)</f>
        <v>15.66</v>
      </c>
      <c r="I237" s="1223">
        <f t="shared" ref="I237" si="237">G237+H237</f>
        <v>80.66</v>
      </c>
      <c r="J237" s="1328">
        <v>39.75</v>
      </c>
      <c r="K237" s="1321">
        <f t="shared" si="231"/>
        <v>0.25</v>
      </c>
      <c r="L237" s="1318">
        <v>1300</v>
      </c>
      <c r="M237" s="1318">
        <f>K237*L237</f>
        <v>325</v>
      </c>
      <c r="N237" s="1319">
        <v>1</v>
      </c>
      <c r="O237" s="1317">
        <f t="shared" si="232"/>
        <v>325</v>
      </c>
      <c r="P237" s="1317">
        <f t="shared" si="233"/>
        <v>78.290000000000006</v>
      </c>
      <c r="Q237" s="1320">
        <f t="shared" si="234"/>
        <v>403.29</v>
      </c>
    </row>
    <row r="238" spans="1:17" x14ac:dyDescent="0.25">
      <c r="A238" s="1306" t="s">
        <v>247</v>
      </c>
      <c r="B238" s="1300"/>
      <c r="C238" s="996"/>
      <c r="D238" s="1011"/>
      <c r="E238" s="1011"/>
      <c r="F238" s="1011"/>
      <c r="G238" s="1011"/>
      <c r="H238" s="1011"/>
      <c r="I238" s="1012"/>
      <c r="J238" s="1036">
        <f>J239</f>
        <v>106</v>
      </c>
      <c r="K238" s="1011">
        <f t="shared" ref="K238:Q238" si="238">K239</f>
        <v>0.66666666666666663</v>
      </c>
      <c r="L238" s="1220"/>
      <c r="M238" s="1220"/>
      <c r="N238" s="1220"/>
      <c r="O238" s="1220">
        <f t="shared" si="238"/>
        <v>358.6</v>
      </c>
      <c r="P238" s="1220">
        <f t="shared" si="238"/>
        <v>86.39</v>
      </c>
      <c r="Q238" s="630">
        <f t="shared" si="238"/>
        <v>444.99</v>
      </c>
    </row>
    <row r="239" spans="1:17" ht="33" x14ac:dyDescent="0.25">
      <c r="A239" s="1169" t="s">
        <v>8</v>
      </c>
      <c r="B239" s="1301"/>
      <c r="C239" s="251"/>
      <c r="D239" s="1280"/>
      <c r="E239" s="1280"/>
      <c r="F239" s="1280"/>
      <c r="G239" s="1280"/>
      <c r="H239" s="1280"/>
      <c r="I239" s="1281"/>
      <c r="J239" s="1327">
        <f>J240</f>
        <v>106</v>
      </c>
      <c r="K239" s="1280">
        <f t="shared" ref="K239:Q239" si="239">K240</f>
        <v>0.66666666666666663</v>
      </c>
      <c r="L239" s="1314"/>
      <c r="M239" s="1314"/>
      <c r="N239" s="1314"/>
      <c r="O239" s="1314">
        <f t="shared" si="239"/>
        <v>358.6</v>
      </c>
      <c r="P239" s="1314">
        <f t="shared" si="239"/>
        <v>86.39</v>
      </c>
      <c r="Q239" s="1315">
        <f t="shared" si="239"/>
        <v>444.99</v>
      </c>
    </row>
    <row r="240" spans="1:17" x14ac:dyDescent="0.25">
      <c r="A240" s="1146" t="s">
        <v>248</v>
      </c>
      <c r="B240" s="1303"/>
      <c r="C240" s="1289"/>
      <c r="D240" s="1279"/>
      <c r="E240" s="1279"/>
      <c r="F240" s="1279"/>
      <c r="G240" s="1279"/>
      <c r="H240" s="1279"/>
      <c r="I240" s="1286"/>
      <c r="J240" s="1328">
        <v>106</v>
      </c>
      <c r="K240" s="1321">
        <f>J240/159</f>
        <v>0.66666666666666663</v>
      </c>
      <c r="L240" s="1318">
        <v>1793</v>
      </c>
      <c r="M240" s="1317">
        <f>L240*K240</f>
        <v>1195.3333333333333</v>
      </c>
      <c r="N240" s="1319">
        <v>0.3</v>
      </c>
      <c r="O240" s="1317">
        <f t="shared" ref="O240" si="240">ROUND(M240*N240,2)</f>
        <v>358.6</v>
      </c>
      <c r="P240" s="1317">
        <f t="shared" ref="P240" si="241">ROUND(O240*0.2409,2)</f>
        <v>86.39</v>
      </c>
      <c r="Q240" s="1320">
        <f t="shared" ref="Q240" si="242">O240+P240</f>
        <v>444.99</v>
      </c>
    </row>
    <row r="241" spans="1:17" ht="33" x14ac:dyDescent="0.25">
      <c r="A241" s="1308" t="s">
        <v>249</v>
      </c>
      <c r="B241" s="1300"/>
      <c r="C241" s="996"/>
      <c r="D241" s="1011"/>
      <c r="E241" s="1011"/>
      <c r="F241" s="1011"/>
      <c r="G241" s="1011"/>
      <c r="H241" s="1011"/>
      <c r="I241" s="1012"/>
      <c r="J241" s="1036">
        <f>J242</f>
        <v>106</v>
      </c>
      <c r="K241" s="1011">
        <f t="shared" ref="K241:Q241" si="243">K242</f>
        <v>0.66666666666666663</v>
      </c>
      <c r="L241" s="1220"/>
      <c r="M241" s="1220"/>
      <c r="N241" s="1220"/>
      <c r="O241" s="1220">
        <f t="shared" si="243"/>
        <v>420.4</v>
      </c>
      <c r="P241" s="1220">
        <f t="shared" si="243"/>
        <v>101.27</v>
      </c>
      <c r="Q241" s="630">
        <f t="shared" si="243"/>
        <v>521.66999999999996</v>
      </c>
    </row>
    <row r="242" spans="1:17" ht="33" x14ac:dyDescent="0.25">
      <c r="A242" s="1169" t="s">
        <v>8</v>
      </c>
      <c r="B242" s="1301"/>
      <c r="C242" s="251"/>
      <c r="D242" s="1280"/>
      <c r="E242" s="1280"/>
      <c r="F242" s="1280"/>
      <c r="G242" s="1280"/>
      <c r="H242" s="1280"/>
      <c r="I242" s="1281"/>
      <c r="J242" s="1327">
        <f>J243</f>
        <v>106</v>
      </c>
      <c r="K242" s="1280">
        <f t="shared" ref="K242:Q242" si="244">K243</f>
        <v>0.66666666666666663</v>
      </c>
      <c r="L242" s="1314"/>
      <c r="M242" s="1314"/>
      <c r="N242" s="1314"/>
      <c r="O242" s="1314">
        <f t="shared" si="244"/>
        <v>420.4</v>
      </c>
      <c r="P242" s="1314">
        <f t="shared" si="244"/>
        <v>101.27</v>
      </c>
      <c r="Q242" s="1315">
        <f t="shared" si="244"/>
        <v>521.66999999999996</v>
      </c>
    </row>
    <row r="243" spans="1:17" x14ac:dyDescent="0.25">
      <c r="A243" s="1146" t="s">
        <v>201</v>
      </c>
      <c r="B243" s="1302"/>
      <c r="C243" s="1247"/>
      <c r="D243" s="1222"/>
      <c r="E243" s="1222"/>
      <c r="F243" s="1222"/>
      <c r="G243" s="1222"/>
      <c r="H243" s="1222"/>
      <c r="I243" s="1223"/>
      <c r="J243" s="1328">
        <v>106</v>
      </c>
      <c r="K243" s="1321">
        <f>J243/159</f>
        <v>0.66666666666666663</v>
      </c>
      <c r="L243" s="1318">
        <v>2102</v>
      </c>
      <c r="M243" s="1317">
        <f>L243*K243</f>
        <v>1401.3333333333333</v>
      </c>
      <c r="N243" s="1319">
        <v>0.3</v>
      </c>
      <c r="O243" s="1317">
        <f t="shared" ref="O243" si="245">ROUND(M243*N243,2)</f>
        <v>420.4</v>
      </c>
      <c r="P243" s="1317">
        <f t="shared" ref="P243" si="246">ROUND(O243*0.2409,2)</f>
        <v>101.27</v>
      </c>
      <c r="Q243" s="1320">
        <f t="shared" ref="Q243" si="247">O243+P243</f>
        <v>521.66999999999996</v>
      </c>
    </row>
    <row r="244" spans="1:17" x14ac:dyDescent="0.25">
      <c r="A244" s="1308" t="s">
        <v>250</v>
      </c>
      <c r="B244" s="1300"/>
      <c r="C244" s="996"/>
      <c r="D244" s="1011"/>
      <c r="E244" s="1011"/>
      <c r="F244" s="1011"/>
      <c r="G244" s="1011"/>
      <c r="H244" s="1011"/>
      <c r="I244" s="1012"/>
      <c r="J244" s="1036">
        <f>J245</f>
        <v>530</v>
      </c>
      <c r="K244" s="1011">
        <f t="shared" ref="K244:Q244" si="248">K245</f>
        <v>3.333333333333333</v>
      </c>
      <c r="L244" s="1220"/>
      <c r="M244" s="1220"/>
      <c r="N244" s="1220"/>
      <c r="O244" s="1220">
        <f t="shared" si="248"/>
        <v>1407.3899999999999</v>
      </c>
      <c r="P244" s="1220">
        <f t="shared" si="248"/>
        <v>339.05000000000007</v>
      </c>
      <c r="Q244" s="630">
        <f t="shared" si="248"/>
        <v>1746.4399999999998</v>
      </c>
    </row>
    <row r="245" spans="1:17" ht="33" x14ac:dyDescent="0.25">
      <c r="A245" s="1169" t="s">
        <v>8</v>
      </c>
      <c r="B245" s="1301"/>
      <c r="C245" s="251"/>
      <c r="D245" s="1280"/>
      <c r="E245" s="1280"/>
      <c r="F245" s="1280"/>
      <c r="G245" s="1280"/>
      <c r="H245" s="1280"/>
      <c r="I245" s="1281"/>
      <c r="J245" s="1327">
        <f>SUM(J246:J250)</f>
        <v>530</v>
      </c>
      <c r="K245" s="1280">
        <f t="shared" ref="K245:Q245" si="249">SUM(K246:K250)</f>
        <v>3.333333333333333</v>
      </c>
      <c r="L245" s="1314"/>
      <c r="M245" s="1314"/>
      <c r="N245" s="1314"/>
      <c r="O245" s="1314">
        <f t="shared" si="249"/>
        <v>1407.3899999999999</v>
      </c>
      <c r="P245" s="1314">
        <f t="shared" si="249"/>
        <v>339.05000000000007</v>
      </c>
      <c r="Q245" s="1315">
        <f t="shared" si="249"/>
        <v>1746.4399999999998</v>
      </c>
    </row>
    <row r="246" spans="1:17" x14ac:dyDescent="0.25">
      <c r="A246" s="1146" t="s">
        <v>201</v>
      </c>
      <c r="B246" s="1303"/>
      <c r="C246" s="1289"/>
      <c r="D246" s="1279"/>
      <c r="E246" s="1279"/>
      <c r="F246" s="1279"/>
      <c r="G246" s="1279"/>
      <c r="H246" s="1279"/>
      <c r="I246" s="1286"/>
      <c r="J246" s="1328">
        <v>106</v>
      </c>
      <c r="K246" s="1321">
        <f>J246/159</f>
        <v>0.66666666666666663</v>
      </c>
      <c r="L246" s="1318">
        <v>2198.8000000000002</v>
      </c>
      <c r="M246" s="1317">
        <f>L246*K246</f>
        <v>1465.8666666666668</v>
      </c>
      <c r="N246" s="1319">
        <v>0.3</v>
      </c>
      <c r="O246" s="1317">
        <f t="shared" ref="O246" si="250">ROUND(M246*N246,2)</f>
        <v>439.76</v>
      </c>
      <c r="P246" s="1317">
        <f t="shared" ref="P246" si="251">ROUND(O246*0.2409,2)</f>
        <v>105.94</v>
      </c>
      <c r="Q246" s="1320">
        <f t="shared" ref="Q246" si="252">O246+P246</f>
        <v>545.70000000000005</v>
      </c>
    </row>
    <row r="247" spans="1:17" x14ac:dyDescent="0.25">
      <c r="A247" s="1146" t="s">
        <v>251</v>
      </c>
      <c r="B247" s="1303"/>
      <c r="C247" s="1289"/>
      <c r="D247" s="1279"/>
      <c r="E247" s="1279"/>
      <c r="F247" s="1279"/>
      <c r="G247" s="1279"/>
      <c r="H247" s="1279"/>
      <c r="I247" s="1286"/>
      <c r="J247" s="1328">
        <v>106</v>
      </c>
      <c r="K247" s="1321">
        <f>J247/159</f>
        <v>0.66666666666666663</v>
      </c>
      <c r="L247" s="1318">
        <v>1606.55</v>
      </c>
      <c r="M247" s="1317">
        <f>L247*K247</f>
        <v>1071.0333333333333</v>
      </c>
      <c r="N247" s="1319">
        <v>0.3</v>
      </c>
      <c r="O247" s="1317">
        <f t="shared" ref="O247:O250" si="253">ROUND(M247*N247,2)</f>
        <v>321.31</v>
      </c>
      <c r="P247" s="1317">
        <f t="shared" ref="P247:P250" si="254">ROUND(O247*0.2409,2)</f>
        <v>77.400000000000006</v>
      </c>
      <c r="Q247" s="1320">
        <f t="shared" ref="Q247:Q250" si="255">O247+P247</f>
        <v>398.71000000000004</v>
      </c>
    </row>
    <row r="248" spans="1:17" x14ac:dyDescent="0.25">
      <c r="A248" s="1146" t="s">
        <v>252</v>
      </c>
      <c r="B248" s="1303"/>
      <c r="C248" s="1289"/>
      <c r="D248" s="1279"/>
      <c r="E248" s="1279"/>
      <c r="F248" s="1279"/>
      <c r="G248" s="1279"/>
      <c r="H248" s="1279"/>
      <c r="I248" s="1286"/>
      <c r="J248" s="1328">
        <v>106</v>
      </c>
      <c r="K248" s="1321">
        <f>J248/159</f>
        <v>0.66666666666666663</v>
      </c>
      <c r="L248" s="1318">
        <v>1530.65</v>
      </c>
      <c r="M248" s="1317">
        <f>L248*K248</f>
        <v>1020.4333333333334</v>
      </c>
      <c r="N248" s="1319">
        <v>0.3</v>
      </c>
      <c r="O248" s="1317">
        <f t="shared" si="253"/>
        <v>306.13</v>
      </c>
      <c r="P248" s="1317">
        <f t="shared" si="254"/>
        <v>73.75</v>
      </c>
      <c r="Q248" s="1320">
        <f t="shared" si="255"/>
        <v>379.88</v>
      </c>
    </row>
    <row r="249" spans="1:17" x14ac:dyDescent="0.25">
      <c r="A249" s="1146" t="s">
        <v>253</v>
      </c>
      <c r="B249" s="1303"/>
      <c r="C249" s="1289"/>
      <c r="D249" s="1279"/>
      <c r="E249" s="1279"/>
      <c r="F249" s="1279"/>
      <c r="G249" s="1279"/>
      <c r="H249" s="1279"/>
      <c r="I249" s="1286"/>
      <c r="J249" s="1328">
        <v>106</v>
      </c>
      <c r="K249" s="1321">
        <f>J249/159</f>
        <v>0.66666666666666663</v>
      </c>
      <c r="L249" s="1318">
        <v>905.05</v>
      </c>
      <c r="M249" s="1317">
        <f>L249*K249</f>
        <v>603.36666666666656</v>
      </c>
      <c r="N249" s="1319">
        <v>0.3</v>
      </c>
      <c r="O249" s="1317">
        <f t="shared" si="253"/>
        <v>181.01</v>
      </c>
      <c r="P249" s="1317">
        <f t="shared" si="254"/>
        <v>43.61</v>
      </c>
      <c r="Q249" s="1320">
        <f t="shared" si="255"/>
        <v>224.62</v>
      </c>
    </row>
    <row r="250" spans="1:17" ht="17.25" thickBot="1" x14ac:dyDescent="0.3">
      <c r="A250" s="1147" t="s">
        <v>242</v>
      </c>
      <c r="B250" s="1305"/>
      <c r="C250" s="1296"/>
      <c r="D250" s="1297"/>
      <c r="E250" s="1297"/>
      <c r="F250" s="1297"/>
      <c r="G250" s="1297"/>
      <c r="H250" s="1297"/>
      <c r="I250" s="1298"/>
      <c r="J250" s="1330">
        <v>106</v>
      </c>
      <c r="K250" s="1332">
        <f>J250/159</f>
        <v>0.66666666666666663</v>
      </c>
      <c r="L250" s="1324">
        <v>795.9</v>
      </c>
      <c r="M250" s="1323">
        <f>L250*K250</f>
        <v>530.59999999999991</v>
      </c>
      <c r="N250" s="1325">
        <v>0.3</v>
      </c>
      <c r="O250" s="1323">
        <f t="shared" si="253"/>
        <v>159.18</v>
      </c>
      <c r="P250" s="1323">
        <f t="shared" si="254"/>
        <v>38.35</v>
      </c>
      <c r="Q250" s="1326">
        <f t="shared" si="255"/>
        <v>197.53</v>
      </c>
    </row>
    <row r="254" spans="1:17" x14ac:dyDescent="0.25">
      <c r="F254" s="102"/>
    </row>
  </sheetData>
  <mergeCells count="4">
    <mergeCell ref="A6:A7"/>
    <mergeCell ref="B6:I6"/>
    <mergeCell ref="J6:Q6"/>
    <mergeCell ref="A2:Q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59999389629810485"/>
  </sheetPr>
  <dimension ref="A2:ALA43"/>
  <sheetViews>
    <sheetView zoomScale="70" zoomScaleNormal="70" workbookViewId="0">
      <selection activeCell="A2" sqref="A2:Q2"/>
    </sheetView>
  </sheetViews>
  <sheetFormatPr defaultColWidth="9.140625" defaultRowHeight="16.5" x14ac:dyDescent="0.25"/>
  <cols>
    <col min="1" max="1" width="42.28515625" style="544" customWidth="1"/>
    <col min="2" max="2" width="17.42578125" style="544" customWidth="1"/>
    <col min="3" max="3" width="19.5703125" style="544" customWidth="1"/>
    <col min="4" max="4" width="12" style="544" customWidth="1"/>
    <col min="5" max="5" width="16.5703125" style="544" customWidth="1"/>
    <col min="6" max="7" width="11.85546875" style="544" customWidth="1"/>
    <col min="8" max="8" width="12.28515625" style="544" customWidth="1"/>
    <col min="9" max="9" width="12.85546875" style="544" customWidth="1"/>
    <col min="10" max="10" width="17.42578125" style="544" customWidth="1"/>
    <col min="11" max="11" width="18.7109375" style="544" customWidth="1"/>
    <col min="12" max="12" width="12.5703125" style="544" customWidth="1"/>
    <col min="13" max="13" width="14.5703125" style="544" customWidth="1"/>
    <col min="14" max="14" width="10.85546875" style="544" customWidth="1"/>
    <col min="15" max="15" width="11.140625" style="544" customWidth="1"/>
    <col min="16" max="16" width="11.7109375" style="544" customWidth="1"/>
    <col min="17" max="17" width="12.5703125" style="544" customWidth="1"/>
    <col min="18" max="989" width="9" style="544" customWidth="1"/>
    <col min="990" max="16384" width="9.140625" style="562"/>
  </cols>
  <sheetData>
    <row r="2" spans="1:17" s="545" customFormat="1" ht="48.75" customHeight="1" x14ac:dyDescent="0.25">
      <c r="A2" s="1889" t="s">
        <v>2448</v>
      </c>
      <c r="B2" s="1889"/>
      <c r="C2" s="1889"/>
      <c r="D2" s="1889"/>
      <c r="E2" s="1889"/>
      <c r="F2" s="1889"/>
      <c r="G2" s="1889"/>
      <c r="H2" s="1889"/>
      <c r="I2" s="1889"/>
      <c r="J2" s="1889"/>
      <c r="K2" s="1889"/>
      <c r="L2" s="1889"/>
      <c r="M2" s="1889"/>
      <c r="N2" s="1889"/>
      <c r="O2" s="1889"/>
      <c r="P2" s="1889"/>
      <c r="Q2" s="1889"/>
    </row>
    <row r="4" spans="1:17" x14ac:dyDescent="0.25">
      <c r="A4" s="545" t="s">
        <v>2203</v>
      </c>
    </row>
    <row r="5" spans="1:17" ht="17.25" thickBot="1" x14ac:dyDescent="0.3"/>
    <row r="6" spans="1:17" ht="24" customHeight="1" x14ac:dyDescent="0.25">
      <c r="A6" s="1890"/>
      <c r="B6" s="1891" t="s">
        <v>23</v>
      </c>
      <c r="C6" s="1892"/>
      <c r="D6" s="1892"/>
      <c r="E6" s="1892"/>
      <c r="F6" s="1892"/>
      <c r="G6" s="1892"/>
      <c r="H6" s="1892"/>
      <c r="I6" s="1893"/>
      <c r="J6" s="1891" t="s">
        <v>25</v>
      </c>
      <c r="K6" s="1892"/>
      <c r="L6" s="1892"/>
      <c r="M6" s="1892"/>
      <c r="N6" s="1892"/>
      <c r="O6" s="1892"/>
      <c r="P6" s="1892"/>
      <c r="Q6" s="1893"/>
    </row>
    <row r="7" spans="1:17" ht="142.5" customHeight="1" x14ac:dyDescent="0.25">
      <c r="A7" s="1890"/>
      <c r="B7" s="546" t="s">
        <v>22</v>
      </c>
      <c r="C7" s="547" t="s">
        <v>16</v>
      </c>
      <c r="D7" s="547" t="s">
        <v>17</v>
      </c>
      <c r="E7" s="547" t="s">
        <v>14</v>
      </c>
      <c r="F7" s="547" t="s">
        <v>4</v>
      </c>
      <c r="G7" s="547" t="s">
        <v>5</v>
      </c>
      <c r="H7" s="547" t="s">
        <v>6</v>
      </c>
      <c r="I7" s="548" t="s">
        <v>7</v>
      </c>
      <c r="J7" s="546" t="s">
        <v>22</v>
      </c>
      <c r="K7" s="547" t="s">
        <v>16</v>
      </c>
      <c r="L7" s="547" t="s">
        <v>17</v>
      </c>
      <c r="M7" s="547" t="s">
        <v>14</v>
      </c>
      <c r="N7" s="547" t="s">
        <v>4</v>
      </c>
      <c r="O7" s="547" t="s">
        <v>5</v>
      </c>
      <c r="P7" s="547" t="s">
        <v>6</v>
      </c>
      <c r="Q7" s="548" t="s">
        <v>7</v>
      </c>
    </row>
    <row r="8" spans="1:17" ht="13.5" customHeight="1" x14ac:dyDescent="0.25">
      <c r="A8" s="549"/>
      <c r="B8" s="550">
        <v>1</v>
      </c>
      <c r="C8" s="551" t="s">
        <v>24</v>
      </c>
      <c r="D8" s="551">
        <v>3</v>
      </c>
      <c r="E8" s="551" t="s">
        <v>18</v>
      </c>
      <c r="F8" s="551">
        <v>5</v>
      </c>
      <c r="G8" s="551" t="s">
        <v>19</v>
      </c>
      <c r="H8" s="551" t="s">
        <v>20</v>
      </c>
      <c r="I8" s="552" t="s">
        <v>21</v>
      </c>
      <c r="J8" s="550">
        <v>1</v>
      </c>
      <c r="K8" s="551" t="s">
        <v>24</v>
      </c>
      <c r="L8" s="551">
        <v>3</v>
      </c>
      <c r="M8" s="551" t="s">
        <v>18</v>
      </c>
      <c r="N8" s="551">
        <v>5</v>
      </c>
      <c r="O8" s="551" t="s">
        <v>19</v>
      </c>
      <c r="P8" s="551" t="s">
        <v>20</v>
      </c>
      <c r="Q8" s="552" t="s">
        <v>21</v>
      </c>
    </row>
    <row r="9" spans="1:17" s="545" customFormat="1" ht="26.25" customHeight="1" x14ac:dyDescent="0.25">
      <c r="A9" s="553" t="s">
        <v>0</v>
      </c>
      <c r="B9" s="1333">
        <f>B10+B20+B28</f>
        <v>46</v>
      </c>
      <c r="C9" s="1341">
        <f t="shared" ref="C9:I9" si="0">C10+C20+C28</f>
        <v>0.28930817610062898</v>
      </c>
      <c r="D9" s="1342"/>
      <c r="E9" s="1342"/>
      <c r="F9" s="1342"/>
      <c r="G9" s="1342">
        <f t="shared" si="0"/>
        <v>58.16</v>
      </c>
      <c r="H9" s="1342">
        <f t="shared" si="0"/>
        <v>13.180000000000001</v>
      </c>
      <c r="I9" s="1343">
        <f t="shared" si="0"/>
        <v>71.339999999999989</v>
      </c>
      <c r="J9" s="556">
        <f>J10+J20+J28</f>
        <v>118</v>
      </c>
      <c r="K9" s="1355">
        <f t="shared" ref="K9" si="1">K10+K20+K28</f>
        <v>7.3921383647798748</v>
      </c>
      <c r="L9" s="554"/>
      <c r="M9" s="554"/>
      <c r="N9" s="554"/>
      <c r="O9" s="554">
        <f t="shared" ref="O9" si="2">O10+O20+O28</f>
        <v>2574.56</v>
      </c>
      <c r="P9" s="554">
        <f t="shared" ref="P9" si="3">P10+P20+P28</f>
        <v>606.27</v>
      </c>
      <c r="Q9" s="555">
        <f>Q10+Q20+Q28</f>
        <v>3180.83</v>
      </c>
    </row>
    <row r="10" spans="1:17" ht="53.45" customHeight="1" x14ac:dyDescent="0.25">
      <c r="A10" s="1336" t="s">
        <v>11</v>
      </c>
      <c r="B10" s="1337">
        <f>SUM(B11:B19)</f>
        <v>34</v>
      </c>
      <c r="C10" s="1344">
        <f t="shared" ref="C10:I10" si="4">SUM(C11:C19)</f>
        <v>0.21383647798742139</v>
      </c>
      <c r="D10" s="1345"/>
      <c r="E10" s="1345"/>
      <c r="F10" s="1345"/>
      <c r="G10" s="1345">
        <f t="shared" si="4"/>
        <v>47.4</v>
      </c>
      <c r="H10" s="1345">
        <f t="shared" si="4"/>
        <v>10.63</v>
      </c>
      <c r="I10" s="1346">
        <f t="shared" si="4"/>
        <v>58.029999999999994</v>
      </c>
      <c r="J10" s="1340">
        <f>SUM(J11:J19)</f>
        <v>76</v>
      </c>
      <c r="K10" s="1356">
        <f t="shared" ref="K10" si="5">SUM(K11:K19)</f>
        <v>0.47798742138364775</v>
      </c>
      <c r="L10" s="1338"/>
      <c r="M10" s="1338"/>
      <c r="N10" s="1118"/>
      <c r="O10" s="1338">
        <f t="shared" ref="O10" si="6">SUM(O11:O19)</f>
        <v>522.02</v>
      </c>
      <c r="P10" s="1338">
        <f t="shared" ref="P10" si="7">SUM(P11:P19)</f>
        <v>119.88000000000001</v>
      </c>
      <c r="Q10" s="1339">
        <f t="shared" ref="Q10" si="8">SUM(Q11:Q19)</f>
        <v>641.90000000000009</v>
      </c>
    </row>
    <row r="11" spans="1:17" ht="18.75" customHeight="1" x14ac:dyDescent="0.25">
      <c r="A11" s="557" t="s">
        <v>1712</v>
      </c>
      <c r="B11" s="1334">
        <v>8</v>
      </c>
      <c r="C11" s="1347">
        <f>B11/159</f>
        <v>5.0314465408805034E-2</v>
      </c>
      <c r="D11" s="559">
        <v>7.07</v>
      </c>
      <c r="E11" s="559">
        <f>B11*D11</f>
        <v>56.56</v>
      </c>
      <c r="F11" s="1117">
        <v>0.2</v>
      </c>
      <c r="G11" s="559">
        <f>ROUND(E11*F11,2)</f>
        <v>11.31</v>
      </c>
      <c r="H11" s="559">
        <f>ROUND(G11*0.2409,2)</f>
        <v>2.72</v>
      </c>
      <c r="I11" s="560">
        <f>G11+H11</f>
        <v>14.030000000000001</v>
      </c>
      <c r="J11" s="561"/>
      <c r="K11" s="1347"/>
      <c r="L11" s="559"/>
      <c r="M11" s="559"/>
      <c r="N11" s="1117"/>
      <c r="O11" s="559"/>
      <c r="P11" s="559"/>
      <c r="Q11" s="560"/>
    </row>
    <row r="12" spans="1:17" ht="18.75" customHeight="1" x14ac:dyDescent="0.25">
      <c r="A12" s="557" t="s">
        <v>1713</v>
      </c>
      <c r="B12" s="1334">
        <v>4</v>
      </c>
      <c r="C12" s="1347">
        <f t="shared" ref="C12:C19" si="9">B12/159</f>
        <v>2.5157232704402517E-2</v>
      </c>
      <c r="D12" s="559">
        <v>6.22</v>
      </c>
      <c r="E12" s="559">
        <f t="shared" ref="E12:E19" si="10">B12*D12</f>
        <v>24.88</v>
      </c>
      <c r="F12" s="1117">
        <v>0.2</v>
      </c>
      <c r="G12" s="559">
        <f t="shared" ref="G12:G19" si="11">ROUND(E12*F12,2)</f>
        <v>4.9800000000000004</v>
      </c>
      <c r="H12" s="559">
        <f t="shared" ref="H12:H17" si="12">ROUND(G12*0.2409,2)</f>
        <v>1.2</v>
      </c>
      <c r="I12" s="560">
        <f t="shared" ref="I12:I25" si="13">G12+H12</f>
        <v>6.1800000000000006</v>
      </c>
      <c r="J12" s="561">
        <v>12</v>
      </c>
      <c r="K12" s="1347">
        <f>J12/159</f>
        <v>7.5471698113207544E-2</v>
      </c>
      <c r="L12" s="559">
        <v>6.22</v>
      </c>
      <c r="M12" s="559">
        <f>J12*L12</f>
        <v>74.64</v>
      </c>
      <c r="N12" s="1117">
        <v>1</v>
      </c>
      <c r="O12" s="559">
        <f>ROUND(M12*N12,2)</f>
        <v>74.64</v>
      </c>
      <c r="P12" s="559">
        <f>ROUND(O12*0.2409,2)</f>
        <v>17.98</v>
      </c>
      <c r="Q12" s="560">
        <f>O12+P12</f>
        <v>92.62</v>
      </c>
    </row>
    <row r="13" spans="1:17" ht="18.75" customHeight="1" x14ac:dyDescent="0.25">
      <c r="A13" s="557" t="s">
        <v>1714</v>
      </c>
      <c r="B13" s="1334"/>
      <c r="C13" s="1347">
        <f t="shared" si="9"/>
        <v>0</v>
      </c>
      <c r="D13" s="559"/>
      <c r="E13" s="559"/>
      <c r="F13" s="1117"/>
      <c r="G13" s="559"/>
      <c r="H13" s="559"/>
      <c r="I13" s="560"/>
      <c r="J13" s="561">
        <v>6</v>
      </c>
      <c r="K13" s="1347">
        <f t="shared" ref="K13:K19" si="14">J13/159</f>
        <v>3.7735849056603772E-2</v>
      </c>
      <c r="L13" s="559">
        <v>6.22</v>
      </c>
      <c r="M13" s="559">
        <f t="shared" ref="M13:M19" si="15">J13*L13</f>
        <v>37.32</v>
      </c>
      <c r="N13" s="1117">
        <v>1</v>
      </c>
      <c r="O13" s="559">
        <f t="shared" ref="O13:O19" si="16">ROUND(M13*N13,2)</f>
        <v>37.32</v>
      </c>
      <c r="P13" s="559">
        <f t="shared" ref="P13:P37" si="17">ROUND(O13*0.2409,2)</f>
        <v>8.99</v>
      </c>
      <c r="Q13" s="560">
        <f t="shared" ref="Q13:Q19" si="18">O13+P13</f>
        <v>46.31</v>
      </c>
    </row>
    <row r="14" spans="1:17" ht="18.75" customHeight="1" x14ac:dyDescent="0.25">
      <c r="A14" s="557" t="s">
        <v>1715</v>
      </c>
      <c r="B14" s="1334"/>
      <c r="C14" s="1347">
        <f t="shared" si="9"/>
        <v>0</v>
      </c>
      <c r="D14" s="559"/>
      <c r="E14" s="559"/>
      <c r="F14" s="1117"/>
      <c r="G14" s="559"/>
      <c r="H14" s="559"/>
      <c r="I14" s="560"/>
      <c r="J14" s="561">
        <v>8</v>
      </c>
      <c r="K14" s="1347">
        <f t="shared" si="14"/>
        <v>5.0314465408805034E-2</v>
      </c>
      <c r="L14" s="559">
        <v>7.07</v>
      </c>
      <c r="M14" s="559">
        <f t="shared" si="15"/>
        <v>56.56</v>
      </c>
      <c r="N14" s="1117">
        <v>1</v>
      </c>
      <c r="O14" s="559">
        <f t="shared" si="16"/>
        <v>56.56</v>
      </c>
      <c r="P14" s="559">
        <f t="shared" si="17"/>
        <v>13.63</v>
      </c>
      <c r="Q14" s="560">
        <f t="shared" si="18"/>
        <v>70.19</v>
      </c>
    </row>
    <row r="15" spans="1:17" ht="18.75" customHeight="1" x14ac:dyDescent="0.25">
      <c r="A15" s="557" t="s">
        <v>1716</v>
      </c>
      <c r="B15" s="1334"/>
      <c r="C15" s="1347">
        <f t="shared" si="9"/>
        <v>0</v>
      </c>
      <c r="D15" s="559"/>
      <c r="E15" s="559"/>
      <c r="F15" s="1117"/>
      <c r="G15" s="559"/>
      <c r="H15" s="559"/>
      <c r="I15" s="560"/>
      <c r="J15" s="561">
        <v>6</v>
      </c>
      <c r="K15" s="1347">
        <f t="shared" si="14"/>
        <v>3.7735849056603772E-2</v>
      </c>
      <c r="L15" s="559">
        <v>7.07</v>
      </c>
      <c r="M15" s="559">
        <f t="shared" si="15"/>
        <v>42.42</v>
      </c>
      <c r="N15" s="1117">
        <v>1</v>
      </c>
      <c r="O15" s="559">
        <f t="shared" si="16"/>
        <v>42.42</v>
      </c>
      <c r="P15" s="559">
        <f>ROUND(O15*0.2132,2)</f>
        <v>9.0399999999999991</v>
      </c>
      <c r="Q15" s="560">
        <f t="shared" si="18"/>
        <v>51.46</v>
      </c>
    </row>
    <row r="16" spans="1:17" ht="18.75" customHeight="1" x14ac:dyDescent="0.25">
      <c r="A16" s="557" t="s">
        <v>1537</v>
      </c>
      <c r="B16" s="1334">
        <v>12</v>
      </c>
      <c r="C16" s="1347">
        <f t="shared" si="9"/>
        <v>7.5471698113207544E-2</v>
      </c>
      <c r="D16" s="559">
        <v>7.07</v>
      </c>
      <c r="E16" s="559">
        <f t="shared" si="10"/>
        <v>84.84</v>
      </c>
      <c r="F16" s="1117">
        <v>0.2</v>
      </c>
      <c r="G16" s="559">
        <f t="shared" si="11"/>
        <v>16.97</v>
      </c>
      <c r="H16" s="559">
        <f>ROUND(G16*0.2132,2)</f>
        <v>3.62</v>
      </c>
      <c r="I16" s="560">
        <f t="shared" si="13"/>
        <v>20.59</v>
      </c>
      <c r="J16" s="561">
        <v>12</v>
      </c>
      <c r="K16" s="1347">
        <f t="shared" si="14"/>
        <v>7.5471698113207544E-2</v>
      </c>
      <c r="L16" s="559">
        <v>7.07</v>
      </c>
      <c r="M16" s="559">
        <f t="shared" si="15"/>
        <v>84.84</v>
      </c>
      <c r="N16" s="1117">
        <v>1</v>
      </c>
      <c r="O16" s="559">
        <f t="shared" si="16"/>
        <v>84.84</v>
      </c>
      <c r="P16" s="559">
        <f>ROUND(O16*0.2132,2)</f>
        <v>18.09</v>
      </c>
      <c r="Q16" s="560">
        <f t="shared" si="18"/>
        <v>102.93</v>
      </c>
    </row>
    <row r="17" spans="1:17" ht="18.75" customHeight="1" x14ac:dyDescent="0.25">
      <c r="A17" s="557" t="s">
        <v>1538</v>
      </c>
      <c r="B17" s="1334">
        <v>2</v>
      </c>
      <c r="C17" s="1347">
        <f t="shared" si="9"/>
        <v>1.2578616352201259E-2</v>
      </c>
      <c r="D17" s="559">
        <v>7.07</v>
      </c>
      <c r="E17" s="559">
        <f t="shared" si="10"/>
        <v>14.14</v>
      </c>
      <c r="F17" s="1117">
        <v>0.2</v>
      </c>
      <c r="G17" s="559">
        <f t="shared" si="11"/>
        <v>2.83</v>
      </c>
      <c r="H17" s="559">
        <f t="shared" si="12"/>
        <v>0.68</v>
      </c>
      <c r="I17" s="560">
        <f t="shared" si="13"/>
        <v>3.5100000000000002</v>
      </c>
      <c r="J17" s="561">
        <v>14</v>
      </c>
      <c r="K17" s="1347">
        <f t="shared" si="14"/>
        <v>8.8050314465408799E-2</v>
      </c>
      <c r="L17" s="559">
        <v>7.07</v>
      </c>
      <c r="M17" s="559">
        <f t="shared" si="15"/>
        <v>98.98</v>
      </c>
      <c r="N17" s="1117">
        <v>1</v>
      </c>
      <c r="O17" s="559">
        <f t="shared" si="16"/>
        <v>98.98</v>
      </c>
      <c r="P17" s="559">
        <f t="shared" si="17"/>
        <v>23.84</v>
      </c>
      <c r="Q17" s="560">
        <f t="shared" si="18"/>
        <v>122.82000000000001</v>
      </c>
    </row>
    <row r="18" spans="1:17" ht="18.75" customHeight="1" x14ac:dyDescent="0.25">
      <c r="A18" s="557" t="s">
        <v>1539</v>
      </c>
      <c r="B18" s="1334"/>
      <c r="C18" s="1347">
        <f t="shared" si="9"/>
        <v>0</v>
      </c>
      <c r="D18" s="559"/>
      <c r="E18" s="559"/>
      <c r="F18" s="1117"/>
      <c r="G18" s="559"/>
      <c r="H18" s="559"/>
      <c r="I18" s="560"/>
      <c r="J18" s="561">
        <v>6</v>
      </c>
      <c r="K18" s="1347">
        <f t="shared" si="14"/>
        <v>3.7735849056603772E-2</v>
      </c>
      <c r="L18" s="559">
        <v>7.07</v>
      </c>
      <c r="M18" s="559">
        <f t="shared" si="15"/>
        <v>42.42</v>
      </c>
      <c r="N18" s="1117">
        <v>1</v>
      </c>
      <c r="O18" s="559">
        <f t="shared" si="16"/>
        <v>42.42</v>
      </c>
      <c r="P18" s="559">
        <f t="shared" si="17"/>
        <v>10.220000000000001</v>
      </c>
      <c r="Q18" s="560">
        <f t="shared" si="18"/>
        <v>52.64</v>
      </c>
    </row>
    <row r="19" spans="1:17" ht="19.5" customHeight="1" x14ac:dyDescent="0.25">
      <c r="A19" s="557" t="s">
        <v>1540</v>
      </c>
      <c r="B19" s="1334">
        <v>8</v>
      </c>
      <c r="C19" s="1347">
        <f t="shared" si="9"/>
        <v>5.0314465408805034E-2</v>
      </c>
      <c r="D19" s="559">
        <v>7.07</v>
      </c>
      <c r="E19" s="559">
        <f t="shared" si="10"/>
        <v>56.56</v>
      </c>
      <c r="F19" s="1117">
        <v>0.2</v>
      </c>
      <c r="G19" s="559">
        <f t="shared" si="11"/>
        <v>11.31</v>
      </c>
      <c r="H19" s="559">
        <f>ROUND(G19*0.21329,2)</f>
        <v>2.41</v>
      </c>
      <c r="I19" s="560">
        <f t="shared" si="13"/>
        <v>13.72</v>
      </c>
      <c r="J19" s="561">
        <v>12</v>
      </c>
      <c r="K19" s="1347">
        <f t="shared" si="14"/>
        <v>7.5471698113207544E-2</v>
      </c>
      <c r="L19" s="559">
        <v>7.07</v>
      </c>
      <c r="M19" s="559">
        <f t="shared" si="15"/>
        <v>84.84</v>
      </c>
      <c r="N19" s="1117">
        <v>1</v>
      </c>
      <c r="O19" s="559">
        <f t="shared" si="16"/>
        <v>84.84</v>
      </c>
      <c r="P19" s="559">
        <f>ROUND(O19*0.2132,2)</f>
        <v>18.09</v>
      </c>
      <c r="Q19" s="560">
        <f t="shared" si="18"/>
        <v>102.93</v>
      </c>
    </row>
    <row r="20" spans="1:17" ht="49.5" customHeight="1" x14ac:dyDescent="0.25">
      <c r="A20" s="557" t="s">
        <v>9</v>
      </c>
      <c r="B20" s="1337">
        <f>SUM(B21:B27)</f>
        <v>12</v>
      </c>
      <c r="C20" s="1344">
        <f t="shared" ref="C20:I20" si="19">SUM(C21:C27)</f>
        <v>7.5471698113207558E-2</v>
      </c>
      <c r="D20" s="1345"/>
      <c r="E20" s="1345"/>
      <c r="F20" s="1345"/>
      <c r="G20" s="1345">
        <f t="shared" si="19"/>
        <v>10.759999999999998</v>
      </c>
      <c r="H20" s="1345">
        <f t="shared" si="19"/>
        <v>2.5500000000000003</v>
      </c>
      <c r="I20" s="1346">
        <f t="shared" si="19"/>
        <v>13.31</v>
      </c>
      <c r="J20" s="1340">
        <f>SUM(J21:J27)</f>
        <v>42</v>
      </c>
      <c r="K20" s="1356">
        <f t="shared" ref="K20" si="20">SUM(K21:K27)</f>
        <v>0.26415094339622641</v>
      </c>
      <c r="L20" s="1338"/>
      <c r="M20" s="1338"/>
      <c r="N20" s="1118"/>
      <c r="O20" s="1338">
        <f t="shared" ref="O20" si="21">SUM(O21:O27)</f>
        <v>195.04000000000002</v>
      </c>
      <c r="P20" s="1338">
        <f t="shared" ref="P20" si="22">SUM(P21:P27)</f>
        <v>46.22</v>
      </c>
      <c r="Q20" s="1339">
        <f t="shared" ref="Q20" si="23">SUM(Q21:Q27)</f>
        <v>241.26000000000002</v>
      </c>
    </row>
    <row r="21" spans="1:17" x14ac:dyDescent="0.25">
      <c r="A21" s="557" t="s">
        <v>1717</v>
      </c>
      <c r="B21" s="1334">
        <v>3</v>
      </c>
      <c r="C21" s="1347">
        <f>B21/159</f>
        <v>1.8867924528301886E-2</v>
      </c>
      <c r="D21" s="559">
        <v>4.67</v>
      </c>
      <c r="E21" s="559">
        <f>B21*D21</f>
        <v>14.01</v>
      </c>
      <c r="F21" s="1117">
        <v>0.2</v>
      </c>
      <c r="G21" s="559">
        <f>ROUND(E21*F21,2)</f>
        <v>2.8</v>
      </c>
      <c r="H21" s="559">
        <f>ROUND(G21*0.2409,2)</f>
        <v>0.67</v>
      </c>
      <c r="I21" s="560">
        <f t="shared" si="13"/>
        <v>3.4699999999999998</v>
      </c>
      <c r="J21" s="561">
        <v>2</v>
      </c>
      <c r="K21" s="1347">
        <f>J21/159</f>
        <v>1.2578616352201259E-2</v>
      </c>
      <c r="L21" s="559">
        <v>4.67</v>
      </c>
      <c r="M21" s="559">
        <f>J21*L21</f>
        <v>9.34</v>
      </c>
      <c r="N21" s="1117">
        <v>1</v>
      </c>
      <c r="O21" s="559">
        <f t="shared" ref="O21" si="24">ROUND(M21*N21,2)</f>
        <v>9.34</v>
      </c>
      <c r="P21" s="559">
        <f t="shared" si="17"/>
        <v>2.25</v>
      </c>
      <c r="Q21" s="560">
        <f t="shared" ref="Q21" si="25">O21+P21</f>
        <v>11.59</v>
      </c>
    </row>
    <row r="22" spans="1:17" x14ac:dyDescent="0.25">
      <c r="A22" s="557" t="s">
        <v>1718</v>
      </c>
      <c r="B22" s="1335">
        <v>1</v>
      </c>
      <c r="C22" s="1347">
        <f t="shared" ref="C22:C25" si="26">B22/159</f>
        <v>6.2893081761006293E-3</v>
      </c>
      <c r="D22" s="559">
        <v>4.67</v>
      </c>
      <c r="E22" s="559">
        <f t="shared" ref="E22:E25" si="27">B22*D22</f>
        <v>4.67</v>
      </c>
      <c r="F22" s="1117">
        <v>0.2</v>
      </c>
      <c r="G22" s="559">
        <f t="shared" ref="G22:G25" si="28">ROUND(E22*F22,2)</f>
        <v>0.93</v>
      </c>
      <c r="H22" s="559">
        <f>ROUND(G22*0.2139,2)</f>
        <v>0.2</v>
      </c>
      <c r="I22" s="560">
        <f t="shared" si="13"/>
        <v>1.1300000000000001</v>
      </c>
      <c r="J22" s="561">
        <v>6</v>
      </c>
      <c r="K22" s="1347">
        <f t="shared" ref="K22:K27" si="29">J22/159</f>
        <v>3.7735849056603772E-2</v>
      </c>
      <c r="L22" s="559">
        <v>4.67</v>
      </c>
      <c r="M22" s="559">
        <f t="shared" ref="M22:M27" si="30">J22*L22</f>
        <v>28.02</v>
      </c>
      <c r="N22" s="1117">
        <v>1</v>
      </c>
      <c r="O22" s="559">
        <f t="shared" ref="O22:O27" si="31">ROUND(M22*N22,2)</f>
        <v>28.02</v>
      </c>
      <c r="P22" s="559">
        <f>ROUND(O22*0.2132,2)</f>
        <v>5.97</v>
      </c>
      <c r="Q22" s="560">
        <f t="shared" ref="Q22:Q27" si="32">O22+P22</f>
        <v>33.99</v>
      </c>
    </row>
    <row r="23" spans="1:17" x14ac:dyDescent="0.25">
      <c r="A23" s="557" t="s">
        <v>1719</v>
      </c>
      <c r="B23" s="1335">
        <v>3</v>
      </c>
      <c r="C23" s="1347">
        <f t="shared" si="26"/>
        <v>1.8867924528301886E-2</v>
      </c>
      <c r="D23" s="559">
        <v>4.67</v>
      </c>
      <c r="E23" s="559">
        <f t="shared" si="27"/>
        <v>14.01</v>
      </c>
      <c r="F23" s="1117">
        <v>0.2</v>
      </c>
      <c r="G23" s="559">
        <f t="shared" si="28"/>
        <v>2.8</v>
      </c>
      <c r="H23" s="559">
        <f t="shared" ref="H23:H25" si="33">ROUND(G23*0.2409,2)</f>
        <v>0.67</v>
      </c>
      <c r="I23" s="560">
        <f t="shared" si="13"/>
        <v>3.4699999999999998</v>
      </c>
      <c r="J23" s="561">
        <v>9</v>
      </c>
      <c r="K23" s="1347">
        <f t="shared" si="29"/>
        <v>5.6603773584905662E-2</v>
      </c>
      <c r="L23" s="559">
        <v>4.67</v>
      </c>
      <c r="M23" s="559">
        <f t="shared" si="30"/>
        <v>42.03</v>
      </c>
      <c r="N23" s="1117">
        <v>1</v>
      </c>
      <c r="O23" s="559">
        <f t="shared" si="31"/>
        <v>42.03</v>
      </c>
      <c r="P23" s="559">
        <f t="shared" si="17"/>
        <v>10.130000000000001</v>
      </c>
      <c r="Q23" s="560">
        <f t="shared" si="32"/>
        <v>52.160000000000004</v>
      </c>
    </row>
    <row r="24" spans="1:17" x14ac:dyDescent="0.25">
      <c r="A24" s="557" t="s">
        <v>1720</v>
      </c>
      <c r="B24" s="1335">
        <v>4</v>
      </c>
      <c r="C24" s="1347">
        <f t="shared" si="26"/>
        <v>2.5157232704402517E-2</v>
      </c>
      <c r="D24" s="559">
        <v>4.12</v>
      </c>
      <c r="E24" s="559">
        <f t="shared" si="27"/>
        <v>16.48</v>
      </c>
      <c r="F24" s="1117">
        <v>0.2</v>
      </c>
      <c r="G24" s="559">
        <f t="shared" si="28"/>
        <v>3.3</v>
      </c>
      <c r="H24" s="559">
        <f t="shared" si="33"/>
        <v>0.79</v>
      </c>
      <c r="I24" s="560">
        <f t="shared" si="13"/>
        <v>4.09</v>
      </c>
      <c r="J24" s="561">
        <v>2</v>
      </c>
      <c r="K24" s="1347">
        <f t="shared" si="29"/>
        <v>1.2578616352201259E-2</v>
      </c>
      <c r="L24" s="559">
        <v>4.12</v>
      </c>
      <c r="M24" s="559">
        <f t="shared" si="30"/>
        <v>8.24</v>
      </c>
      <c r="N24" s="1117">
        <v>1</v>
      </c>
      <c r="O24" s="559">
        <f t="shared" si="31"/>
        <v>8.24</v>
      </c>
      <c r="P24" s="559">
        <f t="shared" si="17"/>
        <v>1.99</v>
      </c>
      <c r="Q24" s="560">
        <f t="shared" si="32"/>
        <v>10.23</v>
      </c>
    </row>
    <row r="25" spans="1:17" x14ac:dyDescent="0.25">
      <c r="A25" s="557" t="s">
        <v>1721</v>
      </c>
      <c r="B25" s="1335">
        <v>1</v>
      </c>
      <c r="C25" s="1347">
        <f t="shared" si="26"/>
        <v>6.2893081761006293E-3</v>
      </c>
      <c r="D25" s="559">
        <v>4.67</v>
      </c>
      <c r="E25" s="559">
        <f t="shared" si="27"/>
        <v>4.67</v>
      </c>
      <c r="F25" s="1117">
        <v>0.2</v>
      </c>
      <c r="G25" s="559">
        <f t="shared" si="28"/>
        <v>0.93</v>
      </c>
      <c r="H25" s="559">
        <f t="shared" si="33"/>
        <v>0.22</v>
      </c>
      <c r="I25" s="560">
        <f t="shared" si="13"/>
        <v>1.1500000000000001</v>
      </c>
      <c r="J25" s="561">
        <v>1</v>
      </c>
      <c r="K25" s="1347">
        <f t="shared" si="29"/>
        <v>6.2893081761006293E-3</v>
      </c>
      <c r="L25" s="559">
        <v>4.67</v>
      </c>
      <c r="M25" s="559">
        <f t="shared" si="30"/>
        <v>4.67</v>
      </c>
      <c r="N25" s="1117">
        <v>1</v>
      </c>
      <c r="O25" s="559">
        <f t="shared" si="31"/>
        <v>4.67</v>
      </c>
      <c r="P25" s="559">
        <f t="shared" si="17"/>
        <v>1.1299999999999999</v>
      </c>
      <c r="Q25" s="560">
        <f t="shared" si="32"/>
        <v>5.8</v>
      </c>
    </row>
    <row r="26" spans="1:17" x14ac:dyDescent="0.25">
      <c r="A26" s="557" t="s">
        <v>1722</v>
      </c>
      <c r="B26" s="1335"/>
      <c r="C26" s="1348"/>
      <c r="D26" s="559"/>
      <c r="E26" s="559"/>
      <c r="F26" s="1117"/>
      <c r="G26" s="559"/>
      <c r="H26" s="559"/>
      <c r="I26" s="560"/>
      <c r="J26" s="561">
        <v>2</v>
      </c>
      <c r="K26" s="1347">
        <f t="shared" si="29"/>
        <v>1.2578616352201259E-2</v>
      </c>
      <c r="L26" s="559">
        <v>4.67</v>
      </c>
      <c r="M26" s="559">
        <f t="shared" si="30"/>
        <v>9.34</v>
      </c>
      <c r="N26" s="1117">
        <v>1</v>
      </c>
      <c r="O26" s="559">
        <f t="shared" si="31"/>
        <v>9.34</v>
      </c>
      <c r="P26" s="559">
        <f t="shared" si="17"/>
        <v>2.25</v>
      </c>
      <c r="Q26" s="560">
        <f t="shared" si="32"/>
        <v>11.59</v>
      </c>
    </row>
    <row r="27" spans="1:17" x14ac:dyDescent="0.25">
      <c r="A27" s="557" t="s">
        <v>1723</v>
      </c>
      <c r="B27" s="1335"/>
      <c r="C27" s="1348"/>
      <c r="D27" s="559"/>
      <c r="E27" s="559"/>
      <c r="F27" s="559"/>
      <c r="G27" s="559"/>
      <c r="H27" s="559"/>
      <c r="I27" s="560"/>
      <c r="J27" s="561">
        <v>20</v>
      </c>
      <c r="K27" s="1347">
        <f t="shared" si="29"/>
        <v>0.12578616352201258</v>
      </c>
      <c r="L27" s="559">
        <v>4.67</v>
      </c>
      <c r="M27" s="559">
        <f t="shared" si="30"/>
        <v>93.4</v>
      </c>
      <c r="N27" s="1117">
        <v>1</v>
      </c>
      <c r="O27" s="559">
        <f t="shared" si="31"/>
        <v>93.4</v>
      </c>
      <c r="P27" s="559">
        <f t="shared" si="17"/>
        <v>22.5</v>
      </c>
      <c r="Q27" s="560">
        <f t="shared" si="32"/>
        <v>115.9</v>
      </c>
    </row>
    <row r="28" spans="1:17" ht="36" customHeight="1" x14ac:dyDescent="0.25">
      <c r="A28" s="1336" t="s">
        <v>8</v>
      </c>
      <c r="B28" s="1337"/>
      <c r="C28" s="1349"/>
      <c r="D28" s="1338"/>
      <c r="E28" s="1338"/>
      <c r="F28" s="1338"/>
      <c r="G28" s="1338"/>
      <c r="H28" s="1338"/>
      <c r="I28" s="1339"/>
      <c r="J28" s="1340">
        <f>SUM(J29:J37)</f>
        <v>0</v>
      </c>
      <c r="K28" s="1356">
        <f t="shared" ref="K28:Q28" si="34">SUM(K29:K37)</f>
        <v>6.65</v>
      </c>
      <c r="L28" s="1349"/>
      <c r="M28" s="1349"/>
      <c r="N28" s="1118"/>
      <c r="O28" s="1349">
        <f t="shared" si="34"/>
        <v>1857.5</v>
      </c>
      <c r="P28" s="1349">
        <f t="shared" si="34"/>
        <v>440.16999999999996</v>
      </c>
      <c r="Q28" s="1357">
        <f t="shared" si="34"/>
        <v>2297.67</v>
      </c>
    </row>
    <row r="29" spans="1:17" x14ac:dyDescent="0.25">
      <c r="A29" s="557" t="s">
        <v>1724</v>
      </c>
      <c r="B29" s="558"/>
      <c r="C29" s="1348"/>
      <c r="D29" s="559"/>
      <c r="E29" s="559"/>
      <c r="F29" s="559"/>
      <c r="G29" s="559"/>
      <c r="H29" s="559"/>
      <c r="I29" s="560"/>
      <c r="J29" s="561"/>
      <c r="K29" s="1347">
        <v>0.75</v>
      </c>
      <c r="L29" s="559">
        <v>1171</v>
      </c>
      <c r="M29" s="559">
        <f>K29*L29</f>
        <v>878.25</v>
      </c>
      <c r="N29" s="1117">
        <v>0.3</v>
      </c>
      <c r="O29" s="559">
        <f t="shared" ref="O29" si="35">ROUND(M29*N29,2)</f>
        <v>263.48</v>
      </c>
      <c r="P29" s="559">
        <f>ROUND(O29*0.2132,2)</f>
        <v>56.17</v>
      </c>
      <c r="Q29" s="560">
        <f t="shared" ref="Q29" si="36">O29+P29</f>
        <v>319.65000000000003</v>
      </c>
    </row>
    <row r="30" spans="1:17" x14ac:dyDescent="0.25">
      <c r="A30" s="557" t="s">
        <v>1725</v>
      </c>
      <c r="B30" s="558"/>
      <c r="C30" s="1348"/>
      <c r="D30" s="559"/>
      <c r="E30" s="559"/>
      <c r="F30" s="559"/>
      <c r="G30" s="559"/>
      <c r="H30" s="559"/>
      <c r="I30" s="560"/>
      <c r="J30" s="561"/>
      <c r="K30" s="1347">
        <v>0.75</v>
      </c>
      <c r="L30" s="559">
        <v>836</v>
      </c>
      <c r="M30" s="559">
        <f t="shared" ref="M30:M37" si="37">K30*L30</f>
        <v>627</v>
      </c>
      <c r="N30" s="1117">
        <v>0.3</v>
      </c>
      <c r="O30" s="559">
        <f t="shared" ref="O30:O37" si="38">ROUND(M30*N30,2)</f>
        <v>188.1</v>
      </c>
      <c r="P30" s="559">
        <f t="shared" si="17"/>
        <v>45.31</v>
      </c>
      <c r="Q30" s="560">
        <f t="shared" ref="Q30:Q37" si="39">O30+P30</f>
        <v>233.41</v>
      </c>
    </row>
    <row r="31" spans="1:17" x14ac:dyDescent="0.25">
      <c r="A31" s="557" t="s">
        <v>1726</v>
      </c>
      <c r="B31" s="558"/>
      <c r="C31" s="1348"/>
      <c r="D31" s="559"/>
      <c r="E31" s="559"/>
      <c r="F31" s="559"/>
      <c r="G31" s="559"/>
      <c r="H31" s="559"/>
      <c r="I31" s="560"/>
      <c r="J31" s="561"/>
      <c r="K31" s="1347">
        <v>0.65</v>
      </c>
      <c r="L31" s="559">
        <v>1376</v>
      </c>
      <c r="M31" s="559">
        <f t="shared" si="37"/>
        <v>894.4</v>
      </c>
      <c r="N31" s="1117">
        <v>0.3</v>
      </c>
      <c r="O31" s="559">
        <f t="shared" si="38"/>
        <v>268.32</v>
      </c>
      <c r="P31" s="559">
        <f t="shared" si="17"/>
        <v>64.64</v>
      </c>
      <c r="Q31" s="560">
        <f t="shared" si="39"/>
        <v>332.96</v>
      </c>
    </row>
    <row r="32" spans="1:17" x14ac:dyDescent="0.25">
      <c r="A32" s="557" t="s">
        <v>248</v>
      </c>
      <c r="B32" s="558"/>
      <c r="C32" s="1348"/>
      <c r="D32" s="559"/>
      <c r="E32" s="559"/>
      <c r="F32" s="559"/>
      <c r="G32" s="559"/>
      <c r="H32" s="559"/>
      <c r="I32" s="560"/>
      <c r="J32" s="561"/>
      <c r="K32" s="1347">
        <v>0.75</v>
      </c>
      <c r="L32" s="559">
        <v>984</v>
      </c>
      <c r="M32" s="559">
        <f t="shared" si="37"/>
        <v>738</v>
      </c>
      <c r="N32" s="1117">
        <v>0.3</v>
      </c>
      <c r="O32" s="559">
        <f t="shared" si="38"/>
        <v>221.4</v>
      </c>
      <c r="P32" s="559">
        <f t="shared" si="17"/>
        <v>53.34</v>
      </c>
      <c r="Q32" s="560">
        <f t="shared" si="39"/>
        <v>274.74</v>
      </c>
    </row>
    <row r="33" spans="1:17" x14ac:dyDescent="0.25">
      <c r="A33" s="557" t="s">
        <v>1727</v>
      </c>
      <c r="B33" s="558"/>
      <c r="C33" s="1348"/>
      <c r="D33" s="559"/>
      <c r="E33" s="559"/>
      <c r="F33" s="559"/>
      <c r="G33" s="559"/>
      <c r="H33" s="559"/>
      <c r="I33" s="560"/>
      <c r="J33" s="561"/>
      <c r="K33" s="1347">
        <v>0.75</v>
      </c>
      <c r="L33" s="559">
        <v>430</v>
      </c>
      <c r="M33" s="559">
        <f t="shared" si="37"/>
        <v>322.5</v>
      </c>
      <c r="N33" s="1117">
        <v>0.3</v>
      </c>
      <c r="O33" s="559">
        <f t="shared" si="38"/>
        <v>96.75</v>
      </c>
      <c r="P33" s="559">
        <f t="shared" si="17"/>
        <v>23.31</v>
      </c>
      <c r="Q33" s="560">
        <f t="shared" si="39"/>
        <v>120.06</v>
      </c>
    </row>
    <row r="34" spans="1:17" x14ac:dyDescent="0.25">
      <c r="A34" s="557" t="s">
        <v>1728</v>
      </c>
      <c r="B34" s="558"/>
      <c r="C34" s="1348"/>
      <c r="D34" s="559"/>
      <c r="E34" s="559"/>
      <c r="F34" s="559"/>
      <c r="G34" s="559"/>
      <c r="H34" s="559"/>
      <c r="I34" s="560"/>
      <c r="J34" s="561"/>
      <c r="K34" s="1347">
        <v>0.75</v>
      </c>
      <c r="L34" s="559">
        <v>1206</v>
      </c>
      <c r="M34" s="559">
        <f t="shared" si="37"/>
        <v>904.5</v>
      </c>
      <c r="N34" s="1117">
        <v>0.3</v>
      </c>
      <c r="O34" s="559">
        <f t="shared" si="38"/>
        <v>271.35000000000002</v>
      </c>
      <c r="P34" s="559">
        <f t="shared" si="17"/>
        <v>65.37</v>
      </c>
      <c r="Q34" s="560">
        <f t="shared" si="39"/>
        <v>336.72</v>
      </c>
    </row>
    <row r="35" spans="1:17" x14ac:dyDescent="0.25">
      <c r="A35" s="557" t="s">
        <v>1729</v>
      </c>
      <c r="B35" s="558"/>
      <c r="C35" s="1348"/>
      <c r="D35" s="559"/>
      <c r="E35" s="559"/>
      <c r="F35" s="559"/>
      <c r="G35" s="559"/>
      <c r="H35" s="559"/>
      <c r="I35" s="560"/>
      <c r="J35" s="561"/>
      <c r="K35" s="1347">
        <v>0.75</v>
      </c>
      <c r="L35" s="559">
        <v>560</v>
      </c>
      <c r="M35" s="559">
        <f t="shared" si="37"/>
        <v>420</v>
      </c>
      <c r="N35" s="1117">
        <v>0.3</v>
      </c>
      <c r="O35" s="559">
        <f t="shared" si="38"/>
        <v>126</v>
      </c>
      <c r="P35" s="559">
        <f t="shared" si="17"/>
        <v>30.35</v>
      </c>
      <c r="Q35" s="560">
        <f t="shared" si="39"/>
        <v>156.35</v>
      </c>
    </row>
    <row r="36" spans="1:17" x14ac:dyDescent="0.25">
      <c r="A36" s="557" t="s">
        <v>1730</v>
      </c>
      <c r="B36" s="558"/>
      <c r="C36" s="1348"/>
      <c r="D36" s="559"/>
      <c r="E36" s="559"/>
      <c r="F36" s="559"/>
      <c r="G36" s="559"/>
      <c r="H36" s="559"/>
      <c r="I36" s="560"/>
      <c r="J36" s="561"/>
      <c r="K36" s="1347">
        <v>0.75</v>
      </c>
      <c r="L36" s="559">
        <v>1300</v>
      </c>
      <c r="M36" s="559">
        <f t="shared" si="37"/>
        <v>975</v>
      </c>
      <c r="N36" s="1117">
        <v>0.3</v>
      </c>
      <c r="O36" s="559">
        <f t="shared" si="38"/>
        <v>292.5</v>
      </c>
      <c r="P36" s="559">
        <f t="shared" si="17"/>
        <v>70.459999999999994</v>
      </c>
      <c r="Q36" s="560">
        <f t="shared" si="39"/>
        <v>362.96</v>
      </c>
    </row>
    <row r="37" spans="1:17" ht="17.25" thickBot="1" x14ac:dyDescent="0.3">
      <c r="A37" s="557" t="s">
        <v>178</v>
      </c>
      <c r="B37" s="1350"/>
      <c r="C37" s="1351"/>
      <c r="D37" s="1352"/>
      <c r="E37" s="1352"/>
      <c r="F37" s="1352"/>
      <c r="G37" s="1352"/>
      <c r="H37" s="1352"/>
      <c r="I37" s="1353"/>
      <c r="J37" s="1354"/>
      <c r="K37" s="1358">
        <v>0.75</v>
      </c>
      <c r="L37" s="1352">
        <v>576</v>
      </c>
      <c r="M37" s="1352">
        <f t="shared" si="37"/>
        <v>432</v>
      </c>
      <c r="N37" s="1016">
        <v>0.3</v>
      </c>
      <c r="O37" s="1352">
        <f t="shared" si="38"/>
        <v>129.6</v>
      </c>
      <c r="P37" s="1352">
        <f t="shared" si="17"/>
        <v>31.22</v>
      </c>
      <c r="Q37" s="1353">
        <f t="shared" si="39"/>
        <v>160.82</v>
      </c>
    </row>
    <row r="40" spans="1:17" x14ac:dyDescent="0.25">
      <c r="A40" s="544" t="s">
        <v>168</v>
      </c>
    </row>
    <row r="41" spans="1:17" ht="18" customHeight="1" x14ac:dyDescent="0.25"/>
    <row r="42" spans="1:17" x14ac:dyDescent="0.25">
      <c r="A42" s="544" t="s">
        <v>1731</v>
      </c>
    </row>
    <row r="43" spans="1:17" x14ac:dyDescent="0.25">
      <c r="A43" s="544" t="s">
        <v>1732</v>
      </c>
    </row>
  </sheetData>
  <mergeCells count="4">
    <mergeCell ref="A2:Q2"/>
    <mergeCell ref="A6:A7"/>
    <mergeCell ref="B6:I6"/>
    <mergeCell ref="J6:Q6"/>
  </mergeCells>
  <pageMargins left="0.31527777777777799" right="0.31527777777777799" top="0.55138888888888904" bottom="0.35416666666666702" header="0.51180555555555496" footer="0.51180555555555496"/>
  <pageSetup paperSize="9" firstPageNumber="0" orientation="landscape" horizontalDpi="300" verticalDpi="300"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2:Q111"/>
  <sheetViews>
    <sheetView topLeftCell="A34" zoomScale="70" zoomScaleNormal="70" zoomScaleSheetLayoutView="80" workbookViewId="0">
      <selection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48.75" customHeight="1" x14ac:dyDescent="0.25">
      <c r="A2" s="1774" t="s">
        <v>2448</v>
      </c>
      <c r="B2" s="1774"/>
      <c r="C2" s="1774"/>
      <c r="D2" s="1774"/>
      <c r="E2" s="1774"/>
      <c r="F2" s="1774"/>
      <c r="G2" s="1774"/>
      <c r="H2" s="1774"/>
      <c r="I2" s="1774"/>
      <c r="J2" s="1774"/>
      <c r="K2" s="1774"/>
      <c r="L2" s="1774"/>
      <c r="M2" s="1774"/>
      <c r="N2" s="1774"/>
      <c r="O2" s="1774"/>
      <c r="P2" s="1774"/>
      <c r="Q2" s="1774"/>
    </row>
    <row r="4" spans="1:17" ht="22.5" customHeight="1" x14ac:dyDescent="0.25">
      <c r="A4" s="1110" t="s">
        <v>931</v>
      </c>
    </row>
    <row r="5" spans="1:17" ht="17.25" thickBot="1" x14ac:dyDescent="0.3"/>
    <row r="6" spans="1:17" ht="24" customHeight="1" x14ac:dyDescent="0.25">
      <c r="A6" s="1791"/>
      <c r="B6" s="1840" t="s">
        <v>23</v>
      </c>
      <c r="C6" s="1841"/>
      <c r="D6" s="1841"/>
      <c r="E6" s="1841"/>
      <c r="F6" s="1841"/>
      <c r="G6" s="1841"/>
      <c r="H6" s="1841"/>
      <c r="I6" s="1842"/>
      <c r="J6" s="1840" t="s">
        <v>25</v>
      </c>
      <c r="K6" s="1841"/>
      <c r="L6" s="1841"/>
      <c r="M6" s="1841"/>
      <c r="N6" s="1841"/>
      <c r="O6" s="1841"/>
      <c r="P6" s="1841"/>
      <c r="Q6" s="1842"/>
    </row>
    <row r="7" spans="1:17" ht="142.5" customHeight="1" x14ac:dyDescent="0.25">
      <c r="A7" s="1792"/>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13.5" customHeight="1" x14ac:dyDescent="0.25">
      <c r="A8" s="3"/>
      <c r="B8" s="931">
        <v>1</v>
      </c>
      <c r="C8" s="932" t="s">
        <v>932</v>
      </c>
      <c r="D8" s="932">
        <v>3</v>
      </c>
      <c r="E8" s="932" t="s">
        <v>18</v>
      </c>
      <c r="F8" s="932">
        <v>5</v>
      </c>
      <c r="G8" s="932" t="s">
        <v>19</v>
      </c>
      <c r="H8" s="932" t="s">
        <v>20</v>
      </c>
      <c r="I8" s="933" t="s">
        <v>21</v>
      </c>
      <c r="J8" s="931">
        <v>1</v>
      </c>
      <c r="K8" s="932" t="s">
        <v>932</v>
      </c>
      <c r="L8" s="932">
        <v>3</v>
      </c>
      <c r="M8" s="932" t="s">
        <v>18</v>
      </c>
      <c r="N8" s="932">
        <v>5</v>
      </c>
      <c r="O8" s="932" t="s">
        <v>19</v>
      </c>
      <c r="P8" s="932" t="s">
        <v>20</v>
      </c>
      <c r="Q8" s="933" t="s">
        <v>21</v>
      </c>
    </row>
    <row r="9" spans="1:17" s="1" customFormat="1" ht="26.25" customHeight="1" x14ac:dyDescent="0.25">
      <c r="A9" s="7" t="s">
        <v>0</v>
      </c>
      <c r="B9" s="1359">
        <f>B10+B15+B48+B63</f>
        <v>1362</v>
      </c>
      <c r="C9" s="1216">
        <f t="shared" ref="C9:I9" si="0">C10+C15+C48+C63</f>
        <v>9.7985611510791379</v>
      </c>
      <c r="D9" s="1360"/>
      <c r="E9" s="1360"/>
      <c r="F9" s="1360"/>
      <c r="G9" s="1360">
        <f t="shared" si="0"/>
        <v>1766.4600000000005</v>
      </c>
      <c r="H9" s="1360">
        <f t="shared" si="0"/>
        <v>425.54</v>
      </c>
      <c r="I9" s="1364">
        <f t="shared" si="0"/>
        <v>2192</v>
      </c>
      <c r="J9" s="52">
        <f>J10+J15+J48+J63</f>
        <v>7204.8</v>
      </c>
      <c r="K9" s="1017">
        <f t="shared" ref="K9" si="1">K10+K15+K48+K63</f>
        <v>50.119143930138904</v>
      </c>
      <c r="L9" s="1111"/>
      <c r="M9" s="1111"/>
      <c r="N9" s="950"/>
      <c r="O9" s="1111">
        <f t="shared" ref="O9" si="2">O10+O15+O48+O63</f>
        <v>32159.85</v>
      </c>
      <c r="P9" s="1111">
        <f t="shared" ref="P9" si="3">P10+P15+P48+P63</f>
        <v>7747.34</v>
      </c>
      <c r="Q9" s="963">
        <f t="shared" ref="Q9" si="4">Q10+Q15+Q48+Q63</f>
        <v>39907.189999999995</v>
      </c>
    </row>
    <row r="10" spans="1:17" ht="48.75" customHeight="1" x14ac:dyDescent="0.25">
      <c r="A10" s="101" t="s">
        <v>11</v>
      </c>
      <c r="B10" s="1212">
        <f>SUM(B11:B14)</f>
        <v>77</v>
      </c>
      <c r="C10" s="1217">
        <f t="shared" ref="C10:I10" si="5">SUM(C11:C14)</f>
        <v>0.5539568345323741</v>
      </c>
      <c r="D10" s="1361"/>
      <c r="E10" s="1361"/>
      <c r="F10" s="1361"/>
      <c r="G10" s="1361">
        <f t="shared" si="5"/>
        <v>193.17</v>
      </c>
      <c r="H10" s="1361">
        <f t="shared" si="5"/>
        <v>46.53</v>
      </c>
      <c r="I10" s="1362">
        <f t="shared" si="5"/>
        <v>239.7</v>
      </c>
      <c r="J10" s="978">
        <f>SUM(J11:J14)</f>
        <v>259</v>
      </c>
      <c r="K10" s="980">
        <f t="shared" ref="K10" si="6">SUM(K11:K14)</f>
        <v>1.8633093525179858</v>
      </c>
      <c r="L10" s="972"/>
      <c r="M10" s="972"/>
      <c r="N10" s="358"/>
      <c r="O10" s="972">
        <f t="shared" ref="O10" si="7">SUM(O11:O14)</f>
        <v>3634.86</v>
      </c>
      <c r="P10" s="972">
        <f t="shared" ref="P10" si="8">SUM(P11:P14)</f>
        <v>875.64</v>
      </c>
      <c r="Q10" s="973">
        <f t="shared" ref="Q10" si="9">SUM(Q11:Q14)</f>
        <v>4510.5</v>
      </c>
    </row>
    <row r="11" spans="1:17" ht="18.75" customHeight="1" x14ac:dyDescent="0.25">
      <c r="A11" s="12" t="s">
        <v>933</v>
      </c>
      <c r="B11" s="45">
        <v>35</v>
      </c>
      <c r="C11" s="998">
        <f>B11/139</f>
        <v>0.25179856115107913</v>
      </c>
      <c r="D11" s="1113">
        <v>2070</v>
      </c>
      <c r="E11" s="1113">
        <f>C11*D11</f>
        <v>521.22302158273374</v>
      </c>
      <c r="F11" s="1117">
        <v>0.2</v>
      </c>
      <c r="G11" s="1113">
        <f>ROUND(E11*F11,2)</f>
        <v>104.24</v>
      </c>
      <c r="H11" s="1113">
        <f>ROUND(G11*0.2409,2)</f>
        <v>25.11</v>
      </c>
      <c r="I11" s="1114">
        <f t="shared" ref="I11:I71" si="10">G11+H11</f>
        <v>129.35</v>
      </c>
      <c r="J11" s="939">
        <v>104</v>
      </c>
      <c r="K11" s="998">
        <f>J11/139</f>
        <v>0.74820143884892087</v>
      </c>
      <c r="L11" s="1113">
        <v>2070</v>
      </c>
      <c r="M11" s="1113">
        <f>K11*L11</f>
        <v>1548.7769784172663</v>
      </c>
      <c r="N11" s="1117">
        <v>1</v>
      </c>
      <c r="O11" s="1113">
        <f>ROUND(M11*N11,2)</f>
        <v>1548.78</v>
      </c>
      <c r="P11" s="1113">
        <f>ROUND(O11*0.2409,2)</f>
        <v>373.1</v>
      </c>
      <c r="Q11" s="1114">
        <f t="shared" ref="Q11" si="11">O11+P11</f>
        <v>1921.88</v>
      </c>
    </row>
    <row r="12" spans="1:17" ht="18.75" customHeight="1" x14ac:dyDescent="0.25">
      <c r="A12" s="12" t="s">
        <v>934</v>
      </c>
      <c r="B12" s="45">
        <v>35</v>
      </c>
      <c r="C12" s="998">
        <f>B12/139</f>
        <v>0.25179856115107913</v>
      </c>
      <c r="D12" s="1113">
        <v>1943</v>
      </c>
      <c r="E12" s="1113">
        <f>C12*D12</f>
        <v>489.24460431654671</v>
      </c>
      <c r="F12" s="1117">
        <v>0.15</v>
      </c>
      <c r="G12" s="1113">
        <f t="shared" ref="G12:G13" si="12">ROUND(E12*F12,2)</f>
        <v>73.39</v>
      </c>
      <c r="H12" s="1113">
        <f t="shared" ref="H12:H13" si="13">ROUND(G12*0.2409,2)</f>
        <v>17.68</v>
      </c>
      <c r="I12" s="1114">
        <f t="shared" si="10"/>
        <v>91.07</v>
      </c>
      <c r="J12" s="939">
        <v>104</v>
      </c>
      <c r="K12" s="998">
        <f t="shared" ref="K12:K14" si="14">J12/139</f>
        <v>0.74820143884892087</v>
      </c>
      <c r="L12" s="1113">
        <v>1943</v>
      </c>
      <c r="M12" s="1113">
        <f t="shared" ref="M12:M13" si="15">K12*L12</f>
        <v>1453.7553956834533</v>
      </c>
      <c r="N12" s="1117">
        <v>1</v>
      </c>
      <c r="O12" s="1113">
        <f t="shared" ref="O12:O14" si="16">ROUND(M12*N12,2)</f>
        <v>1453.76</v>
      </c>
      <c r="P12" s="1113">
        <f t="shared" ref="P12:P14" si="17">ROUND(O12*0.2409,2)</f>
        <v>350.21</v>
      </c>
      <c r="Q12" s="1114">
        <f t="shared" ref="Q12:Q14" si="18">O12+P12</f>
        <v>1803.97</v>
      </c>
    </row>
    <row r="13" spans="1:17" ht="18.75" customHeight="1" x14ac:dyDescent="0.25">
      <c r="A13" s="12" t="s">
        <v>200</v>
      </c>
      <c r="B13" s="45">
        <v>7</v>
      </c>
      <c r="C13" s="998">
        <f>B13/139</f>
        <v>5.0359712230215826E-2</v>
      </c>
      <c r="D13" s="1113">
        <v>1543</v>
      </c>
      <c r="E13" s="1113">
        <f>C13*D13</f>
        <v>77.705035971223026</v>
      </c>
      <c r="F13" s="1117">
        <v>0.2</v>
      </c>
      <c r="G13" s="1113">
        <f t="shared" si="12"/>
        <v>15.54</v>
      </c>
      <c r="H13" s="1113">
        <f t="shared" si="13"/>
        <v>3.74</v>
      </c>
      <c r="I13" s="1114">
        <f t="shared" si="10"/>
        <v>19.28</v>
      </c>
      <c r="J13" s="939">
        <v>28</v>
      </c>
      <c r="K13" s="998">
        <f t="shared" si="14"/>
        <v>0.20143884892086331</v>
      </c>
      <c r="L13" s="1113">
        <v>1543</v>
      </c>
      <c r="M13" s="1113">
        <f t="shared" si="15"/>
        <v>310.8201438848921</v>
      </c>
      <c r="N13" s="1117">
        <v>1</v>
      </c>
      <c r="O13" s="1113">
        <f t="shared" si="16"/>
        <v>310.82</v>
      </c>
      <c r="P13" s="1113">
        <f t="shared" si="17"/>
        <v>74.88</v>
      </c>
      <c r="Q13" s="1114">
        <f t="shared" si="18"/>
        <v>385.7</v>
      </c>
    </row>
    <row r="14" spans="1:17" ht="19.5" customHeight="1" x14ac:dyDescent="0.25">
      <c r="A14" s="12" t="s">
        <v>934</v>
      </c>
      <c r="B14" s="45"/>
      <c r="C14" s="998"/>
      <c r="D14" s="1113"/>
      <c r="E14" s="1113"/>
      <c r="F14" s="1113"/>
      <c r="G14" s="1113"/>
      <c r="H14" s="1113"/>
      <c r="I14" s="1114"/>
      <c r="J14" s="939">
        <v>23</v>
      </c>
      <c r="K14" s="998">
        <f t="shared" si="14"/>
        <v>0.16546762589928057</v>
      </c>
      <c r="L14" s="1113">
        <v>1943</v>
      </c>
      <c r="M14" s="1113">
        <f>K14*L14</f>
        <v>321.50359712230215</v>
      </c>
      <c r="N14" s="1117">
        <v>1</v>
      </c>
      <c r="O14" s="1113">
        <f t="shared" si="16"/>
        <v>321.5</v>
      </c>
      <c r="P14" s="1113">
        <f t="shared" si="17"/>
        <v>77.45</v>
      </c>
      <c r="Q14" s="1114">
        <f t="shared" si="18"/>
        <v>398.95</v>
      </c>
    </row>
    <row r="15" spans="1:17" ht="65.25" customHeight="1" x14ac:dyDescent="0.25">
      <c r="A15" s="101" t="s">
        <v>9</v>
      </c>
      <c r="B15" s="1212">
        <f>SUM(B16:B47)</f>
        <v>648</v>
      </c>
      <c r="C15" s="1217">
        <f t="shared" ref="C15:I15" si="19">SUM(C16:C47)</f>
        <v>4.6618705035971226</v>
      </c>
      <c r="D15" s="1361"/>
      <c r="E15" s="1361"/>
      <c r="F15" s="1361"/>
      <c r="G15" s="1361">
        <f t="shared" si="19"/>
        <v>1034.5300000000002</v>
      </c>
      <c r="H15" s="1361">
        <f t="shared" si="19"/>
        <v>249.23</v>
      </c>
      <c r="I15" s="1362">
        <f t="shared" si="19"/>
        <v>1283.76</v>
      </c>
      <c r="J15" s="978">
        <f>SUM(J16:J47)</f>
        <v>2301.8000000000002</v>
      </c>
      <c r="K15" s="980">
        <f t="shared" ref="K15" si="20">SUM(K16:K47)</f>
        <v>16.55971223021583</v>
      </c>
      <c r="L15" s="972"/>
      <c r="M15" s="972"/>
      <c r="N15" s="1170"/>
      <c r="O15" s="972">
        <f t="shared" ref="O15" si="21">SUM(O16:O47)</f>
        <v>15736.829999999998</v>
      </c>
      <c r="P15" s="972">
        <f t="shared" ref="P15" si="22">SUM(P16:P47)</f>
        <v>3791.03</v>
      </c>
      <c r="Q15" s="973">
        <f t="shared" ref="Q15" si="23">SUM(Q16:Q47)</f>
        <v>19527.859999999997</v>
      </c>
    </row>
    <row r="16" spans="1:17" x14ac:dyDescent="0.25">
      <c r="A16" s="12" t="s">
        <v>935</v>
      </c>
      <c r="B16" s="45">
        <v>45</v>
      </c>
      <c r="C16" s="998">
        <f t="shared" ref="C16:C39" si="24">B16/139</f>
        <v>0.32374100719424459</v>
      </c>
      <c r="D16" s="1113">
        <v>993</v>
      </c>
      <c r="E16" s="1113">
        <f>C16*D16</f>
        <v>321.47482014388487</v>
      </c>
      <c r="F16" s="1117">
        <v>0.2</v>
      </c>
      <c r="G16" s="1113">
        <f t="shared" ref="G16" si="25">ROUND(E16*F16,2)</f>
        <v>64.290000000000006</v>
      </c>
      <c r="H16" s="1113">
        <f t="shared" ref="H16:H39" si="26">ROUND(G16*0.2409,2)</f>
        <v>15.49</v>
      </c>
      <c r="I16" s="1114">
        <f t="shared" ref="I16" si="27">G16+H16</f>
        <v>79.78</v>
      </c>
      <c r="J16" s="939">
        <v>104</v>
      </c>
      <c r="K16" s="998">
        <f t="shared" ref="K16:K47" si="28">J16/139</f>
        <v>0.74820143884892087</v>
      </c>
      <c r="L16" s="1113">
        <v>993</v>
      </c>
      <c r="M16" s="1113">
        <f t="shared" ref="M16:M62" si="29">K16*L16</f>
        <v>742.96402877697847</v>
      </c>
      <c r="N16" s="1117">
        <v>1</v>
      </c>
      <c r="O16" s="1113">
        <f t="shared" ref="O16" si="30">ROUND(M16*N16,2)</f>
        <v>742.96</v>
      </c>
      <c r="P16" s="1113">
        <f t="shared" ref="P16:P79" si="31">ROUND(O16*0.2409,2)</f>
        <v>178.98</v>
      </c>
      <c r="Q16" s="1114">
        <f t="shared" ref="Q16" si="32">O16+P16</f>
        <v>921.94</v>
      </c>
    </row>
    <row r="17" spans="1:17" x14ac:dyDescent="0.25">
      <c r="A17" s="12" t="s">
        <v>244</v>
      </c>
      <c r="B17" s="45">
        <v>39</v>
      </c>
      <c r="C17" s="998">
        <f t="shared" si="24"/>
        <v>0.2805755395683453</v>
      </c>
      <c r="D17" s="1113">
        <v>1401</v>
      </c>
      <c r="E17" s="1113">
        <f t="shared" ref="E17:E39" si="33">C17*D17</f>
        <v>393.08633093525174</v>
      </c>
      <c r="F17" s="1117">
        <v>0.2</v>
      </c>
      <c r="G17" s="1113">
        <f t="shared" ref="G17:G39" si="34">ROUND(E17*F17,2)</f>
        <v>78.62</v>
      </c>
      <c r="H17" s="1113">
        <f t="shared" si="26"/>
        <v>18.940000000000001</v>
      </c>
      <c r="I17" s="1114">
        <f t="shared" ref="I17:I39" si="35">G17+H17</f>
        <v>97.56</v>
      </c>
      <c r="J17" s="939">
        <v>42</v>
      </c>
      <c r="K17" s="998">
        <f t="shared" si="28"/>
        <v>0.30215827338129497</v>
      </c>
      <c r="L17" s="1113">
        <v>1401</v>
      </c>
      <c r="M17" s="1113">
        <f t="shared" si="29"/>
        <v>423.32374100719426</v>
      </c>
      <c r="N17" s="1117">
        <v>1</v>
      </c>
      <c r="O17" s="1113">
        <f t="shared" ref="O17:O47" si="36">ROUND(M17*N17,2)</f>
        <v>423.32</v>
      </c>
      <c r="P17" s="1113">
        <f t="shared" si="31"/>
        <v>101.98</v>
      </c>
      <c r="Q17" s="1114">
        <f t="shared" ref="Q17:Q47" si="37">O17+P17</f>
        <v>525.29999999999995</v>
      </c>
    </row>
    <row r="18" spans="1:17" x14ac:dyDescent="0.25">
      <c r="A18" s="12" t="s">
        <v>936</v>
      </c>
      <c r="B18" s="45">
        <v>24</v>
      </c>
      <c r="C18" s="998">
        <f t="shared" si="24"/>
        <v>0.17266187050359713</v>
      </c>
      <c r="D18" s="1113">
        <v>1206</v>
      </c>
      <c r="E18" s="1113">
        <f t="shared" si="33"/>
        <v>208.23021582733813</v>
      </c>
      <c r="F18" s="1117">
        <v>0.2</v>
      </c>
      <c r="G18" s="1113">
        <f t="shared" si="34"/>
        <v>41.65</v>
      </c>
      <c r="H18" s="1113">
        <f t="shared" si="26"/>
        <v>10.029999999999999</v>
      </c>
      <c r="I18" s="1114">
        <f t="shared" si="35"/>
        <v>51.68</v>
      </c>
      <c r="J18" s="939">
        <v>101</v>
      </c>
      <c r="K18" s="998">
        <f t="shared" si="28"/>
        <v>0.72661870503597126</v>
      </c>
      <c r="L18" s="1113">
        <v>1206</v>
      </c>
      <c r="M18" s="1113">
        <f t="shared" si="29"/>
        <v>876.30215827338134</v>
      </c>
      <c r="N18" s="1117">
        <v>1</v>
      </c>
      <c r="O18" s="1113">
        <f t="shared" si="36"/>
        <v>876.3</v>
      </c>
      <c r="P18" s="1113">
        <f t="shared" si="31"/>
        <v>211.1</v>
      </c>
      <c r="Q18" s="1114">
        <f t="shared" si="37"/>
        <v>1087.3999999999999</v>
      </c>
    </row>
    <row r="19" spans="1:17" x14ac:dyDescent="0.25">
      <c r="A19" s="12" t="s">
        <v>210</v>
      </c>
      <c r="B19" s="45">
        <v>14</v>
      </c>
      <c r="C19" s="998">
        <f t="shared" si="24"/>
        <v>0.10071942446043165</v>
      </c>
      <c r="D19" s="1113">
        <v>1123</v>
      </c>
      <c r="E19" s="1113">
        <f t="shared" si="33"/>
        <v>113.10791366906474</v>
      </c>
      <c r="F19" s="1117">
        <v>0.2</v>
      </c>
      <c r="G19" s="1113">
        <f t="shared" si="34"/>
        <v>22.62</v>
      </c>
      <c r="H19" s="1113">
        <f t="shared" si="26"/>
        <v>5.45</v>
      </c>
      <c r="I19" s="1114">
        <f t="shared" si="35"/>
        <v>28.07</v>
      </c>
      <c r="J19" s="939">
        <v>78</v>
      </c>
      <c r="K19" s="998">
        <f t="shared" si="28"/>
        <v>0.5611510791366906</v>
      </c>
      <c r="L19" s="1113">
        <v>1123</v>
      </c>
      <c r="M19" s="1113">
        <f t="shared" si="29"/>
        <v>630.17266187050359</v>
      </c>
      <c r="N19" s="1117">
        <v>1</v>
      </c>
      <c r="O19" s="1113">
        <f t="shared" si="36"/>
        <v>630.16999999999996</v>
      </c>
      <c r="P19" s="1113">
        <f t="shared" si="31"/>
        <v>151.81</v>
      </c>
      <c r="Q19" s="1114">
        <f t="shared" si="37"/>
        <v>781.98</v>
      </c>
    </row>
    <row r="20" spans="1:17" x14ac:dyDescent="0.25">
      <c r="A20" s="12" t="s">
        <v>210</v>
      </c>
      <c r="B20" s="45">
        <v>31</v>
      </c>
      <c r="C20" s="998">
        <f t="shared" si="24"/>
        <v>0.22302158273381295</v>
      </c>
      <c r="D20" s="1113">
        <v>1123</v>
      </c>
      <c r="E20" s="1113">
        <f t="shared" si="33"/>
        <v>250.45323741007195</v>
      </c>
      <c r="F20" s="1117">
        <v>0.2</v>
      </c>
      <c r="G20" s="1113">
        <f t="shared" si="34"/>
        <v>50.09</v>
      </c>
      <c r="H20" s="1113">
        <f t="shared" si="26"/>
        <v>12.07</v>
      </c>
      <c r="I20" s="1114">
        <f t="shared" si="35"/>
        <v>62.160000000000004</v>
      </c>
      <c r="J20" s="939">
        <v>108</v>
      </c>
      <c r="K20" s="998">
        <f t="shared" si="28"/>
        <v>0.7769784172661871</v>
      </c>
      <c r="L20" s="1113">
        <v>1123</v>
      </c>
      <c r="M20" s="1113">
        <f t="shared" si="29"/>
        <v>872.54676258992811</v>
      </c>
      <c r="N20" s="1117">
        <v>1</v>
      </c>
      <c r="O20" s="1113">
        <f t="shared" si="36"/>
        <v>872.55</v>
      </c>
      <c r="P20" s="1113">
        <f t="shared" si="31"/>
        <v>210.2</v>
      </c>
      <c r="Q20" s="1114">
        <f t="shared" si="37"/>
        <v>1082.75</v>
      </c>
    </row>
    <row r="21" spans="1:17" x14ac:dyDescent="0.25">
      <c r="A21" s="12" t="s">
        <v>210</v>
      </c>
      <c r="B21" s="45">
        <v>32</v>
      </c>
      <c r="C21" s="998">
        <f t="shared" si="24"/>
        <v>0.23021582733812951</v>
      </c>
      <c r="D21" s="1113">
        <v>1123</v>
      </c>
      <c r="E21" s="1113">
        <f t="shared" si="33"/>
        <v>258.53237410071944</v>
      </c>
      <c r="F21" s="1117">
        <v>0.2</v>
      </c>
      <c r="G21" s="1113">
        <f t="shared" si="34"/>
        <v>51.71</v>
      </c>
      <c r="H21" s="1113">
        <f t="shared" si="26"/>
        <v>12.46</v>
      </c>
      <c r="I21" s="1114">
        <f t="shared" si="35"/>
        <v>64.17</v>
      </c>
      <c r="J21" s="939">
        <v>72</v>
      </c>
      <c r="K21" s="998">
        <f t="shared" si="28"/>
        <v>0.51798561151079137</v>
      </c>
      <c r="L21" s="1113">
        <v>1123</v>
      </c>
      <c r="M21" s="1113">
        <f t="shared" si="29"/>
        <v>581.69784172661866</v>
      </c>
      <c r="N21" s="1117">
        <v>1</v>
      </c>
      <c r="O21" s="1113">
        <f t="shared" si="36"/>
        <v>581.70000000000005</v>
      </c>
      <c r="P21" s="1113">
        <f t="shared" si="31"/>
        <v>140.13</v>
      </c>
      <c r="Q21" s="1114">
        <f t="shared" si="37"/>
        <v>721.83</v>
      </c>
    </row>
    <row r="22" spans="1:17" x14ac:dyDescent="0.25">
      <c r="A22" s="12" t="s">
        <v>210</v>
      </c>
      <c r="B22" s="45">
        <v>9</v>
      </c>
      <c r="C22" s="998">
        <f t="shared" si="24"/>
        <v>6.4748201438848921E-2</v>
      </c>
      <c r="D22" s="1113">
        <v>1123</v>
      </c>
      <c r="E22" s="1113">
        <f t="shared" si="33"/>
        <v>72.712230215827333</v>
      </c>
      <c r="F22" s="1117">
        <v>0.2</v>
      </c>
      <c r="G22" s="1113">
        <f t="shared" si="34"/>
        <v>14.54</v>
      </c>
      <c r="H22" s="1113">
        <f t="shared" si="26"/>
        <v>3.5</v>
      </c>
      <c r="I22" s="1114">
        <f t="shared" si="35"/>
        <v>18.04</v>
      </c>
      <c r="J22" s="939">
        <v>56</v>
      </c>
      <c r="K22" s="998">
        <f t="shared" si="28"/>
        <v>0.40287769784172661</v>
      </c>
      <c r="L22" s="1113">
        <v>1123</v>
      </c>
      <c r="M22" s="1113">
        <f t="shared" si="29"/>
        <v>452.43165467625897</v>
      </c>
      <c r="N22" s="1117">
        <v>1</v>
      </c>
      <c r="O22" s="1113">
        <f t="shared" si="36"/>
        <v>452.43</v>
      </c>
      <c r="P22" s="1113">
        <f t="shared" si="31"/>
        <v>108.99</v>
      </c>
      <c r="Q22" s="1114">
        <f t="shared" si="37"/>
        <v>561.41999999999996</v>
      </c>
    </row>
    <row r="23" spans="1:17" x14ac:dyDescent="0.25">
      <c r="A23" s="12" t="s">
        <v>435</v>
      </c>
      <c r="B23" s="45">
        <v>24</v>
      </c>
      <c r="C23" s="998">
        <f t="shared" si="24"/>
        <v>0.17266187050359713</v>
      </c>
      <c r="D23" s="1113">
        <v>1123</v>
      </c>
      <c r="E23" s="1113">
        <f t="shared" si="33"/>
        <v>193.89928057553959</v>
      </c>
      <c r="F23" s="1117">
        <v>0.2</v>
      </c>
      <c r="G23" s="1113">
        <f t="shared" si="34"/>
        <v>38.78</v>
      </c>
      <c r="H23" s="1113">
        <f t="shared" si="26"/>
        <v>9.34</v>
      </c>
      <c r="I23" s="1114">
        <f t="shared" si="35"/>
        <v>48.120000000000005</v>
      </c>
      <c r="J23" s="939">
        <v>8</v>
      </c>
      <c r="K23" s="998">
        <f t="shared" si="28"/>
        <v>5.7553956834532377E-2</v>
      </c>
      <c r="L23" s="1113">
        <v>1123</v>
      </c>
      <c r="M23" s="1113">
        <f t="shared" si="29"/>
        <v>64.633093525179859</v>
      </c>
      <c r="N23" s="1117">
        <v>1</v>
      </c>
      <c r="O23" s="1113">
        <f t="shared" si="36"/>
        <v>64.63</v>
      </c>
      <c r="P23" s="1113">
        <f t="shared" si="31"/>
        <v>15.57</v>
      </c>
      <c r="Q23" s="1114">
        <f t="shared" si="37"/>
        <v>80.199999999999989</v>
      </c>
    </row>
    <row r="24" spans="1:17" x14ac:dyDescent="0.25">
      <c r="A24" s="12" t="s">
        <v>435</v>
      </c>
      <c r="B24" s="45">
        <v>55</v>
      </c>
      <c r="C24" s="998">
        <f t="shared" si="24"/>
        <v>0.39568345323741005</v>
      </c>
      <c r="D24" s="1113">
        <v>1123</v>
      </c>
      <c r="E24" s="1113">
        <f t="shared" si="33"/>
        <v>444.35251798561148</v>
      </c>
      <c r="F24" s="1117">
        <v>0.2</v>
      </c>
      <c r="G24" s="1113">
        <f t="shared" si="34"/>
        <v>88.87</v>
      </c>
      <c r="H24" s="1113">
        <f t="shared" si="26"/>
        <v>21.41</v>
      </c>
      <c r="I24" s="1114">
        <f t="shared" si="35"/>
        <v>110.28</v>
      </c>
      <c r="J24" s="939">
        <v>80</v>
      </c>
      <c r="K24" s="998">
        <f t="shared" si="28"/>
        <v>0.57553956834532372</v>
      </c>
      <c r="L24" s="1113">
        <v>1123</v>
      </c>
      <c r="M24" s="1113">
        <f t="shared" si="29"/>
        <v>646.33093525179856</v>
      </c>
      <c r="N24" s="1117">
        <v>1</v>
      </c>
      <c r="O24" s="1113">
        <f t="shared" si="36"/>
        <v>646.33000000000004</v>
      </c>
      <c r="P24" s="1113">
        <f t="shared" si="31"/>
        <v>155.69999999999999</v>
      </c>
      <c r="Q24" s="1114">
        <f t="shared" si="37"/>
        <v>802.03</v>
      </c>
    </row>
    <row r="25" spans="1:17" x14ac:dyDescent="0.25">
      <c r="A25" s="12" t="s">
        <v>210</v>
      </c>
      <c r="B25" s="45">
        <v>31</v>
      </c>
      <c r="C25" s="998">
        <f t="shared" si="24"/>
        <v>0.22302158273381295</v>
      </c>
      <c r="D25" s="1113">
        <v>1123</v>
      </c>
      <c r="E25" s="1113">
        <f t="shared" si="33"/>
        <v>250.45323741007195</v>
      </c>
      <c r="F25" s="1117">
        <v>0.2</v>
      </c>
      <c r="G25" s="1113">
        <f t="shared" si="34"/>
        <v>50.09</v>
      </c>
      <c r="H25" s="1113">
        <f t="shared" si="26"/>
        <v>12.07</v>
      </c>
      <c r="I25" s="1114">
        <f t="shared" si="35"/>
        <v>62.160000000000004</v>
      </c>
      <c r="J25" s="939">
        <v>56</v>
      </c>
      <c r="K25" s="998">
        <f t="shared" si="28"/>
        <v>0.40287769784172661</v>
      </c>
      <c r="L25" s="1113">
        <v>1123</v>
      </c>
      <c r="M25" s="1113">
        <f t="shared" si="29"/>
        <v>452.43165467625897</v>
      </c>
      <c r="N25" s="1117">
        <v>1</v>
      </c>
      <c r="O25" s="1113">
        <f t="shared" si="36"/>
        <v>452.43</v>
      </c>
      <c r="P25" s="1113">
        <f t="shared" si="31"/>
        <v>108.99</v>
      </c>
      <c r="Q25" s="1114">
        <f t="shared" si="37"/>
        <v>561.41999999999996</v>
      </c>
    </row>
    <row r="26" spans="1:17" x14ac:dyDescent="0.25">
      <c r="A26" s="12" t="s">
        <v>210</v>
      </c>
      <c r="B26" s="45">
        <v>32</v>
      </c>
      <c r="C26" s="998">
        <f t="shared" si="24"/>
        <v>0.23021582733812951</v>
      </c>
      <c r="D26" s="1113">
        <v>1123</v>
      </c>
      <c r="E26" s="1113">
        <f t="shared" si="33"/>
        <v>258.53237410071944</v>
      </c>
      <c r="F26" s="1117">
        <v>0.2</v>
      </c>
      <c r="G26" s="1113">
        <f t="shared" si="34"/>
        <v>51.71</v>
      </c>
      <c r="H26" s="1113">
        <f t="shared" si="26"/>
        <v>12.46</v>
      </c>
      <c r="I26" s="1114">
        <f t="shared" si="35"/>
        <v>64.17</v>
      </c>
      <c r="J26" s="939">
        <v>55</v>
      </c>
      <c r="K26" s="998">
        <f t="shared" si="28"/>
        <v>0.39568345323741005</v>
      </c>
      <c r="L26" s="1113">
        <v>1123</v>
      </c>
      <c r="M26" s="1113">
        <f t="shared" si="29"/>
        <v>444.35251798561148</v>
      </c>
      <c r="N26" s="1117">
        <v>1</v>
      </c>
      <c r="O26" s="1113">
        <f t="shared" si="36"/>
        <v>444.35</v>
      </c>
      <c r="P26" s="1113">
        <f t="shared" si="31"/>
        <v>107.04</v>
      </c>
      <c r="Q26" s="1114">
        <f t="shared" si="37"/>
        <v>551.39</v>
      </c>
    </row>
    <row r="27" spans="1:17" x14ac:dyDescent="0.25">
      <c r="A27" s="12" t="s">
        <v>937</v>
      </c>
      <c r="B27" s="45"/>
      <c r="C27" s="998"/>
      <c r="D27" s="1113"/>
      <c r="E27" s="1113"/>
      <c r="F27" s="1117"/>
      <c r="G27" s="1113"/>
      <c r="H27" s="1113"/>
      <c r="I27" s="1114"/>
      <c r="J27" s="939">
        <v>28</v>
      </c>
      <c r="K27" s="998">
        <f t="shared" si="28"/>
        <v>0.20143884892086331</v>
      </c>
      <c r="L27" s="1113">
        <v>1342</v>
      </c>
      <c r="M27" s="1113">
        <f t="shared" si="29"/>
        <v>270.33093525179856</v>
      </c>
      <c r="N27" s="1117">
        <v>1</v>
      </c>
      <c r="O27" s="1113">
        <f t="shared" si="36"/>
        <v>270.33</v>
      </c>
      <c r="P27" s="1113">
        <f t="shared" si="31"/>
        <v>65.12</v>
      </c>
      <c r="Q27" s="1114">
        <f t="shared" si="37"/>
        <v>335.45</v>
      </c>
    </row>
    <row r="28" spans="1:17" x14ac:dyDescent="0.25">
      <c r="A28" s="12" t="s">
        <v>937</v>
      </c>
      <c r="B28" s="45"/>
      <c r="C28" s="998"/>
      <c r="D28" s="1113"/>
      <c r="E28" s="1113"/>
      <c r="F28" s="1117"/>
      <c r="G28" s="1113"/>
      <c r="H28" s="1113"/>
      <c r="I28" s="1114"/>
      <c r="J28" s="939">
        <v>63</v>
      </c>
      <c r="K28" s="998">
        <f t="shared" si="28"/>
        <v>0.45323741007194246</v>
      </c>
      <c r="L28" s="1113">
        <v>986</v>
      </c>
      <c r="M28" s="1113">
        <f t="shared" si="29"/>
        <v>446.89208633093529</v>
      </c>
      <c r="N28" s="1117">
        <v>1</v>
      </c>
      <c r="O28" s="1113">
        <f t="shared" si="36"/>
        <v>446.89</v>
      </c>
      <c r="P28" s="1113">
        <f t="shared" si="31"/>
        <v>107.66</v>
      </c>
      <c r="Q28" s="1114">
        <f t="shared" si="37"/>
        <v>554.54999999999995</v>
      </c>
    </row>
    <row r="29" spans="1:17" x14ac:dyDescent="0.25">
      <c r="A29" s="12" t="s">
        <v>937</v>
      </c>
      <c r="B29" s="45"/>
      <c r="C29" s="998"/>
      <c r="D29" s="1113"/>
      <c r="E29" s="1113"/>
      <c r="F29" s="1117"/>
      <c r="G29" s="1113"/>
      <c r="H29" s="1113"/>
      <c r="I29" s="1114"/>
      <c r="J29" s="939">
        <v>33</v>
      </c>
      <c r="K29" s="998">
        <f t="shared" si="28"/>
        <v>0.23741007194244604</v>
      </c>
      <c r="L29" s="1113">
        <v>986</v>
      </c>
      <c r="M29" s="1113">
        <f t="shared" si="29"/>
        <v>234.08633093525179</v>
      </c>
      <c r="N29" s="1117">
        <v>1</v>
      </c>
      <c r="O29" s="1113">
        <f t="shared" si="36"/>
        <v>234.09</v>
      </c>
      <c r="P29" s="1113">
        <f t="shared" si="31"/>
        <v>56.39</v>
      </c>
      <c r="Q29" s="1114">
        <f t="shared" si="37"/>
        <v>290.48</v>
      </c>
    </row>
    <row r="30" spans="1:17" x14ac:dyDescent="0.25">
      <c r="A30" s="12" t="s">
        <v>937</v>
      </c>
      <c r="B30" s="45"/>
      <c r="C30" s="998"/>
      <c r="D30" s="1113"/>
      <c r="E30" s="1113"/>
      <c r="F30" s="1117"/>
      <c r="G30" s="1113"/>
      <c r="H30" s="1113"/>
      <c r="I30" s="1114"/>
      <c r="J30" s="939">
        <v>24</v>
      </c>
      <c r="K30" s="998">
        <f t="shared" si="28"/>
        <v>0.17266187050359713</v>
      </c>
      <c r="L30" s="1113">
        <v>986</v>
      </c>
      <c r="M30" s="1113">
        <f t="shared" si="29"/>
        <v>170.24460431654677</v>
      </c>
      <c r="N30" s="1117">
        <v>1</v>
      </c>
      <c r="O30" s="1113">
        <f t="shared" si="36"/>
        <v>170.24</v>
      </c>
      <c r="P30" s="1113">
        <f t="shared" si="31"/>
        <v>41.01</v>
      </c>
      <c r="Q30" s="1114">
        <f t="shared" si="37"/>
        <v>211.25</v>
      </c>
    </row>
    <row r="31" spans="1:17" x14ac:dyDescent="0.25">
      <c r="A31" s="12" t="s">
        <v>935</v>
      </c>
      <c r="B31" s="45"/>
      <c r="C31" s="998"/>
      <c r="D31" s="1113"/>
      <c r="E31" s="1113"/>
      <c r="F31" s="1117"/>
      <c r="G31" s="1113"/>
      <c r="H31" s="1113"/>
      <c r="I31" s="1114"/>
      <c r="J31" s="939">
        <v>18</v>
      </c>
      <c r="K31" s="998">
        <f t="shared" si="28"/>
        <v>0.12949640287769784</v>
      </c>
      <c r="L31" s="1113">
        <v>876</v>
      </c>
      <c r="M31" s="1113">
        <f t="shared" si="29"/>
        <v>113.43884892086331</v>
      </c>
      <c r="N31" s="1117">
        <v>1</v>
      </c>
      <c r="O31" s="1113">
        <f t="shared" si="36"/>
        <v>113.44</v>
      </c>
      <c r="P31" s="1113">
        <f t="shared" si="31"/>
        <v>27.33</v>
      </c>
      <c r="Q31" s="1114">
        <f t="shared" si="37"/>
        <v>140.76999999999998</v>
      </c>
    </row>
    <row r="32" spans="1:17" x14ac:dyDescent="0.25">
      <c r="A32" s="12" t="s">
        <v>935</v>
      </c>
      <c r="B32" s="45"/>
      <c r="C32" s="998"/>
      <c r="D32" s="1113"/>
      <c r="E32" s="1113"/>
      <c r="F32" s="1117"/>
      <c r="G32" s="1113"/>
      <c r="H32" s="1113"/>
      <c r="I32" s="1114"/>
      <c r="J32" s="1119">
        <v>34.799999999999997</v>
      </c>
      <c r="K32" s="998">
        <f t="shared" si="28"/>
        <v>0.2503597122302158</v>
      </c>
      <c r="L32" s="1113">
        <v>876</v>
      </c>
      <c r="M32" s="1113">
        <f>K32*L32</f>
        <v>219.31510791366904</v>
      </c>
      <c r="N32" s="1117">
        <v>1</v>
      </c>
      <c r="O32" s="1113">
        <f t="shared" si="36"/>
        <v>219.32</v>
      </c>
      <c r="P32" s="1113">
        <f t="shared" si="31"/>
        <v>52.83</v>
      </c>
      <c r="Q32" s="1114">
        <f t="shared" si="37"/>
        <v>272.14999999999998</v>
      </c>
    </row>
    <row r="33" spans="1:17" x14ac:dyDescent="0.25">
      <c r="A33" s="12" t="s">
        <v>692</v>
      </c>
      <c r="B33" s="45"/>
      <c r="C33" s="998"/>
      <c r="D33" s="1113"/>
      <c r="E33" s="1113"/>
      <c r="F33" s="1117"/>
      <c r="G33" s="1113"/>
      <c r="H33" s="1113"/>
      <c r="I33" s="1114"/>
      <c r="J33" s="939">
        <v>18</v>
      </c>
      <c r="K33" s="998">
        <f t="shared" si="28"/>
        <v>0.12949640287769784</v>
      </c>
      <c r="L33" s="1113">
        <v>876</v>
      </c>
      <c r="M33" s="1113">
        <f t="shared" si="29"/>
        <v>113.43884892086331</v>
      </c>
      <c r="N33" s="1117">
        <v>1</v>
      </c>
      <c r="O33" s="1113">
        <f t="shared" si="36"/>
        <v>113.44</v>
      </c>
      <c r="P33" s="1113">
        <f t="shared" si="31"/>
        <v>27.33</v>
      </c>
      <c r="Q33" s="1114">
        <f t="shared" si="37"/>
        <v>140.76999999999998</v>
      </c>
    </row>
    <row r="34" spans="1:17" x14ac:dyDescent="0.25">
      <c r="A34" s="12" t="s">
        <v>937</v>
      </c>
      <c r="B34" s="45">
        <v>64</v>
      </c>
      <c r="C34" s="998">
        <f t="shared" si="24"/>
        <v>0.46043165467625902</v>
      </c>
      <c r="D34" s="1113">
        <v>986</v>
      </c>
      <c r="E34" s="1113">
        <f t="shared" si="33"/>
        <v>453.98561151079139</v>
      </c>
      <c r="F34" s="1117">
        <v>0.2</v>
      </c>
      <c r="G34" s="1113">
        <f t="shared" si="34"/>
        <v>90.8</v>
      </c>
      <c r="H34" s="1113">
        <f t="shared" si="26"/>
        <v>21.87</v>
      </c>
      <c r="I34" s="1114">
        <f t="shared" si="35"/>
        <v>112.67</v>
      </c>
      <c r="J34" s="939">
        <v>57</v>
      </c>
      <c r="K34" s="998">
        <f t="shared" si="28"/>
        <v>0.41007194244604317</v>
      </c>
      <c r="L34" s="1113">
        <v>986</v>
      </c>
      <c r="M34" s="1113">
        <f t="shared" si="29"/>
        <v>404.33093525179856</v>
      </c>
      <c r="N34" s="1117">
        <v>1</v>
      </c>
      <c r="O34" s="1113">
        <f t="shared" si="36"/>
        <v>404.33</v>
      </c>
      <c r="P34" s="1113">
        <f t="shared" si="31"/>
        <v>97.4</v>
      </c>
      <c r="Q34" s="1114">
        <f t="shared" si="37"/>
        <v>501.73</v>
      </c>
    </row>
    <row r="35" spans="1:17" x14ac:dyDescent="0.25">
      <c r="A35" s="12" t="s">
        <v>937</v>
      </c>
      <c r="B35" s="45">
        <v>76</v>
      </c>
      <c r="C35" s="998">
        <f t="shared" si="24"/>
        <v>0.5467625899280576</v>
      </c>
      <c r="D35" s="1113">
        <v>1342</v>
      </c>
      <c r="E35" s="1113">
        <f t="shared" si="33"/>
        <v>733.75539568345334</v>
      </c>
      <c r="F35" s="1117">
        <v>0.2</v>
      </c>
      <c r="G35" s="1113">
        <f t="shared" si="34"/>
        <v>146.75</v>
      </c>
      <c r="H35" s="1113">
        <f t="shared" si="26"/>
        <v>35.35</v>
      </c>
      <c r="I35" s="1114">
        <f t="shared" si="35"/>
        <v>182.1</v>
      </c>
      <c r="J35" s="939">
        <v>149</v>
      </c>
      <c r="K35" s="998">
        <f t="shared" si="28"/>
        <v>1.0719424460431655</v>
      </c>
      <c r="L35" s="1113">
        <v>1342</v>
      </c>
      <c r="M35" s="1113">
        <f t="shared" si="29"/>
        <v>1438.546762589928</v>
      </c>
      <c r="N35" s="1117">
        <v>1</v>
      </c>
      <c r="O35" s="1113">
        <f t="shared" si="36"/>
        <v>1438.55</v>
      </c>
      <c r="P35" s="1113">
        <f t="shared" si="31"/>
        <v>346.55</v>
      </c>
      <c r="Q35" s="1114">
        <f t="shared" si="37"/>
        <v>1785.1</v>
      </c>
    </row>
    <row r="36" spans="1:17" x14ac:dyDescent="0.25">
      <c r="A36" s="12" t="s">
        <v>938</v>
      </c>
      <c r="B36" s="45">
        <v>83</v>
      </c>
      <c r="C36" s="998">
        <f t="shared" si="24"/>
        <v>0.59712230215827333</v>
      </c>
      <c r="D36" s="1113">
        <v>986</v>
      </c>
      <c r="E36" s="1113">
        <f t="shared" si="33"/>
        <v>588.76258992805754</v>
      </c>
      <c r="F36" s="1117">
        <v>0.2</v>
      </c>
      <c r="G36" s="1113">
        <f t="shared" si="34"/>
        <v>117.75</v>
      </c>
      <c r="H36" s="1113">
        <f t="shared" si="26"/>
        <v>28.37</v>
      </c>
      <c r="I36" s="1114">
        <f t="shared" si="35"/>
        <v>146.12</v>
      </c>
      <c r="J36" s="939">
        <v>105</v>
      </c>
      <c r="K36" s="998">
        <f t="shared" si="28"/>
        <v>0.75539568345323738</v>
      </c>
      <c r="L36" s="1113">
        <v>986</v>
      </c>
      <c r="M36" s="1113">
        <f t="shared" si="29"/>
        <v>744.8201438848921</v>
      </c>
      <c r="N36" s="1117">
        <v>1</v>
      </c>
      <c r="O36" s="1113">
        <f t="shared" si="36"/>
        <v>744.82</v>
      </c>
      <c r="P36" s="1113">
        <f t="shared" si="31"/>
        <v>179.43</v>
      </c>
      <c r="Q36" s="1114">
        <f t="shared" si="37"/>
        <v>924.25</v>
      </c>
    </row>
    <row r="37" spans="1:17" x14ac:dyDescent="0.25">
      <c r="A37" s="12" t="s">
        <v>937</v>
      </c>
      <c r="B37" s="45">
        <v>74</v>
      </c>
      <c r="C37" s="998">
        <f t="shared" si="24"/>
        <v>0.53237410071942448</v>
      </c>
      <c r="D37" s="1113">
        <v>986</v>
      </c>
      <c r="E37" s="1113">
        <f t="shared" si="33"/>
        <v>524.92086330935251</v>
      </c>
      <c r="F37" s="1117">
        <v>0.2</v>
      </c>
      <c r="G37" s="1113">
        <f t="shared" si="34"/>
        <v>104.98</v>
      </c>
      <c r="H37" s="1113">
        <f t="shared" si="26"/>
        <v>25.29</v>
      </c>
      <c r="I37" s="1114">
        <f t="shared" si="35"/>
        <v>130.27000000000001</v>
      </c>
      <c r="J37" s="939">
        <v>81</v>
      </c>
      <c r="K37" s="998">
        <f t="shared" si="28"/>
        <v>0.58273381294964033</v>
      </c>
      <c r="L37" s="1113">
        <v>986</v>
      </c>
      <c r="M37" s="1113">
        <f t="shared" si="29"/>
        <v>574.57553956834533</v>
      </c>
      <c r="N37" s="1117">
        <v>1</v>
      </c>
      <c r="O37" s="1113">
        <f t="shared" si="36"/>
        <v>574.58000000000004</v>
      </c>
      <c r="P37" s="1113">
        <f t="shared" si="31"/>
        <v>138.41999999999999</v>
      </c>
      <c r="Q37" s="1114">
        <f t="shared" si="37"/>
        <v>713</v>
      </c>
    </row>
    <row r="38" spans="1:17" x14ac:dyDescent="0.25">
      <c r="A38" s="12" t="s">
        <v>935</v>
      </c>
      <c r="B38" s="45">
        <v>0</v>
      </c>
      <c r="C38" s="998">
        <f t="shared" si="24"/>
        <v>0</v>
      </c>
      <c r="D38" s="1113">
        <v>0</v>
      </c>
      <c r="E38" s="1113">
        <f t="shared" si="33"/>
        <v>0</v>
      </c>
      <c r="F38" s="1117">
        <v>0.2</v>
      </c>
      <c r="G38" s="1113">
        <f t="shared" si="34"/>
        <v>0</v>
      </c>
      <c r="H38" s="1113">
        <f t="shared" si="26"/>
        <v>0</v>
      </c>
      <c r="I38" s="1114">
        <f t="shared" si="35"/>
        <v>0</v>
      </c>
      <c r="J38" s="939">
        <v>63</v>
      </c>
      <c r="K38" s="998">
        <f t="shared" si="28"/>
        <v>0.45323741007194246</v>
      </c>
      <c r="L38" s="1113">
        <v>876</v>
      </c>
      <c r="M38" s="1113">
        <f t="shared" si="29"/>
        <v>397.03597122302159</v>
      </c>
      <c r="N38" s="1117">
        <v>1</v>
      </c>
      <c r="O38" s="1113">
        <f t="shared" si="36"/>
        <v>397.04</v>
      </c>
      <c r="P38" s="1113">
        <f t="shared" si="31"/>
        <v>95.65</v>
      </c>
      <c r="Q38" s="1114">
        <f t="shared" si="37"/>
        <v>492.69000000000005</v>
      </c>
    </row>
    <row r="39" spans="1:17" x14ac:dyDescent="0.25">
      <c r="A39" s="12" t="s">
        <v>939</v>
      </c>
      <c r="B39" s="45">
        <v>15</v>
      </c>
      <c r="C39" s="998">
        <f t="shared" si="24"/>
        <v>0.1079136690647482</v>
      </c>
      <c r="D39" s="1113">
        <v>986</v>
      </c>
      <c r="E39" s="1113">
        <f t="shared" si="33"/>
        <v>106.40287769784172</v>
      </c>
      <c r="F39" s="1117">
        <v>0.2</v>
      </c>
      <c r="G39" s="1113">
        <f t="shared" si="34"/>
        <v>21.28</v>
      </c>
      <c r="H39" s="1113">
        <f t="shared" si="26"/>
        <v>5.13</v>
      </c>
      <c r="I39" s="1114">
        <f t="shared" si="35"/>
        <v>26.41</v>
      </c>
      <c r="J39" s="939">
        <v>126</v>
      </c>
      <c r="K39" s="998">
        <f t="shared" si="28"/>
        <v>0.90647482014388492</v>
      </c>
      <c r="L39" s="1113">
        <v>986</v>
      </c>
      <c r="M39" s="1113">
        <f t="shared" si="29"/>
        <v>893.78417266187057</v>
      </c>
      <c r="N39" s="1117">
        <v>1</v>
      </c>
      <c r="O39" s="1113">
        <f t="shared" si="36"/>
        <v>893.78</v>
      </c>
      <c r="P39" s="1113">
        <f t="shared" si="31"/>
        <v>215.31</v>
      </c>
      <c r="Q39" s="1114">
        <f t="shared" si="37"/>
        <v>1109.0899999999999</v>
      </c>
    </row>
    <row r="40" spans="1:17" x14ac:dyDescent="0.25">
      <c r="A40" s="12" t="s">
        <v>935</v>
      </c>
      <c r="B40" s="45"/>
      <c r="C40" s="998"/>
      <c r="D40" s="1113"/>
      <c r="E40" s="1113"/>
      <c r="F40" s="1117"/>
      <c r="G40" s="1113"/>
      <c r="H40" s="1113"/>
      <c r="I40" s="1114"/>
      <c r="J40" s="939">
        <v>112</v>
      </c>
      <c r="K40" s="998">
        <f t="shared" si="28"/>
        <v>0.80575539568345322</v>
      </c>
      <c r="L40" s="1113">
        <v>876</v>
      </c>
      <c r="M40" s="1113">
        <f t="shared" si="29"/>
        <v>705.84172661870502</v>
      </c>
      <c r="N40" s="1117">
        <v>1</v>
      </c>
      <c r="O40" s="1113">
        <f t="shared" si="36"/>
        <v>705.84</v>
      </c>
      <c r="P40" s="1113">
        <f t="shared" si="31"/>
        <v>170.04</v>
      </c>
      <c r="Q40" s="1114">
        <f t="shared" si="37"/>
        <v>875.88</v>
      </c>
    </row>
    <row r="41" spans="1:17" x14ac:dyDescent="0.25">
      <c r="A41" s="12" t="s">
        <v>937</v>
      </c>
      <c r="B41" s="45"/>
      <c r="C41" s="998"/>
      <c r="D41" s="1113"/>
      <c r="E41" s="1113"/>
      <c r="F41" s="1117"/>
      <c r="G41" s="1113"/>
      <c r="H41" s="1113"/>
      <c r="I41" s="1114"/>
      <c r="J41" s="939">
        <v>138</v>
      </c>
      <c r="K41" s="998">
        <f t="shared" si="28"/>
        <v>0.9928057553956835</v>
      </c>
      <c r="L41" s="1113">
        <v>986</v>
      </c>
      <c r="M41" s="1113">
        <f t="shared" si="29"/>
        <v>978.9064748201439</v>
      </c>
      <c r="N41" s="1117">
        <v>1</v>
      </c>
      <c r="O41" s="1113">
        <f t="shared" si="36"/>
        <v>978.91</v>
      </c>
      <c r="P41" s="1113">
        <f t="shared" si="31"/>
        <v>235.82</v>
      </c>
      <c r="Q41" s="1114">
        <f t="shared" si="37"/>
        <v>1214.73</v>
      </c>
    </row>
    <row r="42" spans="1:17" x14ac:dyDescent="0.25">
      <c r="A42" s="12" t="s">
        <v>940</v>
      </c>
      <c r="B42" s="45"/>
      <c r="C42" s="998"/>
      <c r="D42" s="1113"/>
      <c r="E42" s="1113"/>
      <c r="F42" s="1117"/>
      <c r="G42" s="1113"/>
      <c r="H42" s="1113"/>
      <c r="I42" s="1114"/>
      <c r="J42" s="990">
        <v>42</v>
      </c>
      <c r="K42" s="998">
        <f t="shared" si="28"/>
        <v>0.30215827338129497</v>
      </c>
      <c r="L42" s="1113">
        <v>1342</v>
      </c>
      <c r="M42" s="1113">
        <f t="shared" si="29"/>
        <v>405.49640287769785</v>
      </c>
      <c r="N42" s="1117">
        <v>0.3</v>
      </c>
      <c r="O42" s="1113">
        <f t="shared" si="36"/>
        <v>121.65</v>
      </c>
      <c r="P42" s="1113">
        <f t="shared" si="31"/>
        <v>29.31</v>
      </c>
      <c r="Q42" s="1114">
        <f t="shared" si="37"/>
        <v>150.96</v>
      </c>
    </row>
    <row r="43" spans="1:17" x14ac:dyDescent="0.25">
      <c r="A43" s="12" t="s">
        <v>940</v>
      </c>
      <c r="B43" s="45"/>
      <c r="C43" s="998"/>
      <c r="D43" s="1113"/>
      <c r="E43" s="1113"/>
      <c r="F43" s="1117"/>
      <c r="G43" s="1113"/>
      <c r="H43" s="1113"/>
      <c r="I43" s="1114"/>
      <c r="J43" s="990">
        <v>62</v>
      </c>
      <c r="K43" s="998">
        <f t="shared" si="28"/>
        <v>0.4460431654676259</v>
      </c>
      <c r="L43" s="1113">
        <v>1342</v>
      </c>
      <c r="M43" s="1113">
        <f t="shared" si="29"/>
        <v>598.58992805755395</v>
      </c>
      <c r="N43" s="1117">
        <v>1</v>
      </c>
      <c r="O43" s="1113">
        <f t="shared" si="36"/>
        <v>598.59</v>
      </c>
      <c r="P43" s="1113">
        <f t="shared" si="31"/>
        <v>144.19999999999999</v>
      </c>
      <c r="Q43" s="1114">
        <f t="shared" si="37"/>
        <v>742.79</v>
      </c>
    </row>
    <row r="44" spans="1:17" x14ac:dyDescent="0.25">
      <c r="A44" s="12" t="s">
        <v>941</v>
      </c>
      <c r="B44" s="45"/>
      <c r="C44" s="998"/>
      <c r="D44" s="1113"/>
      <c r="E44" s="1113"/>
      <c r="F44" s="1117"/>
      <c r="G44" s="1113"/>
      <c r="H44" s="1113"/>
      <c r="I44" s="1114"/>
      <c r="J44" s="939">
        <v>76</v>
      </c>
      <c r="K44" s="998">
        <f t="shared" si="28"/>
        <v>0.5467625899280576</v>
      </c>
      <c r="L44" s="1113">
        <v>1342</v>
      </c>
      <c r="M44" s="1113">
        <f t="shared" si="29"/>
        <v>733.75539568345334</v>
      </c>
      <c r="N44" s="1117">
        <v>0.3</v>
      </c>
      <c r="O44" s="1113">
        <f t="shared" si="36"/>
        <v>220.13</v>
      </c>
      <c r="P44" s="1113">
        <f t="shared" si="31"/>
        <v>53.03</v>
      </c>
      <c r="Q44" s="1114">
        <f t="shared" si="37"/>
        <v>273.15999999999997</v>
      </c>
    </row>
    <row r="45" spans="1:17" x14ac:dyDescent="0.25">
      <c r="A45" s="12" t="s">
        <v>941</v>
      </c>
      <c r="B45" s="45"/>
      <c r="C45" s="998"/>
      <c r="D45" s="1113"/>
      <c r="E45" s="1113"/>
      <c r="F45" s="1117"/>
      <c r="G45" s="1113"/>
      <c r="H45" s="1113"/>
      <c r="I45" s="1114"/>
      <c r="J45" s="939">
        <v>104</v>
      </c>
      <c r="K45" s="998">
        <f t="shared" si="28"/>
        <v>0.74820143884892087</v>
      </c>
      <c r="L45" s="1113">
        <v>1342</v>
      </c>
      <c r="M45" s="1113">
        <f t="shared" si="29"/>
        <v>1004.0863309352518</v>
      </c>
      <c r="N45" s="1117">
        <v>0.3</v>
      </c>
      <c r="O45" s="1113">
        <f t="shared" si="36"/>
        <v>301.23</v>
      </c>
      <c r="P45" s="1113">
        <f t="shared" si="31"/>
        <v>72.569999999999993</v>
      </c>
      <c r="Q45" s="1114">
        <f t="shared" si="37"/>
        <v>373.8</v>
      </c>
    </row>
    <row r="46" spans="1:17" x14ac:dyDescent="0.25">
      <c r="A46" s="12" t="s">
        <v>941</v>
      </c>
      <c r="B46" s="45"/>
      <c r="C46" s="998"/>
      <c r="D46" s="1113"/>
      <c r="E46" s="1113"/>
      <c r="F46" s="1117"/>
      <c r="G46" s="1113"/>
      <c r="H46" s="1113"/>
      <c r="I46" s="1114"/>
      <c r="J46" s="939">
        <v>104</v>
      </c>
      <c r="K46" s="998">
        <f t="shared" si="28"/>
        <v>0.74820143884892087</v>
      </c>
      <c r="L46" s="1113">
        <v>1342</v>
      </c>
      <c r="M46" s="1113">
        <f t="shared" si="29"/>
        <v>1004.0863309352518</v>
      </c>
      <c r="N46" s="1117">
        <v>0.3</v>
      </c>
      <c r="O46" s="1113">
        <f t="shared" si="36"/>
        <v>301.23</v>
      </c>
      <c r="P46" s="1113">
        <f t="shared" si="31"/>
        <v>72.569999999999993</v>
      </c>
      <c r="Q46" s="1114">
        <f t="shared" si="37"/>
        <v>373.8</v>
      </c>
    </row>
    <row r="47" spans="1:17" x14ac:dyDescent="0.25">
      <c r="A47" s="12" t="s">
        <v>941</v>
      </c>
      <c r="B47" s="45"/>
      <c r="C47" s="998"/>
      <c r="D47" s="1113"/>
      <c r="E47" s="1113"/>
      <c r="F47" s="1117"/>
      <c r="G47" s="1113"/>
      <c r="H47" s="1113"/>
      <c r="I47" s="1114"/>
      <c r="J47" s="939">
        <v>104</v>
      </c>
      <c r="K47" s="998">
        <f t="shared" si="28"/>
        <v>0.74820143884892087</v>
      </c>
      <c r="L47" s="1113">
        <v>1342</v>
      </c>
      <c r="M47" s="1113">
        <f t="shared" si="29"/>
        <v>1004.0863309352518</v>
      </c>
      <c r="N47" s="1117">
        <v>0.3</v>
      </c>
      <c r="O47" s="1113">
        <f t="shared" si="36"/>
        <v>301.23</v>
      </c>
      <c r="P47" s="1113">
        <f t="shared" si="31"/>
        <v>72.569999999999993</v>
      </c>
      <c r="Q47" s="1114">
        <f t="shared" si="37"/>
        <v>373.8</v>
      </c>
    </row>
    <row r="48" spans="1:17" ht="67.5" customHeight="1" x14ac:dyDescent="0.25">
      <c r="A48" s="101" t="s">
        <v>10</v>
      </c>
      <c r="B48" s="1212">
        <f>SUM(B49:B62)</f>
        <v>159</v>
      </c>
      <c r="C48" s="1217">
        <f t="shared" ref="C48:I48" si="38">SUM(C49:C62)</f>
        <v>1.1438848920863309</v>
      </c>
      <c r="D48" s="1361"/>
      <c r="E48" s="1361"/>
      <c r="F48" s="1361"/>
      <c r="G48" s="1361">
        <f t="shared" si="38"/>
        <v>163.11000000000001</v>
      </c>
      <c r="H48" s="1361">
        <f t="shared" si="38"/>
        <v>39.29</v>
      </c>
      <c r="I48" s="1362">
        <f t="shared" si="38"/>
        <v>202.4</v>
      </c>
      <c r="J48" s="978">
        <f>SUM(J49:J62)</f>
        <v>993</v>
      </c>
      <c r="K48" s="980">
        <f t="shared" ref="K48" si="39">SUM(K49:K62)</f>
        <v>7.1438848920863309</v>
      </c>
      <c r="L48" s="972"/>
      <c r="M48" s="1113">
        <f t="shared" si="29"/>
        <v>0</v>
      </c>
      <c r="N48" s="1170"/>
      <c r="O48" s="972">
        <f t="shared" ref="O48" si="40">SUM(O49:O62)</f>
        <v>4941</v>
      </c>
      <c r="P48" s="972">
        <f t="shared" ref="P48" si="41">SUM(P49:P62)</f>
        <v>1190.29</v>
      </c>
      <c r="Q48" s="973">
        <f t="shared" ref="Q48" si="42">SUM(Q49:Q62)</f>
        <v>6131.29</v>
      </c>
    </row>
    <row r="49" spans="1:17" x14ac:dyDescent="0.25">
      <c r="A49" s="12" t="s">
        <v>181</v>
      </c>
      <c r="B49" s="45"/>
      <c r="C49" s="998"/>
      <c r="D49" s="1113"/>
      <c r="E49" s="1113"/>
      <c r="F49" s="1113"/>
      <c r="G49" s="1113"/>
      <c r="H49" s="1113"/>
      <c r="I49" s="1114"/>
      <c r="J49" s="939">
        <v>28</v>
      </c>
      <c r="K49" s="998">
        <f t="shared" ref="K49:K62" si="43">J49/139</f>
        <v>0.20143884892086331</v>
      </c>
      <c r="L49" s="1113">
        <v>713</v>
      </c>
      <c r="M49" s="1113">
        <f t="shared" si="29"/>
        <v>143.62589928057554</v>
      </c>
      <c r="N49" s="1117">
        <v>1</v>
      </c>
      <c r="O49" s="1113">
        <f t="shared" ref="O49" si="44">ROUND(M49*N49,2)</f>
        <v>143.63</v>
      </c>
      <c r="P49" s="1113">
        <f t="shared" si="31"/>
        <v>34.6</v>
      </c>
      <c r="Q49" s="1114">
        <f t="shared" ref="Q49" si="45">O49+P49</f>
        <v>178.23</v>
      </c>
    </row>
    <row r="50" spans="1:17" x14ac:dyDescent="0.25">
      <c r="A50" s="12" t="s">
        <v>181</v>
      </c>
      <c r="B50" s="45"/>
      <c r="C50" s="998"/>
      <c r="D50" s="1113"/>
      <c r="E50" s="1113"/>
      <c r="F50" s="1113"/>
      <c r="G50" s="1113"/>
      <c r="H50" s="1113"/>
      <c r="I50" s="1114"/>
      <c r="J50" s="939">
        <v>48</v>
      </c>
      <c r="K50" s="998">
        <f t="shared" si="43"/>
        <v>0.34532374100719426</v>
      </c>
      <c r="L50" s="1113">
        <v>713</v>
      </c>
      <c r="M50" s="1113">
        <f t="shared" si="29"/>
        <v>246.21582733812951</v>
      </c>
      <c r="N50" s="1117">
        <v>1</v>
      </c>
      <c r="O50" s="1113">
        <f t="shared" ref="O50:O62" si="46">ROUND(M50*N50,2)</f>
        <v>246.22</v>
      </c>
      <c r="P50" s="1113">
        <f t="shared" si="31"/>
        <v>59.31</v>
      </c>
      <c r="Q50" s="1114">
        <f t="shared" ref="Q50:Q62" si="47">O50+P50</f>
        <v>305.52999999999997</v>
      </c>
    </row>
    <row r="51" spans="1:17" x14ac:dyDescent="0.25">
      <c r="A51" s="12" t="s">
        <v>181</v>
      </c>
      <c r="B51" s="45"/>
      <c r="C51" s="998"/>
      <c r="D51" s="1113"/>
      <c r="E51" s="1113"/>
      <c r="F51" s="1113"/>
      <c r="G51" s="1113"/>
      <c r="H51" s="1113"/>
      <c r="I51" s="1114"/>
      <c r="J51" s="939">
        <v>24</v>
      </c>
      <c r="K51" s="998">
        <f t="shared" si="43"/>
        <v>0.17266187050359713</v>
      </c>
      <c r="L51" s="1113">
        <v>713</v>
      </c>
      <c r="M51" s="1113">
        <f t="shared" si="29"/>
        <v>123.10791366906476</v>
      </c>
      <c r="N51" s="1117">
        <v>1</v>
      </c>
      <c r="O51" s="1113">
        <f t="shared" si="46"/>
        <v>123.11</v>
      </c>
      <c r="P51" s="1113">
        <f t="shared" si="31"/>
        <v>29.66</v>
      </c>
      <c r="Q51" s="1114">
        <f t="shared" si="47"/>
        <v>152.77000000000001</v>
      </c>
    </row>
    <row r="52" spans="1:17" x14ac:dyDescent="0.25">
      <c r="A52" s="12" t="s">
        <v>181</v>
      </c>
      <c r="B52" s="45"/>
      <c r="C52" s="998"/>
      <c r="D52" s="1113"/>
      <c r="E52" s="1113"/>
      <c r="F52" s="1113"/>
      <c r="G52" s="1113"/>
      <c r="H52" s="1113"/>
      <c r="I52" s="1114"/>
      <c r="J52" s="939">
        <v>39</v>
      </c>
      <c r="K52" s="998">
        <f t="shared" si="43"/>
        <v>0.2805755395683453</v>
      </c>
      <c r="L52" s="1113">
        <v>713</v>
      </c>
      <c r="M52" s="1113">
        <f t="shared" si="29"/>
        <v>200.0503597122302</v>
      </c>
      <c r="N52" s="1117">
        <v>1</v>
      </c>
      <c r="O52" s="1113">
        <f t="shared" si="46"/>
        <v>200.05</v>
      </c>
      <c r="P52" s="1113">
        <f t="shared" si="31"/>
        <v>48.19</v>
      </c>
      <c r="Q52" s="1114">
        <f t="shared" si="47"/>
        <v>248.24</v>
      </c>
    </row>
    <row r="53" spans="1:17" x14ac:dyDescent="0.25">
      <c r="A53" s="12" t="s">
        <v>181</v>
      </c>
      <c r="B53" s="45"/>
      <c r="C53" s="998"/>
      <c r="D53" s="1113"/>
      <c r="E53" s="1113"/>
      <c r="F53" s="1113"/>
      <c r="G53" s="1113"/>
      <c r="H53" s="1113"/>
      <c r="I53" s="1114"/>
      <c r="J53" s="939">
        <v>25</v>
      </c>
      <c r="K53" s="998">
        <f t="shared" si="43"/>
        <v>0.17985611510791366</v>
      </c>
      <c r="L53" s="1113">
        <v>713</v>
      </c>
      <c r="M53" s="1113">
        <f t="shared" si="29"/>
        <v>128.23741007194243</v>
      </c>
      <c r="N53" s="1117">
        <v>1</v>
      </c>
      <c r="O53" s="1113">
        <f t="shared" si="46"/>
        <v>128.24</v>
      </c>
      <c r="P53" s="1113">
        <f t="shared" si="31"/>
        <v>30.89</v>
      </c>
      <c r="Q53" s="1114">
        <f t="shared" si="47"/>
        <v>159.13</v>
      </c>
    </row>
    <row r="54" spans="1:17" x14ac:dyDescent="0.25">
      <c r="A54" s="12" t="s">
        <v>193</v>
      </c>
      <c r="B54" s="45"/>
      <c r="C54" s="998"/>
      <c r="D54" s="1113"/>
      <c r="E54" s="1113"/>
      <c r="F54" s="1113"/>
      <c r="G54" s="1113"/>
      <c r="H54" s="1113"/>
      <c r="I54" s="1114"/>
      <c r="J54" s="939">
        <v>10</v>
      </c>
      <c r="K54" s="998">
        <f t="shared" si="43"/>
        <v>7.1942446043165464E-2</v>
      </c>
      <c r="L54" s="1113">
        <v>713</v>
      </c>
      <c r="M54" s="1113">
        <f t="shared" si="29"/>
        <v>51.294964028776974</v>
      </c>
      <c r="N54" s="1117">
        <v>1</v>
      </c>
      <c r="O54" s="1113">
        <f t="shared" si="46"/>
        <v>51.29</v>
      </c>
      <c r="P54" s="1113">
        <f t="shared" si="31"/>
        <v>12.36</v>
      </c>
      <c r="Q54" s="1114">
        <f t="shared" si="47"/>
        <v>63.65</v>
      </c>
    </row>
    <row r="55" spans="1:17" x14ac:dyDescent="0.25">
      <c r="A55" s="12" t="s">
        <v>181</v>
      </c>
      <c r="B55" s="45">
        <v>72</v>
      </c>
      <c r="C55" s="998">
        <f t="shared" ref="C55:C57" si="48">B55/139</f>
        <v>0.51798561151079137</v>
      </c>
      <c r="D55" s="1113">
        <v>713</v>
      </c>
      <c r="E55" s="1113">
        <f t="shared" ref="E55:E57" si="49">C55*D55</f>
        <v>369.32374100719426</v>
      </c>
      <c r="F55" s="1117">
        <v>0.2</v>
      </c>
      <c r="G55" s="1113">
        <f t="shared" ref="G55" si="50">ROUND(E55*F55,2)</f>
        <v>73.86</v>
      </c>
      <c r="H55" s="1113">
        <f t="shared" ref="H55:H57" si="51">ROUND(G55*0.2409,2)</f>
        <v>17.79</v>
      </c>
      <c r="I55" s="1114">
        <f t="shared" si="10"/>
        <v>91.65</v>
      </c>
      <c r="J55" s="939">
        <v>192</v>
      </c>
      <c r="K55" s="998">
        <f t="shared" si="43"/>
        <v>1.3812949640287771</v>
      </c>
      <c r="L55" s="1113">
        <v>713</v>
      </c>
      <c r="M55" s="1113">
        <f t="shared" si="29"/>
        <v>984.86330935251806</v>
      </c>
      <c r="N55" s="1117">
        <v>1</v>
      </c>
      <c r="O55" s="1113">
        <f t="shared" si="46"/>
        <v>984.86</v>
      </c>
      <c r="P55" s="1113">
        <f t="shared" si="31"/>
        <v>237.25</v>
      </c>
      <c r="Q55" s="1114">
        <f t="shared" si="47"/>
        <v>1222.1100000000001</v>
      </c>
    </row>
    <row r="56" spans="1:17" x14ac:dyDescent="0.25">
      <c r="A56" s="12" t="s">
        <v>181</v>
      </c>
      <c r="B56" s="45">
        <v>63</v>
      </c>
      <c r="C56" s="998">
        <f t="shared" si="48"/>
        <v>0.45323741007194246</v>
      </c>
      <c r="D56" s="1113">
        <v>713</v>
      </c>
      <c r="E56" s="1113">
        <f t="shared" si="49"/>
        <v>323.15827338129498</v>
      </c>
      <c r="F56" s="1117">
        <v>0.2</v>
      </c>
      <c r="G56" s="1113">
        <f t="shared" ref="G56:G57" si="52">ROUND(E56*F56,2)</f>
        <v>64.63</v>
      </c>
      <c r="H56" s="1113">
        <f t="shared" si="51"/>
        <v>15.57</v>
      </c>
      <c r="I56" s="1114">
        <f t="shared" ref="I56:I57" si="53">G56+H56</f>
        <v>80.199999999999989</v>
      </c>
      <c r="J56" s="939">
        <v>129</v>
      </c>
      <c r="K56" s="998">
        <f t="shared" si="43"/>
        <v>0.92805755395683454</v>
      </c>
      <c r="L56" s="1113">
        <v>713</v>
      </c>
      <c r="M56" s="1113">
        <f t="shared" si="29"/>
        <v>661.70503597122297</v>
      </c>
      <c r="N56" s="1117">
        <v>1</v>
      </c>
      <c r="O56" s="1113">
        <f t="shared" si="46"/>
        <v>661.71</v>
      </c>
      <c r="P56" s="1113">
        <f t="shared" si="31"/>
        <v>159.41</v>
      </c>
      <c r="Q56" s="1114">
        <f t="shared" si="47"/>
        <v>821.12</v>
      </c>
    </row>
    <row r="57" spans="1:17" x14ac:dyDescent="0.25">
      <c r="A57" s="12" t="s">
        <v>181</v>
      </c>
      <c r="B57" s="45">
        <v>24</v>
      </c>
      <c r="C57" s="998">
        <f t="shared" si="48"/>
        <v>0.17266187050359713</v>
      </c>
      <c r="D57" s="1113">
        <v>713</v>
      </c>
      <c r="E57" s="1113">
        <f t="shared" si="49"/>
        <v>123.10791366906476</v>
      </c>
      <c r="F57" s="1117">
        <v>0.2</v>
      </c>
      <c r="G57" s="1113">
        <f t="shared" si="52"/>
        <v>24.62</v>
      </c>
      <c r="H57" s="1113">
        <f t="shared" si="51"/>
        <v>5.93</v>
      </c>
      <c r="I57" s="1114">
        <f t="shared" si="53"/>
        <v>30.55</v>
      </c>
      <c r="J57" s="939">
        <v>135</v>
      </c>
      <c r="K57" s="998">
        <f t="shared" si="43"/>
        <v>0.97122302158273377</v>
      </c>
      <c r="L57" s="1113">
        <v>713</v>
      </c>
      <c r="M57" s="1113">
        <f t="shared" si="29"/>
        <v>692.48201438848923</v>
      </c>
      <c r="N57" s="1117">
        <v>1</v>
      </c>
      <c r="O57" s="1113">
        <f t="shared" si="46"/>
        <v>692.48</v>
      </c>
      <c r="P57" s="1113">
        <f t="shared" si="31"/>
        <v>166.82</v>
      </c>
      <c r="Q57" s="1114">
        <f t="shared" si="47"/>
        <v>859.3</v>
      </c>
    </row>
    <row r="58" spans="1:17" x14ac:dyDescent="0.25">
      <c r="A58" s="12" t="s">
        <v>181</v>
      </c>
      <c r="B58" s="45"/>
      <c r="C58" s="998"/>
      <c r="D58" s="1113"/>
      <c r="E58" s="1113"/>
      <c r="F58" s="1113"/>
      <c r="G58" s="1113"/>
      <c r="H58" s="1113"/>
      <c r="I58" s="1114"/>
      <c r="J58" s="939">
        <v>88</v>
      </c>
      <c r="K58" s="998">
        <f t="shared" si="43"/>
        <v>0.63309352517985606</v>
      </c>
      <c r="L58" s="1113">
        <v>713</v>
      </c>
      <c r="M58" s="1113">
        <f t="shared" si="29"/>
        <v>451.39568345323738</v>
      </c>
      <c r="N58" s="1117">
        <v>1</v>
      </c>
      <c r="O58" s="1113">
        <f t="shared" si="46"/>
        <v>451.4</v>
      </c>
      <c r="P58" s="1113">
        <f t="shared" si="31"/>
        <v>108.74</v>
      </c>
      <c r="Q58" s="1114">
        <f t="shared" si="47"/>
        <v>560.14</v>
      </c>
    </row>
    <row r="59" spans="1:17" x14ac:dyDescent="0.25">
      <c r="A59" s="12" t="s">
        <v>181</v>
      </c>
      <c r="B59" s="45"/>
      <c r="C59" s="998"/>
      <c r="D59" s="1113"/>
      <c r="E59" s="1113"/>
      <c r="F59" s="1113"/>
      <c r="G59" s="1113"/>
      <c r="H59" s="1113"/>
      <c r="I59" s="1114"/>
      <c r="J59" s="939">
        <v>81</v>
      </c>
      <c r="K59" s="998">
        <f t="shared" si="43"/>
        <v>0.58273381294964033</v>
      </c>
      <c r="L59" s="1113">
        <v>713</v>
      </c>
      <c r="M59" s="1113">
        <f t="shared" si="29"/>
        <v>415.48920863309354</v>
      </c>
      <c r="N59" s="1117">
        <v>1</v>
      </c>
      <c r="O59" s="1113">
        <f t="shared" si="46"/>
        <v>415.49</v>
      </c>
      <c r="P59" s="1113">
        <f t="shared" si="31"/>
        <v>100.09</v>
      </c>
      <c r="Q59" s="1114">
        <f t="shared" si="47"/>
        <v>515.58000000000004</v>
      </c>
    </row>
    <row r="60" spans="1:17" x14ac:dyDescent="0.25">
      <c r="A60" s="12" t="s">
        <v>193</v>
      </c>
      <c r="B60" s="45"/>
      <c r="C60" s="998"/>
      <c r="D60" s="1113"/>
      <c r="E60" s="1113"/>
      <c r="F60" s="1113"/>
      <c r="G60" s="1113"/>
      <c r="H60" s="1113"/>
      <c r="I60" s="1114"/>
      <c r="J60" s="939">
        <v>72</v>
      </c>
      <c r="K60" s="998">
        <f t="shared" si="43"/>
        <v>0.51798561151079137</v>
      </c>
      <c r="L60" s="1113">
        <v>713</v>
      </c>
      <c r="M60" s="1113">
        <f t="shared" si="29"/>
        <v>369.32374100719426</v>
      </c>
      <c r="N60" s="1117">
        <v>1</v>
      </c>
      <c r="O60" s="1113">
        <f t="shared" si="46"/>
        <v>369.32</v>
      </c>
      <c r="P60" s="1113">
        <f t="shared" si="31"/>
        <v>88.97</v>
      </c>
      <c r="Q60" s="1114">
        <f t="shared" si="47"/>
        <v>458.28999999999996</v>
      </c>
    </row>
    <row r="61" spans="1:17" x14ac:dyDescent="0.25">
      <c r="A61" s="12" t="s">
        <v>181</v>
      </c>
      <c r="B61" s="45"/>
      <c r="C61" s="998"/>
      <c r="D61" s="1113"/>
      <c r="E61" s="1113"/>
      <c r="F61" s="1113"/>
      <c r="G61" s="1113"/>
      <c r="H61" s="1113"/>
      <c r="I61" s="1114"/>
      <c r="J61" s="939">
        <v>87</v>
      </c>
      <c r="K61" s="998">
        <f t="shared" si="43"/>
        <v>0.62589928057553956</v>
      </c>
      <c r="L61" s="1113">
        <v>713</v>
      </c>
      <c r="M61" s="1113">
        <f t="shared" si="29"/>
        <v>446.26618705035969</v>
      </c>
      <c r="N61" s="1117">
        <v>1</v>
      </c>
      <c r="O61" s="1113">
        <f t="shared" si="46"/>
        <v>446.27</v>
      </c>
      <c r="P61" s="1113">
        <f t="shared" si="31"/>
        <v>107.51</v>
      </c>
      <c r="Q61" s="1114">
        <f t="shared" si="47"/>
        <v>553.78</v>
      </c>
    </row>
    <row r="62" spans="1:17" x14ac:dyDescent="0.25">
      <c r="A62" s="12" t="s">
        <v>181</v>
      </c>
      <c r="B62" s="45"/>
      <c r="C62" s="998"/>
      <c r="D62" s="1113"/>
      <c r="E62" s="1113"/>
      <c r="F62" s="1113"/>
      <c r="G62" s="1113"/>
      <c r="H62" s="1113"/>
      <c r="I62" s="1114"/>
      <c r="J62" s="939">
        <v>35</v>
      </c>
      <c r="K62" s="998">
        <f t="shared" si="43"/>
        <v>0.25179856115107913</v>
      </c>
      <c r="L62" s="1113">
        <v>713</v>
      </c>
      <c r="M62" s="1113">
        <f t="shared" si="29"/>
        <v>179.53237410071941</v>
      </c>
      <c r="N62" s="1117">
        <v>0.15</v>
      </c>
      <c r="O62" s="1113">
        <f t="shared" si="46"/>
        <v>26.93</v>
      </c>
      <c r="P62" s="1113">
        <f t="shared" si="31"/>
        <v>6.49</v>
      </c>
      <c r="Q62" s="1114">
        <f t="shared" si="47"/>
        <v>33.42</v>
      </c>
    </row>
    <row r="63" spans="1:17" ht="50.25" customHeight="1" x14ac:dyDescent="0.25">
      <c r="A63" s="101" t="s">
        <v>8</v>
      </c>
      <c r="B63" s="1212">
        <f>SUM(B64:B105)</f>
        <v>478</v>
      </c>
      <c r="C63" s="1217">
        <f t="shared" ref="C63:I63" si="54">SUM(C64:C105)</f>
        <v>3.4388489208633097</v>
      </c>
      <c r="D63" s="1361"/>
      <c r="E63" s="1361"/>
      <c r="F63" s="1361"/>
      <c r="G63" s="1361">
        <f t="shared" si="54"/>
        <v>375.65000000000003</v>
      </c>
      <c r="H63" s="1361">
        <f t="shared" si="54"/>
        <v>90.490000000000009</v>
      </c>
      <c r="I63" s="1362">
        <f t="shared" si="54"/>
        <v>466.14000000000004</v>
      </c>
      <c r="J63" s="978">
        <f>SUM(J64:J105)</f>
        <v>3651</v>
      </c>
      <c r="K63" s="980">
        <f t="shared" ref="K63" si="55">SUM(K64:K105)</f>
        <v>24.552237455318757</v>
      </c>
      <c r="L63" s="972"/>
      <c r="M63" s="972"/>
      <c r="N63" s="1170"/>
      <c r="O63" s="972">
        <f t="shared" ref="O63" si="56">SUM(O64:O105)</f>
        <v>7847.16</v>
      </c>
      <c r="P63" s="972">
        <f t="shared" ref="P63" si="57">SUM(P64:P105)</f>
        <v>1890.3800000000003</v>
      </c>
      <c r="Q63" s="973">
        <f t="shared" ref="Q63" si="58">SUM(Q64:Q105)</f>
        <v>9737.5399999999991</v>
      </c>
    </row>
    <row r="64" spans="1:17" x14ac:dyDescent="0.25">
      <c r="A64" s="12" t="s">
        <v>182</v>
      </c>
      <c r="B64" s="45"/>
      <c r="C64" s="998"/>
      <c r="D64" s="1113"/>
      <c r="E64" s="1113"/>
      <c r="F64" s="1113"/>
      <c r="G64" s="1113"/>
      <c r="H64" s="1113"/>
      <c r="I64" s="1114"/>
      <c r="J64" s="939">
        <v>51</v>
      </c>
      <c r="K64" s="998">
        <f t="shared" ref="K64:K80" si="59">J64/139</f>
        <v>0.36690647482014388</v>
      </c>
      <c r="L64" s="1113">
        <v>525</v>
      </c>
      <c r="M64" s="1113">
        <f t="shared" ref="M64:M105" si="60">K64*L64</f>
        <v>192.62589928057554</v>
      </c>
      <c r="N64" s="1117">
        <v>1</v>
      </c>
      <c r="O64" s="1113">
        <f t="shared" ref="O64" si="61">ROUND(M64*N64,2)</f>
        <v>192.63</v>
      </c>
      <c r="P64" s="1113">
        <f t="shared" si="31"/>
        <v>46.4</v>
      </c>
      <c r="Q64" s="1114">
        <f t="shared" ref="Q64" si="62">O64+P64</f>
        <v>239.03</v>
      </c>
    </row>
    <row r="65" spans="1:17" x14ac:dyDescent="0.25">
      <c r="A65" s="12" t="s">
        <v>183</v>
      </c>
      <c r="B65" s="45"/>
      <c r="C65" s="998"/>
      <c r="D65" s="1113"/>
      <c r="E65" s="1113"/>
      <c r="F65" s="1113"/>
      <c r="G65" s="1113"/>
      <c r="H65" s="1113"/>
      <c r="I65" s="1114"/>
      <c r="J65" s="939">
        <v>46</v>
      </c>
      <c r="K65" s="998">
        <f t="shared" si="59"/>
        <v>0.33093525179856115</v>
      </c>
      <c r="L65" s="1113">
        <v>525</v>
      </c>
      <c r="M65" s="1113">
        <f t="shared" si="60"/>
        <v>173.74100719424462</v>
      </c>
      <c r="N65" s="1117">
        <v>1</v>
      </c>
      <c r="O65" s="1113">
        <f t="shared" ref="O65:O105" si="63">ROUND(M65*N65,2)</f>
        <v>173.74</v>
      </c>
      <c r="P65" s="1113">
        <f t="shared" si="31"/>
        <v>41.85</v>
      </c>
      <c r="Q65" s="1114">
        <f t="shared" ref="Q65:Q105" si="64">O65+P65</f>
        <v>215.59</v>
      </c>
    </row>
    <row r="66" spans="1:17" x14ac:dyDescent="0.25">
      <c r="A66" s="12" t="s">
        <v>183</v>
      </c>
      <c r="B66" s="45"/>
      <c r="C66" s="998"/>
      <c r="D66" s="1113"/>
      <c r="E66" s="1113"/>
      <c r="F66" s="1113"/>
      <c r="G66" s="1113"/>
      <c r="H66" s="1113"/>
      <c r="I66" s="1114"/>
      <c r="J66" s="939">
        <v>32</v>
      </c>
      <c r="K66" s="998">
        <f t="shared" si="59"/>
        <v>0.23021582733812951</v>
      </c>
      <c r="L66" s="1113">
        <v>525</v>
      </c>
      <c r="M66" s="1113">
        <f t="shared" si="60"/>
        <v>120.86330935251799</v>
      </c>
      <c r="N66" s="1117">
        <v>1</v>
      </c>
      <c r="O66" s="1113">
        <f t="shared" si="63"/>
        <v>120.86</v>
      </c>
      <c r="P66" s="1113">
        <f t="shared" si="31"/>
        <v>29.12</v>
      </c>
      <c r="Q66" s="1114">
        <f t="shared" si="64"/>
        <v>149.97999999999999</v>
      </c>
    </row>
    <row r="67" spans="1:17" x14ac:dyDescent="0.25">
      <c r="A67" s="12" t="s">
        <v>183</v>
      </c>
      <c r="B67" s="45"/>
      <c r="C67" s="998"/>
      <c r="D67" s="1113"/>
      <c r="E67" s="1113"/>
      <c r="F67" s="1113"/>
      <c r="G67" s="1113"/>
      <c r="H67" s="1113"/>
      <c r="I67" s="1114"/>
      <c r="J67" s="939">
        <v>48</v>
      </c>
      <c r="K67" s="998">
        <f t="shared" si="59"/>
        <v>0.34532374100719426</v>
      </c>
      <c r="L67" s="1113">
        <v>525</v>
      </c>
      <c r="M67" s="1113">
        <f t="shared" si="60"/>
        <v>181.29496402877697</v>
      </c>
      <c r="N67" s="1117">
        <v>1</v>
      </c>
      <c r="O67" s="1113">
        <f t="shared" si="63"/>
        <v>181.29</v>
      </c>
      <c r="P67" s="1113">
        <f t="shared" si="31"/>
        <v>43.67</v>
      </c>
      <c r="Q67" s="1114">
        <f t="shared" si="64"/>
        <v>224.95999999999998</v>
      </c>
    </row>
    <row r="68" spans="1:17" x14ac:dyDescent="0.25">
      <c r="A68" s="12" t="s">
        <v>183</v>
      </c>
      <c r="B68" s="45"/>
      <c r="C68" s="998"/>
      <c r="D68" s="1113"/>
      <c r="E68" s="1113"/>
      <c r="F68" s="1113"/>
      <c r="G68" s="1113"/>
      <c r="H68" s="1113"/>
      <c r="I68" s="1114"/>
      <c r="J68" s="939">
        <v>43</v>
      </c>
      <c r="K68" s="998">
        <f t="shared" si="59"/>
        <v>0.30935251798561153</v>
      </c>
      <c r="L68" s="1113">
        <v>525</v>
      </c>
      <c r="M68" s="1113">
        <f t="shared" si="60"/>
        <v>162.41007194244605</v>
      </c>
      <c r="N68" s="1117">
        <v>0.2</v>
      </c>
      <c r="O68" s="1113">
        <f t="shared" si="63"/>
        <v>32.479999999999997</v>
      </c>
      <c r="P68" s="1113">
        <f t="shared" si="31"/>
        <v>7.82</v>
      </c>
      <c r="Q68" s="1114">
        <f t="shared" si="64"/>
        <v>40.299999999999997</v>
      </c>
    </row>
    <row r="69" spans="1:17" x14ac:dyDescent="0.25">
      <c r="A69" s="12" t="s">
        <v>183</v>
      </c>
      <c r="B69" s="45"/>
      <c r="C69" s="998"/>
      <c r="D69" s="1113"/>
      <c r="E69" s="1113"/>
      <c r="F69" s="1113"/>
      <c r="G69" s="1113"/>
      <c r="H69" s="1113"/>
      <c r="I69" s="1114"/>
      <c r="J69" s="939">
        <v>52</v>
      </c>
      <c r="K69" s="998">
        <f t="shared" si="59"/>
        <v>0.37410071942446044</v>
      </c>
      <c r="L69" s="1113">
        <v>525</v>
      </c>
      <c r="M69" s="1113">
        <f t="shared" si="60"/>
        <v>196.40287769784172</v>
      </c>
      <c r="N69" s="1117">
        <v>1</v>
      </c>
      <c r="O69" s="1113">
        <f t="shared" si="63"/>
        <v>196.4</v>
      </c>
      <c r="P69" s="1113">
        <f t="shared" si="31"/>
        <v>47.31</v>
      </c>
      <c r="Q69" s="1114">
        <f t="shared" si="64"/>
        <v>243.71</v>
      </c>
    </row>
    <row r="70" spans="1:17" x14ac:dyDescent="0.25">
      <c r="A70" s="12" t="s">
        <v>942</v>
      </c>
      <c r="B70" s="45"/>
      <c r="C70" s="998"/>
      <c r="D70" s="1113"/>
      <c r="E70" s="1113"/>
      <c r="F70" s="1113"/>
      <c r="G70" s="1113"/>
      <c r="H70" s="1113"/>
      <c r="I70" s="1114"/>
      <c r="J70" s="939">
        <v>28</v>
      </c>
      <c r="K70" s="998">
        <f t="shared" si="59"/>
        <v>0.20143884892086331</v>
      </c>
      <c r="L70" s="1113">
        <v>660</v>
      </c>
      <c r="M70" s="1113">
        <f t="shared" si="60"/>
        <v>132.9496402877698</v>
      </c>
      <c r="N70" s="1117">
        <v>1</v>
      </c>
      <c r="O70" s="1113">
        <f t="shared" si="63"/>
        <v>132.94999999999999</v>
      </c>
      <c r="P70" s="1113">
        <f t="shared" si="31"/>
        <v>32.03</v>
      </c>
      <c r="Q70" s="1114">
        <f t="shared" si="64"/>
        <v>164.98</v>
      </c>
    </row>
    <row r="71" spans="1:17" x14ac:dyDescent="0.25">
      <c r="A71" s="12" t="s">
        <v>943</v>
      </c>
      <c r="B71" s="45">
        <v>75</v>
      </c>
      <c r="C71" s="998">
        <f>B71/139</f>
        <v>0.53956834532374098</v>
      </c>
      <c r="D71" s="1113">
        <v>660</v>
      </c>
      <c r="E71" s="1113">
        <f t="shared" ref="E71:E81" si="65">C71*D71</f>
        <v>356.11510791366902</v>
      </c>
      <c r="F71" s="1117">
        <v>0.2</v>
      </c>
      <c r="G71" s="1113">
        <f t="shared" ref="G71" si="66">ROUND(E71*F71,2)</f>
        <v>71.22</v>
      </c>
      <c r="H71" s="1113">
        <f t="shared" ref="H71:H81" si="67">ROUND(G71*0.2409,2)</f>
        <v>17.16</v>
      </c>
      <c r="I71" s="1114">
        <f t="shared" si="10"/>
        <v>88.38</v>
      </c>
      <c r="J71" s="939">
        <v>106</v>
      </c>
      <c r="K71" s="998">
        <f t="shared" si="59"/>
        <v>0.76258992805755399</v>
      </c>
      <c r="L71" s="1113">
        <v>660</v>
      </c>
      <c r="M71" s="1113">
        <f t="shared" si="60"/>
        <v>503.30935251798564</v>
      </c>
      <c r="N71" s="1117">
        <v>1</v>
      </c>
      <c r="O71" s="1113">
        <f t="shared" si="63"/>
        <v>503.31</v>
      </c>
      <c r="P71" s="1113">
        <f t="shared" si="31"/>
        <v>121.25</v>
      </c>
      <c r="Q71" s="1114">
        <f t="shared" si="64"/>
        <v>624.55999999999995</v>
      </c>
    </row>
    <row r="72" spans="1:17" x14ac:dyDescent="0.25">
      <c r="A72" s="12" t="s">
        <v>183</v>
      </c>
      <c r="B72" s="45">
        <v>72</v>
      </c>
      <c r="C72" s="998">
        <f t="shared" ref="C72:C81" si="68">B72/139</f>
        <v>0.51798561151079137</v>
      </c>
      <c r="D72" s="1113">
        <v>525</v>
      </c>
      <c r="E72" s="1113">
        <f t="shared" si="65"/>
        <v>271.94244604316549</v>
      </c>
      <c r="F72" s="1117">
        <v>0.2</v>
      </c>
      <c r="G72" s="1113">
        <f t="shared" ref="G72:G81" si="69">ROUND(E72*F72,2)</f>
        <v>54.39</v>
      </c>
      <c r="H72" s="1113">
        <f t="shared" si="67"/>
        <v>13.1</v>
      </c>
      <c r="I72" s="1114">
        <f t="shared" ref="I72:I81" si="70">G72+H72</f>
        <v>67.489999999999995</v>
      </c>
      <c r="J72" s="939">
        <v>63</v>
      </c>
      <c r="K72" s="998">
        <f t="shared" si="59"/>
        <v>0.45323741007194246</v>
      </c>
      <c r="L72" s="1113">
        <v>525</v>
      </c>
      <c r="M72" s="1113">
        <f t="shared" si="60"/>
        <v>237.9496402877698</v>
      </c>
      <c r="N72" s="1117">
        <v>1</v>
      </c>
      <c r="O72" s="1113">
        <f t="shared" si="63"/>
        <v>237.95</v>
      </c>
      <c r="P72" s="1113">
        <f t="shared" si="31"/>
        <v>57.32</v>
      </c>
      <c r="Q72" s="1114">
        <f t="shared" si="64"/>
        <v>295.27</v>
      </c>
    </row>
    <row r="73" spans="1:17" x14ac:dyDescent="0.25">
      <c r="A73" s="12" t="s">
        <v>183</v>
      </c>
      <c r="B73" s="45">
        <v>48</v>
      </c>
      <c r="C73" s="998">
        <f t="shared" si="68"/>
        <v>0.34532374100719426</v>
      </c>
      <c r="D73" s="1113">
        <v>525</v>
      </c>
      <c r="E73" s="1113">
        <f t="shared" si="65"/>
        <v>181.29496402877697</v>
      </c>
      <c r="F73" s="1117">
        <v>0.2</v>
      </c>
      <c r="G73" s="1113">
        <f t="shared" si="69"/>
        <v>36.26</v>
      </c>
      <c r="H73" s="1113">
        <f t="shared" si="67"/>
        <v>8.74</v>
      </c>
      <c r="I73" s="1114">
        <f t="shared" si="70"/>
        <v>45</v>
      </c>
      <c r="J73" s="939">
        <v>48</v>
      </c>
      <c r="K73" s="998">
        <f t="shared" si="59"/>
        <v>0.34532374100719426</v>
      </c>
      <c r="L73" s="1113">
        <v>525</v>
      </c>
      <c r="M73" s="1113">
        <f t="shared" si="60"/>
        <v>181.29496402877697</v>
      </c>
      <c r="N73" s="1117">
        <v>1</v>
      </c>
      <c r="O73" s="1113">
        <f t="shared" si="63"/>
        <v>181.29</v>
      </c>
      <c r="P73" s="1113">
        <f t="shared" si="31"/>
        <v>43.67</v>
      </c>
      <c r="Q73" s="1114">
        <f t="shared" si="64"/>
        <v>224.95999999999998</v>
      </c>
    </row>
    <row r="74" spans="1:17" x14ac:dyDescent="0.25">
      <c r="A74" s="12" t="s">
        <v>183</v>
      </c>
      <c r="B74" s="45">
        <v>63</v>
      </c>
      <c r="C74" s="998">
        <f t="shared" si="68"/>
        <v>0.45323741007194246</v>
      </c>
      <c r="D74" s="1113">
        <v>525</v>
      </c>
      <c r="E74" s="1113">
        <f t="shared" si="65"/>
        <v>237.9496402877698</v>
      </c>
      <c r="F74" s="1117">
        <v>0.2</v>
      </c>
      <c r="G74" s="1113">
        <f t="shared" si="69"/>
        <v>47.59</v>
      </c>
      <c r="H74" s="1113">
        <f t="shared" si="67"/>
        <v>11.46</v>
      </c>
      <c r="I74" s="1114">
        <f t="shared" si="70"/>
        <v>59.050000000000004</v>
      </c>
      <c r="J74" s="939">
        <v>153</v>
      </c>
      <c r="K74" s="998">
        <f t="shared" si="59"/>
        <v>1.1007194244604317</v>
      </c>
      <c r="L74" s="1113">
        <v>525</v>
      </c>
      <c r="M74" s="1113">
        <f t="shared" si="60"/>
        <v>577.87769784172667</v>
      </c>
      <c r="N74" s="1117">
        <v>1</v>
      </c>
      <c r="O74" s="1113">
        <f t="shared" si="63"/>
        <v>577.88</v>
      </c>
      <c r="P74" s="1113">
        <f t="shared" si="31"/>
        <v>139.21</v>
      </c>
      <c r="Q74" s="1114">
        <f t="shared" si="64"/>
        <v>717.09</v>
      </c>
    </row>
    <row r="75" spans="1:17" x14ac:dyDescent="0.25">
      <c r="A75" s="12" t="s">
        <v>182</v>
      </c>
      <c r="B75" s="45">
        <v>72</v>
      </c>
      <c r="C75" s="998">
        <f t="shared" si="68"/>
        <v>0.51798561151079137</v>
      </c>
      <c r="D75" s="1113">
        <v>525</v>
      </c>
      <c r="E75" s="1113">
        <f t="shared" si="65"/>
        <v>271.94244604316549</v>
      </c>
      <c r="F75" s="1117">
        <v>0.2</v>
      </c>
      <c r="G75" s="1113">
        <f t="shared" si="69"/>
        <v>54.39</v>
      </c>
      <c r="H75" s="1113">
        <f t="shared" si="67"/>
        <v>13.1</v>
      </c>
      <c r="I75" s="1114">
        <f t="shared" si="70"/>
        <v>67.489999999999995</v>
      </c>
      <c r="J75" s="939">
        <v>192</v>
      </c>
      <c r="K75" s="998">
        <f t="shared" si="59"/>
        <v>1.3812949640287771</v>
      </c>
      <c r="L75" s="1113">
        <v>525</v>
      </c>
      <c r="M75" s="1113">
        <f t="shared" si="60"/>
        <v>725.1798561151079</v>
      </c>
      <c r="N75" s="1117">
        <v>1</v>
      </c>
      <c r="O75" s="1113">
        <f t="shared" si="63"/>
        <v>725.18</v>
      </c>
      <c r="P75" s="1113">
        <f t="shared" si="31"/>
        <v>174.7</v>
      </c>
      <c r="Q75" s="1114">
        <f t="shared" si="64"/>
        <v>899.87999999999988</v>
      </c>
    </row>
    <row r="76" spans="1:17" x14ac:dyDescent="0.25">
      <c r="A76" s="12" t="s">
        <v>183</v>
      </c>
      <c r="B76" s="45">
        <v>48</v>
      </c>
      <c r="C76" s="998">
        <f t="shared" si="68"/>
        <v>0.34532374100719426</v>
      </c>
      <c r="D76" s="1113">
        <v>525</v>
      </c>
      <c r="E76" s="1113">
        <f t="shared" si="65"/>
        <v>181.29496402877697</v>
      </c>
      <c r="F76" s="1117">
        <v>0.2</v>
      </c>
      <c r="G76" s="1113">
        <f t="shared" si="69"/>
        <v>36.26</v>
      </c>
      <c r="H76" s="1113">
        <f t="shared" si="67"/>
        <v>8.74</v>
      </c>
      <c r="I76" s="1114">
        <f t="shared" si="70"/>
        <v>45</v>
      </c>
      <c r="J76" s="939">
        <v>48</v>
      </c>
      <c r="K76" s="998">
        <f t="shared" si="59"/>
        <v>0.34532374100719426</v>
      </c>
      <c r="L76" s="1113">
        <v>525</v>
      </c>
      <c r="M76" s="1113">
        <f t="shared" si="60"/>
        <v>181.29496402877697</v>
      </c>
      <c r="N76" s="1117">
        <v>1</v>
      </c>
      <c r="O76" s="1113">
        <f t="shared" si="63"/>
        <v>181.29</v>
      </c>
      <c r="P76" s="1113">
        <f t="shared" si="31"/>
        <v>43.67</v>
      </c>
      <c r="Q76" s="1114">
        <f t="shared" si="64"/>
        <v>224.95999999999998</v>
      </c>
    </row>
    <row r="77" spans="1:17" x14ac:dyDescent="0.25">
      <c r="A77" s="12" t="s">
        <v>182</v>
      </c>
      <c r="B77" s="45">
        <v>57</v>
      </c>
      <c r="C77" s="998">
        <f t="shared" si="68"/>
        <v>0.41007194244604317</v>
      </c>
      <c r="D77" s="1113">
        <v>525</v>
      </c>
      <c r="E77" s="1113">
        <f t="shared" si="65"/>
        <v>215.28776978417267</v>
      </c>
      <c r="F77" s="1117">
        <v>0.2</v>
      </c>
      <c r="G77" s="1113">
        <f t="shared" si="69"/>
        <v>43.06</v>
      </c>
      <c r="H77" s="1113">
        <f t="shared" si="67"/>
        <v>10.37</v>
      </c>
      <c r="I77" s="1114">
        <f t="shared" si="70"/>
        <v>53.43</v>
      </c>
      <c r="J77" s="939"/>
      <c r="K77" s="998"/>
      <c r="L77" s="1113"/>
      <c r="M77" s="1113"/>
      <c r="N77" s="1117"/>
      <c r="O77" s="1113"/>
      <c r="P77" s="1113"/>
      <c r="Q77" s="1114"/>
    </row>
    <row r="78" spans="1:17" x14ac:dyDescent="0.25">
      <c r="A78" s="12" t="s">
        <v>183</v>
      </c>
      <c r="B78" s="45">
        <v>22</v>
      </c>
      <c r="C78" s="998">
        <f t="shared" si="68"/>
        <v>0.15827338129496402</v>
      </c>
      <c r="D78" s="1113">
        <v>525</v>
      </c>
      <c r="E78" s="1113">
        <f t="shared" si="65"/>
        <v>83.093525179856115</v>
      </c>
      <c r="F78" s="1117">
        <v>0.2</v>
      </c>
      <c r="G78" s="1113">
        <f t="shared" si="69"/>
        <v>16.62</v>
      </c>
      <c r="H78" s="1113">
        <f t="shared" si="67"/>
        <v>4</v>
      </c>
      <c r="I78" s="1114">
        <f t="shared" si="70"/>
        <v>20.62</v>
      </c>
      <c r="J78" s="939">
        <v>177</v>
      </c>
      <c r="K78" s="998">
        <f t="shared" si="59"/>
        <v>1.2733812949640289</v>
      </c>
      <c r="L78" s="1113">
        <v>525</v>
      </c>
      <c r="M78" s="1113">
        <f t="shared" si="60"/>
        <v>668.52517985611519</v>
      </c>
      <c r="N78" s="1117">
        <v>1</v>
      </c>
      <c r="O78" s="1113">
        <f t="shared" si="63"/>
        <v>668.53</v>
      </c>
      <c r="P78" s="1113">
        <f t="shared" si="31"/>
        <v>161.05000000000001</v>
      </c>
      <c r="Q78" s="1114">
        <f t="shared" si="64"/>
        <v>829.57999999999993</v>
      </c>
    </row>
    <row r="79" spans="1:17" x14ac:dyDescent="0.25">
      <c r="A79" s="12" t="s">
        <v>183</v>
      </c>
      <c r="B79" s="45">
        <v>9</v>
      </c>
      <c r="C79" s="998">
        <f t="shared" si="68"/>
        <v>6.4748201438848921E-2</v>
      </c>
      <c r="D79" s="1113">
        <v>525</v>
      </c>
      <c r="E79" s="1113">
        <f t="shared" si="65"/>
        <v>33.992805755395686</v>
      </c>
      <c r="F79" s="1117">
        <v>0.2</v>
      </c>
      <c r="G79" s="1113">
        <f t="shared" si="69"/>
        <v>6.8</v>
      </c>
      <c r="H79" s="1113">
        <f t="shared" si="67"/>
        <v>1.64</v>
      </c>
      <c r="I79" s="1114">
        <f t="shared" si="70"/>
        <v>8.44</v>
      </c>
      <c r="J79" s="939">
        <v>120</v>
      </c>
      <c r="K79" s="998">
        <f t="shared" si="59"/>
        <v>0.86330935251798557</v>
      </c>
      <c r="L79" s="1113">
        <v>525</v>
      </c>
      <c r="M79" s="1113">
        <f t="shared" si="60"/>
        <v>453.23741007194241</v>
      </c>
      <c r="N79" s="1117">
        <v>1</v>
      </c>
      <c r="O79" s="1113">
        <f t="shared" si="63"/>
        <v>453.24</v>
      </c>
      <c r="P79" s="1113">
        <f t="shared" si="31"/>
        <v>109.19</v>
      </c>
      <c r="Q79" s="1114">
        <f t="shared" si="64"/>
        <v>562.43000000000006</v>
      </c>
    </row>
    <row r="80" spans="1:17" x14ac:dyDescent="0.25">
      <c r="A80" s="12" t="s">
        <v>183</v>
      </c>
      <c r="B80" s="45"/>
      <c r="C80" s="998"/>
      <c r="D80" s="1113"/>
      <c r="E80" s="1113"/>
      <c r="F80" s="1117"/>
      <c r="G80" s="1113"/>
      <c r="H80" s="1113"/>
      <c r="I80" s="1114"/>
      <c r="J80" s="939">
        <v>57</v>
      </c>
      <c r="K80" s="998">
        <f t="shared" si="59"/>
        <v>0.41007194244604317</v>
      </c>
      <c r="L80" s="1113">
        <v>525</v>
      </c>
      <c r="M80" s="1113">
        <f t="shared" si="60"/>
        <v>215.28776978417267</v>
      </c>
      <c r="N80" s="1117">
        <v>1</v>
      </c>
      <c r="O80" s="1113">
        <f t="shared" si="63"/>
        <v>215.29</v>
      </c>
      <c r="P80" s="1113">
        <f t="shared" ref="P80:P105" si="71">ROUND(O80*0.2409,2)</f>
        <v>51.86</v>
      </c>
      <c r="Q80" s="1114">
        <f t="shared" si="64"/>
        <v>267.14999999999998</v>
      </c>
    </row>
    <row r="81" spans="1:17" x14ac:dyDescent="0.25">
      <c r="A81" s="12" t="s">
        <v>183</v>
      </c>
      <c r="B81" s="45">
        <v>12</v>
      </c>
      <c r="C81" s="998">
        <f t="shared" si="68"/>
        <v>8.6330935251798566E-2</v>
      </c>
      <c r="D81" s="1113">
        <v>525</v>
      </c>
      <c r="E81" s="1113">
        <f t="shared" si="65"/>
        <v>45.323741007194243</v>
      </c>
      <c r="F81" s="1117">
        <v>0.2</v>
      </c>
      <c r="G81" s="1113">
        <f t="shared" si="69"/>
        <v>9.06</v>
      </c>
      <c r="H81" s="1113">
        <f t="shared" si="67"/>
        <v>2.1800000000000002</v>
      </c>
      <c r="I81" s="1114">
        <f t="shared" si="70"/>
        <v>11.24</v>
      </c>
      <c r="J81" s="939"/>
      <c r="K81" s="998"/>
      <c r="L81" s="1113"/>
      <c r="M81" s="1113"/>
      <c r="N81" s="1117"/>
      <c r="O81" s="1113"/>
      <c r="P81" s="1113"/>
      <c r="Q81" s="1114"/>
    </row>
    <row r="82" spans="1:17" x14ac:dyDescent="0.25">
      <c r="A82" s="12" t="s">
        <v>183</v>
      </c>
      <c r="B82" s="45"/>
      <c r="C82" s="998"/>
      <c r="D82" s="1113"/>
      <c r="E82" s="1113"/>
      <c r="F82" s="1113"/>
      <c r="G82" s="1113"/>
      <c r="H82" s="1113"/>
      <c r="I82" s="1114"/>
      <c r="J82" s="939">
        <v>48</v>
      </c>
      <c r="K82" s="998">
        <f t="shared" ref="K82:K87" si="72">J82/139</f>
        <v>0.34532374100719426</v>
      </c>
      <c r="L82" s="1113">
        <v>525</v>
      </c>
      <c r="M82" s="1113">
        <f t="shared" si="60"/>
        <v>181.29496402877697</v>
      </c>
      <c r="N82" s="1117">
        <v>1</v>
      </c>
      <c r="O82" s="1113">
        <f t="shared" si="63"/>
        <v>181.29</v>
      </c>
      <c r="P82" s="1113">
        <f t="shared" si="71"/>
        <v>43.67</v>
      </c>
      <c r="Q82" s="1114">
        <f t="shared" si="64"/>
        <v>224.95999999999998</v>
      </c>
    </row>
    <row r="83" spans="1:17" x14ac:dyDescent="0.25">
      <c r="A83" s="12" t="s">
        <v>944</v>
      </c>
      <c r="B83" s="45"/>
      <c r="C83" s="998"/>
      <c r="D83" s="1113"/>
      <c r="E83" s="1113"/>
      <c r="F83" s="1113"/>
      <c r="G83" s="1113"/>
      <c r="H83" s="1113"/>
      <c r="I83" s="1114"/>
      <c r="J83" s="939">
        <v>104</v>
      </c>
      <c r="K83" s="998">
        <f t="shared" si="72"/>
        <v>0.74820143884892087</v>
      </c>
      <c r="L83" s="1113">
        <v>690</v>
      </c>
      <c r="M83" s="1113">
        <f t="shared" si="60"/>
        <v>516.25899280575538</v>
      </c>
      <c r="N83" s="1117">
        <v>0.3</v>
      </c>
      <c r="O83" s="1113">
        <f t="shared" si="63"/>
        <v>154.88</v>
      </c>
      <c r="P83" s="1113">
        <f t="shared" si="71"/>
        <v>37.31</v>
      </c>
      <c r="Q83" s="1114">
        <f t="shared" si="64"/>
        <v>192.19</v>
      </c>
    </row>
    <row r="84" spans="1:17" x14ac:dyDescent="0.25">
      <c r="A84" s="12" t="s">
        <v>944</v>
      </c>
      <c r="B84" s="45"/>
      <c r="C84" s="998"/>
      <c r="D84" s="1113"/>
      <c r="E84" s="1113"/>
      <c r="F84" s="1113"/>
      <c r="G84" s="1113"/>
      <c r="H84" s="1113"/>
      <c r="I84" s="1114"/>
      <c r="J84" s="939">
        <v>50</v>
      </c>
      <c r="K84" s="998">
        <f t="shared" si="72"/>
        <v>0.35971223021582732</v>
      </c>
      <c r="L84" s="1113">
        <v>690</v>
      </c>
      <c r="M84" s="1113">
        <f t="shared" si="60"/>
        <v>248.20143884892084</v>
      </c>
      <c r="N84" s="1117">
        <v>0.3</v>
      </c>
      <c r="O84" s="1113">
        <f t="shared" si="63"/>
        <v>74.459999999999994</v>
      </c>
      <c r="P84" s="1113">
        <f t="shared" si="71"/>
        <v>17.940000000000001</v>
      </c>
      <c r="Q84" s="1114">
        <f t="shared" si="64"/>
        <v>92.399999999999991</v>
      </c>
    </row>
    <row r="85" spans="1:17" x14ac:dyDescent="0.25">
      <c r="A85" s="12" t="s">
        <v>945</v>
      </c>
      <c r="B85" s="45"/>
      <c r="C85" s="998"/>
      <c r="D85" s="1113"/>
      <c r="E85" s="1113"/>
      <c r="F85" s="1113"/>
      <c r="G85" s="1113"/>
      <c r="H85" s="1113"/>
      <c r="I85" s="1114"/>
      <c r="J85" s="939">
        <v>104</v>
      </c>
      <c r="K85" s="998">
        <f t="shared" si="72"/>
        <v>0.74820143884892087</v>
      </c>
      <c r="L85" s="1113">
        <v>720</v>
      </c>
      <c r="M85" s="1113">
        <f t="shared" si="60"/>
        <v>538.70503597122308</v>
      </c>
      <c r="N85" s="1117">
        <v>0.3</v>
      </c>
      <c r="O85" s="1113">
        <f t="shared" si="63"/>
        <v>161.61000000000001</v>
      </c>
      <c r="P85" s="1113">
        <f t="shared" si="71"/>
        <v>38.93</v>
      </c>
      <c r="Q85" s="1114">
        <f t="shared" si="64"/>
        <v>200.54000000000002</v>
      </c>
    </row>
    <row r="86" spans="1:17" x14ac:dyDescent="0.25">
      <c r="A86" s="12" t="s">
        <v>944</v>
      </c>
      <c r="B86" s="45"/>
      <c r="C86" s="998"/>
      <c r="D86" s="1113"/>
      <c r="E86" s="1113"/>
      <c r="F86" s="1113"/>
      <c r="G86" s="1113"/>
      <c r="H86" s="1113"/>
      <c r="I86" s="1114"/>
      <c r="J86" s="939">
        <v>27</v>
      </c>
      <c r="K86" s="998">
        <f t="shared" si="72"/>
        <v>0.19424460431654678</v>
      </c>
      <c r="L86" s="1113">
        <v>660</v>
      </c>
      <c r="M86" s="1113">
        <f t="shared" si="60"/>
        <v>128.20143884892087</v>
      </c>
      <c r="N86" s="1117">
        <v>0.3</v>
      </c>
      <c r="O86" s="1113">
        <f t="shared" si="63"/>
        <v>38.46</v>
      </c>
      <c r="P86" s="1113">
        <f t="shared" si="71"/>
        <v>9.27</v>
      </c>
      <c r="Q86" s="1114">
        <f t="shared" si="64"/>
        <v>47.730000000000004</v>
      </c>
    </row>
    <row r="87" spans="1:17" x14ac:dyDescent="0.25">
      <c r="A87" s="12" t="s">
        <v>944</v>
      </c>
      <c r="B87" s="45"/>
      <c r="C87" s="998"/>
      <c r="D87" s="1113"/>
      <c r="E87" s="1113"/>
      <c r="F87" s="1113"/>
      <c r="G87" s="1113"/>
      <c r="H87" s="1113"/>
      <c r="I87" s="1114"/>
      <c r="J87" s="939">
        <v>76</v>
      </c>
      <c r="K87" s="998">
        <f t="shared" si="72"/>
        <v>0.5467625899280576</v>
      </c>
      <c r="L87" s="1113">
        <v>660</v>
      </c>
      <c r="M87" s="1113">
        <f t="shared" si="60"/>
        <v>360.863309352518</v>
      </c>
      <c r="N87" s="1117">
        <v>0.3</v>
      </c>
      <c r="O87" s="1113">
        <f t="shared" si="63"/>
        <v>108.26</v>
      </c>
      <c r="P87" s="1113">
        <f t="shared" si="71"/>
        <v>26.08</v>
      </c>
      <c r="Q87" s="1114">
        <f t="shared" si="64"/>
        <v>134.34</v>
      </c>
    </row>
    <row r="88" spans="1:17" x14ac:dyDescent="0.25">
      <c r="A88" s="12" t="s">
        <v>946</v>
      </c>
      <c r="B88" s="45"/>
      <c r="C88" s="998"/>
      <c r="D88" s="1113"/>
      <c r="E88" s="1113"/>
      <c r="F88" s="1113"/>
      <c r="G88" s="1113"/>
      <c r="H88" s="1113"/>
      <c r="I88" s="1114"/>
      <c r="J88" s="939">
        <v>119</v>
      </c>
      <c r="K88" s="998">
        <f t="shared" ref="K88:K103" si="73">J88/159</f>
        <v>0.74842767295597479</v>
      </c>
      <c r="L88" s="1113">
        <v>905</v>
      </c>
      <c r="M88" s="1113">
        <f t="shared" si="60"/>
        <v>677.32704402515719</v>
      </c>
      <c r="N88" s="1117">
        <v>0.3</v>
      </c>
      <c r="O88" s="1113">
        <f t="shared" si="63"/>
        <v>203.2</v>
      </c>
      <c r="P88" s="1113">
        <f t="shared" si="71"/>
        <v>48.95</v>
      </c>
      <c r="Q88" s="1114">
        <f t="shared" si="64"/>
        <v>252.14999999999998</v>
      </c>
    </row>
    <row r="89" spans="1:17" x14ac:dyDescent="0.25">
      <c r="A89" s="12" t="s">
        <v>947</v>
      </c>
      <c r="B89" s="45"/>
      <c r="C89" s="998"/>
      <c r="D89" s="1113"/>
      <c r="E89" s="1113"/>
      <c r="F89" s="1113"/>
      <c r="G89" s="1113"/>
      <c r="H89" s="1113"/>
      <c r="I89" s="1114"/>
      <c r="J89" s="939">
        <v>119</v>
      </c>
      <c r="K89" s="998">
        <f t="shared" si="73"/>
        <v>0.74842767295597479</v>
      </c>
      <c r="L89" s="1113">
        <v>1202</v>
      </c>
      <c r="M89" s="1113">
        <f t="shared" si="60"/>
        <v>899.6100628930817</v>
      </c>
      <c r="N89" s="1117">
        <v>0.3</v>
      </c>
      <c r="O89" s="1113">
        <f t="shared" si="63"/>
        <v>269.88</v>
      </c>
      <c r="P89" s="1113">
        <f t="shared" si="71"/>
        <v>65.010000000000005</v>
      </c>
      <c r="Q89" s="1114">
        <f t="shared" si="64"/>
        <v>334.89</v>
      </c>
    </row>
    <row r="90" spans="1:17" x14ac:dyDescent="0.25">
      <c r="A90" s="12" t="s">
        <v>948</v>
      </c>
      <c r="B90" s="45"/>
      <c r="C90" s="998"/>
      <c r="D90" s="1113"/>
      <c r="E90" s="1113"/>
      <c r="F90" s="1113"/>
      <c r="G90" s="1113"/>
      <c r="H90" s="1113"/>
      <c r="I90" s="1114"/>
      <c r="J90" s="939">
        <v>123</v>
      </c>
      <c r="K90" s="998">
        <f t="shared" si="73"/>
        <v>0.77358490566037741</v>
      </c>
      <c r="L90" s="1113">
        <v>819</v>
      </c>
      <c r="M90" s="1113">
        <f t="shared" si="60"/>
        <v>633.56603773584914</v>
      </c>
      <c r="N90" s="1117">
        <v>0.3</v>
      </c>
      <c r="O90" s="1113">
        <f t="shared" si="63"/>
        <v>190.07</v>
      </c>
      <c r="P90" s="1113">
        <f t="shared" si="71"/>
        <v>45.79</v>
      </c>
      <c r="Q90" s="1114">
        <f t="shared" si="64"/>
        <v>235.85999999999999</v>
      </c>
    </row>
    <row r="91" spans="1:17" x14ac:dyDescent="0.25">
      <c r="A91" s="12" t="s">
        <v>949</v>
      </c>
      <c r="B91" s="45"/>
      <c r="C91" s="998"/>
      <c r="D91" s="1113"/>
      <c r="E91" s="1113"/>
      <c r="F91" s="1113"/>
      <c r="G91" s="1113"/>
      <c r="H91" s="1113"/>
      <c r="I91" s="1114"/>
      <c r="J91" s="939">
        <v>128</v>
      </c>
      <c r="K91" s="998">
        <f t="shared" si="73"/>
        <v>0.80503144654088055</v>
      </c>
      <c r="L91" s="1113">
        <v>858</v>
      </c>
      <c r="M91" s="1113">
        <f t="shared" si="60"/>
        <v>690.71698113207549</v>
      </c>
      <c r="N91" s="1117">
        <v>0.3</v>
      </c>
      <c r="O91" s="1113">
        <f t="shared" si="63"/>
        <v>207.22</v>
      </c>
      <c r="P91" s="1113">
        <f t="shared" si="71"/>
        <v>49.92</v>
      </c>
      <c r="Q91" s="1114">
        <f t="shared" si="64"/>
        <v>257.14</v>
      </c>
    </row>
    <row r="92" spans="1:17" x14ac:dyDescent="0.25">
      <c r="A92" s="12" t="s">
        <v>950</v>
      </c>
      <c r="B92" s="45"/>
      <c r="C92" s="998"/>
      <c r="D92" s="1113"/>
      <c r="E92" s="1113"/>
      <c r="F92" s="1113"/>
      <c r="G92" s="1113"/>
      <c r="H92" s="1113"/>
      <c r="I92" s="1114"/>
      <c r="J92" s="939">
        <v>125</v>
      </c>
      <c r="K92" s="998">
        <f t="shared" si="73"/>
        <v>0.78616352201257866</v>
      </c>
      <c r="L92" s="1113">
        <v>690</v>
      </c>
      <c r="M92" s="1113">
        <f t="shared" si="60"/>
        <v>542.45283018867929</v>
      </c>
      <c r="N92" s="1117">
        <v>0.3</v>
      </c>
      <c r="O92" s="1113">
        <f t="shared" si="63"/>
        <v>162.74</v>
      </c>
      <c r="P92" s="1113">
        <f t="shared" si="71"/>
        <v>39.200000000000003</v>
      </c>
      <c r="Q92" s="1114">
        <f t="shared" si="64"/>
        <v>201.94</v>
      </c>
    </row>
    <row r="93" spans="1:17" x14ac:dyDescent="0.25">
      <c r="A93" s="12" t="s">
        <v>951</v>
      </c>
      <c r="B93" s="45"/>
      <c r="C93" s="998"/>
      <c r="D93" s="1113"/>
      <c r="E93" s="1113"/>
      <c r="F93" s="1113"/>
      <c r="G93" s="1113"/>
      <c r="H93" s="1113"/>
      <c r="I93" s="1114"/>
      <c r="J93" s="939">
        <v>119</v>
      </c>
      <c r="K93" s="998">
        <f t="shared" si="73"/>
        <v>0.74842767295597479</v>
      </c>
      <c r="L93" s="1113">
        <v>750</v>
      </c>
      <c r="M93" s="1113">
        <f t="shared" si="60"/>
        <v>561.32075471698113</v>
      </c>
      <c r="N93" s="1117">
        <v>0.3</v>
      </c>
      <c r="O93" s="1113">
        <f t="shared" si="63"/>
        <v>168.4</v>
      </c>
      <c r="P93" s="1113">
        <f t="shared" si="71"/>
        <v>40.57</v>
      </c>
      <c r="Q93" s="1114">
        <f t="shared" si="64"/>
        <v>208.97</v>
      </c>
    </row>
    <row r="94" spans="1:17" x14ac:dyDescent="0.25">
      <c r="A94" s="12" t="s">
        <v>952</v>
      </c>
      <c r="B94" s="45"/>
      <c r="C94" s="998"/>
      <c r="D94" s="1113"/>
      <c r="E94" s="1113"/>
      <c r="F94" s="1113"/>
      <c r="G94" s="1113"/>
      <c r="H94" s="1113"/>
      <c r="I94" s="1114"/>
      <c r="J94" s="939">
        <v>119</v>
      </c>
      <c r="K94" s="998">
        <f t="shared" si="73"/>
        <v>0.74842767295597479</v>
      </c>
      <c r="L94" s="1113">
        <v>530</v>
      </c>
      <c r="M94" s="1113">
        <f t="shared" si="60"/>
        <v>396.66666666666663</v>
      </c>
      <c r="N94" s="1117">
        <v>0.3</v>
      </c>
      <c r="O94" s="1113">
        <f t="shared" si="63"/>
        <v>119</v>
      </c>
      <c r="P94" s="1113">
        <f t="shared" si="71"/>
        <v>28.67</v>
      </c>
      <c r="Q94" s="1114">
        <f t="shared" si="64"/>
        <v>147.67000000000002</v>
      </c>
    </row>
    <row r="95" spans="1:17" x14ac:dyDescent="0.25">
      <c r="A95" s="12" t="s">
        <v>952</v>
      </c>
      <c r="B95" s="45"/>
      <c r="C95" s="998"/>
      <c r="D95" s="1113"/>
      <c r="E95" s="1113"/>
      <c r="F95" s="1113"/>
      <c r="G95" s="1113"/>
      <c r="H95" s="1113"/>
      <c r="I95" s="1114"/>
      <c r="J95" s="939">
        <v>119</v>
      </c>
      <c r="K95" s="998">
        <f t="shared" si="73"/>
        <v>0.74842767295597479</v>
      </c>
      <c r="L95" s="1113">
        <v>530</v>
      </c>
      <c r="M95" s="1113">
        <f t="shared" si="60"/>
        <v>396.66666666666663</v>
      </c>
      <c r="N95" s="1117">
        <v>0.3</v>
      </c>
      <c r="O95" s="1113">
        <f t="shared" si="63"/>
        <v>119</v>
      </c>
      <c r="P95" s="1113">
        <f t="shared" si="71"/>
        <v>28.67</v>
      </c>
      <c r="Q95" s="1114">
        <f t="shared" si="64"/>
        <v>147.67000000000002</v>
      </c>
    </row>
    <row r="96" spans="1:17" x14ac:dyDescent="0.25">
      <c r="A96" s="12" t="s">
        <v>953</v>
      </c>
      <c r="B96" s="45"/>
      <c r="C96" s="998"/>
      <c r="D96" s="1113"/>
      <c r="E96" s="1113"/>
      <c r="F96" s="1113"/>
      <c r="G96" s="1113"/>
      <c r="H96" s="1113"/>
      <c r="I96" s="1114"/>
      <c r="J96" s="939">
        <v>56</v>
      </c>
      <c r="K96" s="998">
        <f t="shared" si="73"/>
        <v>0.3522012578616352</v>
      </c>
      <c r="L96" s="1113">
        <v>530</v>
      </c>
      <c r="M96" s="1113">
        <f t="shared" si="60"/>
        <v>186.66666666666666</v>
      </c>
      <c r="N96" s="1117">
        <v>0.3</v>
      </c>
      <c r="O96" s="1113">
        <f t="shared" si="63"/>
        <v>56</v>
      </c>
      <c r="P96" s="1113">
        <f t="shared" si="71"/>
        <v>13.49</v>
      </c>
      <c r="Q96" s="1114">
        <f t="shared" si="64"/>
        <v>69.489999999999995</v>
      </c>
    </row>
    <row r="97" spans="1:17" x14ac:dyDescent="0.25">
      <c r="A97" s="12" t="s">
        <v>953</v>
      </c>
      <c r="B97" s="45"/>
      <c r="C97" s="998"/>
      <c r="D97" s="1113"/>
      <c r="E97" s="1113"/>
      <c r="F97" s="1113"/>
      <c r="G97" s="1113"/>
      <c r="H97" s="1113"/>
      <c r="I97" s="1114"/>
      <c r="J97" s="939">
        <v>119</v>
      </c>
      <c r="K97" s="998">
        <f t="shared" si="73"/>
        <v>0.74842767295597479</v>
      </c>
      <c r="L97" s="1113">
        <v>530</v>
      </c>
      <c r="M97" s="1113">
        <f t="shared" si="60"/>
        <v>396.66666666666663</v>
      </c>
      <c r="N97" s="1117">
        <v>0.3</v>
      </c>
      <c r="O97" s="1113">
        <f t="shared" si="63"/>
        <v>119</v>
      </c>
      <c r="P97" s="1113">
        <f t="shared" si="71"/>
        <v>28.67</v>
      </c>
      <c r="Q97" s="1114">
        <f t="shared" si="64"/>
        <v>147.67000000000002</v>
      </c>
    </row>
    <row r="98" spans="1:17" x14ac:dyDescent="0.25">
      <c r="A98" s="12" t="s">
        <v>953</v>
      </c>
      <c r="B98" s="45"/>
      <c r="C98" s="998"/>
      <c r="D98" s="1113"/>
      <c r="E98" s="1113"/>
      <c r="F98" s="1113"/>
      <c r="G98" s="1113"/>
      <c r="H98" s="1113"/>
      <c r="I98" s="1114"/>
      <c r="J98" s="939">
        <v>119</v>
      </c>
      <c r="K98" s="998">
        <f t="shared" si="73"/>
        <v>0.74842767295597479</v>
      </c>
      <c r="L98" s="1113">
        <v>446</v>
      </c>
      <c r="M98" s="1113">
        <f t="shared" si="60"/>
        <v>333.79874213836473</v>
      </c>
      <c r="N98" s="1117">
        <v>0.3</v>
      </c>
      <c r="O98" s="1113">
        <f t="shared" si="63"/>
        <v>100.14</v>
      </c>
      <c r="P98" s="1113">
        <f t="shared" si="71"/>
        <v>24.12</v>
      </c>
      <c r="Q98" s="1114">
        <f t="shared" si="64"/>
        <v>124.26</v>
      </c>
    </row>
    <row r="99" spans="1:17" x14ac:dyDescent="0.25">
      <c r="A99" s="12" t="s">
        <v>953</v>
      </c>
      <c r="B99" s="45"/>
      <c r="C99" s="998"/>
      <c r="D99" s="1113"/>
      <c r="E99" s="1113"/>
      <c r="F99" s="1113"/>
      <c r="G99" s="1113"/>
      <c r="H99" s="1113"/>
      <c r="I99" s="1114"/>
      <c r="J99" s="939">
        <v>119</v>
      </c>
      <c r="K99" s="998">
        <f t="shared" si="73"/>
        <v>0.74842767295597479</v>
      </c>
      <c r="L99" s="1113">
        <v>530</v>
      </c>
      <c r="M99" s="1113">
        <f t="shared" si="60"/>
        <v>396.66666666666663</v>
      </c>
      <c r="N99" s="1117">
        <v>0.3</v>
      </c>
      <c r="O99" s="1113">
        <f t="shared" si="63"/>
        <v>119</v>
      </c>
      <c r="P99" s="1113">
        <f t="shared" si="71"/>
        <v>28.67</v>
      </c>
      <c r="Q99" s="1114">
        <f t="shared" si="64"/>
        <v>147.67000000000002</v>
      </c>
    </row>
    <row r="100" spans="1:17" x14ac:dyDescent="0.25">
      <c r="A100" s="12" t="s">
        <v>954</v>
      </c>
      <c r="B100" s="45"/>
      <c r="C100" s="998"/>
      <c r="D100" s="1113"/>
      <c r="E100" s="1113"/>
      <c r="F100" s="1113"/>
      <c r="G100" s="1113"/>
      <c r="H100" s="1113"/>
      <c r="I100" s="1114"/>
      <c r="J100" s="939">
        <v>135</v>
      </c>
      <c r="K100" s="998">
        <f t="shared" si="73"/>
        <v>0.84905660377358494</v>
      </c>
      <c r="L100" s="1113">
        <v>520</v>
      </c>
      <c r="M100" s="1113">
        <f t="shared" si="60"/>
        <v>441.50943396226415</v>
      </c>
      <c r="N100" s="1117">
        <v>0.3</v>
      </c>
      <c r="O100" s="1113">
        <f t="shared" si="63"/>
        <v>132.44999999999999</v>
      </c>
      <c r="P100" s="1113">
        <f t="shared" si="71"/>
        <v>31.91</v>
      </c>
      <c r="Q100" s="1114">
        <f t="shared" si="64"/>
        <v>164.35999999999999</v>
      </c>
    </row>
    <row r="101" spans="1:17" x14ac:dyDescent="0.25">
      <c r="A101" s="12" t="s">
        <v>954</v>
      </c>
      <c r="B101" s="45"/>
      <c r="C101" s="998"/>
      <c r="D101" s="1113"/>
      <c r="E101" s="1113"/>
      <c r="F101" s="1113"/>
      <c r="G101" s="1113"/>
      <c r="H101" s="1113"/>
      <c r="I101" s="1114"/>
      <c r="J101" s="939">
        <v>119</v>
      </c>
      <c r="K101" s="998">
        <f t="shared" si="73"/>
        <v>0.74842767295597479</v>
      </c>
      <c r="L101" s="1113">
        <v>445</v>
      </c>
      <c r="M101" s="1113">
        <f t="shared" si="60"/>
        <v>333.0503144654088</v>
      </c>
      <c r="N101" s="1117">
        <v>0.3</v>
      </c>
      <c r="O101" s="1113">
        <f t="shared" si="63"/>
        <v>99.92</v>
      </c>
      <c r="P101" s="1113">
        <f t="shared" si="71"/>
        <v>24.07</v>
      </c>
      <c r="Q101" s="1114">
        <f t="shared" si="64"/>
        <v>123.99000000000001</v>
      </c>
    </row>
    <row r="102" spans="1:17" x14ac:dyDescent="0.25">
      <c r="A102" s="12" t="s">
        <v>955</v>
      </c>
      <c r="B102" s="45"/>
      <c r="C102" s="998"/>
      <c r="D102" s="1113"/>
      <c r="E102" s="1113"/>
      <c r="F102" s="1113"/>
      <c r="G102" s="1113"/>
      <c r="H102" s="1113"/>
      <c r="I102" s="1114"/>
      <c r="J102" s="939">
        <v>129</v>
      </c>
      <c r="K102" s="998">
        <f t="shared" si="73"/>
        <v>0.81132075471698117</v>
      </c>
      <c r="L102" s="1113">
        <v>440</v>
      </c>
      <c r="M102" s="1113">
        <f t="shared" si="60"/>
        <v>356.98113207547169</v>
      </c>
      <c r="N102" s="1117">
        <v>0.3</v>
      </c>
      <c r="O102" s="1113">
        <f t="shared" si="63"/>
        <v>107.09</v>
      </c>
      <c r="P102" s="1113">
        <f t="shared" si="71"/>
        <v>25.8</v>
      </c>
      <c r="Q102" s="1114">
        <f t="shared" si="64"/>
        <v>132.89000000000001</v>
      </c>
    </row>
    <row r="103" spans="1:17" x14ac:dyDescent="0.25">
      <c r="A103" s="12" t="s">
        <v>955</v>
      </c>
      <c r="B103" s="45"/>
      <c r="C103" s="998"/>
      <c r="D103" s="1113"/>
      <c r="E103" s="1113"/>
      <c r="F103" s="1113"/>
      <c r="G103" s="1113"/>
      <c r="H103" s="1113"/>
      <c r="I103" s="1114"/>
      <c r="J103" s="939">
        <v>127</v>
      </c>
      <c r="K103" s="998">
        <f t="shared" si="73"/>
        <v>0.79874213836477992</v>
      </c>
      <c r="L103" s="1113">
        <v>440</v>
      </c>
      <c r="M103" s="1113">
        <f t="shared" si="60"/>
        <v>351.44654088050316</v>
      </c>
      <c r="N103" s="1117">
        <v>0.3</v>
      </c>
      <c r="O103" s="1113">
        <f t="shared" si="63"/>
        <v>105.43</v>
      </c>
      <c r="P103" s="1113">
        <f t="shared" si="71"/>
        <v>25.4</v>
      </c>
      <c r="Q103" s="1114">
        <f t="shared" si="64"/>
        <v>130.83000000000001</v>
      </c>
    </row>
    <row r="104" spans="1:17" x14ac:dyDescent="0.25">
      <c r="A104" s="12" t="s">
        <v>183</v>
      </c>
      <c r="B104" s="45"/>
      <c r="C104" s="998"/>
      <c r="D104" s="1113"/>
      <c r="E104" s="1113"/>
      <c r="F104" s="1113"/>
      <c r="G104" s="1113"/>
      <c r="H104" s="1113"/>
      <c r="I104" s="1114"/>
      <c r="J104" s="939">
        <v>35</v>
      </c>
      <c r="K104" s="998">
        <f>J104/139</f>
        <v>0.25179856115107913</v>
      </c>
      <c r="L104" s="1113">
        <v>525</v>
      </c>
      <c r="M104" s="1113">
        <f t="shared" si="60"/>
        <v>132.19424460431654</v>
      </c>
      <c r="N104" s="1117">
        <v>0.15</v>
      </c>
      <c r="O104" s="1113">
        <f t="shared" si="63"/>
        <v>19.829999999999998</v>
      </c>
      <c r="P104" s="1113">
        <f t="shared" si="71"/>
        <v>4.78</v>
      </c>
      <c r="Q104" s="1114">
        <f t="shared" si="64"/>
        <v>24.61</v>
      </c>
    </row>
    <row r="105" spans="1:17" ht="17.45" customHeight="1" thickBot="1" x14ac:dyDescent="0.3">
      <c r="A105" s="12" t="s">
        <v>183</v>
      </c>
      <c r="B105" s="1363"/>
      <c r="C105" s="1054"/>
      <c r="D105" s="968"/>
      <c r="E105" s="968"/>
      <c r="F105" s="968"/>
      <c r="G105" s="968"/>
      <c r="H105" s="968"/>
      <c r="I105" s="969"/>
      <c r="J105" s="967">
        <v>49</v>
      </c>
      <c r="K105" s="1054">
        <f>J105/139</f>
        <v>0.35251798561151076</v>
      </c>
      <c r="L105" s="968">
        <v>525</v>
      </c>
      <c r="M105" s="968">
        <f t="shared" si="60"/>
        <v>185.07194244604315</v>
      </c>
      <c r="N105" s="1016">
        <v>0.3</v>
      </c>
      <c r="O105" s="968">
        <f t="shared" si="63"/>
        <v>55.52</v>
      </c>
      <c r="P105" s="968">
        <f t="shared" si="71"/>
        <v>13.37</v>
      </c>
      <c r="Q105" s="969">
        <f t="shared" si="64"/>
        <v>68.89</v>
      </c>
    </row>
    <row r="108" spans="1:17" x14ac:dyDescent="0.25">
      <c r="A108" s="2" t="s">
        <v>956</v>
      </c>
    </row>
    <row r="109" spans="1:17" ht="18" customHeight="1" x14ac:dyDescent="0.25"/>
    <row r="110" spans="1:17" x14ac:dyDescent="0.25">
      <c r="A110" s="2" t="s">
        <v>957</v>
      </c>
    </row>
    <row r="111" spans="1:17" x14ac:dyDescent="0.25">
      <c r="A111" s="2" t="s">
        <v>958</v>
      </c>
    </row>
  </sheetData>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U1073"/>
  <sheetViews>
    <sheetView zoomScale="70" zoomScaleNormal="70" workbookViewId="0">
      <selection activeCell="X12" sqref="X12"/>
    </sheetView>
  </sheetViews>
  <sheetFormatPr defaultColWidth="9.140625" defaultRowHeight="16.5" x14ac:dyDescent="0.25"/>
  <cols>
    <col min="1" max="1" width="46.28515625" style="592" customWidth="1"/>
    <col min="2" max="2" width="16.28515625" style="592" customWidth="1"/>
    <col min="3" max="3" width="19.5703125" style="592" customWidth="1"/>
    <col min="4" max="4" width="10.7109375" style="592" customWidth="1"/>
    <col min="5" max="5" width="15.140625" style="592" customWidth="1"/>
    <col min="6" max="6" width="11" style="592" customWidth="1"/>
    <col min="7" max="7" width="11.42578125" style="592" customWidth="1"/>
    <col min="8" max="8" width="10.7109375" style="592" customWidth="1"/>
    <col min="9" max="9" width="11.42578125" style="592" customWidth="1"/>
    <col min="10" max="10" width="16" style="592" customWidth="1"/>
    <col min="11" max="11" width="19.5703125" style="592" customWidth="1"/>
    <col min="12" max="12" width="11.28515625" style="592" customWidth="1"/>
    <col min="13" max="13" width="15.28515625" style="592" customWidth="1"/>
    <col min="14" max="14" width="11.28515625" style="592" customWidth="1"/>
    <col min="15" max="15" width="13.42578125" style="592" customWidth="1"/>
    <col min="16" max="16" width="11.28515625" style="592" customWidth="1"/>
    <col min="17" max="17" width="12.7109375" style="592" customWidth="1"/>
    <col min="18" max="20" width="9.140625" style="592"/>
    <col min="21" max="21" width="12.7109375" style="592" bestFit="1" customWidth="1"/>
    <col min="22" max="16384" width="9.140625" style="592"/>
  </cols>
  <sheetData>
    <row r="1" spans="1:21" x14ac:dyDescent="0.25">
      <c r="L1" s="593"/>
      <c r="M1" s="593"/>
      <c r="N1" s="593"/>
      <c r="O1" s="593"/>
    </row>
    <row r="2" spans="1:21" s="594" customFormat="1" ht="36.75" customHeight="1" x14ac:dyDescent="0.25">
      <c r="A2" s="1804" t="s">
        <v>2448</v>
      </c>
      <c r="B2" s="1804"/>
      <c r="C2" s="1804"/>
      <c r="D2" s="1804"/>
      <c r="E2" s="1804"/>
      <c r="F2" s="1804"/>
      <c r="G2" s="1804"/>
      <c r="H2" s="1804"/>
      <c r="I2" s="1804"/>
      <c r="J2" s="1804"/>
      <c r="K2" s="1804"/>
      <c r="L2" s="1804"/>
      <c r="M2" s="1804"/>
      <c r="N2" s="1804"/>
      <c r="O2" s="1804"/>
      <c r="P2" s="1804"/>
      <c r="Q2" s="1804"/>
    </row>
    <row r="3" spans="1:21" x14ac:dyDescent="0.25">
      <c r="O3" s="595"/>
    </row>
    <row r="4" spans="1:21" x14ac:dyDescent="0.25">
      <c r="A4" s="594" t="s">
        <v>1893</v>
      </c>
      <c r="J4" s="653"/>
      <c r="K4" s="653"/>
      <c r="O4" s="595">
        <f>O5*0.2409</f>
        <v>0</v>
      </c>
    </row>
    <row r="5" spans="1:21" ht="17.25" thickBot="1" x14ac:dyDescent="0.3">
      <c r="O5" s="595"/>
      <c r="P5" s="595"/>
    </row>
    <row r="6" spans="1:21" ht="20.25" customHeight="1" x14ac:dyDescent="0.25">
      <c r="A6" s="1805"/>
      <c r="B6" s="1807" t="s">
        <v>23</v>
      </c>
      <c r="C6" s="1808"/>
      <c r="D6" s="1808"/>
      <c r="E6" s="1808"/>
      <c r="F6" s="1808"/>
      <c r="G6" s="1808"/>
      <c r="H6" s="1808"/>
      <c r="I6" s="1809"/>
      <c r="J6" s="1807" t="s">
        <v>25</v>
      </c>
      <c r="K6" s="1808"/>
      <c r="L6" s="1808"/>
      <c r="M6" s="1808"/>
      <c r="N6" s="1808"/>
      <c r="O6" s="1808"/>
      <c r="P6" s="1808"/>
      <c r="Q6" s="1809"/>
    </row>
    <row r="7" spans="1:21" ht="158.25" customHeight="1" thickBot="1" x14ac:dyDescent="0.3">
      <c r="A7" s="1806"/>
      <c r="B7" s="1716" t="s">
        <v>22</v>
      </c>
      <c r="C7" s="1717" t="s">
        <v>16</v>
      </c>
      <c r="D7" s="1717" t="s">
        <v>17</v>
      </c>
      <c r="E7" s="1717" t="s">
        <v>14</v>
      </c>
      <c r="F7" s="1717" t="s">
        <v>4</v>
      </c>
      <c r="G7" s="1717" t="s">
        <v>5</v>
      </c>
      <c r="H7" s="1717" t="s">
        <v>6</v>
      </c>
      <c r="I7" s="1718" t="s">
        <v>1894</v>
      </c>
      <c r="J7" s="1716" t="s">
        <v>22</v>
      </c>
      <c r="K7" s="1717" t="s">
        <v>16</v>
      </c>
      <c r="L7" s="1717" t="s">
        <v>17</v>
      </c>
      <c r="M7" s="1717" t="s">
        <v>14</v>
      </c>
      <c r="N7" s="1717" t="s">
        <v>4</v>
      </c>
      <c r="O7" s="1717" t="s">
        <v>5</v>
      </c>
      <c r="P7" s="1717" t="s">
        <v>6</v>
      </c>
      <c r="Q7" s="1718" t="s">
        <v>1894</v>
      </c>
    </row>
    <row r="8" spans="1:21" ht="25.9" customHeight="1" thickBot="1" x14ac:dyDescent="0.3">
      <c r="A8" s="743" t="s">
        <v>1895</v>
      </c>
      <c r="B8" s="1719">
        <v>1</v>
      </c>
      <c r="C8" s="932" t="s">
        <v>24</v>
      </c>
      <c r="D8" s="932">
        <v>3</v>
      </c>
      <c r="E8" s="932" t="s">
        <v>1896</v>
      </c>
      <c r="F8" s="1720">
        <v>5</v>
      </c>
      <c r="G8" s="1720" t="s">
        <v>19</v>
      </c>
      <c r="H8" s="1720" t="s">
        <v>20</v>
      </c>
      <c r="I8" s="1721" t="s">
        <v>21</v>
      </c>
      <c r="J8" s="1719">
        <v>1</v>
      </c>
      <c r="K8" s="932" t="s">
        <v>24</v>
      </c>
      <c r="L8" s="932">
        <v>3</v>
      </c>
      <c r="M8" s="932" t="s">
        <v>1896</v>
      </c>
      <c r="N8" s="1720">
        <v>5</v>
      </c>
      <c r="O8" s="1720" t="s">
        <v>19</v>
      </c>
      <c r="P8" s="1720" t="s">
        <v>20</v>
      </c>
      <c r="Q8" s="1721" t="s">
        <v>21</v>
      </c>
    </row>
    <row r="9" spans="1:21" s="594" customFormat="1" ht="25.5" customHeight="1" thickBot="1" x14ac:dyDescent="0.3">
      <c r="A9" s="596" t="s">
        <v>0</v>
      </c>
      <c r="B9" s="1754">
        <f>B10+B20+B111+B156+B206+B228+B272+B330+B333+B336+B409+B469+B509+B548+B626+B653+B667+B684+B888+B915+B924+B1022+B1033+B1058+B90+B200+B260+B263+B306+B348+B361+B392+B395+B403+B426+B512+B516+B863+B874+B880+B904+B1030+B432+B456+B464+B521+B537+B545+B622+B907+B912+B919+B1014+B1063</f>
        <v>15531.50505</v>
      </c>
      <c r="C9" s="1723">
        <f>C10+C20+C111+C156+C206+C228+C272+C330+C333+C336+C409+C469+C509+C548+C626+C653+C667+C684+C888+C915+C924+C1022+C1033+C1058+C90+C200+C260+C263+C306+C348+C361+C392+C395+C403+C426+C512+C516+C863+C874+C880+C904+C1030+C432+C456+C464+C521+C537+C545+C622+C907+C912+C919+C1014+C1063</f>
        <v>97.682421698113188</v>
      </c>
      <c r="D9" s="1723"/>
      <c r="E9" s="1723"/>
      <c r="F9" s="1723"/>
      <c r="G9" s="1723">
        <f>G10+G20+G111+G156+G206+G228+G272+G330+G333+G336+G409+G469+G509+G548+G626+G653+G667+G684+G888+G915+G924+G1022+G1033+G1058+G90+G200+G260+G263+G306+G348+G361+G392+G395+G403+G426+G512+G516+G863+G874+G880+G904+G1030+G432+G456+G464+G521+G537+G545+G622+G907+G912+G919+G1014+G1063</f>
        <v>33103.239999999991</v>
      </c>
      <c r="H9" s="1723">
        <f>H10+H20+H111+H156+H206+H228+H272+H330+H333+H336+H409+H469+H509+H548+H626+H653+H667+H684+H888+H915+H924+H1022+H1033+H1058+H90+H200+H260+H263+H306+H348+H361+H392+H395+H403+H426+H512+H516+H863+H874+H880+H904+H1030+H432+H456+H464+H521+H537+H545+H622+H907+H912+H919+H1014+H1063</f>
        <v>7974.3899999999994</v>
      </c>
      <c r="I9" s="1724">
        <f>I10+I20+I111+I156+I206+I228+I272+I330+I333+I336+I409+I469+I509+I548+I626+I653+I667+I684+I888+I915+I924+I1022+I1033+I1058+I90+I200+I260+I263+I306+I348+I361+I392+I395+I403+I426+I512+I516+I863+I874+I880+I904+I1030+I432+I456+I464+I521+I537+I545+I622+I907+I912+I919+I1014+I1063</f>
        <v>41077.629999999997</v>
      </c>
      <c r="J9" s="1722">
        <f>J10+J20+J111+J156+J206+J228+J272+J330+J333+J336+J409+J469+J509+J526+J548+J626+J653+J667+J684+J888+J915+J924+J1022+J1033+J1058+J90+J200+J260+J263+J306+J348+J361+J392+J395+J403+J426+J512+J516+J863+J874+J880+J904+J1030+J432+J456+J464+J521+J537+J545+J622+J907+J912+J919+J1014+J1063</f>
        <v>48812.658148060007</v>
      </c>
      <c r="K9" s="1723">
        <f>K10+K20+K111+K156+K206+K228+K272+K330+K333+K336+K409+K469+K509+K526+K548+K626+K653+K667+K684+K888+K915+K924+K1022+K1033+K1058+K90+K200+K260+K263+K306+K348+K361+K392+K395+K403+K426+K512+K516+K863+K874+K880+K904+K1030+K432+K456+K464+K521+K537+K545+K622+K907+K912+K919+K1014+K1063</f>
        <v>306.99784998779882</v>
      </c>
      <c r="L9" s="1723"/>
      <c r="M9" s="1723"/>
      <c r="N9" s="1723"/>
      <c r="O9" s="1723">
        <f>O10+O20+O111+O156+O206+O228+O272+O330+O333+O336+O409+O469+O509+O526+O548+O626+O653+O667+O684+O888+O915+O924+O1022+O1033+O1058+O90+O200+O260+O263+O306+O348+O361+O392+O395+O403+O426+O512+O516+O863+O874+O880+O904+O1030+O432+O456+O464+O521+O537+O545+O622+O907+O912+O919+O1014+O1063</f>
        <v>284581.39</v>
      </c>
      <c r="P9" s="1723">
        <f>P10+P20+P111+P156+P206+P228+P272+P330+P333+P336+P409+P469+P509+P526+P548+P626+P653+P667+P684+P888+P915+P924+P1022+P1033+P1058+P90+P200+P260+P263+P306+P348+P361+P392+P395+P403+P426+P512+P516+P863+P874+P880+P904+P1030+P432+P456+P464+P521+P537+P545+P622+P907+P912+P919+P1014+P1063</f>
        <v>68556.010000000024</v>
      </c>
      <c r="Q9" s="1724">
        <f>Q10+Q20+Q111+Q156+Q206+Q228+Q272+Q330+Q333+Q336+Q409+Q469+Q509+Q526+Q548+Q626+Q653+Q667+Q684+Q888+Q915+Q924+Q1022+Q1033+Q1058+Q90+Q200+Q260+Q263+Q306+Q348+Q361+Q392+Q395+Q403+Q426+Q512+Q516+Q863+Q874+Q880+Q904+Q1030+Q432+Q456+Q464+Q521+Q537+Q545+Q622+Q907+Q912+Q919+Q1014+Q1063</f>
        <v>353137.39999999991</v>
      </c>
    </row>
    <row r="10" spans="1:21" s="594" customFormat="1" ht="28.5" customHeight="1" thickBot="1" x14ac:dyDescent="0.3">
      <c r="A10" s="597" t="s">
        <v>1897</v>
      </c>
      <c r="B10" s="1755">
        <f>B11+B13+B16+B18</f>
        <v>0</v>
      </c>
      <c r="C10" s="1726">
        <f>C11+C13+C16+C18</f>
        <v>0</v>
      </c>
      <c r="D10" s="1726"/>
      <c r="E10" s="1726"/>
      <c r="F10" s="1726"/>
      <c r="G10" s="1726">
        <f>G11+G13+G16+G18</f>
        <v>0</v>
      </c>
      <c r="H10" s="1726">
        <f>H11+H13+H16+H18</f>
        <v>0</v>
      </c>
      <c r="I10" s="1727">
        <f>I11+I13+I16+I18</f>
        <v>0</v>
      </c>
      <c r="J10" s="1725">
        <f>J11+J13+J16+J18</f>
        <v>120.00104999999999</v>
      </c>
      <c r="K10" s="1726">
        <f>K11+K13+K16+K18</f>
        <v>0.75472358490566027</v>
      </c>
      <c r="L10" s="1726"/>
      <c r="M10" s="1726"/>
      <c r="N10" s="1726"/>
      <c r="O10" s="1726">
        <f>O11+O13+O16+O18</f>
        <v>722</v>
      </c>
      <c r="P10" s="1726">
        <f>P11+P13+P16+P18</f>
        <v>173.93</v>
      </c>
      <c r="Q10" s="1727">
        <f>Q11+Q13+Q16+Q18</f>
        <v>895.93</v>
      </c>
    </row>
    <row r="11" spans="1:21" s="594" customFormat="1" ht="33" customHeight="1" x14ac:dyDescent="0.25">
      <c r="A11" s="598" t="s">
        <v>1898</v>
      </c>
      <c r="B11" s="1756"/>
      <c r="C11" s="1729"/>
      <c r="D11" s="1730"/>
      <c r="E11" s="1730"/>
      <c r="F11" s="1730"/>
      <c r="G11" s="1729"/>
      <c r="H11" s="1729"/>
      <c r="I11" s="1731"/>
      <c r="J11" s="1728">
        <f>J12</f>
        <v>24.001049999999999</v>
      </c>
      <c r="K11" s="1729">
        <f>K12</f>
        <v>0.15095</v>
      </c>
      <c r="L11" s="1730"/>
      <c r="M11" s="1730"/>
      <c r="N11" s="1730"/>
      <c r="O11" s="1729">
        <f>O12</f>
        <v>268.27999999999997</v>
      </c>
      <c r="P11" s="1729">
        <f>P12</f>
        <v>64.63</v>
      </c>
      <c r="Q11" s="1731">
        <f>Q12</f>
        <v>332.90999999999997</v>
      </c>
      <c r="U11" s="1709"/>
    </row>
    <row r="12" spans="1:21" s="594" customFormat="1" ht="21.75" customHeight="1" thickBot="1" x14ac:dyDescent="0.3">
      <c r="A12" s="599" t="s">
        <v>1899</v>
      </c>
      <c r="B12" s="741"/>
      <c r="C12" s="604"/>
      <c r="D12" s="605"/>
      <c r="E12" s="605"/>
      <c r="F12" s="606"/>
      <c r="G12" s="605"/>
      <c r="H12" s="605"/>
      <c r="I12" s="607"/>
      <c r="J12" s="739">
        <v>24.001049999999999</v>
      </c>
      <c r="K12" s="604">
        <f>J12/159</f>
        <v>0.15095</v>
      </c>
      <c r="L12" s="605">
        <v>11.178000000000001</v>
      </c>
      <c r="M12" s="605">
        <f>K12*L12*159</f>
        <v>268.28373690000001</v>
      </c>
      <c r="N12" s="606">
        <v>1</v>
      </c>
      <c r="O12" s="605">
        <f>ROUND(M12*N12,2)</f>
        <v>268.27999999999997</v>
      </c>
      <c r="P12" s="605">
        <f>ROUND(O12*0.2409,2)</f>
        <v>64.63</v>
      </c>
      <c r="Q12" s="607">
        <f>O12+P12</f>
        <v>332.90999999999997</v>
      </c>
    </row>
    <row r="13" spans="1:21" s="594" customFormat="1" ht="48.75" customHeight="1" x14ac:dyDescent="0.25">
      <c r="A13" s="598" t="s">
        <v>9</v>
      </c>
      <c r="B13" s="1756"/>
      <c r="C13" s="1729"/>
      <c r="D13" s="1730"/>
      <c r="E13" s="1730"/>
      <c r="F13" s="1730"/>
      <c r="G13" s="1729"/>
      <c r="H13" s="1729"/>
      <c r="I13" s="1731"/>
      <c r="J13" s="1728">
        <f>SUM(J14:J15)</f>
        <v>48</v>
      </c>
      <c r="K13" s="1729">
        <f>SUM(K14:K15)</f>
        <v>0.30188679245283018</v>
      </c>
      <c r="L13" s="1730"/>
      <c r="M13" s="1730"/>
      <c r="N13" s="1730"/>
      <c r="O13" s="1729">
        <f>SUM(O14:O15)</f>
        <v>272.52</v>
      </c>
      <c r="P13" s="1729">
        <f>SUM(P14:P15)</f>
        <v>65.650000000000006</v>
      </c>
      <c r="Q13" s="1731">
        <f>SUM(Q14:Q15)</f>
        <v>338.16999999999996</v>
      </c>
    </row>
    <row r="14" spans="1:21" s="594" customFormat="1" ht="21.75" customHeight="1" x14ac:dyDescent="0.25">
      <c r="A14" s="603" t="s">
        <v>1217</v>
      </c>
      <c r="B14" s="741"/>
      <c r="C14" s="604"/>
      <c r="D14" s="605"/>
      <c r="E14" s="605"/>
      <c r="F14" s="606"/>
      <c r="G14" s="605"/>
      <c r="H14" s="605"/>
      <c r="I14" s="607"/>
      <c r="J14" s="739">
        <v>24</v>
      </c>
      <c r="K14" s="604">
        <f>J14/159</f>
        <v>0.15094339622641509</v>
      </c>
      <c r="L14" s="605">
        <v>5.7750000000000004</v>
      </c>
      <c r="M14" s="605">
        <f>K14*L14*159</f>
        <v>138.6</v>
      </c>
      <c r="N14" s="606">
        <v>1</v>
      </c>
      <c r="O14" s="605">
        <f>ROUND(M14*N14,2)</f>
        <v>138.6</v>
      </c>
      <c r="P14" s="605">
        <f>ROUND(O14*0.2409,2)</f>
        <v>33.39</v>
      </c>
      <c r="Q14" s="607">
        <f>O14+P14</f>
        <v>171.99</v>
      </c>
    </row>
    <row r="15" spans="1:21" s="594" customFormat="1" ht="21.75" customHeight="1" thickBot="1" x14ac:dyDescent="0.3">
      <c r="A15" s="599" t="s">
        <v>1283</v>
      </c>
      <c r="B15" s="741"/>
      <c r="C15" s="604"/>
      <c r="D15" s="605"/>
      <c r="E15" s="605"/>
      <c r="F15" s="606"/>
      <c r="G15" s="605"/>
      <c r="H15" s="605"/>
      <c r="I15" s="607"/>
      <c r="J15" s="739">
        <v>24</v>
      </c>
      <c r="K15" s="604">
        <f>J15/159</f>
        <v>0.15094339622641509</v>
      </c>
      <c r="L15" s="605">
        <v>5.58</v>
      </c>
      <c r="M15" s="605">
        <f>K15*L15*159</f>
        <v>133.92000000000002</v>
      </c>
      <c r="N15" s="606">
        <v>1</v>
      </c>
      <c r="O15" s="605">
        <f>ROUND(M15*N15,2)</f>
        <v>133.91999999999999</v>
      </c>
      <c r="P15" s="605">
        <f>ROUND(O15*0.2409,2)</f>
        <v>32.26</v>
      </c>
      <c r="Q15" s="607">
        <f>O15+P15</f>
        <v>166.17999999999998</v>
      </c>
    </row>
    <row r="16" spans="1:21" s="594" customFormat="1" ht="49.5" x14ac:dyDescent="0.25">
      <c r="A16" s="598" t="s">
        <v>1900</v>
      </c>
      <c r="B16" s="1756"/>
      <c r="C16" s="1729"/>
      <c r="D16" s="1730"/>
      <c r="E16" s="1730"/>
      <c r="F16" s="1730"/>
      <c r="G16" s="1729"/>
      <c r="H16" s="1729"/>
      <c r="I16" s="1731"/>
      <c r="J16" s="1728">
        <f>J17</f>
        <v>24</v>
      </c>
      <c r="K16" s="1729">
        <f>K17</f>
        <v>0.15094339622641509</v>
      </c>
      <c r="L16" s="1730"/>
      <c r="M16" s="1730"/>
      <c r="N16" s="1730"/>
      <c r="O16" s="1729">
        <f>O17</f>
        <v>90</v>
      </c>
      <c r="P16" s="1729">
        <f>P17</f>
        <v>21.68</v>
      </c>
      <c r="Q16" s="1731">
        <f>Q17</f>
        <v>111.68</v>
      </c>
    </row>
    <row r="17" spans="1:17" s="594" customFormat="1" ht="21.75" customHeight="1" thickBot="1" x14ac:dyDescent="0.3">
      <c r="A17" s="599" t="s">
        <v>193</v>
      </c>
      <c r="B17" s="741"/>
      <c r="C17" s="1741"/>
      <c r="D17" s="1742"/>
      <c r="E17" s="1742"/>
      <c r="F17" s="1742"/>
      <c r="G17" s="1741"/>
      <c r="H17" s="1741"/>
      <c r="I17" s="1744"/>
      <c r="J17" s="739">
        <v>24</v>
      </c>
      <c r="K17" s="604">
        <f>J17/159</f>
        <v>0.15094339622641509</v>
      </c>
      <c r="L17" s="605">
        <v>3.75</v>
      </c>
      <c r="M17" s="605">
        <f>K17*L17*159</f>
        <v>90</v>
      </c>
      <c r="N17" s="1117">
        <v>1</v>
      </c>
      <c r="O17" s="604">
        <f>ROUND(M17*N17,2)</f>
        <v>90</v>
      </c>
      <c r="P17" s="604">
        <f>ROUND(O17*0.2409,2)</f>
        <v>21.68</v>
      </c>
      <c r="Q17" s="615">
        <f>O17+P17</f>
        <v>111.68</v>
      </c>
    </row>
    <row r="18" spans="1:17" s="594" customFormat="1" ht="33" x14ac:dyDescent="0.25">
      <c r="A18" s="608" t="s">
        <v>8</v>
      </c>
      <c r="B18" s="1756"/>
      <c r="C18" s="1729"/>
      <c r="D18" s="1730"/>
      <c r="E18" s="1730"/>
      <c r="F18" s="1730"/>
      <c r="G18" s="1729"/>
      <c r="H18" s="1729"/>
      <c r="I18" s="1731"/>
      <c r="J18" s="1728">
        <f>J19</f>
        <v>24</v>
      </c>
      <c r="K18" s="1729">
        <f>K19</f>
        <v>0.15094339622641509</v>
      </c>
      <c r="L18" s="1730"/>
      <c r="M18" s="1730"/>
      <c r="N18" s="1730"/>
      <c r="O18" s="1729">
        <f>O19</f>
        <v>91.2</v>
      </c>
      <c r="P18" s="1729">
        <f>P19</f>
        <v>21.97</v>
      </c>
      <c r="Q18" s="1731">
        <f>Q19</f>
        <v>113.17</v>
      </c>
    </row>
    <row r="19" spans="1:17" s="594" customFormat="1" ht="21.75" customHeight="1" thickBot="1" x14ac:dyDescent="0.3">
      <c r="A19" s="599" t="s">
        <v>382</v>
      </c>
      <c r="B19" s="741"/>
      <c r="C19" s="1741"/>
      <c r="D19" s="1742"/>
      <c r="E19" s="1742"/>
      <c r="F19" s="1742"/>
      <c r="G19" s="1741"/>
      <c r="H19" s="1741"/>
      <c r="I19" s="1744"/>
      <c r="J19" s="739">
        <v>24</v>
      </c>
      <c r="K19" s="604">
        <f>J19/159</f>
        <v>0.15094339622641509</v>
      </c>
      <c r="L19" s="605">
        <v>3.8</v>
      </c>
      <c r="M19" s="605">
        <f>K19*L19*159</f>
        <v>91.2</v>
      </c>
      <c r="N19" s="1117">
        <v>1</v>
      </c>
      <c r="O19" s="604">
        <f>ROUND(M19*N19,2)</f>
        <v>91.2</v>
      </c>
      <c r="P19" s="604">
        <f>ROUND(O19*0.2409,2)</f>
        <v>21.97</v>
      </c>
      <c r="Q19" s="615">
        <f>O19+P19</f>
        <v>113.17</v>
      </c>
    </row>
    <row r="20" spans="1:17" s="594" customFormat="1" ht="17.25" thickBot="1" x14ac:dyDescent="0.3">
      <c r="A20" s="597" t="s">
        <v>1901</v>
      </c>
      <c r="B20" s="1755">
        <f>B21+B33+B62+B74</f>
        <v>2076.9996300000003</v>
      </c>
      <c r="C20" s="1732">
        <f>C21+C33+C62+C74</f>
        <v>13.062890754716982</v>
      </c>
      <c r="D20" s="1726"/>
      <c r="E20" s="1726"/>
      <c r="F20" s="1726"/>
      <c r="G20" s="1732">
        <f>G21+G33+G62+G74</f>
        <v>5541.1299999999992</v>
      </c>
      <c r="H20" s="1732">
        <f>H21+H33+H62+H74</f>
        <v>1334.88</v>
      </c>
      <c r="I20" s="1733">
        <f>I21+I33+I62+I74</f>
        <v>6876.0099999999993</v>
      </c>
      <c r="J20" s="1725">
        <f>J21+J33+J62+J74</f>
        <v>4823.7510627600004</v>
      </c>
      <c r="K20" s="1732">
        <f>K21+K33+K62+K74</f>
        <v>30.338056998490565</v>
      </c>
      <c r="L20" s="1726"/>
      <c r="M20" s="1726"/>
      <c r="N20" s="1726"/>
      <c r="O20" s="1732">
        <f>O21+O33+O62+O74</f>
        <v>26773.410000000003</v>
      </c>
      <c r="P20" s="1732">
        <f>P21+P33+P62+P74</f>
        <v>6449.76</v>
      </c>
      <c r="Q20" s="1733">
        <f>Q21+Q33+Q62+Q74</f>
        <v>33223.17</v>
      </c>
    </row>
    <row r="21" spans="1:17" ht="33" x14ac:dyDescent="0.25">
      <c r="A21" s="734" t="s">
        <v>1898</v>
      </c>
      <c r="B21" s="1756">
        <f>SUM(B22:B32)</f>
        <v>404</v>
      </c>
      <c r="C21" s="1729">
        <f>SUM(C22:C32)</f>
        <v>2.540880503144654</v>
      </c>
      <c r="D21" s="1730"/>
      <c r="E21" s="1730"/>
      <c r="F21" s="1730"/>
      <c r="G21" s="1729">
        <f>SUM(G22:G32)</f>
        <v>1616.1999999999998</v>
      </c>
      <c r="H21" s="1729">
        <f>SUM(H22:H32)</f>
        <v>389.34000000000003</v>
      </c>
      <c r="I21" s="1731">
        <f>SUM(I22:I32)</f>
        <v>2005.5400000000002</v>
      </c>
      <c r="J21" s="1728">
        <f>SUM(J22:J32)</f>
        <v>892.75082066000004</v>
      </c>
      <c r="K21" s="1729">
        <f>SUM(K22:K32)</f>
        <v>5.6147850355974835</v>
      </c>
      <c r="L21" s="1730"/>
      <c r="M21" s="1730"/>
      <c r="N21" s="1730"/>
      <c r="O21" s="1729">
        <f>SUM(O22:O32)</f>
        <v>7402.0599999999995</v>
      </c>
      <c r="P21" s="1729">
        <f>SUM(P22:P32)</f>
        <v>1783.1699999999998</v>
      </c>
      <c r="Q21" s="1731">
        <f>SUM(Q22:Q32)</f>
        <v>9185.23</v>
      </c>
    </row>
    <row r="22" spans="1:17" ht="18.75" customHeight="1" x14ac:dyDescent="0.25">
      <c r="A22" s="603" t="s">
        <v>1902</v>
      </c>
      <c r="B22" s="1757">
        <v>40</v>
      </c>
      <c r="C22" s="604">
        <f>B22/159</f>
        <v>0.25157232704402516</v>
      </c>
      <c r="D22" s="605">
        <v>10.962</v>
      </c>
      <c r="E22" s="605">
        <f>C22*D22*159</f>
        <v>438.47999999999996</v>
      </c>
      <c r="F22" s="606">
        <v>0.5</v>
      </c>
      <c r="G22" s="605">
        <f>ROUND(E22*F22,2)</f>
        <v>219.24</v>
      </c>
      <c r="H22" s="605">
        <f>ROUND(G22*0.2409,2)</f>
        <v>52.81</v>
      </c>
      <c r="I22" s="607">
        <f>G22+H22</f>
        <v>272.05</v>
      </c>
      <c r="J22" s="739">
        <v>118.99999999999999</v>
      </c>
      <c r="K22" s="604">
        <f>J22/159</f>
        <v>0.74842767295597479</v>
      </c>
      <c r="L22" s="605">
        <v>10.962</v>
      </c>
      <c r="M22" s="605">
        <f t="shared" ref="M22:M32" si="0">K22*L22*159</f>
        <v>1304.4779999999998</v>
      </c>
      <c r="N22" s="606">
        <v>1</v>
      </c>
      <c r="O22" s="605">
        <f t="shared" ref="O22:O32" si="1">ROUND(M22*N22,2)</f>
        <v>1304.48</v>
      </c>
      <c r="P22" s="605">
        <f>ROUND(O22*0.2409,2)</f>
        <v>314.25</v>
      </c>
      <c r="Q22" s="607">
        <f t="shared" ref="Q22:Q70" si="2">O22+P22</f>
        <v>1618.73</v>
      </c>
    </row>
    <row r="23" spans="1:17" ht="18.75" customHeight="1" x14ac:dyDescent="0.25">
      <c r="A23" s="603" t="s">
        <v>1903</v>
      </c>
      <c r="B23" s="1757">
        <v>16</v>
      </c>
      <c r="C23" s="604">
        <f t="shared" ref="C23:C85" si="3">B23/159</f>
        <v>0.10062893081761007</v>
      </c>
      <c r="D23" s="605">
        <v>7.86</v>
      </c>
      <c r="E23" s="605">
        <f>C23*D23*159</f>
        <v>125.76000000000002</v>
      </c>
      <c r="F23" s="606">
        <v>0.5</v>
      </c>
      <c r="G23" s="605">
        <f>ROUND(E23*F23,2)</f>
        <v>62.88</v>
      </c>
      <c r="H23" s="605">
        <f t="shared" ref="H23:H32" si="4">ROUND(G23*0.2409,2)</f>
        <v>15.15</v>
      </c>
      <c r="I23" s="607">
        <f>G23+H23</f>
        <v>78.03</v>
      </c>
      <c r="J23" s="739">
        <v>16</v>
      </c>
      <c r="K23" s="604">
        <f t="shared" ref="K23:K86" si="5">J23/159</f>
        <v>0.10062893081761007</v>
      </c>
      <c r="L23" s="605">
        <v>7.86</v>
      </c>
      <c r="M23" s="605">
        <f t="shared" si="0"/>
        <v>125.76000000000002</v>
      </c>
      <c r="N23" s="606">
        <v>1</v>
      </c>
      <c r="O23" s="605">
        <f t="shared" si="1"/>
        <v>125.76</v>
      </c>
      <c r="P23" s="605">
        <f t="shared" ref="P23:P32" si="6">ROUND(O23*0.2409,2)</f>
        <v>30.3</v>
      </c>
      <c r="Q23" s="607">
        <f t="shared" si="2"/>
        <v>156.06</v>
      </c>
    </row>
    <row r="24" spans="1:17" ht="18.75" customHeight="1" x14ac:dyDescent="0.25">
      <c r="A24" s="603" t="s">
        <v>1904</v>
      </c>
      <c r="B24" s="741"/>
      <c r="C24" s="604"/>
      <c r="D24" s="605"/>
      <c r="E24" s="605"/>
      <c r="F24" s="606"/>
      <c r="G24" s="605"/>
      <c r="H24" s="605"/>
      <c r="I24" s="607"/>
      <c r="J24" s="739">
        <v>40</v>
      </c>
      <c r="K24" s="604">
        <f t="shared" si="5"/>
        <v>0.25157232704402516</v>
      </c>
      <c r="L24" s="605">
        <v>10.8</v>
      </c>
      <c r="M24" s="605">
        <f t="shared" si="0"/>
        <v>432.00000000000006</v>
      </c>
      <c r="N24" s="606">
        <v>1</v>
      </c>
      <c r="O24" s="605">
        <f t="shared" si="1"/>
        <v>432</v>
      </c>
      <c r="P24" s="605">
        <f t="shared" si="6"/>
        <v>104.07</v>
      </c>
      <c r="Q24" s="607">
        <f t="shared" si="2"/>
        <v>536.06999999999994</v>
      </c>
    </row>
    <row r="25" spans="1:17" ht="18.75" customHeight="1" x14ac:dyDescent="0.25">
      <c r="A25" s="603" t="s">
        <v>1905</v>
      </c>
      <c r="B25" s="1757">
        <v>40</v>
      </c>
      <c r="C25" s="604">
        <f t="shared" si="3"/>
        <v>0.25157232704402516</v>
      </c>
      <c r="D25" s="605">
        <v>8.1349999999999998</v>
      </c>
      <c r="E25" s="605">
        <f t="shared" ref="E25:E32" si="7">C25*D25*159</f>
        <v>325.39999999999998</v>
      </c>
      <c r="F25" s="606">
        <v>0.5</v>
      </c>
      <c r="G25" s="605">
        <f t="shared" ref="G25:G32" si="8">ROUND(E25*F25,2)</f>
        <v>162.69999999999999</v>
      </c>
      <c r="H25" s="605">
        <f t="shared" si="4"/>
        <v>39.19</v>
      </c>
      <c r="I25" s="607">
        <f t="shared" ref="I25:I39" si="9">G25+H25</f>
        <v>201.89</v>
      </c>
      <c r="J25" s="739">
        <v>102.99999966</v>
      </c>
      <c r="K25" s="604">
        <f t="shared" si="5"/>
        <v>0.64779874000000004</v>
      </c>
      <c r="L25" s="605">
        <v>8.1349999999999998</v>
      </c>
      <c r="M25" s="605">
        <f t="shared" si="0"/>
        <v>837.90499723410005</v>
      </c>
      <c r="N25" s="606">
        <v>1</v>
      </c>
      <c r="O25" s="605">
        <f t="shared" si="1"/>
        <v>837.9</v>
      </c>
      <c r="P25" s="605">
        <f t="shared" si="6"/>
        <v>201.85</v>
      </c>
      <c r="Q25" s="607">
        <f t="shared" si="2"/>
        <v>1039.75</v>
      </c>
    </row>
    <row r="26" spans="1:17" ht="18.75" customHeight="1" x14ac:dyDescent="0.25">
      <c r="A26" s="603" t="s">
        <v>1906</v>
      </c>
      <c r="B26" s="1757">
        <v>64</v>
      </c>
      <c r="C26" s="604">
        <f t="shared" si="3"/>
        <v>0.40251572327044027</v>
      </c>
      <c r="D26" s="605">
        <v>7.86</v>
      </c>
      <c r="E26" s="605">
        <f t="shared" si="7"/>
        <v>503.04000000000008</v>
      </c>
      <c r="F26" s="606">
        <v>0.5</v>
      </c>
      <c r="G26" s="605">
        <f t="shared" si="8"/>
        <v>251.52</v>
      </c>
      <c r="H26" s="605">
        <f t="shared" si="4"/>
        <v>60.59</v>
      </c>
      <c r="I26" s="607">
        <f t="shared" si="9"/>
        <v>312.11</v>
      </c>
      <c r="J26" s="739">
        <v>95</v>
      </c>
      <c r="K26" s="604">
        <f t="shared" si="5"/>
        <v>0.59748427672955973</v>
      </c>
      <c r="L26" s="605">
        <v>7.86</v>
      </c>
      <c r="M26" s="605">
        <f t="shared" si="0"/>
        <v>746.7</v>
      </c>
      <c r="N26" s="606">
        <v>1</v>
      </c>
      <c r="O26" s="605">
        <f t="shared" si="1"/>
        <v>746.7</v>
      </c>
      <c r="P26" s="605">
        <f t="shared" si="6"/>
        <v>179.88</v>
      </c>
      <c r="Q26" s="607">
        <f t="shared" si="2"/>
        <v>926.58</v>
      </c>
    </row>
    <row r="27" spans="1:17" ht="18.75" customHeight="1" x14ac:dyDescent="0.25">
      <c r="A27" s="603" t="s">
        <v>1906</v>
      </c>
      <c r="B27" s="1757">
        <v>40</v>
      </c>
      <c r="C27" s="604">
        <f t="shared" si="3"/>
        <v>0.25157232704402516</v>
      </c>
      <c r="D27" s="605">
        <v>7.86</v>
      </c>
      <c r="E27" s="605">
        <f t="shared" si="7"/>
        <v>314.39999999999998</v>
      </c>
      <c r="F27" s="606">
        <v>0.5</v>
      </c>
      <c r="G27" s="605">
        <f t="shared" si="8"/>
        <v>157.19999999999999</v>
      </c>
      <c r="H27" s="605">
        <f t="shared" si="4"/>
        <v>37.869999999999997</v>
      </c>
      <c r="I27" s="607">
        <f t="shared" si="9"/>
        <v>195.07</v>
      </c>
      <c r="J27" s="739">
        <v>120.00000000000001</v>
      </c>
      <c r="K27" s="604">
        <f t="shared" si="5"/>
        <v>0.75471698113207553</v>
      </c>
      <c r="L27" s="605">
        <v>7.86</v>
      </c>
      <c r="M27" s="605">
        <f t="shared" si="0"/>
        <v>943.2</v>
      </c>
      <c r="N27" s="606">
        <v>1</v>
      </c>
      <c r="O27" s="605">
        <f t="shared" si="1"/>
        <v>943.2</v>
      </c>
      <c r="P27" s="605">
        <f t="shared" si="6"/>
        <v>227.22</v>
      </c>
      <c r="Q27" s="607">
        <f t="shared" si="2"/>
        <v>1170.42</v>
      </c>
    </row>
    <row r="28" spans="1:17" ht="18.75" customHeight="1" x14ac:dyDescent="0.25">
      <c r="A28" s="603" t="s">
        <v>1906</v>
      </c>
      <c r="B28" s="1757">
        <v>40</v>
      </c>
      <c r="C28" s="604">
        <f t="shared" si="3"/>
        <v>0.25157232704402516</v>
      </c>
      <c r="D28" s="605">
        <v>7.86</v>
      </c>
      <c r="E28" s="605">
        <f t="shared" si="7"/>
        <v>314.39999999999998</v>
      </c>
      <c r="F28" s="606">
        <v>0.5</v>
      </c>
      <c r="G28" s="605">
        <f t="shared" si="8"/>
        <v>157.19999999999999</v>
      </c>
      <c r="H28" s="605">
        <f t="shared" si="4"/>
        <v>37.869999999999997</v>
      </c>
      <c r="I28" s="607">
        <f t="shared" si="9"/>
        <v>195.07</v>
      </c>
      <c r="J28" s="739">
        <v>120.00000000000001</v>
      </c>
      <c r="K28" s="604">
        <f t="shared" si="5"/>
        <v>0.75471698113207553</v>
      </c>
      <c r="L28" s="605">
        <v>7.86</v>
      </c>
      <c r="M28" s="605">
        <f t="shared" si="0"/>
        <v>943.2</v>
      </c>
      <c r="N28" s="606">
        <v>1</v>
      </c>
      <c r="O28" s="605">
        <f t="shared" si="1"/>
        <v>943.2</v>
      </c>
      <c r="P28" s="605">
        <f t="shared" si="6"/>
        <v>227.22</v>
      </c>
      <c r="Q28" s="607">
        <f t="shared" si="2"/>
        <v>1170.42</v>
      </c>
    </row>
    <row r="29" spans="1:17" ht="18.75" customHeight="1" x14ac:dyDescent="0.25">
      <c r="A29" s="603" t="s">
        <v>1906</v>
      </c>
      <c r="B29" s="1757">
        <v>55.999999999999993</v>
      </c>
      <c r="C29" s="604">
        <f t="shared" si="3"/>
        <v>0.3522012578616352</v>
      </c>
      <c r="D29" s="605">
        <v>7.86</v>
      </c>
      <c r="E29" s="605">
        <f t="shared" si="7"/>
        <v>440.16</v>
      </c>
      <c r="F29" s="606">
        <v>0.5</v>
      </c>
      <c r="G29" s="605">
        <f t="shared" si="8"/>
        <v>220.08</v>
      </c>
      <c r="H29" s="605">
        <f t="shared" si="4"/>
        <v>53.02</v>
      </c>
      <c r="I29" s="607">
        <f t="shared" si="9"/>
        <v>273.10000000000002</v>
      </c>
      <c r="J29" s="739">
        <v>115.99999999999999</v>
      </c>
      <c r="K29" s="604">
        <f t="shared" si="5"/>
        <v>0.72955974842767291</v>
      </c>
      <c r="L29" s="605">
        <v>7.86</v>
      </c>
      <c r="M29" s="605">
        <f t="shared" si="0"/>
        <v>911.76</v>
      </c>
      <c r="N29" s="606">
        <v>1</v>
      </c>
      <c r="O29" s="605">
        <f t="shared" si="1"/>
        <v>911.76</v>
      </c>
      <c r="P29" s="605">
        <f t="shared" si="6"/>
        <v>219.64</v>
      </c>
      <c r="Q29" s="607">
        <f t="shared" si="2"/>
        <v>1131.4000000000001</v>
      </c>
    </row>
    <row r="30" spans="1:17" ht="18.75" customHeight="1" x14ac:dyDescent="0.25">
      <c r="A30" s="603" t="s">
        <v>198</v>
      </c>
      <c r="B30" s="1757">
        <v>20</v>
      </c>
      <c r="C30" s="604">
        <f t="shared" si="3"/>
        <v>0.12578616352201258</v>
      </c>
      <c r="D30" s="605">
        <v>6.83</v>
      </c>
      <c r="E30" s="605">
        <f t="shared" si="7"/>
        <v>136.6</v>
      </c>
      <c r="F30" s="606">
        <v>0.5</v>
      </c>
      <c r="G30" s="605">
        <f t="shared" si="8"/>
        <v>68.3</v>
      </c>
      <c r="H30" s="605">
        <f t="shared" si="4"/>
        <v>16.45</v>
      </c>
      <c r="I30" s="607">
        <f t="shared" si="9"/>
        <v>84.75</v>
      </c>
      <c r="J30" s="739">
        <v>19.750820999999998</v>
      </c>
      <c r="K30" s="604">
        <f t="shared" si="5"/>
        <v>0.124219</v>
      </c>
      <c r="L30" s="605">
        <v>6.83</v>
      </c>
      <c r="M30" s="605">
        <f t="shared" si="0"/>
        <v>134.89810743000001</v>
      </c>
      <c r="N30" s="606">
        <v>1</v>
      </c>
      <c r="O30" s="605">
        <f>ROUND(M30*N30,2)</f>
        <v>134.9</v>
      </c>
      <c r="P30" s="605">
        <f t="shared" si="6"/>
        <v>32.5</v>
      </c>
      <c r="Q30" s="607">
        <f t="shared" si="2"/>
        <v>167.4</v>
      </c>
    </row>
    <row r="31" spans="1:17" ht="18.75" customHeight="1" x14ac:dyDescent="0.25">
      <c r="A31" s="603" t="s">
        <v>198</v>
      </c>
      <c r="B31" s="1757">
        <v>48</v>
      </c>
      <c r="C31" s="604">
        <f t="shared" si="3"/>
        <v>0.30188679245283018</v>
      </c>
      <c r="D31" s="605">
        <v>7.52</v>
      </c>
      <c r="E31" s="605">
        <f t="shared" si="7"/>
        <v>360.96</v>
      </c>
      <c r="F31" s="606">
        <v>0.5</v>
      </c>
      <c r="G31" s="605">
        <f t="shared" si="8"/>
        <v>180.48</v>
      </c>
      <c r="H31" s="605">
        <f t="shared" si="4"/>
        <v>43.48</v>
      </c>
      <c r="I31" s="607">
        <f t="shared" si="9"/>
        <v>223.95999999999998</v>
      </c>
      <c r="J31" s="739">
        <v>55.999999999999993</v>
      </c>
      <c r="K31" s="604">
        <f t="shared" si="5"/>
        <v>0.3522012578616352</v>
      </c>
      <c r="L31" s="605">
        <v>7.52</v>
      </c>
      <c r="M31" s="605">
        <f t="shared" si="0"/>
        <v>421.11999999999995</v>
      </c>
      <c r="N31" s="606">
        <v>1</v>
      </c>
      <c r="O31" s="605">
        <f t="shared" si="1"/>
        <v>421.12</v>
      </c>
      <c r="P31" s="605">
        <f t="shared" si="6"/>
        <v>101.45</v>
      </c>
      <c r="Q31" s="607">
        <f t="shared" si="2"/>
        <v>522.57000000000005</v>
      </c>
    </row>
    <row r="32" spans="1:17" ht="18.75" customHeight="1" thickBot="1" x14ac:dyDescent="0.3">
      <c r="A32" s="603" t="s">
        <v>198</v>
      </c>
      <c r="B32" s="1757">
        <v>40</v>
      </c>
      <c r="C32" s="604">
        <f t="shared" si="3"/>
        <v>0.25157232704402516</v>
      </c>
      <c r="D32" s="605">
        <v>6.83</v>
      </c>
      <c r="E32" s="605">
        <f t="shared" si="7"/>
        <v>273.2</v>
      </c>
      <c r="F32" s="606">
        <v>0.5</v>
      </c>
      <c r="G32" s="605">
        <f t="shared" si="8"/>
        <v>136.6</v>
      </c>
      <c r="H32" s="605">
        <f t="shared" si="4"/>
        <v>32.909999999999997</v>
      </c>
      <c r="I32" s="607">
        <f t="shared" si="9"/>
        <v>169.51</v>
      </c>
      <c r="J32" s="739">
        <v>88</v>
      </c>
      <c r="K32" s="604">
        <f t="shared" si="5"/>
        <v>0.55345911949685533</v>
      </c>
      <c r="L32" s="605">
        <v>6.83</v>
      </c>
      <c r="M32" s="605">
        <f t="shared" si="0"/>
        <v>601.04</v>
      </c>
      <c r="N32" s="606">
        <v>1</v>
      </c>
      <c r="O32" s="605">
        <f t="shared" si="1"/>
        <v>601.04</v>
      </c>
      <c r="P32" s="605">
        <f t="shared" si="6"/>
        <v>144.79</v>
      </c>
      <c r="Q32" s="607">
        <f t="shared" si="2"/>
        <v>745.82999999999993</v>
      </c>
    </row>
    <row r="33" spans="1:17" ht="49.5" x14ac:dyDescent="0.25">
      <c r="A33" s="734" t="s">
        <v>9</v>
      </c>
      <c r="B33" s="1756">
        <f>SUM(B34:B61)</f>
        <v>854.99963000000002</v>
      </c>
      <c r="C33" s="1729">
        <f>SUM(C34:C61)</f>
        <v>5.3773561635220126</v>
      </c>
      <c r="D33" s="1730"/>
      <c r="E33" s="1730"/>
      <c r="F33" s="1734"/>
      <c r="G33" s="1730">
        <f>SUM(G34:G61)</f>
        <v>2458.5199999999995</v>
      </c>
      <c r="H33" s="1730">
        <f t="shared" ref="H33" si="10">SUM(H34:H61)</f>
        <v>592.25</v>
      </c>
      <c r="I33" s="1735">
        <f t="shared" si="9"/>
        <v>3050.7699999999995</v>
      </c>
      <c r="J33" s="1728">
        <f>SUM(J34:J61)</f>
        <v>2436.0002420999999</v>
      </c>
      <c r="K33" s="1729">
        <f>SUM(K34:K61)</f>
        <v>15.320756239622641</v>
      </c>
      <c r="L33" s="1730"/>
      <c r="M33" s="1730"/>
      <c r="N33" s="1734"/>
      <c r="O33" s="1730">
        <f>SUM(O34:O61)</f>
        <v>14005.87</v>
      </c>
      <c r="P33" s="1730">
        <f t="shared" ref="P33:Q33" si="11">SUM(P34:P61)</f>
        <v>3374.0199999999995</v>
      </c>
      <c r="Q33" s="1735">
        <f t="shared" si="11"/>
        <v>17379.89</v>
      </c>
    </row>
    <row r="34" spans="1:17" x14ac:dyDescent="0.25">
      <c r="A34" s="603" t="s">
        <v>1217</v>
      </c>
      <c r="B34" s="1757">
        <v>48</v>
      </c>
      <c r="C34" s="604">
        <f t="shared" si="3"/>
        <v>0.30188679245283018</v>
      </c>
      <c r="D34" s="605">
        <v>5.7750000000000004</v>
      </c>
      <c r="E34" s="605">
        <f t="shared" ref="E34:E39" si="12">C34*D34*159</f>
        <v>277.2</v>
      </c>
      <c r="F34" s="609">
        <v>0.5</v>
      </c>
      <c r="G34" s="605">
        <f t="shared" ref="G34:G39" si="13">ROUND(E34*F34,2)</f>
        <v>138.6</v>
      </c>
      <c r="H34" s="605">
        <f>ROUND(G34*0.2409,2)</f>
        <v>33.39</v>
      </c>
      <c r="I34" s="607">
        <f t="shared" si="9"/>
        <v>171.99</v>
      </c>
      <c r="J34" s="739">
        <v>120.00000000000001</v>
      </c>
      <c r="K34" s="604">
        <f t="shared" si="5"/>
        <v>0.75471698113207553</v>
      </c>
      <c r="L34" s="605">
        <v>5.7750000000000004</v>
      </c>
      <c r="M34" s="605">
        <f t="shared" ref="M34:M60" si="14">K34*L34*159</f>
        <v>693.00000000000011</v>
      </c>
      <c r="N34" s="609">
        <v>1</v>
      </c>
      <c r="O34" s="605">
        <f t="shared" ref="O34:O63" si="15">ROUND(M34*N34,2)</f>
        <v>693</v>
      </c>
      <c r="P34" s="605">
        <f>ROUND(O34*0.2409,2)</f>
        <v>166.94</v>
      </c>
      <c r="Q34" s="607">
        <f t="shared" si="2"/>
        <v>859.94</v>
      </c>
    </row>
    <row r="35" spans="1:17" x14ac:dyDescent="0.25">
      <c r="A35" s="603" t="s">
        <v>1217</v>
      </c>
      <c r="B35" s="1757">
        <v>8</v>
      </c>
      <c r="C35" s="604">
        <f t="shared" si="3"/>
        <v>5.0314465408805034E-2</v>
      </c>
      <c r="D35" s="605">
        <v>5.7750000000000004</v>
      </c>
      <c r="E35" s="605">
        <f t="shared" si="12"/>
        <v>46.20000000000001</v>
      </c>
      <c r="F35" s="609">
        <v>0.5</v>
      </c>
      <c r="G35" s="605">
        <f t="shared" si="13"/>
        <v>23.1</v>
      </c>
      <c r="H35" s="605">
        <f t="shared" ref="H35:H89" si="16">ROUND(G35*0.2409,2)</f>
        <v>5.56</v>
      </c>
      <c r="I35" s="607">
        <f t="shared" si="9"/>
        <v>28.66</v>
      </c>
      <c r="J35" s="739">
        <v>48</v>
      </c>
      <c r="K35" s="604">
        <f t="shared" si="5"/>
        <v>0.30188679245283018</v>
      </c>
      <c r="L35" s="605">
        <v>5.7750000000000004</v>
      </c>
      <c r="M35" s="605">
        <f t="shared" si="14"/>
        <v>277.2</v>
      </c>
      <c r="N35" s="609">
        <v>1</v>
      </c>
      <c r="O35" s="605">
        <f t="shared" si="15"/>
        <v>277.2</v>
      </c>
      <c r="P35" s="605">
        <f t="shared" ref="P35:P89" si="17">ROUND(O35*0.2409,2)</f>
        <v>66.78</v>
      </c>
      <c r="Q35" s="607">
        <f t="shared" si="2"/>
        <v>343.98</v>
      </c>
    </row>
    <row r="36" spans="1:17" x14ac:dyDescent="0.25">
      <c r="A36" s="603" t="s">
        <v>1217</v>
      </c>
      <c r="B36" s="1757">
        <v>80</v>
      </c>
      <c r="C36" s="604">
        <f t="shared" si="3"/>
        <v>0.50314465408805031</v>
      </c>
      <c r="D36" s="610">
        <v>5.7750000000000004</v>
      </c>
      <c r="E36" s="610">
        <f t="shared" si="12"/>
        <v>462.00000000000006</v>
      </c>
      <c r="F36" s="1117">
        <v>0.5</v>
      </c>
      <c r="G36" s="610">
        <f t="shared" si="13"/>
        <v>231</v>
      </c>
      <c r="H36" s="610">
        <f t="shared" si="16"/>
        <v>55.65</v>
      </c>
      <c r="I36" s="611">
        <f t="shared" si="9"/>
        <v>286.64999999999998</v>
      </c>
      <c r="J36" s="739">
        <v>136</v>
      </c>
      <c r="K36" s="604">
        <f t="shared" si="5"/>
        <v>0.85534591194968557</v>
      </c>
      <c r="L36" s="610">
        <v>5.7750000000000004</v>
      </c>
      <c r="M36" s="610">
        <f t="shared" si="14"/>
        <v>785.40000000000009</v>
      </c>
      <c r="N36" s="1117">
        <v>1</v>
      </c>
      <c r="O36" s="610">
        <f t="shared" si="15"/>
        <v>785.4</v>
      </c>
      <c r="P36" s="605">
        <f t="shared" si="17"/>
        <v>189.2</v>
      </c>
      <c r="Q36" s="611">
        <f t="shared" si="2"/>
        <v>974.59999999999991</v>
      </c>
    </row>
    <row r="37" spans="1:17" x14ac:dyDescent="0.25">
      <c r="A37" s="603" t="s">
        <v>1217</v>
      </c>
      <c r="B37" s="1757">
        <v>48</v>
      </c>
      <c r="C37" s="604">
        <f t="shared" si="3"/>
        <v>0.30188679245283018</v>
      </c>
      <c r="D37" s="605">
        <v>5.7750000000000004</v>
      </c>
      <c r="E37" s="605">
        <f t="shared" si="12"/>
        <v>277.2</v>
      </c>
      <c r="F37" s="609">
        <v>0.5</v>
      </c>
      <c r="G37" s="605">
        <f t="shared" si="13"/>
        <v>138.6</v>
      </c>
      <c r="H37" s="605">
        <f t="shared" si="16"/>
        <v>33.39</v>
      </c>
      <c r="I37" s="607">
        <f t="shared" si="9"/>
        <v>171.99</v>
      </c>
      <c r="J37" s="739">
        <v>144</v>
      </c>
      <c r="K37" s="604">
        <f t="shared" si="5"/>
        <v>0.90566037735849059</v>
      </c>
      <c r="L37" s="605">
        <v>5.7750000000000004</v>
      </c>
      <c r="M37" s="605">
        <f t="shared" si="14"/>
        <v>831.6</v>
      </c>
      <c r="N37" s="609">
        <v>1</v>
      </c>
      <c r="O37" s="605">
        <f t="shared" si="15"/>
        <v>831.6</v>
      </c>
      <c r="P37" s="605">
        <f t="shared" si="17"/>
        <v>200.33</v>
      </c>
      <c r="Q37" s="607">
        <f t="shared" si="2"/>
        <v>1031.93</v>
      </c>
    </row>
    <row r="38" spans="1:17" x14ac:dyDescent="0.25">
      <c r="A38" s="603" t="s">
        <v>1217</v>
      </c>
      <c r="B38" s="1757">
        <v>24</v>
      </c>
      <c r="C38" s="604">
        <f t="shared" si="3"/>
        <v>0.15094339622641509</v>
      </c>
      <c r="D38" s="605">
        <v>5.72</v>
      </c>
      <c r="E38" s="605">
        <f t="shared" si="12"/>
        <v>137.28</v>
      </c>
      <c r="F38" s="609">
        <v>0.5</v>
      </c>
      <c r="G38" s="605">
        <f t="shared" si="13"/>
        <v>68.64</v>
      </c>
      <c r="H38" s="605">
        <f t="shared" si="16"/>
        <v>16.54</v>
      </c>
      <c r="I38" s="607">
        <f t="shared" si="9"/>
        <v>85.18</v>
      </c>
      <c r="J38" s="739">
        <v>48</v>
      </c>
      <c r="K38" s="604">
        <f t="shared" si="5"/>
        <v>0.30188679245283018</v>
      </c>
      <c r="L38" s="605">
        <v>5.72</v>
      </c>
      <c r="M38" s="605">
        <f t="shared" si="14"/>
        <v>274.56</v>
      </c>
      <c r="N38" s="609">
        <v>1</v>
      </c>
      <c r="O38" s="605">
        <f t="shared" si="15"/>
        <v>274.56</v>
      </c>
      <c r="P38" s="605">
        <f t="shared" si="17"/>
        <v>66.14</v>
      </c>
      <c r="Q38" s="607">
        <f t="shared" si="2"/>
        <v>340.7</v>
      </c>
    </row>
    <row r="39" spans="1:17" x14ac:dyDescent="0.25">
      <c r="A39" s="603" t="s">
        <v>1217</v>
      </c>
      <c r="B39" s="1757">
        <v>48</v>
      </c>
      <c r="C39" s="604">
        <f t="shared" si="3"/>
        <v>0.30188679245283018</v>
      </c>
      <c r="D39" s="605">
        <v>5.7750000000000004</v>
      </c>
      <c r="E39" s="605">
        <f t="shared" si="12"/>
        <v>277.2</v>
      </c>
      <c r="F39" s="609">
        <v>0.5</v>
      </c>
      <c r="G39" s="605">
        <f t="shared" si="13"/>
        <v>138.6</v>
      </c>
      <c r="H39" s="605">
        <f t="shared" si="16"/>
        <v>33.39</v>
      </c>
      <c r="I39" s="607">
        <f t="shared" si="9"/>
        <v>171.99</v>
      </c>
      <c r="J39" s="739">
        <v>136</v>
      </c>
      <c r="K39" s="604">
        <f t="shared" si="5"/>
        <v>0.85534591194968557</v>
      </c>
      <c r="L39" s="605">
        <v>5.7750000000000004</v>
      </c>
      <c r="M39" s="605">
        <f t="shared" si="14"/>
        <v>785.40000000000009</v>
      </c>
      <c r="N39" s="609">
        <v>1</v>
      </c>
      <c r="O39" s="605">
        <f t="shared" si="15"/>
        <v>785.4</v>
      </c>
      <c r="P39" s="605">
        <f t="shared" si="17"/>
        <v>189.2</v>
      </c>
      <c r="Q39" s="607">
        <f t="shared" si="2"/>
        <v>974.59999999999991</v>
      </c>
    </row>
    <row r="40" spans="1:17" x14ac:dyDescent="0.25">
      <c r="A40" s="603" t="s">
        <v>1217</v>
      </c>
      <c r="B40" s="741"/>
      <c r="C40" s="604"/>
      <c r="D40" s="605"/>
      <c r="E40" s="605"/>
      <c r="F40" s="609"/>
      <c r="G40" s="605"/>
      <c r="H40" s="605"/>
      <c r="I40" s="607"/>
      <c r="J40" s="739">
        <v>72</v>
      </c>
      <c r="K40" s="604">
        <f t="shared" si="5"/>
        <v>0.45283018867924529</v>
      </c>
      <c r="L40" s="605">
        <v>5.7750000000000004</v>
      </c>
      <c r="M40" s="605">
        <f t="shared" si="14"/>
        <v>415.8</v>
      </c>
      <c r="N40" s="609">
        <v>1</v>
      </c>
      <c r="O40" s="605">
        <f t="shared" si="15"/>
        <v>415.8</v>
      </c>
      <c r="P40" s="605">
        <f t="shared" si="17"/>
        <v>100.17</v>
      </c>
      <c r="Q40" s="607">
        <f t="shared" si="2"/>
        <v>515.97</v>
      </c>
    </row>
    <row r="41" spans="1:17" x14ac:dyDescent="0.25">
      <c r="A41" s="603" t="s">
        <v>1217</v>
      </c>
      <c r="B41" s="741"/>
      <c r="C41" s="604"/>
      <c r="D41" s="605"/>
      <c r="E41" s="605"/>
      <c r="F41" s="609"/>
      <c r="G41" s="605"/>
      <c r="H41" s="605"/>
      <c r="I41" s="607"/>
      <c r="J41" s="739">
        <v>48</v>
      </c>
      <c r="K41" s="604">
        <f t="shared" si="5"/>
        <v>0.30188679245283018</v>
      </c>
      <c r="L41" s="605">
        <v>5.7750000000000004</v>
      </c>
      <c r="M41" s="605">
        <f t="shared" si="14"/>
        <v>277.2</v>
      </c>
      <c r="N41" s="609">
        <v>1</v>
      </c>
      <c r="O41" s="605">
        <f t="shared" si="15"/>
        <v>277.2</v>
      </c>
      <c r="P41" s="605">
        <f t="shared" si="17"/>
        <v>66.78</v>
      </c>
      <c r="Q41" s="607">
        <f t="shared" si="2"/>
        <v>343.98</v>
      </c>
    </row>
    <row r="42" spans="1:17" x14ac:dyDescent="0.25">
      <c r="A42" s="603" t="s">
        <v>1217</v>
      </c>
      <c r="B42" s="1757">
        <v>24</v>
      </c>
      <c r="C42" s="604">
        <f t="shared" si="3"/>
        <v>0.15094339622641509</v>
      </c>
      <c r="D42" s="605">
        <v>5.7750000000000004</v>
      </c>
      <c r="E42" s="605">
        <f>C42*D42*159</f>
        <v>138.6</v>
      </c>
      <c r="F42" s="609">
        <v>0.5</v>
      </c>
      <c r="G42" s="605">
        <f>ROUND(E42*F42,2)</f>
        <v>69.3</v>
      </c>
      <c r="H42" s="605">
        <f t="shared" si="16"/>
        <v>16.690000000000001</v>
      </c>
      <c r="I42" s="607">
        <f>G42+H42</f>
        <v>85.99</v>
      </c>
      <c r="J42" s="739">
        <v>72</v>
      </c>
      <c r="K42" s="604">
        <f t="shared" si="5"/>
        <v>0.45283018867924529</v>
      </c>
      <c r="L42" s="605">
        <v>5.7750000000000004</v>
      </c>
      <c r="M42" s="605">
        <f t="shared" si="14"/>
        <v>415.8</v>
      </c>
      <c r="N42" s="609">
        <v>1</v>
      </c>
      <c r="O42" s="605">
        <f t="shared" si="15"/>
        <v>415.8</v>
      </c>
      <c r="P42" s="605">
        <f t="shared" si="17"/>
        <v>100.17</v>
      </c>
      <c r="Q42" s="607">
        <f t="shared" si="2"/>
        <v>515.97</v>
      </c>
    </row>
    <row r="43" spans="1:17" x14ac:dyDescent="0.25">
      <c r="A43" s="603" t="s">
        <v>1217</v>
      </c>
      <c r="B43" s="1757">
        <v>72</v>
      </c>
      <c r="C43" s="604">
        <f t="shared" si="3"/>
        <v>0.45283018867924529</v>
      </c>
      <c r="D43" s="605">
        <v>5.6639999999999997</v>
      </c>
      <c r="E43" s="605">
        <f>C43*D43*159</f>
        <v>407.80799999999999</v>
      </c>
      <c r="F43" s="609">
        <v>0.5</v>
      </c>
      <c r="G43" s="605">
        <f>ROUND(E43*F43,2)</f>
        <v>203.9</v>
      </c>
      <c r="H43" s="605">
        <f t="shared" si="16"/>
        <v>49.12</v>
      </c>
      <c r="I43" s="607">
        <f>G43+H43</f>
        <v>253.02</v>
      </c>
      <c r="J43" s="740"/>
      <c r="K43" s="604"/>
      <c r="L43" s="610"/>
      <c r="M43" s="610"/>
      <c r="N43" s="610"/>
      <c r="O43" s="610"/>
      <c r="P43" s="605"/>
      <c r="Q43" s="611"/>
    </row>
    <row r="44" spans="1:17" x14ac:dyDescent="0.25">
      <c r="A44" s="603" t="s">
        <v>1217</v>
      </c>
      <c r="B44" s="741"/>
      <c r="C44" s="604"/>
      <c r="D44" s="605"/>
      <c r="E44" s="605"/>
      <c r="F44" s="609"/>
      <c r="G44" s="605"/>
      <c r="H44" s="605"/>
      <c r="I44" s="607"/>
      <c r="J44" s="739">
        <v>136</v>
      </c>
      <c r="K44" s="604">
        <f t="shared" si="5"/>
        <v>0.85534591194968557</v>
      </c>
      <c r="L44" s="605">
        <v>5.7750000000000004</v>
      </c>
      <c r="M44" s="605">
        <f t="shared" si="14"/>
        <v>785.40000000000009</v>
      </c>
      <c r="N44" s="609">
        <v>1</v>
      </c>
      <c r="O44" s="605">
        <f t="shared" si="15"/>
        <v>785.4</v>
      </c>
      <c r="P44" s="605">
        <f t="shared" si="17"/>
        <v>189.2</v>
      </c>
      <c r="Q44" s="607">
        <f t="shared" si="2"/>
        <v>974.59999999999991</v>
      </c>
    </row>
    <row r="45" spans="1:17" x14ac:dyDescent="0.25">
      <c r="A45" s="603" t="s">
        <v>1217</v>
      </c>
      <c r="B45" s="741"/>
      <c r="C45" s="604"/>
      <c r="D45" s="605"/>
      <c r="E45" s="605"/>
      <c r="F45" s="609"/>
      <c r="G45" s="605"/>
      <c r="H45" s="605"/>
      <c r="I45" s="607"/>
      <c r="J45" s="739">
        <v>168</v>
      </c>
      <c r="K45" s="604">
        <f t="shared" si="5"/>
        <v>1.0566037735849056</v>
      </c>
      <c r="L45" s="605">
        <v>5.58</v>
      </c>
      <c r="M45" s="605">
        <f t="shared" si="14"/>
        <v>937.43999999999994</v>
      </c>
      <c r="N45" s="609">
        <v>1</v>
      </c>
      <c r="O45" s="605">
        <f t="shared" si="15"/>
        <v>937.44</v>
      </c>
      <c r="P45" s="605">
        <f t="shared" si="17"/>
        <v>225.83</v>
      </c>
      <c r="Q45" s="607">
        <f t="shared" si="2"/>
        <v>1163.27</v>
      </c>
    </row>
    <row r="46" spans="1:17" x14ac:dyDescent="0.25">
      <c r="A46" s="603" t="s">
        <v>1217</v>
      </c>
      <c r="B46" s="1757">
        <v>24</v>
      </c>
      <c r="C46" s="604">
        <f t="shared" si="3"/>
        <v>0.15094339622641509</v>
      </c>
      <c r="D46" s="605">
        <v>5.58</v>
      </c>
      <c r="E46" s="605">
        <f t="shared" ref="E46:E53" si="18">C46*D46*159</f>
        <v>133.92000000000002</v>
      </c>
      <c r="F46" s="609">
        <v>0.5</v>
      </c>
      <c r="G46" s="605">
        <f t="shared" ref="G46:G53" si="19">ROUND(E46*F46,2)</f>
        <v>66.959999999999994</v>
      </c>
      <c r="H46" s="605">
        <f t="shared" si="16"/>
        <v>16.13</v>
      </c>
      <c r="I46" s="607">
        <f t="shared" ref="I46:I53" si="20">G46+H46</f>
        <v>83.089999999999989</v>
      </c>
      <c r="J46" s="739">
        <v>96</v>
      </c>
      <c r="K46" s="604">
        <f t="shared" si="5"/>
        <v>0.60377358490566035</v>
      </c>
      <c r="L46" s="605">
        <v>5.58</v>
      </c>
      <c r="M46" s="605">
        <f t="shared" si="14"/>
        <v>535.68000000000006</v>
      </c>
      <c r="N46" s="609">
        <v>1</v>
      </c>
      <c r="O46" s="605">
        <f t="shared" si="15"/>
        <v>535.67999999999995</v>
      </c>
      <c r="P46" s="605">
        <f t="shared" si="17"/>
        <v>129.05000000000001</v>
      </c>
      <c r="Q46" s="607">
        <f t="shared" si="2"/>
        <v>664.73</v>
      </c>
    </row>
    <row r="47" spans="1:17" x14ac:dyDescent="0.25">
      <c r="A47" s="603" t="s">
        <v>1217</v>
      </c>
      <c r="B47" s="1757">
        <v>48</v>
      </c>
      <c r="C47" s="604">
        <f t="shared" si="3"/>
        <v>0.30188679245283018</v>
      </c>
      <c r="D47" s="605">
        <v>5.58</v>
      </c>
      <c r="E47" s="605">
        <f t="shared" si="18"/>
        <v>267.84000000000003</v>
      </c>
      <c r="F47" s="609">
        <v>0.5</v>
      </c>
      <c r="G47" s="605">
        <f t="shared" si="19"/>
        <v>133.91999999999999</v>
      </c>
      <c r="H47" s="605">
        <f t="shared" si="16"/>
        <v>32.26</v>
      </c>
      <c r="I47" s="607">
        <f t="shared" si="20"/>
        <v>166.17999999999998</v>
      </c>
      <c r="J47" s="739">
        <v>96</v>
      </c>
      <c r="K47" s="604">
        <f t="shared" si="5"/>
        <v>0.60377358490566035</v>
      </c>
      <c r="L47" s="605">
        <v>5.58</v>
      </c>
      <c r="M47" s="605">
        <f t="shared" si="14"/>
        <v>535.68000000000006</v>
      </c>
      <c r="N47" s="609">
        <v>1</v>
      </c>
      <c r="O47" s="605">
        <f t="shared" si="15"/>
        <v>535.67999999999995</v>
      </c>
      <c r="P47" s="605">
        <f t="shared" si="17"/>
        <v>129.05000000000001</v>
      </c>
      <c r="Q47" s="607">
        <f t="shared" si="2"/>
        <v>664.73</v>
      </c>
    </row>
    <row r="48" spans="1:17" x14ac:dyDescent="0.25">
      <c r="A48" s="603" t="s">
        <v>1217</v>
      </c>
      <c r="B48" s="1757">
        <v>11</v>
      </c>
      <c r="C48" s="604">
        <f t="shared" si="3"/>
        <v>6.9182389937106917E-2</v>
      </c>
      <c r="D48" s="605">
        <v>5.7750000000000004</v>
      </c>
      <c r="E48" s="605">
        <f t="shared" si="18"/>
        <v>63.524999999999999</v>
      </c>
      <c r="F48" s="609">
        <v>0.5</v>
      </c>
      <c r="G48" s="605">
        <f t="shared" si="19"/>
        <v>31.76</v>
      </c>
      <c r="H48" s="605">
        <f t="shared" si="16"/>
        <v>7.65</v>
      </c>
      <c r="I48" s="607">
        <f t="shared" si="20"/>
        <v>39.410000000000004</v>
      </c>
      <c r="J48" s="739">
        <v>37</v>
      </c>
      <c r="K48" s="604">
        <f t="shared" si="5"/>
        <v>0.23270440251572327</v>
      </c>
      <c r="L48" s="605">
        <v>5.7750000000000004</v>
      </c>
      <c r="M48" s="605">
        <f t="shared" si="14"/>
        <v>213.67500000000004</v>
      </c>
      <c r="N48" s="609">
        <v>1</v>
      </c>
      <c r="O48" s="605">
        <f t="shared" si="15"/>
        <v>213.68</v>
      </c>
      <c r="P48" s="605">
        <f t="shared" si="17"/>
        <v>51.48</v>
      </c>
      <c r="Q48" s="607">
        <f t="shared" si="2"/>
        <v>265.16000000000003</v>
      </c>
    </row>
    <row r="49" spans="1:17" x14ac:dyDescent="0.25">
      <c r="A49" s="603" t="s">
        <v>1907</v>
      </c>
      <c r="B49" s="1757">
        <v>48</v>
      </c>
      <c r="C49" s="604">
        <f t="shared" si="3"/>
        <v>0.30188679245283018</v>
      </c>
      <c r="D49" s="605">
        <v>5.7750000000000004</v>
      </c>
      <c r="E49" s="605">
        <f t="shared" si="18"/>
        <v>277.2</v>
      </c>
      <c r="F49" s="606">
        <v>0.5</v>
      </c>
      <c r="G49" s="605">
        <f t="shared" si="19"/>
        <v>138.6</v>
      </c>
      <c r="H49" s="605">
        <f t="shared" si="16"/>
        <v>33.39</v>
      </c>
      <c r="I49" s="607">
        <f t="shared" si="20"/>
        <v>171.99</v>
      </c>
      <c r="J49" s="739">
        <v>48</v>
      </c>
      <c r="K49" s="604">
        <f t="shared" si="5"/>
        <v>0.30188679245283018</v>
      </c>
      <c r="L49" s="605">
        <v>5.7750000000000004</v>
      </c>
      <c r="M49" s="605">
        <f t="shared" si="14"/>
        <v>277.2</v>
      </c>
      <c r="N49" s="606">
        <v>1</v>
      </c>
      <c r="O49" s="605">
        <f t="shared" si="15"/>
        <v>277.2</v>
      </c>
      <c r="P49" s="605">
        <f t="shared" si="17"/>
        <v>66.78</v>
      </c>
      <c r="Q49" s="607">
        <f t="shared" si="2"/>
        <v>343.98</v>
      </c>
    </row>
    <row r="50" spans="1:17" x14ac:dyDescent="0.25">
      <c r="A50" s="603" t="s">
        <v>1907</v>
      </c>
      <c r="B50" s="1757">
        <v>55.999999999999993</v>
      </c>
      <c r="C50" s="604">
        <f t="shared" si="3"/>
        <v>0.3522012578616352</v>
      </c>
      <c r="D50" s="605">
        <v>5.7750000000000004</v>
      </c>
      <c r="E50" s="605">
        <f t="shared" si="18"/>
        <v>323.40000000000003</v>
      </c>
      <c r="F50" s="606">
        <v>0.5</v>
      </c>
      <c r="G50" s="605">
        <f t="shared" si="19"/>
        <v>161.69999999999999</v>
      </c>
      <c r="H50" s="605">
        <f t="shared" si="16"/>
        <v>38.950000000000003</v>
      </c>
      <c r="I50" s="607">
        <f t="shared" si="20"/>
        <v>200.64999999999998</v>
      </c>
      <c r="J50" s="739">
        <v>120.00000000000001</v>
      </c>
      <c r="K50" s="604">
        <f t="shared" si="5"/>
        <v>0.75471698113207553</v>
      </c>
      <c r="L50" s="605">
        <v>5.7750000000000004</v>
      </c>
      <c r="M50" s="605">
        <f t="shared" si="14"/>
        <v>693.00000000000011</v>
      </c>
      <c r="N50" s="606">
        <v>1</v>
      </c>
      <c r="O50" s="605">
        <f t="shared" si="15"/>
        <v>693</v>
      </c>
      <c r="P50" s="605">
        <f t="shared" si="17"/>
        <v>166.94</v>
      </c>
      <c r="Q50" s="607">
        <f t="shared" si="2"/>
        <v>859.94</v>
      </c>
    </row>
    <row r="51" spans="1:17" ht="33" x14ac:dyDescent="0.25">
      <c r="A51" s="603" t="s">
        <v>1277</v>
      </c>
      <c r="B51" s="1757">
        <v>8</v>
      </c>
      <c r="C51" s="604">
        <f t="shared" si="3"/>
        <v>5.0314465408805034E-2</v>
      </c>
      <c r="D51" s="605">
        <v>5.7750000000000004</v>
      </c>
      <c r="E51" s="605">
        <f t="shared" si="18"/>
        <v>46.20000000000001</v>
      </c>
      <c r="F51" s="606">
        <v>0.5</v>
      </c>
      <c r="G51" s="605">
        <f t="shared" si="19"/>
        <v>23.1</v>
      </c>
      <c r="H51" s="605">
        <f t="shared" si="16"/>
        <v>5.56</v>
      </c>
      <c r="I51" s="607">
        <f t="shared" si="20"/>
        <v>28.66</v>
      </c>
      <c r="J51" s="739">
        <v>96</v>
      </c>
      <c r="K51" s="604">
        <f t="shared" si="5"/>
        <v>0.60377358490566035</v>
      </c>
      <c r="L51" s="605">
        <v>5.7750000000000004</v>
      </c>
      <c r="M51" s="605">
        <f t="shared" si="14"/>
        <v>554.4</v>
      </c>
      <c r="N51" s="606">
        <v>1</v>
      </c>
      <c r="O51" s="605">
        <f t="shared" si="15"/>
        <v>554.4</v>
      </c>
      <c r="P51" s="605">
        <f t="shared" si="17"/>
        <v>133.55000000000001</v>
      </c>
      <c r="Q51" s="607">
        <f t="shared" si="2"/>
        <v>687.95</v>
      </c>
    </row>
    <row r="52" spans="1:17" x14ac:dyDescent="0.25">
      <c r="A52" s="603" t="s">
        <v>1283</v>
      </c>
      <c r="B52" s="1757">
        <v>40</v>
      </c>
      <c r="C52" s="604">
        <f t="shared" si="3"/>
        <v>0.25157232704402516</v>
      </c>
      <c r="D52" s="605">
        <v>5.7750000000000004</v>
      </c>
      <c r="E52" s="605">
        <f t="shared" si="18"/>
        <v>231.00000000000003</v>
      </c>
      <c r="F52" s="606">
        <v>0.5</v>
      </c>
      <c r="G52" s="605">
        <f t="shared" si="19"/>
        <v>115.5</v>
      </c>
      <c r="H52" s="605">
        <f t="shared" si="16"/>
        <v>27.82</v>
      </c>
      <c r="I52" s="607">
        <f t="shared" si="20"/>
        <v>143.32</v>
      </c>
      <c r="J52" s="739">
        <v>104</v>
      </c>
      <c r="K52" s="604">
        <f t="shared" si="5"/>
        <v>0.65408805031446537</v>
      </c>
      <c r="L52" s="605">
        <v>5.7750000000000004</v>
      </c>
      <c r="M52" s="605">
        <f t="shared" si="14"/>
        <v>600.6</v>
      </c>
      <c r="N52" s="606">
        <v>1</v>
      </c>
      <c r="O52" s="605">
        <f t="shared" si="15"/>
        <v>600.6</v>
      </c>
      <c r="P52" s="605">
        <f t="shared" si="17"/>
        <v>144.68</v>
      </c>
      <c r="Q52" s="607">
        <f t="shared" si="2"/>
        <v>745.28</v>
      </c>
    </row>
    <row r="53" spans="1:17" x14ac:dyDescent="0.25">
      <c r="A53" s="603" t="s">
        <v>1283</v>
      </c>
      <c r="B53" s="1757">
        <v>24</v>
      </c>
      <c r="C53" s="604">
        <f t="shared" si="3"/>
        <v>0.15094339622641509</v>
      </c>
      <c r="D53" s="605">
        <v>5.58</v>
      </c>
      <c r="E53" s="605">
        <f t="shared" si="18"/>
        <v>133.92000000000002</v>
      </c>
      <c r="F53" s="606">
        <v>0.5</v>
      </c>
      <c r="G53" s="605">
        <f t="shared" si="19"/>
        <v>66.959999999999994</v>
      </c>
      <c r="H53" s="605">
        <f t="shared" si="16"/>
        <v>16.13</v>
      </c>
      <c r="I53" s="607">
        <f t="shared" si="20"/>
        <v>83.089999999999989</v>
      </c>
      <c r="J53" s="740"/>
      <c r="K53" s="604"/>
      <c r="L53" s="610"/>
      <c r="M53" s="610"/>
      <c r="N53" s="610"/>
      <c r="O53" s="610"/>
      <c r="P53" s="605"/>
      <c r="Q53" s="611"/>
    </row>
    <row r="54" spans="1:17" x14ac:dyDescent="0.25">
      <c r="A54" s="603" t="s">
        <v>1283</v>
      </c>
      <c r="B54" s="1757"/>
      <c r="C54" s="604"/>
      <c r="D54" s="605"/>
      <c r="E54" s="605"/>
      <c r="F54" s="606"/>
      <c r="G54" s="605"/>
      <c r="H54" s="605"/>
      <c r="I54" s="607"/>
      <c r="J54" s="739">
        <v>24</v>
      </c>
      <c r="K54" s="604">
        <f t="shared" si="5"/>
        <v>0.15094339622641509</v>
      </c>
      <c r="L54" s="605">
        <v>5.7750000000000004</v>
      </c>
      <c r="M54" s="605">
        <f t="shared" si="14"/>
        <v>138.6</v>
      </c>
      <c r="N54" s="606">
        <v>1</v>
      </c>
      <c r="O54" s="605">
        <f t="shared" si="15"/>
        <v>138.6</v>
      </c>
      <c r="P54" s="605">
        <f t="shared" si="17"/>
        <v>33.39</v>
      </c>
      <c r="Q54" s="607">
        <f t="shared" si="2"/>
        <v>171.99</v>
      </c>
    </row>
    <row r="55" spans="1:17" x14ac:dyDescent="0.25">
      <c r="A55" s="603" t="s">
        <v>692</v>
      </c>
      <c r="B55" s="1757">
        <v>12</v>
      </c>
      <c r="C55" s="604">
        <f t="shared" si="3"/>
        <v>7.5471698113207544E-2</v>
      </c>
      <c r="D55" s="605">
        <v>4.9160000000000004</v>
      </c>
      <c r="E55" s="605">
        <f t="shared" ref="E55:E60" si="21">C55*D55*159</f>
        <v>58.992000000000004</v>
      </c>
      <c r="F55" s="609">
        <v>0.5</v>
      </c>
      <c r="G55" s="605">
        <f t="shared" ref="G55:G61" si="22">ROUND(E55*F55,2)</f>
        <v>29.5</v>
      </c>
      <c r="H55" s="605">
        <f t="shared" si="16"/>
        <v>7.11</v>
      </c>
      <c r="I55" s="607">
        <f t="shared" ref="I55:I69" si="23">G55+H55</f>
        <v>36.61</v>
      </c>
      <c r="J55" s="739">
        <v>72</v>
      </c>
      <c r="K55" s="604">
        <f t="shared" si="5"/>
        <v>0.45283018867924529</v>
      </c>
      <c r="L55" s="605">
        <v>4.9160000000000004</v>
      </c>
      <c r="M55" s="605">
        <f t="shared" si="14"/>
        <v>353.952</v>
      </c>
      <c r="N55" s="609">
        <v>1</v>
      </c>
      <c r="O55" s="605">
        <f t="shared" si="15"/>
        <v>353.95</v>
      </c>
      <c r="P55" s="605">
        <f t="shared" si="17"/>
        <v>85.27</v>
      </c>
      <c r="Q55" s="607">
        <f t="shared" si="2"/>
        <v>439.21999999999997</v>
      </c>
    </row>
    <row r="56" spans="1:17" x14ac:dyDescent="0.25">
      <c r="A56" s="603" t="s">
        <v>692</v>
      </c>
      <c r="B56" s="1757">
        <v>48</v>
      </c>
      <c r="C56" s="604">
        <f t="shared" si="3"/>
        <v>0.30188679245283018</v>
      </c>
      <c r="D56" s="605">
        <v>4.8209999999999997</v>
      </c>
      <c r="E56" s="605">
        <f t="shared" si="21"/>
        <v>231.40799999999996</v>
      </c>
      <c r="F56" s="609">
        <v>0.5</v>
      </c>
      <c r="G56" s="605">
        <f t="shared" si="22"/>
        <v>115.7</v>
      </c>
      <c r="H56" s="605">
        <f t="shared" si="16"/>
        <v>27.87</v>
      </c>
      <c r="I56" s="607">
        <f t="shared" si="23"/>
        <v>143.57</v>
      </c>
      <c r="J56" s="739">
        <v>144.00024210000001</v>
      </c>
      <c r="K56" s="604">
        <f t="shared" si="5"/>
        <v>0.90566190000000002</v>
      </c>
      <c r="L56" s="605">
        <v>4.8209999999999997</v>
      </c>
      <c r="M56" s="605">
        <f t="shared" si="14"/>
        <v>694.22516716410007</v>
      </c>
      <c r="N56" s="609">
        <v>1</v>
      </c>
      <c r="O56" s="605">
        <f t="shared" si="15"/>
        <v>694.23</v>
      </c>
      <c r="P56" s="605">
        <f t="shared" si="17"/>
        <v>167.24</v>
      </c>
      <c r="Q56" s="607">
        <f t="shared" si="2"/>
        <v>861.47</v>
      </c>
    </row>
    <row r="57" spans="1:17" x14ac:dyDescent="0.25">
      <c r="A57" s="603" t="s">
        <v>692</v>
      </c>
      <c r="B57" s="1757">
        <v>32</v>
      </c>
      <c r="C57" s="604">
        <f t="shared" si="3"/>
        <v>0.20125786163522014</v>
      </c>
      <c r="D57" s="605">
        <v>4.75</v>
      </c>
      <c r="E57" s="605">
        <f t="shared" si="21"/>
        <v>152</v>
      </c>
      <c r="F57" s="609">
        <v>0.5</v>
      </c>
      <c r="G57" s="605">
        <f t="shared" si="22"/>
        <v>76</v>
      </c>
      <c r="H57" s="605">
        <f t="shared" si="16"/>
        <v>18.309999999999999</v>
      </c>
      <c r="I57" s="607">
        <f t="shared" si="23"/>
        <v>94.31</v>
      </c>
      <c r="J57" s="739">
        <v>160</v>
      </c>
      <c r="K57" s="604">
        <f t="shared" si="5"/>
        <v>1.0062893081761006</v>
      </c>
      <c r="L57" s="605">
        <v>4.75</v>
      </c>
      <c r="M57" s="605">
        <f t="shared" si="14"/>
        <v>760</v>
      </c>
      <c r="N57" s="609">
        <v>1</v>
      </c>
      <c r="O57" s="605">
        <f t="shared" si="15"/>
        <v>760</v>
      </c>
      <c r="P57" s="605">
        <f t="shared" si="17"/>
        <v>183.08</v>
      </c>
      <c r="Q57" s="607">
        <f t="shared" si="2"/>
        <v>943.08</v>
      </c>
    </row>
    <row r="58" spans="1:17" x14ac:dyDescent="0.25">
      <c r="A58" s="603" t="s">
        <v>692</v>
      </c>
      <c r="B58" s="1757">
        <v>40</v>
      </c>
      <c r="C58" s="604">
        <f t="shared" si="3"/>
        <v>0.25157232704402516</v>
      </c>
      <c r="D58" s="605">
        <v>4.8209999999999997</v>
      </c>
      <c r="E58" s="605">
        <f t="shared" si="21"/>
        <v>192.83999999999997</v>
      </c>
      <c r="F58" s="609">
        <v>0.5</v>
      </c>
      <c r="G58" s="605">
        <f t="shared" si="22"/>
        <v>96.42</v>
      </c>
      <c r="H58" s="605">
        <f t="shared" si="16"/>
        <v>23.23</v>
      </c>
      <c r="I58" s="607">
        <f t="shared" si="23"/>
        <v>119.65</v>
      </c>
      <c r="J58" s="739">
        <v>55.999999999999993</v>
      </c>
      <c r="K58" s="604">
        <f t="shared" si="5"/>
        <v>0.3522012578616352</v>
      </c>
      <c r="L58" s="605">
        <v>4.8209999999999997</v>
      </c>
      <c r="M58" s="605">
        <f t="shared" si="14"/>
        <v>269.97599999999994</v>
      </c>
      <c r="N58" s="609">
        <v>1</v>
      </c>
      <c r="O58" s="605">
        <f t="shared" si="15"/>
        <v>269.98</v>
      </c>
      <c r="P58" s="605">
        <f t="shared" si="17"/>
        <v>65.040000000000006</v>
      </c>
      <c r="Q58" s="607">
        <f t="shared" si="2"/>
        <v>335.02000000000004</v>
      </c>
    </row>
    <row r="59" spans="1:17" x14ac:dyDescent="0.25">
      <c r="A59" s="603" t="s">
        <v>692</v>
      </c>
      <c r="B59" s="1757">
        <v>24</v>
      </c>
      <c r="C59" s="604">
        <f t="shared" si="3"/>
        <v>0.15094339622641509</v>
      </c>
      <c r="D59" s="605">
        <v>4.9160000000000004</v>
      </c>
      <c r="E59" s="605">
        <f t="shared" si="21"/>
        <v>117.98400000000001</v>
      </c>
      <c r="F59" s="609">
        <v>0.5</v>
      </c>
      <c r="G59" s="605">
        <f t="shared" si="22"/>
        <v>58.99</v>
      </c>
      <c r="H59" s="605">
        <f t="shared" si="16"/>
        <v>14.21</v>
      </c>
      <c r="I59" s="607">
        <f t="shared" si="23"/>
        <v>73.2</v>
      </c>
      <c r="J59" s="739">
        <v>48</v>
      </c>
      <c r="K59" s="604">
        <f t="shared" si="5"/>
        <v>0.30188679245283018</v>
      </c>
      <c r="L59" s="605">
        <v>4.9160000000000004</v>
      </c>
      <c r="M59" s="605">
        <f t="shared" si="14"/>
        <v>235.96800000000002</v>
      </c>
      <c r="N59" s="609">
        <v>1</v>
      </c>
      <c r="O59" s="605">
        <f t="shared" si="15"/>
        <v>235.97</v>
      </c>
      <c r="P59" s="605">
        <f t="shared" si="17"/>
        <v>56.85</v>
      </c>
      <c r="Q59" s="607">
        <f t="shared" si="2"/>
        <v>292.82</v>
      </c>
    </row>
    <row r="60" spans="1:17" x14ac:dyDescent="0.25">
      <c r="A60" s="603" t="s">
        <v>692</v>
      </c>
      <c r="B60" s="1757">
        <v>48</v>
      </c>
      <c r="C60" s="604">
        <f t="shared" si="3"/>
        <v>0.30188679245283018</v>
      </c>
      <c r="D60" s="605">
        <v>4.75</v>
      </c>
      <c r="E60" s="605">
        <f t="shared" si="21"/>
        <v>227.99999999999997</v>
      </c>
      <c r="F60" s="609">
        <v>0.5</v>
      </c>
      <c r="G60" s="605">
        <f t="shared" si="22"/>
        <v>114</v>
      </c>
      <c r="H60" s="605">
        <f t="shared" si="16"/>
        <v>27.46</v>
      </c>
      <c r="I60" s="607">
        <f t="shared" si="23"/>
        <v>141.46</v>
      </c>
      <c r="J60" s="739">
        <v>96</v>
      </c>
      <c r="K60" s="604">
        <f t="shared" si="5"/>
        <v>0.60377358490566035</v>
      </c>
      <c r="L60" s="605">
        <v>4.75</v>
      </c>
      <c r="M60" s="605">
        <f t="shared" si="14"/>
        <v>455.99999999999994</v>
      </c>
      <c r="N60" s="609">
        <v>1</v>
      </c>
      <c r="O60" s="605">
        <f t="shared" si="15"/>
        <v>456</v>
      </c>
      <c r="P60" s="605">
        <f t="shared" si="17"/>
        <v>109.85</v>
      </c>
      <c r="Q60" s="607">
        <f t="shared" si="2"/>
        <v>565.85</v>
      </c>
    </row>
    <row r="61" spans="1:17" ht="17.25" thickBot="1" x14ac:dyDescent="0.3">
      <c r="A61" s="603" t="s">
        <v>344</v>
      </c>
      <c r="B61" s="1757">
        <v>39.999630000000003</v>
      </c>
      <c r="C61" s="604">
        <f t="shared" si="3"/>
        <v>0.25157000000000002</v>
      </c>
      <c r="D61" s="605">
        <v>1730.52</v>
      </c>
      <c r="E61" s="605">
        <f>C61*D61</f>
        <v>435.3469164</v>
      </c>
      <c r="F61" s="606">
        <v>0.5</v>
      </c>
      <c r="G61" s="605">
        <f t="shared" si="22"/>
        <v>217.67</v>
      </c>
      <c r="H61" s="605">
        <f t="shared" si="16"/>
        <v>52.44</v>
      </c>
      <c r="I61" s="607">
        <f t="shared" si="23"/>
        <v>270.11</v>
      </c>
      <c r="J61" s="739">
        <v>111</v>
      </c>
      <c r="K61" s="604">
        <f t="shared" si="5"/>
        <v>0.69811320754716977</v>
      </c>
      <c r="L61" s="605">
        <v>1730.52</v>
      </c>
      <c r="M61" s="605">
        <f>K61*L61</f>
        <v>1208.0988679245281</v>
      </c>
      <c r="N61" s="609">
        <v>1</v>
      </c>
      <c r="O61" s="605">
        <f t="shared" si="15"/>
        <v>1208.0999999999999</v>
      </c>
      <c r="P61" s="605">
        <f t="shared" si="17"/>
        <v>291.02999999999997</v>
      </c>
      <c r="Q61" s="607">
        <f t="shared" si="2"/>
        <v>1499.1299999999999</v>
      </c>
    </row>
    <row r="62" spans="1:17" ht="49.5" x14ac:dyDescent="0.25">
      <c r="A62" s="734" t="s">
        <v>1900</v>
      </c>
      <c r="B62" s="1756">
        <f>SUM(B63:B73)</f>
        <v>434</v>
      </c>
      <c r="C62" s="1729">
        <f>SUM(C63:C73)</f>
        <v>2.7295597484276728</v>
      </c>
      <c r="D62" s="1730"/>
      <c r="E62" s="1730"/>
      <c r="F62" s="1734"/>
      <c r="G62" s="1730">
        <f>SUM(G63:G73)</f>
        <v>816.01</v>
      </c>
      <c r="H62" s="1730">
        <f>SUM(H63:H73)</f>
        <v>196.58</v>
      </c>
      <c r="I62" s="1735">
        <f t="shared" si="23"/>
        <v>1012.59</v>
      </c>
      <c r="J62" s="1728">
        <f>SUM(J63:J73)</f>
        <v>810</v>
      </c>
      <c r="K62" s="1729">
        <f>SUM(K63:K73)</f>
        <v>5.0943396226415096</v>
      </c>
      <c r="L62" s="1730"/>
      <c r="M62" s="1730"/>
      <c r="N62" s="1734"/>
      <c r="O62" s="1730">
        <f>SUM(O63:O73)</f>
        <v>3042.76</v>
      </c>
      <c r="P62" s="1730">
        <f>SUM(P63:P73)</f>
        <v>733.01</v>
      </c>
      <c r="Q62" s="1735">
        <f>SUM(Q63:Q73)</f>
        <v>3775.7699999999995</v>
      </c>
    </row>
    <row r="63" spans="1:17" x14ac:dyDescent="0.25">
      <c r="A63" s="603" t="s">
        <v>193</v>
      </c>
      <c r="B63" s="1757">
        <v>8</v>
      </c>
      <c r="C63" s="604">
        <f t="shared" si="3"/>
        <v>5.0314465408805034E-2</v>
      </c>
      <c r="D63" s="605">
        <v>3.75</v>
      </c>
      <c r="E63" s="605">
        <f t="shared" ref="E63:E69" si="24">C63*D63*159</f>
        <v>30.000000000000004</v>
      </c>
      <c r="F63" s="609">
        <v>0.5</v>
      </c>
      <c r="G63" s="605">
        <f t="shared" ref="G63:G69" si="25">ROUND(E63*F63,2)</f>
        <v>15</v>
      </c>
      <c r="H63" s="605">
        <f t="shared" si="16"/>
        <v>3.61</v>
      </c>
      <c r="I63" s="607">
        <f t="shared" si="23"/>
        <v>18.61</v>
      </c>
      <c r="J63" s="739">
        <v>120.00000000000001</v>
      </c>
      <c r="K63" s="604">
        <f t="shared" si="5"/>
        <v>0.75471698113207553</v>
      </c>
      <c r="L63" s="605">
        <v>3.75</v>
      </c>
      <c r="M63" s="605">
        <f t="shared" ref="M63:M73" si="26">K63*L63*159</f>
        <v>450.00000000000006</v>
      </c>
      <c r="N63" s="609">
        <v>1</v>
      </c>
      <c r="O63" s="605">
        <f t="shared" si="15"/>
        <v>450</v>
      </c>
      <c r="P63" s="605">
        <f t="shared" si="17"/>
        <v>108.41</v>
      </c>
      <c r="Q63" s="607">
        <f t="shared" si="2"/>
        <v>558.41</v>
      </c>
    </row>
    <row r="64" spans="1:17" x14ac:dyDescent="0.25">
      <c r="A64" s="613" t="s">
        <v>193</v>
      </c>
      <c r="B64" s="1757">
        <v>72</v>
      </c>
      <c r="C64" s="604">
        <f t="shared" si="3"/>
        <v>0.45283018867924529</v>
      </c>
      <c r="D64" s="610">
        <v>3.75</v>
      </c>
      <c r="E64" s="610">
        <f t="shared" si="24"/>
        <v>270</v>
      </c>
      <c r="F64" s="1117">
        <v>0.5</v>
      </c>
      <c r="G64" s="610">
        <f t="shared" si="25"/>
        <v>135</v>
      </c>
      <c r="H64" s="610">
        <f t="shared" si="16"/>
        <v>32.520000000000003</v>
      </c>
      <c r="I64" s="611">
        <f t="shared" si="23"/>
        <v>167.52</v>
      </c>
      <c r="J64" s="739">
        <v>120.00000000000001</v>
      </c>
      <c r="K64" s="604">
        <f t="shared" si="5"/>
        <v>0.75471698113207553</v>
      </c>
      <c r="L64" s="610">
        <v>3.75</v>
      </c>
      <c r="M64" s="610">
        <f t="shared" si="26"/>
        <v>450.00000000000006</v>
      </c>
      <c r="N64" s="1117">
        <v>1</v>
      </c>
      <c r="O64" s="610">
        <f t="shared" ref="O64:O73" si="27">ROUND(M64*N64,2)</f>
        <v>450</v>
      </c>
      <c r="P64" s="605">
        <f t="shared" si="17"/>
        <v>108.41</v>
      </c>
      <c r="Q64" s="611">
        <f t="shared" si="2"/>
        <v>558.41</v>
      </c>
    </row>
    <row r="65" spans="1:17" x14ac:dyDescent="0.25">
      <c r="A65" s="603" t="s">
        <v>193</v>
      </c>
      <c r="B65" s="1757">
        <v>48</v>
      </c>
      <c r="C65" s="604">
        <f t="shared" si="3"/>
        <v>0.30188679245283018</v>
      </c>
      <c r="D65" s="605">
        <v>3.75</v>
      </c>
      <c r="E65" s="605">
        <f t="shared" si="24"/>
        <v>180</v>
      </c>
      <c r="F65" s="609">
        <v>0.5</v>
      </c>
      <c r="G65" s="605">
        <f t="shared" si="25"/>
        <v>90</v>
      </c>
      <c r="H65" s="605">
        <f t="shared" si="16"/>
        <v>21.68</v>
      </c>
      <c r="I65" s="607">
        <f t="shared" si="23"/>
        <v>111.68</v>
      </c>
      <c r="J65" s="739">
        <v>128</v>
      </c>
      <c r="K65" s="604">
        <f t="shared" si="5"/>
        <v>0.80503144654088055</v>
      </c>
      <c r="L65" s="605">
        <v>3.75</v>
      </c>
      <c r="M65" s="605">
        <f t="shared" si="26"/>
        <v>480.00000000000006</v>
      </c>
      <c r="N65" s="609">
        <v>1</v>
      </c>
      <c r="O65" s="605">
        <f t="shared" si="27"/>
        <v>480</v>
      </c>
      <c r="P65" s="605">
        <f t="shared" si="17"/>
        <v>115.63</v>
      </c>
      <c r="Q65" s="607">
        <f t="shared" si="2"/>
        <v>595.63</v>
      </c>
    </row>
    <row r="66" spans="1:17" x14ac:dyDescent="0.25">
      <c r="A66" s="603" t="s">
        <v>193</v>
      </c>
      <c r="B66" s="1757">
        <v>48</v>
      </c>
      <c r="C66" s="604">
        <f t="shared" si="3"/>
        <v>0.30188679245283018</v>
      </c>
      <c r="D66" s="605">
        <v>3.8439999999999999</v>
      </c>
      <c r="E66" s="605">
        <f t="shared" si="24"/>
        <v>184.512</v>
      </c>
      <c r="F66" s="609">
        <v>0.5</v>
      </c>
      <c r="G66" s="605">
        <f t="shared" si="25"/>
        <v>92.26</v>
      </c>
      <c r="H66" s="605">
        <f t="shared" si="16"/>
        <v>22.23</v>
      </c>
      <c r="I66" s="607">
        <f t="shared" si="23"/>
        <v>114.49000000000001</v>
      </c>
      <c r="J66" s="739">
        <v>55.999999999999993</v>
      </c>
      <c r="K66" s="604">
        <f t="shared" si="5"/>
        <v>0.3522012578616352</v>
      </c>
      <c r="L66" s="605">
        <v>3.8439999999999999</v>
      </c>
      <c r="M66" s="605">
        <f t="shared" si="26"/>
        <v>215.26399999999998</v>
      </c>
      <c r="N66" s="609">
        <v>1</v>
      </c>
      <c r="O66" s="605">
        <f t="shared" si="27"/>
        <v>215.26</v>
      </c>
      <c r="P66" s="605">
        <f t="shared" si="17"/>
        <v>51.86</v>
      </c>
      <c r="Q66" s="607">
        <f t="shared" si="2"/>
        <v>267.12</v>
      </c>
    </row>
    <row r="67" spans="1:17" x14ac:dyDescent="0.25">
      <c r="A67" s="603" t="s">
        <v>193</v>
      </c>
      <c r="B67" s="1757">
        <v>64</v>
      </c>
      <c r="C67" s="604">
        <f t="shared" si="3"/>
        <v>0.40251572327044027</v>
      </c>
      <c r="D67" s="605">
        <v>3.75</v>
      </c>
      <c r="E67" s="605">
        <f t="shared" si="24"/>
        <v>240.00000000000003</v>
      </c>
      <c r="F67" s="609">
        <v>0.5</v>
      </c>
      <c r="G67" s="605">
        <f t="shared" si="25"/>
        <v>120</v>
      </c>
      <c r="H67" s="605">
        <f t="shared" si="16"/>
        <v>28.91</v>
      </c>
      <c r="I67" s="607">
        <f t="shared" si="23"/>
        <v>148.91</v>
      </c>
      <c r="J67" s="739">
        <v>8</v>
      </c>
      <c r="K67" s="604">
        <f t="shared" si="5"/>
        <v>5.0314465408805034E-2</v>
      </c>
      <c r="L67" s="605">
        <v>3.75</v>
      </c>
      <c r="M67" s="605">
        <f t="shared" si="26"/>
        <v>30.000000000000004</v>
      </c>
      <c r="N67" s="609">
        <v>1</v>
      </c>
      <c r="O67" s="605">
        <f t="shared" si="27"/>
        <v>30</v>
      </c>
      <c r="P67" s="605">
        <f t="shared" si="17"/>
        <v>7.23</v>
      </c>
      <c r="Q67" s="607">
        <f t="shared" si="2"/>
        <v>37.230000000000004</v>
      </c>
    </row>
    <row r="68" spans="1:17" x14ac:dyDescent="0.25">
      <c r="A68" s="603" t="s">
        <v>193</v>
      </c>
      <c r="B68" s="1757">
        <v>40</v>
      </c>
      <c r="C68" s="604">
        <f t="shared" si="3"/>
        <v>0.25157232704402516</v>
      </c>
      <c r="D68" s="605">
        <v>3.75</v>
      </c>
      <c r="E68" s="605">
        <f t="shared" si="24"/>
        <v>150</v>
      </c>
      <c r="F68" s="609">
        <v>0.5</v>
      </c>
      <c r="G68" s="605">
        <f t="shared" si="25"/>
        <v>75</v>
      </c>
      <c r="H68" s="605">
        <f t="shared" si="16"/>
        <v>18.07</v>
      </c>
      <c r="I68" s="607">
        <f t="shared" si="23"/>
        <v>93.07</v>
      </c>
      <c r="J68" s="739">
        <v>128</v>
      </c>
      <c r="K68" s="604">
        <f t="shared" si="5"/>
        <v>0.80503144654088055</v>
      </c>
      <c r="L68" s="605">
        <v>3.75</v>
      </c>
      <c r="M68" s="605">
        <f t="shared" si="26"/>
        <v>480.00000000000006</v>
      </c>
      <c r="N68" s="609">
        <v>1</v>
      </c>
      <c r="O68" s="605">
        <f t="shared" si="27"/>
        <v>480</v>
      </c>
      <c r="P68" s="605">
        <f t="shared" si="17"/>
        <v>115.63</v>
      </c>
      <c r="Q68" s="607">
        <f t="shared" si="2"/>
        <v>595.63</v>
      </c>
    </row>
    <row r="69" spans="1:17" x14ac:dyDescent="0.25">
      <c r="A69" s="603" t="s">
        <v>193</v>
      </c>
      <c r="B69" s="1757">
        <v>48</v>
      </c>
      <c r="C69" s="604">
        <f t="shared" si="3"/>
        <v>0.30188679245283018</v>
      </c>
      <c r="D69" s="605">
        <v>3.75</v>
      </c>
      <c r="E69" s="605">
        <f t="shared" si="24"/>
        <v>180</v>
      </c>
      <c r="F69" s="609">
        <v>0.5</v>
      </c>
      <c r="G69" s="605">
        <f t="shared" si="25"/>
        <v>90</v>
      </c>
      <c r="H69" s="605">
        <f t="shared" si="16"/>
        <v>21.68</v>
      </c>
      <c r="I69" s="607">
        <f t="shared" si="23"/>
        <v>111.68</v>
      </c>
      <c r="J69" s="740"/>
      <c r="K69" s="604"/>
      <c r="L69" s="610"/>
      <c r="M69" s="610"/>
      <c r="N69" s="610"/>
      <c r="O69" s="610"/>
      <c r="P69" s="605"/>
      <c r="Q69" s="611"/>
    </row>
    <row r="70" spans="1:17" x14ac:dyDescent="0.25">
      <c r="A70" s="603" t="s">
        <v>193</v>
      </c>
      <c r="B70" s="741"/>
      <c r="C70" s="604"/>
      <c r="D70" s="605"/>
      <c r="E70" s="605"/>
      <c r="F70" s="609"/>
      <c r="G70" s="605"/>
      <c r="H70" s="605"/>
      <c r="I70" s="607"/>
      <c r="J70" s="739">
        <v>96</v>
      </c>
      <c r="K70" s="604">
        <f t="shared" si="5"/>
        <v>0.60377358490566035</v>
      </c>
      <c r="L70" s="605">
        <v>3.75</v>
      </c>
      <c r="M70" s="605">
        <f t="shared" si="26"/>
        <v>360</v>
      </c>
      <c r="N70" s="609">
        <v>1</v>
      </c>
      <c r="O70" s="605">
        <f t="shared" si="27"/>
        <v>360</v>
      </c>
      <c r="P70" s="605">
        <f t="shared" si="17"/>
        <v>86.72</v>
      </c>
      <c r="Q70" s="607">
        <f t="shared" si="2"/>
        <v>446.72</v>
      </c>
    </row>
    <row r="71" spans="1:17" x14ac:dyDescent="0.25">
      <c r="A71" s="603" t="s">
        <v>193</v>
      </c>
      <c r="B71" s="1757">
        <v>34</v>
      </c>
      <c r="C71" s="604">
        <f t="shared" si="3"/>
        <v>0.21383647798742139</v>
      </c>
      <c r="D71" s="605">
        <v>3.75</v>
      </c>
      <c r="E71" s="605">
        <f>C71*D71*159</f>
        <v>127.5</v>
      </c>
      <c r="F71" s="609">
        <v>0.5</v>
      </c>
      <c r="G71" s="605">
        <f>ROUND(E71*F71,2)</f>
        <v>63.75</v>
      </c>
      <c r="H71" s="605">
        <f t="shared" si="16"/>
        <v>15.36</v>
      </c>
      <c r="I71" s="607">
        <f>G71+H71</f>
        <v>79.11</v>
      </c>
      <c r="J71" s="740"/>
      <c r="K71" s="604"/>
      <c r="L71" s="610"/>
      <c r="M71" s="610"/>
      <c r="N71" s="610"/>
      <c r="O71" s="610"/>
      <c r="P71" s="605"/>
      <c r="Q71" s="611"/>
    </row>
    <row r="72" spans="1:17" x14ac:dyDescent="0.25">
      <c r="A72" s="614" t="s">
        <v>193</v>
      </c>
      <c r="B72" s="1757">
        <v>24</v>
      </c>
      <c r="C72" s="604">
        <f t="shared" si="3"/>
        <v>0.15094339622641509</v>
      </c>
      <c r="D72" s="605">
        <v>3.75</v>
      </c>
      <c r="E72" s="605">
        <f>C72*D72*159</f>
        <v>90</v>
      </c>
      <c r="F72" s="609">
        <v>0.5</v>
      </c>
      <c r="G72" s="605">
        <f>ROUND(E72*F72,2)</f>
        <v>45</v>
      </c>
      <c r="H72" s="605">
        <f t="shared" si="16"/>
        <v>10.84</v>
      </c>
      <c r="I72" s="607">
        <f>G72+H72</f>
        <v>55.84</v>
      </c>
      <c r="J72" s="739">
        <v>82</v>
      </c>
      <c r="K72" s="604">
        <f t="shared" si="5"/>
        <v>0.51572327044025157</v>
      </c>
      <c r="L72" s="605">
        <v>3.75</v>
      </c>
      <c r="M72" s="605">
        <f t="shared" si="26"/>
        <v>307.5</v>
      </c>
      <c r="N72" s="609">
        <v>1</v>
      </c>
      <c r="O72" s="605">
        <f t="shared" si="27"/>
        <v>307.5</v>
      </c>
      <c r="P72" s="605">
        <f t="shared" si="17"/>
        <v>74.08</v>
      </c>
      <c r="Q72" s="607">
        <f t="shared" ref="Q72:Q89" si="28">O72+P72</f>
        <v>381.58</v>
      </c>
    </row>
    <row r="73" spans="1:17" ht="17.25" thickBot="1" x14ac:dyDescent="0.3">
      <c r="A73" s="614" t="s">
        <v>193</v>
      </c>
      <c r="B73" s="1757">
        <v>48</v>
      </c>
      <c r="C73" s="604">
        <f t="shared" si="3"/>
        <v>0.30188679245283018</v>
      </c>
      <c r="D73" s="605">
        <v>3.75</v>
      </c>
      <c r="E73" s="605">
        <f t="shared" ref="E73" si="29">C73*D73*159</f>
        <v>180</v>
      </c>
      <c r="F73" s="606">
        <v>0.5</v>
      </c>
      <c r="G73" s="605">
        <f t="shared" ref="G73" si="30">ROUND(E73*F73,2)</f>
        <v>90</v>
      </c>
      <c r="H73" s="605">
        <f t="shared" si="16"/>
        <v>21.68</v>
      </c>
      <c r="I73" s="607">
        <f t="shared" ref="I73" si="31">G73+H73</f>
        <v>111.68</v>
      </c>
      <c r="J73" s="739">
        <v>72</v>
      </c>
      <c r="K73" s="604">
        <f t="shared" si="5"/>
        <v>0.45283018867924529</v>
      </c>
      <c r="L73" s="605">
        <v>3.75</v>
      </c>
      <c r="M73" s="605">
        <f t="shared" si="26"/>
        <v>270</v>
      </c>
      <c r="N73" s="606">
        <v>1</v>
      </c>
      <c r="O73" s="605">
        <f t="shared" si="27"/>
        <v>270</v>
      </c>
      <c r="P73" s="605">
        <f t="shared" si="17"/>
        <v>65.040000000000006</v>
      </c>
      <c r="Q73" s="607">
        <f t="shared" si="28"/>
        <v>335.04</v>
      </c>
    </row>
    <row r="74" spans="1:17" ht="33" x14ac:dyDescent="0.25">
      <c r="A74" s="734" t="s">
        <v>8</v>
      </c>
      <c r="B74" s="1756">
        <f>SUM(B75:B89)</f>
        <v>384</v>
      </c>
      <c r="C74" s="1729">
        <f>SUM(C75:C89)</f>
        <v>2.4150943396226414</v>
      </c>
      <c r="D74" s="1730"/>
      <c r="E74" s="1730"/>
      <c r="F74" s="1734"/>
      <c r="G74" s="1730">
        <f>SUM(G75:G89)</f>
        <v>650.4</v>
      </c>
      <c r="H74" s="1730">
        <f>SUM(H75:H89)</f>
        <v>156.71000000000004</v>
      </c>
      <c r="I74" s="1735">
        <f>G74+H74</f>
        <v>807.11</v>
      </c>
      <c r="J74" s="1728">
        <f>SUM(J75:J89)</f>
        <v>685</v>
      </c>
      <c r="K74" s="1729">
        <f>SUM(K75:K89)</f>
        <v>4.3081761006289305</v>
      </c>
      <c r="L74" s="1730"/>
      <c r="M74" s="1730"/>
      <c r="N74" s="1734"/>
      <c r="O74" s="1730">
        <f>SUM(O75:O89)</f>
        <v>2322.7200000000003</v>
      </c>
      <c r="P74" s="1730">
        <f>SUM(P75:P89)</f>
        <v>559.55999999999995</v>
      </c>
      <c r="Q74" s="1735">
        <f>SUM(Q75:Q89)</f>
        <v>2882.28</v>
      </c>
    </row>
    <row r="75" spans="1:17" x14ac:dyDescent="0.25">
      <c r="A75" s="603" t="s">
        <v>182</v>
      </c>
      <c r="B75" s="1757">
        <v>40</v>
      </c>
      <c r="C75" s="604">
        <f t="shared" si="3"/>
        <v>0.25157232704402516</v>
      </c>
      <c r="D75" s="605">
        <v>3.36</v>
      </c>
      <c r="E75" s="605">
        <f>C75*D75*159</f>
        <v>134.39999999999998</v>
      </c>
      <c r="F75" s="609">
        <v>0.5</v>
      </c>
      <c r="G75" s="605">
        <f>ROUND(E75*F75,2)</f>
        <v>67.2</v>
      </c>
      <c r="H75" s="605">
        <f t="shared" si="16"/>
        <v>16.190000000000001</v>
      </c>
      <c r="I75" s="607">
        <f>G75+H75</f>
        <v>83.39</v>
      </c>
      <c r="J75" s="739">
        <v>16</v>
      </c>
      <c r="K75" s="604">
        <f t="shared" si="5"/>
        <v>0.10062893081761007</v>
      </c>
      <c r="L75" s="605">
        <v>3.36</v>
      </c>
      <c r="M75" s="605">
        <f t="shared" ref="M75:M89" si="32">K75*L75*159</f>
        <v>53.760000000000005</v>
      </c>
      <c r="N75" s="609">
        <v>1</v>
      </c>
      <c r="O75" s="605">
        <f t="shared" ref="O75:O89" si="33">ROUND(M75*N75,2)</f>
        <v>53.76</v>
      </c>
      <c r="P75" s="605">
        <f t="shared" si="17"/>
        <v>12.95</v>
      </c>
      <c r="Q75" s="607">
        <f t="shared" si="28"/>
        <v>66.709999999999994</v>
      </c>
    </row>
    <row r="76" spans="1:17" x14ac:dyDescent="0.25">
      <c r="A76" s="603" t="s">
        <v>182</v>
      </c>
      <c r="B76" s="1757">
        <v>48</v>
      </c>
      <c r="C76" s="604">
        <f t="shared" si="3"/>
        <v>0.30188679245283018</v>
      </c>
      <c r="D76" s="610">
        <v>3.36</v>
      </c>
      <c r="E76" s="610">
        <f>C76*D76*159</f>
        <v>161.27999999999997</v>
      </c>
      <c r="F76" s="1117">
        <v>0.5</v>
      </c>
      <c r="G76" s="610">
        <f>ROUND(E76*F76,2)</f>
        <v>80.64</v>
      </c>
      <c r="H76" s="605">
        <f t="shared" si="16"/>
        <v>19.43</v>
      </c>
      <c r="I76" s="615">
        <f>G76+H76</f>
        <v>100.07</v>
      </c>
      <c r="J76" s="740"/>
      <c r="K76" s="610"/>
      <c r="L76" s="610"/>
      <c r="M76" s="610"/>
      <c r="N76" s="610"/>
      <c r="O76" s="610"/>
      <c r="P76" s="605"/>
      <c r="Q76" s="611"/>
    </row>
    <row r="77" spans="1:17" x14ac:dyDescent="0.25">
      <c r="A77" s="603" t="s">
        <v>182</v>
      </c>
      <c r="B77" s="741"/>
      <c r="C77" s="604"/>
      <c r="D77" s="605"/>
      <c r="E77" s="605"/>
      <c r="F77" s="609"/>
      <c r="G77" s="605"/>
      <c r="H77" s="605"/>
      <c r="I77" s="607"/>
      <c r="J77" s="739">
        <v>24</v>
      </c>
      <c r="K77" s="604">
        <f t="shared" si="5"/>
        <v>0.15094339622641509</v>
      </c>
      <c r="L77" s="605">
        <v>3.36</v>
      </c>
      <c r="M77" s="605">
        <f t="shared" si="32"/>
        <v>80.639999999999986</v>
      </c>
      <c r="N77" s="609">
        <v>1</v>
      </c>
      <c r="O77" s="605">
        <f t="shared" si="33"/>
        <v>80.64</v>
      </c>
      <c r="P77" s="605">
        <f t="shared" si="17"/>
        <v>19.43</v>
      </c>
      <c r="Q77" s="607">
        <f t="shared" si="28"/>
        <v>100.07</v>
      </c>
    </row>
    <row r="78" spans="1:17" x14ac:dyDescent="0.25">
      <c r="A78" s="603" t="s">
        <v>182</v>
      </c>
      <c r="B78" s="1757">
        <v>48</v>
      </c>
      <c r="C78" s="604">
        <f t="shared" si="3"/>
        <v>0.30188679245283018</v>
      </c>
      <c r="D78" s="605">
        <v>3.36</v>
      </c>
      <c r="E78" s="605">
        <f>C78*D78*159</f>
        <v>161.27999999999997</v>
      </c>
      <c r="F78" s="609">
        <v>0.5</v>
      </c>
      <c r="G78" s="605">
        <f>ROUND(E78*F78,2)</f>
        <v>80.64</v>
      </c>
      <c r="H78" s="605">
        <f t="shared" si="16"/>
        <v>19.43</v>
      </c>
      <c r="I78" s="607">
        <f>G78+H78</f>
        <v>100.07</v>
      </c>
      <c r="J78" s="739">
        <v>72</v>
      </c>
      <c r="K78" s="604">
        <f t="shared" si="5"/>
        <v>0.45283018867924529</v>
      </c>
      <c r="L78" s="605">
        <v>3.36</v>
      </c>
      <c r="M78" s="605">
        <f t="shared" si="32"/>
        <v>241.92</v>
      </c>
      <c r="N78" s="609">
        <v>1</v>
      </c>
      <c r="O78" s="605">
        <f t="shared" si="33"/>
        <v>241.92</v>
      </c>
      <c r="P78" s="605">
        <f t="shared" si="17"/>
        <v>58.28</v>
      </c>
      <c r="Q78" s="607">
        <f t="shared" si="28"/>
        <v>300.2</v>
      </c>
    </row>
    <row r="79" spans="1:17" x14ac:dyDescent="0.25">
      <c r="A79" s="603" t="s">
        <v>182</v>
      </c>
      <c r="B79" s="1757">
        <v>32</v>
      </c>
      <c r="C79" s="604">
        <f t="shared" si="3"/>
        <v>0.20125786163522014</v>
      </c>
      <c r="D79" s="605">
        <v>3.36</v>
      </c>
      <c r="E79" s="605">
        <f>C79*D79*159</f>
        <v>107.52000000000001</v>
      </c>
      <c r="F79" s="609">
        <v>0.5</v>
      </c>
      <c r="G79" s="605">
        <f>ROUND(E79*F79,2)</f>
        <v>53.76</v>
      </c>
      <c r="H79" s="605">
        <f t="shared" si="16"/>
        <v>12.95</v>
      </c>
      <c r="I79" s="607">
        <f>G79+H79</f>
        <v>66.709999999999994</v>
      </c>
      <c r="J79" s="739">
        <v>144</v>
      </c>
      <c r="K79" s="604">
        <f t="shared" si="5"/>
        <v>0.90566037735849059</v>
      </c>
      <c r="L79" s="605">
        <v>3.36</v>
      </c>
      <c r="M79" s="605">
        <f t="shared" si="32"/>
        <v>483.84</v>
      </c>
      <c r="N79" s="609">
        <v>1</v>
      </c>
      <c r="O79" s="605">
        <f t="shared" si="33"/>
        <v>483.84</v>
      </c>
      <c r="P79" s="605">
        <f t="shared" si="17"/>
        <v>116.56</v>
      </c>
      <c r="Q79" s="607">
        <f t="shared" si="28"/>
        <v>600.4</v>
      </c>
    </row>
    <row r="80" spans="1:17" x14ac:dyDescent="0.25">
      <c r="A80" s="603" t="s">
        <v>182</v>
      </c>
      <c r="B80" s="1757">
        <v>48</v>
      </c>
      <c r="C80" s="604">
        <f t="shared" si="3"/>
        <v>0.30188679245283018</v>
      </c>
      <c r="D80" s="605">
        <v>3.36</v>
      </c>
      <c r="E80" s="605">
        <f>C80*D80*159</f>
        <v>161.27999999999997</v>
      </c>
      <c r="F80" s="609">
        <v>0.5</v>
      </c>
      <c r="G80" s="605">
        <f>ROUND(E80*F80,2)</f>
        <v>80.64</v>
      </c>
      <c r="H80" s="605">
        <f t="shared" si="16"/>
        <v>19.43</v>
      </c>
      <c r="I80" s="607">
        <f>G80+H80</f>
        <v>100.07</v>
      </c>
      <c r="J80" s="739">
        <v>72</v>
      </c>
      <c r="K80" s="604">
        <f t="shared" si="5"/>
        <v>0.45283018867924529</v>
      </c>
      <c r="L80" s="605">
        <v>3.36</v>
      </c>
      <c r="M80" s="605">
        <f t="shared" si="32"/>
        <v>241.92</v>
      </c>
      <c r="N80" s="609">
        <v>1</v>
      </c>
      <c r="O80" s="605">
        <f t="shared" si="33"/>
        <v>241.92</v>
      </c>
      <c r="P80" s="605">
        <f t="shared" si="17"/>
        <v>58.28</v>
      </c>
      <c r="Q80" s="607">
        <f t="shared" si="28"/>
        <v>300.2</v>
      </c>
    </row>
    <row r="81" spans="1:17" x14ac:dyDescent="0.25">
      <c r="A81" s="603" t="s">
        <v>182</v>
      </c>
      <c r="B81" s="741"/>
      <c r="C81" s="604">
        <f t="shared" si="3"/>
        <v>0</v>
      </c>
      <c r="D81" s="605"/>
      <c r="E81" s="605"/>
      <c r="F81" s="609"/>
      <c r="G81" s="605"/>
      <c r="H81" s="605"/>
      <c r="I81" s="607"/>
      <c r="J81" s="739">
        <v>48</v>
      </c>
      <c r="K81" s="604">
        <f t="shared" si="5"/>
        <v>0.30188679245283018</v>
      </c>
      <c r="L81" s="605">
        <v>3.36</v>
      </c>
      <c r="M81" s="605">
        <f t="shared" si="32"/>
        <v>161.27999999999997</v>
      </c>
      <c r="N81" s="609">
        <v>1</v>
      </c>
      <c r="O81" s="605">
        <f t="shared" si="33"/>
        <v>161.28</v>
      </c>
      <c r="P81" s="605">
        <f t="shared" si="17"/>
        <v>38.85</v>
      </c>
      <c r="Q81" s="607">
        <f t="shared" si="28"/>
        <v>200.13</v>
      </c>
    </row>
    <row r="82" spans="1:17" x14ac:dyDescent="0.25">
      <c r="A82" s="603" t="s">
        <v>182</v>
      </c>
      <c r="B82" s="1757">
        <v>48</v>
      </c>
      <c r="C82" s="604">
        <f t="shared" si="3"/>
        <v>0.30188679245283018</v>
      </c>
      <c r="D82" s="605">
        <v>3.36</v>
      </c>
      <c r="E82" s="605">
        <f>C82*D82*159</f>
        <v>161.27999999999997</v>
      </c>
      <c r="F82" s="609">
        <v>0.5</v>
      </c>
      <c r="G82" s="605">
        <f>ROUND(E82*F82,2)</f>
        <v>80.64</v>
      </c>
      <c r="H82" s="605">
        <f t="shared" si="16"/>
        <v>19.43</v>
      </c>
      <c r="I82" s="607">
        <f>G82+H82</f>
        <v>100.07</v>
      </c>
      <c r="J82" s="739">
        <v>72</v>
      </c>
      <c r="K82" s="604">
        <f t="shared" si="5"/>
        <v>0.45283018867924529</v>
      </c>
      <c r="L82" s="605">
        <v>3.36</v>
      </c>
      <c r="M82" s="605">
        <f t="shared" si="32"/>
        <v>241.92</v>
      </c>
      <c r="N82" s="609">
        <v>1</v>
      </c>
      <c r="O82" s="605">
        <f t="shared" si="33"/>
        <v>241.92</v>
      </c>
      <c r="P82" s="605">
        <f t="shared" si="17"/>
        <v>58.28</v>
      </c>
      <c r="Q82" s="607">
        <f t="shared" si="28"/>
        <v>300.2</v>
      </c>
    </row>
    <row r="83" spans="1:17" x14ac:dyDescent="0.25">
      <c r="A83" s="603" t="s">
        <v>182</v>
      </c>
      <c r="B83" s="741"/>
      <c r="C83" s="604">
        <f t="shared" si="3"/>
        <v>0</v>
      </c>
      <c r="D83" s="605"/>
      <c r="E83" s="605"/>
      <c r="F83" s="609"/>
      <c r="G83" s="605"/>
      <c r="H83" s="605"/>
      <c r="I83" s="607"/>
      <c r="J83" s="739">
        <v>24</v>
      </c>
      <c r="K83" s="604">
        <f t="shared" si="5"/>
        <v>0.15094339622641509</v>
      </c>
      <c r="L83" s="605">
        <v>3.36</v>
      </c>
      <c r="M83" s="605">
        <f t="shared" si="32"/>
        <v>80.639999999999986</v>
      </c>
      <c r="N83" s="609">
        <v>1</v>
      </c>
      <c r="O83" s="605">
        <f t="shared" si="33"/>
        <v>80.64</v>
      </c>
      <c r="P83" s="605">
        <f t="shared" si="17"/>
        <v>19.43</v>
      </c>
      <c r="Q83" s="607">
        <f t="shared" si="28"/>
        <v>100.07</v>
      </c>
    </row>
    <row r="84" spans="1:17" x14ac:dyDescent="0.25">
      <c r="A84" s="603" t="s">
        <v>182</v>
      </c>
      <c r="B84" s="1757">
        <v>48</v>
      </c>
      <c r="C84" s="604">
        <f t="shared" si="3"/>
        <v>0.30188679245283018</v>
      </c>
      <c r="D84" s="605">
        <v>3.36</v>
      </c>
      <c r="E84" s="605">
        <f>C84*D84*159</f>
        <v>161.27999999999997</v>
      </c>
      <c r="F84" s="609">
        <v>0.5</v>
      </c>
      <c r="G84" s="605">
        <f>ROUND(E84*F84,2)</f>
        <v>80.64</v>
      </c>
      <c r="H84" s="605">
        <f t="shared" si="16"/>
        <v>19.43</v>
      </c>
      <c r="I84" s="607">
        <f>G84+H84</f>
        <v>100.07</v>
      </c>
      <c r="J84" s="739">
        <v>72</v>
      </c>
      <c r="K84" s="604">
        <f t="shared" si="5"/>
        <v>0.45283018867924529</v>
      </c>
      <c r="L84" s="605">
        <v>3.36</v>
      </c>
      <c r="M84" s="605">
        <f t="shared" si="32"/>
        <v>241.92</v>
      </c>
      <c r="N84" s="609">
        <v>1</v>
      </c>
      <c r="O84" s="605">
        <f t="shared" si="33"/>
        <v>241.92</v>
      </c>
      <c r="P84" s="605">
        <f t="shared" si="17"/>
        <v>58.28</v>
      </c>
      <c r="Q84" s="607">
        <f t="shared" si="28"/>
        <v>300.2</v>
      </c>
    </row>
    <row r="85" spans="1:17" x14ac:dyDescent="0.25">
      <c r="A85" s="603" t="s">
        <v>182</v>
      </c>
      <c r="B85" s="1757">
        <v>48</v>
      </c>
      <c r="C85" s="604">
        <f t="shared" si="3"/>
        <v>0.30188679245283018</v>
      </c>
      <c r="D85" s="605">
        <v>3.36</v>
      </c>
      <c r="E85" s="605">
        <f>C85*D85*159</f>
        <v>161.27999999999997</v>
      </c>
      <c r="F85" s="609">
        <v>0.5</v>
      </c>
      <c r="G85" s="605">
        <f>ROUND(E85*F85,2)</f>
        <v>80.64</v>
      </c>
      <c r="H85" s="605">
        <f t="shared" si="16"/>
        <v>19.43</v>
      </c>
      <c r="I85" s="607">
        <f>G85+H85</f>
        <v>100.07</v>
      </c>
      <c r="J85" s="739">
        <v>24</v>
      </c>
      <c r="K85" s="604">
        <f t="shared" si="5"/>
        <v>0.15094339622641509</v>
      </c>
      <c r="L85" s="605">
        <v>3.36</v>
      </c>
      <c r="M85" s="605">
        <f t="shared" si="32"/>
        <v>80.639999999999986</v>
      </c>
      <c r="N85" s="609">
        <v>1</v>
      </c>
      <c r="O85" s="605">
        <f t="shared" si="33"/>
        <v>80.64</v>
      </c>
      <c r="P85" s="605">
        <f t="shared" si="17"/>
        <v>19.43</v>
      </c>
      <c r="Q85" s="607">
        <f t="shared" si="28"/>
        <v>100.07</v>
      </c>
    </row>
    <row r="86" spans="1:17" x14ac:dyDescent="0.25">
      <c r="A86" s="603" t="s">
        <v>182</v>
      </c>
      <c r="B86" s="741"/>
      <c r="C86" s="604"/>
      <c r="D86" s="605"/>
      <c r="E86" s="605"/>
      <c r="F86" s="609"/>
      <c r="G86" s="605"/>
      <c r="H86" s="605"/>
      <c r="I86" s="607"/>
      <c r="J86" s="739">
        <v>24</v>
      </c>
      <c r="K86" s="604">
        <f t="shared" si="5"/>
        <v>0.15094339622641509</v>
      </c>
      <c r="L86" s="605">
        <v>3.36</v>
      </c>
      <c r="M86" s="605">
        <f t="shared" si="32"/>
        <v>80.639999999999986</v>
      </c>
      <c r="N86" s="609">
        <v>1</v>
      </c>
      <c r="O86" s="605">
        <f t="shared" si="33"/>
        <v>80.64</v>
      </c>
      <c r="P86" s="605">
        <f t="shared" si="17"/>
        <v>19.43</v>
      </c>
      <c r="Q86" s="607">
        <f t="shared" si="28"/>
        <v>100.07</v>
      </c>
    </row>
    <row r="87" spans="1:17" x14ac:dyDescent="0.25">
      <c r="A87" s="603" t="s">
        <v>182</v>
      </c>
      <c r="B87" s="741"/>
      <c r="C87" s="604"/>
      <c r="D87" s="605"/>
      <c r="E87" s="605"/>
      <c r="F87" s="609"/>
      <c r="G87" s="605"/>
      <c r="H87" s="605"/>
      <c r="I87" s="607"/>
      <c r="J87" s="739">
        <v>32</v>
      </c>
      <c r="K87" s="604">
        <f t="shared" ref="K87:K89" si="34">J87/159</f>
        <v>0.20125786163522014</v>
      </c>
      <c r="L87" s="605">
        <v>3.36</v>
      </c>
      <c r="M87" s="605">
        <f t="shared" si="32"/>
        <v>107.52000000000001</v>
      </c>
      <c r="N87" s="609">
        <v>1</v>
      </c>
      <c r="O87" s="605">
        <f t="shared" si="33"/>
        <v>107.52</v>
      </c>
      <c r="P87" s="605">
        <f t="shared" si="17"/>
        <v>25.9</v>
      </c>
      <c r="Q87" s="607">
        <f t="shared" si="28"/>
        <v>133.41999999999999</v>
      </c>
    </row>
    <row r="88" spans="1:17" x14ac:dyDescent="0.25">
      <c r="A88" s="603" t="s">
        <v>182</v>
      </c>
      <c r="B88" s="741"/>
      <c r="C88" s="604"/>
      <c r="D88" s="605"/>
      <c r="E88" s="605"/>
      <c r="F88" s="609"/>
      <c r="G88" s="605"/>
      <c r="H88" s="605"/>
      <c r="I88" s="607"/>
      <c r="J88" s="739">
        <v>13</v>
      </c>
      <c r="K88" s="604">
        <f t="shared" si="34"/>
        <v>8.1761006289308172E-2</v>
      </c>
      <c r="L88" s="605">
        <v>3.36</v>
      </c>
      <c r="M88" s="605">
        <f t="shared" si="32"/>
        <v>43.679999999999993</v>
      </c>
      <c r="N88" s="609">
        <v>1</v>
      </c>
      <c r="O88" s="605">
        <f t="shared" si="33"/>
        <v>43.68</v>
      </c>
      <c r="P88" s="605">
        <f t="shared" si="17"/>
        <v>10.52</v>
      </c>
      <c r="Q88" s="607">
        <f t="shared" si="28"/>
        <v>54.2</v>
      </c>
    </row>
    <row r="89" spans="1:17" ht="17.25" thickBot="1" x14ac:dyDescent="0.3">
      <c r="A89" s="599" t="s">
        <v>382</v>
      </c>
      <c r="B89" s="1757">
        <v>24</v>
      </c>
      <c r="C89" s="604">
        <f t="shared" ref="C89" si="35">B89/159</f>
        <v>0.15094339622641509</v>
      </c>
      <c r="D89" s="605">
        <v>3.8</v>
      </c>
      <c r="E89" s="605">
        <f>C89*D89*159</f>
        <v>91.2</v>
      </c>
      <c r="F89" s="606">
        <v>0.5</v>
      </c>
      <c r="G89" s="605">
        <f>ROUND(E89*F89,2)</f>
        <v>45.6</v>
      </c>
      <c r="H89" s="605">
        <f t="shared" si="16"/>
        <v>10.99</v>
      </c>
      <c r="I89" s="607">
        <f>G89+H89</f>
        <v>56.59</v>
      </c>
      <c r="J89" s="739">
        <v>48</v>
      </c>
      <c r="K89" s="604">
        <f t="shared" si="34"/>
        <v>0.30188679245283018</v>
      </c>
      <c r="L89" s="605">
        <v>3.8</v>
      </c>
      <c r="M89" s="605">
        <f t="shared" si="32"/>
        <v>182.4</v>
      </c>
      <c r="N89" s="609">
        <v>1</v>
      </c>
      <c r="O89" s="605">
        <f t="shared" si="33"/>
        <v>182.4</v>
      </c>
      <c r="P89" s="605">
        <f t="shared" si="17"/>
        <v>43.94</v>
      </c>
      <c r="Q89" s="607">
        <f t="shared" si="28"/>
        <v>226.34</v>
      </c>
    </row>
    <row r="90" spans="1:17" ht="17.25" thickBot="1" x14ac:dyDescent="0.3">
      <c r="A90" s="616" t="s">
        <v>1908</v>
      </c>
      <c r="B90" s="1755">
        <f>B91+B98+B103</f>
        <v>112</v>
      </c>
      <c r="C90" s="1732">
        <f>C91+C98+C103</f>
        <v>0.70440251572327051</v>
      </c>
      <c r="D90" s="1726"/>
      <c r="E90" s="1726"/>
      <c r="F90" s="1736"/>
      <c r="G90" s="1732">
        <f>G91+G98+G103</f>
        <v>251.88</v>
      </c>
      <c r="H90" s="1732">
        <f>H91+H98+H103</f>
        <v>60.69</v>
      </c>
      <c r="I90" s="1733">
        <f>I91+I98+I103</f>
        <v>312.57</v>
      </c>
      <c r="J90" s="1725">
        <f>J91+J98+J103</f>
        <v>376</v>
      </c>
      <c r="K90" s="1732">
        <f>K91+K98+K103</f>
        <v>2.3647798742138364</v>
      </c>
      <c r="L90" s="1726"/>
      <c r="M90" s="1726"/>
      <c r="N90" s="1736"/>
      <c r="O90" s="1732">
        <f>O91+O98+O103</f>
        <v>1670.2799999999997</v>
      </c>
      <c r="P90" s="1732">
        <f>P91+P98+P103</f>
        <v>402.38</v>
      </c>
      <c r="Q90" s="1733">
        <f>Q91+Q98+Q103</f>
        <v>2072.66</v>
      </c>
    </row>
    <row r="91" spans="1:17" ht="49.5" x14ac:dyDescent="0.25">
      <c r="A91" s="734" t="s">
        <v>9</v>
      </c>
      <c r="B91" s="1756">
        <f>SUM(B92:B97)</f>
        <v>56</v>
      </c>
      <c r="C91" s="1729">
        <f>SUM(C92:C97)</f>
        <v>0.35220125786163525</v>
      </c>
      <c r="D91" s="1737"/>
      <c r="E91" s="1737"/>
      <c r="F91" s="1738"/>
      <c r="G91" s="1729">
        <f>SUM(G92:G97)</f>
        <v>156.24</v>
      </c>
      <c r="H91" s="1729">
        <f>SUM(H92:H97)</f>
        <v>37.64</v>
      </c>
      <c r="I91" s="1731">
        <f>SUM(I92:I97)</f>
        <v>193.88</v>
      </c>
      <c r="J91" s="1728">
        <f>SUM(J92:J97)</f>
        <v>152</v>
      </c>
      <c r="K91" s="1729">
        <f>SUM(K92:K97)</f>
        <v>0.95597484276729561</v>
      </c>
      <c r="L91" s="1737"/>
      <c r="M91" s="1737"/>
      <c r="N91" s="1738"/>
      <c r="O91" s="1729">
        <f>SUM(O92:O97)</f>
        <v>854.39999999999986</v>
      </c>
      <c r="P91" s="1729">
        <f>SUM(P92:P97)</f>
        <v>205.82</v>
      </c>
      <c r="Q91" s="1731">
        <f>SUM(Q92:Q97)</f>
        <v>1060.2199999999998</v>
      </c>
    </row>
    <row r="92" spans="1:17" x14ac:dyDescent="0.25">
      <c r="A92" s="603" t="s">
        <v>1217</v>
      </c>
      <c r="B92" s="741"/>
      <c r="C92" s="604"/>
      <c r="D92" s="605"/>
      <c r="E92" s="605"/>
      <c r="F92" s="609"/>
      <c r="G92" s="605"/>
      <c r="H92" s="605"/>
      <c r="I92" s="607"/>
      <c r="J92" s="739">
        <v>48</v>
      </c>
      <c r="K92" s="604">
        <f t="shared" ref="K92:K107" si="36">J92/159</f>
        <v>0.30188679245283018</v>
      </c>
      <c r="L92" s="605">
        <v>5.58</v>
      </c>
      <c r="M92" s="605">
        <f t="shared" ref="M92:M97" si="37">K92*L92*159</f>
        <v>267.84000000000003</v>
      </c>
      <c r="N92" s="609">
        <v>1</v>
      </c>
      <c r="O92" s="605">
        <f t="shared" ref="O92:O97" si="38">ROUND(M92*N92,2)</f>
        <v>267.83999999999997</v>
      </c>
      <c r="P92" s="605">
        <f t="shared" ref="P92:P97" si="39">ROUND(O92*0.2409,2)</f>
        <v>64.52</v>
      </c>
      <c r="Q92" s="607">
        <f t="shared" ref="Q92:Q97" si="40">O92+P92</f>
        <v>332.35999999999996</v>
      </c>
    </row>
    <row r="93" spans="1:17" x14ac:dyDescent="0.25">
      <c r="A93" s="603" t="s">
        <v>1283</v>
      </c>
      <c r="B93" s="741"/>
      <c r="C93" s="604"/>
      <c r="D93" s="605"/>
      <c r="E93" s="605"/>
      <c r="F93" s="609"/>
      <c r="G93" s="605"/>
      <c r="H93" s="605"/>
      <c r="I93" s="607"/>
      <c r="J93" s="739">
        <v>24</v>
      </c>
      <c r="K93" s="604">
        <f t="shared" si="36"/>
        <v>0.15094339622641509</v>
      </c>
      <c r="L93" s="605">
        <v>5.7750000000000004</v>
      </c>
      <c r="M93" s="605">
        <f t="shared" si="37"/>
        <v>138.6</v>
      </c>
      <c r="N93" s="609">
        <v>1</v>
      </c>
      <c r="O93" s="605">
        <f t="shared" si="38"/>
        <v>138.6</v>
      </c>
      <c r="P93" s="605">
        <f t="shared" si="39"/>
        <v>33.39</v>
      </c>
      <c r="Q93" s="607">
        <f t="shared" si="40"/>
        <v>171.99</v>
      </c>
    </row>
    <row r="94" spans="1:17" x14ac:dyDescent="0.25">
      <c r="A94" s="603" t="s">
        <v>1283</v>
      </c>
      <c r="B94" s="1757">
        <v>8</v>
      </c>
      <c r="C94" s="604">
        <f t="shared" ref="C94:C96" si="41">B94/159</f>
        <v>5.0314465408805034E-2</v>
      </c>
      <c r="D94" s="605">
        <v>5.58</v>
      </c>
      <c r="E94" s="605">
        <f>C94*D94*159</f>
        <v>44.64</v>
      </c>
      <c r="F94" s="609">
        <v>0.5</v>
      </c>
      <c r="G94" s="605">
        <f>ROUND(E94*F94,2)</f>
        <v>22.32</v>
      </c>
      <c r="H94" s="605">
        <f t="shared" ref="H94:H96" si="42">ROUND(G94*0.2409,2)</f>
        <v>5.38</v>
      </c>
      <c r="I94" s="607">
        <f>G94+H94</f>
        <v>27.7</v>
      </c>
      <c r="J94" s="739">
        <v>8</v>
      </c>
      <c r="K94" s="604">
        <f t="shared" si="36"/>
        <v>5.0314465408805034E-2</v>
      </c>
      <c r="L94" s="605">
        <v>5.7750000000000004</v>
      </c>
      <c r="M94" s="605">
        <f t="shared" si="37"/>
        <v>46.20000000000001</v>
      </c>
      <c r="N94" s="609">
        <v>1</v>
      </c>
      <c r="O94" s="605">
        <f t="shared" si="38"/>
        <v>46.2</v>
      </c>
      <c r="P94" s="605">
        <f t="shared" si="39"/>
        <v>11.13</v>
      </c>
      <c r="Q94" s="607">
        <f t="shared" si="40"/>
        <v>57.330000000000005</v>
      </c>
    </row>
    <row r="95" spans="1:17" x14ac:dyDescent="0.25">
      <c r="A95" s="603" t="s">
        <v>1283</v>
      </c>
      <c r="B95" s="1757">
        <v>24</v>
      </c>
      <c r="C95" s="604">
        <f t="shared" si="41"/>
        <v>0.15094339622641509</v>
      </c>
      <c r="D95" s="605">
        <v>5.58</v>
      </c>
      <c r="E95" s="605">
        <f>C95*D95*159</f>
        <v>133.92000000000002</v>
      </c>
      <c r="F95" s="609">
        <v>0.5</v>
      </c>
      <c r="G95" s="605">
        <f>ROUND(E95*F95,2)</f>
        <v>66.959999999999994</v>
      </c>
      <c r="H95" s="605">
        <f t="shared" si="42"/>
        <v>16.13</v>
      </c>
      <c r="I95" s="607">
        <f>G95+H95</f>
        <v>83.089999999999989</v>
      </c>
      <c r="J95" s="740"/>
      <c r="K95" s="604"/>
      <c r="L95" s="610"/>
      <c r="M95" s="610"/>
      <c r="N95" s="610"/>
      <c r="O95" s="610"/>
      <c r="P95" s="605"/>
      <c r="Q95" s="611"/>
    </row>
    <row r="96" spans="1:17" x14ac:dyDescent="0.25">
      <c r="A96" s="603" t="s">
        <v>1283</v>
      </c>
      <c r="B96" s="1757">
        <v>24</v>
      </c>
      <c r="C96" s="604">
        <f t="shared" si="41"/>
        <v>0.15094339622641509</v>
      </c>
      <c r="D96" s="605">
        <v>5.58</v>
      </c>
      <c r="E96" s="605">
        <f>C96*D96*159</f>
        <v>133.92000000000002</v>
      </c>
      <c r="F96" s="606">
        <v>0.5</v>
      </c>
      <c r="G96" s="605">
        <f>ROUND(E96*F96,2)</f>
        <v>66.959999999999994</v>
      </c>
      <c r="H96" s="605">
        <f t="shared" si="42"/>
        <v>16.13</v>
      </c>
      <c r="I96" s="607">
        <f>G96+H96</f>
        <v>83.089999999999989</v>
      </c>
      <c r="J96" s="739">
        <v>24</v>
      </c>
      <c r="K96" s="604">
        <f t="shared" si="36"/>
        <v>0.15094339622641509</v>
      </c>
      <c r="L96" s="605">
        <v>5.58</v>
      </c>
      <c r="M96" s="605">
        <f t="shared" si="37"/>
        <v>133.92000000000002</v>
      </c>
      <c r="N96" s="609">
        <v>1</v>
      </c>
      <c r="O96" s="605">
        <f t="shared" si="38"/>
        <v>133.91999999999999</v>
      </c>
      <c r="P96" s="605">
        <f t="shared" si="39"/>
        <v>32.26</v>
      </c>
      <c r="Q96" s="607">
        <f t="shared" si="40"/>
        <v>166.17999999999998</v>
      </c>
    </row>
    <row r="97" spans="1:17" ht="17.25" thickBot="1" x14ac:dyDescent="0.3">
      <c r="A97" s="599" t="s">
        <v>1283</v>
      </c>
      <c r="B97" s="741"/>
      <c r="C97" s="604"/>
      <c r="D97" s="605"/>
      <c r="E97" s="605"/>
      <c r="F97" s="606"/>
      <c r="G97" s="605"/>
      <c r="H97" s="605"/>
      <c r="I97" s="607"/>
      <c r="J97" s="739">
        <v>48</v>
      </c>
      <c r="K97" s="604">
        <f t="shared" si="36"/>
        <v>0.30188679245283018</v>
      </c>
      <c r="L97" s="605">
        <v>5.58</v>
      </c>
      <c r="M97" s="605">
        <f t="shared" si="37"/>
        <v>267.84000000000003</v>
      </c>
      <c r="N97" s="606">
        <v>1</v>
      </c>
      <c r="O97" s="605">
        <f t="shared" si="38"/>
        <v>267.83999999999997</v>
      </c>
      <c r="P97" s="605">
        <f t="shared" si="39"/>
        <v>64.52</v>
      </c>
      <c r="Q97" s="607">
        <f t="shared" si="40"/>
        <v>332.35999999999996</v>
      </c>
    </row>
    <row r="98" spans="1:17" ht="49.5" x14ac:dyDescent="0.25">
      <c r="A98" s="734" t="s">
        <v>1900</v>
      </c>
      <c r="B98" s="1756">
        <f>SUM(B99:B102)</f>
        <v>8</v>
      </c>
      <c r="C98" s="1729">
        <f>SUM(C99:C102)</f>
        <v>5.0314465408805034E-2</v>
      </c>
      <c r="D98" s="1737"/>
      <c r="E98" s="1737"/>
      <c r="F98" s="1738"/>
      <c r="G98" s="1729">
        <f>SUM(G99:G102)</f>
        <v>15</v>
      </c>
      <c r="H98" s="1729">
        <f>SUM(H99:H102)</f>
        <v>3.61</v>
      </c>
      <c r="I98" s="1731">
        <f>SUM(I99:I102)</f>
        <v>18.61</v>
      </c>
      <c r="J98" s="1728">
        <f>SUM(J99:J102)</f>
        <v>108</v>
      </c>
      <c r="K98" s="1729">
        <f>SUM(K99:K102)</f>
        <v>0.67924528301886788</v>
      </c>
      <c r="L98" s="1737"/>
      <c r="M98" s="1737"/>
      <c r="N98" s="1738"/>
      <c r="O98" s="1729">
        <f>SUM(O99:O102)</f>
        <v>405</v>
      </c>
      <c r="P98" s="1729">
        <f>SUM(P99:P102)</f>
        <v>97.57</v>
      </c>
      <c r="Q98" s="1731">
        <f>SUM(Q99:Q102)</f>
        <v>502.57</v>
      </c>
    </row>
    <row r="99" spans="1:17" x14ac:dyDescent="0.25">
      <c r="A99" s="603" t="s">
        <v>193</v>
      </c>
      <c r="B99" s="741"/>
      <c r="C99" s="604"/>
      <c r="D99" s="605"/>
      <c r="E99" s="605"/>
      <c r="F99" s="609"/>
      <c r="G99" s="605"/>
      <c r="H99" s="605"/>
      <c r="I99" s="607"/>
      <c r="J99" s="739">
        <v>40</v>
      </c>
      <c r="K99" s="604">
        <f t="shared" si="36"/>
        <v>0.25157232704402516</v>
      </c>
      <c r="L99" s="605">
        <v>3.75</v>
      </c>
      <c r="M99" s="605">
        <f>K99*L99*159</f>
        <v>150</v>
      </c>
      <c r="N99" s="609">
        <v>1</v>
      </c>
      <c r="O99" s="605">
        <f>ROUND(M99*N99,2)</f>
        <v>150</v>
      </c>
      <c r="P99" s="605">
        <f t="shared" ref="P99:P102" si="43">ROUND(O99*0.2409,2)</f>
        <v>36.14</v>
      </c>
      <c r="Q99" s="607">
        <f>O99+P99</f>
        <v>186.14</v>
      </c>
    </row>
    <row r="100" spans="1:17" x14ac:dyDescent="0.25">
      <c r="A100" s="603" t="s">
        <v>193</v>
      </c>
      <c r="B100" s="741"/>
      <c r="C100" s="604"/>
      <c r="D100" s="605"/>
      <c r="E100" s="605"/>
      <c r="F100" s="609"/>
      <c r="G100" s="605"/>
      <c r="H100" s="605"/>
      <c r="I100" s="607"/>
      <c r="J100" s="739">
        <v>36</v>
      </c>
      <c r="K100" s="604">
        <f t="shared" si="36"/>
        <v>0.22641509433962265</v>
      </c>
      <c r="L100" s="605">
        <v>3.75</v>
      </c>
      <c r="M100" s="605">
        <f>K100*L100*159</f>
        <v>135</v>
      </c>
      <c r="N100" s="609">
        <v>1</v>
      </c>
      <c r="O100" s="605">
        <f>ROUND(M100*N100,2)</f>
        <v>135</v>
      </c>
      <c r="P100" s="605">
        <f t="shared" si="43"/>
        <v>32.520000000000003</v>
      </c>
      <c r="Q100" s="607">
        <f>O100+P100</f>
        <v>167.52</v>
      </c>
    </row>
    <row r="101" spans="1:17" x14ac:dyDescent="0.25">
      <c r="A101" s="603" t="s">
        <v>193</v>
      </c>
      <c r="B101" s="1757">
        <v>8</v>
      </c>
      <c r="C101" s="604">
        <f t="shared" ref="C101" si="44">B101/159</f>
        <v>5.0314465408805034E-2</v>
      </c>
      <c r="D101" s="605">
        <v>3.75</v>
      </c>
      <c r="E101" s="605">
        <f>C101*D101*159</f>
        <v>30.000000000000004</v>
      </c>
      <c r="F101" s="606">
        <v>0.5</v>
      </c>
      <c r="G101" s="605">
        <f>ROUND(E101*F101,2)</f>
        <v>15</v>
      </c>
      <c r="H101" s="605">
        <f t="shared" ref="H101" si="45">ROUND(G101*0.2409,2)</f>
        <v>3.61</v>
      </c>
      <c r="I101" s="607">
        <f>G101+H101</f>
        <v>18.61</v>
      </c>
      <c r="J101" s="739">
        <v>8</v>
      </c>
      <c r="K101" s="604">
        <f t="shared" si="36"/>
        <v>5.0314465408805034E-2</v>
      </c>
      <c r="L101" s="605">
        <v>3.75</v>
      </c>
      <c r="M101" s="605">
        <f>K101*L101*159</f>
        <v>30.000000000000004</v>
      </c>
      <c r="N101" s="606">
        <v>1</v>
      </c>
      <c r="O101" s="605">
        <f>ROUND(M101*N101,2)</f>
        <v>30</v>
      </c>
      <c r="P101" s="605">
        <f t="shared" si="43"/>
        <v>7.23</v>
      </c>
      <c r="Q101" s="607">
        <f>O101+P101</f>
        <v>37.230000000000004</v>
      </c>
    </row>
    <row r="102" spans="1:17" ht="17.25" thickBot="1" x14ac:dyDescent="0.3">
      <c r="A102" s="603" t="s">
        <v>193</v>
      </c>
      <c r="B102" s="741"/>
      <c r="C102" s="604"/>
      <c r="D102" s="605"/>
      <c r="E102" s="605"/>
      <c r="F102" s="606"/>
      <c r="G102" s="605"/>
      <c r="H102" s="605"/>
      <c r="I102" s="607"/>
      <c r="J102" s="739">
        <v>24</v>
      </c>
      <c r="K102" s="604">
        <f t="shared" si="36"/>
        <v>0.15094339622641509</v>
      </c>
      <c r="L102" s="605">
        <v>3.75</v>
      </c>
      <c r="M102" s="605">
        <f>K102*L102*159</f>
        <v>90</v>
      </c>
      <c r="N102" s="606">
        <v>1</v>
      </c>
      <c r="O102" s="605">
        <f>ROUND(M102*N102,2)</f>
        <v>90</v>
      </c>
      <c r="P102" s="605">
        <f t="shared" si="43"/>
        <v>21.68</v>
      </c>
      <c r="Q102" s="607">
        <f>O102+P102</f>
        <v>111.68</v>
      </c>
    </row>
    <row r="103" spans="1:17" ht="33" x14ac:dyDescent="0.25">
      <c r="A103" s="734" t="s">
        <v>8</v>
      </c>
      <c r="B103" s="1756">
        <f>SUM(B104:B110)</f>
        <v>48</v>
      </c>
      <c r="C103" s="1729">
        <f>SUM(C104:C110)</f>
        <v>0.30188679245283018</v>
      </c>
      <c r="D103" s="1737"/>
      <c r="E103" s="1737"/>
      <c r="F103" s="1738"/>
      <c r="G103" s="1729">
        <f>SUM(G104:G110)</f>
        <v>80.64</v>
      </c>
      <c r="H103" s="1729">
        <f>SUM(H104:H110)</f>
        <v>19.440000000000001</v>
      </c>
      <c r="I103" s="1731">
        <f>SUM(I104:I110)</f>
        <v>100.08</v>
      </c>
      <c r="J103" s="1728">
        <f>SUM(J104:J110)</f>
        <v>116</v>
      </c>
      <c r="K103" s="1729">
        <f>SUM(K104:K110)</f>
        <v>0.72955974842767291</v>
      </c>
      <c r="L103" s="1737"/>
      <c r="M103" s="1737"/>
      <c r="N103" s="1738"/>
      <c r="O103" s="1729">
        <f>SUM(O104:O110)</f>
        <v>410.88</v>
      </c>
      <c r="P103" s="1729">
        <f>SUM(P104:P110)</f>
        <v>98.990000000000009</v>
      </c>
      <c r="Q103" s="1731">
        <f>SUM(Q104:Q110)</f>
        <v>509.87</v>
      </c>
    </row>
    <row r="104" spans="1:17" x14ac:dyDescent="0.25">
      <c r="A104" s="603" t="s">
        <v>382</v>
      </c>
      <c r="B104" s="741"/>
      <c r="C104" s="604"/>
      <c r="D104" s="605"/>
      <c r="E104" s="605"/>
      <c r="F104" s="606"/>
      <c r="G104" s="605"/>
      <c r="H104" s="605"/>
      <c r="I104" s="607"/>
      <c r="J104" s="739">
        <v>48</v>
      </c>
      <c r="K104" s="604">
        <f t="shared" si="36"/>
        <v>0.30188679245283018</v>
      </c>
      <c r="L104" s="605">
        <v>3.8</v>
      </c>
      <c r="M104" s="605">
        <f t="shared" ref="M104:M110" si="46">K104*L104*159</f>
        <v>182.4</v>
      </c>
      <c r="N104" s="606">
        <v>1</v>
      </c>
      <c r="O104" s="605">
        <f t="shared" ref="O104:O110" si="47">ROUND(M104*N104,2)</f>
        <v>182.4</v>
      </c>
      <c r="P104" s="605">
        <f t="shared" ref="P104:P110" si="48">ROUND(O104*0.2409,2)</f>
        <v>43.94</v>
      </c>
      <c r="Q104" s="607">
        <f t="shared" ref="Q104:Q110" si="49">O104+P104</f>
        <v>226.34</v>
      </c>
    </row>
    <row r="105" spans="1:17" x14ac:dyDescent="0.25">
      <c r="A105" s="603" t="s">
        <v>182</v>
      </c>
      <c r="B105" s="1757">
        <v>16</v>
      </c>
      <c r="C105" s="604">
        <f t="shared" ref="C105:C108" si="50">B105/159</f>
        <v>0.10062893081761007</v>
      </c>
      <c r="D105" s="605">
        <v>3.36</v>
      </c>
      <c r="E105" s="605">
        <f>C105*D105*159</f>
        <v>53.760000000000005</v>
      </c>
      <c r="F105" s="609">
        <v>0.5</v>
      </c>
      <c r="G105" s="605">
        <f>ROUND(E105*F105,2)</f>
        <v>26.88</v>
      </c>
      <c r="H105" s="605">
        <f t="shared" ref="H105:H108" si="51">ROUND(G105*0.2409,2)</f>
        <v>6.48</v>
      </c>
      <c r="I105" s="607">
        <f>G105+H105</f>
        <v>33.36</v>
      </c>
      <c r="J105" s="740"/>
      <c r="K105" s="610"/>
      <c r="L105" s="610"/>
      <c r="M105" s="610"/>
      <c r="N105" s="610"/>
      <c r="O105" s="610"/>
      <c r="P105" s="605"/>
      <c r="Q105" s="611"/>
    </row>
    <row r="106" spans="1:17" x14ac:dyDescent="0.25">
      <c r="A106" s="603" t="s">
        <v>182</v>
      </c>
      <c r="B106" s="1757">
        <v>8</v>
      </c>
      <c r="C106" s="604">
        <f t="shared" si="50"/>
        <v>5.0314465408805034E-2</v>
      </c>
      <c r="D106" s="605">
        <v>3.36</v>
      </c>
      <c r="E106" s="605">
        <f>C106*D106*159</f>
        <v>26.880000000000003</v>
      </c>
      <c r="F106" s="609">
        <v>0.5</v>
      </c>
      <c r="G106" s="605">
        <f>ROUND(E106*F106,2)</f>
        <v>13.44</v>
      </c>
      <c r="H106" s="605">
        <f t="shared" si="51"/>
        <v>3.24</v>
      </c>
      <c r="I106" s="607">
        <f>G106+H106</f>
        <v>16.68</v>
      </c>
      <c r="J106" s="739">
        <v>8</v>
      </c>
      <c r="K106" s="604">
        <f t="shared" si="36"/>
        <v>5.0314465408805034E-2</v>
      </c>
      <c r="L106" s="605">
        <v>3.36</v>
      </c>
      <c r="M106" s="605">
        <f t="shared" si="46"/>
        <v>26.880000000000003</v>
      </c>
      <c r="N106" s="609">
        <v>1</v>
      </c>
      <c r="O106" s="605">
        <f t="shared" si="47"/>
        <v>26.88</v>
      </c>
      <c r="P106" s="605">
        <f t="shared" si="48"/>
        <v>6.48</v>
      </c>
      <c r="Q106" s="607">
        <f t="shared" si="49"/>
        <v>33.36</v>
      </c>
    </row>
    <row r="107" spans="1:17" x14ac:dyDescent="0.25">
      <c r="A107" s="603" t="s">
        <v>182</v>
      </c>
      <c r="B107" s="1757">
        <v>12</v>
      </c>
      <c r="C107" s="604">
        <f t="shared" si="50"/>
        <v>7.5471698113207544E-2</v>
      </c>
      <c r="D107" s="605">
        <v>3.36</v>
      </c>
      <c r="E107" s="605">
        <f>C107*D107*159</f>
        <v>40.319999999999993</v>
      </c>
      <c r="F107" s="609">
        <v>0.5</v>
      </c>
      <c r="G107" s="605">
        <f>ROUND(E107*F107,2)</f>
        <v>20.16</v>
      </c>
      <c r="H107" s="605">
        <f t="shared" si="51"/>
        <v>4.8600000000000003</v>
      </c>
      <c r="I107" s="607">
        <f>G107+H107</f>
        <v>25.02</v>
      </c>
      <c r="J107" s="739">
        <v>24</v>
      </c>
      <c r="K107" s="604">
        <f t="shared" si="36"/>
        <v>0.15094339622641509</v>
      </c>
      <c r="L107" s="605">
        <v>3.36</v>
      </c>
      <c r="M107" s="605">
        <f t="shared" si="46"/>
        <v>80.639999999999986</v>
      </c>
      <c r="N107" s="609">
        <v>1</v>
      </c>
      <c r="O107" s="605">
        <f t="shared" si="47"/>
        <v>80.64</v>
      </c>
      <c r="P107" s="605">
        <f t="shared" si="48"/>
        <v>19.43</v>
      </c>
      <c r="Q107" s="607">
        <f t="shared" si="49"/>
        <v>100.07</v>
      </c>
    </row>
    <row r="108" spans="1:17" x14ac:dyDescent="0.25">
      <c r="A108" s="603" t="s">
        <v>182</v>
      </c>
      <c r="B108" s="1757">
        <v>12</v>
      </c>
      <c r="C108" s="604">
        <f t="shared" si="50"/>
        <v>7.5471698113207544E-2</v>
      </c>
      <c r="D108" s="605">
        <v>3.36</v>
      </c>
      <c r="E108" s="605">
        <f>C108*D108*159</f>
        <v>40.319999999999993</v>
      </c>
      <c r="F108" s="609">
        <v>0.5</v>
      </c>
      <c r="G108" s="605">
        <f>ROUND(E108*F108,2)</f>
        <v>20.16</v>
      </c>
      <c r="H108" s="605">
        <f t="shared" si="51"/>
        <v>4.8600000000000003</v>
      </c>
      <c r="I108" s="607">
        <f>G108+H108</f>
        <v>25.02</v>
      </c>
      <c r="J108" s="740"/>
      <c r="K108" s="610"/>
      <c r="L108" s="610"/>
      <c r="M108" s="610"/>
      <c r="N108" s="610"/>
      <c r="O108" s="610"/>
      <c r="P108" s="605"/>
      <c r="Q108" s="611"/>
    </row>
    <row r="109" spans="1:17" x14ac:dyDescent="0.25">
      <c r="A109" s="603" t="s">
        <v>182</v>
      </c>
      <c r="B109" s="741"/>
      <c r="C109" s="604"/>
      <c r="D109" s="605"/>
      <c r="E109" s="605"/>
      <c r="F109" s="606"/>
      <c r="G109" s="605"/>
      <c r="H109" s="605"/>
      <c r="I109" s="607"/>
      <c r="J109" s="739">
        <v>24</v>
      </c>
      <c r="K109" s="604">
        <f t="shared" ref="K109:K110" si="52">J109/159</f>
        <v>0.15094339622641509</v>
      </c>
      <c r="L109" s="605">
        <v>3.36</v>
      </c>
      <c r="M109" s="605">
        <f t="shared" si="46"/>
        <v>80.639999999999986</v>
      </c>
      <c r="N109" s="606">
        <v>1</v>
      </c>
      <c r="O109" s="605">
        <f t="shared" si="47"/>
        <v>80.64</v>
      </c>
      <c r="P109" s="605">
        <f t="shared" si="48"/>
        <v>19.43</v>
      </c>
      <c r="Q109" s="607">
        <f t="shared" si="49"/>
        <v>100.07</v>
      </c>
    </row>
    <row r="110" spans="1:17" ht="17.25" thickBot="1" x14ac:dyDescent="0.3">
      <c r="A110" s="599" t="s">
        <v>182</v>
      </c>
      <c r="B110" s="741"/>
      <c r="C110" s="604"/>
      <c r="D110" s="605"/>
      <c r="E110" s="605"/>
      <c r="F110" s="606"/>
      <c r="G110" s="605"/>
      <c r="H110" s="605"/>
      <c r="I110" s="607"/>
      <c r="J110" s="739">
        <v>12</v>
      </c>
      <c r="K110" s="604">
        <f t="shared" si="52"/>
        <v>7.5471698113207544E-2</v>
      </c>
      <c r="L110" s="605">
        <v>3.36</v>
      </c>
      <c r="M110" s="605">
        <f t="shared" si="46"/>
        <v>40.319999999999993</v>
      </c>
      <c r="N110" s="606">
        <v>1</v>
      </c>
      <c r="O110" s="605">
        <f t="shared" si="47"/>
        <v>40.32</v>
      </c>
      <c r="P110" s="605">
        <f t="shared" si="48"/>
        <v>9.7100000000000009</v>
      </c>
      <c r="Q110" s="607">
        <f t="shared" si="49"/>
        <v>50.03</v>
      </c>
    </row>
    <row r="111" spans="1:17" ht="17.25" thickBot="1" x14ac:dyDescent="0.3">
      <c r="A111" s="616" t="s">
        <v>1909</v>
      </c>
      <c r="B111" s="1755">
        <f>B112+B123+B148+B152</f>
        <v>375</v>
      </c>
      <c r="C111" s="1732">
        <f>C112+C123+C148+C152</f>
        <v>2.3584905660377355</v>
      </c>
      <c r="D111" s="1726"/>
      <c r="E111" s="1726"/>
      <c r="F111" s="1736"/>
      <c r="G111" s="1732">
        <f>G112+G123+G148+G152</f>
        <v>812.2</v>
      </c>
      <c r="H111" s="1732">
        <f>H112+H123+H148+H152</f>
        <v>195.68</v>
      </c>
      <c r="I111" s="1733">
        <f>I112+I123+I148+I152</f>
        <v>1007.8800000000001</v>
      </c>
      <c r="J111" s="1725">
        <f>J112+J123+J148+J152</f>
        <v>1484.0010080000002</v>
      </c>
      <c r="K111" s="1732">
        <f>K112+K123+K148+K152</f>
        <v>9.3333396729559741</v>
      </c>
      <c r="L111" s="1726"/>
      <c r="M111" s="1726"/>
      <c r="N111" s="1736"/>
      <c r="O111" s="1732">
        <f>O112+O123+O148+O152</f>
        <v>9532.0299999999988</v>
      </c>
      <c r="P111" s="1732">
        <f>P112+P123+P148+P152</f>
        <v>2296.3000000000002</v>
      </c>
      <c r="Q111" s="1733">
        <f>Q112+Q123+Q148+Q152</f>
        <v>11828.329999999998</v>
      </c>
    </row>
    <row r="112" spans="1:17" ht="33" x14ac:dyDescent="0.25">
      <c r="A112" s="735" t="s">
        <v>1898</v>
      </c>
      <c r="B112" s="1756">
        <f>SUM(B113:B122)</f>
        <v>191</v>
      </c>
      <c r="C112" s="1729">
        <f>SUM(C113:C122)</f>
        <v>1.2012578616352201</v>
      </c>
      <c r="D112" s="1730"/>
      <c r="E112" s="1730"/>
      <c r="F112" s="1734"/>
      <c r="G112" s="1730">
        <f>SUM(G113:G122)</f>
        <v>491.21999999999997</v>
      </c>
      <c r="H112" s="1730">
        <f>SUM(H113:H122)</f>
        <v>118.33</v>
      </c>
      <c r="I112" s="1735">
        <f>SUM(I113:I122)</f>
        <v>609.55000000000007</v>
      </c>
      <c r="J112" s="1728">
        <f>SUM(J113:J122)</f>
        <v>516.00073200000008</v>
      </c>
      <c r="K112" s="1729">
        <f>SUM(K113:K122)</f>
        <v>3.2452876226415093</v>
      </c>
      <c r="L112" s="1730"/>
      <c r="M112" s="1730"/>
      <c r="N112" s="1734"/>
      <c r="O112" s="1730">
        <f>SUM(O113:O122)</f>
        <v>4438.37</v>
      </c>
      <c r="P112" s="1730">
        <f>SUM(P113:P122)</f>
        <v>1069.22</v>
      </c>
      <c r="Q112" s="1735">
        <f>SUM(Q113:Q122)</f>
        <v>5507.59</v>
      </c>
    </row>
    <row r="113" spans="1:17" x14ac:dyDescent="0.25">
      <c r="A113" s="603" t="s">
        <v>1910</v>
      </c>
      <c r="B113" s="1757">
        <v>23</v>
      </c>
      <c r="C113" s="604">
        <f t="shared" ref="C113:C121" si="53">B113/159</f>
        <v>0.14465408805031446</v>
      </c>
      <c r="D113" s="605">
        <v>8.798</v>
      </c>
      <c r="E113" s="605">
        <f t="shared" ref="E113:E121" si="54">C113*D113*159</f>
        <v>202.35399999999998</v>
      </c>
      <c r="F113" s="609">
        <v>0.3</v>
      </c>
      <c r="G113" s="605">
        <f t="shared" ref="G113:G121" si="55">ROUND(E113*F113,2)</f>
        <v>60.71</v>
      </c>
      <c r="H113" s="605">
        <f t="shared" ref="H113:H121" si="56">ROUND(G113*0.2409,2)</f>
        <v>14.63</v>
      </c>
      <c r="I113" s="607">
        <f t="shared" ref="I113:I121" si="57">G113+H113</f>
        <v>75.34</v>
      </c>
      <c r="J113" s="739">
        <v>53</v>
      </c>
      <c r="K113" s="604">
        <f t="shared" ref="K113:K155" si="58">J113/159</f>
        <v>0.33333333333333331</v>
      </c>
      <c r="L113" s="605">
        <v>8.798</v>
      </c>
      <c r="M113" s="605">
        <f t="shared" ref="M113:M122" si="59">K113*L113*159</f>
        <v>466.29399999999998</v>
      </c>
      <c r="N113" s="609">
        <v>1</v>
      </c>
      <c r="O113" s="605">
        <f t="shared" ref="O113:O122" si="60">ROUND(M113*N113,2)</f>
        <v>466.29</v>
      </c>
      <c r="P113" s="605">
        <f t="shared" ref="P113:P122" si="61">ROUND(O113*0.2409,2)</f>
        <v>112.33</v>
      </c>
      <c r="Q113" s="607">
        <f t="shared" ref="Q113:Q147" si="62">O113+P113</f>
        <v>578.62</v>
      </c>
    </row>
    <row r="114" spans="1:17" x14ac:dyDescent="0.25">
      <c r="A114" s="603" t="s">
        <v>1910</v>
      </c>
      <c r="B114" s="1757">
        <v>12</v>
      </c>
      <c r="C114" s="604">
        <f t="shared" si="53"/>
        <v>7.5471698113207544E-2</v>
      </c>
      <c r="D114" s="605">
        <v>8.798</v>
      </c>
      <c r="E114" s="605">
        <f t="shared" si="54"/>
        <v>105.57599999999999</v>
      </c>
      <c r="F114" s="609">
        <v>0.3</v>
      </c>
      <c r="G114" s="605">
        <f t="shared" si="55"/>
        <v>31.67</v>
      </c>
      <c r="H114" s="605">
        <f t="shared" si="56"/>
        <v>7.63</v>
      </c>
      <c r="I114" s="607">
        <f t="shared" si="57"/>
        <v>39.300000000000004</v>
      </c>
      <c r="J114" s="739">
        <v>24.000731999999999</v>
      </c>
      <c r="K114" s="604">
        <f t="shared" si="58"/>
        <v>0.150948</v>
      </c>
      <c r="L114" s="605">
        <v>8.798</v>
      </c>
      <c r="M114" s="605">
        <f t="shared" si="59"/>
        <v>211.15844013600002</v>
      </c>
      <c r="N114" s="609">
        <v>1</v>
      </c>
      <c r="O114" s="605">
        <f t="shared" si="60"/>
        <v>211.16</v>
      </c>
      <c r="P114" s="605">
        <f t="shared" si="61"/>
        <v>50.87</v>
      </c>
      <c r="Q114" s="607">
        <f t="shared" si="62"/>
        <v>262.02999999999997</v>
      </c>
    </row>
    <row r="115" spans="1:17" x14ac:dyDescent="0.25">
      <c r="A115" s="603" t="s">
        <v>1910</v>
      </c>
      <c r="B115" s="1757">
        <v>12</v>
      </c>
      <c r="C115" s="604">
        <f t="shared" si="53"/>
        <v>7.5471698113207544E-2</v>
      </c>
      <c r="D115" s="605">
        <v>8.798</v>
      </c>
      <c r="E115" s="605">
        <f t="shared" si="54"/>
        <v>105.57599999999999</v>
      </c>
      <c r="F115" s="609">
        <v>0.3</v>
      </c>
      <c r="G115" s="605">
        <f t="shared" si="55"/>
        <v>31.67</v>
      </c>
      <c r="H115" s="605">
        <f t="shared" si="56"/>
        <v>7.63</v>
      </c>
      <c r="I115" s="607">
        <f t="shared" si="57"/>
        <v>39.300000000000004</v>
      </c>
      <c r="J115" s="739">
        <v>12</v>
      </c>
      <c r="K115" s="604">
        <f t="shared" si="58"/>
        <v>7.5471698113207544E-2</v>
      </c>
      <c r="L115" s="605">
        <v>8.798</v>
      </c>
      <c r="M115" s="605">
        <f t="shared" si="59"/>
        <v>105.57599999999999</v>
      </c>
      <c r="N115" s="609">
        <v>1</v>
      </c>
      <c r="O115" s="605">
        <f t="shared" si="60"/>
        <v>105.58</v>
      </c>
      <c r="P115" s="605">
        <f t="shared" si="61"/>
        <v>25.43</v>
      </c>
      <c r="Q115" s="607">
        <f t="shared" si="62"/>
        <v>131.01</v>
      </c>
    </row>
    <row r="116" spans="1:17" x14ac:dyDescent="0.25">
      <c r="A116" s="603" t="s">
        <v>1910</v>
      </c>
      <c r="B116" s="1757">
        <v>22</v>
      </c>
      <c r="C116" s="604">
        <f t="shared" si="53"/>
        <v>0.13836477987421383</v>
      </c>
      <c r="D116" s="605">
        <v>8.798</v>
      </c>
      <c r="E116" s="605">
        <f t="shared" si="54"/>
        <v>193.55600000000001</v>
      </c>
      <c r="F116" s="609">
        <v>0.3</v>
      </c>
      <c r="G116" s="605">
        <f t="shared" si="55"/>
        <v>58.07</v>
      </c>
      <c r="H116" s="605">
        <f t="shared" si="56"/>
        <v>13.99</v>
      </c>
      <c r="I116" s="607">
        <f t="shared" si="57"/>
        <v>72.06</v>
      </c>
      <c r="J116" s="739">
        <v>24</v>
      </c>
      <c r="K116" s="604">
        <f t="shared" si="58"/>
        <v>0.15094339622641509</v>
      </c>
      <c r="L116" s="605">
        <v>8.798</v>
      </c>
      <c r="M116" s="605">
        <f t="shared" si="59"/>
        <v>211.15199999999999</v>
      </c>
      <c r="N116" s="609">
        <v>1</v>
      </c>
      <c r="O116" s="605">
        <f t="shared" si="60"/>
        <v>211.15</v>
      </c>
      <c r="P116" s="605">
        <f t="shared" si="61"/>
        <v>50.87</v>
      </c>
      <c r="Q116" s="607">
        <f t="shared" si="62"/>
        <v>262.02</v>
      </c>
    </row>
    <row r="117" spans="1:17" x14ac:dyDescent="0.25">
      <c r="A117" s="603" t="s">
        <v>1910</v>
      </c>
      <c r="B117" s="1757">
        <v>24</v>
      </c>
      <c r="C117" s="604">
        <f t="shared" si="53"/>
        <v>0.15094339622641509</v>
      </c>
      <c r="D117" s="605">
        <v>8.7129999999999992</v>
      </c>
      <c r="E117" s="605">
        <f t="shared" si="54"/>
        <v>209.11199999999999</v>
      </c>
      <c r="F117" s="609">
        <v>0.3</v>
      </c>
      <c r="G117" s="605">
        <f t="shared" si="55"/>
        <v>62.73</v>
      </c>
      <c r="H117" s="605">
        <f t="shared" si="56"/>
        <v>15.11</v>
      </c>
      <c r="I117" s="607">
        <f t="shared" si="57"/>
        <v>77.84</v>
      </c>
      <c r="J117" s="739">
        <v>120.00000000000001</v>
      </c>
      <c r="K117" s="604">
        <f t="shared" si="58"/>
        <v>0.75471698113207553</v>
      </c>
      <c r="L117" s="605">
        <v>8.7129999999999992</v>
      </c>
      <c r="M117" s="605">
        <f t="shared" si="59"/>
        <v>1045.56</v>
      </c>
      <c r="N117" s="609">
        <v>1</v>
      </c>
      <c r="O117" s="605">
        <f t="shared" si="60"/>
        <v>1045.56</v>
      </c>
      <c r="P117" s="605">
        <f t="shared" si="61"/>
        <v>251.88</v>
      </c>
      <c r="Q117" s="607">
        <f t="shared" si="62"/>
        <v>1297.44</v>
      </c>
    </row>
    <row r="118" spans="1:17" x14ac:dyDescent="0.25">
      <c r="A118" s="603" t="s">
        <v>1910</v>
      </c>
      <c r="B118" s="1757">
        <v>27.999999999999996</v>
      </c>
      <c r="C118" s="604">
        <f t="shared" si="53"/>
        <v>0.1761006289308176</v>
      </c>
      <c r="D118" s="605">
        <v>8.5</v>
      </c>
      <c r="E118" s="605">
        <f t="shared" si="54"/>
        <v>237.99999999999997</v>
      </c>
      <c r="F118" s="609">
        <v>0.3</v>
      </c>
      <c r="G118" s="605">
        <f t="shared" si="55"/>
        <v>71.400000000000006</v>
      </c>
      <c r="H118" s="605">
        <f t="shared" si="56"/>
        <v>17.2</v>
      </c>
      <c r="I118" s="607">
        <f t="shared" si="57"/>
        <v>88.600000000000009</v>
      </c>
      <c r="J118" s="739">
        <v>44</v>
      </c>
      <c r="K118" s="604">
        <f t="shared" si="58"/>
        <v>0.27672955974842767</v>
      </c>
      <c r="L118" s="605">
        <v>8.5</v>
      </c>
      <c r="M118" s="605">
        <f t="shared" si="59"/>
        <v>374</v>
      </c>
      <c r="N118" s="609">
        <v>1</v>
      </c>
      <c r="O118" s="605">
        <f t="shared" si="60"/>
        <v>374</v>
      </c>
      <c r="P118" s="605">
        <f t="shared" si="61"/>
        <v>90.1</v>
      </c>
      <c r="Q118" s="607">
        <f t="shared" si="62"/>
        <v>464.1</v>
      </c>
    </row>
    <row r="119" spans="1:17" x14ac:dyDescent="0.25">
      <c r="A119" s="603" t="s">
        <v>1910</v>
      </c>
      <c r="B119" s="1757">
        <v>50</v>
      </c>
      <c r="C119" s="604">
        <f t="shared" si="53"/>
        <v>0.31446540880503143</v>
      </c>
      <c r="D119" s="605">
        <v>8.5</v>
      </c>
      <c r="E119" s="605">
        <f t="shared" si="54"/>
        <v>425</v>
      </c>
      <c r="F119" s="609">
        <v>0.3</v>
      </c>
      <c r="G119" s="605">
        <f t="shared" si="55"/>
        <v>127.5</v>
      </c>
      <c r="H119" s="605">
        <f t="shared" si="56"/>
        <v>30.71</v>
      </c>
      <c r="I119" s="607">
        <f t="shared" si="57"/>
        <v>158.21</v>
      </c>
      <c r="J119" s="739">
        <v>100</v>
      </c>
      <c r="K119" s="604">
        <f t="shared" si="58"/>
        <v>0.62893081761006286</v>
      </c>
      <c r="L119" s="605">
        <v>8.5</v>
      </c>
      <c r="M119" s="605">
        <f t="shared" si="59"/>
        <v>850</v>
      </c>
      <c r="N119" s="609">
        <v>1</v>
      </c>
      <c r="O119" s="605">
        <f t="shared" si="60"/>
        <v>850</v>
      </c>
      <c r="P119" s="605">
        <f t="shared" si="61"/>
        <v>204.77</v>
      </c>
      <c r="Q119" s="607">
        <f t="shared" si="62"/>
        <v>1054.77</v>
      </c>
    </row>
    <row r="120" spans="1:17" x14ac:dyDescent="0.25">
      <c r="A120" s="603" t="s">
        <v>1910</v>
      </c>
      <c r="B120" s="1757">
        <v>8</v>
      </c>
      <c r="C120" s="604">
        <f t="shared" si="53"/>
        <v>5.0314465408805034E-2</v>
      </c>
      <c r="D120" s="605">
        <v>8.5</v>
      </c>
      <c r="E120" s="605">
        <f t="shared" si="54"/>
        <v>68</v>
      </c>
      <c r="F120" s="609">
        <v>0.3</v>
      </c>
      <c r="G120" s="605">
        <f t="shared" si="55"/>
        <v>20.399999999999999</v>
      </c>
      <c r="H120" s="605">
        <f t="shared" si="56"/>
        <v>4.91</v>
      </c>
      <c r="I120" s="607">
        <f t="shared" si="57"/>
        <v>25.31</v>
      </c>
      <c r="J120" s="739">
        <v>76</v>
      </c>
      <c r="K120" s="604">
        <f t="shared" si="58"/>
        <v>0.4779874213836478</v>
      </c>
      <c r="L120" s="605">
        <v>8.5</v>
      </c>
      <c r="M120" s="605">
        <f t="shared" si="59"/>
        <v>646.00000000000011</v>
      </c>
      <c r="N120" s="609">
        <v>1</v>
      </c>
      <c r="O120" s="605">
        <f t="shared" si="60"/>
        <v>646</v>
      </c>
      <c r="P120" s="605">
        <f t="shared" si="61"/>
        <v>155.62</v>
      </c>
      <c r="Q120" s="607">
        <f t="shared" si="62"/>
        <v>801.62</v>
      </c>
    </row>
    <row r="121" spans="1:17" x14ac:dyDescent="0.25">
      <c r="A121" s="603" t="s">
        <v>198</v>
      </c>
      <c r="B121" s="1757">
        <v>12</v>
      </c>
      <c r="C121" s="604">
        <f t="shared" si="53"/>
        <v>7.5471698113207544E-2</v>
      </c>
      <c r="D121" s="605">
        <v>7.52</v>
      </c>
      <c r="E121" s="605">
        <f t="shared" si="54"/>
        <v>90.24</v>
      </c>
      <c r="F121" s="609">
        <v>0.3</v>
      </c>
      <c r="G121" s="605">
        <f t="shared" si="55"/>
        <v>27.07</v>
      </c>
      <c r="H121" s="605">
        <f t="shared" si="56"/>
        <v>6.52</v>
      </c>
      <c r="I121" s="607">
        <f t="shared" si="57"/>
        <v>33.590000000000003</v>
      </c>
      <c r="J121" s="739">
        <v>48</v>
      </c>
      <c r="K121" s="604">
        <f t="shared" si="58"/>
        <v>0.30188679245283018</v>
      </c>
      <c r="L121" s="605">
        <v>7.52</v>
      </c>
      <c r="M121" s="605">
        <f t="shared" si="59"/>
        <v>360.96</v>
      </c>
      <c r="N121" s="609">
        <v>1</v>
      </c>
      <c r="O121" s="605">
        <f t="shared" si="60"/>
        <v>360.96</v>
      </c>
      <c r="P121" s="605">
        <f t="shared" si="61"/>
        <v>86.96</v>
      </c>
      <c r="Q121" s="607">
        <f t="shared" si="62"/>
        <v>447.91999999999996</v>
      </c>
    </row>
    <row r="122" spans="1:17" ht="17.25" thickBot="1" x14ac:dyDescent="0.3">
      <c r="A122" s="599" t="s">
        <v>1911</v>
      </c>
      <c r="B122" s="741"/>
      <c r="C122" s="604"/>
      <c r="D122" s="605"/>
      <c r="E122" s="605"/>
      <c r="F122" s="609"/>
      <c r="G122" s="605"/>
      <c r="H122" s="605"/>
      <c r="I122" s="607"/>
      <c r="J122" s="739">
        <v>15.000000000000002</v>
      </c>
      <c r="K122" s="604">
        <f t="shared" si="58"/>
        <v>9.4339622641509441E-2</v>
      </c>
      <c r="L122" s="605">
        <v>11.178000000000001</v>
      </c>
      <c r="M122" s="605">
        <f t="shared" si="59"/>
        <v>167.67000000000002</v>
      </c>
      <c r="N122" s="609">
        <v>1</v>
      </c>
      <c r="O122" s="605">
        <f t="shared" si="60"/>
        <v>167.67</v>
      </c>
      <c r="P122" s="605">
        <f t="shared" si="61"/>
        <v>40.39</v>
      </c>
      <c r="Q122" s="607">
        <f t="shared" si="62"/>
        <v>208.06</v>
      </c>
    </row>
    <row r="123" spans="1:17" ht="49.5" x14ac:dyDescent="0.25">
      <c r="A123" s="736" t="s">
        <v>9</v>
      </c>
      <c r="B123" s="1756">
        <f>SUM(B124:B147)</f>
        <v>184</v>
      </c>
      <c r="C123" s="1729">
        <f>SUM(C124:C147)</f>
        <v>1.1572327044025157</v>
      </c>
      <c r="D123" s="1730"/>
      <c r="E123" s="1730"/>
      <c r="F123" s="1734"/>
      <c r="G123" s="1730">
        <f>SUM(G124:G147)</f>
        <v>320.98</v>
      </c>
      <c r="H123" s="1730">
        <f>SUM(H124:H147)</f>
        <v>77.350000000000009</v>
      </c>
      <c r="I123" s="1735">
        <f t="shared" ref="I123" si="63">G123+H123</f>
        <v>398.33000000000004</v>
      </c>
      <c r="J123" s="1728">
        <f>SUM(J124:J147)</f>
        <v>712.00027599999999</v>
      </c>
      <c r="K123" s="1729">
        <f>SUM(K124:K147)</f>
        <v>4.4779891572327042</v>
      </c>
      <c r="L123" s="1730"/>
      <c r="M123" s="1730"/>
      <c r="N123" s="1734"/>
      <c r="O123" s="1730">
        <f>SUM(O124:O147)</f>
        <v>4186.7000000000007</v>
      </c>
      <c r="P123" s="1730">
        <f>SUM(P124:P147)</f>
        <v>1008.59</v>
      </c>
      <c r="Q123" s="1735">
        <f>SUM(Q124:Q147)</f>
        <v>5195.2899999999991</v>
      </c>
    </row>
    <row r="124" spans="1:17" x14ac:dyDescent="0.25">
      <c r="A124" s="603" t="s">
        <v>1833</v>
      </c>
      <c r="B124" s="741"/>
      <c r="C124" s="604"/>
      <c r="D124" s="605"/>
      <c r="E124" s="605"/>
      <c r="F124" s="609"/>
      <c r="G124" s="605"/>
      <c r="H124" s="605"/>
      <c r="I124" s="607"/>
      <c r="J124" s="739">
        <v>24</v>
      </c>
      <c r="K124" s="604">
        <f t="shared" si="58"/>
        <v>0.15094339622641509</v>
      </c>
      <c r="L124" s="605">
        <v>5.9409999999999998</v>
      </c>
      <c r="M124" s="605">
        <f t="shared" ref="M124:M147" si="64">K124*L124*159</f>
        <v>142.584</v>
      </c>
      <c r="N124" s="609">
        <v>1</v>
      </c>
      <c r="O124" s="605">
        <f t="shared" ref="O124:O147" si="65">ROUND(M124*N124,2)</f>
        <v>142.58000000000001</v>
      </c>
      <c r="P124" s="605">
        <f t="shared" ref="P124:P147" si="66">ROUND(O124*0.2409,2)</f>
        <v>34.35</v>
      </c>
      <c r="Q124" s="607">
        <f t="shared" si="62"/>
        <v>176.93</v>
      </c>
    </row>
    <row r="125" spans="1:17" x14ac:dyDescent="0.25">
      <c r="A125" s="603" t="s">
        <v>1833</v>
      </c>
      <c r="B125" s="1757">
        <v>24</v>
      </c>
      <c r="C125" s="604">
        <f t="shared" ref="C125:C138" si="67">B125/159</f>
        <v>0.15094339622641509</v>
      </c>
      <c r="D125" s="605">
        <v>5.9409999999999998</v>
      </c>
      <c r="E125" s="605">
        <f>C125*D125*159</f>
        <v>142.584</v>
      </c>
      <c r="F125" s="609">
        <v>0.3</v>
      </c>
      <c r="G125" s="605">
        <f>ROUND(E125*F125,2)</f>
        <v>42.78</v>
      </c>
      <c r="H125" s="605">
        <f t="shared" ref="H125:H147" si="68">ROUND(G125*0.2409,2)</f>
        <v>10.31</v>
      </c>
      <c r="I125" s="607">
        <f>G125+H125</f>
        <v>53.09</v>
      </c>
      <c r="J125" s="739">
        <v>48</v>
      </c>
      <c r="K125" s="604">
        <f t="shared" si="58"/>
        <v>0.30188679245283018</v>
      </c>
      <c r="L125" s="605">
        <v>5.9409999999999998</v>
      </c>
      <c r="M125" s="605">
        <f t="shared" si="64"/>
        <v>285.16800000000001</v>
      </c>
      <c r="N125" s="609">
        <v>1</v>
      </c>
      <c r="O125" s="605">
        <f t="shared" si="65"/>
        <v>285.17</v>
      </c>
      <c r="P125" s="605">
        <f t="shared" si="66"/>
        <v>68.7</v>
      </c>
      <c r="Q125" s="607">
        <f t="shared" si="62"/>
        <v>353.87</v>
      </c>
    </row>
    <row r="126" spans="1:17" x14ac:dyDescent="0.25">
      <c r="A126" s="603" t="s">
        <v>1833</v>
      </c>
      <c r="B126" s="1757">
        <v>24</v>
      </c>
      <c r="C126" s="604">
        <f t="shared" si="67"/>
        <v>0.15094339622641509</v>
      </c>
      <c r="D126" s="605">
        <v>5.9409999999999998</v>
      </c>
      <c r="E126" s="605">
        <f>C126*D126*159</f>
        <v>142.584</v>
      </c>
      <c r="F126" s="609">
        <v>0.3</v>
      </c>
      <c r="G126" s="605">
        <f>ROUND(E126*F126,2)</f>
        <v>42.78</v>
      </c>
      <c r="H126" s="605">
        <f t="shared" si="68"/>
        <v>10.31</v>
      </c>
      <c r="I126" s="607">
        <f>G126+H126</f>
        <v>53.09</v>
      </c>
      <c r="J126" s="739">
        <v>35.999825999999999</v>
      </c>
      <c r="K126" s="604">
        <f t="shared" si="58"/>
        <v>0.226414</v>
      </c>
      <c r="L126" s="605">
        <v>5.9409999999999998</v>
      </c>
      <c r="M126" s="605">
        <f t="shared" si="64"/>
        <v>213.87496626599997</v>
      </c>
      <c r="N126" s="609">
        <v>1</v>
      </c>
      <c r="O126" s="605">
        <f t="shared" si="65"/>
        <v>213.87</v>
      </c>
      <c r="P126" s="605">
        <f t="shared" si="66"/>
        <v>51.52</v>
      </c>
      <c r="Q126" s="607">
        <f t="shared" si="62"/>
        <v>265.39</v>
      </c>
    </row>
    <row r="127" spans="1:17" x14ac:dyDescent="0.25">
      <c r="A127" s="603" t="s">
        <v>1833</v>
      </c>
      <c r="B127" s="741"/>
      <c r="C127" s="604"/>
      <c r="D127" s="605"/>
      <c r="E127" s="605"/>
      <c r="F127" s="609"/>
      <c r="G127" s="605"/>
      <c r="H127" s="605"/>
      <c r="I127" s="607"/>
      <c r="J127" s="739">
        <v>72.001559999999998</v>
      </c>
      <c r="K127" s="604">
        <f t="shared" si="58"/>
        <v>0.45283999999999996</v>
      </c>
      <c r="L127" s="605">
        <v>5.9409999999999998</v>
      </c>
      <c r="M127" s="605">
        <f t="shared" si="64"/>
        <v>427.76126795999994</v>
      </c>
      <c r="N127" s="609">
        <v>1</v>
      </c>
      <c r="O127" s="605">
        <f t="shared" si="65"/>
        <v>427.76</v>
      </c>
      <c r="P127" s="605">
        <f t="shared" si="66"/>
        <v>103.05</v>
      </c>
      <c r="Q127" s="607">
        <f t="shared" si="62"/>
        <v>530.80999999999995</v>
      </c>
    </row>
    <row r="128" spans="1:17" x14ac:dyDescent="0.25">
      <c r="A128" s="603" t="s">
        <v>1833</v>
      </c>
      <c r="B128" s="1757">
        <v>24</v>
      </c>
      <c r="C128" s="604">
        <f t="shared" si="67"/>
        <v>0.15094339622641509</v>
      </c>
      <c r="D128" s="605">
        <v>5.9409999999999998</v>
      </c>
      <c r="E128" s="605">
        <f>C128*D128*159</f>
        <v>142.584</v>
      </c>
      <c r="F128" s="609">
        <v>0.3</v>
      </c>
      <c r="G128" s="605">
        <f>ROUND(E128*F128,2)</f>
        <v>42.78</v>
      </c>
      <c r="H128" s="605">
        <f t="shared" si="68"/>
        <v>10.31</v>
      </c>
      <c r="I128" s="607">
        <f>G128+H128</f>
        <v>53.09</v>
      </c>
      <c r="J128" s="739">
        <v>48</v>
      </c>
      <c r="K128" s="604">
        <f t="shared" si="58"/>
        <v>0.30188679245283018</v>
      </c>
      <c r="L128" s="605">
        <v>5.9409999999999998</v>
      </c>
      <c r="M128" s="605">
        <f t="shared" si="64"/>
        <v>285.16800000000001</v>
      </c>
      <c r="N128" s="609">
        <v>1</v>
      </c>
      <c r="O128" s="605">
        <f t="shared" si="65"/>
        <v>285.17</v>
      </c>
      <c r="P128" s="605">
        <f t="shared" si="66"/>
        <v>68.7</v>
      </c>
      <c r="Q128" s="607">
        <f t="shared" si="62"/>
        <v>353.87</v>
      </c>
    </row>
    <row r="129" spans="1:17" x14ac:dyDescent="0.25">
      <c r="A129" s="603" t="s">
        <v>1833</v>
      </c>
      <c r="B129" s="1757">
        <v>24</v>
      </c>
      <c r="C129" s="604">
        <f t="shared" si="67"/>
        <v>0.15094339622641509</v>
      </c>
      <c r="D129" s="605">
        <v>5.9409999999999998</v>
      </c>
      <c r="E129" s="605">
        <f>C129*D129*159</f>
        <v>142.584</v>
      </c>
      <c r="F129" s="609">
        <v>0.3</v>
      </c>
      <c r="G129" s="605">
        <f>ROUND(E129*F129,2)</f>
        <v>42.78</v>
      </c>
      <c r="H129" s="605">
        <f t="shared" si="68"/>
        <v>10.31</v>
      </c>
      <c r="I129" s="607">
        <f>G129+H129</f>
        <v>53.09</v>
      </c>
      <c r="J129" s="740"/>
      <c r="K129" s="604"/>
      <c r="L129" s="610"/>
      <c r="M129" s="610"/>
      <c r="N129" s="610"/>
      <c r="O129" s="610"/>
      <c r="P129" s="605"/>
      <c r="Q129" s="611"/>
    </row>
    <row r="130" spans="1:17" x14ac:dyDescent="0.25">
      <c r="A130" s="603" t="s">
        <v>1833</v>
      </c>
      <c r="B130" s="741"/>
      <c r="C130" s="604"/>
      <c r="D130" s="605"/>
      <c r="E130" s="605"/>
      <c r="F130" s="609"/>
      <c r="G130" s="605"/>
      <c r="H130" s="605"/>
      <c r="I130" s="607"/>
      <c r="J130" s="739">
        <v>24</v>
      </c>
      <c r="K130" s="604">
        <f t="shared" si="58"/>
        <v>0.15094339622641509</v>
      </c>
      <c r="L130" s="605">
        <v>5.9409999999999998</v>
      </c>
      <c r="M130" s="605">
        <f t="shared" si="64"/>
        <v>142.584</v>
      </c>
      <c r="N130" s="609">
        <v>1</v>
      </c>
      <c r="O130" s="605">
        <f t="shared" si="65"/>
        <v>142.58000000000001</v>
      </c>
      <c r="P130" s="605">
        <f t="shared" si="66"/>
        <v>34.35</v>
      </c>
      <c r="Q130" s="607">
        <f t="shared" si="62"/>
        <v>176.93</v>
      </c>
    </row>
    <row r="131" spans="1:17" x14ac:dyDescent="0.25">
      <c r="A131" s="603" t="s">
        <v>1833</v>
      </c>
      <c r="B131" s="741"/>
      <c r="C131" s="604"/>
      <c r="D131" s="605"/>
      <c r="E131" s="605"/>
      <c r="F131" s="609"/>
      <c r="G131" s="605"/>
      <c r="H131" s="605"/>
      <c r="I131" s="607"/>
      <c r="J131" s="739">
        <v>40</v>
      </c>
      <c r="K131" s="604">
        <f t="shared" si="58"/>
        <v>0.25157232704402516</v>
      </c>
      <c r="L131" s="605">
        <v>5.9409999999999998</v>
      </c>
      <c r="M131" s="605">
        <f t="shared" si="64"/>
        <v>237.64000000000001</v>
      </c>
      <c r="N131" s="609">
        <v>1</v>
      </c>
      <c r="O131" s="605">
        <f t="shared" si="65"/>
        <v>237.64</v>
      </c>
      <c r="P131" s="605">
        <f t="shared" si="66"/>
        <v>57.25</v>
      </c>
      <c r="Q131" s="607">
        <f t="shared" si="62"/>
        <v>294.89</v>
      </c>
    </row>
    <row r="132" spans="1:17" x14ac:dyDescent="0.25">
      <c r="A132" s="603" t="s">
        <v>1833</v>
      </c>
      <c r="B132" s="741"/>
      <c r="C132" s="604"/>
      <c r="D132" s="605"/>
      <c r="E132" s="605"/>
      <c r="F132" s="609"/>
      <c r="G132" s="605"/>
      <c r="H132" s="605"/>
      <c r="I132" s="607"/>
      <c r="J132" s="739">
        <v>48</v>
      </c>
      <c r="K132" s="604">
        <f t="shared" si="58"/>
        <v>0.30188679245283018</v>
      </c>
      <c r="L132" s="605">
        <v>5.9409999999999998</v>
      </c>
      <c r="M132" s="605">
        <f t="shared" si="64"/>
        <v>285.16800000000001</v>
      </c>
      <c r="N132" s="609">
        <v>1</v>
      </c>
      <c r="O132" s="605">
        <f t="shared" si="65"/>
        <v>285.17</v>
      </c>
      <c r="P132" s="605">
        <f t="shared" si="66"/>
        <v>68.7</v>
      </c>
      <c r="Q132" s="607">
        <f t="shared" si="62"/>
        <v>353.87</v>
      </c>
    </row>
    <row r="133" spans="1:17" x14ac:dyDescent="0.25">
      <c r="A133" s="603" t="s">
        <v>1833</v>
      </c>
      <c r="B133" s="741"/>
      <c r="C133" s="604"/>
      <c r="D133" s="605"/>
      <c r="E133" s="605"/>
      <c r="F133" s="609"/>
      <c r="G133" s="605"/>
      <c r="H133" s="605"/>
      <c r="I133" s="607"/>
      <c r="J133" s="739">
        <v>24.001049999999999</v>
      </c>
      <c r="K133" s="604">
        <f t="shared" si="58"/>
        <v>0.15095</v>
      </c>
      <c r="L133" s="605">
        <v>5.9409999999999998</v>
      </c>
      <c r="M133" s="605">
        <f t="shared" si="64"/>
        <v>142.59023804999998</v>
      </c>
      <c r="N133" s="609">
        <v>1</v>
      </c>
      <c r="O133" s="605">
        <f t="shared" si="65"/>
        <v>142.59</v>
      </c>
      <c r="P133" s="605">
        <f t="shared" si="66"/>
        <v>34.35</v>
      </c>
      <c r="Q133" s="607">
        <f t="shared" si="62"/>
        <v>176.94</v>
      </c>
    </row>
    <row r="134" spans="1:17" x14ac:dyDescent="0.25">
      <c r="A134" s="603" t="s">
        <v>1833</v>
      </c>
      <c r="B134" s="741"/>
      <c r="C134" s="604"/>
      <c r="D134" s="605"/>
      <c r="E134" s="605"/>
      <c r="F134" s="609"/>
      <c r="G134" s="605"/>
      <c r="H134" s="605"/>
      <c r="I134" s="607"/>
      <c r="J134" s="739">
        <v>4</v>
      </c>
      <c r="K134" s="604">
        <f t="shared" si="58"/>
        <v>2.5157232704402517E-2</v>
      </c>
      <c r="L134" s="605">
        <v>5.9409999999999998</v>
      </c>
      <c r="M134" s="605">
        <f t="shared" si="64"/>
        <v>23.763999999999999</v>
      </c>
      <c r="N134" s="609">
        <v>1</v>
      </c>
      <c r="O134" s="605">
        <f t="shared" si="65"/>
        <v>23.76</v>
      </c>
      <c r="P134" s="605">
        <f t="shared" si="66"/>
        <v>5.72</v>
      </c>
      <c r="Q134" s="607">
        <f t="shared" si="62"/>
        <v>29.48</v>
      </c>
    </row>
    <row r="135" spans="1:17" x14ac:dyDescent="0.25">
      <c r="A135" s="603" t="s">
        <v>1833</v>
      </c>
      <c r="B135" s="1757">
        <v>24</v>
      </c>
      <c r="C135" s="604">
        <f t="shared" si="67"/>
        <v>0.15094339622641509</v>
      </c>
      <c r="D135" s="605">
        <v>5.9409999999999998</v>
      </c>
      <c r="E135" s="605">
        <f>C135*D135*159</f>
        <v>142.584</v>
      </c>
      <c r="F135" s="609">
        <v>0.3</v>
      </c>
      <c r="G135" s="605">
        <f>ROUND(E135*F135,2)</f>
        <v>42.78</v>
      </c>
      <c r="H135" s="605">
        <f t="shared" si="68"/>
        <v>10.31</v>
      </c>
      <c r="I135" s="607">
        <f>G135+H135</f>
        <v>53.09</v>
      </c>
      <c r="J135" s="739">
        <v>24</v>
      </c>
      <c r="K135" s="604">
        <f t="shared" si="58"/>
        <v>0.15094339622641509</v>
      </c>
      <c r="L135" s="605">
        <v>5.9409999999999998</v>
      </c>
      <c r="M135" s="605">
        <f t="shared" si="64"/>
        <v>142.584</v>
      </c>
      <c r="N135" s="609">
        <v>1</v>
      </c>
      <c r="O135" s="605">
        <f t="shared" si="65"/>
        <v>142.58000000000001</v>
      </c>
      <c r="P135" s="605">
        <f t="shared" si="66"/>
        <v>34.35</v>
      </c>
      <c r="Q135" s="607">
        <f t="shared" si="62"/>
        <v>176.93</v>
      </c>
    </row>
    <row r="136" spans="1:17" x14ac:dyDescent="0.25">
      <c r="A136" s="603" t="s">
        <v>1833</v>
      </c>
      <c r="B136" s="741"/>
      <c r="C136" s="604"/>
      <c r="D136" s="605"/>
      <c r="E136" s="605"/>
      <c r="F136" s="609"/>
      <c r="G136" s="605"/>
      <c r="H136" s="605"/>
      <c r="I136" s="607"/>
      <c r="J136" s="739">
        <v>12</v>
      </c>
      <c r="K136" s="604">
        <f t="shared" si="58"/>
        <v>7.5471698113207544E-2</v>
      </c>
      <c r="L136" s="605">
        <v>5.8840000000000003</v>
      </c>
      <c r="M136" s="605">
        <f t="shared" si="64"/>
        <v>70.608000000000004</v>
      </c>
      <c r="N136" s="609">
        <v>1</v>
      </c>
      <c r="O136" s="605">
        <f t="shared" si="65"/>
        <v>70.61</v>
      </c>
      <c r="P136" s="605">
        <f t="shared" si="66"/>
        <v>17.010000000000002</v>
      </c>
      <c r="Q136" s="607">
        <f t="shared" si="62"/>
        <v>87.62</v>
      </c>
    </row>
    <row r="137" spans="1:17" x14ac:dyDescent="0.25">
      <c r="A137" s="603" t="s">
        <v>1833</v>
      </c>
      <c r="B137" s="741"/>
      <c r="C137" s="604"/>
      <c r="D137" s="605"/>
      <c r="E137" s="605"/>
      <c r="F137" s="609"/>
      <c r="G137" s="605"/>
      <c r="H137" s="605"/>
      <c r="I137" s="607"/>
      <c r="J137" s="739">
        <v>23.999459999999999</v>
      </c>
      <c r="K137" s="604">
        <f t="shared" si="58"/>
        <v>0.15093999999999999</v>
      </c>
      <c r="L137" s="605">
        <v>5.8840000000000003</v>
      </c>
      <c r="M137" s="605">
        <f t="shared" si="64"/>
        <v>141.21282264000001</v>
      </c>
      <c r="N137" s="609">
        <v>1</v>
      </c>
      <c r="O137" s="605">
        <f t="shared" si="65"/>
        <v>141.21</v>
      </c>
      <c r="P137" s="605">
        <f t="shared" si="66"/>
        <v>34.020000000000003</v>
      </c>
      <c r="Q137" s="607">
        <f t="shared" si="62"/>
        <v>175.23000000000002</v>
      </c>
    </row>
    <row r="138" spans="1:17" x14ac:dyDescent="0.25">
      <c r="A138" s="603" t="s">
        <v>1833</v>
      </c>
      <c r="B138" s="1757">
        <v>24</v>
      </c>
      <c r="C138" s="604">
        <f t="shared" si="67"/>
        <v>0.15094339622641509</v>
      </c>
      <c r="D138" s="605">
        <v>5.9409999999999998</v>
      </c>
      <c r="E138" s="605">
        <f>C138*D138*159</f>
        <v>142.584</v>
      </c>
      <c r="F138" s="609">
        <v>0.3</v>
      </c>
      <c r="G138" s="605">
        <f>ROUND(E138*F138,2)</f>
        <v>42.78</v>
      </c>
      <c r="H138" s="605">
        <f t="shared" si="68"/>
        <v>10.31</v>
      </c>
      <c r="I138" s="607">
        <f>G138+H138</f>
        <v>53.09</v>
      </c>
      <c r="J138" s="739">
        <v>24.001049999999999</v>
      </c>
      <c r="K138" s="604">
        <f t="shared" si="58"/>
        <v>0.15095</v>
      </c>
      <c r="L138" s="605">
        <v>5.9409999999999998</v>
      </c>
      <c r="M138" s="605">
        <f t="shared" si="64"/>
        <v>142.59023804999998</v>
      </c>
      <c r="N138" s="609">
        <v>1</v>
      </c>
      <c r="O138" s="605">
        <f t="shared" si="65"/>
        <v>142.59</v>
      </c>
      <c r="P138" s="605">
        <f t="shared" si="66"/>
        <v>34.35</v>
      </c>
      <c r="Q138" s="607">
        <f t="shared" si="62"/>
        <v>176.94</v>
      </c>
    </row>
    <row r="139" spans="1:17" x14ac:dyDescent="0.25">
      <c r="A139" s="603" t="s">
        <v>1833</v>
      </c>
      <c r="B139" s="741"/>
      <c r="C139" s="604"/>
      <c r="D139" s="605"/>
      <c r="E139" s="605"/>
      <c r="F139" s="609"/>
      <c r="G139" s="605"/>
      <c r="H139" s="605"/>
      <c r="I139" s="607"/>
      <c r="J139" s="739">
        <v>24</v>
      </c>
      <c r="K139" s="604">
        <f t="shared" si="58"/>
        <v>0.15094339622641509</v>
      </c>
      <c r="L139" s="605">
        <v>5.9409999999999998</v>
      </c>
      <c r="M139" s="605">
        <f t="shared" si="64"/>
        <v>142.584</v>
      </c>
      <c r="N139" s="609">
        <v>1</v>
      </c>
      <c r="O139" s="605">
        <f t="shared" si="65"/>
        <v>142.58000000000001</v>
      </c>
      <c r="P139" s="605">
        <f t="shared" si="66"/>
        <v>34.35</v>
      </c>
      <c r="Q139" s="607">
        <f t="shared" si="62"/>
        <v>176.93</v>
      </c>
    </row>
    <row r="140" spans="1:17" x14ac:dyDescent="0.25">
      <c r="A140" s="603" t="s">
        <v>1833</v>
      </c>
      <c r="B140" s="741"/>
      <c r="C140" s="604"/>
      <c r="D140" s="605"/>
      <c r="E140" s="605"/>
      <c r="F140" s="609"/>
      <c r="G140" s="605"/>
      <c r="H140" s="605"/>
      <c r="I140" s="607"/>
      <c r="J140" s="739">
        <v>11.998139999999999</v>
      </c>
      <c r="K140" s="604">
        <f t="shared" si="58"/>
        <v>7.5459999999999999E-2</v>
      </c>
      <c r="L140" s="605">
        <v>5.8840000000000003</v>
      </c>
      <c r="M140" s="605">
        <f t="shared" si="64"/>
        <v>70.597055760000003</v>
      </c>
      <c r="N140" s="609">
        <v>1</v>
      </c>
      <c r="O140" s="605">
        <f t="shared" si="65"/>
        <v>70.599999999999994</v>
      </c>
      <c r="P140" s="605">
        <f t="shared" si="66"/>
        <v>17.010000000000002</v>
      </c>
      <c r="Q140" s="607">
        <f t="shared" si="62"/>
        <v>87.61</v>
      </c>
    </row>
    <row r="141" spans="1:17" x14ac:dyDescent="0.25">
      <c r="A141" s="603" t="s">
        <v>1833</v>
      </c>
      <c r="B141" s="741"/>
      <c r="C141" s="604"/>
      <c r="D141" s="605"/>
      <c r="E141" s="605"/>
      <c r="F141" s="609"/>
      <c r="G141" s="605"/>
      <c r="H141" s="605"/>
      <c r="I141" s="607"/>
      <c r="J141" s="739">
        <v>24</v>
      </c>
      <c r="K141" s="604">
        <f t="shared" si="58"/>
        <v>0.15094339622641509</v>
      </c>
      <c r="L141" s="605">
        <v>5.8259999999999996</v>
      </c>
      <c r="M141" s="605">
        <f t="shared" si="64"/>
        <v>139.82399999999998</v>
      </c>
      <c r="N141" s="609">
        <v>1</v>
      </c>
      <c r="O141" s="605">
        <f t="shared" si="65"/>
        <v>139.82</v>
      </c>
      <c r="P141" s="605">
        <f t="shared" si="66"/>
        <v>33.68</v>
      </c>
      <c r="Q141" s="607">
        <f t="shared" si="62"/>
        <v>173.5</v>
      </c>
    </row>
    <row r="142" spans="1:17" x14ac:dyDescent="0.25">
      <c r="A142" s="603" t="s">
        <v>1833</v>
      </c>
      <c r="B142" s="741"/>
      <c r="C142" s="604"/>
      <c r="D142" s="605"/>
      <c r="E142" s="605"/>
      <c r="F142" s="609"/>
      <c r="G142" s="605"/>
      <c r="H142" s="605"/>
      <c r="I142" s="607"/>
      <c r="J142" s="739">
        <v>35.999189999999999</v>
      </c>
      <c r="K142" s="604">
        <f t="shared" si="58"/>
        <v>0.22641</v>
      </c>
      <c r="L142" s="605">
        <v>5.9409999999999998</v>
      </c>
      <c r="M142" s="605">
        <f t="shared" si="64"/>
        <v>213.87118779000002</v>
      </c>
      <c r="N142" s="609">
        <v>1</v>
      </c>
      <c r="O142" s="605">
        <f t="shared" si="65"/>
        <v>213.87</v>
      </c>
      <c r="P142" s="605">
        <f t="shared" si="66"/>
        <v>51.52</v>
      </c>
      <c r="Q142" s="607">
        <f t="shared" si="62"/>
        <v>265.39</v>
      </c>
    </row>
    <row r="143" spans="1:17" x14ac:dyDescent="0.25">
      <c r="A143" s="603" t="s">
        <v>1833</v>
      </c>
      <c r="B143" s="741"/>
      <c r="C143" s="604"/>
      <c r="D143" s="605"/>
      <c r="E143" s="605"/>
      <c r="F143" s="609"/>
      <c r="G143" s="605"/>
      <c r="H143" s="605"/>
      <c r="I143" s="607"/>
      <c r="J143" s="739">
        <v>12</v>
      </c>
      <c r="K143" s="604">
        <f t="shared" si="58"/>
        <v>7.5471698113207544E-2</v>
      </c>
      <c r="L143" s="605">
        <v>5.74</v>
      </c>
      <c r="M143" s="605">
        <f t="shared" si="64"/>
        <v>68.88</v>
      </c>
      <c r="N143" s="609">
        <v>1</v>
      </c>
      <c r="O143" s="605">
        <f t="shared" si="65"/>
        <v>68.88</v>
      </c>
      <c r="P143" s="605">
        <f t="shared" si="66"/>
        <v>16.59</v>
      </c>
      <c r="Q143" s="607">
        <f t="shared" si="62"/>
        <v>85.47</v>
      </c>
    </row>
    <row r="144" spans="1:17" x14ac:dyDescent="0.25">
      <c r="A144" s="603" t="s">
        <v>1833</v>
      </c>
      <c r="B144" s="741"/>
      <c r="C144" s="604"/>
      <c r="D144" s="605"/>
      <c r="E144" s="605"/>
      <c r="F144" s="609"/>
      <c r="G144" s="605"/>
      <c r="H144" s="605"/>
      <c r="I144" s="607"/>
      <c r="J144" s="739">
        <v>60.000000000000007</v>
      </c>
      <c r="K144" s="604">
        <f t="shared" si="58"/>
        <v>0.37735849056603776</v>
      </c>
      <c r="L144" s="605">
        <v>5.74</v>
      </c>
      <c r="M144" s="605">
        <f t="shared" si="64"/>
        <v>344.40000000000009</v>
      </c>
      <c r="N144" s="609">
        <v>1</v>
      </c>
      <c r="O144" s="605">
        <f t="shared" si="65"/>
        <v>344.4</v>
      </c>
      <c r="P144" s="605">
        <f t="shared" si="66"/>
        <v>82.97</v>
      </c>
      <c r="Q144" s="607">
        <f t="shared" si="62"/>
        <v>427.37</v>
      </c>
    </row>
    <row r="145" spans="1:17" x14ac:dyDescent="0.25">
      <c r="A145" s="603" t="s">
        <v>1833</v>
      </c>
      <c r="B145" s="741"/>
      <c r="C145" s="604"/>
      <c r="D145" s="605"/>
      <c r="E145" s="605"/>
      <c r="F145" s="609"/>
      <c r="G145" s="605"/>
      <c r="H145" s="605"/>
      <c r="I145" s="607"/>
      <c r="J145" s="739">
        <v>24</v>
      </c>
      <c r="K145" s="604">
        <f t="shared" si="58"/>
        <v>0.15094339622641509</v>
      </c>
      <c r="L145" s="605">
        <v>4.97</v>
      </c>
      <c r="M145" s="605">
        <f t="shared" si="64"/>
        <v>119.28</v>
      </c>
      <c r="N145" s="609">
        <v>1</v>
      </c>
      <c r="O145" s="605">
        <f t="shared" si="65"/>
        <v>119.28</v>
      </c>
      <c r="P145" s="605">
        <f t="shared" si="66"/>
        <v>28.73</v>
      </c>
      <c r="Q145" s="607">
        <f t="shared" si="62"/>
        <v>148.01</v>
      </c>
    </row>
    <row r="146" spans="1:17" x14ac:dyDescent="0.25">
      <c r="A146" s="603" t="s">
        <v>1833</v>
      </c>
      <c r="B146" s="1757">
        <v>16</v>
      </c>
      <c r="C146" s="604">
        <f t="shared" ref="C146:C147" si="69">B146/159</f>
        <v>0.10062893081761007</v>
      </c>
      <c r="D146" s="605">
        <v>5.9409999999999998</v>
      </c>
      <c r="E146" s="605">
        <f>C146*D146*159</f>
        <v>95.055999999999997</v>
      </c>
      <c r="F146" s="609">
        <v>0.3</v>
      </c>
      <c r="G146" s="605">
        <f>ROUND(E146*F146,2)</f>
        <v>28.52</v>
      </c>
      <c r="H146" s="605">
        <f t="shared" si="68"/>
        <v>6.87</v>
      </c>
      <c r="I146" s="607">
        <f>G146+H146</f>
        <v>35.39</v>
      </c>
      <c r="J146" s="739">
        <v>32</v>
      </c>
      <c r="K146" s="604">
        <f t="shared" si="58"/>
        <v>0.20125786163522014</v>
      </c>
      <c r="L146" s="605">
        <v>5.9409999999999998</v>
      </c>
      <c r="M146" s="605">
        <f t="shared" si="64"/>
        <v>190.11199999999999</v>
      </c>
      <c r="N146" s="609">
        <v>1</v>
      </c>
      <c r="O146" s="605">
        <f t="shared" si="65"/>
        <v>190.11</v>
      </c>
      <c r="P146" s="605">
        <f t="shared" si="66"/>
        <v>45.8</v>
      </c>
      <c r="Q146" s="607">
        <f t="shared" si="62"/>
        <v>235.91000000000003</v>
      </c>
    </row>
    <row r="147" spans="1:17" ht="17.25" thickBot="1" x14ac:dyDescent="0.3">
      <c r="A147" s="603" t="s">
        <v>1833</v>
      </c>
      <c r="B147" s="1757">
        <v>24</v>
      </c>
      <c r="C147" s="604">
        <f t="shared" si="69"/>
        <v>0.15094339622641509</v>
      </c>
      <c r="D147" s="605">
        <v>4.97</v>
      </c>
      <c r="E147" s="605">
        <f>C147*D147*159</f>
        <v>119.28</v>
      </c>
      <c r="F147" s="606">
        <v>0.3</v>
      </c>
      <c r="G147" s="605">
        <f>ROUND(E147*F147,2)</f>
        <v>35.78</v>
      </c>
      <c r="H147" s="605">
        <f t="shared" si="68"/>
        <v>8.6199999999999992</v>
      </c>
      <c r="I147" s="607">
        <f>G147+H147</f>
        <v>44.4</v>
      </c>
      <c r="J147" s="739">
        <v>36</v>
      </c>
      <c r="K147" s="604">
        <f t="shared" si="58"/>
        <v>0.22641509433962265</v>
      </c>
      <c r="L147" s="605">
        <v>5.9409999999999998</v>
      </c>
      <c r="M147" s="605">
        <f t="shared" si="64"/>
        <v>213.87599999999998</v>
      </c>
      <c r="N147" s="606">
        <v>1</v>
      </c>
      <c r="O147" s="605">
        <f t="shared" si="65"/>
        <v>213.88</v>
      </c>
      <c r="P147" s="605">
        <f t="shared" si="66"/>
        <v>51.52</v>
      </c>
      <c r="Q147" s="607">
        <f t="shared" si="62"/>
        <v>265.39999999999998</v>
      </c>
    </row>
    <row r="148" spans="1:17" ht="49.5" x14ac:dyDescent="0.25">
      <c r="A148" s="734" t="s">
        <v>1900</v>
      </c>
      <c r="B148" s="1756">
        <f>SUM(B149:B151)</f>
        <v>0</v>
      </c>
      <c r="C148" s="1729">
        <f>SUM(C149:C151)</f>
        <v>0</v>
      </c>
      <c r="D148" s="1730"/>
      <c r="E148" s="1730"/>
      <c r="F148" s="1734"/>
      <c r="G148" s="1729">
        <f>SUM(G149:G151)</f>
        <v>0</v>
      </c>
      <c r="H148" s="1729">
        <f>SUM(H149:H151)</f>
        <v>0</v>
      </c>
      <c r="I148" s="1731">
        <f>SUM(I149:I151)</f>
        <v>0</v>
      </c>
      <c r="J148" s="1728">
        <f>SUM(J149:J151)</f>
        <v>120</v>
      </c>
      <c r="K148" s="1729">
        <f>SUM(K149:K151)</f>
        <v>0.75471698113207553</v>
      </c>
      <c r="L148" s="1730"/>
      <c r="M148" s="1730"/>
      <c r="N148" s="1734"/>
      <c r="O148" s="1729">
        <f>SUM(O149:O151)</f>
        <v>450</v>
      </c>
      <c r="P148" s="1729">
        <f>SUM(P149:P151)</f>
        <v>108.39999999999999</v>
      </c>
      <c r="Q148" s="1731">
        <f>SUM(Q149:Q151)</f>
        <v>558.40000000000009</v>
      </c>
    </row>
    <row r="149" spans="1:17" x14ac:dyDescent="0.25">
      <c r="A149" s="603" t="s">
        <v>193</v>
      </c>
      <c r="B149" s="741"/>
      <c r="C149" s="604"/>
      <c r="D149" s="605"/>
      <c r="E149" s="605"/>
      <c r="F149" s="606"/>
      <c r="G149" s="605"/>
      <c r="H149" s="605"/>
      <c r="I149" s="607"/>
      <c r="J149" s="739">
        <v>48</v>
      </c>
      <c r="K149" s="604">
        <f t="shared" si="58"/>
        <v>0.30188679245283018</v>
      </c>
      <c r="L149" s="605">
        <v>3.75</v>
      </c>
      <c r="M149" s="605">
        <f>K149*L149*159</f>
        <v>180</v>
      </c>
      <c r="N149" s="606">
        <v>1</v>
      </c>
      <c r="O149" s="605">
        <f>ROUND(M149*N149,2)</f>
        <v>180</v>
      </c>
      <c r="P149" s="605">
        <f t="shared" ref="P149:P155" si="70">ROUND(O149*0.2409,2)</f>
        <v>43.36</v>
      </c>
      <c r="Q149" s="607">
        <f>O149+P149</f>
        <v>223.36</v>
      </c>
    </row>
    <row r="150" spans="1:17" x14ac:dyDescent="0.25">
      <c r="A150" s="603" t="s">
        <v>193</v>
      </c>
      <c r="B150" s="741"/>
      <c r="C150" s="604"/>
      <c r="D150" s="605"/>
      <c r="E150" s="605"/>
      <c r="F150" s="606"/>
      <c r="G150" s="605"/>
      <c r="H150" s="605"/>
      <c r="I150" s="607"/>
      <c r="J150" s="739">
        <v>24</v>
      </c>
      <c r="K150" s="604">
        <f t="shared" si="58"/>
        <v>0.15094339622641509</v>
      </c>
      <c r="L150" s="605">
        <v>3.75</v>
      </c>
      <c r="M150" s="605">
        <f>K150*L150*159</f>
        <v>90</v>
      </c>
      <c r="N150" s="606">
        <v>1</v>
      </c>
      <c r="O150" s="605">
        <f>ROUND(M150*N150,2)</f>
        <v>90</v>
      </c>
      <c r="P150" s="605">
        <f t="shared" si="70"/>
        <v>21.68</v>
      </c>
      <c r="Q150" s="607">
        <f>O150+P150</f>
        <v>111.68</v>
      </c>
    </row>
    <row r="151" spans="1:17" ht="17.25" thickBot="1" x14ac:dyDescent="0.3">
      <c r="A151" s="603" t="s">
        <v>193</v>
      </c>
      <c r="B151" s="741"/>
      <c r="C151" s="604"/>
      <c r="D151" s="605"/>
      <c r="E151" s="605"/>
      <c r="F151" s="606"/>
      <c r="G151" s="605"/>
      <c r="H151" s="605"/>
      <c r="I151" s="607"/>
      <c r="J151" s="739">
        <v>48</v>
      </c>
      <c r="K151" s="604">
        <f t="shared" si="58"/>
        <v>0.30188679245283018</v>
      </c>
      <c r="L151" s="605">
        <v>3.75</v>
      </c>
      <c r="M151" s="605">
        <f>K151*L151*159</f>
        <v>180</v>
      </c>
      <c r="N151" s="606">
        <v>1</v>
      </c>
      <c r="O151" s="605">
        <f>ROUND(M151*N151,2)</f>
        <v>180</v>
      </c>
      <c r="P151" s="605">
        <f t="shared" si="70"/>
        <v>43.36</v>
      </c>
      <c r="Q151" s="607">
        <f>O151+P151</f>
        <v>223.36</v>
      </c>
    </row>
    <row r="152" spans="1:17" ht="33" x14ac:dyDescent="0.25">
      <c r="A152" s="734" t="s">
        <v>8</v>
      </c>
      <c r="B152" s="1756">
        <f>SUM(B153:B155)</f>
        <v>0</v>
      </c>
      <c r="C152" s="1729">
        <f>SUM(C153:C155)</f>
        <v>0</v>
      </c>
      <c r="D152" s="1730"/>
      <c r="E152" s="1730"/>
      <c r="F152" s="1734"/>
      <c r="G152" s="1729">
        <f>SUM(G153:G155)</f>
        <v>0</v>
      </c>
      <c r="H152" s="1729">
        <f>SUM(H153:H155)</f>
        <v>0</v>
      </c>
      <c r="I152" s="1731">
        <f>SUM(I153:I155)</f>
        <v>0</v>
      </c>
      <c r="J152" s="1728">
        <f>SUM(J153:J155)</f>
        <v>136</v>
      </c>
      <c r="K152" s="1729">
        <f>SUM(K153:K155)</f>
        <v>0.85534591194968557</v>
      </c>
      <c r="L152" s="1730"/>
      <c r="M152" s="1730"/>
      <c r="N152" s="1734"/>
      <c r="O152" s="1729">
        <f>SUM(O153:O155)</f>
        <v>456.96000000000004</v>
      </c>
      <c r="P152" s="1729">
        <f>SUM(P153:P155)</f>
        <v>110.09</v>
      </c>
      <c r="Q152" s="1731">
        <f>SUM(Q153:Q155)</f>
        <v>567.04999999999995</v>
      </c>
    </row>
    <row r="153" spans="1:17" x14ac:dyDescent="0.25">
      <c r="A153" s="603" t="s">
        <v>182</v>
      </c>
      <c r="B153" s="741"/>
      <c r="C153" s="604"/>
      <c r="D153" s="605"/>
      <c r="E153" s="605"/>
      <c r="F153" s="606"/>
      <c r="G153" s="605"/>
      <c r="H153" s="605"/>
      <c r="I153" s="607"/>
      <c r="J153" s="739">
        <v>40</v>
      </c>
      <c r="K153" s="604">
        <f t="shared" si="58"/>
        <v>0.25157232704402516</v>
      </c>
      <c r="L153" s="605">
        <v>3.36</v>
      </c>
      <c r="M153" s="605">
        <f>K153*L153*159</f>
        <v>134.39999999999998</v>
      </c>
      <c r="N153" s="606">
        <v>1</v>
      </c>
      <c r="O153" s="605">
        <f>ROUND(M153*N153,2)</f>
        <v>134.4</v>
      </c>
      <c r="P153" s="605">
        <f t="shared" si="70"/>
        <v>32.380000000000003</v>
      </c>
      <c r="Q153" s="607">
        <f>O153+P153</f>
        <v>166.78</v>
      </c>
    </row>
    <row r="154" spans="1:17" x14ac:dyDescent="0.25">
      <c r="A154" s="603" t="s">
        <v>182</v>
      </c>
      <c r="B154" s="741"/>
      <c r="C154" s="604"/>
      <c r="D154" s="605"/>
      <c r="E154" s="605"/>
      <c r="F154" s="606"/>
      <c r="G154" s="605"/>
      <c r="H154" s="605"/>
      <c r="I154" s="607"/>
      <c r="J154" s="739">
        <v>24</v>
      </c>
      <c r="K154" s="604">
        <f t="shared" si="58"/>
        <v>0.15094339622641509</v>
      </c>
      <c r="L154" s="605">
        <v>3.36</v>
      </c>
      <c r="M154" s="605">
        <f>K154*L154*159</f>
        <v>80.639999999999986</v>
      </c>
      <c r="N154" s="606">
        <v>1</v>
      </c>
      <c r="O154" s="605">
        <f>ROUND(M154*N154,2)</f>
        <v>80.64</v>
      </c>
      <c r="P154" s="605">
        <f t="shared" si="70"/>
        <v>19.43</v>
      </c>
      <c r="Q154" s="607">
        <f>O154+P154</f>
        <v>100.07</v>
      </c>
    </row>
    <row r="155" spans="1:17" ht="17.25" thickBot="1" x14ac:dyDescent="0.3">
      <c r="A155" s="599" t="s">
        <v>182</v>
      </c>
      <c r="B155" s="741"/>
      <c r="C155" s="604"/>
      <c r="D155" s="605"/>
      <c r="E155" s="605"/>
      <c r="F155" s="606"/>
      <c r="G155" s="605"/>
      <c r="H155" s="605"/>
      <c r="I155" s="607"/>
      <c r="J155" s="739">
        <v>72</v>
      </c>
      <c r="K155" s="604">
        <f t="shared" si="58"/>
        <v>0.45283018867924529</v>
      </c>
      <c r="L155" s="605">
        <v>3.36</v>
      </c>
      <c r="M155" s="605">
        <f>K155*L155*159</f>
        <v>241.92</v>
      </c>
      <c r="N155" s="606">
        <v>1</v>
      </c>
      <c r="O155" s="605">
        <f>ROUND(M155*N155,2)</f>
        <v>241.92</v>
      </c>
      <c r="P155" s="605">
        <f t="shared" si="70"/>
        <v>58.28</v>
      </c>
      <c r="Q155" s="607">
        <f>O155+P155</f>
        <v>300.2</v>
      </c>
    </row>
    <row r="156" spans="1:17" ht="17.25" thickBot="1" x14ac:dyDescent="0.3">
      <c r="A156" s="616" t="s">
        <v>1912</v>
      </c>
      <c r="B156" s="1755">
        <f>B157+B197+B181+B190</f>
        <v>428.00227000000001</v>
      </c>
      <c r="C156" s="1732">
        <f>C157+C197+C181+C190</f>
        <v>2.6918381761006285</v>
      </c>
      <c r="D156" s="1726"/>
      <c r="E156" s="1726"/>
      <c r="F156" s="1736"/>
      <c r="G156" s="1732">
        <f>G157+G197+G181+G190</f>
        <v>980.82000000000016</v>
      </c>
      <c r="H156" s="1732">
        <f>H157+H197+H181+H190</f>
        <v>236.27</v>
      </c>
      <c r="I156" s="1733">
        <f>I157+I197+I181+I190</f>
        <v>1217.0900000000001</v>
      </c>
      <c r="J156" s="1725">
        <f>J157+J197+J181+J190</f>
        <v>1536.0039770000001</v>
      </c>
      <c r="K156" s="1732">
        <f>K157+K197+K181+K190</f>
        <v>9.660402371069182</v>
      </c>
      <c r="L156" s="1726"/>
      <c r="M156" s="1726"/>
      <c r="N156" s="1736"/>
      <c r="O156" s="1732">
        <f>O157+O197+O181+O190</f>
        <v>10511.940000000002</v>
      </c>
      <c r="P156" s="1732">
        <f>P157+P197+P181+P190</f>
        <v>2532.34</v>
      </c>
      <c r="Q156" s="1733">
        <f>Q157+Q197+Q181+Q190</f>
        <v>13044.280000000002</v>
      </c>
    </row>
    <row r="157" spans="1:17" ht="33" x14ac:dyDescent="0.25">
      <c r="A157" s="734" t="s">
        <v>1898</v>
      </c>
      <c r="B157" s="1756">
        <f>SUM(B158:B180)</f>
        <v>420.00227000000001</v>
      </c>
      <c r="C157" s="1729">
        <f>SUM(C158:C180)</f>
        <v>2.6415237106918235</v>
      </c>
      <c r="D157" s="1730"/>
      <c r="E157" s="1730"/>
      <c r="F157" s="1734"/>
      <c r="G157" s="1730">
        <f>SUM(G158:G180)</f>
        <v>974.74000000000012</v>
      </c>
      <c r="H157" s="1730">
        <f>SUM(H158:H180)</f>
        <v>234.81</v>
      </c>
      <c r="I157" s="1735">
        <f>SUM(I158:I180)</f>
        <v>1209.5500000000002</v>
      </c>
      <c r="J157" s="1728">
        <f>SUM(J158:J180)</f>
        <v>1108.002195</v>
      </c>
      <c r="K157" s="1729">
        <f>SUM(K158:K180)</f>
        <v>6.9685672641509431</v>
      </c>
      <c r="L157" s="1730"/>
      <c r="M157" s="1730"/>
      <c r="N157" s="1734"/>
      <c r="O157" s="1730">
        <f>SUM(O158:O180)</f>
        <v>8512.5</v>
      </c>
      <c r="P157" s="1730">
        <f>SUM(P158:P180)</f>
        <v>2050.6800000000003</v>
      </c>
      <c r="Q157" s="1735">
        <f>SUM(Q158:Q180)</f>
        <v>10563.18</v>
      </c>
    </row>
    <row r="158" spans="1:17" x14ac:dyDescent="0.25">
      <c r="A158" s="603" t="s">
        <v>1881</v>
      </c>
      <c r="B158" s="741"/>
      <c r="C158" s="604"/>
      <c r="D158" s="605"/>
      <c r="E158" s="605"/>
      <c r="F158" s="609"/>
      <c r="G158" s="605"/>
      <c r="H158" s="605"/>
      <c r="I158" s="607"/>
      <c r="J158" s="739">
        <v>48</v>
      </c>
      <c r="K158" s="604">
        <f t="shared" ref="K158:K179" si="71">J158/159</f>
        <v>0.30188679245283018</v>
      </c>
      <c r="L158" s="605">
        <v>8.1349999999999998</v>
      </c>
      <c r="M158" s="605">
        <f t="shared" ref="M158:M179" si="72">K158*L158*159</f>
        <v>390.47999999999996</v>
      </c>
      <c r="N158" s="609">
        <v>1</v>
      </c>
      <c r="O158" s="605">
        <f t="shared" ref="O158:O179" si="73">ROUND(M158*N158,2)</f>
        <v>390.48</v>
      </c>
      <c r="P158" s="605">
        <f t="shared" ref="P158:P179" si="74">ROUND(O158*0.2409,2)</f>
        <v>94.07</v>
      </c>
      <c r="Q158" s="607">
        <f t="shared" ref="Q158:Q179" si="75">O158+P158</f>
        <v>484.55</v>
      </c>
    </row>
    <row r="159" spans="1:17" x14ac:dyDescent="0.25">
      <c r="A159" s="603" t="s">
        <v>1881</v>
      </c>
      <c r="B159" s="1757">
        <v>24</v>
      </c>
      <c r="C159" s="604">
        <f t="shared" ref="C159" si="76">B159/159</f>
        <v>0.15094339622641509</v>
      </c>
      <c r="D159" s="605">
        <v>8.1349999999999998</v>
      </c>
      <c r="E159" s="605">
        <f>C159*D159*159</f>
        <v>195.23999999999998</v>
      </c>
      <c r="F159" s="609">
        <v>0.3</v>
      </c>
      <c r="G159" s="605">
        <f>ROUND(E159*F159,2)</f>
        <v>58.57</v>
      </c>
      <c r="H159" s="605">
        <f t="shared" ref="H159:H180" si="77">ROUND(G159*0.2409,2)</f>
        <v>14.11</v>
      </c>
      <c r="I159" s="607">
        <f>G159+H159</f>
        <v>72.680000000000007</v>
      </c>
      <c r="J159" s="739">
        <v>24</v>
      </c>
      <c r="K159" s="604">
        <f t="shared" si="71"/>
        <v>0.15094339622641509</v>
      </c>
      <c r="L159" s="605">
        <v>8.1349999999999998</v>
      </c>
      <c r="M159" s="605">
        <f t="shared" si="72"/>
        <v>195.23999999999998</v>
      </c>
      <c r="N159" s="609">
        <v>1</v>
      </c>
      <c r="O159" s="605">
        <f t="shared" si="73"/>
        <v>195.24</v>
      </c>
      <c r="P159" s="605">
        <f t="shared" si="74"/>
        <v>47.03</v>
      </c>
      <c r="Q159" s="607">
        <f t="shared" si="75"/>
        <v>242.27</v>
      </c>
    </row>
    <row r="160" spans="1:17" x14ac:dyDescent="0.25">
      <c r="A160" s="603" t="s">
        <v>1881</v>
      </c>
      <c r="B160" s="741"/>
      <c r="C160" s="604"/>
      <c r="D160" s="605"/>
      <c r="E160" s="605"/>
      <c r="F160" s="609"/>
      <c r="G160" s="605"/>
      <c r="H160" s="605"/>
      <c r="I160" s="607"/>
      <c r="J160" s="739">
        <v>48</v>
      </c>
      <c r="K160" s="604">
        <f t="shared" si="71"/>
        <v>0.30188679245283018</v>
      </c>
      <c r="L160" s="605">
        <v>8.1349999999999998</v>
      </c>
      <c r="M160" s="605">
        <f t="shared" si="72"/>
        <v>390.47999999999996</v>
      </c>
      <c r="N160" s="609">
        <v>1</v>
      </c>
      <c r="O160" s="605">
        <f t="shared" si="73"/>
        <v>390.48</v>
      </c>
      <c r="P160" s="605">
        <f t="shared" si="74"/>
        <v>94.07</v>
      </c>
      <c r="Q160" s="607">
        <f t="shared" si="75"/>
        <v>484.55</v>
      </c>
    </row>
    <row r="161" spans="1:17" x14ac:dyDescent="0.25">
      <c r="A161" s="603" t="s">
        <v>1881</v>
      </c>
      <c r="B161" s="1757">
        <v>24</v>
      </c>
      <c r="C161" s="604">
        <f t="shared" ref="C161:C164" si="78">B161/159</f>
        <v>0.15094339622641509</v>
      </c>
      <c r="D161" s="605">
        <v>8.1349999999999998</v>
      </c>
      <c r="E161" s="605">
        <f>C161*D161*159</f>
        <v>195.23999999999998</v>
      </c>
      <c r="F161" s="609">
        <v>0.3</v>
      </c>
      <c r="G161" s="605">
        <f>ROUND(E161*F161,2)</f>
        <v>58.57</v>
      </c>
      <c r="H161" s="605">
        <f t="shared" si="77"/>
        <v>14.11</v>
      </c>
      <c r="I161" s="607">
        <f>G161+H161</f>
        <v>72.680000000000007</v>
      </c>
      <c r="J161" s="739">
        <v>48.001305000000002</v>
      </c>
      <c r="K161" s="604">
        <f t="shared" si="71"/>
        <v>0.30189500000000002</v>
      </c>
      <c r="L161" s="605">
        <v>8.1349999999999998</v>
      </c>
      <c r="M161" s="605">
        <f t="shared" si="72"/>
        <v>390.49061617500001</v>
      </c>
      <c r="N161" s="609">
        <v>1</v>
      </c>
      <c r="O161" s="605">
        <f t="shared" si="73"/>
        <v>390.49</v>
      </c>
      <c r="P161" s="605">
        <f t="shared" si="74"/>
        <v>94.07</v>
      </c>
      <c r="Q161" s="607">
        <f t="shared" si="75"/>
        <v>484.56</v>
      </c>
    </row>
    <row r="162" spans="1:17" x14ac:dyDescent="0.25">
      <c r="A162" s="603" t="s">
        <v>1881</v>
      </c>
      <c r="B162" s="1757">
        <v>24</v>
      </c>
      <c r="C162" s="604">
        <f t="shared" si="78"/>
        <v>0.15094339622641509</v>
      </c>
      <c r="D162" s="605">
        <v>7.86</v>
      </c>
      <c r="E162" s="605">
        <f>C162*D162*159</f>
        <v>188.64</v>
      </c>
      <c r="F162" s="609">
        <v>0.3</v>
      </c>
      <c r="G162" s="605">
        <f>ROUND(E162*F162,2)</f>
        <v>56.59</v>
      </c>
      <c r="H162" s="605">
        <f t="shared" si="77"/>
        <v>13.63</v>
      </c>
      <c r="I162" s="607">
        <f>G162+H162</f>
        <v>70.22</v>
      </c>
      <c r="J162" s="739">
        <v>16</v>
      </c>
      <c r="K162" s="604">
        <f t="shared" si="71"/>
        <v>0.10062893081761007</v>
      </c>
      <c r="L162" s="605">
        <v>7.86</v>
      </c>
      <c r="M162" s="605">
        <f t="shared" si="72"/>
        <v>125.76000000000002</v>
      </c>
      <c r="N162" s="609">
        <v>1</v>
      </c>
      <c r="O162" s="605">
        <f t="shared" si="73"/>
        <v>125.76</v>
      </c>
      <c r="P162" s="605">
        <f t="shared" si="74"/>
        <v>30.3</v>
      </c>
      <c r="Q162" s="607">
        <f t="shared" si="75"/>
        <v>156.06</v>
      </c>
    </row>
    <row r="163" spans="1:17" x14ac:dyDescent="0.25">
      <c r="A163" s="603" t="s">
        <v>1881</v>
      </c>
      <c r="B163" s="1757">
        <v>64.002269999999996</v>
      </c>
      <c r="C163" s="604">
        <f t="shared" si="78"/>
        <v>0.40253</v>
      </c>
      <c r="D163" s="605">
        <v>7.86</v>
      </c>
      <c r="E163" s="605">
        <f>C163*D163*159</f>
        <v>503.05784220000004</v>
      </c>
      <c r="F163" s="609">
        <v>0.3</v>
      </c>
      <c r="G163" s="605">
        <f>ROUND(E163*F163,2)</f>
        <v>150.91999999999999</v>
      </c>
      <c r="H163" s="605">
        <f t="shared" si="77"/>
        <v>36.36</v>
      </c>
      <c r="I163" s="607">
        <f>G163+H163</f>
        <v>187.27999999999997</v>
      </c>
      <c r="J163" s="739">
        <v>88</v>
      </c>
      <c r="K163" s="604">
        <f t="shared" si="71"/>
        <v>0.55345911949685533</v>
      </c>
      <c r="L163" s="605">
        <v>7.86</v>
      </c>
      <c r="M163" s="605">
        <f t="shared" si="72"/>
        <v>691.68000000000006</v>
      </c>
      <c r="N163" s="609">
        <v>1</v>
      </c>
      <c r="O163" s="605">
        <f t="shared" si="73"/>
        <v>691.68</v>
      </c>
      <c r="P163" s="605">
        <f t="shared" si="74"/>
        <v>166.63</v>
      </c>
      <c r="Q163" s="607">
        <f t="shared" si="75"/>
        <v>858.31</v>
      </c>
    </row>
    <row r="164" spans="1:17" x14ac:dyDescent="0.25">
      <c r="A164" s="603" t="s">
        <v>1881</v>
      </c>
      <c r="B164" s="1757">
        <v>8</v>
      </c>
      <c r="C164" s="604">
        <f t="shared" si="78"/>
        <v>5.0314465408805034E-2</v>
      </c>
      <c r="D164" s="605">
        <v>7.86</v>
      </c>
      <c r="E164" s="605">
        <f>C164*D164*159</f>
        <v>62.88000000000001</v>
      </c>
      <c r="F164" s="609">
        <v>0.3</v>
      </c>
      <c r="G164" s="605">
        <f>ROUND(E164*F164,2)</f>
        <v>18.86</v>
      </c>
      <c r="H164" s="605">
        <f t="shared" si="77"/>
        <v>4.54</v>
      </c>
      <c r="I164" s="607">
        <f>G164+H164</f>
        <v>23.4</v>
      </c>
      <c r="J164" s="739">
        <v>12</v>
      </c>
      <c r="K164" s="604">
        <f t="shared" si="71"/>
        <v>7.5471698113207544E-2</v>
      </c>
      <c r="L164" s="605">
        <v>7.86</v>
      </c>
      <c r="M164" s="605">
        <f t="shared" si="72"/>
        <v>94.32</v>
      </c>
      <c r="N164" s="609">
        <v>1</v>
      </c>
      <c r="O164" s="605">
        <f t="shared" si="73"/>
        <v>94.32</v>
      </c>
      <c r="P164" s="605">
        <f t="shared" si="74"/>
        <v>22.72</v>
      </c>
      <c r="Q164" s="607">
        <f t="shared" si="75"/>
        <v>117.03999999999999</v>
      </c>
    </row>
    <row r="165" spans="1:17" x14ac:dyDescent="0.25">
      <c r="A165" s="603" t="s">
        <v>1881</v>
      </c>
      <c r="B165" s="741"/>
      <c r="C165" s="604"/>
      <c r="D165" s="605"/>
      <c r="E165" s="605"/>
      <c r="F165" s="609"/>
      <c r="G165" s="605"/>
      <c r="H165" s="605"/>
      <c r="I165" s="607"/>
      <c r="J165" s="739">
        <v>72</v>
      </c>
      <c r="K165" s="604">
        <f t="shared" si="71"/>
        <v>0.45283018867924529</v>
      </c>
      <c r="L165" s="605">
        <v>7.86</v>
      </c>
      <c r="M165" s="605">
        <f t="shared" si="72"/>
        <v>565.92000000000007</v>
      </c>
      <c r="N165" s="609">
        <v>1</v>
      </c>
      <c r="O165" s="605">
        <f t="shared" si="73"/>
        <v>565.91999999999996</v>
      </c>
      <c r="P165" s="605">
        <f t="shared" si="74"/>
        <v>136.33000000000001</v>
      </c>
      <c r="Q165" s="607">
        <f t="shared" si="75"/>
        <v>702.25</v>
      </c>
    </row>
    <row r="166" spans="1:17" x14ac:dyDescent="0.25">
      <c r="A166" s="603" t="s">
        <v>1881</v>
      </c>
      <c r="B166" s="741"/>
      <c r="C166" s="604"/>
      <c r="D166" s="605"/>
      <c r="E166" s="605"/>
      <c r="F166" s="609"/>
      <c r="G166" s="605"/>
      <c r="H166" s="605"/>
      <c r="I166" s="607"/>
      <c r="J166" s="739">
        <v>72</v>
      </c>
      <c r="K166" s="604">
        <f t="shared" si="71"/>
        <v>0.45283018867924529</v>
      </c>
      <c r="L166" s="605">
        <v>7.86</v>
      </c>
      <c r="M166" s="605">
        <f t="shared" si="72"/>
        <v>565.92000000000007</v>
      </c>
      <c r="N166" s="609">
        <v>1</v>
      </c>
      <c r="O166" s="605">
        <f t="shared" si="73"/>
        <v>565.91999999999996</v>
      </c>
      <c r="P166" s="605">
        <f t="shared" si="74"/>
        <v>136.33000000000001</v>
      </c>
      <c r="Q166" s="607">
        <f t="shared" si="75"/>
        <v>702.25</v>
      </c>
    </row>
    <row r="167" spans="1:17" x14ac:dyDescent="0.25">
      <c r="A167" s="603" t="s">
        <v>1881</v>
      </c>
      <c r="B167" s="1757">
        <v>24</v>
      </c>
      <c r="C167" s="604">
        <f t="shared" ref="C167:C173" si="79">B167/159</f>
        <v>0.15094339622641509</v>
      </c>
      <c r="D167" s="605">
        <v>7.86</v>
      </c>
      <c r="E167" s="605">
        <f t="shared" ref="E167:E173" si="80">C167*D167*159</f>
        <v>188.64</v>
      </c>
      <c r="F167" s="609">
        <v>0.3</v>
      </c>
      <c r="G167" s="605">
        <f t="shared" ref="G167:G173" si="81">ROUND(E167*F167,2)</f>
        <v>56.59</v>
      </c>
      <c r="H167" s="605">
        <f t="shared" si="77"/>
        <v>13.63</v>
      </c>
      <c r="I167" s="607">
        <f t="shared" ref="I167:I173" si="82">G167+H167</f>
        <v>70.22</v>
      </c>
      <c r="J167" s="739">
        <v>108.00075</v>
      </c>
      <c r="K167" s="604">
        <f t="shared" si="71"/>
        <v>0.67925000000000002</v>
      </c>
      <c r="L167" s="605">
        <v>7.86</v>
      </c>
      <c r="M167" s="605">
        <f t="shared" si="72"/>
        <v>848.88589500000012</v>
      </c>
      <c r="N167" s="609">
        <v>1</v>
      </c>
      <c r="O167" s="605">
        <f t="shared" si="73"/>
        <v>848.89</v>
      </c>
      <c r="P167" s="605">
        <f t="shared" si="74"/>
        <v>204.5</v>
      </c>
      <c r="Q167" s="607">
        <f t="shared" si="75"/>
        <v>1053.3899999999999</v>
      </c>
    </row>
    <row r="168" spans="1:17" x14ac:dyDescent="0.25">
      <c r="A168" s="603" t="s">
        <v>1881</v>
      </c>
      <c r="B168" s="1757">
        <v>24</v>
      </c>
      <c r="C168" s="604">
        <f t="shared" si="79"/>
        <v>0.15094339622641509</v>
      </c>
      <c r="D168" s="605">
        <v>7.86</v>
      </c>
      <c r="E168" s="605">
        <f t="shared" si="80"/>
        <v>188.64</v>
      </c>
      <c r="F168" s="609">
        <v>0.3</v>
      </c>
      <c r="G168" s="605">
        <f t="shared" si="81"/>
        <v>56.59</v>
      </c>
      <c r="H168" s="605">
        <f t="shared" si="77"/>
        <v>13.63</v>
      </c>
      <c r="I168" s="607">
        <f t="shared" si="82"/>
        <v>70.22</v>
      </c>
      <c r="J168" s="739">
        <v>64</v>
      </c>
      <c r="K168" s="604">
        <f t="shared" si="71"/>
        <v>0.40251572327044027</v>
      </c>
      <c r="L168" s="605">
        <v>7.86</v>
      </c>
      <c r="M168" s="605">
        <f t="shared" si="72"/>
        <v>503.04000000000008</v>
      </c>
      <c r="N168" s="609">
        <v>1</v>
      </c>
      <c r="O168" s="605">
        <f t="shared" si="73"/>
        <v>503.04</v>
      </c>
      <c r="P168" s="605">
        <f t="shared" si="74"/>
        <v>121.18</v>
      </c>
      <c r="Q168" s="607">
        <f t="shared" si="75"/>
        <v>624.22</v>
      </c>
    </row>
    <row r="169" spans="1:17" x14ac:dyDescent="0.25">
      <c r="A169" s="603" t="s">
        <v>1881</v>
      </c>
      <c r="B169" s="1757">
        <v>32</v>
      </c>
      <c r="C169" s="604">
        <f t="shared" si="79"/>
        <v>0.20125786163522014</v>
      </c>
      <c r="D169" s="605">
        <v>7.86</v>
      </c>
      <c r="E169" s="605">
        <f t="shared" si="80"/>
        <v>251.52000000000004</v>
      </c>
      <c r="F169" s="609">
        <v>0.3</v>
      </c>
      <c r="G169" s="605">
        <f t="shared" si="81"/>
        <v>75.459999999999994</v>
      </c>
      <c r="H169" s="605">
        <f t="shared" si="77"/>
        <v>18.18</v>
      </c>
      <c r="I169" s="607">
        <f t="shared" si="82"/>
        <v>93.639999999999986</v>
      </c>
      <c r="J169" s="739">
        <v>31.998750000000001</v>
      </c>
      <c r="K169" s="604">
        <f t="shared" si="71"/>
        <v>0.20125000000000001</v>
      </c>
      <c r="L169" s="605">
        <v>7.86</v>
      </c>
      <c r="M169" s="605">
        <f t="shared" si="72"/>
        <v>251.51017500000003</v>
      </c>
      <c r="N169" s="609">
        <v>1</v>
      </c>
      <c r="O169" s="605">
        <f t="shared" si="73"/>
        <v>251.51</v>
      </c>
      <c r="P169" s="605">
        <f t="shared" si="74"/>
        <v>60.59</v>
      </c>
      <c r="Q169" s="607">
        <f t="shared" si="75"/>
        <v>312.10000000000002</v>
      </c>
    </row>
    <row r="170" spans="1:17" x14ac:dyDescent="0.25">
      <c r="A170" s="603" t="s">
        <v>1881</v>
      </c>
      <c r="B170" s="1757">
        <v>16</v>
      </c>
      <c r="C170" s="604">
        <f t="shared" si="79"/>
        <v>0.10062893081761007</v>
      </c>
      <c r="D170" s="605">
        <v>7.86</v>
      </c>
      <c r="E170" s="605">
        <f t="shared" si="80"/>
        <v>125.76000000000002</v>
      </c>
      <c r="F170" s="609">
        <v>0.3</v>
      </c>
      <c r="G170" s="605">
        <f t="shared" si="81"/>
        <v>37.729999999999997</v>
      </c>
      <c r="H170" s="605">
        <f t="shared" si="77"/>
        <v>9.09</v>
      </c>
      <c r="I170" s="607">
        <f t="shared" si="82"/>
        <v>46.819999999999993</v>
      </c>
      <c r="J170" s="739">
        <v>55.999999999999993</v>
      </c>
      <c r="K170" s="604">
        <f t="shared" si="71"/>
        <v>0.3522012578616352</v>
      </c>
      <c r="L170" s="605">
        <v>7.86</v>
      </c>
      <c r="M170" s="605">
        <f t="shared" si="72"/>
        <v>440.16</v>
      </c>
      <c r="N170" s="609">
        <v>1</v>
      </c>
      <c r="O170" s="605">
        <f t="shared" si="73"/>
        <v>440.16</v>
      </c>
      <c r="P170" s="605">
        <f t="shared" si="74"/>
        <v>106.03</v>
      </c>
      <c r="Q170" s="607">
        <f t="shared" si="75"/>
        <v>546.19000000000005</v>
      </c>
    </row>
    <row r="171" spans="1:17" x14ac:dyDescent="0.25">
      <c r="A171" s="603" t="s">
        <v>1881</v>
      </c>
      <c r="B171" s="1757">
        <v>16</v>
      </c>
      <c r="C171" s="604">
        <f t="shared" si="79"/>
        <v>0.10062893081761007</v>
      </c>
      <c r="D171" s="605">
        <v>7.86</v>
      </c>
      <c r="E171" s="605">
        <f t="shared" si="80"/>
        <v>125.76000000000002</v>
      </c>
      <c r="F171" s="609">
        <v>0.3</v>
      </c>
      <c r="G171" s="605">
        <f t="shared" si="81"/>
        <v>37.729999999999997</v>
      </c>
      <c r="H171" s="605">
        <f t="shared" si="77"/>
        <v>9.09</v>
      </c>
      <c r="I171" s="607">
        <f t="shared" si="82"/>
        <v>46.819999999999993</v>
      </c>
      <c r="J171" s="739">
        <v>48</v>
      </c>
      <c r="K171" s="604">
        <f t="shared" si="71"/>
        <v>0.30188679245283018</v>
      </c>
      <c r="L171" s="605">
        <v>7.86</v>
      </c>
      <c r="M171" s="605">
        <f t="shared" si="72"/>
        <v>377.28</v>
      </c>
      <c r="N171" s="609">
        <v>1</v>
      </c>
      <c r="O171" s="605">
        <f t="shared" si="73"/>
        <v>377.28</v>
      </c>
      <c r="P171" s="605">
        <f t="shared" si="74"/>
        <v>90.89</v>
      </c>
      <c r="Q171" s="607">
        <f t="shared" si="75"/>
        <v>468.16999999999996</v>
      </c>
    </row>
    <row r="172" spans="1:17" x14ac:dyDescent="0.25">
      <c r="A172" s="603" t="s">
        <v>1881</v>
      </c>
      <c r="B172" s="1757">
        <v>24</v>
      </c>
      <c r="C172" s="604">
        <f t="shared" si="79"/>
        <v>0.15094339622641509</v>
      </c>
      <c r="D172" s="605">
        <v>7.86</v>
      </c>
      <c r="E172" s="605">
        <f t="shared" si="80"/>
        <v>188.64</v>
      </c>
      <c r="F172" s="609">
        <v>0.3</v>
      </c>
      <c r="G172" s="605">
        <f t="shared" si="81"/>
        <v>56.59</v>
      </c>
      <c r="H172" s="605">
        <f t="shared" si="77"/>
        <v>13.63</v>
      </c>
      <c r="I172" s="607">
        <f t="shared" si="82"/>
        <v>70.22</v>
      </c>
      <c r="J172" s="739">
        <v>40</v>
      </c>
      <c r="K172" s="604">
        <f t="shared" si="71"/>
        <v>0.25157232704402516</v>
      </c>
      <c r="L172" s="605">
        <v>7.86</v>
      </c>
      <c r="M172" s="605">
        <f t="shared" si="72"/>
        <v>314.39999999999998</v>
      </c>
      <c r="N172" s="609">
        <v>1</v>
      </c>
      <c r="O172" s="605">
        <f t="shared" si="73"/>
        <v>314.39999999999998</v>
      </c>
      <c r="P172" s="605">
        <f t="shared" si="74"/>
        <v>75.739999999999995</v>
      </c>
      <c r="Q172" s="607">
        <f t="shared" si="75"/>
        <v>390.14</v>
      </c>
    </row>
    <row r="173" spans="1:17" x14ac:dyDescent="0.25">
      <c r="A173" s="603" t="s">
        <v>198</v>
      </c>
      <c r="B173" s="1757">
        <v>24</v>
      </c>
      <c r="C173" s="604">
        <f t="shared" si="79"/>
        <v>0.15094339622641509</v>
      </c>
      <c r="D173" s="605">
        <v>7.52</v>
      </c>
      <c r="E173" s="605">
        <f t="shared" si="80"/>
        <v>180.48</v>
      </c>
      <c r="F173" s="609">
        <v>0.3</v>
      </c>
      <c r="G173" s="605">
        <f t="shared" si="81"/>
        <v>54.14</v>
      </c>
      <c r="H173" s="605">
        <f t="shared" si="77"/>
        <v>13.04</v>
      </c>
      <c r="I173" s="607">
        <f t="shared" si="82"/>
        <v>67.180000000000007</v>
      </c>
      <c r="J173" s="739">
        <v>55.999999999999993</v>
      </c>
      <c r="K173" s="604">
        <f t="shared" si="71"/>
        <v>0.3522012578616352</v>
      </c>
      <c r="L173" s="605">
        <v>7.52</v>
      </c>
      <c r="M173" s="605">
        <f t="shared" si="72"/>
        <v>421.11999999999995</v>
      </c>
      <c r="N173" s="609">
        <v>1</v>
      </c>
      <c r="O173" s="605">
        <f t="shared" si="73"/>
        <v>421.12</v>
      </c>
      <c r="P173" s="605">
        <f t="shared" si="74"/>
        <v>101.45</v>
      </c>
      <c r="Q173" s="607">
        <f t="shared" si="75"/>
        <v>522.57000000000005</v>
      </c>
    </row>
    <row r="174" spans="1:17" x14ac:dyDescent="0.25">
      <c r="A174" s="603" t="s">
        <v>198</v>
      </c>
      <c r="B174" s="741"/>
      <c r="C174" s="604"/>
      <c r="D174" s="605"/>
      <c r="E174" s="605"/>
      <c r="F174" s="609"/>
      <c r="G174" s="605"/>
      <c r="H174" s="605"/>
      <c r="I174" s="607"/>
      <c r="J174" s="739">
        <v>24</v>
      </c>
      <c r="K174" s="604">
        <f t="shared" si="71"/>
        <v>0.15094339622641509</v>
      </c>
      <c r="L174" s="605">
        <v>6.83</v>
      </c>
      <c r="M174" s="605">
        <f t="shared" si="72"/>
        <v>163.92000000000002</v>
      </c>
      <c r="N174" s="609">
        <v>1</v>
      </c>
      <c r="O174" s="605">
        <f t="shared" si="73"/>
        <v>163.92</v>
      </c>
      <c r="P174" s="605">
        <f t="shared" si="74"/>
        <v>39.49</v>
      </c>
      <c r="Q174" s="607">
        <f t="shared" si="75"/>
        <v>203.41</v>
      </c>
    </row>
    <row r="175" spans="1:17" x14ac:dyDescent="0.25">
      <c r="A175" s="603" t="s">
        <v>198</v>
      </c>
      <c r="B175" s="741"/>
      <c r="C175" s="604"/>
      <c r="D175" s="605"/>
      <c r="E175" s="605"/>
      <c r="F175" s="609"/>
      <c r="G175" s="605"/>
      <c r="H175" s="605"/>
      <c r="I175" s="607"/>
      <c r="J175" s="739">
        <v>55.999999999999993</v>
      </c>
      <c r="K175" s="604">
        <f t="shared" si="71"/>
        <v>0.3522012578616352</v>
      </c>
      <c r="L175" s="605">
        <v>7.52</v>
      </c>
      <c r="M175" s="605">
        <f t="shared" si="72"/>
        <v>421.11999999999995</v>
      </c>
      <c r="N175" s="609">
        <v>1</v>
      </c>
      <c r="O175" s="605">
        <f t="shared" si="73"/>
        <v>421.12</v>
      </c>
      <c r="P175" s="605">
        <f t="shared" si="74"/>
        <v>101.45</v>
      </c>
      <c r="Q175" s="607">
        <f t="shared" si="75"/>
        <v>522.57000000000005</v>
      </c>
    </row>
    <row r="176" spans="1:17" x14ac:dyDescent="0.25">
      <c r="A176" s="603" t="s">
        <v>198</v>
      </c>
      <c r="B176" s="1757">
        <v>27.999999999999996</v>
      </c>
      <c r="C176" s="604">
        <f t="shared" ref="C176:C180" si="83">B176/159</f>
        <v>0.1761006289308176</v>
      </c>
      <c r="D176" s="605">
        <v>6.83</v>
      </c>
      <c r="E176" s="605">
        <f>C176*D176*159</f>
        <v>191.23999999999998</v>
      </c>
      <c r="F176" s="609">
        <v>0.3</v>
      </c>
      <c r="G176" s="605">
        <f>ROUND(E176*F176,2)</f>
        <v>57.37</v>
      </c>
      <c r="H176" s="605">
        <f t="shared" si="77"/>
        <v>13.82</v>
      </c>
      <c r="I176" s="607">
        <f>G176+H176</f>
        <v>71.19</v>
      </c>
      <c r="J176" s="739">
        <v>48</v>
      </c>
      <c r="K176" s="604">
        <f t="shared" si="71"/>
        <v>0.30188679245283018</v>
      </c>
      <c r="L176" s="605">
        <v>6.83</v>
      </c>
      <c r="M176" s="605">
        <f t="shared" si="72"/>
        <v>327.84000000000003</v>
      </c>
      <c r="N176" s="609">
        <v>1</v>
      </c>
      <c r="O176" s="605">
        <f t="shared" si="73"/>
        <v>327.84</v>
      </c>
      <c r="P176" s="605">
        <f t="shared" si="74"/>
        <v>78.98</v>
      </c>
      <c r="Q176" s="607">
        <f t="shared" si="75"/>
        <v>406.82</v>
      </c>
    </row>
    <row r="177" spans="1:17" x14ac:dyDescent="0.25">
      <c r="A177" s="603" t="s">
        <v>198</v>
      </c>
      <c r="B177" s="1757">
        <v>24</v>
      </c>
      <c r="C177" s="604">
        <f t="shared" si="83"/>
        <v>0.15094339622641509</v>
      </c>
      <c r="D177" s="605">
        <v>6.83</v>
      </c>
      <c r="E177" s="605">
        <f>C177*D177*159</f>
        <v>163.92000000000002</v>
      </c>
      <c r="F177" s="609">
        <v>0.3</v>
      </c>
      <c r="G177" s="605">
        <f>ROUND(E177*F177,2)</f>
        <v>49.18</v>
      </c>
      <c r="H177" s="605">
        <f t="shared" si="77"/>
        <v>11.85</v>
      </c>
      <c r="I177" s="607">
        <f>G177+H177</f>
        <v>61.03</v>
      </c>
      <c r="J177" s="739">
        <v>60.000000000000007</v>
      </c>
      <c r="K177" s="604">
        <f t="shared" si="71"/>
        <v>0.37735849056603776</v>
      </c>
      <c r="L177" s="605">
        <v>6.83</v>
      </c>
      <c r="M177" s="605">
        <f t="shared" si="72"/>
        <v>409.8</v>
      </c>
      <c r="N177" s="609">
        <v>1</v>
      </c>
      <c r="O177" s="605">
        <f t="shared" si="73"/>
        <v>409.8</v>
      </c>
      <c r="P177" s="605">
        <f t="shared" si="74"/>
        <v>98.72</v>
      </c>
      <c r="Q177" s="607">
        <f t="shared" si="75"/>
        <v>508.52</v>
      </c>
    </row>
    <row r="178" spans="1:17" x14ac:dyDescent="0.25">
      <c r="A178" s="603" t="s">
        <v>198</v>
      </c>
      <c r="B178" s="1757">
        <v>16</v>
      </c>
      <c r="C178" s="604">
        <f t="shared" si="83"/>
        <v>0.10062893081761007</v>
      </c>
      <c r="D178" s="605">
        <v>6.83</v>
      </c>
      <c r="E178" s="605">
        <f>C178*D178*159</f>
        <v>109.28000000000002</v>
      </c>
      <c r="F178" s="609">
        <v>0.3</v>
      </c>
      <c r="G178" s="605">
        <f>ROUND(E178*F178,2)</f>
        <v>32.78</v>
      </c>
      <c r="H178" s="605">
        <f t="shared" si="77"/>
        <v>7.9</v>
      </c>
      <c r="I178" s="607">
        <f>G178+H178</f>
        <v>40.68</v>
      </c>
      <c r="J178" s="739">
        <v>56.001390000000001</v>
      </c>
      <c r="K178" s="604">
        <f t="shared" si="71"/>
        <v>0.35221000000000002</v>
      </c>
      <c r="L178" s="605">
        <v>6.83</v>
      </c>
      <c r="M178" s="605">
        <f t="shared" si="72"/>
        <v>382.48949370000003</v>
      </c>
      <c r="N178" s="609">
        <v>1</v>
      </c>
      <c r="O178" s="605">
        <f t="shared" si="73"/>
        <v>382.49</v>
      </c>
      <c r="P178" s="605">
        <f t="shared" si="74"/>
        <v>92.14</v>
      </c>
      <c r="Q178" s="607">
        <f t="shared" si="75"/>
        <v>474.63</v>
      </c>
    </row>
    <row r="179" spans="1:17" x14ac:dyDescent="0.25">
      <c r="A179" s="603" t="s">
        <v>198</v>
      </c>
      <c r="B179" s="1757">
        <v>40</v>
      </c>
      <c r="C179" s="604">
        <f t="shared" si="83"/>
        <v>0.25157232704402516</v>
      </c>
      <c r="D179" s="605">
        <v>7.52</v>
      </c>
      <c r="E179" s="605">
        <f>C179*D179*159</f>
        <v>300.79999999999995</v>
      </c>
      <c r="F179" s="606">
        <v>0.3</v>
      </c>
      <c r="G179" s="605">
        <f>ROUND(E179*F179,2)</f>
        <v>90.24</v>
      </c>
      <c r="H179" s="605">
        <f t="shared" si="77"/>
        <v>21.74</v>
      </c>
      <c r="I179" s="607">
        <f>G179+H179</f>
        <v>111.97999999999999</v>
      </c>
      <c r="J179" s="739">
        <v>32</v>
      </c>
      <c r="K179" s="604">
        <f t="shared" si="71"/>
        <v>0.20125786163522014</v>
      </c>
      <c r="L179" s="605">
        <v>7.52</v>
      </c>
      <c r="M179" s="605">
        <f t="shared" si="72"/>
        <v>240.64000000000001</v>
      </c>
      <c r="N179" s="609">
        <v>1</v>
      </c>
      <c r="O179" s="605">
        <f t="shared" si="73"/>
        <v>240.64</v>
      </c>
      <c r="P179" s="605">
        <f t="shared" si="74"/>
        <v>57.97</v>
      </c>
      <c r="Q179" s="607">
        <f t="shared" si="75"/>
        <v>298.61</v>
      </c>
    </row>
    <row r="180" spans="1:17" ht="17.25" thickBot="1" x14ac:dyDescent="0.3">
      <c r="A180" s="599" t="s">
        <v>1913</v>
      </c>
      <c r="B180" s="1757">
        <v>8</v>
      </c>
      <c r="C180" s="604">
        <f t="shared" si="83"/>
        <v>5.0314465408805034E-2</v>
      </c>
      <c r="D180" s="605">
        <v>11.178000000000001</v>
      </c>
      <c r="E180" s="605">
        <f>C180*D180*159</f>
        <v>89.424000000000007</v>
      </c>
      <c r="F180" s="606">
        <v>0.3</v>
      </c>
      <c r="G180" s="605">
        <f>ROUND(E180*F180,2)</f>
        <v>26.83</v>
      </c>
      <c r="H180" s="605">
        <f t="shared" si="77"/>
        <v>6.46</v>
      </c>
      <c r="I180" s="607">
        <f>G180+H180</f>
        <v>33.29</v>
      </c>
      <c r="J180" s="740"/>
      <c r="K180" s="610"/>
      <c r="L180" s="610"/>
      <c r="M180" s="610"/>
      <c r="N180" s="610"/>
      <c r="O180" s="610"/>
      <c r="P180" s="610"/>
      <c r="Q180" s="611"/>
    </row>
    <row r="181" spans="1:17" ht="49.5" x14ac:dyDescent="0.25">
      <c r="A181" s="735" t="s">
        <v>9</v>
      </c>
      <c r="B181" s="1756">
        <f>SUM(B182:B189)</f>
        <v>0</v>
      </c>
      <c r="C181" s="1729">
        <f>SUM(C182:C189)</f>
        <v>0</v>
      </c>
      <c r="D181" s="1730"/>
      <c r="E181" s="1730"/>
      <c r="F181" s="1734"/>
      <c r="G181" s="1730">
        <f>SUM(G182:G189)</f>
        <v>0</v>
      </c>
      <c r="H181" s="1730">
        <f>SUM(H182:H189)</f>
        <v>0</v>
      </c>
      <c r="I181" s="1735">
        <f>SUM(I182:I189)</f>
        <v>0</v>
      </c>
      <c r="J181" s="1728">
        <f>SUM(J182:J189)</f>
        <v>228</v>
      </c>
      <c r="K181" s="1729">
        <f>SUM(K182:K189)</f>
        <v>1.4339622641509433</v>
      </c>
      <c r="L181" s="1730"/>
      <c r="M181" s="1730"/>
      <c r="N181" s="1734"/>
      <c r="O181" s="1730">
        <f>SUM(O182:O189)</f>
        <v>1252.54</v>
      </c>
      <c r="P181" s="1730">
        <f>SUM(P182:P189)</f>
        <v>301.74</v>
      </c>
      <c r="Q181" s="1735">
        <f>SUM(Q182:Q189)</f>
        <v>1554.2800000000002</v>
      </c>
    </row>
    <row r="182" spans="1:17" x14ac:dyDescent="0.25">
      <c r="A182" s="603" t="s">
        <v>1217</v>
      </c>
      <c r="B182" s="741"/>
      <c r="C182" s="604"/>
      <c r="D182" s="605"/>
      <c r="E182" s="605"/>
      <c r="F182" s="606"/>
      <c r="G182" s="605"/>
      <c r="H182" s="605"/>
      <c r="I182" s="607"/>
      <c r="J182" s="739">
        <v>24</v>
      </c>
      <c r="K182" s="604">
        <f t="shared" ref="K182:K196" si="84">J182/159</f>
        <v>0.15094339622641509</v>
      </c>
      <c r="L182" s="605">
        <v>5.7750000000000004</v>
      </c>
      <c r="M182" s="605">
        <f t="shared" ref="M182:M189" si="85">K182*L182*159</f>
        <v>138.6</v>
      </c>
      <c r="N182" s="606">
        <v>1</v>
      </c>
      <c r="O182" s="605">
        <f t="shared" ref="O182:O189" si="86">ROUND(M182*N182,2)</f>
        <v>138.6</v>
      </c>
      <c r="P182" s="605">
        <f t="shared" ref="P182:P189" si="87">ROUND(O182*0.2409,2)</f>
        <v>33.39</v>
      </c>
      <c r="Q182" s="607">
        <f t="shared" ref="Q182:Q189" si="88">O182+P182</f>
        <v>171.99</v>
      </c>
    </row>
    <row r="183" spans="1:17" x14ac:dyDescent="0.25">
      <c r="A183" s="603" t="s">
        <v>1217</v>
      </c>
      <c r="B183" s="741"/>
      <c r="C183" s="604"/>
      <c r="D183" s="605"/>
      <c r="E183" s="605"/>
      <c r="F183" s="606"/>
      <c r="G183" s="605"/>
      <c r="H183" s="605"/>
      <c r="I183" s="607"/>
      <c r="J183" s="739">
        <v>48</v>
      </c>
      <c r="K183" s="604">
        <f t="shared" si="84"/>
        <v>0.30188679245283018</v>
      </c>
      <c r="L183" s="605">
        <v>5.7750000000000004</v>
      </c>
      <c r="M183" s="605">
        <f t="shared" si="85"/>
        <v>277.2</v>
      </c>
      <c r="N183" s="606">
        <v>1</v>
      </c>
      <c r="O183" s="605">
        <f t="shared" si="86"/>
        <v>277.2</v>
      </c>
      <c r="P183" s="605">
        <f t="shared" si="87"/>
        <v>66.78</v>
      </c>
      <c r="Q183" s="607">
        <f t="shared" si="88"/>
        <v>343.98</v>
      </c>
    </row>
    <row r="184" spans="1:17" x14ac:dyDescent="0.25">
      <c r="A184" s="603" t="s">
        <v>1217</v>
      </c>
      <c r="B184" s="741"/>
      <c r="C184" s="604"/>
      <c r="D184" s="605"/>
      <c r="E184" s="605"/>
      <c r="F184" s="606"/>
      <c r="G184" s="605"/>
      <c r="H184" s="605"/>
      <c r="I184" s="607"/>
      <c r="J184" s="739">
        <v>24</v>
      </c>
      <c r="K184" s="604">
        <f t="shared" si="84"/>
        <v>0.15094339622641509</v>
      </c>
      <c r="L184" s="605">
        <v>5.7750000000000004</v>
      </c>
      <c r="M184" s="605">
        <f t="shared" si="85"/>
        <v>138.6</v>
      </c>
      <c r="N184" s="606">
        <v>1</v>
      </c>
      <c r="O184" s="605">
        <f t="shared" si="86"/>
        <v>138.6</v>
      </c>
      <c r="P184" s="605">
        <f t="shared" si="87"/>
        <v>33.39</v>
      </c>
      <c r="Q184" s="607">
        <f t="shared" si="88"/>
        <v>171.99</v>
      </c>
    </row>
    <row r="185" spans="1:17" x14ac:dyDescent="0.25">
      <c r="A185" s="603" t="s">
        <v>1283</v>
      </c>
      <c r="B185" s="741"/>
      <c r="C185" s="604"/>
      <c r="D185" s="605"/>
      <c r="E185" s="605"/>
      <c r="F185" s="606"/>
      <c r="G185" s="605"/>
      <c r="H185" s="605"/>
      <c r="I185" s="607"/>
      <c r="J185" s="739">
        <v>24</v>
      </c>
      <c r="K185" s="604">
        <f t="shared" si="84"/>
        <v>0.15094339622641509</v>
      </c>
      <c r="L185" s="605">
        <v>5.6639999999999997</v>
      </c>
      <c r="M185" s="605">
        <f t="shared" si="85"/>
        <v>135.93599999999998</v>
      </c>
      <c r="N185" s="606">
        <v>1</v>
      </c>
      <c r="O185" s="605">
        <f t="shared" si="86"/>
        <v>135.94</v>
      </c>
      <c r="P185" s="605">
        <f t="shared" si="87"/>
        <v>32.75</v>
      </c>
      <c r="Q185" s="607">
        <f t="shared" si="88"/>
        <v>168.69</v>
      </c>
    </row>
    <row r="186" spans="1:17" x14ac:dyDescent="0.25">
      <c r="A186" s="603" t="s">
        <v>692</v>
      </c>
      <c r="B186" s="741"/>
      <c r="C186" s="604"/>
      <c r="D186" s="605"/>
      <c r="E186" s="605"/>
      <c r="F186" s="606"/>
      <c r="G186" s="605"/>
      <c r="H186" s="605"/>
      <c r="I186" s="607"/>
      <c r="J186" s="739">
        <v>12</v>
      </c>
      <c r="K186" s="604">
        <f t="shared" si="84"/>
        <v>7.5471698113207544E-2</v>
      </c>
      <c r="L186" s="605">
        <v>4.75</v>
      </c>
      <c r="M186" s="605">
        <f t="shared" si="85"/>
        <v>56.999999999999993</v>
      </c>
      <c r="N186" s="606">
        <v>1</v>
      </c>
      <c r="O186" s="605">
        <f t="shared" si="86"/>
        <v>57</v>
      </c>
      <c r="P186" s="605">
        <f t="shared" si="87"/>
        <v>13.73</v>
      </c>
      <c r="Q186" s="607">
        <f t="shared" si="88"/>
        <v>70.73</v>
      </c>
    </row>
    <row r="187" spans="1:17" x14ac:dyDescent="0.25">
      <c r="A187" s="603" t="s">
        <v>692</v>
      </c>
      <c r="B187" s="741"/>
      <c r="C187" s="604"/>
      <c r="D187" s="605"/>
      <c r="E187" s="605"/>
      <c r="F187" s="606"/>
      <c r="G187" s="605"/>
      <c r="H187" s="605"/>
      <c r="I187" s="607"/>
      <c r="J187" s="739">
        <v>12</v>
      </c>
      <c r="K187" s="604">
        <f t="shared" si="84"/>
        <v>7.5471698113207544E-2</v>
      </c>
      <c r="L187" s="605">
        <v>4.75</v>
      </c>
      <c r="M187" s="605">
        <f t="shared" si="85"/>
        <v>56.999999999999993</v>
      </c>
      <c r="N187" s="606">
        <v>1</v>
      </c>
      <c r="O187" s="605">
        <f t="shared" si="86"/>
        <v>57</v>
      </c>
      <c r="P187" s="605">
        <f t="shared" si="87"/>
        <v>13.73</v>
      </c>
      <c r="Q187" s="607">
        <f t="shared" si="88"/>
        <v>70.73</v>
      </c>
    </row>
    <row r="188" spans="1:17" x14ac:dyDescent="0.25">
      <c r="A188" s="603" t="s">
        <v>692</v>
      </c>
      <c r="B188" s="741"/>
      <c r="C188" s="604"/>
      <c r="D188" s="605"/>
      <c r="E188" s="605"/>
      <c r="F188" s="606"/>
      <c r="G188" s="605"/>
      <c r="H188" s="605"/>
      <c r="I188" s="607"/>
      <c r="J188" s="739">
        <v>36</v>
      </c>
      <c r="K188" s="604">
        <f t="shared" si="84"/>
        <v>0.22641509433962265</v>
      </c>
      <c r="L188" s="605">
        <v>4.75</v>
      </c>
      <c r="M188" s="605">
        <f t="shared" si="85"/>
        <v>171</v>
      </c>
      <c r="N188" s="606">
        <v>1</v>
      </c>
      <c r="O188" s="605">
        <f t="shared" si="86"/>
        <v>171</v>
      </c>
      <c r="P188" s="605">
        <f t="shared" si="87"/>
        <v>41.19</v>
      </c>
      <c r="Q188" s="607">
        <f t="shared" si="88"/>
        <v>212.19</v>
      </c>
    </row>
    <row r="189" spans="1:17" ht="17.25" thickBot="1" x14ac:dyDescent="0.3">
      <c r="A189" s="599" t="s">
        <v>1288</v>
      </c>
      <c r="B189" s="741"/>
      <c r="C189" s="604"/>
      <c r="D189" s="605"/>
      <c r="E189" s="605"/>
      <c r="F189" s="606"/>
      <c r="G189" s="605"/>
      <c r="H189" s="605"/>
      <c r="I189" s="607"/>
      <c r="J189" s="739">
        <v>48</v>
      </c>
      <c r="K189" s="604">
        <f t="shared" si="84"/>
        <v>0.30188679245283018</v>
      </c>
      <c r="L189" s="605">
        <v>5.7750000000000004</v>
      </c>
      <c r="M189" s="605">
        <f t="shared" si="85"/>
        <v>277.2</v>
      </c>
      <c r="N189" s="606">
        <v>1</v>
      </c>
      <c r="O189" s="605">
        <f t="shared" si="86"/>
        <v>277.2</v>
      </c>
      <c r="P189" s="605">
        <f t="shared" si="87"/>
        <v>66.78</v>
      </c>
      <c r="Q189" s="607">
        <f t="shared" si="88"/>
        <v>343.98</v>
      </c>
    </row>
    <row r="190" spans="1:17" ht="49.5" x14ac:dyDescent="0.25">
      <c r="A190" s="734" t="s">
        <v>1900</v>
      </c>
      <c r="B190" s="1756">
        <f>SUM(B191:B196)</f>
        <v>0</v>
      </c>
      <c r="C190" s="1729">
        <f>SUM(C191:C196)</f>
        <v>0</v>
      </c>
      <c r="D190" s="1730"/>
      <c r="E190" s="1730"/>
      <c r="F190" s="1734"/>
      <c r="G190" s="1730">
        <f>SUM(G191:G196)</f>
        <v>0</v>
      </c>
      <c r="H190" s="1730">
        <f>SUM(H191:H196)</f>
        <v>0</v>
      </c>
      <c r="I190" s="1735">
        <f>SUM(I191:I196)</f>
        <v>0</v>
      </c>
      <c r="J190" s="1728">
        <f>SUM(J191:J196)</f>
        <v>168.00178199999999</v>
      </c>
      <c r="K190" s="1729">
        <f>SUM(K191:K196)</f>
        <v>1.0566149811320753</v>
      </c>
      <c r="L190" s="1730"/>
      <c r="M190" s="1730"/>
      <c r="N190" s="1734"/>
      <c r="O190" s="1730">
        <f>SUM(O191:O196)</f>
        <v>635.86</v>
      </c>
      <c r="P190" s="1730">
        <f>SUM(P191:P196)</f>
        <v>153.17000000000002</v>
      </c>
      <c r="Q190" s="1735">
        <f>SUM(Q191:Q196)</f>
        <v>789.03000000000009</v>
      </c>
    </row>
    <row r="191" spans="1:17" x14ac:dyDescent="0.25">
      <c r="A191" s="603" t="s">
        <v>193</v>
      </c>
      <c r="B191" s="741"/>
      <c r="C191" s="604"/>
      <c r="D191" s="605"/>
      <c r="E191" s="605"/>
      <c r="F191" s="606"/>
      <c r="G191" s="605"/>
      <c r="H191" s="605"/>
      <c r="I191" s="607"/>
      <c r="J191" s="739">
        <v>24</v>
      </c>
      <c r="K191" s="604">
        <f t="shared" si="84"/>
        <v>0.15094339622641509</v>
      </c>
      <c r="L191" s="605">
        <v>3.806</v>
      </c>
      <c r="M191" s="605">
        <f t="shared" ref="M191:M196" si="89">K191*L191*159</f>
        <v>91.343999999999994</v>
      </c>
      <c r="N191" s="606">
        <v>1</v>
      </c>
      <c r="O191" s="605">
        <f t="shared" ref="O191:O196" si="90">ROUND(M191*N191,2)</f>
        <v>91.34</v>
      </c>
      <c r="P191" s="605">
        <f t="shared" ref="P191:P199" si="91">ROUND(O191*0.2409,2)</f>
        <v>22</v>
      </c>
      <c r="Q191" s="607">
        <f t="shared" ref="Q191:Q196" si="92">O191+P191</f>
        <v>113.34</v>
      </c>
    </row>
    <row r="192" spans="1:17" x14ac:dyDescent="0.25">
      <c r="A192" s="603" t="s">
        <v>193</v>
      </c>
      <c r="B192" s="741"/>
      <c r="C192" s="604"/>
      <c r="D192" s="605"/>
      <c r="E192" s="605"/>
      <c r="F192" s="606"/>
      <c r="G192" s="605"/>
      <c r="H192" s="605"/>
      <c r="I192" s="607"/>
      <c r="J192" s="739">
        <v>24</v>
      </c>
      <c r="K192" s="604">
        <f t="shared" si="84"/>
        <v>0.15094339622641509</v>
      </c>
      <c r="L192" s="605">
        <v>3.75</v>
      </c>
      <c r="M192" s="605">
        <f t="shared" si="89"/>
        <v>90</v>
      </c>
      <c r="N192" s="606">
        <v>1</v>
      </c>
      <c r="O192" s="605">
        <f t="shared" si="90"/>
        <v>90</v>
      </c>
      <c r="P192" s="605">
        <f t="shared" si="91"/>
        <v>21.68</v>
      </c>
      <c r="Q192" s="607">
        <f t="shared" si="92"/>
        <v>111.68</v>
      </c>
    </row>
    <row r="193" spans="1:17" x14ac:dyDescent="0.25">
      <c r="A193" s="603" t="s">
        <v>193</v>
      </c>
      <c r="B193" s="741"/>
      <c r="C193" s="604"/>
      <c r="D193" s="605"/>
      <c r="E193" s="605"/>
      <c r="F193" s="606"/>
      <c r="G193" s="605"/>
      <c r="H193" s="605"/>
      <c r="I193" s="607"/>
      <c r="J193" s="739">
        <v>24</v>
      </c>
      <c r="K193" s="604">
        <f t="shared" si="84"/>
        <v>0.15094339622641509</v>
      </c>
      <c r="L193" s="605">
        <v>3.75</v>
      </c>
      <c r="M193" s="605">
        <f t="shared" si="89"/>
        <v>90</v>
      </c>
      <c r="N193" s="606">
        <v>1</v>
      </c>
      <c r="O193" s="605">
        <f t="shared" si="90"/>
        <v>90</v>
      </c>
      <c r="P193" s="605">
        <f t="shared" si="91"/>
        <v>21.68</v>
      </c>
      <c r="Q193" s="607">
        <f t="shared" si="92"/>
        <v>111.68</v>
      </c>
    </row>
    <row r="194" spans="1:17" x14ac:dyDescent="0.25">
      <c r="A194" s="603" t="s">
        <v>193</v>
      </c>
      <c r="B194" s="741"/>
      <c r="C194" s="604"/>
      <c r="D194" s="605"/>
      <c r="E194" s="605"/>
      <c r="F194" s="606"/>
      <c r="G194" s="605"/>
      <c r="H194" s="605"/>
      <c r="I194" s="607"/>
      <c r="J194" s="739">
        <v>24</v>
      </c>
      <c r="K194" s="604">
        <f t="shared" si="84"/>
        <v>0.15094339622641509</v>
      </c>
      <c r="L194" s="605">
        <v>3.75</v>
      </c>
      <c r="M194" s="605">
        <f t="shared" si="89"/>
        <v>90</v>
      </c>
      <c r="N194" s="606">
        <v>1</v>
      </c>
      <c r="O194" s="605">
        <f t="shared" si="90"/>
        <v>90</v>
      </c>
      <c r="P194" s="605">
        <f t="shared" si="91"/>
        <v>21.68</v>
      </c>
      <c r="Q194" s="607">
        <f t="shared" si="92"/>
        <v>111.68</v>
      </c>
    </row>
    <row r="195" spans="1:17" x14ac:dyDescent="0.25">
      <c r="A195" s="603" t="s">
        <v>193</v>
      </c>
      <c r="B195" s="741"/>
      <c r="C195" s="604"/>
      <c r="D195" s="605"/>
      <c r="E195" s="605"/>
      <c r="F195" s="606"/>
      <c r="G195" s="605"/>
      <c r="H195" s="605"/>
      <c r="I195" s="607"/>
      <c r="J195" s="739">
        <v>24</v>
      </c>
      <c r="K195" s="604">
        <f t="shared" si="84"/>
        <v>0.15094339622641509</v>
      </c>
      <c r="L195" s="605">
        <v>3.75</v>
      </c>
      <c r="M195" s="605">
        <f t="shared" si="89"/>
        <v>90</v>
      </c>
      <c r="N195" s="606">
        <v>1</v>
      </c>
      <c r="O195" s="605">
        <f t="shared" si="90"/>
        <v>90</v>
      </c>
      <c r="P195" s="605">
        <f t="shared" si="91"/>
        <v>21.68</v>
      </c>
      <c r="Q195" s="607">
        <f t="shared" si="92"/>
        <v>111.68</v>
      </c>
    </row>
    <row r="196" spans="1:17" ht="17.25" thickBot="1" x14ac:dyDescent="0.3">
      <c r="A196" s="599" t="s">
        <v>193</v>
      </c>
      <c r="B196" s="741"/>
      <c r="C196" s="604"/>
      <c r="D196" s="605"/>
      <c r="E196" s="605"/>
      <c r="F196" s="606"/>
      <c r="G196" s="605"/>
      <c r="H196" s="605"/>
      <c r="I196" s="607"/>
      <c r="J196" s="739">
        <v>48.001781999999999</v>
      </c>
      <c r="K196" s="604">
        <f t="shared" si="84"/>
        <v>0.301898</v>
      </c>
      <c r="L196" s="605">
        <v>3.8439999999999999</v>
      </c>
      <c r="M196" s="605">
        <f t="shared" si="89"/>
        <v>184.51885000800002</v>
      </c>
      <c r="N196" s="606">
        <v>1</v>
      </c>
      <c r="O196" s="605">
        <f t="shared" si="90"/>
        <v>184.52</v>
      </c>
      <c r="P196" s="605">
        <f t="shared" si="91"/>
        <v>44.45</v>
      </c>
      <c r="Q196" s="607">
        <f t="shared" si="92"/>
        <v>228.97000000000003</v>
      </c>
    </row>
    <row r="197" spans="1:17" ht="33" x14ac:dyDescent="0.25">
      <c r="A197" s="734" t="s">
        <v>8</v>
      </c>
      <c r="B197" s="1756">
        <f>SUM(B198:B199)</f>
        <v>8</v>
      </c>
      <c r="C197" s="1729">
        <f>SUM(C198:C199)</f>
        <v>5.0314465408805034E-2</v>
      </c>
      <c r="D197" s="1730"/>
      <c r="E197" s="1730"/>
      <c r="F197" s="1734"/>
      <c r="G197" s="1730">
        <f>SUM(G198:G199)</f>
        <v>6.08</v>
      </c>
      <c r="H197" s="1730">
        <f>SUM(H198:H199)</f>
        <v>1.46</v>
      </c>
      <c r="I197" s="1735">
        <f>SUM(I198:I199)</f>
        <v>7.54</v>
      </c>
      <c r="J197" s="1728">
        <f>SUM(J198:J199)</f>
        <v>32</v>
      </c>
      <c r="K197" s="1729">
        <f>SUM(K198:K199)</f>
        <v>0.20125786163522014</v>
      </c>
      <c r="L197" s="1730"/>
      <c r="M197" s="1730"/>
      <c r="N197" s="1734"/>
      <c r="O197" s="1730">
        <f>SUM(O198:O199)</f>
        <v>111.03999999999999</v>
      </c>
      <c r="P197" s="1730">
        <f>SUM(P198:P199)</f>
        <v>26.75</v>
      </c>
      <c r="Q197" s="1735">
        <f>SUM(Q198:Q199)</f>
        <v>137.79</v>
      </c>
    </row>
    <row r="198" spans="1:17" x14ac:dyDescent="0.25">
      <c r="A198" s="603" t="s">
        <v>382</v>
      </c>
      <c r="B198" s="1757">
        <v>8</v>
      </c>
      <c r="C198" s="604">
        <f t="shared" ref="C198" si="93">B198/159</f>
        <v>5.0314465408805034E-2</v>
      </c>
      <c r="D198" s="605">
        <v>3.8</v>
      </c>
      <c r="E198" s="605">
        <f>C198*D198*159</f>
        <v>30.400000000000002</v>
      </c>
      <c r="F198" s="606">
        <v>0.2</v>
      </c>
      <c r="G198" s="605">
        <f>ROUND(E198*F198,2)</f>
        <v>6.08</v>
      </c>
      <c r="H198" s="605">
        <f t="shared" ref="H198" si="94">ROUND(G198*0.2409,2)</f>
        <v>1.46</v>
      </c>
      <c r="I198" s="607">
        <f>G198+H198</f>
        <v>7.54</v>
      </c>
      <c r="J198" s="739">
        <v>8</v>
      </c>
      <c r="K198" s="604">
        <f t="shared" ref="K198:K199" si="95">J198/159</f>
        <v>5.0314465408805034E-2</v>
      </c>
      <c r="L198" s="605">
        <v>3.8</v>
      </c>
      <c r="M198" s="605">
        <f>K198*L198*159</f>
        <v>30.400000000000002</v>
      </c>
      <c r="N198" s="606">
        <v>1</v>
      </c>
      <c r="O198" s="605">
        <f>ROUND(M198*N198,2)</f>
        <v>30.4</v>
      </c>
      <c r="P198" s="605">
        <f t="shared" si="91"/>
        <v>7.32</v>
      </c>
      <c r="Q198" s="607">
        <f>O198+P198</f>
        <v>37.72</v>
      </c>
    </row>
    <row r="199" spans="1:17" ht="17.25" thickBot="1" x14ac:dyDescent="0.3">
      <c r="A199" s="599" t="s">
        <v>182</v>
      </c>
      <c r="B199" s="741"/>
      <c r="C199" s="604"/>
      <c r="D199" s="605"/>
      <c r="E199" s="605"/>
      <c r="F199" s="606"/>
      <c r="G199" s="605"/>
      <c r="H199" s="605"/>
      <c r="I199" s="607"/>
      <c r="J199" s="739">
        <v>24</v>
      </c>
      <c r="K199" s="604">
        <f t="shared" si="95"/>
        <v>0.15094339622641509</v>
      </c>
      <c r="L199" s="605">
        <v>3.36</v>
      </c>
      <c r="M199" s="605">
        <f>K199*L199*159</f>
        <v>80.639999999999986</v>
      </c>
      <c r="N199" s="606">
        <v>1</v>
      </c>
      <c r="O199" s="605">
        <f>ROUND(M199*N199,2)</f>
        <v>80.64</v>
      </c>
      <c r="P199" s="605">
        <f t="shared" si="91"/>
        <v>19.43</v>
      </c>
      <c r="Q199" s="607">
        <f>O199+P199</f>
        <v>100.07</v>
      </c>
    </row>
    <row r="200" spans="1:17" ht="17.25" thickBot="1" x14ac:dyDescent="0.3">
      <c r="A200" s="616" t="s">
        <v>1914</v>
      </c>
      <c r="B200" s="1755">
        <f>B201+B203</f>
        <v>0</v>
      </c>
      <c r="C200" s="1732">
        <f>C201+C203</f>
        <v>0</v>
      </c>
      <c r="D200" s="1726"/>
      <c r="E200" s="1726"/>
      <c r="F200" s="1736"/>
      <c r="G200" s="1732">
        <f>G201+G203</f>
        <v>0</v>
      </c>
      <c r="H200" s="1732">
        <f>H201+H203</f>
        <v>0</v>
      </c>
      <c r="I200" s="1733">
        <f>I201+I203</f>
        <v>0</v>
      </c>
      <c r="J200" s="1725">
        <f>J201+J203</f>
        <v>72</v>
      </c>
      <c r="K200" s="1732">
        <f>K201+K203</f>
        <v>0.45283018867924529</v>
      </c>
      <c r="L200" s="1726"/>
      <c r="M200" s="1726"/>
      <c r="N200" s="1736"/>
      <c r="O200" s="1732">
        <f>O201+O203</f>
        <v>299.88</v>
      </c>
      <c r="P200" s="1732">
        <f>P201+P203</f>
        <v>72.25</v>
      </c>
      <c r="Q200" s="1733">
        <f>Q201+Q203</f>
        <v>372.13</v>
      </c>
    </row>
    <row r="201" spans="1:17" ht="49.5" x14ac:dyDescent="0.25">
      <c r="A201" s="735" t="s">
        <v>9</v>
      </c>
      <c r="B201" s="1756">
        <f>B202</f>
        <v>0</v>
      </c>
      <c r="C201" s="1729">
        <f>C202</f>
        <v>0</v>
      </c>
      <c r="D201" s="1730"/>
      <c r="E201" s="1730"/>
      <c r="F201" s="1734"/>
      <c r="G201" s="1730">
        <f>G202</f>
        <v>0</v>
      </c>
      <c r="H201" s="1730">
        <f>H202</f>
        <v>0</v>
      </c>
      <c r="I201" s="1735">
        <f>I202</f>
        <v>0</v>
      </c>
      <c r="J201" s="1728">
        <f>J202</f>
        <v>24</v>
      </c>
      <c r="K201" s="1729">
        <f>K202</f>
        <v>0.15094339622641509</v>
      </c>
      <c r="L201" s="1730"/>
      <c r="M201" s="1730"/>
      <c r="N201" s="1734"/>
      <c r="O201" s="1730">
        <f>O202</f>
        <v>138.6</v>
      </c>
      <c r="P201" s="1730">
        <f>P202</f>
        <v>33.39</v>
      </c>
      <c r="Q201" s="1735">
        <f>Q202</f>
        <v>171.99</v>
      </c>
    </row>
    <row r="202" spans="1:17" ht="17.25" thickBot="1" x14ac:dyDescent="0.3">
      <c r="A202" s="599" t="s">
        <v>1283</v>
      </c>
      <c r="B202" s="741"/>
      <c r="C202" s="604"/>
      <c r="D202" s="605"/>
      <c r="E202" s="605"/>
      <c r="F202" s="606"/>
      <c r="G202" s="605"/>
      <c r="H202" s="605"/>
      <c r="I202" s="607"/>
      <c r="J202" s="739">
        <v>24</v>
      </c>
      <c r="K202" s="604">
        <f t="shared" ref="K202" si="96">J202/159</f>
        <v>0.15094339622641509</v>
      </c>
      <c r="L202" s="605">
        <v>5.7750000000000004</v>
      </c>
      <c r="M202" s="605">
        <f>K202*L202*159</f>
        <v>138.6</v>
      </c>
      <c r="N202" s="606">
        <v>1</v>
      </c>
      <c r="O202" s="605">
        <f>ROUND(M202*N202,2)</f>
        <v>138.6</v>
      </c>
      <c r="P202" s="605">
        <f t="shared" ref="P202" si="97">ROUND(O202*0.2409,2)</f>
        <v>33.39</v>
      </c>
      <c r="Q202" s="607">
        <f>O202+P202</f>
        <v>171.99</v>
      </c>
    </row>
    <row r="203" spans="1:17" ht="33" x14ac:dyDescent="0.25">
      <c r="A203" s="734" t="s">
        <v>8</v>
      </c>
      <c r="B203" s="1756">
        <f>SUM(B204:B205)</f>
        <v>0</v>
      </c>
      <c r="C203" s="1729">
        <f>SUM(C204:C205)</f>
        <v>0</v>
      </c>
      <c r="D203" s="1730"/>
      <c r="E203" s="1730"/>
      <c r="F203" s="1734"/>
      <c r="G203" s="1730">
        <f>SUM(G204:G205)</f>
        <v>0</v>
      </c>
      <c r="H203" s="1730">
        <f>SUM(H204:H205)</f>
        <v>0</v>
      </c>
      <c r="I203" s="1735">
        <f>SUM(I204:I205)</f>
        <v>0</v>
      </c>
      <c r="J203" s="1728">
        <f>SUM(J204:J205)</f>
        <v>48</v>
      </c>
      <c r="K203" s="1729">
        <f>SUM(K204:K205)</f>
        <v>0.30188679245283018</v>
      </c>
      <c r="L203" s="1730"/>
      <c r="M203" s="1730"/>
      <c r="N203" s="1734"/>
      <c r="O203" s="1730">
        <f>SUM(O204:O205)</f>
        <v>161.28</v>
      </c>
      <c r="P203" s="1730">
        <f>SUM(P204:P205)</f>
        <v>38.86</v>
      </c>
      <c r="Q203" s="1735">
        <f>SUM(Q204:Q205)</f>
        <v>200.14</v>
      </c>
    </row>
    <row r="204" spans="1:17" x14ac:dyDescent="0.25">
      <c r="A204" s="603" t="s">
        <v>182</v>
      </c>
      <c r="B204" s="741"/>
      <c r="C204" s="604"/>
      <c r="D204" s="605"/>
      <c r="E204" s="605"/>
      <c r="F204" s="606"/>
      <c r="G204" s="605"/>
      <c r="H204" s="605"/>
      <c r="I204" s="607"/>
      <c r="J204" s="739">
        <v>24</v>
      </c>
      <c r="K204" s="604">
        <f t="shared" ref="K204:K205" si="98">J204/159</f>
        <v>0.15094339622641509</v>
      </c>
      <c r="L204" s="605">
        <v>3.36</v>
      </c>
      <c r="M204" s="605">
        <f>K204*L204*159</f>
        <v>80.639999999999986</v>
      </c>
      <c r="N204" s="606">
        <v>1</v>
      </c>
      <c r="O204" s="605">
        <f>ROUND(M204*N204,2)</f>
        <v>80.64</v>
      </c>
      <c r="P204" s="605">
        <f t="shared" ref="P204:P205" si="99">ROUND(O204*0.2409,2)</f>
        <v>19.43</v>
      </c>
      <c r="Q204" s="607">
        <f>O204+P204</f>
        <v>100.07</v>
      </c>
    </row>
    <row r="205" spans="1:17" ht="17.25" thickBot="1" x14ac:dyDescent="0.3">
      <c r="A205" s="599" t="s">
        <v>182</v>
      </c>
      <c r="B205" s="741"/>
      <c r="C205" s="604"/>
      <c r="D205" s="605"/>
      <c r="E205" s="605"/>
      <c r="F205" s="606"/>
      <c r="G205" s="605"/>
      <c r="H205" s="605"/>
      <c r="I205" s="607"/>
      <c r="J205" s="739">
        <v>24</v>
      </c>
      <c r="K205" s="604">
        <f t="shared" si="98"/>
        <v>0.15094339622641509</v>
      </c>
      <c r="L205" s="605">
        <v>3.36</v>
      </c>
      <c r="M205" s="605">
        <f>K205*L205*159</f>
        <v>80.639999999999986</v>
      </c>
      <c r="N205" s="606">
        <v>1</v>
      </c>
      <c r="O205" s="605">
        <f>ROUND(M205*N205,2)</f>
        <v>80.64</v>
      </c>
      <c r="P205" s="605">
        <f t="shared" si="99"/>
        <v>19.43</v>
      </c>
      <c r="Q205" s="607">
        <f>O205+P205</f>
        <v>100.07</v>
      </c>
    </row>
    <row r="206" spans="1:17" ht="17.25" thickBot="1" x14ac:dyDescent="0.3">
      <c r="A206" s="616" t="s">
        <v>1915</v>
      </c>
      <c r="B206" s="1755">
        <f>B207+B217+B222+B225</f>
        <v>336</v>
      </c>
      <c r="C206" s="1732">
        <f>C207+C217+C222+C225</f>
        <v>2.1132075471698113</v>
      </c>
      <c r="D206" s="1726"/>
      <c r="E206" s="1726"/>
      <c r="F206" s="1736"/>
      <c r="G206" s="1732">
        <f>G207+G217+G222+G225</f>
        <v>836.9</v>
      </c>
      <c r="H206" s="1732">
        <f>H207+H217+H222+H225</f>
        <v>201.58</v>
      </c>
      <c r="I206" s="1733">
        <f>I207+I217+I222+I225</f>
        <v>1038.48</v>
      </c>
      <c r="J206" s="1725">
        <f>J207+J217+J222+J225</f>
        <v>527.99965199999997</v>
      </c>
      <c r="K206" s="1732">
        <f>K207+K217+K222+K225</f>
        <v>3.3207525283018864</v>
      </c>
      <c r="L206" s="1726"/>
      <c r="M206" s="1726"/>
      <c r="N206" s="1736"/>
      <c r="O206" s="1732">
        <f>O207+O217+O222+O225</f>
        <v>4545.7299999999996</v>
      </c>
      <c r="P206" s="1732">
        <f>P207+P217+P222+P225</f>
        <v>1095.0700000000002</v>
      </c>
      <c r="Q206" s="1733">
        <f>Q207+Q217+Q222+Q225</f>
        <v>5640.7999999999993</v>
      </c>
    </row>
    <row r="207" spans="1:17" ht="33" x14ac:dyDescent="0.25">
      <c r="A207" s="734" t="s">
        <v>1898</v>
      </c>
      <c r="B207" s="1756">
        <f>SUM(B208:B216)</f>
        <v>192</v>
      </c>
      <c r="C207" s="1729">
        <f>SUM(C208:C216)</f>
        <v>1.2075471698113207</v>
      </c>
      <c r="D207" s="1730"/>
      <c r="E207" s="1730"/>
      <c r="F207" s="1734"/>
      <c r="G207" s="1730">
        <f>SUM(G208:G216)</f>
        <v>501.11</v>
      </c>
      <c r="H207" s="1730">
        <f>SUM(H208:H216)</f>
        <v>120.71</v>
      </c>
      <c r="I207" s="1735">
        <f>SUM(I208:I216)</f>
        <v>621.82000000000005</v>
      </c>
      <c r="J207" s="1728">
        <f>SUM(J208:J216)</f>
        <v>527.99965199999997</v>
      </c>
      <c r="K207" s="1729">
        <f>SUM(K208:K216)</f>
        <v>3.3207525283018864</v>
      </c>
      <c r="L207" s="1730"/>
      <c r="M207" s="1730"/>
      <c r="N207" s="1734"/>
      <c r="O207" s="1730">
        <f>SUM(O208:O216)</f>
        <v>4545.7299999999996</v>
      </c>
      <c r="P207" s="1730">
        <f>SUM(P208:P216)</f>
        <v>1095.0700000000002</v>
      </c>
      <c r="Q207" s="1735">
        <f>SUM(Q208:Q216)</f>
        <v>5640.7999999999993</v>
      </c>
    </row>
    <row r="208" spans="1:17" x14ac:dyDescent="0.25">
      <c r="A208" s="603" t="s">
        <v>1910</v>
      </c>
      <c r="B208" s="1757">
        <v>72</v>
      </c>
      <c r="C208" s="604">
        <f t="shared" ref="C208:C227" si="100">B208/159</f>
        <v>0.45283018867924529</v>
      </c>
      <c r="D208" s="605">
        <v>8.798</v>
      </c>
      <c r="E208" s="605">
        <f>C208*D208*159</f>
        <v>633.45600000000002</v>
      </c>
      <c r="F208" s="609">
        <v>0.3</v>
      </c>
      <c r="G208" s="605">
        <f>ROUND(E208*F208,2)</f>
        <v>190.04</v>
      </c>
      <c r="H208" s="605">
        <f t="shared" ref="H208:H224" si="101">ROUND(G208*0.2409,2)</f>
        <v>45.78</v>
      </c>
      <c r="I208" s="607">
        <f>G208+H208</f>
        <v>235.82</v>
      </c>
      <c r="J208" s="739">
        <v>71.999651999999998</v>
      </c>
      <c r="K208" s="604">
        <f t="shared" ref="K208:K216" si="102">J208/159</f>
        <v>0.45282800000000001</v>
      </c>
      <c r="L208" s="605">
        <v>8.798</v>
      </c>
      <c r="M208" s="605">
        <f t="shared" ref="M208:M216" si="103">K208*L208*159</f>
        <v>633.45293829600007</v>
      </c>
      <c r="N208" s="609">
        <v>1</v>
      </c>
      <c r="O208" s="605">
        <f t="shared" ref="O208:O216" si="104">ROUND(M208*N208,2)</f>
        <v>633.45000000000005</v>
      </c>
      <c r="P208" s="605">
        <f t="shared" ref="P208:P216" si="105">ROUND(O208*0.2409,2)</f>
        <v>152.6</v>
      </c>
      <c r="Q208" s="607">
        <f t="shared" ref="Q208:Q225" si="106">O208+P208</f>
        <v>786.05000000000007</v>
      </c>
    </row>
    <row r="209" spans="1:17" x14ac:dyDescent="0.25">
      <c r="A209" s="603" t="s">
        <v>1910</v>
      </c>
      <c r="B209" s="741"/>
      <c r="C209" s="604"/>
      <c r="D209" s="605"/>
      <c r="E209" s="605"/>
      <c r="F209" s="609"/>
      <c r="G209" s="605"/>
      <c r="H209" s="605"/>
      <c r="I209" s="607"/>
      <c r="J209" s="739">
        <v>36</v>
      </c>
      <c r="K209" s="604">
        <f t="shared" si="102"/>
        <v>0.22641509433962265</v>
      </c>
      <c r="L209" s="605">
        <v>8.798</v>
      </c>
      <c r="M209" s="605">
        <f t="shared" si="103"/>
        <v>316.72800000000001</v>
      </c>
      <c r="N209" s="609">
        <v>1</v>
      </c>
      <c r="O209" s="605">
        <f t="shared" si="104"/>
        <v>316.73</v>
      </c>
      <c r="P209" s="605">
        <f t="shared" si="105"/>
        <v>76.3</v>
      </c>
      <c r="Q209" s="607">
        <f t="shared" si="106"/>
        <v>393.03000000000003</v>
      </c>
    </row>
    <row r="210" spans="1:17" x14ac:dyDescent="0.25">
      <c r="A210" s="603" t="s">
        <v>1910</v>
      </c>
      <c r="B210" s="1757">
        <v>24</v>
      </c>
      <c r="C210" s="604">
        <f t="shared" si="100"/>
        <v>0.15094339622641509</v>
      </c>
      <c r="D210" s="605">
        <v>8.798</v>
      </c>
      <c r="E210" s="605">
        <f>C210*D210*159</f>
        <v>211.15199999999999</v>
      </c>
      <c r="F210" s="609">
        <v>0.3</v>
      </c>
      <c r="G210" s="605">
        <f>ROUND(E210*F210,2)</f>
        <v>63.35</v>
      </c>
      <c r="H210" s="605">
        <f t="shared" si="101"/>
        <v>15.26</v>
      </c>
      <c r="I210" s="607">
        <f>G210+H210</f>
        <v>78.61</v>
      </c>
      <c r="J210" s="739">
        <v>48</v>
      </c>
      <c r="K210" s="604">
        <f t="shared" si="102"/>
        <v>0.30188679245283018</v>
      </c>
      <c r="L210" s="605">
        <v>8.798</v>
      </c>
      <c r="M210" s="605">
        <f t="shared" si="103"/>
        <v>422.30399999999997</v>
      </c>
      <c r="N210" s="609">
        <v>1</v>
      </c>
      <c r="O210" s="605">
        <f t="shared" si="104"/>
        <v>422.3</v>
      </c>
      <c r="P210" s="605">
        <f t="shared" si="105"/>
        <v>101.73</v>
      </c>
      <c r="Q210" s="607">
        <f t="shared" si="106"/>
        <v>524.03</v>
      </c>
    </row>
    <row r="211" spans="1:17" x14ac:dyDescent="0.25">
      <c r="A211" s="603" t="s">
        <v>1910</v>
      </c>
      <c r="B211" s="1757">
        <v>24</v>
      </c>
      <c r="C211" s="604">
        <f t="shared" si="100"/>
        <v>0.15094339622641509</v>
      </c>
      <c r="D211" s="605">
        <v>8.798</v>
      </c>
      <c r="E211" s="605">
        <f>C211*D211*159</f>
        <v>211.15199999999999</v>
      </c>
      <c r="F211" s="609">
        <v>0.3</v>
      </c>
      <c r="G211" s="605">
        <f>ROUND(E211*F211,2)</f>
        <v>63.35</v>
      </c>
      <c r="H211" s="605">
        <f t="shared" si="101"/>
        <v>15.26</v>
      </c>
      <c r="I211" s="607">
        <f>G211+H211</f>
        <v>78.61</v>
      </c>
      <c r="J211" s="739">
        <v>24</v>
      </c>
      <c r="K211" s="604">
        <f t="shared" si="102"/>
        <v>0.15094339622641509</v>
      </c>
      <c r="L211" s="605">
        <v>8.798</v>
      </c>
      <c r="M211" s="605">
        <f t="shared" si="103"/>
        <v>211.15199999999999</v>
      </c>
      <c r="N211" s="609">
        <v>1</v>
      </c>
      <c r="O211" s="605">
        <f t="shared" si="104"/>
        <v>211.15</v>
      </c>
      <c r="P211" s="605">
        <f t="shared" si="105"/>
        <v>50.87</v>
      </c>
      <c r="Q211" s="607">
        <f t="shared" si="106"/>
        <v>262.02</v>
      </c>
    </row>
    <row r="212" spans="1:17" x14ac:dyDescent="0.25">
      <c r="A212" s="603" t="s">
        <v>1910</v>
      </c>
      <c r="B212" s="741"/>
      <c r="C212" s="604"/>
      <c r="D212" s="605"/>
      <c r="E212" s="605"/>
      <c r="F212" s="609"/>
      <c r="G212" s="605"/>
      <c r="H212" s="605"/>
      <c r="I212" s="607"/>
      <c r="J212" s="739">
        <v>12</v>
      </c>
      <c r="K212" s="604">
        <f t="shared" si="102"/>
        <v>7.5471698113207544E-2</v>
      </c>
      <c r="L212" s="605">
        <v>8.7129999999999992</v>
      </c>
      <c r="M212" s="605">
        <f t="shared" si="103"/>
        <v>104.556</v>
      </c>
      <c r="N212" s="609">
        <v>1</v>
      </c>
      <c r="O212" s="605">
        <f t="shared" si="104"/>
        <v>104.56</v>
      </c>
      <c r="P212" s="605">
        <f t="shared" si="105"/>
        <v>25.19</v>
      </c>
      <c r="Q212" s="607">
        <f t="shared" si="106"/>
        <v>129.75</v>
      </c>
    </row>
    <row r="213" spans="1:17" x14ac:dyDescent="0.25">
      <c r="A213" s="603" t="s">
        <v>1910</v>
      </c>
      <c r="B213" s="1757">
        <v>20</v>
      </c>
      <c r="C213" s="604">
        <f t="shared" si="100"/>
        <v>0.12578616352201258</v>
      </c>
      <c r="D213" s="605">
        <v>8.6280000000000001</v>
      </c>
      <c r="E213" s="605">
        <f>C213*D213*159</f>
        <v>172.56</v>
      </c>
      <c r="F213" s="609">
        <v>0.3</v>
      </c>
      <c r="G213" s="605">
        <f>ROUND(E213*F213,2)</f>
        <v>51.77</v>
      </c>
      <c r="H213" s="605">
        <f t="shared" si="101"/>
        <v>12.47</v>
      </c>
      <c r="I213" s="607">
        <f>G213+H213</f>
        <v>64.240000000000009</v>
      </c>
      <c r="J213" s="739">
        <v>12</v>
      </c>
      <c r="K213" s="604">
        <f t="shared" si="102"/>
        <v>7.5471698113207544E-2</v>
      </c>
      <c r="L213" s="605">
        <v>8.6280000000000001</v>
      </c>
      <c r="M213" s="605">
        <f t="shared" si="103"/>
        <v>103.536</v>
      </c>
      <c r="N213" s="609">
        <v>1</v>
      </c>
      <c r="O213" s="605">
        <f t="shared" si="104"/>
        <v>103.54</v>
      </c>
      <c r="P213" s="605">
        <f t="shared" si="105"/>
        <v>24.94</v>
      </c>
      <c r="Q213" s="607">
        <f t="shared" si="106"/>
        <v>128.48000000000002</v>
      </c>
    </row>
    <row r="214" spans="1:17" x14ac:dyDescent="0.25">
      <c r="A214" s="603" t="s">
        <v>1910</v>
      </c>
      <c r="B214" s="741"/>
      <c r="C214" s="604"/>
      <c r="D214" s="605"/>
      <c r="E214" s="605"/>
      <c r="F214" s="609"/>
      <c r="G214" s="605"/>
      <c r="H214" s="605"/>
      <c r="I214" s="607"/>
      <c r="J214" s="739">
        <v>120.00000000000001</v>
      </c>
      <c r="K214" s="604">
        <f t="shared" si="102"/>
        <v>0.75471698113207553</v>
      </c>
      <c r="L214" s="605">
        <v>8.5</v>
      </c>
      <c r="M214" s="605">
        <f t="shared" si="103"/>
        <v>1020</v>
      </c>
      <c r="N214" s="609">
        <v>1</v>
      </c>
      <c r="O214" s="605">
        <f t="shared" si="104"/>
        <v>1020</v>
      </c>
      <c r="P214" s="605">
        <f t="shared" si="105"/>
        <v>245.72</v>
      </c>
      <c r="Q214" s="607">
        <f t="shared" si="106"/>
        <v>1265.72</v>
      </c>
    </row>
    <row r="215" spans="1:17" x14ac:dyDescent="0.25">
      <c r="A215" s="603" t="s">
        <v>1910</v>
      </c>
      <c r="B215" s="1757">
        <v>36</v>
      </c>
      <c r="C215" s="604">
        <f t="shared" si="100"/>
        <v>0.22641509433962265</v>
      </c>
      <c r="D215" s="605">
        <v>8.5</v>
      </c>
      <c r="E215" s="605">
        <f>C215*D215*159</f>
        <v>306</v>
      </c>
      <c r="F215" s="609">
        <v>0.3</v>
      </c>
      <c r="G215" s="605">
        <f>ROUND(E215*F215,2)</f>
        <v>91.8</v>
      </c>
      <c r="H215" s="605">
        <f t="shared" si="101"/>
        <v>22.11</v>
      </c>
      <c r="I215" s="607">
        <f>G215+H215</f>
        <v>113.91</v>
      </c>
      <c r="J215" s="739">
        <v>96</v>
      </c>
      <c r="K215" s="604">
        <f t="shared" si="102"/>
        <v>0.60377358490566035</v>
      </c>
      <c r="L215" s="605">
        <v>8.5</v>
      </c>
      <c r="M215" s="605">
        <f t="shared" si="103"/>
        <v>816</v>
      </c>
      <c r="N215" s="609">
        <v>1</v>
      </c>
      <c r="O215" s="605">
        <f t="shared" si="104"/>
        <v>816</v>
      </c>
      <c r="P215" s="605">
        <f t="shared" si="105"/>
        <v>196.57</v>
      </c>
      <c r="Q215" s="607">
        <f t="shared" si="106"/>
        <v>1012.5699999999999</v>
      </c>
    </row>
    <row r="216" spans="1:17" ht="17.25" thickBot="1" x14ac:dyDescent="0.3">
      <c r="A216" s="603" t="s">
        <v>1910</v>
      </c>
      <c r="B216" s="1757">
        <v>16</v>
      </c>
      <c r="C216" s="604">
        <f t="shared" si="100"/>
        <v>0.10062893081761007</v>
      </c>
      <c r="D216" s="605">
        <v>8.5</v>
      </c>
      <c r="E216" s="605">
        <f>C216*D216*159</f>
        <v>136</v>
      </c>
      <c r="F216" s="606">
        <v>0.3</v>
      </c>
      <c r="G216" s="605">
        <f>ROUND(E216*F216,2)</f>
        <v>40.799999999999997</v>
      </c>
      <c r="H216" s="605">
        <f t="shared" si="101"/>
        <v>9.83</v>
      </c>
      <c r="I216" s="607">
        <f>G216+H216</f>
        <v>50.629999999999995</v>
      </c>
      <c r="J216" s="739">
        <v>108</v>
      </c>
      <c r="K216" s="604">
        <f t="shared" si="102"/>
        <v>0.67924528301886788</v>
      </c>
      <c r="L216" s="605">
        <v>8.5</v>
      </c>
      <c r="M216" s="605">
        <f t="shared" si="103"/>
        <v>918</v>
      </c>
      <c r="N216" s="606">
        <v>1</v>
      </c>
      <c r="O216" s="605">
        <f t="shared" si="104"/>
        <v>918</v>
      </c>
      <c r="P216" s="605">
        <f t="shared" si="105"/>
        <v>221.15</v>
      </c>
      <c r="Q216" s="607">
        <f t="shared" si="106"/>
        <v>1139.1500000000001</v>
      </c>
    </row>
    <row r="217" spans="1:17" ht="49.5" x14ac:dyDescent="0.25">
      <c r="A217" s="734" t="s">
        <v>9</v>
      </c>
      <c r="B217" s="1756">
        <f>SUM(B218:B221)</f>
        <v>80</v>
      </c>
      <c r="C217" s="1729">
        <f>SUM(C218:C221)</f>
        <v>0.50314465408805031</v>
      </c>
      <c r="D217" s="1730"/>
      <c r="E217" s="1730"/>
      <c r="F217" s="1734"/>
      <c r="G217" s="1730">
        <f>SUM(G218:G221)</f>
        <v>218.7</v>
      </c>
      <c r="H217" s="1730">
        <f>SUM(H218:H221)</f>
        <v>52.67</v>
      </c>
      <c r="I217" s="1735">
        <f t="shared" ref="I217" si="107">G217+H217</f>
        <v>271.37</v>
      </c>
      <c r="J217" s="1728">
        <f>SUM(J218:J221)</f>
        <v>0</v>
      </c>
      <c r="K217" s="1729">
        <f>SUM(K218:K221)</f>
        <v>0</v>
      </c>
      <c r="L217" s="1730"/>
      <c r="M217" s="1730"/>
      <c r="N217" s="1734"/>
      <c r="O217" s="1730">
        <f>SUM(O218:O221)</f>
        <v>0</v>
      </c>
      <c r="P217" s="1730">
        <f>SUM(P218:P221)</f>
        <v>0</v>
      </c>
      <c r="Q217" s="1735">
        <f t="shared" si="106"/>
        <v>0</v>
      </c>
    </row>
    <row r="218" spans="1:17" x14ac:dyDescent="0.25">
      <c r="A218" s="603" t="s">
        <v>1283</v>
      </c>
      <c r="B218" s="1757">
        <v>8</v>
      </c>
      <c r="C218" s="604">
        <f t="shared" si="100"/>
        <v>5.0314465408805034E-2</v>
      </c>
      <c r="D218" s="605">
        <v>5.7750000000000004</v>
      </c>
      <c r="E218" s="605">
        <f>C218*D218*159</f>
        <v>46.20000000000001</v>
      </c>
      <c r="F218" s="606">
        <v>0.5</v>
      </c>
      <c r="G218" s="605">
        <f>ROUND(E218*F218,2)</f>
        <v>23.1</v>
      </c>
      <c r="H218" s="605">
        <f t="shared" si="101"/>
        <v>5.56</v>
      </c>
      <c r="I218" s="607">
        <f>G218+H218</f>
        <v>28.66</v>
      </c>
      <c r="J218" s="740"/>
      <c r="K218" s="610"/>
      <c r="L218" s="610"/>
      <c r="M218" s="610"/>
      <c r="N218" s="610"/>
      <c r="O218" s="610"/>
      <c r="P218" s="610"/>
      <c r="Q218" s="611"/>
    </row>
    <row r="219" spans="1:17" x14ac:dyDescent="0.25">
      <c r="A219" s="603" t="s">
        <v>1283</v>
      </c>
      <c r="B219" s="1757">
        <v>24</v>
      </c>
      <c r="C219" s="604">
        <f t="shared" si="100"/>
        <v>0.15094339622641509</v>
      </c>
      <c r="D219" s="605">
        <v>5.7750000000000004</v>
      </c>
      <c r="E219" s="605">
        <f>C219*D219*159</f>
        <v>138.6</v>
      </c>
      <c r="F219" s="606">
        <v>0.5</v>
      </c>
      <c r="G219" s="605">
        <f>ROUND(E219*F219,2)</f>
        <v>69.3</v>
      </c>
      <c r="H219" s="605">
        <f t="shared" si="101"/>
        <v>16.690000000000001</v>
      </c>
      <c r="I219" s="607">
        <f>G219+H219</f>
        <v>85.99</v>
      </c>
      <c r="J219" s="740"/>
      <c r="K219" s="610"/>
      <c r="L219" s="610"/>
      <c r="M219" s="610"/>
      <c r="N219" s="610"/>
      <c r="O219" s="610"/>
      <c r="P219" s="610"/>
      <c r="Q219" s="611"/>
    </row>
    <row r="220" spans="1:17" x14ac:dyDescent="0.25">
      <c r="A220" s="603" t="s">
        <v>1283</v>
      </c>
      <c r="B220" s="1757">
        <v>24</v>
      </c>
      <c r="C220" s="604">
        <f t="shared" si="100"/>
        <v>0.15094339622641509</v>
      </c>
      <c r="D220" s="605">
        <v>5.7750000000000004</v>
      </c>
      <c r="E220" s="605">
        <f>C220*D220*159</f>
        <v>138.6</v>
      </c>
      <c r="F220" s="606">
        <v>0.5</v>
      </c>
      <c r="G220" s="605">
        <f>ROUND(E220*F220,2)</f>
        <v>69.3</v>
      </c>
      <c r="H220" s="605">
        <f t="shared" si="101"/>
        <v>16.690000000000001</v>
      </c>
      <c r="I220" s="607">
        <f>G220+H220</f>
        <v>85.99</v>
      </c>
      <c r="J220" s="740"/>
      <c r="K220" s="610"/>
      <c r="L220" s="610"/>
      <c r="M220" s="610"/>
      <c r="N220" s="610"/>
      <c r="O220" s="610"/>
      <c r="P220" s="610"/>
      <c r="Q220" s="611"/>
    </row>
    <row r="221" spans="1:17" ht="17.25" thickBot="1" x14ac:dyDescent="0.3">
      <c r="A221" s="599" t="s">
        <v>692</v>
      </c>
      <c r="B221" s="1757">
        <v>24</v>
      </c>
      <c r="C221" s="604">
        <f t="shared" si="100"/>
        <v>0.15094339622641509</v>
      </c>
      <c r="D221" s="605">
        <v>4.75</v>
      </c>
      <c r="E221" s="605">
        <f>C221*D221*159</f>
        <v>113.99999999999999</v>
      </c>
      <c r="F221" s="606">
        <v>0.5</v>
      </c>
      <c r="G221" s="605">
        <f>ROUND(E221*F221,2)</f>
        <v>57</v>
      </c>
      <c r="H221" s="605">
        <f t="shared" si="101"/>
        <v>13.73</v>
      </c>
      <c r="I221" s="607">
        <f>G221+H221</f>
        <v>70.73</v>
      </c>
      <c r="J221" s="740"/>
      <c r="K221" s="610"/>
      <c r="L221" s="610"/>
      <c r="M221" s="610"/>
      <c r="N221" s="610"/>
      <c r="O221" s="610"/>
      <c r="P221" s="610"/>
      <c r="Q221" s="611"/>
    </row>
    <row r="222" spans="1:17" ht="49.5" x14ac:dyDescent="0.25">
      <c r="A222" s="734" t="s">
        <v>1900</v>
      </c>
      <c r="B222" s="1756">
        <f>SUM(B223:B224)</f>
        <v>32</v>
      </c>
      <c r="C222" s="1729">
        <f>SUM(C223:C224)</f>
        <v>0.20125786163522014</v>
      </c>
      <c r="D222" s="1730"/>
      <c r="E222" s="1730"/>
      <c r="F222" s="1734"/>
      <c r="G222" s="1730">
        <f>SUM(G223:G224)</f>
        <v>61.57</v>
      </c>
      <c r="H222" s="1730">
        <f>SUM(H223:H224)</f>
        <v>14.83</v>
      </c>
      <c r="I222" s="1735">
        <f t="shared" ref="I222:I225" si="108">G222+H222</f>
        <v>76.400000000000006</v>
      </c>
      <c r="J222" s="1728">
        <f>SUM(J223:J224)</f>
        <v>0</v>
      </c>
      <c r="K222" s="1729">
        <f>SUM(K223:K224)</f>
        <v>0</v>
      </c>
      <c r="L222" s="1730"/>
      <c r="M222" s="1730"/>
      <c r="N222" s="1734"/>
      <c r="O222" s="1730">
        <f>SUM(O223:O224)</f>
        <v>0</v>
      </c>
      <c r="P222" s="1730">
        <f>SUM(P223:P224)</f>
        <v>0</v>
      </c>
      <c r="Q222" s="1735">
        <f t="shared" ref="Q222" si="109">O222+P222</f>
        <v>0</v>
      </c>
    </row>
    <row r="223" spans="1:17" x14ac:dyDescent="0.25">
      <c r="A223" s="603" t="s">
        <v>193</v>
      </c>
      <c r="B223" s="1757">
        <v>24</v>
      </c>
      <c r="C223" s="604">
        <f t="shared" si="100"/>
        <v>0.15094339622641509</v>
      </c>
      <c r="D223" s="605">
        <v>3.8809999999999998</v>
      </c>
      <c r="E223" s="605">
        <f>C223*D223*159</f>
        <v>93.144000000000005</v>
      </c>
      <c r="F223" s="606">
        <v>0.5</v>
      </c>
      <c r="G223" s="605">
        <f>ROUND(E223*F223,2)</f>
        <v>46.57</v>
      </c>
      <c r="H223" s="605">
        <f t="shared" si="101"/>
        <v>11.22</v>
      </c>
      <c r="I223" s="607">
        <f>G223+H223</f>
        <v>57.79</v>
      </c>
      <c r="J223" s="740"/>
      <c r="K223" s="610"/>
      <c r="L223" s="610"/>
      <c r="M223" s="610"/>
      <c r="N223" s="610"/>
      <c r="O223" s="610"/>
      <c r="P223" s="610"/>
      <c r="Q223" s="611"/>
    </row>
    <row r="224" spans="1:17" ht="17.25" thickBot="1" x14ac:dyDescent="0.3">
      <c r="A224" s="599" t="s">
        <v>193</v>
      </c>
      <c r="B224" s="1757">
        <v>8</v>
      </c>
      <c r="C224" s="604">
        <f t="shared" si="100"/>
        <v>5.0314465408805034E-2</v>
      </c>
      <c r="D224" s="605">
        <v>3.75</v>
      </c>
      <c r="E224" s="605">
        <f>C224*D224*159</f>
        <v>30.000000000000004</v>
      </c>
      <c r="F224" s="606">
        <v>0.5</v>
      </c>
      <c r="G224" s="605">
        <f>ROUND(E224*F224,2)</f>
        <v>15</v>
      </c>
      <c r="H224" s="605">
        <f t="shared" si="101"/>
        <v>3.61</v>
      </c>
      <c r="I224" s="607">
        <f>G224+H224</f>
        <v>18.61</v>
      </c>
      <c r="J224" s="740"/>
      <c r="K224" s="610"/>
      <c r="L224" s="610"/>
      <c r="M224" s="610"/>
      <c r="N224" s="610"/>
      <c r="O224" s="610"/>
      <c r="P224" s="610"/>
      <c r="Q224" s="611"/>
    </row>
    <row r="225" spans="1:17" ht="33" x14ac:dyDescent="0.25">
      <c r="A225" s="734" t="s">
        <v>8</v>
      </c>
      <c r="B225" s="1756">
        <f>SUM(B226:B227)</f>
        <v>32</v>
      </c>
      <c r="C225" s="1729">
        <f>SUM(C226:C227)</f>
        <v>0.20125786163522014</v>
      </c>
      <c r="D225" s="1730"/>
      <c r="E225" s="1730"/>
      <c r="F225" s="1734"/>
      <c r="G225" s="1730">
        <f>SUM(G226:G227)</f>
        <v>55.519999999999996</v>
      </c>
      <c r="H225" s="1730">
        <f>SUM(H226:H227)</f>
        <v>13.370000000000001</v>
      </c>
      <c r="I225" s="1735">
        <f t="shared" si="108"/>
        <v>68.89</v>
      </c>
      <c r="J225" s="1728">
        <f>SUM(J226:J227)</f>
        <v>0</v>
      </c>
      <c r="K225" s="1729">
        <f>SUM(K226:K227)</f>
        <v>0</v>
      </c>
      <c r="L225" s="1730"/>
      <c r="M225" s="1730"/>
      <c r="N225" s="1734"/>
      <c r="O225" s="1730">
        <f>SUM(O226:O227)</f>
        <v>0</v>
      </c>
      <c r="P225" s="1730">
        <f>SUM(P226:P227)</f>
        <v>0</v>
      </c>
      <c r="Q225" s="1735">
        <f t="shared" si="106"/>
        <v>0</v>
      </c>
    </row>
    <row r="226" spans="1:17" x14ac:dyDescent="0.25">
      <c r="A226" s="603" t="s">
        <v>382</v>
      </c>
      <c r="B226" s="1757">
        <v>8</v>
      </c>
      <c r="C226" s="604">
        <f t="shared" si="100"/>
        <v>5.0314465408805034E-2</v>
      </c>
      <c r="D226" s="605">
        <v>3.8</v>
      </c>
      <c r="E226" s="605">
        <f>C226*D226*159</f>
        <v>30.400000000000002</v>
      </c>
      <c r="F226" s="606">
        <v>0.5</v>
      </c>
      <c r="G226" s="605">
        <f>ROUND(E226*F226,2)</f>
        <v>15.2</v>
      </c>
      <c r="H226" s="605">
        <f t="shared" ref="H226:H227" si="110">ROUND(G226*0.2409,2)</f>
        <v>3.66</v>
      </c>
      <c r="I226" s="607">
        <f>G226+H226</f>
        <v>18.86</v>
      </c>
      <c r="J226" s="740"/>
      <c r="K226" s="610"/>
      <c r="L226" s="610"/>
      <c r="M226" s="610"/>
      <c r="N226" s="610"/>
      <c r="O226" s="610"/>
      <c r="P226" s="610"/>
      <c r="Q226" s="611"/>
    </row>
    <row r="227" spans="1:17" ht="17.25" thickBot="1" x14ac:dyDescent="0.3">
      <c r="A227" s="599" t="s">
        <v>182</v>
      </c>
      <c r="B227" s="1757">
        <v>24</v>
      </c>
      <c r="C227" s="604">
        <f t="shared" si="100"/>
        <v>0.15094339622641509</v>
      </c>
      <c r="D227" s="605">
        <v>3.36</v>
      </c>
      <c r="E227" s="605">
        <f>C227*D227*159</f>
        <v>80.639999999999986</v>
      </c>
      <c r="F227" s="606">
        <v>0.5</v>
      </c>
      <c r="G227" s="605">
        <f>ROUND(E227*F227,2)</f>
        <v>40.32</v>
      </c>
      <c r="H227" s="605">
        <f t="shared" si="110"/>
        <v>9.7100000000000009</v>
      </c>
      <c r="I227" s="607">
        <f>G227+H227</f>
        <v>50.03</v>
      </c>
      <c r="J227" s="740"/>
      <c r="K227" s="610"/>
      <c r="L227" s="610"/>
      <c r="M227" s="610"/>
      <c r="N227" s="610"/>
      <c r="O227" s="610"/>
      <c r="P227" s="610"/>
      <c r="Q227" s="611"/>
    </row>
    <row r="228" spans="1:17" ht="17.25" thickBot="1" x14ac:dyDescent="0.3">
      <c r="A228" s="597" t="s">
        <v>1916</v>
      </c>
      <c r="B228" s="1755">
        <f>B229+B232+B246+B250</f>
        <v>136</v>
      </c>
      <c r="C228" s="1732">
        <f>C229+C232+C246+C250</f>
        <v>0.85534591194968557</v>
      </c>
      <c r="D228" s="1726"/>
      <c r="E228" s="1726"/>
      <c r="F228" s="1736"/>
      <c r="G228" s="1732">
        <f>G229+G232+G246+G250</f>
        <v>305.09000000000003</v>
      </c>
      <c r="H228" s="1732">
        <f>H229+H232+H246+H250</f>
        <v>73.48</v>
      </c>
      <c r="I228" s="1733">
        <f>I229+I232+I246+I250</f>
        <v>378.56999999999994</v>
      </c>
      <c r="J228" s="1725">
        <f>J229+J232+J246+J250</f>
        <v>962.00341800000001</v>
      </c>
      <c r="K228" s="1732">
        <f>K229+K232+K246+K250</f>
        <v>6.0503359622641497</v>
      </c>
      <c r="L228" s="1726"/>
      <c r="M228" s="1726"/>
      <c r="N228" s="1736"/>
      <c r="O228" s="1732">
        <f>O229+O232+O246+O250</f>
        <v>4245.0599999999995</v>
      </c>
      <c r="P228" s="1732">
        <f>P229+P232+P246+P250</f>
        <v>1022.6599999999999</v>
      </c>
      <c r="Q228" s="1733">
        <f>Q229+Q232+Q246+Q250</f>
        <v>5267.72</v>
      </c>
    </row>
    <row r="229" spans="1:17" ht="33" x14ac:dyDescent="0.25">
      <c r="A229" s="734" t="s">
        <v>1898</v>
      </c>
      <c r="B229" s="1756">
        <f>SUM(B230:B231)</f>
        <v>0</v>
      </c>
      <c r="C229" s="1729">
        <f>SUM(C230:C231)</f>
        <v>0</v>
      </c>
      <c r="D229" s="1730"/>
      <c r="E229" s="1730"/>
      <c r="F229" s="1734"/>
      <c r="G229" s="1730">
        <f>SUM(G230:G231)</f>
        <v>0</v>
      </c>
      <c r="H229" s="1730">
        <f>SUM(H230:H231)</f>
        <v>0</v>
      </c>
      <c r="I229" s="1735">
        <f>SUM(I230:I231)</f>
        <v>0</v>
      </c>
      <c r="J229" s="1728">
        <f>SUM(J230:J231)</f>
        <v>32.001049999999999</v>
      </c>
      <c r="K229" s="1729">
        <f>SUM(K230:K231)</f>
        <v>0.20126446540880505</v>
      </c>
      <c r="L229" s="1730"/>
      <c r="M229" s="1730"/>
      <c r="N229" s="1734"/>
      <c r="O229" s="1730">
        <f>SUM(O230:O231)</f>
        <v>333.35999999999996</v>
      </c>
      <c r="P229" s="1730">
        <f>SUM(P230:P231)</f>
        <v>80.31</v>
      </c>
      <c r="Q229" s="1735">
        <f>SUM(Q230:Q231)</f>
        <v>413.66999999999996</v>
      </c>
    </row>
    <row r="230" spans="1:17" x14ac:dyDescent="0.25">
      <c r="A230" s="603" t="s">
        <v>1917</v>
      </c>
      <c r="B230" s="741"/>
      <c r="C230" s="604"/>
      <c r="D230" s="605"/>
      <c r="E230" s="605"/>
      <c r="F230" s="606"/>
      <c r="G230" s="605"/>
      <c r="H230" s="605"/>
      <c r="I230" s="607"/>
      <c r="J230" s="739">
        <v>8</v>
      </c>
      <c r="K230" s="604">
        <f t="shared" ref="K230:K231" si="111">J230/159</f>
        <v>5.0314465408805034E-2</v>
      </c>
      <c r="L230" s="605">
        <v>8.1349999999999998</v>
      </c>
      <c r="M230" s="605">
        <f>K230*L230*159</f>
        <v>65.08</v>
      </c>
      <c r="N230" s="606">
        <v>1</v>
      </c>
      <c r="O230" s="605">
        <f>ROUND(M230*N230,2)</f>
        <v>65.08</v>
      </c>
      <c r="P230" s="605">
        <f t="shared" ref="P230:P231" si="112">ROUND(O230*0.2409,2)</f>
        <v>15.68</v>
      </c>
      <c r="Q230" s="607">
        <f>O230+P230</f>
        <v>80.759999999999991</v>
      </c>
    </row>
    <row r="231" spans="1:17" ht="17.25" thickBot="1" x14ac:dyDescent="0.3">
      <c r="A231" s="613" t="s">
        <v>1917</v>
      </c>
      <c r="B231" s="741"/>
      <c r="C231" s="604"/>
      <c r="D231" s="605"/>
      <c r="E231" s="605"/>
      <c r="F231" s="606"/>
      <c r="G231" s="605"/>
      <c r="H231" s="605"/>
      <c r="I231" s="607"/>
      <c r="J231" s="739">
        <v>24.001049999999999</v>
      </c>
      <c r="K231" s="604">
        <f t="shared" si="111"/>
        <v>0.15095</v>
      </c>
      <c r="L231" s="605">
        <v>11.178000000000001</v>
      </c>
      <c r="M231" s="605">
        <f>K231*L231*159</f>
        <v>268.28373690000001</v>
      </c>
      <c r="N231" s="606">
        <v>1</v>
      </c>
      <c r="O231" s="605">
        <f>ROUND(M231*N231,2)</f>
        <v>268.27999999999997</v>
      </c>
      <c r="P231" s="605">
        <f t="shared" si="112"/>
        <v>64.63</v>
      </c>
      <c r="Q231" s="607">
        <f>O231+P231</f>
        <v>332.90999999999997</v>
      </c>
    </row>
    <row r="232" spans="1:17" ht="49.5" x14ac:dyDescent="0.25">
      <c r="A232" s="734" t="s">
        <v>9</v>
      </c>
      <c r="B232" s="1756">
        <f>SUM(B233:B245)</f>
        <v>90</v>
      </c>
      <c r="C232" s="1729">
        <f>SUM(C233:C245)</f>
        <v>0.56603773584905659</v>
      </c>
      <c r="D232" s="1730"/>
      <c r="E232" s="1730"/>
      <c r="F232" s="1734"/>
      <c r="G232" s="1730">
        <f>SUM(G233:G245)</f>
        <v>227.81</v>
      </c>
      <c r="H232" s="1730">
        <f>SUM(H233:H245)</f>
        <v>54.870000000000005</v>
      </c>
      <c r="I232" s="1735">
        <f>SUM(I233:I245)</f>
        <v>282.67999999999995</v>
      </c>
      <c r="J232" s="1728">
        <f>SUM(J233:J245)</f>
        <v>434.00153999999998</v>
      </c>
      <c r="K232" s="1729">
        <f>SUM(K233:K245)</f>
        <v>2.7295694339622636</v>
      </c>
      <c r="L232" s="1730"/>
      <c r="M232" s="1730"/>
      <c r="N232" s="1734"/>
      <c r="O232" s="1730">
        <f>SUM(O233:O245)</f>
        <v>2158.8599999999997</v>
      </c>
      <c r="P232" s="1730">
        <f>SUM(P233:P245)</f>
        <v>520.07999999999993</v>
      </c>
      <c r="Q232" s="1735">
        <f>SUM(Q233:Q245)</f>
        <v>2678.94</v>
      </c>
    </row>
    <row r="233" spans="1:17" x14ac:dyDescent="0.25">
      <c r="A233" s="603" t="s">
        <v>1217</v>
      </c>
      <c r="B233" s="741"/>
      <c r="C233" s="604"/>
      <c r="D233" s="605"/>
      <c r="E233" s="605"/>
      <c r="F233" s="606"/>
      <c r="G233" s="605"/>
      <c r="H233" s="605"/>
      <c r="I233" s="607"/>
      <c r="J233" s="739">
        <v>24</v>
      </c>
      <c r="K233" s="604">
        <f t="shared" ref="K233:K259" si="113">J233/159</f>
        <v>0.15094339622641509</v>
      </c>
      <c r="L233" s="605">
        <v>5.58</v>
      </c>
      <c r="M233" s="605">
        <f t="shared" ref="M233:M245" si="114">K233*L233*159</f>
        <v>133.92000000000002</v>
      </c>
      <c r="N233" s="606">
        <v>1</v>
      </c>
      <c r="O233" s="605">
        <f t="shared" ref="O233:O245" si="115">ROUND(M233*N233,2)</f>
        <v>133.91999999999999</v>
      </c>
      <c r="P233" s="605">
        <f t="shared" ref="P233:P245" si="116">ROUND(O233*0.2409,2)</f>
        <v>32.26</v>
      </c>
      <c r="Q233" s="607">
        <f t="shared" ref="Q233:Q259" si="117">O233+P233</f>
        <v>166.17999999999998</v>
      </c>
    </row>
    <row r="234" spans="1:17" x14ac:dyDescent="0.25">
      <c r="A234" s="603" t="s">
        <v>1217</v>
      </c>
      <c r="B234" s="741"/>
      <c r="C234" s="604"/>
      <c r="D234" s="605"/>
      <c r="E234" s="605"/>
      <c r="F234" s="606"/>
      <c r="G234" s="605"/>
      <c r="H234" s="605"/>
      <c r="I234" s="607"/>
      <c r="J234" s="739">
        <v>27.999999999999996</v>
      </c>
      <c r="K234" s="604">
        <f t="shared" si="113"/>
        <v>0.1761006289308176</v>
      </c>
      <c r="L234" s="605">
        <v>5.58</v>
      </c>
      <c r="M234" s="605">
        <f t="shared" si="114"/>
        <v>156.23999999999998</v>
      </c>
      <c r="N234" s="606">
        <v>1</v>
      </c>
      <c r="O234" s="605">
        <f t="shared" si="115"/>
        <v>156.24</v>
      </c>
      <c r="P234" s="605">
        <f t="shared" si="116"/>
        <v>37.64</v>
      </c>
      <c r="Q234" s="607">
        <f t="shared" si="117"/>
        <v>193.88</v>
      </c>
    </row>
    <row r="235" spans="1:17" x14ac:dyDescent="0.25">
      <c r="A235" s="603" t="s">
        <v>1217</v>
      </c>
      <c r="B235" s="1757">
        <v>8</v>
      </c>
      <c r="C235" s="604">
        <f t="shared" ref="C235:C241" si="118">B235/159</f>
        <v>5.0314465408805034E-2</v>
      </c>
      <c r="D235" s="605">
        <v>5.7750000000000004</v>
      </c>
      <c r="E235" s="605">
        <f>C235*D235*159</f>
        <v>46.20000000000001</v>
      </c>
      <c r="F235" s="606">
        <v>0.5</v>
      </c>
      <c r="G235" s="605">
        <f>ROUND(E235*F235,2)</f>
        <v>23.1</v>
      </c>
      <c r="H235" s="605">
        <f t="shared" ref="H235:H241" si="119">ROUND(G235*0.2409,2)</f>
        <v>5.56</v>
      </c>
      <c r="I235" s="607">
        <f>G235+H235</f>
        <v>28.66</v>
      </c>
      <c r="J235" s="739">
        <v>14.00154</v>
      </c>
      <c r="K235" s="604">
        <f t="shared" si="113"/>
        <v>8.8059999999999999E-2</v>
      </c>
      <c r="L235" s="605">
        <v>5.7750000000000004</v>
      </c>
      <c r="M235" s="605">
        <f t="shared" si="114"/>
        <v>80.858893500000008</v>
      </c>
      <c r="N235" s="606">
        <v>1</v>
      </c>
      <c r="O235" s="605">
        <f t="shared" si="115"/>
        <v>80.86</v>
      </c>
      <c r="P235" s="605">
        <f t="shared" si="116"/>
        <v>19.48</v>
      </c>
      <c r="Q235" s="607">
        <f t="shared" si="117"/>
        <v>100.34</v>
      </c>
    </row>
    <row r="236" spans="1:17" x14ac:dyDescent="0.25">
      <c r="A236" s="603" t="s">
        <v>1217</v>
      </c>
      <c r="B236" s="1757">
        <v>24</v>
      </c>
      <c r="C236" s="604">
        <f t="shared" si="118"/>
        <v>0.15094339622641509</v>
      </c>
      <c r="D236" s="605">
        <v>5.58</v>
      </c>
      <c r="E236" s="605">
        <f>C236*D236*159</f>
        <v>133.92000000000002</v>
      </c>
      <c r="F236" s="606">
        <v>0.5</v>
      </c>
      <c r="G236" s="605">
        <f>ROUND(E236*F236,2)</f>
        <v>66.959999999999994</v>
      </c>
      <c r="H236" s="605">
        <f t="shared" si="119"/>
        <v>16.13</v>
      </c>
      <c r="I236" s="607">
        <f>G236+H236</f>
        <v>83.089999999999989</v>
      </c>
      <c r="J236" s="739">
        <v>48</v>
      </c>
      <c r="K236" s="604">
        <f t="shared" si="113"/>
        <v>0.30188679245283018</v>
      </c>
      <c r="L236" s="605">
        <v>5.58</v>
      </c>
      <c r="M236" s="605">
        <f t="shared" si="114"/>
        <v>267.84000000000003</v>
      </c>
      <c r="N236" s="606">
        <v>1</v>
      </c>
      <c r="O236" s="605">
        <f t="shared" si="115"/>
        <v>267.83999999999997</v>
      </c>
      <c r="P236" s="605">
        <f t="shared" si="116"/>
        <v>64.52</v>
      </c>
      <c r="Q236" s="607">
        <f t="shared" si="117"/>
        <v>332.35999999999996</v>
      </c>
    </row>
    <row r="237" spans="1:17" x14ac:dyDescent="0.25">
      <c r="A237" s="603" t="s">
        <v>692</v>
      </c>
      <c r="B237" s="1757">
        <v>24</v>
      </c>
      <c r="C237" s="604">
        <f t="shared" si="118"/>
        <v>0.15094339622641509</v>
      </c>
      <c r="D237" s="605">
        <v>4.75</v>
      </c>
      <c r="E237" s="605">
        <f>C237*D237*159</f>
        <v>113.99999999999999</v>
      </c>
      <c r="F237" s="609">
        <v>0.5</v>
      </c>
      <c r="G237" s="605">
        <f>ROUND(E237*F237,2)</f>
        <v>57</v>
      </c>
      <c r="H237" s="605">
        <f t="shared" si="119"/>
        <v>13.73</v>
      </c>
      <c r="I237" s="607">
        <f>G237+H237</f>
        <v>70.73</v>
      </c>
      <c r="J237" s="739">
        <v>48</v>
      </c>
      <c r="K237" s="604">
        <f t="shared" si="113"/>
        <v>0.30188679245283018</v>
      </c>
      <c r="L237" s="605">
        <v>4.75</v>
      </c>
      <c r="M237" s="605">
        <f t="shared" si="114"/>
        <v>227.99999999999997</v>
      </c>
      <c r="N237" s="609">
        <v>1</v>
      </c>
      <c r="O237" s="605">
        <f t="shared" si="115"/>
        <v>228</v>
      </c>
      <c r="P237" s="605">
        <f t="shared" si="116"/>
        <v>54.93</v>
      </c>
      <c r="Q237" s="607">
        <f t="shared" si="117"/>
        <v>282.93</v>
      </c>
    </row>
    <row r="238" spans="1:17" x14ac:dyDescent="0.25">
      <c r="A238" s="603" t="s">
        <v>692</v>
      </c>
      <c r="B238" s="741"/>
      <c r="C238" s="604"/>
      <c r="D238" s="605"/>
      <c r="E238" s="605"/>
      <c r="F238" s="609"/>
      <c r="G238" s="605"/>
      <c r="H238" s="605"/>
      <c r="I238" s="607"/>
      <c r="J238" s="739">
        <v>48</v>
      </c>
      <c r="K238" s="604">
        <f t="shared" si="113"/>
        <v>0.30188679245283018</v>
      </c>
      <c r="L238" s="605">
        <v>4.75</v>
      </c>
      <c r="M238" s="605">
        <f t="shared" si="114"/>
        <v>227.99999999999997</v>
      </c>
      <c r="N238" s="609">
        <v>1</v>
      </c>
      <c r="O238" s="605">
        <f t="shared" si="115"/>
        <v>228</v>
      </c>
      <c r="P238" s="605">
        <f t="shared" si="116"/>
        <v>54.93</v>
      </c>
      <c r="Q238" s="607">
        <f t="shared" si="117"/>
        <v>282.93</v>
      </c>
    </row>
    <row r="239" spans="1:17" x14ac:dyDescent="0.25">
      <c r="A239" s="603" t="s">
        <v>692</v>
      </c>
      <c r="B239" s="741"/>
      <c r="C239" s="604"/>
      <c r="D239" s="605"/>
      <c r="E239" s="605"/>
      <c r="F239" s="609"/>
      <c r="G239" s="605"/>
      <c r="H239" s="605"/>
      <c r="I239" s="607"/>
      <c r="J239" s="739">
        <v>48</v>
      </c>
      <c r="K239" s="604">
        <f t="shared" si="113"/>
        <v>0.30188679245283018</v>
      </c>
      <c r="L239" s="605">
        <v>4.75</v>
      </c>
      <c r="M239" s="605">
        <f t="shared" si="114"/>
        <v>227.99999999999997</v>
      </c>
      <c r="N239" s="609">
        <v>1</v>
      </c>
      <c r="O239" s="605">
        <f t="shared" si="115"/>
        <v>228</v>
      </c>
      <c r="P239" s="605">
        <f t="shared" si="116"/>
        <v>54.93</v>
      </c>
      <c r="Q239" s="607">
        <f t="shared" si="117"/>
        <v>282.93</v>
      </c>
    </row>
    <row r="240" spans="1:17" x14ac:dyDescent="0.25">
      <c r="A240" s="603" t="s">
        <v>692</v>
      </c>
      <c r="B240" s="1757">
        <v>24</v>
      </c>
      <c r="C240" s="604">
        <f t="shared" si="118"/>
        <v>0.15094339622641509</v>
      </c>
      <c r="D240" s="605">
        <v>4.75</v>
      </c>
      <c r="E240" s="605">
        <f>C240*D240*159</f>
        <v>113.99999999999999</v>
      </c>
      <c r="F240" s="609">
        <v>0.5</v>
      </c>
      <c r="G240" s="605">
        <f>ROUND(E240*F240,2)</f>
        <v>57</v>
      </c>
      <c r="H240" s="605">
        <f t="shared" si="119"/>
        <v>13.73</v>
      </c>
      <c r="I240" s="607">
        <f>G240+H240</f>
        <v>70.73</v>
      </c>
      <c r="J240" s="739">
        <v>64</v>
      </c>
      <c r="K240" s="604">
        <f t="shared" si="113"/>
        <v>0.40251572327044027</v>
      </c>
      <c r="L240" s="605">
        <v>4.75</v>
      </c>
      <c r="M240" s="605">
        <f t="shared" si="114"/>
        <v>304</v>
      </c>
      <c r="N240" s="609">
        <v>1</v>
      </c>
      <c r="O240" s="605">
        <f t="shared" si="115"/>
        <v>304</v>
      </c>
      <c r="P240" s="605">
        <f t="shared" si="116"/>
        <v>73.23</v>
      </c>
      <c r="Q240" s="607">
        <f t="shared" si="117"/>
        <v>377.23</v>
      </c>
    </row>
    <row r="241" spans="1:17" x14ac:dyDescent="0.25">
      <c r="A241" s="603" t="s">
        <v>692</v>
      </c>
      <c r="B241" s="1757">
        <v>10</v>
      </c>
      <c r="C241" s="604">
        <f t="shared" si="118"/>
        <v>6.2893081761006289E-2</v>
      </c>
      <c r="D241" s="605">
        <v>4.75</v>
      </c>
      <c r="E241" s="605">
        <f>C241*D241*159</f>
        <v>47.5</v>
      </c>
      <c r="F241" s="609">
        <v>0.5</v>
      </c>
      <c r="G241" s="605">
        <f>ROUND(E241*F241,2)</f>
        <v>23.75</v>
      </c>
      <c r="H241" s="605">
        <f t="shared" si="119"/>
        <v>5.72</v>
      </c>
      <c r="I241" s="607">
        <f>G241+H241</f>
        <v>29.47</v>
      </c>
      <c r="J241" s="740"/>
      <c r="K241" s="604"/>
      <c r="L241" s="605"/>
      <c r="M241" s="605"/>
      <c r="N241" s="609"/>
      <c r="O241" s="605"/>
      <c r="P241" s="605"/>
      <c r="Q241" s="607"/>
    </row>
    <row r="242" spans="1:17" x14ac:dyDescent="0.25">
      <c r="A242" s="603" t="s">
        <v>692</v>
      </c>
      <c r="B242" s="741"/>
      <c r="C242" s="604"/>
      <c r="D242" s="605"/>
      <c r="E242" s="605"/>
      <c r="F242" s="609"/>
      <c r="G242" s="605"/>
      <c r="H242" s="605"/>
      <c r="I242" s="607"/>
      <c r="J242" s="739">
        <v>13.999999999999998</v>
      </c>
      <c r="K242" s="604">
        <f t="shared" si="113"/>
        <v>8.8050314465408799E-2</v>
      </c>
      <c r="L242" s="605">
        <v>4.75</v>
      </c>
      <c r="M242" s="605">
        <f t="shared" si="114"/>
        <v>66.5</v>
      </c>
      <c r="N242" s="609">
        <v>1</v>
      </c>
      <c r="O242" s="605">
        <f t="shared" si="115"/>
        <v>66.5</v>
      </c>
      <c r="P242" s="605">
        <f t="shared" si="116"/>
        <v>16.02</v>
      </c>
      <c r="Q242" s="607">
        <f t="shared" si="117"/>
        <v>82.52</v>
      </c>
    </row>
    <row r="243" spans="1:17" x14ac:dyDescent="0.25">
      <c r="A243" s="603" t="s">
        <v>692</v>
      </c>
      <c r="B243" s="741"/>
      <c r="C243" s="604"/>
      <c r="D243" s="605"/>
      <c r="E243" s="605"/>
      <c r="F243" s="606"/>
      <c r="G243" s="605"/>
      <c r="H243" s="605"/>
      <c r="I243" s="607"/>
      <c r="J243" s="739">
        <v>24</v>
      </c>
      <c r="K243" s="604">
        <f t="shared" si="113"/>
        <v>0.15094339622641509</v>
      </c>
      <c r="L243" s="605">
        <v>4.75</v>
      </c>
      <c r="M243" s="605">
        <f t="shared" si="114"/>
        <v>113.99999999999999</v>
      </c>
      <c r="N243" s="606">
        <v>1</v>
      </c>
      <c r="O243" s="605">
        <f t="shared" si="115"/>
        <v>114</v>
      </c>
      <c r="P243" s="605">
        <f t="shared" si="116"/>
        <v>27.46</v>
      </c>
      <c r="Q243" s="607">
        <f t="shared" si="117"/>
        <v>141.46</v>
      </c>
    </row>
    <row r="244" spans="1:17" x14ac:dyDescent="0.25">
      <c r="A244" s="603" t="s">
        <v>435</v>
      </c>
      <c r="B244" s="741"/>
      <c r="C244" s="604"/>
      <c r="D244" s="605"/>
      <c r="E244" s="605"/>
      <c r="F244" s="606"/>
      <c r="G244" s="605"/>
      <c r="H244" s="605"/>
      <c r="I244" s="607"/>
      <c r="J244" s="739">
        <v>60.000000000000007</v>
      </c>
      <c r="K244" s="604">
        <f t="shared" si="113"/>
        <v>0.37735849056603776</v>
      </c>
      <c r="L244" s="605">
        <v>4.75</v>
      </c>
      <c r="M244" s="605">
        <f t="shared" si="114"/>
        <v>285</v>
      </c>
      <c r="N244" s="606">
        <v>1</v>
      </c>
      <c r="O244" s="605">
        <f t="shared" si="115"/>
        <v>285</v>
      </c>
      <c r="P244" s="605">
        <f t="shared" si="116"/>
        <v>68.66</v>
      </c>
      <c r="Q244" s="607">
        <f t="shared" si="117"/>
        <v>353.65999999999997</v>
      </c>
    </row>
    <row r="245" spans="1:17" ht="17.25" thickBot="1" x14ac:dyDescent="0.3">
      <c r="A245" s="599" t="s">
        <v>435</v>
      </c>
      <c r="B245" s="741"/>
      <c r="C245" s="604"/>
      <c r="D245" s="605"/>
      <c r="E245" s="605"/>
      <c r="F245" s="606"/>
      <c r="G245" s="605"/>
      <c r="H245" s="605"/>
      <c r="I245" s="607"/>
      <c r="J245" s="739">
        <v>13.999999999999998</v>
      </c>
      <c r="K245" s="604">
        <f t="shared" si="113"/>
        <v>8.8050314465408799E-2</v>
      </c>
      <c r="L245" s="605">
        <v>4.75</v>
      </c>
      <c r="M245" s="605">
        <f t="shared" si="114"/>
        <v>66.5</v>
      </c>
      <c r="N245" s="606">
        <v>1</v>
      </c>
      <c r="O245" s="605">
        <f t="shared" si="115"/>
        <v>66.5</v>
      </c>
      <c r="P245" s="605">
        <f t="shared" si="116"/>
        <v>16.02</v>
      </c>
      <c r="Q245" s="607">
        <f t="shared" si="117"/>
        <v>82.52</v>
      </c>
    </row>
    <row r="246" spans="1:17" ht="49.5" x14ac:dyDescent="0.25">
      <c r="A246" s="734" t="s">
        <v>1900</v>
      </c>
      <c r="B246" s="1756">
        <f>SUM(B247:B249)</f>
        <v>0</v>
      </c>
      <c r="C246" s="1729">
        <f>SUM(C247:C249)</f>
        <v>0</v>
      </c>
      <c r="D246" s="1730"/>
      <c r="E246" s="1730"/>
      <c r="F246" s="1734"/>
      <c r="G246" s="1730">
        <f>SUM(G247:G249)</f>
        <v>0</v>
      </c>
      <c r="H246" s="1730">
        <f>SUM(H247:H249)</f>
        <v>0</v>
      </c>
      <c r="I246" s="1735">
        <f t="shared" ref="I246" si="120">G246+H246</f>
        <v>0</v>
      </c>
      <c r="J246" s="1728">
        <f>SUM(J247:J249)</f>
        <v>160.00082800000001</v>
      </c>
      <c r="K246" s="1729">
        <f>SUM(K247:K249)</f>
        <v>1.0062945157232703</v>
      </c>
      <c r="L246" s="1730"/>
      <c r="M246" s="1730"/>
      <c r="N246" s="1734"/>
      <c r="O246" s="1730">
        <f>SUM(O247:O249)</f>
        <v>604.52</v>
      </c>
      <c r="P246" s="1730">
        <f>SUM(P247:P249)</f>
        <v>145.63</v>
      </c>
      <c r="Q246" s="1735">
        <f>SUM(Q247:Q249)</f>
        <v>750.15</v>
      </c>
    </row>
    <row r="247" spans="1:17" x14ac:dyDescent="0.25">
      <c r="A247" s="603" t="s">
        <v>193</v>
      </c>
      <c r="B247" s="741"/>
      <c r="C247" s="604"/>
      <c r="D247" s="605"/>
      <c r="E247" s="605"/>
      <c r="F247" s="606"/>
      <c r="G247" s="605"/>
      <c r="H247" s="605"/>
      <c r="I247" s="607"/>
      <c r="J247" s="739">
        <v>48.000827999999998</v>
      </c>
      <c r="K247" s="604">
        <f t="shared" si="113"/>
        <v>0.30189199999999999</v>
      </c>
      <c r="L247" s="605">
        <v>3.8439999999999999</v>
      </c>
      <c r="M247" s="605">
        <f>K247*L247*159</f>
        <v>184.51518283199999</v>
      </c>
      <c r="N247" s="606">
        <v>1</v>
      </c>
      <c r="O247" s="605">
        <f>ROUND(M247*N247,2)</f>
        <v>184.52</v>
      </c>
      <c r="P247" s="605">
        <f t="shared" ref="P247:P249" si="121">ROUND(O247*0.2409,2)</f>
        <v>44.45</v>
      </c>
      <c r="Q247" s="607">
        <f t="shared" si="117"/>
        <v>228.97000000000003</v>
      </c>
    </row>
    <row r="248" spans="1:17" x14ac:dyDescent="0.25">
      <c r="A248" s="603" t="s">
        <v>193</v>
      </c>
      <c r="B248" s="741"/>
      <c r="C248" s="604"/>
      <c r="D248" s="605"/>
      <c r="E248" s="605"/>
      <c r="F248" s="606"/>
      <c r="G248" s="605"/>
      <c r="H248" s="605"/>
      <c r="I248" s="607"/>
      <c r="J248" s="739">
        <v>64</v>
      </c>
      <c r="K248" s="604">
        <f t="shared" si="113"/>
        <v>0.40251572327044027</v>
      </c>
      <c r="L248" s="605">
        <v>3.75</v>
      </c>
      <c r="M248" s="605">
        <f>K248*L248*159</f>
        <v>240.00000000000003</v>
      </c>
      <c r="N248" s="606">
        <v>1</v>
      </c>
      <c r="O248" s="605">
        <f>ROUND(M248*N248,2)</f>
        <v>240</v>
      </c>
      <c r="P248" s="605">
        <f t="shared" si="121"/>
        <v>57.82</v>
      </c>
      <c r="Q248" s="607">
        <f t="shared" si="117"/>
        <v>297.82</v>
      </c>
    </row>
    <row r="249" spans="1:17" ht="17.25" thickBot="1" x14ac:dyDescent="0.3">
      <c r="A249" s="599" t="s">
        <v>193</v>
      </c>
      <c r="B249" s="741"/>
      <c r="C249" s="604"/>
      <c r="D249" s="605"/>
      <c r="E249" s="605"/>
      <c r="F249" s="606"/>
      <c r="G249" s="605"/>
      <c r="H249" s="605"/>
      <c r="I249" s="607"/>
      <c r="J249" s="739">
        <v>48</v>
      </c>
      <c r="K249" s="604">
        <f t="shared" si="113"/>
        <v>0.30188679245283018</v>
      </c>
      <c r="L249" s="605">
        <v>3.75</v>
      </c>
      <c r="M249" s="605">
        <f>K249*L249*159</f>
        <v>180</v>
      </c>
      <c r="N249" s="606">
        <v>1</v>
      </c>
      <c r="O249" s="605">
        <f>ROUND(M249*N249,2)</f>
        <v>180</v>
      </c>
      <c r="P249" s="605">
        <f t="shared" si="121"/>
        <v>43.36</v>
      </c>
      <c r="Q249" s="607">
        <f t="shared" si="117"/>
        <v>223.36</v>
      </c>
    </row>
    <row r="250" spans="1:17" ht="33" x14ac:dyDescent="0.25">
      <c r="A250" s="736" t="s">
        <v>8</v>
      </c>
      <c r="B250" s="1756">
        <f>SUM(B251:B259)</f>
        <v>46</v>
      </c>
      <c r="C250" s="1729">
        <f>SUM(C251:C259)</f>
        <v>0.28930817610062892</v>
      </c>
      <c r="D250" s="1730"/>
      <c r="E250" s="1730"/>
      <c r="F250" s="1734"/>
      <c r="G250" s="1730">
        <f>SUM(G251:G259)</f>
        <v>77.28</v>
      </c>
      <c r="H250" s="1730">
        <f>SUM(H251:H259)</f>
        <v>18.61</v>
      </c>
      <c r="I250" s="1735">
        <f t="shared" ref="I250" si="122">G250+H250</f>
        <v>95.89</v>
      </c>
      <c r="J250" s="1728">
        <f>SUM(J251:J259)</f>
        <v>336</v>
      </c>
      <c r="K250" s="1729">
        <f>SUM(K251:K259)</f>
        <v>2.1132075471698113</v>
      </c>
      <c r="L250" s="1730"/>
      <c r="M250" s="1730"/>
      <c r="N250" s="1734"/>
      <c r="O250" s="1730">
        <f>SUM(O251:O259)</f>
        <v>1148.32</v>
      </c>
      <c r="P250" s="1730">
        <f>SUM(P251:P259)</f>
        <v>276.64</v>
      </c>
      <c r="Q250" s="1735">
        <f>SUM(Q251:Q259)</f>
        <v>1424.9599999999998</v>
      </c>
    </row>
    <row r="251" spans="1:17" x14ac:dyDescent="0.25">
      <c r="A251" s="603" t="s">
        <v>182</v>
      </c>
      <c r="B251" s="741"/>
      <c r="C251" s="604"/>
      <c r="D251" s="605"/>
      <c r="E251" s="605"/>
      <c r="F251" s="609"/>
      <c r="G251" s="605"/>
      <c r="H251" s="605"/>
      <c r="I251" s="607"/>
      <c r="J251" s="739">
        <v>24</v>
      </c>
      <c r="K251" s="604">
        <f t="shared" si="113"/>
        <v>0.15094339622641509</v>
      </c>
      <c r="L251" s="605">
        <v>3.36</v>
      </c>
      <c r="M251" s="605">
        <f t="shared" ref="M251:M259" si="123">K251*L251*159</f>
        <v>80.639999999999986</v>
      </c>
      <c r="N251" s="609">
        <v>1</v>
      </c>
      <c r="O251" s="605">
        <f t="shared" ref="O251:O259" si="124">ROUND(M251*N251,2)</f>
        <v>80.64</v>
      </c>
      <c r="P251" s="605">
        <f t="shared" ref="P251:P259" si="125">ROUND(O251*0.2409,2)</f>
        <v>19.43</v>
      </c>
      <c r="Q251" s="607">
        <f t="shared" si="117"/>
        <v>100.07</v>
      </c>
    </row>
    <row r="252" spans="1:17" x14ac:dyDescent="0.25">
      <c r="A252" s="603" t="s">
        <v>182</v>
      </c>
      <c r="B252" s="741"/>
      <c r="C252" s="604"/>
      <c r="D252" s="605"/>
      <c r="E252" s="605"/>
      <c r="F252" s="609"/>
      <c r="G252" s="605"/>
      <c r="H252" s="605"/>
      <c r="I252" s="607"/>
      <c r="J252" s="739">
        <v>10</v>
      </c>
      <c r="K252" s="604">
        <f t="shared" si="113"/>
        <v>6.2893081761006289E-2</v>
      </c>
      <c r="L252" s="605">
        <v>3.36</v>
      </c>
      <c r="M252" s="605">
        <f t="shared" si="123"/>
        <v>33.599999999999994</v>
      </c>
      <c r="N252" s="609">
        <v>1</v>
      </c>
      <c r="O252" s="605">
        <f t="shared" si="124"/>
        <v>33.6</v>
      </c>
      <c r="P252" s="605">
        <f t="shared" si="125"/>
        <v>8.09</v>
      </c>
      <c r="Q252" s="607">
        <f t="shared" si="117"/>
        <v>41.69</v>
      </c>
    </row>
    <row r="253" spans="1:17" x14ac:dyDescent="0.25">
      <c r="A253" s="603" t="s">
        <v>182</v>
      </c>
      <c r="B253" s="741"/>
      <c r="C253" s="604"/>
      <c r="D253" s="605"/>
      <c r="E253" s="605"/>
      <c r="F253" s="609"/>
      <c r="G253" s="605"/>
      <c r="H253" s="605"/>
      <c r="I253" s="607"/>
      <c r="J253" s="739">
        <v>48</v>
      </c>
      <c r="K253" s="604">
        <f t="shared" si="113"/>
        <v>0.30188679245283018</v>
      </c>
      <c r="L253" s="605">
        <v>3.36</v>
      </c>
      <c r="M253" s="605">
        <f t="shared" si="123"/>
        <v>161.27999999999997</v>
      </c>
      <c r="N253" s="609">
        <v>1</v>
      </c>
      <c r="O253" s="605">
        <f t="shared" si="124"/>
        <v>161.28</v>
      </c>
      <c r="P253" s="605">
        <f t="shared" si="125"/>
        <v>38.85</v>
      </c>
      <c r="Q253" s="607">
        <f t="shared" si="117"/>
        <v>200.13</v>
      </c>
    </row>
    <row r="254" spans="1:17" x14ac:dyDescent="0.25">
      <c r="A254" s="603" t="s">
        <v>182</v>
      </c>
      <c r="B254" s="741"/>
      <c r="C254" s="604"/>
      <c r="D254" s="605"/>
      <c r="E254" s="605"/>
      <c r="F254" s="609"/>
      <c r="G254" s="605"/>
      <c r="H254" s="605"/>
      <c r="I254" s="607"/>
      <c r="J254" s="739">
        <v>74</v>
      </c>
      <c r="K254" s="604">
        <f t="shared" si="113"/>
        <v>0.46540880503144655</v>
      </c>
      <c r="L254" s="605">
        <v>3.36</v>
      </c>
      <c r="M254" s="605">
        <f t="shared" si="123"/>
        <v>248.64000000000001</v>
      </c>
      <c r="N254" s="609">
        <v>1</v>
      </c>
      <c r="O254" s="605">
        <f t="shared" si="124"/>
        <v>248.64</v>
      </c>
      <c r="P254" s="605">
        <f t="shared" si="125"/>
        <v>59.9</v>
      </c>
      <c r="Q254" s="607">
        <f t="shared" si="117"/>
        <v>308.53999999999996</v>
      </c>
    </row>
    <row r="255" spans="1:17" x14ac:dyDescent="0.25">
      <c r="A255" s="603" t="s">
        <v>182</v>
      </c>
      <c r="B255" s="1757">
        <v>24</v>
      </c>
      <c r="C255" s="604">
        <f t="shared" ref="C255:C256" si="126">B255/159</f>
        <v>0.15094339622641509</v>
      </c>
      <c r="D255" s="605">
        <v>3.36</v>
      </c>
      <c r="E255" s="605">
        <f>C255*D255*159</f>
        <v>80.639999999999986</v>
      </c>
      <c r="F255" s="609">
        <v>0.5</v>
      </c>
      <c r="G255" s="605">
        <f>ROUND(E255*F255,2)</f>
        <v>40.32</v>
      </c>
      <c r="H255" s="605">
        <f t="shared" ref="H255:H256" si="127">ROUND(G255*0.2409,2)</f>
        <v>9.7100000000000009</v>
      </c>
      <c r="I255" s="607">
        <f>G255+H255</f>
        <v>50.03</v>
      </c>
      <c r="J255" s="739">
        <v>64</v>
      </c>
      <c r="K255" s="604">
        <f t="shared" si="113"/>
        <v>0.40251572327044027</v>
      </c>
      <c r="L255" s="605">
        <v>3.36</v>
      </c>
      <c r="M255" s="605">
        <f t="shared" si="123"/>
        <v>215.04000000000002</v>
      </c>
      <c r="N255" s="609">
        <v>1</v>
      </c>
      <c r="O255" s="605">
        <f t="shared" si="124"/>
        <v>215.04</v>
      </c>
      <c r="P255" s="605">
        <f t="shared" si="125"/>
        <v>51.8</v>
      </c>
      <c r="Q255" s="607">
        <f t="shared" si="117"/>
        <v>266.83999999999997</v>
      </c>
    </row>
    <row r="256" spans="1:17" x14ac:dyDescent="0.25">
      <c r="A256" s="603" t="s">
        <v>182</v>
      </c>
      <c r="B256" s="1757">
        <v>22</v>
      </c>
      <c r="C256" s="604">
        <f t="shared" si="126"/>
        <v>0.13836477987421383</v>
      </c>
      <c r="D256" s="605">
        <v>3.36</v>
      </c>
      <c r="E256" s="605">
        <f>C256*D256*159</f>
        <v>73.92</v>
      </c>
      <c r="F256" s="609">
        <v>0.5</v>
      </c>
      <c r="G256" s="605">
        <f>ROUND(E256*F256,2)</f>
        <v>36.96</v>
      </c>
      <c r="H256" s="605">
        <f t="shared" si="127"/>
        <v>8.9</v>
      </c>
      <c r="I256" s="607">
        <f>G256+H256</f>
        <v>45.86</v>
      </c>
      <c r="J256" s="739">
        <v>24</v>
      </c>
      <c r="K256" s="604">
        <f t="shared" si="113"/>
        <v>0.15094339622641509</v>
      </c>
      <c r="L256" s="605">
        <v>3.36</v>
      </c>
      <c r="M256" s="605">
        <f t="shared" si="123"/>
        <v>80.639999999999986</v>
      </c>
      <c r="N256" s="609">
        <v>1</v>
      </c>
      <c r="O256" s="605">
        <f t="shared" si="124"/>
        <v>80.64</v>
      </c>
      <c r="P256" s="605">
        <f t="shared" si="125"/>
        <v>19.43</v>
      </c>
      <c r="Q256" s="607">
        <f t="shared" si="117"/>
        <v>100.07</v>
      </c>
    </row>
    <row r="257" spans="1:17" x14ac:dyDescent="0.25">
      <c r="A257" s="603" t="s">
        <v>182</v>
      </c>
      <c r="B257" s="741"/>
      <c r="C257" s="604"/>
      <c r="D257" s="605"/>
      <c r="E257" s="605"/>
      <c r="F257" s="609"/>
      <c r="G257" s="605"/>
      <c r="H257" s="605"/>
      <c r="I257" s="607"/>
      <c r="J257" s="739">
        <v>24</v>
      </c>
      <c r="K257" s="604">
        <f t="shared" si="113"/>
        <v>0.15094339622641509</v>
      </c>
      <c r="L257" s="605">
        <v>3.36</v>
      </c>
      <c r="M257" s="605">
        <f t="shared" si="123"/>
        <v>80.639999999999986</v>
      </c>
      <c r="N257" s="609">
        <v>1</v>
      </c>
      <c r="O257" s="605">
        <f t="shared" si="124"/>
        <v>80.64</v>
      </c>
      <c r="P257" s="605">
        <f t="shared" si="125"/>
        <v>19.43</v>
      </c>
      <c r="Q257" s="607">
        <f t="shared" si="117"/>
        <v>100.07</v>
      </c>
    </row>
    <row r="258" spans="1:17" x14ac:dyDescent="0.25">
      <c r="A258" s="603" t="s">
        <v>182</v>
      </c>
      <c r="B258" s="741"/>
      <c r="C258" s="604"/>
      <c r="D258" s="605"/>
      <c r="E258" s="605"/>
      <c r="F258" s="609"/>
      <c r="G258" s="605"/>
      <c r="H258" s="605"/>
      <c r="I258" s="607"/>
      <c r="J258" s="739">
        <v>24</v>
      </c>
      <c r="K258" s="604">
        <f t="shared" si="113"/>
        <v>0.15094339622641509</v>
      </c>
      <c r="L258" s="605">
        <v>3.36</v>
      </c>
      <c r="M258" s="605">
        <f t="shared" si="123"/>
        <v>80.639999999999986</v>
      </c>
      <c r="N258" s="609">
        <v>1</v>
      </c>
      <c r="O258" s="605">
        <f t="shared" si="124"/>
        <v>80.64</v>
      </c>
      <c r="P258" s="605">
        <f t="shared" si="125"/>
        <v>19.43</v>
      </c>
      <c r="Q258" s="607">
        <f t="shared" si="117"/>
        <v>100.07</v>
      </c>
    </row>
    <row r="259" spans="1:17" ht="17.25" thickBot="1" x14ac:dyDescent="0.3">
      <c r="A259" s="613" t="s">
        <v>382</v>
      </c>
      <c r="B259" s="741"/>
      <c r="C259" s="604"/>
      <c r="D259" s="605"/>
      <c r="E259" s="605"/>
      <c r="F259" s="609"/>
      <c r="G259" s="605"/>
      <c r="H259" s="605"/>
      <c r="I259" s="607"/>
      <c r="J259" s="739">
        <v>44</v>
      </c>
      <c r="K259" s="604">
        <f t="shared" si="113"/>
        <v>0.27672955974842767</v>
      </c>
      <c r="L259" s="605">
        <v>3.8</v>
      </c>
      <c r="M259" s="605">
        <f t="shared" si="123"/>
        <v>167.2</v>
      </c>
      <c r="N259" s="609">
        <v>1</v>
      </c>
      <c r="O259" s="605">
        <f t="shared" si="124"/>
        <v>167.2</v>
      </c>
      <c r="P259" s="605">
        <f t="shared" si="125"/>
        <v>40.28</v>
      </c>
      <c r="Q259" s="607">
        <f t="shared" si="117"/>
        <v>207.48</v>
      </c>
    </row>
    <row r="260" spans="1:17" ht="17.25" thickBot="1" x14ac:dyDescent="0.3">
      <c r="A260" s="597" t="s">
        <v>1918</v>
      </c>
      <c r="B260" s="1755">
        <f>B261</f>
        <v>0</v>
      </c>
      <c r="C260" s="1732">
        <f>C261</f>
        <v>0</v>
      </c>
      <c r="D260" s="1726"/>
      <c r="E260" s="1726"/>
      <c r="F260" s="1736"/>
      <c r="G260" s="1732">
        <f t="shared" ref="G260:I261" si="128">G261</f>
        <v>0</v>
      </c>
      <c r="H260" s="1732">
        <f t="shared" si="128"/>
        <v>0</v>
      </c>
      <c r="I260" s="1733">
        <f t="shared" si="128"/>
        <v>0</v>
      </c>
      <c r="J260" s="1725">
        <f>J261</f>
        <v>24</v>
      </c>
      <c r="K260" s="1732">
        <f>K261</f>
        <v>0.15094339622641509</v>
      </c>
      <c r="L260" s="1726"/>
      <c r="M260" s="1726"/>
      <c r="N260" s="1736"/>
      <c r="O260" s="1732">
        <f t="shared" ref="O260:Q261" si="129">O261</f>
        <v>195.24</v>
      </c>
      <c r="P260" s="1732">
        <f t="shared" si="129"/>
        <v>47.03</v>
      </c>
      <c r="Q260" s="1733">
        <f t="shared" si="129"/>
        <v>242.27</v>
      </c>
    </row>
    <row r="261" spans="1:17" ht="33" x14ac:dyDescent="0.25">
      <c r="A261" s="734" t="s">
        <v>1898</v>
      </c>
      <c r="B261" s="1756">
        <f>B262</f>
        <v>0</v>
      </c>
      <c r="C261" s="1729">
        <f>C262</f>
        <v>0</v>
      </c>
      <c r="D261" s="1730"/>
      <c r="E261" s="1730"/>
      <c r="F261" s="1734"/>
      <c r="G261" s="1730">
        <f t="shared" si="128"/>
        <v>0</v>
      </c>
      <c r="H261" s="1730">
        <f t="shared" si="128"/>
        <v>0</v>
      </c>
      <c r="I261" s="1735">
        <f t="shared" si="128"/>
        <v>0</v>
      </c>
      <c r="J261" s="1728">
        <f>J262</f>
        <v>24</v>
      </c>
      <c r="K261" s="1729">
        <f>K262</f>
        <v>0.15094339622641509</v>
      </c>
      <c r="L261" s="1730"/>
      <c r="M261" s="1730"/>
      <c r="N261" s="1734"/>
      <c r="O261" s="1730">
        <f t="shared" si="129"/>
        <v>195.24</v>
      </c>
      <c r="P261" s="1730">
        <f t="shared" si="129"/>
        <v>47.03</v>
      </c>
      <c r="Q261" s="1735">
        <f t="shared" si="129"/>
        <v>242.27</v>
      </c>
    </row>
    <row r="262" spans="1:17" ht="17.25" thickBot="1" x14ac:dyDescent="0.3">
      <c r="A262" s="613" t="s">
        <v>1919</v>
      </c>
      <c r="B262" s="741"/>
      <c r="C262" s="604"/>
      <c r="D262" s="605"/>
      <c r="E262" s="605"/>
      <c r="F262" s="606"/>
      <c r="G262" s="605"/>
      <c r="H262" s="605"/>
      <c r="I262" s="607"/>
      <c r="J262" s="739">
        <v>24</v>
      </c>
      <c r="K262" s="604">
        <f t="shared" ref="K262" si="130">J262/159</f>
        <v>0.15094339622641509</v>
      </c>
      <c r="L262" s="605">
        <v>8.1349999999999998</v>
      </c>
      <c r="M262" s="605">
        <f>K262*L262*159</f>
        <v>195.23999999999998</v>
      </c>
      <c r="N262" s="606">
        <v>1</v>
      </c>
      <c r="O262" s="605">
        <f>ROUND(M262*N262,2)</f>
        <v>195.24</v>
      </c>
      <c r="P262" s="605">
        <f t="shared" ref="P262" si="131">ROUND(O262*0.2409,2)</f>
        <v>47.03</v>
      </c>
      <c r="Q262" s="607">
        <f>O262+P262</f>
        <v>242.27</v>
      </c>
    </row>
    <row r="263" spans="1:17" ht="30.75" customHeight="1" thickBot="1" x14ac:dyDescent="0.3">
      <c r="A263" s="617" t="s">
        <v>1920</v>
      </c>
      <c r="B263" s="1755">
        <f>B264+B267+B270</f>
        <v>8</v>
      </c>
      <c r="C263" s="1732">
        <f>C264+C267+C270</f>
        <v>5.0314465408805034E-2</v>
      </c>
      <c r="D263" s="1726"/>
      <c r="E263" s="1726"/>
      <c r="F263" s="1736"/>
      <c r="G263" s="1732">
        <f>G264+G267+G270</f>
        <v>13.44</v>
      </c>
      <c r="H263" s="1732">
        <f t="shared" ref="H263" si="132">H264+H267+H270</f>
        <v>3.24</v>
      </c>
      <c r="I263" s="1733">
        <f t="shared" ref="I263" si="133">I264+I267+I270</f>
        <v>16.68</v>
      </c>
      <c r="J263" s="1725">
        <f>J264+J267+J270</f>
        <v>88.000731999999999</v>
      </c>
      <c r="K263" s="1732">
        <f>K264+K267+K270</f>
        <v>0.55346372327044024</v>
      </c>
      <c r="L263" s="1726"/>
      <c r="M263" s="1726"/>
      <c r="N263" s="1736"/>
      <c r="O263" s="1732">
        <f>O264+O267+O270</f>
        <v>648</v>
      </c>
      <c r="P263" s="1732">
        <f t="shared" ref="P263:Q263" si="134">P264+P267+P270</f>
        <v>156.10999999999999</v>
      </c>
      <c r="Q263" s="1733">
        <f t="shared" si="134"/>
        <v>804.11</v>
      </c>
    </row>
    <row r="264" spans="1:17" ht="33" x14ac:dyDescent="0.25">
      <c r="A264" s="734" t="s">
        <v>1898</v>
      </c>
      <c r="B264" s="1756">
        <f>SUM(B265:B266)</f>
        <v>0</v>
      </c>
      <c r="C264" s="1729">
        <f>SUM(C265:C266)</f>
        <v>0</v>
      </c>
      <c r="D264" s="1730"/>
      <c r="E264" s="1730"/>
      <c r="F264" s="1734"/>
      <c r="G264" s="1730">
        <f>SUM(G265:G266)</f>
        <v>0</v>
      </c>
      <c r="H264" s="1730">
        <f t="shared" ref="H264" si="135">SUM(H265:H266)</f>
        <v>0</v>
      </c>
      <c r="I264" s="1735">
        <f t="shared" ref="I264" si="136">SUM(I265:I266)</f>
        <v>0</v>
      </c>
      <c r="J264" s="1728">
        <f>SUM(J265:J266)</f>
        <v>40.000731999999999</v>
      </c>
      <c r="K264" s="1729">
        <f>SUM(K265:K266)</f>
        <v>0.25157693081761007</v>
      </c>
      <c r="L264" s="1730"/>
      <c r="M264" s="1730"/>
      <c r="N264" s="1734"/>
      <c r="O264" s="1730">
        <f>SUM(O265:O266)</f>
        <v>367.65999999999997</v>
      </c>
      <c r="P264" s="1730">
        <f t="shared" ref="P264:Q264" si="137">SUM(P265:P266)</f>
        <v>88.57</v>
      </c>
      <c r="Q264" s="1735">
        <f t="shared" si="137"/>
        <v>456.23</v>
      </c>
    </row>
    <row r="265" spans="1:17" x14ac:dyDescent="0.25">
      <c r="A265" s="603" t="s">
        <v>1921</v>
      </c>
      <c r="B265" s="741"/>
      <c r="C265" s="604"/>
      <c r="D265" s="605"/>
      <c r="E265" s="605"/>
      <c r="F265" s="606"/>
      <c r="G265" s="605"/>
      <c r="H265" s="605"/>
      <c r="I265" s="607"/>
      <c r="J265" s="739">
        <v>24.000731999999999</v>
      </c>
      <c r="K265" s="604">
        <f t="shared" ref="K265:K266" si="138">J265/159</f>
        <v>0.150948</v>
      </c>
      <c r="L265" s="605">
        <v>9.2629999999999999</v>
      </c>
      <c r="M265" s="605">
        <f>K265*L265*159</f>
        <v>222.318780516</v>
      </c>
      <c r="N265" s="606">
        <v>1</v>
      </c>
      <c r="O265" s="605">
        <f>ROUND(M265*N265,2)</f>
        <v>222.32</v>
      </c>
      <c r="P265" s="605">
        <f t="shared" ref="P265:P266" si="139">ROUND(O265*0.2409,2)</f>
        <v>53.56</v>
      </c>
      <c r="Q265" s="607">
        <f>O265+P265</f>
        <v>275.88</v>
      </c>
    </row>
    <row r="266" spans="1:17" ht="17.25" thickBot="1" x14ac:dyDescent="0.3">
      <c r="A266" s="599" t="s">
        <v>1921</v>
      </c>
      <c r="B266" s="741"/>
      <c r="C266" s="604"/>
      <c r="D266" s="605"/>
      <c r="E266" s="605"/>
      <c r="F266" s="606"/>
      <c r="G266" s="605"/>
      <c r="H266" s="605"/>
      <c r="I266" s="607"/>
      <c r="J266" s="739">
        <v>16</v>
      </c>
      <c r="K266" s="604">
        <f t="shared" si="138"/>
        <v>0.10062893081761007</v>
      </c>
      <c r="L266" s="605">
        <v>9.0839999999999996</v>
      </c>
      <c r="M266" s="605">
        <f>K266*L266*159</f>
        <v>145.34399999999999</v>
      </c>
      <c r="N266" s="606">
        <v>1</v>
      </c>
      <c r="O266" s="605">
        <f>ROUND(M266*N266,2)</f>
        <v>145.34</v>
      </c>
      <c r="P266" s="605">
        <f t="shared" si="139"/>
        <v>35.01</v>
      </c>
      <c r="Q266" s="607">
        <f>O266+P266</f>
        <v>180.35</v>
      </c>
    </row>
    <row r="267" spans="1:17" ht="49.5" x14ac:dyDescent="0.25">
      <c r="A267" s="734" t="s">
        <v>9</v>
      </c>
      <c r="B267" s="1756">
        <f>SUM(B268:B269)</f>
        <v>0</v>
      </c>
      <c r="C267" s="1729">
        <f>SUM(C268:C269)</f>
        <v>0</v>
      </c>
      <c r="D267" s="1730"/>
      <c r="E267" s="1730"/>
      <c r="F267" s="1734"/>
      <c r="G267" s="1730">
        <f>SUM(G268:G269)</f>
        <v>0</v>
      </c>
      <c r="H267" s="1730">
        <f t="shared" ref="H267" si="140">SUM(H268:H269)</f>
        <v>0</v>
      </c>
      <c r="I267" s="1735">
        <f t="shared" ref="I267" si="141">SUM(I268:I269)</f>
        <v>0</v>
      </c>
      <c r="J267" s="1728">
        <f>SUM(J268:J269)</f>
        <v>48</v>
      </c>
      <c r="K267" s="1729">
        <f>SUM(K268:K269)</f>
        <v>0.30188679245283018</v>
      </c>
      <c r="L267" s="1730"/>
      <c r="M267" s="1730"/>
      <c r="N267" s="1734"/>
      <c r="O267" s="1730">
        <f>SUM(O268:O269)</f>
        <v>280.34000000000003</v>
      </c>
      <c r="P267" s="1730">
        <f t="shared" ref="P267:Q267" si="142">SUM(P268:P269)</f>
        <v>67.539999999999992</v>
      </c>
      <c r="Q267" s="1735">
        <f t="shared" si="142"/>
        <v>347.88</v>
      </c>
    </row>
    <row r="268" spans="1:17" ht="33" x14ac:dyDescent="0.25">
      <c r="A268" s="603" t="s">
        <v>1277</v>
      </c>
      <c r="B268" s="741"/>
      <c r="C268" s="604"/>
      <c r="D268" s="605"/>
      <c r="E268" s="605"/>
      <c r="F268" s="606"/>
      <c r="G268" s="605"/>
      <c r="H268" s="605"/>
      <c r="I268" s="607"/>
      <c r="J268" s="739">
        <v>24</v>
      </c>
      <c r="K268" s="604">
        <f t="shared" ref="K268:K269" si="143">J268/159</f>
        <v>0.15094339622641509</v>
      </c>
      <c r="L268" s="605">
        <v>5.9409999999999998</v>
      </c>
      <c r="M268" s="605">
        <f>K268*L268*159</f>
        <v>142.584</v>
      </c>
      <c r="N268" s="606">
        <v>1</v>
      </c>
      <c r="O268" s="605">
        <f>ROUND(M268*N268,2)</f>
        <v>142.58000000000001</v>
      </c>
      <c r="P268" s="605">
        <f t="shared" ref="P268:P269" si="144">ROUND(O268*0.2409,2)</f>
        <v>34.35</v>
      </c>
      <c r="Q268" s="607">
        <f>O268+P268</f>
        <v>176.93</v>
      </c>
    </row>
    <row r="269" spans="1:17" ht="33.75" thickBot="1" x14ac:dyDescent="0.3">
      <c r="A269" s="599" t="s">
        <v>1277</v>
      </c>
      <c r="B269" s="741"/>
      <c r="C269" s="604"/>
      <c r="D269" s="605"/>
      <c r="E269" s="605"/>
      <c r="F269" s="606"/>
      <c r="G269" s="605"/>
      <c r="H269" s="605"/>
      <c r="I269" s="607"/>
      <c r="J269" s="739">
        <v>24</v>
      </c>
      <c r="K269" s="604">
        <f t="shared" si="143"/>
        <v>0.15094339622641509</v>
      </c>
      <c r="L269" s="605">
        <v>5.74</v>
      </c>
      <c r="M269" s="605">
        <f>K269*L269*159</f>
        <v>137.76</v>
      </c>
      <c r="N269" s="606">
        <v>1</v>
      </c>
      <c r="O269" s="605">
        <f>ROUND(M269*N269,2)</f>
        <v>137.76</v>
      </c>
      <c r="P269" s="605">
        <f t="shared" si="144"/>
        <v>33.19</v>
      </c>
      <c r="Q269" s="607">
        <f>O269+P269</f>
        <v>170.95</v>
      </c>
    </row>
    <row r="270" spans="1:17" ht="33" x14ac:dyDescent="0.25">
      <c r="A270" s="736" t="s">
        <v>8</v>
      </c>
      <c r="B270" s="1756">
        <f>B271</f>
        <v>8</v>
      </c>
      <c r="C270" s="1729">
        <f>C271</f>
        <v>5.0314465408805034E-2</v>
      </c>
      <c r="D270" s="1730"/>
      <c r="E270" s="1730"/>
      <c r="F270" s="1734"/>
      <c r="G270" s="1730">
        <f>G271</f>
        <v>13.44</v>
      </c>
      <c r="H270" s="1730">
        <f>H271</f>
        <v>3.24</v>
      </c>
      <c r="I270" s="1735">
        <f>I271</f>
        <v>16.68</v>
      </c>
      <c r="J270" s="1728">
        <f>J271</f>
        <v>0</v>
      </c>
      <c r="K270" s="1729">
        <f>K271</f>
        <v>0</v>
      </c>
      <c r="L270" s="1730"/>
      <c r="M270" s="1730"/>
      <c r="N270" s="1734"/>
      <c r="O270" s="1730">
        <f>O271</f>
        <v>0</v>
      </c>
      <c r="P270" s="1730">
        <f>P271</f>
        <v>0</v>
      </c>
      <c r="Q270" s="1735">
        <f>Q271</f>
        <v>0</v>
      </c>
    </row>
    <row r="271" spans="1:17" ht="17.25" thickBot="1" x14ac:dyDescent="0.3">
      <c r="A271" s="603" t="s">
        <v>182</v>
      </c>
      <c r="B271" s="1757">
        <v>8</v>
      </c>
      <c r="C271" s="604">
        <f t="shared" ref="C271" si="145">B271/159</f>
        <v>5.0314465408805034E-2</v>
      </c>
      <c r="D271" s="605">
        <v>3.36</v>
      </c>
      <c r="E271" s="605">
        <f>C271*D271*159</f>
        <v>26.880000000000003</v>
      </c>
      <c r="F271" s="606">
        <v>0.5</v>
      </c>
      <c r="G271" s="605">
        <f>ROUND(E271*F271,2)</f>
        <v>13.44</v>
      </c>
      <c r="H271" s="605">
        <f t="shared" ref="H271" si="146">ROUND(G271*0.2409,2)</f>
        <v>3.24</v>
      </c>
      <c r="I271" s="607">
        <f>G271+H271</f>
        <v>16.68</v>
      </c>
      <c r="J271" s="740"/>
      <c r="K271" s="604"/>
      <c r="L271" s="605"/>
      <c r="M271" s="605"/>
      <c r="N271" s="606"/>
      <c r="O271" s="605"/>
      <c r="P271" s="605"/>
      <c r="Q271" s="607"/>
    </row>
    <row r="272" spans="1:17" ht="17.25" thickBot="1" x14ac:dyDescent="0.3">
      <c r="A272" s="617" t="s">
        <v>1922</v>
      </c>
      <c r="B272" s="1755">
        <f>B273+B275+B291+B296</f>
        <v>1084</v>
      </c>
      <c r="C272" s="1732">
        <f>C273+C275+C291+C296</f>
        <v>6.8176100628930811</v>
      </c>
      <c r="D272" s="1726"/>
      <c r="E272" s="1726"/>
      <c r="F272" s="1736"/>
      <c r="G272" s="1732">
        <f>G273+G275+G291+G296</f>
        <v>2557.56</v>
      </c>
      <c r="H272" s="1732">
        <f>H273+H275+H291+H296</f>
        <v>616.11</v>
      </c>
      <c r="I272" s="1733">
        <f>I273+I275+I291+I296</f>
        <v>3173.6699999999996</v>
      </c>
      <c r="J272" s="1725">
        <f>J273+J275+J291+J296</f>
        <v>779.99946</v>
      </c>
      <c r="K272" s="1732">
        <f>K273+K275+K291+K296</f>
        <v>4.9056569811320747</v>
      </c>
      <c r="L272" s="1726"/>
      <c r="M272" s="1726"/>
      <c r="N272" s="1736"/>
      <c r="O272" s="1732">
        <f>O273+O275+O291+O296</f>
        <v>3656.1299999999997</v>
      </c>
      <c r="P272" s="1732">
        <f>P273+P275+P291+P296</f>
        <v>880.76</v>
      </c>
      <c r="Q272" s="1733">
        <f>Q273+Q275+Q291+Q296</f>
        <v>4536.8900000000003</v>
      </c>
    </row>
    <row r="273" spans="1:17" ht="33" x14ac:dyDescent="0.25">
      <c r="A273" s="734" t="s">
        <v>1898</v>
      </c>
      <c r="B273" s="1756">
        <f>SUM(B274:B274)</f>
        <v>40</v>
      </c>
      <c r="C273" s="1729">
        <f>SUM(C274:C274)</f>
        <v>0.25157232704402516</v>
      </c>
      <c r="D273" s="1730"/>
      <c r="E273" s="1730"/>
      <c r="F273" s="1734"/>
      <c r="G273" s="1730">
        <f>SUM(G274:G274)</f>
        <v>160.02000000000001</v>
      </c>
      <c r="H273" s="1730">
        <f>SUM(H274:H274)</f>
        <v>38.549999999999997</v>
      </c>
      <c r="I273" s="1735">
        <f>SUM(I274:I274)</f>
        <v>198.57</v>
      </c>
      <c r="J273" s="1728">
        <f>SUM(J274:J274)</f>
        <v>16</v>
      </c>
      <c r="K273" s="1729">
        <f>SUM(K274:K274)</f>
        <v>0.10062893081761007</v>
      </c>
      <c r="L273" s="1730"/>
      <c r="M273" s="1730"/>
      <c r="N273" s="1734"/>
      <c r="O273" s="1730">
        <f>SUM(O274:O274)</f>
        <v>128.02000000000001</v>
      </c>
      <c r="P273" s="1730">
        <f>SUM(P274:P274)</f>
        <v>30.84</v>
      </c>
      <c r="Q273" s="1735">
        <f>SUM(Q274:Q274)</f>
        <v>158.86000000000001</v>
      </c>
    </row>
    <row r="274" spans="1:17" ht="17.25" thickBot="1" x14ac:dyDescent="0.3">
      <c r="A274" s="618" t="s">
        <v>1861</v>
      </c>
      <c r="B274" s="1757">
        <v>40</v>
      </c>
      <c r="C274" s="604">
        <f t="shared" ref="C274" si="147">B274/159</f>
        <v>0.25157232704402516</v>
      </c>
      <c r="D274" s="605">
        <v>8.0009999999999994</v>
      </c>
      <c r="E274" s="605">
        <f>C274*D274*159</f>
        <v>320.04000000000002</v>
      </c>
      <c r="F274" s="606">
        <v>0.5</v>
      </c>
      <c r="G274" s="605">
        <f>ROUND(E274*F274,2)</f>
        <v>160.02000000000001</v>
      </c>
      <c r="H274" s="605">
        <f t="shared" ref="H274:H290" si="148">ROUND(G274*0.2409,2)</f>
        <v>38.549999999999997</v>
      </c>
      <c r="I274" s="607">
        <f>G274+H274</f>
        <v>198.57</v>
      </c>
      <c r="J274" s="739">
        <v>16</v>
      </c>
      <c r="K274" s="604">
        <f t="shared" ref="K274:K288" si="149">J274/159</f>
        <v>0.10062893081761007</v>
      </c>
      <c r="L274" s="605">
        <v>8.0009999999999994</v>
      </c>
      <c r="M274" s="605">
        <f>K274*L274*159</f>
        <v>128.01599999999999</v>
      </c>
      <c r="N274" s="606">
        <v>1</v>
      </c>
      <c r="O274" s="605">
        <f>ROUND(M274*N274,2)</f>
        <v>128.02000000000001</v>
      </c>
      <c r="P274" s="605">
        <f t="shared" ref="P274:P288" si="150">ROUND(O274*0.2409,2)</f>
        <v>30.84</v>
      </c>
      <c r="Q274" s="607">
        <f>O274+P274</f>
        <v>158.86000000000001</v>
      </c>
    </row>
    <row r="275" spans="1:17" ht="49.5" x14ac:dyDescent="0.25">
      <c r="A275" s="734" t="s">
        <v>9</v>
      </c>
      <c r="B275" s="1756">
        <f>SUM(B276:B290)</f>
        <v>552</v>
      </c>
      <c r="C275" s="1729">
        <f>SUM(C276:C290)</f>
        <v>3.4716981132075468</v>
      </c>
      <c r="D275" s="1730"/>
      <c r="E275" s="1730"/>
      <c r="F275" s="1734"/>
      <c r="G275" s="1730">
        <f>SUM(G276:G290)</f>
        <v>1521.24</v>
      </c>
      <c r="H275" s="1730">
        <f>SUM(H276:H290)</f>
        <v>366.46</v>
      </c>
      <c r="I275" s="1735">
        <f>SUM(I276:I290)</f>
        <v>1887.6999999999996</v>
      </c>
      <c r="J275" s="1728">
        <f>SUM(J276:J290)</f>
        <v>403.99946</v>
      </c>
      <c r="K275" s="1729">
        <f>SUM(K276:K290)</f>
        <v>2.5408771069182388</v>
      </c>
      <c r="L275" s="1730"/>
      <c r="M275" s="1730"/>
      <c r="N275" s="1734"/>
      <c r="O275" s="1730">
        <f>SUM(O276:O290)</f>
        <v>2235.0199999999995</v>
      </c>
      <c r="P275" s="1730">
        <f>SUM(P276:P290)</f>
        <v>538.41</v>
      </c>
      <c r="Q275" s="1735">
        <f>SUM(Q276:Q290)</f>
        <v>2773.43</v>
      </c>
    </row>
    <row r="276" spans="1:17" x14ac:dyDescent="0.25">
      <c r="A276" s="603" t="s">
        <v>1283</v>
      </c>
      <c r="B276" s="1757">
        <v>40</v>
      </c>
      <c r="C276" s="604">
        <f t="shared" ref="C276:C295" si="151">B276/159</f>
        <v>0.25157232704402516</v>
      </c>
      <c r="D276" s="605">
        <v>5.7750000000000004</v>
      </c>
      <c r="E276" s="605">
        <f t="shared" ref="E276:E288" si="152">C276*D276*159</f>
        <v>231.00000000000003</v>
      </c>
      <c r="F276" s="609">
        <v>0.5</v>
      </c>
      <c r="G276" s="605">
        <f t="shared" ref="G276:G288" si="153">ROUND(E276*F276,2)</f>
        <v>115.5</v>
      </c>
      <c r="H276" s="605">
        <f t="shared" si="148"/>
        <v>27.82</v>
      </c>
      <c r="I276" s="607">
        <f t="shared" ref="I276:I288" si="154">G276+H276</f>
        <v>143.32</v>
      </c>
      <c r="J276" s="739">
        <v>55.999999999999993</v>
      </c>
      <c r="K276" s="604">
        <f t="shared" si="149"/>
        <v>0.3522012578616352</v>
      </c>
      <c r="L276" s="605">
        <v>5.7750000000000004</v>
      </c>
      <c r="M276" s="605">
        <f>K276*L276*159</f>
        <v>323.40000000000003</v>
      </c>
      <c r="N276" s="609">
        <v>1</v>
      </c>
      <c r="O276" s="605">
        <f>ROUND(M276*N276,2)</f>
        <v>323.39999999999998</v>
      </c>
      <c r="P276" s="605">
        <f t="shared" si="150"/>
        <v>77.91</v>
      </c>
      <c r="Q276" s="607">
        <f>O276+P276</f>
        <v>401.30999999999995</v>
      </c>
    </row>
    <row r="277" spans="1:17" x14ac:dyDescent="0.25">
      <c r="A277" s="603" t="s">
        <v>1283</v>
      </c>
      <c r="B277" s="1757">
        <v>55.999999999999993</v>
      </c>
      <c r="C277" s="604">
        <f t="shared" si="151"/>
        <v>0.3522012578616352</v>
      </c>
      <c r="D277" s="605">
        <v>5.58</v>
      </c>
      <c r="E277" s="605">
        <f t="shared" si="152"/>
        <v>312.47999999999996</v>
      </c>
      <c r="F277" s="609">
        <v>0.5</v>
      </c>
      <c r="G277" s="605">
        <f t="shared" si="153"/>
        <v>156.24</v>
      </c>
      <c r="H277" s="605">
        <f t="shared" si="148"/>
        <v>37.64</v>
      </c>
      <c r="I277" s="607">
        <f t="shared" si="154"/>
        <v>193.88</v>
      </c>
      <c r="J277" s="739">
        <v>24</v>
      </c>
      <c r="K277" s="604">
        <f t="shared" si="149"/>
        <v>0.15094339622641509</v>
      </c>
      <c r="L277" s="605">
        <v>5.58</v>
      </c>
      <c r="M277" s="605">
        <f t="shared" ref="M277:M305" si="155">K277*L277*159</f>
        <v>133.92000000000002</v>
      </c>
      <c r="N277" s="609">
        <v>1</v>
      </c>
      <c r="O277" s="605">
        <f t="shared" ref="O277:O288" si="156">ROUND(M277*N277,2)</f>
        <v>133.91999999999999</v>
      </c>
      <c r="P277" s="605">
        <f t="shared" si="150"/>
        <v>32.26</v>
      </c>
      <c r="Q277" s="607">
        <f t="shared" ref="Q277:Q288" si="157">O277+P277</f>
        <v>166.17999999999998</v>
      </c>
    </row>
    <row r="278" spans="1:17" x14ac:dyDescent="0.25">
      <c r="A278" s="603" t="s">
        <v>1283</v>
      </c>
      <c r="B278" s="1757">
        <v>12</v>
      </c>
      <c r="C278" s="604">
        <f t="shared" si="151"/>
        <v>7.5471698113207544E-2</v>
      </c>
      <c r="D278" s="605">
        <v>5.7750000000000004</v>
      </c>
      <c r="E278" s="605">
        <f t="shared" si="152"/>
        <v>69.3</v>
      </c>
      <c r="F278" s="609">
        <v>0.5</v>
      </c>
      <c r="G278" s="605">
        <f t="shared" si="153"/>
        <v>34.65</v>
      </c>
      <c r="H278" s="605">
        <f t="shared" si="148"/>
        <v>8.35</v>
      </c>
      <c r="I278" s="607">
        <f t="shared" si="154"/>
        <v>43</v>
      </c>
      <c r="J278" s="739">
        <v>32</v>
      </c>
      <c r="K278" s="604">
        <f t="shared" si="149"/>
        <v>0.20125786163522014</v>
      </c>
      <c r="L278" s="605">
        <v>5.7750000000000004</v>
      </c>
      <c r="M278" s="605">
        <f t="shared" si="155"/>
        <v>184.80000000000004</v>
      </c>
      <c r="N278" s="609">
        <v>1</v>
      </c>
      <c r="O278" s="605">
        <f t="shared" si="156"/>
        <v>184.8</v>
      </c>
      <c r="P278" s="605">
        <f t="shared" si="150"/>
        <v>44.52</v>
      </c>
      <c r="Q278" s="607">
        <f t="shared" si="157"/>
        <v>229.32000000000002</v>
      </c>
    </row>
    <row r="279" spans="1:17" x14ac:dyDescent="0.25">
      <c r="A279" s="603" t="s">
        <v>1283</v>
      </c>
      <c r="B279" s="1757">
        <v>55.999999999999993</v>
      </c>
      <c r="C279" s="604">
        <f t="shared" si="151"/>
        <v>0.3522012578616352</v>
      </c>
      <c r="D279" s="605">
        <v>5.7750000000000004</v>
      </c>
      <c r="E279" s="605">
        <f t="shared" si="152"/>
        <v>323.40000000000003</v>
      </c>
      <c r="F279" s="609">
        <v>0.5</v>
      </c>
      <c r="G279" s="605">
        <f t="shared" si="153"/>
        <v>161.69999999999999</v>
      </c>
      <c r="H279" s="605">
        <f t="shared" si="148"/>
        <v>38.950000000000003</v>
      </c>
      <c r="I279" s="607">
        <f t="shared" si="154"/>
        <v>200.64999999999998</v>
      </c>
      <c r="J279" s="740"/>
      <c r="K279" s="604"/>
      <c r="L279" s="610"/>
      <c r="M279" s="610"/>
      <c r="N279" s="610"/>
      <c r="O279" s="610"/>
      <c r="P279" s="605"/>
      <c r="Q279" s="611"/>
    </row>
    <row r="280" spans="1:17" x14ac:dyDescent="0.25">
      <c r="A280" s="603" t="s">
        <v>1283</v>
      </c>
      <c r="B280" s="1757">
        <v>24</v>
      </c>
      <c r="C280" s="604">
        <f t="shared" si="151"/>
        <v>0.15094339622641509</v>
      </c>
      <c r="D280" s="605">
        <v>5.6639999999999997</v>
      </c>
      <c r="E280" s="605">
        <f t="shared" si="152"/>
        <v>135.93599999999998</v>
      </c>
      <c r="F280" s="609">
        <v>0.5</v>
      </c>
      <c r="G280" s="605">
        <f t="shared" si="153"/>
        <v>67.97</v>
      </c>
      <c r="H280" s="605">
        <f t="shared" si="148"/>
        <v>16.37</v>
      </c>
      <c r="I280" s="607">
        <f t="shared" si="154"/>
        <v>84.34</v>
      </c>
      <c r="J280" s="739">
        <v>48</v>
      </c>
      <c r="K280" s="604">
        <f t="shared" si="149"/>
        <v>0.30188679245283018</v>
      </c>
      <c r="L280" s="605">
        <v>5.6639999999999997</v>
      </c>
      <c r="M280" s="605">
        <f t="shared" si="155"/>
        <v>271.87199999999996</v>
      </c>
      <c r="N280" s="609">
        <v>1</v>
      </c>
      <c r="O280" s="605">
        <f t="shared" si="156"/>
        <v>271.87</v>
      </c>
      <c r="P280" s="605">
        <f t="shared" si="150"/>
        <v>65.489999999999995</v>
      </c>
      <c r="Q280" s="607">
        <f t="shared" si="157"/>
        <v>337.36</v>
      </c>
    </row>
    <row r="281" spans="1:17" x14ac:dyDescent="0.25">
      <c r="A281" s="603" t="s">
        <v>1283</v>
      </c>
      <c r="B281" s="1757">
        <v>48</v>
      </c>
      <c r="C281" s="604">
        <f t="shared" si="151"/>
        <v>0.30188679245283018</v>
      </c>
      <c r="D281" s="605">
        <v>5.6639999999999997</v>
      </c>
      <c r="E281" s="605">
        <f t="shared" si="152"/>
        <v>271.87199999999996</v>
      </c>
      <c r="F281" s="609">
        <v>0.5</v>
      </c>
      <c r="G281" s="605">
        <f t="shared" si="153"/>
        <v>135.94</v>
      </c>
      <c r="H281" s="605">
        <f t="shared" si="148"/>
        <v>32.75</v>
      </c>
      <c r="I281" s="607">
        <f t="shared" si="154"/>
        <v>168.69</v>
      </c>
      <c r="J281" s="739">
        <v>23.999459999999999</v>
      </c>
      <c r="K281" s="604">
        <f t="shared" si="149"/>
        <v>0.15093999999999999</v>
      </c>
      <c r="L281" s="605">
        <v>5.6639999999999997</v>
      </c>
      <c r="M281" s="605">
        <f t="shared" si="155"/>
        <v>135.93294143999998</v>
      </c>
      <c r="N281" s="609">
        <v>1</v>
      </c>
      <c r="O281" s="605">
        <f t="shared" si="156"/>
        <v>135.93</v>
      </c>
      <c r="P281" s="605">
        <f t="shared" si="150"/>
        <v>32.75</v>
      </c>
      <c r="Q281" s="607">
        <f t="shared" si="157"/>
        <v>168.68</v>
      </c>
    </row>
    <row r="282" spans="1:17" x14ac:dyDescent="0.25">
      <c r="A282" s="603" t="s">
        <v>1283</v>
      </c>
      <c r="B282" s="1757">
        <v>55.999999999999993</v>
      </c>
      <c r="C282" s="604">
        <f t="shared" si="151"/>
        <v>0.3522012578616352</v>
      </c>
      <c r="D282" s="605">
        <v>5.58</v>
      </c>
      <c r="E282" s="605">
        <f t="shared" si="152"/>
        <v>312.47999999999996</v>
      </c>
      <c r="F282" s="609">
        <v>0.5</v>
      </c>
      <c r="G282" s="605">
        <f t="shared" si="153"/>
        <v>156.24</v>
      </c>
      <c r="H282" s="605">
        <f t="shared" si="148"/>
        <v>37.64</v>
      </c>
      <c r="I282" s="607">
        <f t="shared" si="154"/>
        <v>193.88</v>
      </c>
      <c r="J282" s="739">
        <v>72</v>
      </c>
      <c r="K282" s="604">
        <f t="shared" si="149"/>
        <v>0.45283018867924529</v>
      </c>
      <c r="L282" s="605">
        <v>5.58</v>
      </c>
      <c r="M282" s="605">
        <f t="shared" si="155"/>
        <v>401.76000000000005</v>
      </c>
      <c r="N282" s="609">
        <v>1</v>
      </c>
      <c r="O282" s="605">
        <f t="shared" si="156"/>
        <v>401.76</v>
      </c>
      <c r="P282" s="605">
        <f t="shared" si="150"/>
        <v>96.78</v>
      </c>
      <c r="Q282" s="607">
        <f t="shared" si="157"/>
        <v>498.53999999999996</v>
      </c>
    </row>
    <row r="283" spans="1:17" x14ac:dyDescent="0.25">
      <c r="A283" s="603" t="s">
        <v>1283</v>
      </c>
      <c r="B283" s="1757">
        <v>36</v>
      </c>
      <c r="C283" s="604">
        <f t="shared" si="151"/>
        <v>0.22641509433962265</v>
      </c>
      <c r="D283" s="605">
        <v>5.6639999999999997</v>
      </c>
      <c r="E283" s="605">
        <f t="shared" si="152"/>
        <v>203.904</v>
      </c>
      <c r="F283" s="609">
        <v>0.5</v>
      </c>
      <c r="G283" s="605">
        <f t="shared" si="153"/>
        <v>101.95</v>
      </c>
      <c r="H283" s="605">
        <f t="shared" si="148"/>
        <v>24.56</v>
      </c>
      <c r="I283" s="607">
        <f t="shared" si="154"/>
        <v>126.51</v>
      </c>
      <c r="J283" s="740"/>
      <c r="K283" s="604"/>
      <c r="L283" s="610"/>
      <c r="M283" s="610"/>
      <c r="N283" s="610"/>
      <c r="O283" s="610"/>
      <c r="P283" s="605"/>
      <c r="Q283" s="611"/>
    </row>
    <row r="284" spans="1:17" x14ac:dyDescent="0.25">
      <c r="A284" s="603" t="s">
        <v>1283</v>
      </c>
      <c r="B284" s="1757">
        <v>24</v>
      </c>
      <c r="C284" s="604">
        <f t="shared" si="151"/>
        <v>0.15094339622641509</v>
      </c>
      <c r="D284" s="605">
        <v>5.58</v>
      </c>
      <c r="E284" s="605">
        <f t="shared" si="152"/>
        <v>133.92000000000002</v>
      </c>
      <c r="F284" s="609">
        <v>0.5</v>
      </c>
      <c r="G284" s="605">
        <f t="shared" si="153"/>
        <v>66.959999999999994</v>
      </c>
      <c r="H284" s="605">
        <f t="shared" si="148"/>
        <v>16.13</v>
      </c>
      <c r="I284" s="607">
        <f t="shared" si="154"/>
        <v>83.089999999999989</v>
      </c>
      <c r="J284" s="740"/>
      <c r="K284" s="604"/>
      <c r="L284" s="610"/>
      <c r="M284" s="610"/>
      <c r="N284" s="610"/>
      <c r="O284" s="610"/>
      <c r="P284" s="605"/>
      <c r="Q284" s="611"/>
    </row>
    <row r="285" spans="1:17" x14ac:dyDescent="0.25">
      <c r="A285" s="603" t="s">
        <v>1283</v>
      </c>
      <c r="B285" s="1757">
        <v>40</v>
      </c>
      <c r="C285" s="604">
        <f t="shared" si="151"/>
        <v>0.25157232704402516</v>
      </c>
      <c r="D285" s="605">
        <v>5.7750000000000004</v>
      </c>
      <c r="E285" s="605">
        <f t="shared" si="152"/>
        <v>231.00000000000003</v>
      </c>
      <c r="F285" s="609">
        <v>0.5</v>
      </c>
      <c r="G285" s="605">
        <f t="shared" si="153"/>
        <v>115.5</v>
      </c>
      <c r="H285" s="605">
        <f t="shared" si="148"/>
        <v>27.82</v>
      </c>
      <c r="I285" s="607">
        <f t="shared" si="154"/>
        <v>143.32</v>
      </c>
      <c r="J285" s="739">
        <v>20</v>
      </c>
      <c r="K285" s="604">
        <f t="shared" si="149"/>
        <v>0.12578616352201258</v>
      </c>
      <c r="L285" s="605">
        <v>5.7750000000000004</v>
      </c>
      <c r="M285" s="605">
        <f t="shared" si="155"/>
        <v>115.50000000000001</v>
      </c>
      <c r="N285" s="609">
        <v>1</v>
      </c>
      <c r="O285" s="605">
        <f t="shared" si="156"/>
        <v>115.5</v>
      </c>
      <c r="P285" s="605">
        <f t="shared" si="150"/>
        <v>27.82</v>
      </c>
      <c r="Q285" s="607">
        <f t="shared" si="157"/>
        <v>143.32</v>
      </c>
    </row>
    <row r="286" spans="1:17" x14ac:dyDescent="0.25">
      <c r="A286" s="603" t="s">
        <v>1217</v>
      </c>
      <c r="B286" s="1757">
        <v>48</v>
      </c>
      <c r="C286" s="604">
        <f t="shared" si="151"/>
        <v>0.30188679245283018</v>
      </c>
      <c r="D286" s="605">
        <v>5.72</v>
      </c>
      <c r="E286" s="605">
        <f t="shared" si="152"/>
        <v>274.56</v>
      </c>
      <c r="F286" s="606">
        <v>0.5</v>
      </c>
      <c r="G286" s="605">
        <f t="shared" si="153"/>
        <v>137.28</v>
      </c>
      <c r="H286" s="605">
        <f t="shared" si="148"/>
        <v>33.07</v>
      </c>
      <c r="I286" s="607">
        <f t="shared" si="154"/>
        <v>170.35</v>
      </c>
      <c r="J286" s="739">
        <v>48</v>
      </c>
      <c r="K286" s="604">
        <f t="shared" si="149"/>
        <v>0.30188679245283018</v>
      </c>
      <c r="L286" s="605">
        <v>5.72</v>
      </c>
      <c r="M286" s="605">
        <f t="shared" si="155"/>
        <v>274.56</v>
      </c>
      <c r="N286" s="606">
        <v>1</v>
      </c>
      <c r="O286" s="605">
        <f t="shared" si="156"/>
        <v>274.56</v>
      </c>
      <c r="P286" s="605">
        <f t="shared" si="150"/>
        <v>66.14</v>
      </c>
      <c r="Q286" s="607">
        <f t="shared" si="157"/>
        <v>340.7</v>
      </c>
    </row>
    <row r="287" spans="1:17" x14ac:dyDescent="0.25">
      <c r="A287" s="603" t="s">
        <v>692</v>
      </c>
      <c r="B287" s="1757">
        <v>24</v>
      </c>
      <c r="C287" s="604">
        <f t="shared" si="151"/>
        <v>0.15094339622641509</v>
      </c>
      <c r="D287" s="605">
        <v>4.75</v>
      </c>
      <c r="E287" s="605">
        <f t="shared" si="152"/>
        <v>113.99999999999999</v>
      </c>
      <c r="F287" s="606">
        <v>0.5</v>
      </c>
      <c r="G287" s="605">
        <f t="shared" si="153"/>
        <v>57</v>
      </c>
      <c r="H287" s="605">
        <f t="shared" si="148"/>
        <v>13.73</v>
      </c>
      <c r="I287" s="607">
        <f t="shared" si="154"/>
        <v>70.73</v>
      </c>
      <c r="J287" s="740"/>
      <c r="K287" s="604"/>
      <c r="L287" s="610"/>
      <c r="M287" s="610"/>
      <c r="N287" s="610"/>
      <c r="O287" s="610"/>
      <c r="P287" s="605"/>
      <c r="Q287" s="611"/>
    </row>
    <row r="288" spans="1:17" x14ac:dyDescent="0.25">
      <c r="A288" s="603" t="s">
        <v>692</v>
      </c>
      <c r="B288" s="1757">
        <v>64</v>
      </c>
      <c r="C288" s="604">
        <f t="shared" si="151"/>
        <v>0.40251572327044027</v>
      </c>
      <c r="D288" s="605">
        <v>4.9160000000000004</v>
      </c>
      <c r="E288" s="605">
        <f t="shared" si="152"/>
        <v>314.62400000000002</v>
      </c>
      <c r="F288" s="606">
        <v>0.5</v>
      </c>
      <c r="G288" s="605">
        <f t="shared" si="153"/>
        <v>157.31</v>
      </c>
      <c r="H288" s="605">
        <f t="shared" si="148"/>
        <v>37.9</v>
      </c>
      <c r="I288" s="607">
        <f t="shared" si="154"/>
        <v>195.21</v>
      </c>
      <c r="J288" s="739">
        <v>80</v>
      </c>
      <c r="K288" s="604">
        <f t="shared" si="149"/>
        <v>0.50314465408805031</v>
      </c>
      <c r="L288" s="605">
        <v>4.9160000000000004</v>
      </c>
      <c r="M288" s="605">
        <f t="shared" si="155"/>
        <v>393.28000000000003</v>
      </c>
      <c r="N288" s="606">
        <v>1</v>
      </c>
      <c r="O288" s="605">
        <f t="shared" si="156"/>
        <v>393.28</v>
      </c>
      <c r="P288" s="605">
        <f t="shared" si="150"/>
        <v>94.74</v>
      </c>
      <c r="Q288" s="607">
        <f t="shared" si="157"/>
        <v>488.02</v>
      </c>
    </row>
    <row r="289" spans="1:17" x14ac:dyDescent="0.25">
      <c r="A289" s="603" t="s">
        <v>692</v>
      </c>
      <c r="B289" s="741"/>
      <c r="C289" s="604"/>
      <c r="D289" s="605"/>
      <c r="E289" s="605"/>
      <c r="F289" s="606"/>
      <c r="G289" s="605"/>
      <c r="H289" s="605"/>
      <c r="I289" s="607"/>
      <c r="J289" s="740"/>
      <c r="K289" s="610"/>
      <c r="L289" s="610"/>
      <c r="M289" s="610"/>
      <c r="N289" s="610"/>
      <c r="O289" s="610"/>
      <c r="P289" s="610"/>
      <c r="Q289" s="611"/>
    </row>
    <row r="290" spans="1:17" ht="17.25" thickBot="1" x14ac:dyDescent="0.3">
      <c r="A290" s="613" t="s">
        <v>692</v>
      </c>
      <c r="B290" s="1757">
        <v>24</v>
      </c>
      <c r="C290" s="604">
        <f t="shared" si="151"/>
        <v>0.15094339622641509</v>
      </c>
      <c r="D290" s="605">
        <v>4.75</v>
      </c>
      <c r="E290" s="605">
        <f>C290*D290*159</f>
        <v>113.99999999999999</v>
      </c>
      <c r="F290" s="606">
        <v>0.5</v>
      </c>
      <c r="G290" s="605">
        <f>ROUND(E290*F290,2)</f>
        <v>57</v>
      </c>
      <c r="H290" s="605">
        <f t="shared" si="148"/>
        <v>13.73</v>
      </c>
      <c r="I290" s="607">
        <f t="shared" ref="I290:I299" si="158">G290+H290</f>
        <v>70.73</v>
      </c>
      <c r="J290" s="740"/>
      <c r="K290" s="610"/>
      <c r="L290" s="610"/>
      <c r="M290" s="610"/>
      <c r="N290" s="610"/>
      <c r="O290" s="610"/>
      <c r="P290" s="610"/>
      <c r="Q290" s="611"/>
    </row>
    <row r="291" spans="1:17" ht="49.5" x14ac:dyDescent="0.25">
      <c r="A291" s="734" t="s">
        <v>1900</v>
      </c>
      <c r="B291" s="1756">
        <f>SUM(B292:B295)</f>
        <v>176</v>
      </c>
      <c r="C291" s="1729">
        <f>SUM(C292:C295)</f>
        <v>1.1069182389937107</v>
      </c>
      <c r="D291" s="1730"/>
      <c r="E291" s="1730"/>
      <c r="F291" s="1734"/>
      <c r="G291" s="1730">
        <f>SUM(G292:G295)</f>
        <v>331.34000000000003</v>
      </c>
      <c r="H291" s="1730">
        <f>SUM(H292:H295)</f>
        <v>79.81</v>
      </c>
      <c r="I291" s="1735">
        <f t="shared" si="158"/>
        <v>411.15000000000003</v>
      </c>
      <c r="J291" s="1728">
        <f>SUM(J292:J295)</f>
        <v>144</v>
      </c>
      <c r="K291" s="1729">
        <f>SUM(K292:K295)</f>
        <v>0.90566037735849059</v>
      </c>
      <c r="L291" s="1730"/>
      <c r="M291" s="1730"/>
      <c r="N291" s="1734"/>
      <c r="O291" s="1730">
        <f>SUM(O292:O295)</f>
        <v>542.69000000000005</v>
      </c>
      <c r="P291" s="1730">
        <f>SUM(P292:P295)</f>
        <v>130.72999999999999</v>
      </c>
      <c r="Q291" s="1735">
        <f>SUM(Q292:Q295)</f>
        <v>673.42000000000007</v>
      </c>
    </row>
    <row r="292" spans="1:17" x14ac:dyDescent="0.25">
      <c r="A292" s="603" t="s">
        <v>193</v>
      </c>
      <c r="B292" s="1757">
        <v>48</v>
      </c>
      <c r="C292" s="604">
        <f t="shared" si="151"/>
        <v>0.30188679245283018</v>
      </c>
      <c r="D292" s="605">
        <v>3.806</v>
      </c>
      <c r="E292" s="605">
        <f>C292*D292*159</f>
        <v>182.68799999999999</v>
      </c>
      <c r="F292" s="606">
        <v>0.5</v>
      </c>
      <c r="G292" s="605">
        <f>ROUND(E292*F292,2)</f>
        <v>91.34</v>
      </c>
      <c r="H292" s="605">
        <f t="shared" ref="H292:H295" si="159">ROUND(G292*0.2409,2)</f>
        <v>22</v>
      </c>
      <c r="I292" s="607">
        <f t="shared" si="158"/>
        <v>113.34</v>
      </c>
      <c r="J292" s="739">
        <v>48</v>
      </c>
      <c r="K292" s="604">
        <f t="shared" ref="K292:K305" si="160">J292/159</f>
        <v>0.30188679245283018</v>
      </c>
      <c r="L292" s="605">
        <v>3.806</v>
      </c>
      <c r="M292" s="605">
        <f t="shared" si="155"/>
        <v>182.68799999999999</v>
      </c>
      <c r="N292" s="606">
        <v>1</v>
      </c>
      <c r="O292" s="605">
        <f t="shared" ref="O292:O295" si="161">ROUND(M292*N292,2)</f>
        <v>182.69</v>
      </c>
      <c r="P292" s="605">
        <f t="shared" ref="P292:P295" si="162">ROUND(O292*0.2409,2)</f>
        <v>44.01</v>
      </c>
      <c r="Q292" s="607">
        <f t="shared" ref="Q292:Q295" si="163">O292+P292</f>
        <v>226.7</v>
      </c>
    </row>
    <row r="293" spans="1:17" x14ac:dyDescent="0.25">
      <c r="A293" s="603" t="s">
        <v>193</v>
      </c>
      <c r="B293" s="1757">
        <v>48</v>
      </c>
      <c r="C293" s="604">
        <f t="shared" si="151"/>
        <v>0.30188679245283018</v>
      </c>
      <c r="D293" s="605">
        <v>3.75</v>
      </c>
      <c r="E293" s="605">
        <f>C293*D293*159</f>
        <v>180</v>
      </c>
      <c r="F293" s="606">
        <v>0.5</v>
      </c>
      <c r="G293" s="605">
        <f>ROUND(E293*F293,2)</f>
        <v>90</v>
      </c>
      <c r="H293" s="605">
        <f t="shared" si="159"/>
        <v>21.68</v>
      </c>
      <c r="I293" s="607">
        <f t="shared" si="158"/>
        <v>111.68</v>
      </c>
      <c r="J293" s="739">
        <v>24</v>
      </c>
      <c r="K293" s="604">
        <f t="shared" si="160"/>
        <v>0.15094339622641509</v>
      </c>
      <c r="L293" s="605">
        <v>3.75</v>
      </c>
      <c r="M293" s="605">
        <f t="shared" si="155"/>
        <v>90</v>
      </c>
      <c r="N293" s="606">
        <v>1</v>
      </c>
      <c r="O293" s="605">
        <f t="shared" si="161"/>
        <v>90</v>
      </c>
      <c r="P293" s="605">
        <f t="shared" si="162"/>
        <v>21.68</v>
      </c>
      <c r="Q293" s="607">
        <f t="shared" si="163"/>
        <v>111.68</v>
      </c>
    </row>
    <row r="294" spans="1:17" x14ac:dyDescent="0.25">
      <c r="A294" s="603" t="s">
        <v>193</v>
      </c>
      <c r="B294" s="1757">
        <v>55.999999999999993</v>
      </c>
      <c r="C294" s="604">
        <f t="shared" si="151"/>
        <v>0.3522012578616352</v>
      </c>
      <c r="D294" s="605">
        <v>3.75</v>
      </c>
      <c r="E294" s="605">
        <f>C294*D294*159</f>
        <v>210</v>
      </c>
      <c r="F294" s="606">
        <v>0.5</v>
      </c>
      <c r="G294" s="605">
        <f>ROUND(E294*F294,2)</f>
        <v>105</v>
      </c>
      <c r="H294" s="605">
        <f t="shared" si="159"/>
        <v>25.29</v>
      </c>
      <c r="I294" s="607">
        <f t="shared" si="158"/>
        <v>130.29</v>
      </c>
      <c r="J294" s="739">
        <v>48</v>
      </c>
      <c r="K294" s="604">
        <f t="shared" si="160"/>
        <v>0.30188679245283018</v>
      </c>
      <c r="L294" s="605">
        <v>3.75</v>
      </c>
      <c r="M294" s="605">
        <f t="shared" si="155"/>
        <v>180</v>
      </c>
      <c r="N294" s="606">
        <v>1</v>
      </c>
      <c r="O294" s="605">
        <f t="shared" si="161"/>
        <v>180</v>
      </c>
      <c r="P294" s="605">
        <f t="shared" si="162"/>
        <v>43.36</v>
      </c>
      <c r="Q294" s="607">
        <f t="shared" si="163"/>
        <v>223.36</v>
      </c>
    </row>
    <row r="295" spans="1:17" ht="17.25" thickBot="1" x14ac:dyDescent="0.3">
      <c r="A295" s="603" t="s">
        <v>193</v>
      </c>
      <c r="B295" s="1757">
        <v>24</v>
      </c>
      <c r="C295" s="604">
        <f t="shared" si="151"/>
        <v>0.15094339622641509</v>
      </c>
      <c r="D295" s="605">
        <v>3.75</v>
      </c>
      <c r="E295" s="605">
        <f>C295*D295*159</f>
        <v>90</v>
      </c>
      <c r="F295" s="606">
        <v>0.5</v>
      </c>
      <c r="G295" s="605">
        <f>ROUND(E295*F295,2)</f>
        <v>45</v>
      </c>
      <c r="H295" s="605">
        <f t="shared" si="159"/>
        <v>10.84</v>
      </c>
      <c r="I295" s="607">
        <f t="shared" si="158"/>
        <v>55.84</v>
      </c>
      <c r="J295" s="739">
        <v>24</v>
      </c>
      <c r="K295" s="604">
        <f t="shared" si="160"/>
        <v>0.15094339622641509</v>
      </c>
      <c r="L295" s="605">
        <v>3.75</v>
      </c>
      <c r="M295" s="605">
        <f t="shared" si="155"/>
        <v>90</v>
      </c>
      <c r="N295" s="606">
        <v>1</v>
      </c>
      <c r="O295" s="605">
        <f t="shared" si="161"/>
        <v>90</v>
      </c>
      <c r="P295" s="605">
        <f t="shared" si="162"/>
        <v>21.68</v>
      </c>
      <c r="Q295" s="607">
        <f t="shared" si="163"/>
        <v>111.68</v>
      </c>
    </row>
    <row r="296" spans="1:17" ht="33" x14ac:dyDescent="0.25">
      <c r="A296" s="734" t="s">
        <v>8</v>
      </c>
      <c r="B296" s="1756">
        <f>SUM(B297:B305)</f>
        <v>316</v>
      </c>
      <c r="C296" s="1729">
        <f>SUM(C297:C305)</f>
        <v>1.9874213836477987</v>
      </c>
      <c r="D296" s="1730"/>
      <c r="E296" s="1730"/>
      <c r="F296" s="1734"/>
      <c r="G296" s="1730">
        <f>SUM(G297:G305)</f>
        <v>544.95999999999992</v>
      </c>
      <c r="H296" s="1730">
        <f>SUM(H297:H305)</f>
        <v>131.29000000000002</v>
      </c>
      <c r="I296" s="1735">
        <f t="shared" si="158"/>
        <v>676.25</v>
      </c>
      <c r="J296" s="1728">
        <f>SUM(J297:J305)</f>
        <v>216</v>
      </c>
      <c r="K296" s="1729">
        <f>SUM(K297:K305)</f>
        <v>1.3584905660377358</v>
      </c>
      <c r="L296" s="1730"/>
      <c r="M296" s="1730"/>
      <c r="N296" s="1734"/>
      <c r="O296" s="1730">
        <f>SUM(O297:O305)</f>
        <v>750.40000000000009</v>
      </c>
      <c r="P296" s="1730">
        <f>SUM(P297:P305)</f>
        <v>180.78</v>
      </c>
      <c r="Q296" s="1735">
        <f>SUM(Q297:Q305)</f>
        <v>931.18</v>
      </c>
    </row>
    <row r="297" spans="1:17" x14ac:dyDescent="0.25">
      <c r="A297" s="603" t="s">
        <v>182</v>
      </c>
      <c r="B297" s="1757">
        <v>48</v>
      </c>
      <c r="C297" s="604">
        <f t="shared" ref="C297:C305" si="164">B297/159</f>
        <v>0.30188679245283018</v>
      </c>
      <c r="D297" s="605">
        <v>3.36</v>
      </c>
      <c r="E297" s="605">
        <f>C297*D297*159</f>
        <v>161.27999999999997</v>
      </c>
      <c r="F297" s="606">
        <v>0.5</v>
      </c>
      <c r="G297" s="605">
        <f>ROUND(E297*F297,2)</f>
        <v>80.64</v>
      </c>
      <c r="H297" s="605">
        <f t="shared" ref="H297:H305" si="165">ROUND(G297*0.2409,2)</f>
        <v>19.43</v>
      </c>
      <c r="I297" s="607">
        <f t="shared" si="158"/>
        <v>100.07</v>
      </c>
      <c r="J297" s="739">
        <v>48</v>
      </c>
      <c r="K297" s="604">
        <f t="shared" si="160"/>
        <v>0.30188679245283018</v>
      </c>
      <c r="L297" s="605">
        <v>3.36</v>
      </c>
      <c r="M297" s="605">
        <f t="shared" si="155"/>
        <v>161.27999999999997</v>
      </c>
      <c r="N297" s="606">
        <v>1</v>
      </c>
      <c r="O297" s="605">
        <f t="shared" ref="O297:O305" si="166">ROUND(M297*N297,2)</f>
        <v>161.28</v>
      </c>
      <c r="P297" s="605">
        <f t="shared" ref="P297:P305" si="167">ROUND(O297*0.2409,2)</f>
        <v>38.85</v>
      </c>
      <c r="Q297" s="607">
        <f t="shared" ref="Q297:Q305" si="168">O297+P297</f>
        <v>200.13</v>
      </c>
    </row>
    <row r="298" spans="1:17" x14ac:dyDescent="0.25">
      <c r="A298" s="603" t="s">
        <v>182</v>
      </c>
      <c r="B298" s="1757">
        <v>64</v>
      </c>
      <c r="C298" s="604">
        <f t="shared" si="164"/>
        <v>0.40251572327044027</v>
      </c>
      <c r="D298" s="605">
        <v>3.36</v>
      </c>
      <c r="E298" s="605">
        <f>C298*D298*159</f>
        <v>215.04000000000002</v>
      </c>
      <c r="F298" s="606">
        <v>0.5</v>
      </c>
      <c r="G298" s="605">
        <f>ROUND(E298*F298,2)</f>
        <v>107.52</v>
      </c>
      <c r="H298" s="605">
        <f t="shared" si="165"/>
        <v>25.9</v>
      </c>
      <c r="I298" s="607">
        <f t="shared" si="158"/>
        <v>133.41999999999999</v>
      </c>
      <c r="J298" s="739">
        <v>8</v>
      </c>
      <c r="K298" s="604">
        <f t="shared" si="160"/>
        <v>5.0314465408805034E-2</v>
      </c>
      <c r="L298" s="605">
        <v>3.36</v>
      </c>
      <c r="M298" s="605">
        <f t="shared" si="155"/>
        <v>26.880000000000003</v>
      </c>
      <c r="N298" s="606">
        <v>1</v>
      </c>
      <c r="O298" s="605">
        <f t="shared" si="166"/>
        <v>26.88</v>
      </c>
      <c r="P298" s="605">
        <f t="shared" si="167"/>
        <v>6.48</v>
      </c>
      <c r="Q298" s="607">
        <f t="shared" si="168"/>
        <v>33.36</v>
      </c>
    </row>
    <row r="299" spans="1:17" x14ac:dyDescent="0.25">
      <c r="A299" s="603" t="s">
        <v>182</v>
      </c>
      <c r="B299" s="1757">
        <v>20</v>
      </c>
      <c r="C299" s="604">
        <f t="shared" si="164"/>
        <v>0.12578616352201258</v>
      </c>
      <c r="D299" s="605">
        <v>3.36</v>
      </c>
      <c r="E299" s="605">
        <f>C299*D299*159</f>
        <v>67.199999999999989</v>
      </c>
      <c r="F299" s="606">
        <v>0.5</v>
      </c>
      <c r="G299" s="605">
        <f>ROUND(E299*F299,2)</f>
        <v>33.6</v>
      </c>
      <c r="H299" s="605">
        <f t="shared" si="165"/>
        <v>8.09</v>
      </c>
      <c r="I299" s="607">
        <f t="shared" si="158"/>
        <v>41.69</v>
      </c>
      <c r="J299" s="739">
        <v>16</v>
      </c>
      <c r="K299" s="604">
        <f t="shared" si="160"/>
        <v>0.10062893081761007</v>
      </c>
      <c r="L299" s="605">
        <v>3.36</v>
      </c>
      <c r="M299" s="605">
        <f t="shared" si="155"/>
        <v>53.760000000000005</v>
      </c>
      <c r="N299" s="606">
        <v>1</v>
      </c>
      <c r="O299" s="605">
        <f t="shared" si="166"/>
        <v>53.76</v>
      </c>
      <c r="P299" s="605">
        <f t="shared" si="167"/>
        <v>12.95</v>
      </c>
      <c r="Q299" s="607">
        <f t="shared" si="168"/>
        <v>66.709999999999994</v>
      </c>
    </row>
    <row r="300" spans="1:17" x14ac:dyDescent="0.25">
      <c r="A300" s="603" t="s">
        <v>182</v>
      </c>
      <c r="B300" s="741"/>
      <c r="C300" s="604"/>
      <c r="D300" s="605"/>
      <c r="E300" s="605"/>
      <c r="F300" s="606"/>
      <c r="G300" s="605"/>
      <c r="H300" s="605"/>
      <c r="I300" s="607"/>
      <c r="J300" s="739">
        <v>24</v>
      </c>
      <c r="K300" s="604">
        <f t="shared" si="160"/>
        <v>0.15094339622641509</v>
      </c>
      <c r="L300" s="605">
        <v>3.36</v>
      </c>
      <c r="M300" s="605">
        <f t="shared" si="155"/>
        <v>80.639999999999986</v>
      </c>
      <c r="N300" s="606">
        <v>1</v>
      </c>
      <c r="O300" s="605">
        <f t="shared" si="166"/>
        <v>80.64</v>
      </c>
      <c r="P300" s="605">
        <f t="shared" si="167"/>
        <v>19.43</v>
      </c>
      <c r="Q300" s="607">
        <f t="shared" si="168"/>
        <v>100.07</v>
      </c>
    </row>
    <row r="301" spans="1:17" x14ac:dyDescent="0.25">
      <c r="A301" s="603" t="s">
        <v>182</v>
      </c>
      <c r="B301" s="1757">
        <v>16</v>
      </c>
      <c r="C301" s="604">
        <f t="shared" si="164"/>
        <v>0.10062893081761007</v>
      </c>
      <c r="D301" s="605">
        <v>3.36</v>
      </c>
      <c r="E301" s="605">
        <f>C301*D301*159</f>
        <v>53.760000000000005</v>
      </c>
      <c r="F301" s="606">
        <v>0.5</v>
      </c>
      <c r="G301" s="605">
        <f>ROUND(E301*F301,2)</f>
        <v>26.88</v>
      </c>
      <c r="H301" s="605">
        <f t="shared" si="165"/>
        <v>6.48</v>
      </c>
      <c r="I301" s="607">
        <f>G301+H301</f>
        <v>33.36</v>
      </c>
      <c r="J301" s="739">
        <v>8</v>
      </c>
      <c r="K301" s="604">
        <f t="shared" si="160"/>
        <v>5.0314465408805034E-2</v>
      </c>
      <c r="L301" s="605">
        <v>3.36</v>
      </c>
      <c r="M301" s="605">
        <f t="shared" si="155"/>
        <v>26.880000000000003</v>
      </c>
      <c r="N301" s="606">
        <v>1</v>
      </c>
      <c r="O301" s="605">
        <f t="shared" si="166"/>
        <v>26.88</v>
      </c>
      <c r="P301" s="605">
        <f t="shared" si="167"/>
        <v>6.48</v>
      </c>
      <c r="Q301" s="607">
        <f t="shared" si="168"/>
        <v>33.36</v>
      </c>
    </row>
    <row r="302" spans="1:17" x14ac:dyDescent="0.25">
      <c r="A302" s="603" t="s">
        <v>182</v>
      </c>
      <c r="B302" s="1757">
        <v>72</v>
      </c>
      <c r="C302" s="604">
        <f t="shared" si="164"/>
        <v>0.45283018867924529</v>
      </c>
      <c r="D302" s="605">
        <v>3.36</v>
      </c>
      <c r="E302" s="605">
        <f>C302*D302*159</f>
        <v>241.92</v>
      </c>
      <c r="F302" s="606">
        <v>0.5</v>
      </c>
      <c r="G302" s="605">
        <f>ROUND(E302*F302,2)</f>
        <v>120.96</v>
      </c>
      <c r="H302" s="605">
        <f t="shared" si="165"/>
        <v>29.14</v>
      </c>
      <c r="I302" s="607">
        <f>G302+H302</f>
        <v>150.1</v>
      </c>
      <c r="J302" s="740"/>
      <c r="K302" s="604"/>
      <c r="L302" s="610"/>
      <c r="M302" s="610"/>
      <c r="N302" s="610"/>
      <c r="O302" s="610"/>
      <c r="P302" s="605"/>
      <c r="Q302" s="611"/>
    </row>
    <row r="303" spans="1:17" x14ac:dyDescent="0.25">
      <c r="A303" s="603" t="s">
        <v>182</v>
      </c>
      <c r="B303" s="1757">
        <v>32</v>
      </c>
      <c r="C303" s="604">
        <f t="shared" si="164"/>
        <v>0.20125786163522014</v>
      </c>
      <c r="D303" s="605">
        <v>3.36</v>
      </c>
      <c r="E303" s="605">
        <f>C303*D303*159</f>
        <v>107.52000000000001</v>
      </c>
      <c r="F303" s="606">
        <v>0.5</v>
      </c>
      <c r="G303" s="605">
        <f>ROUND(E303*F303,2)</f>
        <v>53.76</v>
      </c>
      <c r="H303" s="605">
        <f t="shared" si="165"/>
        <v>12.95</v>
      </c>
      <c r="I303" s="607">
        <f>G303+H303</f>
        <v>66.709999999999994</v>
      </c>
      <c r="J303" s="739">
        <v>55.999999999999993</v>
      </c>
      <c r="K303" s="604">
        <f t="shared" si="160"/>
        <v>0.3522012578616352</v>
      </c>
      <c r="L303" s="605">
        <v>3.36</v>
      </c>
      <c r="M303" s="605">
        <f t="shared" si="155"/>
        <v>188.15999999999997</v>
      </c>
      <c r="N303" s="606">
        <v>1</v>
      </c>
      <c r="O303" s="605">
        <f t="shared" si="166"/>
        <v>188.16</v>
      </c>
      <c r="P303" s="605">
        <f t="shared" si="167"/>
        <v>45.33</v>
      </c>
      <c r="Q303" s="607">
        <f t="shared" si="168"/>
        <v>233.49</v>
      </c>
    </row>
    <row r="304" spans="1:17" x14ac:dyDescent="0.25">
      <c r="A304" s="603" t="s">
        <v>382</v>
      </c>
      <c r="B304" s="1757">
        <v>40</v>
      </c>
      <c r="C304" s="604">
        <f t="shared" si="164"/>
        <v>0.25157232704402516</v>
      </c>
      <c r="D304" s="605">
        <v>3.8</v>
      </c>
      <c r="E304" s="605">
        <f>C304*D304*159</f>
        <v>151.99999999999997</v>
      </c>
      <c r="F304" s="606">
        <v>0.5</v>
      </c>
      <c r="G304" s="605">
        <f>ROUND(E304*F304,2)</f>
        <v>76</v>
      </c>
      <c r="H304" s="605">
        <f t="shared" si="165"/>
        <v>18.309999999999999</v>
      </c>
      <c r="I304" s="607">
        <f>G304+H304</f>
        <v>94.31</v>
      </c>
      <c r="J304" s="739">
        <v>32</v>
      </c>
      <c r="K304" s="604">
        <f t="shared" si="160"/>
        <v>0.20125786163522014</v>
      </c>
      <c r="L304" s="605">
        <v>3.8</v>
      </c>
      <c r="M304" s="605">
        <f t="shared" si="155"/>
        <v>121.60000000000001</v>
      </c>
      <c r="N304" s="606">
        <v>1</v>
      </c>
      <c r="O304" s="605">
        <f t="shared" si="166"/>
        <v>121.6</v>
      </c>
      <c r="P304" s="605">
        <f t="shared" si="167"/>
        <v>29.29</v>
      </c>
      <c r="Q304" s="607">
        <f t="shared" si="168"/>
        <v>150.88999999999999</v>
      </c>
    </row>
    <row r="305" spans="1:17" ht="17.25" thickBot="1" x14ac:dyDescent="0.3">
      <c r="A305" s="603" t="s">
        <v>382</v>
      </c>
      <c r="B305" s="1757">
        <v>24</v>
      </c>
      <c r="C305" s="604">
        <f t="shared" si="164"/>
        <v>0.15094339622641509</v>
      </c>
      <c r="D305" s="605">
        <v>3.8</v>
      </c>
      <c r="E305" s="605">
        <f>C305*D305*159</f>
        <v>91.2</v>
      </c>
      <c r="F305" s="606">
        <v>0.5</v>
      </c>
      <c r="G305" s="605">
        <f>ROUND(E305*F305,2)</f>
        <v>45.6</v>
      </c>
      <c r="H305" s="605">
        <f t="shared" si="165"/>
        <v>10.99</v>
      </c>
      <c r="I305" s="607">
        <f>G305+H305</f>
        <v>56.59</v>
      </c>
      <c r="J305" s="739">
        <v>24</v>
      </c>
      <c r="K305" s="604">
        <f t="shared" si="160"/>
        <v>0.15094339622641509</v>
      </c>
      <c r="L305" s="605">
        <v>3.8</v>
      </c>
      <c r="M305" s="605">
        <f t="shared" si="155"/>
        <v>91.2</v>
      </c>
      <c r="N305" s="606">
        <v>1</v>
      </c>
      <c r="O305" s="605">
        <f t="shared" si="166"/>
        <v>91.2</v>
      </c>
      <c r="P305" s="605">
        <f t="shared" si="167"/>
        <v>21.97</v>
      </c>
      <c r="Q305" s="607">
        <f t="shared" si="168"/>
        <v>113.17</v>
      </c>
    </row>
    <row r="306" spans="1:17" ht="17.25" thickBot="1" x14ac:dyDescent="0.3">
      <c r="A306" s="597" t="s">
        <v>1923</v>
      </c>
      <c r="B306" s="1755">
        <f>B310+B319+B326+B307</f>
        <v>152</v>
      </c>
      <c r="C306" s="1732">
        <f>C310+C319+C326+C307</f>
        <v>0.95597484276729561</v>
      </c>
      <c r="D306" s="1726"/>
      <c r="E306" s="1726"/>
      <c r="F306" s="1736"/>
      <c r="G306" s="1732">
        <f>G310+G319+G326+G307</f>
        <v>381.31</v>
      </c>
      <c r="H306" s="1732">
        <f>H310+H319+H326+H307</f>
        <v>91.84</v>
      </c>
      <c r="I306" s="1733">
        <f>I310+I319+I326+I307</f>
        <v>473.15</v>
      </c>
      <c r="J306" s="1725">
        <f>J310+J319+J326+J307</f>
        <v>312</v>
      </c>
      <c r="K306" s="1732">
        <f>K310+K319+K326+K307</f>
        <v>1.962264150943396</v>
      </c>
      <c r="L306" s="1726"/>
      <c r="M306" s="1726"/>
      <c r="N306" s="1736"/>
      <c r="O306" s="1732">
        <f>O310+O319+O326+O307</f>
        <v>1531.1200000000001</v>
      </c>
      <c r="P306" s="1732">
        <f>P310+P319+P326+P307</f>
        <v>368.87</v>
      </c>
      <c r="Q306" s="1733">
        <f>Q310+Q319+Q326+Q307</f>
        <v>1899.9899999999998</v>
      </c>
    </row>
    <row r="307" spans="1:17" ht="33" x14ac:dyDescent="0.25">
      <c r="A307" s="734" t="s">
        <v>1898</v>
      </c>
      <c r="B307" s="1756">
        <f>SUM(B308:B309)</f>
        <v>24</v>
      </c>
      <c r="C307" s="1729">
        <f>SUM(C308:C309)</f>
        <v>0.15094339622641509</v>
      </c>
      <c r="D307" s="1730"/>
      <c r="E307" s="1730"/>
      <c r="F307" s="1734"/>
      <c r="G307" s="1729">
        <f>SUM(G308:G309)</f>
        <v>100.50999999999999</v>
      </c>
      <c r="H307" s="1729">
        <f>SUM(H308:H309)</f>
        <v>24.21</v>
      </c>
      <c r="I307" s="1731">
        <f>SUM(I308:I309)</f>
        <v>124.72</v>
      </c>
      <c r="J307" s="1728">
        <f>SUM(J308:J309)</f>
        <v>16</v>
      </c>
      <c r="K307" s="1729">
        <f>SUM(K308:K309)</f>
        <v>0.10062893081761007</v>
      </c>
      <c r="L307" s="1730"/>
      <c r="M307" s="1730"/>
      <c r="N307" s="1734"/>
      <c r="O307" s="1729">
        <f>SUM(O308:O309)</f>
        <v>134.02000000000001</v>
      </c>
      <c r="P307" s="1729">
        <f>SUM(P308:P309)</f>
        <v>32.28</v>
      </c>
      <c r="Q307" s="1731">
        <f>SUM(Q308:Q309)</f>
        <v>166.3</v>
      </c>
    </row>
    <row r="308" spans="1:17" x14ac:dyDescent="0.25">
      <c r="A308" s="619" t="s">
        <v>1924</v>
      </c>
      <c r="B308" s="1757">
        <v>18</v>
      </c>
      <c r="C308" s="604">
        <f t="shared" ref="C308:C313" si="169">B308/159</f>
        <v>0.11320754716981132</v>
      </c>
      <c r="D308" s="605">
        <v>7.8460000000000001</v>
      </c>
      <c r="E308" s="605">
        <f>C308*D308*159</f>
        <v>141.22800000000001</v>
      </c>
      <c r="F308" s="609">
        <v>0.5</v>
      </c>
      <c r="G308" s="604">
        <f>ROUND(E308*F308,2)</f>
        <v>70.61</v>
      </c>
      <c r="H308" s="604">
        <f t="shared" ref="H308:H309" si="170">ROUND(G308*0.2409,2)</f>
        <v>17.010000000000002</v>
      </c>
      <c r="I308" s="615">
        <f>G308+H308</f>
        <v>87.62</v>
      </c>
      <c r="J308" s="739">
        <v>12</v>
      </c>
      <c r="K308" s="604">
        <f t="shared" ref="K308:K327" si="171">J308/159</f>
        <v>7.5471698113207544E-2</v>
      </c>
      <c r="L308" s="605">
        <v>7.8460000000000001</v>
      </c>
      <c r="M308" s="605">
        <f t="shared" ref="M308:M309" si="172">K308*L308*159</f>
        <v>94.152000000000001</v>
      </c>
      <c r="N308" s="609">
        <v>1</v>
      </c>
      <c r="O308" s="604">
        <f t="shared" ref="O308:O309" si="173">ROUND(M308*N308,2)</f>
        <v>94.15</v>
      </c>
      <c r="P308" s="604">
        <f t="shared" ref="P308:P309" si="174">ROUND(O308*0.2409,2)</f>
        <v>22.68</v>
      </c>
      <c r="Q308" s="615">
        <f t="shared" ref="Q308:Q309" si="175">O308+P308</f>
        <v>116.83000000000001</v>
      </c>
    </row>
    <row r="309" spans="1:17" ht="17.25" thickBot="1" x14ac:dyDescent="0.3">
      <c r="A309" s="620" t="s">
        <v>1924</v>
      </c>
      <c r="B309" s="1757">
        <v>6</v>
      </c>
      <c r="C309" s="604">
        <f t="shared" si="169"/>
        <v>3.7735849056603772E-2</v>
      </c>
      <c r="D309" s="605">
        <v>9.9670000000000005</v>
      </c>
      <c r="E309" s="605">
        <f>C309*D309*159</f>
        <v>59.802</v>
      </c>
      <c r="F309" s="609">
        <v>0.5</v>
      </c>
      <c r="G309" s="604">
        <f>ROUND(E309*F309,2)</f>
        <v>29.9</v>
      </c>
      <c r="H309" s="604">
        <f t="shared" si="170"/>
        <v>7.2</v>
      </c>
      <c r="I309" s="615">
        <f>G309+H309</f>
        <v>37.1</v>
      </c>
      <c r="J309" s="739">
        <v>4</v>
      </c>
      <c r="K309" s="604">
        <f t="shared" si="171"/>
        <v>2.5157232704402517E-2</v>
      </c>
      <c r="L309" s="605">
        <v>9.9670000000000005</v>
      </c>
      <c r="M309" s="605">
        <f t="shared" si="172"/>
        <v>39.868000000000002</v>
      </c>
      <c r="N309" s="609">
        <v>1</v>
      </c>
      <c r="O309" s="604">
        <f t="shared" si="173"/>
        <v>39.869999999999997</v>
      </c>
      <c r="P309" s="604">
        <f t="shared" si="174"/>
        <v>9.6</v>
      </c>
      <c r="Q309" s="615">
        <f t="shared" si="175"/>
        <v>49.47</v>
      </c>
    </row>
    <row r="310" spans="1:17" ht="49.5" x14ac:dyDescent="0.25">
      <c r="A310" s="737" t="s">
        <v>9</v>
      </c>
      <c r="B310" s="1756">
        <f>SUM(B311:B318)</f>
        <v>56</v>
      </c>
      <c r="C310" s="1729">
        <f>SUM(C311:C318)</f>
        <v>0.35220125786163525</v>
      </c>
      <c r="D310" s="1730"/>
      <c r="E310" s="1730"/>
      <c r="F310" s="1734"/>
      <c r="G310" s="1729">
        <f>SUM(G311:G318)</f>
        <v>155.16</v>
      </c>
      <c r="H310" s="1729">
        <f>SUM(H311:H318)</f>
        <v>37.369999999999997</v>
      </c>
      <c r="I310" s="1731">
        <f>SUM(I311:I318)</f>
        <v>192.52999999999997</v>
      </c>
      <c r="J310" s="1728">
        <f>SUM(J311:J318)</f>
        <v>144</v>
      </c>
      <c r="K310" s="1729">
        <f>SUM(K311:K318)</f>
        <v>0.90566037735849048</v>
      </c>
      <c r="L310" s="1730"/>
      <c r="M310" s="1730"/>
      <c r="N310" s="1734"/>
      <c r="O310" s="1729">
        <f>SUM(O311:O318)</f>
        <v>829.68000000000006</v>
      </c>
      <c r="P310" s="1729">
        <f>SUM(P311:P318)</f>
        <v>199.88</v>
      </c>
      <c r="Q310" s="1731">
        <f>SUM(Q311:Q318)</f>
        <v>1029.56</v>
      </c>
    </row>
    <row r="311" spans="1:17" ht="33" x14ac:dyDescent="0.25">
      <c r="A311" s="603" t="s">
        <v>1277</v>
      </c>
      <c r="B311" s="1757">
        <v>16</v>
      </c>
      <c r="C311" s="604">
        <f t="shared" si="169"/>
        <v>0.10062893081761007</v>
      </c>
      <c r="D311" s="605">
        <v>5.74</v>
      </c>
      <c r="E311" s="605">
        <f>C311*D311*159</f>
        <v>91.84</v>
      </c>
      <c r="F311" s="606">
        <v>0.5</v>
      </c>
      <c r="G311" s="605">
        <f>ROUND(E311*F311,2)</f>
        <v>45.92</v>
      </c>
      <c r="H311" s="605">
        <f t="shared" ref="H311:H317" si="176">ROUND(G311*0.2409,2)</f>
        <v>11.06</v>
      </c>
      <c r="I311" s="607">
        <f>G311+H311</f>
        <v>56.980000000000004</v>
      </c>
      <c r="J311" s="739">
        <v>24</v>
      </c>
      <c r="K311" s="604">
        <f t="shared" si="171"/>
        <v>0.15094339622641509</v>
      </c>
      <c r="L311" s="605">
        <v>5.9409999999999998</v>
      </c>
      <c r="M311" s="605">
        <f t="shared" ref="M311:M327" si="177">K311*L311*159</f>
        <v>142.584</v>
      </c>
      <c r="N311" s="606">
        <v>1</v>
      </c>
      <c r="O311" s="605">
        <f t="shared" ref="O311:O318" si="178">ROUND(M311*N311,2)</f>
        <v>142.58000000000001</v>
      </c>
      <c r="P311" s="605">
        <f t="shared" ref="P311:P318" si="179">ROUND(O311*0.2409,2)</f>
        <v>34.35</v>
      </c>
      <c r="Q311" s="607">
        <f t="shared" ref="Q311:Q318" si="180">O311+P311</f>
        <v>176.93</v>
      </c>
    </row>
    <row r="312" spans="1:17" x14ac:dyDescent="0.25">
      <c r="A312" s="603" t="s">
        <v>1925</v>
      </c>
      <c r="B312" s="741"/>
      <c r="C312" s="604"/>
      <c r="D312" s="605"/>
      <c r="E312" s="605"/>
      <c r="F312" s="606"/>
      <c r="G312" s="605"/>
      <c r="H312" s="605"/>
      <c r="I312" s="607"/>
      <c r="J312" s="739">
        <v>16</v>
      </c>
      <c r="K312" s="604">
        <f t="shared" si="171"/>
        <v>0.10062893081761007</v>
      </c>
      <c r="L312" s="605">
        <v>5.74</v>
      </c>
      <c r="M312" s="605">
        <f t="shared" si="177"/>
        <v>91.84</v>
      </c>
      <c r="N312" s="606">
        <v>1</v>
      </c>
      <c r="O312" s="605">
        <f t="shared" si="178"/>
        <v>91.84</v>
      </c>
      <c r="P312" s="605">
        <f t="shared" si="179"/>
        <v>22.12</v>
      </c>
      <c r="Q312" s="607">
        <f t="shared" si="180"/>
        <v>113.96000000000001</v>
      </c>
    </row>
    <row r="313" spans="1:17" x14ac:dyDescent="0.25">
      <c r="A313" s="603" t="s">
        <v>1925</v>
      </c>
      <c r="B313" s="1757">
        <v>24</v>
      </c>
      <c r="C313" s="604">
        <f t="shared" si="169"/>
        <v>0.15094339622641509</v>
      </c>
      <c r="D313" s="605">
        <v>5.74</v>
      </c>
      <c r="E313" s="605">
        <f>C313*D313*159</f>
        <v>137.76</v>
      </c>
      <c r="F313" s="606">
        <v>0.5</v>
      </c>
      <c r="G313" s="605">
        <f>ROUND(E313*F313,2)</f>
        <v>68.88</v>
      </c>
      <c r="H313" s="605">
        <f t="shared" si="176"/>
        <v>16.59</v>
      </c>
      <c r="I313" s="607">
        <f>G313+H313</f>
        <v>85.47</v>
      </c>
      <c r="J313" s="739">
        <v>24</v>
      </c>
      <c r="K313" s="604">
        <f t="shared" si="171"/>
        <v>0.15094339622641509</v>
      </c>
      <c r="L313" s="605">
        <v>5.74</v>
      </c>
      <c r="M313" s="605">
        <f t="shared" si="177"/>
        <v>137.76</v>
      </c>
      <c r="N313" s="606">
        <v>1</v>
      </c>
      <c r="O313" s="605">
        <f t="shared" si="178"/>
        <v>137.76</v>
      </c>
      <c r="P313" s="605">
        <f t="shared" si="179"/>
        <v>33.19</v>
      </c>
      <c r="Q313" s="607">
        <f t="shared" si="180"/>
        <v>170.95</v>
      </c>
    </row>
    <row r="314" spans="1:17" x14ac:dyDescent="0.25">
      <c r="A314" s="603" t="s">
        <v>1283</v>
      </c>
      <c r="B314" s="741"/>
      <c r="C314" s="604"/>
      <c r="D314" s="605"/>
      <c r="E314" s="605"/>
      <c r="F314" s="606"/>
      <c r="G314" s="605"/>
      <c r="H314" s="605"/>
      <c r="I314" s="607"/>
      <c r="J314" s="739">
        <v>16</v>
      </c>
      <c r="K314" s="604">
        <f t="shared" si="171"/>
        <v>0.10062893081761007</v>
      </c>
      <c r="L314" s="605">
        <v>5.9409999999999998</v>
      </c>
      <c r="M314" s="605">
        <f t="shared" si="177"/>
        <v>95.055999999999997</v>
      </c>
      <c r="N314" s="606">
        <v>1</v>
      </c>
      <c r="O314" s="605">
        <f t="shared" si="178"/>
        <v>95.06</v>
      </c>
      <c r="P314" s="605">
        <f t="shared" si="179"/>
        <v>22.9</v>
      </c>
      <c r="Q314" s="607">
        <f t="shared" si="180"/>
        <v>117.96000000000001</v>
      </c>
    </row>
    <row r="315" spans="1:17" x14ac:dyDescent="0.25">
      <c r="A315" s="603" t="s">
        <v>1283</v>
      </c>
      <c r="B315" s="741"/>
      <c r="C315" s="604"/>
      <c r="D315" s="605"/>
      <c r="E315" s="605"/>
      <c r="F315" s="606"/>
      <c r="G315" s="605"/>
      <c r="H315" s="605"/>
      <c r="I315" s="607"/>
      <c r="J315" s="739">
        <v>16</v>
      </c>
      <c r="K315" s="604">
        <f t="shared" si="171"/>
        <v>0.10062893081761007</v>
      </c>
      <c r="L315" s="605">
        <v>5.8259999999999996</v>
      </c>
      <c r="M315" s="605">
        <f t="shared" si="177"/>
        <v>93.216000000000008</v>
      </c>
      <c r="N315" s="606">
        <v>1</v>
      </c>
      <c r="O315" s="605">
        <f t="shared" si="178"/>
        <v>93.22</v>
      </c>
      <c r="P315" s="605">
        <f t="shared" si="179"/>
        <v>22.46</v>
      </c>
      <c r="Q315" s="607">
        <f t="shared" si="180"/>
        <v>115.68</v>
      </c>
    </row>
    <row r="316" spans="1:17" x14ac:dyDescent="0.25">
      <c r="A316" s="603" t="s">
        <v>1283</v>
      </c>
      <c r="B316" s="741"/>
      <c r="C316" s="604"/>
      <c r="D316" s="605"/>
      <c r="E316" s="605"/>
      <c r="F316" s="606"/>
      <c r="G316" s="605"/>
      <c r="H316" s="605"/>
      <c r="I316" s="607"/>
      <c r="J316" s="739">
        <v>8</v>
      </c>
      <c r="K316" s="604">
        <f t="shared" si="171"/>
        <v>5.0314465408805034E-2</v>
      </c>
      <c r="L316" s="605">
        <v>5.74</v>
      </c>
      <c r="M316" s="605">
        <f t="shared" si="177"/>
        <v>45.92</v>
      </c>
      <c r="N316" s="606">
        <v>1</v>
      </c>
      <c r="O316" s="605">
        <f t="shared" si="178"/>
        <v>45.92</v>
      </c>
      <c r="P316" s="605">
        <f t="shared" si="179"/>
        <v>11.06</v>
      </c>
      <c r="Q316" s="607">
        <f t="shared" si="180"/>
        <v>56.980000000000004</v>
      </c>
    </row>
    <row r="317" spans="1:17" x14ac:dyDescent="0.25">
      <c r="A317" s="603" t="s">
        <v>692</v>
      </c>
      <c r="B317" s="1757">
        <v>16</v>
      </c>
      <c r="C317" s="604">
        <f t="shared" ref="C317" si="181">B317/159</f>
        <v>0.10062893081761007</v>
      </c>
      <c r="D317" s="605">
        <v>5.0449999999999999</v>
      </c>
      <c r="E317" s="605">
        <f>C317*D317*159</f>
        <v>80.72</v>
      </c>
      <c r="F317" s="606">
        <v>0.5</v>
      </c>
      <c r="G317" s="605">
        <f>ROUND(E317*F317,2)</f>
        <v>40.36</v>
      </c>
      <c r="H317" s="605">
        <f t="shared" si="176"/>
        <v>9.7200000000000006</v>
      </c>
      <c r="I317" s="607">
        <f>G317+H317</f>
        <v>50.08</v>
      </c>
      <c r="J317" s="739">
        <v>16</v>
      </c>
      <c r="K317" s="604">
        <f t="shared" si="171"/>
        <v>0.10062893081761007</v>
      </c>
      <c r="L317" s="605">
        <v>5.0449999999999999</v>
      </c>
      <c r="M317" s="605">
        <f t="shared" si="177"/>
        <v>80.72</v>
      </c>
      <c r="N317" s="606">
        <v>1</v>
      </c>
      <c r="O317" s="605">
        <f t="shared" si="178"/>
        <v>80.72</v>
      </c>
      <c r="P317" s="605">
        <f t="shared" si="179"/>
        <v>19.45</v>
      </c>
      <c r="Q317" s="607">
        <f t="shared" si="180"/>
        <v>100.17</v>
      </c>
    </row>
    <row r="318" spans="1:17" ht="17.25" thickBot="1" x14ac:dyDescent="0.3">
      <c r="A318" s="599" t="s">
        <v>1926</v>
      </c>
      <c r="B318" s="741"/>
      <c r="C318" s="604"/>
      <c r="D318" s="605"/>
      <c r="E318" s="605"/>
      <c r="F318" s="606"/>
      <c r="G318" s="605"/>
      <c r="H318" s="605"/>
      <c r="I318" s="607"/>
      <c r="J318" s="739">
        <v>24</v>
      </c>
      <c r="K318" s="604">
        <f t="shared" si="171"/>
        <v>0.15094339622641509</v>
      </c>
      <c r="L318" s="605">
        <v>5.9409999999999998</v>
      </c>
      <c r="M318" s="605">
        <f t="shared" si="177"/>
        <v>142.584</v>
      </c>
      <c r="N318" s="606">
        <v>1</v>
      </c>
      <c r="O318" s="605">
        <f t="shared" si="178"/>
        <v>142.58000000000001</v>
      </c>
      <c r="P318" s="605">
        <f t="shared" si="179"/>
        <v>34.35</v>
      </c>
      <c r="Q318" s="607">
        <f t="shared" si="180"/>
        <v>176.93</v>
      </c>
    </row>
    <row r="319" spans="1:17" ht="49.5" x14ac:dyDescent="0.25">
      <c r="A319" s="736" t="s">
        <v>1900</v>
      </c>
      <c r="B319" s="1756">
        <f>SUM(B320:B325)</f>
        <v>24</v>
      </c>
      <c r="C319" s="1729">
        <f>SUM(C320:C325)</f>
        <v>0.15094339622641509</v>
      </c>
      <c r="D319" s="1730"/>
      <c r="E319" s="1730"/>
      <c r="F319" s="1734"/>
      <c r="G319" s="1729">
        <f>SUM(G320:G325)</f>
        <v>45</v>
      </c>
      <c r="H319" s="1729">
        <f>SUM(H320:H325)</f>
        <v>10.84</v>
      </c>
      <c r="I319" s="1731">
        <f>SUM(I320:I325)</f>
        <v>55.84</v>
      </c>
      <c r="J319" s="1728">
        <f>SUM(J320:J325)</f>
        <v>128</v>
      </c>
      <c r="K319" s="1729">
        <f>SUM(K320:K325)</f>
        <v>0.80503144654088044</v>
      </c>
      <c r="L319" s="1730"/>
      <c r="M319" s="1730"/>
      <c r="N319" s="1734"/>
      <c r="O319" s="1729">
        <f>SUM(O320:O325)</f>
        <v>486.78</v>
      </c>
      <c r="P319" s="1729">
        <f>SUM(P320:P325)</f>
        <v>117.28000000000002</v>
      </c>
      <c r="Q319" s="1731">
        <f>SUM(Q320:Q325)</f>
        <v>604.06000000000006</v>
      </c>
    </row>
    <row r="320" spans="1:17" x14ac:dyDescent="0.25">
      <c r="A320" s="603" t="s">
        <v>193</v>
      </c>
      <c r="B320" s="741"/>
      <c r="C320" s="604"/>
      <c r="D320" s="605"/>
      <c r="E320" s="605"/>
      <c r="F320" s="606"/>
      <c r="G320" s="605"/>
      <c r="H320" s="605"/>
      <c r="I320" s="607"/>
      <c r="J320" s="739">
        <v>24</v>
      </c>
      <c r="K320" s="604">
        <f t="shared" si="171"/>
        <v>0.15094339622641509</v>
      </c>
      <c r="L320" s="605">
        <v>3.8439999999999999</v>
      </c>
      <c r="M320" s="605">
        <f t="shared" si="177"/>
        <v>92.256</v>
      </c>
      <c r="N320" s="606">
        <v>1</v>
      </c>
      <c r="O320" s="605">
        <f t="shared" ref="O320:O325" si="182">ROUND(M320*N320,2)</f>
        <v>92.26</v>
      </c>
      <c r="P320" s="605">
        <f t="shared" ref="P320:P325" si="183">ROUND(O320*0.2409,2)</f>
        <v>22.23</v>
      </c>
      <c r="Q320" s="607">
        <f t="shared" ref="Q320:Q325" si="184">O320+P320</f>
        <v>114.49000000000001</v>
      </c>
    </row>
    <row r="321" spans="1:17" x14ac:dyDescent="0.25">
      <c r="A321" s="603" t="s">
        <v>193</v>
      </c>
      <c r="B321" s="741"/>
      <c r="C321" s="604"/>
      <c r="D321" s="605"/>
      <c r="E321" s="605"/>
      <c r="F321" s="606"/>
      <c r="G321" s="605"/>
      <c r="H321" s="605"/>
      <c r="I321" s="607"/>
      <c r="J321" s="739">
        <v>24</v>
      </c>
      <c r="K321" s="604">
        <f t="shared" si="171"/>
        <v>0.15094339622641509</v>
      </c>
      <c r="L321" s="605">
        <v>3.8439999999999999</v>
      </c>
      <c r="M321" s="605">
        <f t="shared" si="177"/>
        <v>92.256</v>
      </c>
      <c r="N321" s="606">
        <v>1</v>
      </c>
      <c r="O321" s="605">
        <f t="shared" si="182"/>
        <v>92.26</v>
      </c>
      <c r="P321" s="605">
        <f t="shared" si="183"/>
        <v>22.23</v>
      </c>
      <c r="Q321" s="607">
        <f t="shared" si="184"/>
        <v>114.49000000000001</v>
      </c>
    </row>
    <row r="322" spans="1:17" x14ac:dyDescent="0.25">
      <c r="A322" s="603" t="s">
        <v>193</v>
      </c>
      <c r="B322" s="741"/>
      <c r="C322" s="604"/>
      <c r="D322" s="605"/>
      <c r="E322" s="605"/>
      <c r="F322" s="606"/>
      <c r="G322" s="605"/>
      <c r="H322" s="605"/>
      <c r="I322" s="607"/>
      <c r="J322" s="739">
        <v>24</v>
      </c>
      <c r="K322" s="604">
        <f t="shared" si="171"/>
        <v>0.15094339622641509</v>
      </c>
      <c r="L322" s="605">
        <v>3.75</v>
      </c>
      <c r="M322" s="605">
        <f t="shared" si="177"/>
        <v>90</v>
      </c>
      <c r="N322" s="606">
        <v>1</v>
      </c>
      <c r="O322" s="605">
        <f t="shared" si="182"/>
        <v>90</v>
      </c>
      <c r="P322" s="605">
        <f t="shared" si="183"/>
        <v>21.68</v>
      </c>
      <c r="Q322" s="607">
        <f t="shared" si="184"/>
        <v>111.68</v>
      </c>
    </row>
    <row r="323" spans="1:17" x14ac:dyDescent="0.25">
      <c r="A323" s="603" t="s">
        <v>193</v>
      </c>
      <c r="B323" s="741"/>
      <c r="C323" s="604"/>
      <c r="D323" s="605"/>
      <c r="E323" s="605"/>
      <c r="F323" s="606"/>
      <c r="G323" s="605"/>
      <c r="H323" s="605"/>
      <c r="I323" s="607"/>
      <c r="J323" s="739">
        <v>8</v>
      </c>
      <c r="K323" s="604">
        <f t="shared" si="171"/>
        <v>5.0314465408805034E-2</v>
      </c>
      <c r="L323" s="605">
        <v>3.75</v>
      </c>
      <c r="M323" s="605">
        <f t="shared" si="177"/>
        <v>30.000000000000004</v>
      </c>
      <c r="N323" s="606">
        <v>1</v>
      </c>
      <c r="O323" s="605">
        <f t="shared" si="182"/>
        <v>30</v>
      </c>
      <c r="P323" s="605">
        <f t="shared" si="183"/>
        <v>7.23</v>
      </c>
      <c r="Q323" s="607">
        <f t="shared" si="184"/>
        <v>37.230000000000004</v>
      </c>
    </row>
    <row r="324" spans="1:17" x14ac:dyDescent="0.25">
      <c r="A324" s="603" t="s">
        <v>193</v>
      </c>
      <c r="B324" s="1757">
        <v>24</v>
      </c>
      <c r="C324" s="604">
        <f t="shared" ref="C324" si="185">B324/159</f>
        <v>0.15094339622641509</v>
      </c>
      <c r="D324" s="605">
        <v>3.75</v>
      </c>
      <c r="E324" s="605">
        <f>C324*D324*159</f>
        <v>90</v>
      </c>
      <c r="F324" s="606">
        <v>0.5</v>
      </c>
      <c r="G324" s="605">
        <f>ROUND(E324*F324,2)</f>
        <v>45</v>
      </c>
      <c r="H324" s="605">
        <f t="shared" ref="H324" si="186">ROUND(G324*0.2409,2)</f>
        <v>10.84</v>
      </c>
      <c r="I324" s="607">
        <f>G324+H324</f>
        <v>55.84</v>
      </c>
      <c r="J324" s="739">
        <v>24</v>
      </c>
      <c r="K324" s="604">
        <f t="shared" si="171"/>
        <v>0.15094339622641509</v>
      </c>
      <c r="L324" s="605">
        <v>3.75</v>
      </c>
      <c r="M324" s="605">
        <f t="shared" si="177"/>
        <v>90</v>
      </c>
      <c r="N324" s="606">
        <v>1</v>
      </c>
      <c r="O324" s="605">
        <f t="shared" si="182"/>
        <v>90</v>
      </c>
      <c r="P324" s="605">
        <f t="shared" si="183"/>
        <v>21.68</v>
      </c>
      <c r="Q324" s="607">
        <f t="shared" si="184"/>
        <v>111.68</v>
      </c>
    </row>
    <row r="325" spans="1:17" ht="17.25" thickBot="1" x14ac:dyDescent="0.3">
      <c r="A325" s="613" t="s">
        <v>193</v>
      </c>
      <c r="B325" s="741"/>
      <c r="C325" s="604"/>
      <c r="D325" s="605"/>
      <c r="E325" s="605"/>
      <c r="F325" s="606"/>
      <c r="G325" s="605"/>
      <c r="H325" s="605"/>
      <c r="I325" s="607"/>
      <c r="J325" s="739">
        <v>24</v>
      </c>
      <c r="K325" s="604">
        <f t="shared" si="171"/>
        <v>0.15094339622641509</v>
      </c>
      <c r="L325" s="605">
        <v>3.8439999999999999</v>
      </c>
      <c r="M325" s="605">
        <f t="shared" si="177"/>
        <v>92.256</v>
      </c>
      <c r="N325" s="606">
        <v>1</v>
      </c>
      <c r="O325" s="605">
        <f t="shared" si="182"/>
        <v>92.26</v>
      </c>
      <c r="P325" s="605">
        <f t="shared" si="183"/>
        <v>22.23</v>
      </c>
      <c r="Q325" s="607">
        <f t="shared" si="184"/>
        <v>114.49000000000001</v>
      </c>
    </row>
    <row r="326" spans="1:17" ht="33" x14ac:dyDescent="0.25">
      <c r="A326" s="734" t="s">
        <v>8</v>
      </c>
      <c r="B326" s="1756">
        <f>SUM(B327:B329)</f>
        <v>48</v>
      </c>
      <c r="C326" s="1729">
        <f>SUM(C327:C329)</f>
        <v>0.30188679245283018</v>
      </c>
      <c r="D326" s="1730"/>
      <c r="E326" s="1730"/>
      <c r="F326" s="1734"/>
      <c r="G326" s="1729">
        <f>SUM(G327:G329)</f>
        <v>80.64</v>
      </c>
      <c r="H326" s="1729">
        <f>SUM(H327:H329)</f>
        <v>19.420000000000002</v>
      </c>
      <c r="I326" s="1731">
        <f>SUM(I327:I329)</f>
        <v>100.06</v>
      </c>
      <c r="J326" s="1728">
        <f>SUM(J327:J329)</f>
        <v>24</v>
      </c>
      <c r="K326" s="1729">
        <f>SUM(K327:K329)</f>
        <v>0.15094339622641509</v>
      </c>
      <c r="L326" s="1730"/>
      <c r="M326" s="1730"/>
      <c r="N326" s="1734"/>
      <c r="O326" s="1729">
        <f>SUM(O327:O329)</f>
        <v>80.64</v>
      </c>
      <c r="P326" s="1729">
        <f>SUM(P327:P329)</f>
        <v>19.43</v>
      </c>
      <c r="Q326" s="1731">
        <f>SUM(Q327:Q329)</f>
        <v>100.07</v>
      </c>
    </row>
    <row r="327" spans="1:17" x14ac:dyDescent="0.25">
      <c r="A327" s="603" t="s">
        <v>182</v>
      </c>
      <c r="B327" s="741"/>
      <c r="C327" s="604"/>
      <c r="D327" s="605"/>
      <c r="E327" s="605"/>
      <c r="F327" s="606"/>
      <c r="G327" s="605"/>
      <c r="H327" s="605"/>
      <c r="I327" s="607"/>
      <c r="J327" s="739">
        <v>24</v>
      </c>
      <c r="K327" s="604">
        <f t="shared" si="171"/>
        <v>0.15094339622641509</v>
      </c>
      <c r="L327" s="605">
        <v>3.36</v>
      </c>
      <c r="M327" s="605">
        <f t="shared" si="177"/>
        <v>80.639999999999986</v>
      </c>
      <c r="N327" s="606">
        <v>1</v>
      </c>
      <c r="O327" s="605">
        <f t="shared" ref="O327" si="187">ROUND(M327*N327,2)</f>
        <v>80.64</v>
      </c>
      <c r="P327" s="605">
        <f t="shared" ref="P327" si="188">ROUND(O327*0.2409,2)</f>
        <v>19.43</v>
      </c>
      <c r="Q327" s="607">
        <f t="shared" ref="Q327" si="189">O327+P327</f>
        <v>100.07</v>
      </c>
    </row>
    <row r="328" spans="1:17" x14ac:dyDescent="0.25">
      <c r="A328" s="603" t="s">
        <v>182</v>
      </c>
      <c r="B328" s="1757">
        <v>24</v>
      </c>
      <c r="C328" s="604">
        <f t="shared" ref="C328:C329" si="190">B328/159</f>
        <v>0.15094339622641509</v>
      </c>
      <c r="D328" s="605">
        <v>3.36</v>
      </c>
      <c r="E328" s="605">
        <f>C328*D328*159</f>
        <v>80.639999999999986</v>
      </c>
      <c r="F328" s="606">
        <v>0.5</v>
      </c>
      <c r="G328" s="605">
        <f>ROUND(E328*F328,2)</f>
        <v>40.32</v>
      </c>
      <c r="H328" s="605">
        <f t="shared" ref="H328:H329" si="191">ROUND(G328*0.2409,2)</f>
        <v>9.7100000000000009</v>
      </c>
      <c r="I328" s="607">
        <f>G328+H328</f>
        <v>50.03</v>
      </c>
      <c r="J328" s="740"/>
      <c r="K328" s="604"/>
      <c r="L328" s="605"/>
      <c r="M328" s="605"/>
      <c r="N328" s="606"/>
      <c r="O328" s="605"/>
      <c r="P328" s="605"/>
      <c r="Q328" s="607"/>
    </row>
    <row r="329" spans="1:17" ht="17.25" thickBot="1" x14ac:dyDescent="0.3">
      <c r="A329" s="599" t="s">
        <v>182</v>
      </c>
      <c r="B329" s="1757">
        <v>24</v>
      </c>
      <c r="C329" s="604">
        <f t="shared" si="190"/>
        <v>0.15094339622641509</v>
      </c>
      <c r="D329" s="605">
        <v>3.36</v>
      </c>
      <c r="E329" s="605">
        <f>C329*D329*159</f>
        <v>80.639999999999986</v>
      </c>
      <c r="F329" s="606">
        <v>0.5</v>
      </c>
      <c r="G329" s="605">
        <f>ROUND(E329*F329,2)</f>
        <v>40.32</v>
      </c>
      <c r="H329" s="605">
        <f t="shared" si="191"/>
        <v>9.7100000000000009</v>
      </c>
      <c r="I329" s="607">
        <f>G329+H329</f>
        <v>50.03</v>
      </c>
      <c r="J329" s="740"/>
      <c r="K329" s="604"/>
      <c r="L329" s="605"/>
      <c r="M329" s="605"/>
      <c r="N329" s="606"/>
      <c r="O329" s="605"/>
      <c r="P329" s="605"/>
      <c r="Q329" s="607"/>
    </row>
    <row r="330" spans="1:17" ht="17.25" thickBot="1" x14ac:dyDescent="0.3">
      <c r="A330" s="616" t="s">
        <v>1927</v>
      </c>
      <c r="B330" s="1755">
        <f>B331</f>
        <v>0</v>
      </c>
      <c r="C330" s="1732">
        <f>C331</f>
        <v>0</v>
      </c>
      <c r="D330" s="1726"/>
      <c r="E330" s="1726"/>
      <c r="F330" s="1736"/>
      <c r="G330" s="1732">
        <f>G331</f>
        <v>0</v>
      </c>
      <c r="H330" s="1732">
        <f>H331</f>
        <v>0</v>
      </c>
      <c r="I330" s="1733">
        <f>I331</f>
        <v>0</v>
      </c>
      <c r="J330" s="1725">
        <f>J331</f>
        <v>48</v>
      </c>
      <c r="K330" s="1732">
        <f>K331</f>
        <v>0.30188679245283018</v>
      </c>
      <c r="L330" s="1726"/>
      <c r="M330" s="1726"/>
      <c r="N330" s="1736"/>
      <c r="O330" s="1732">
        <f>O331</f>
        <v>182.4</v>
      </c>
      <c r="P330" s="1732">
        <f>P331</f>
        <v>43.94</v>
      </c>
      <c r="Q330" s="1733">
        <f>Q331</f>
        <v>226.34</v>
      </c>
    </row>
    <row r="331" spans="1:17" ht="33" x14ac:dyDescent="0.25">
      <c r="A331" s="734" t="s">
        <v>8</v>
      </c>
      <c r="B331" s="1756">
        <f>SUM(B332:B332)</f>
        <v>0</v>
      </c>
      <c r="C331" s="1729">
        <f>SUM(C332:C332)</f>
        <v>0</v>
      </c>
      <c r="D331" s="1730"/>
      <c r="E331" s="1730"/>
      <c r="F331" s="1734"/>
      <c r="G331" s="1730">
        <f>SUM(G332:G332)</f>
        <v>0</v>
      </c>
      <c r="H331" s="1730">
        <f>SUM(H332:H332)</f>
        <v>0</v>
      </c>
      <c r="I331" s="1735">
        <f t="shared" ref="I331" si="192">G331+H331</f>
        <v>0</v>
      </c>
      <c r="J331" s="1728">
        <f>SUM(J332:J332)</f>
        <v>48</v>
      </c>
      <c r="K331" s="1729">
        <f>SUM(K332:K332)</f>
        <v>0.30188679245283018</v>
      </c>
      <c r="L331" s="1730"/>
      <c r="M331" s="1730"/>
      <c r="N331" s="1734"/>
      <c r="O331" s="1730">
        <f>SUM(O332:O332)</f>
        <v>182.4</v>
      </c>
      <c r="P331" s="1730">
        <f>SUM(P332:P332)</f>
        <v>43.94</v>
      </c>
      <c r="Q331" s="1735">
        <f t="shared" ref="Q331:Q332" si="193">O331+P331</f>
        <v>226.34</v>
      </c>
    </row>
    <row r="332" spans="1:17" ht="17.25" thickBot="1" x14ac:dyDescent="0.3">
      <c r="A332" s="599" t="s">
        <v>382</v>
      </c>
      <c r="B332" s="741"/>
      <c r="C332" s="604"/>
      <c r="D332" s="605"/>
      <c r="E332" s="605"/>
      <c r="F332" s="606"/>
      <c r="G332" s="605"/>
      <c r="H332" s="605"/>
      <c r="I332" s="607"/>
      <c r="J332" s="739">
        <v>48</v>
      </c>
      <c r="K332" s="604">
        <f t="shared" ref="K332" si="194">J332/159</f>
        <v>0.30188679245283018</v>
      </c>
      <c r="L332" s="605">
        <v>3.8</v>
      </c>
      <c r="M332" s="605">
        <f t="shared" ref="M332" si="195">K332*L332*159</f>
        <v>182.4</v>
      </c>
      <c r="N332" s="606">
        <v>1</v>
      </c>
      <c r="O332" s="605">
        <f t="shared" ref="O332" si="196">ROUND(M332*N332,2)</f>
        <v>182.4</v>
      </c>
      <c r="P332" s="605">
        <f t="shared" ref="P332" si="197">ROUND(O332*0.2409,2)</f>
        <v>43.94</v>
      </c>
      <c r="Q332" s="607">
        <f t="shared" si="193"/>
        <v>226.34</v>
      </c>
    </row>
    <row r="333" spans="1:17" ht="17.25" thickBot="1" x14ac:dyDescent="0.3">
      <c r="A333" s="621" t="s">
        <v>1928</v>
      </c>
      <c r="B333" s="1755">
        <f>B334</f>
        <v>0</v>
      </c>
      <c r="C333" s="1732">
        <f>C334</f>
        <v>0</v>
      </c>
      <c r="D333" s="1726"/>
      <c r="E333" s="1726"/>
      <c r="F333" s="1736"/>
      <c r="G333" s="1726">
        <f>G334</f>
        <v>0</v>
      </c>
      <c r="H333" s="1726">
        <f>H334</f>
        <v>0</v>
      </c>
      <c r="I333" s="1727">
        <f>G333+H333</f>
        <v>0</v>
      </c>
      <c r="J333" s="1725">
        <f>J334</f>
        <v>48</v>
      </c>
      <c r="K333" s="1732">
        <f>K334</f>
        <v>0.30188679245283018</v>
      </c>
      <c r="L333" s="1726"/>
      <c r="M333" s="1726"/>
      <c r="N333" s="1736"/>
      <c r="O333" s="1726">
        <f>O334</f>
        <v>228</v>
      </c>
      <c r="P333" s="1726">
        <f>P334</f>
        <v>54.93</v>
      </c>
      <c r="Q333" s="1727">
        <f>O333+P333</f>
        <v>282.93</v>
      </c>
    </row>
    <row r="334" spans="1:17" ht="49.5" x14ac:dyDescent="0.25">
      <c r="A334" s="734" t="s">
        <v>9</v>
      </c>
      <c r="B334" s="1756">
        <f>SUM(B335:B335)</f>
        <v>0</v>
      </c>
      <c r="C334" s="1729">
        <f>SUM(C335:C335)</f>
        <v>0</v>
      </c>
      <c r="D334" s="1730"/>
      <c r="E334" s="1730"/>
      <c r="F334" s="1734"/>
      <c r="G334" s="1730">
        <f>SUM(G335:G335)</f>
        <v>0</v>
      </c>
      <c r="H334" s="1730">
        <f>SUM(H335:H335)</f>
        <v>0</v>
      </c>
      <c r="I334" s="1735">
        <f>SUM(I335:I335)</f>
        <v>0</v>
      </c>
      <c r="J334" s="1728">
        <f>SUM(J335:J335)</f>
        <v>48</v>
      </c>
      <c r="K334" s="1729">
        <f>SUM(K335:K335)</f>
        <v>0.30188679245283018</v>
      </c>
      <c r="L334" s="1730"/>
      <c r="M334" s="1730"/>
      <c r="N334" s="1734"/>
      <c r="O334" s="1730">
        <f>SUM(O335:O335)</f>
        <v>228</v>
      </c>
      <c r="P334" s="1730">
        <f>SUM(P335:P335)</f>
        <v>54.93</v>
      </c>
      <c r="Q334" s="1735">
        <f>SUM(Q335:Q335)</f>
        <v>282.93</v>
      </c>
    </row>
    <row r="335" spans="1:17" ht="17.25" thickBot="1" x14ac:dyDescent="0.3">
      <c r="A335" s="599" t="s">
        <v>692</v>
      </c>
      <c r="B335" s="741"/>
      <c r="C335" s="604"/>
      <c r="D335" s="605"/>
      <c r="E335" s="605"/>
      <c r="F335" s="606"/>
      <c r="G335" s="605"/>
      <c r="H335" s="605"/>
      <c r="I335" s="607"/>
      <c r="J335" s="739">
        <v>48</v>
      </c>
      <c r="K335" s="604">
        <f t="shared" ref="K335" si="198">J335/159</f>
        <v>0.30188679245283018</v>
      </c>
      <c r="L335" s="605">
        <v>4.75</v>
      </c>
      <c r="M335" s="605">
        <f t="shared" ref="M335" si="199">K335*L335*159</f>
        <v>227.99999999999997</v>
      </c>
      <c r="N335" s="606">
        <v>1</v>
      </c>
      <c r="O335" s="605">
        <f t="shared" ref="O335" si="200">ROUND(M335*N335,2)</f>
        <v>228</v>
      </c>
      <c r="P335" s="605">
        <f t="shared" ref="P335" si="201">ROUND(O335*0.2409,2)</f>
        <v>54.93</v>
      </c>
      <c r="Q335" s="607">
        <f t="shared" ref="Q335" si="202">O335+P335</f>
        <v>282.93</v>
      </c>
    </row>
    <row r="336" spans="1:17" ht="17.25" thickBot="1" x14ac:dyDescent="0.3">
      <c r="A336" s="621" t="s">
        <v>1929</v>
      </c>
      <c r="B336" s="1755">
        <f>B337+B344+B339</f>
        <v>0</v>
      </c>
      <c r="C336" s="1732">
        <f>C337+C344+C339</f>
        <v>0</v>
      </c>
      <c r="D336" s="1726"/>
      <c r="E336" s="1726"/>
      <c r="F336" s="1736"/>
      <c r="G336" s="1732">
        <f>G337+G344+G339</f>
        <v>0</v>
      </c>
      <c r="H336" s="1732">
        <f>H337+H344+H339</f>
        <v>0</v>
      </c>
      <c r="I336" s="1733">
        <f>I337+I344+I339</f>
        <v>0</v>
      </c>
      <c r="J336" s="1725">
        <f>J337+J344+J339</f>
        <v>264</v>
      </c>
      <c r="K336" s="1732">
        <f>K337+K344+K339</f>
        <v>1.6603773584905661</v>
      </c>
      <c r="L336" s="1726"/>
      <c r="M336" s="1726"/>
      <c r="N336" s="1736"/>
      <c r="O336" s="1732">
        <f>O337+O344+O339</f>
        <v>970.7</v>
      </c>
      <c r="P336" s="1732">
        <f>P337+P344+P339</f>
        <v>233.84</v>
      </c>
      <c r="Q336" s="1733">
        <f>Q337+Q344+Q339</f>
        <v>1204.5400000000002</v>
      </c>
    </row>
    <row r="337" spans="1:17" ht="49.5" x14ac:dyDescent="0.25">
      <c r="A337" s="734" t="s">
        <v>9</v>
      </c>
      <c r="B337" s="1756">
        <f>SUM(B338:B338)</f>
        <v>0</v>
      </c>
      <c r="C337" s="1729">
        <f>SUM(C338:C338)</f>
        <v>0</v>
      </c>
      <c r="D337" s="1730"/>
      <c r="E337" s="1730"/>
      <c r="F337" s="1734"/>
      <c r="G337" s="1730">
        <f>SUM(G338:G338)</f>
        <v>0</v>
      </c>
      <c r="H337" s="1730">
        <f>SUM(H338:H338)</f>
        <v>0</v>
      </c>
      <c r="I337" s="1735">
        <f>SUM(I338:I338)</f>
        <v>0</v>
      </c>
      <c r="J337" s="1728">
        <f>SUM(J338:J338)</f>
        <v>16</v>
      </c>
      <c r="K337" s="1729">
        <f>SUM(K338:K338)</f>
        <v>0.10062893081761007</v>
      </c>
      <c r="L337" s="1730"/>
      <c r="M337" s="1730"/>
      <c r="N337" s="1734"/>
      <c r="O337" s="1730">
        <f>SUM(O338:O338)</f>
        <v>90.62</v>
      </c>
      <c r="P337" s="1730">
        <f>SUM(P338:P338)</f>
        <v>21.83</v>
      </c>
      <c r="Q337" s="1735">
        <f>SUM(Q338:Q338)</f>
        <v>112.45</v>
      </c>
    </row>
    <row r="338" spans="1:17" ht="17.25" thickBot="1" x14ac:dyDescent="0.3">
      <c r="A338" s="599" t="s">
        <v>1283</v>
      </c>
      <c r="B338" s="741"/>
      <c r="C338" s="604"/>
      <c r="D338" s="605"/>
      <c r="E338" s="605"/>
      <c r="F338" s="606"/>
      <c r="G338" s="605"/>
      <c r="H338" s="605"/>
      <c r="I338" s="607"/>
      <c r="J338" s="739">
        <v>16</v>
      </c>
      <c r="K338" s="604">
        <f t="shared" ref="K338" si="203">J338/159</f>
        <v>0.10062893081761007</v>
      </c>
      <c r="L338" s="605">
        <v>5.6639999999999997</v>
      </c>
      <c r="M338" s="605">
        <f t="shared" ref="M338:M347" si="204">K338*L338*159</f>
        <v>90.624000000000009</v>
      </c>
      <c r="N338" s="606">
        <v>1</v>
      </c>
      <c r="O338" s="605">
        <f t="shared" ref="O338" si="205">ROUND(M338*N338,2)</f>
        <v>90.62</v>
      </c>
      <c r="P338" s="605">
        <f t="shared" ref="P338" si="206">ROUND(O338*0.2409,2)</f>
        <v>21.83</v>
      </c>
      <c r="Q338" s="607">
        <f t="shared" ref="Q338" si="207">O338+P338</f>
        <v>112.45</v>
      </c>
    </row>
    <row r="339" spans="1:17" ht="49.5" x14ac:dyDescent="0.25">
      <c r="A339" s="734" t="s">
        <v>1900</v>
      </c>
      <c r="B339" s="1756">
        <f>SUM(B340:B343)</f>
        <v>0</v>
      </c>
      <c r="C339" s="1729">
        <f>SUM(C340:C343)</f>
        <v>0</v>
      </c>
      <c r="D339" s="1730"/>
      <c r="E339" s="1730"/>
      <c r="F339" s="1734"/>
      <c r="G339" s="1730">
        <f>SUM(G340:G343)</f>
        <v>0</v>
      </c>
      <c r="H339" s="1730">
        <f t="shared" ref="H339" si="208">SUM(H340:H343)</f>
        <v>0</v>
      </c>
      <c r="I339" s="1735">
        <f t="shared" ref="I339" si="209">SUM(I340:I343)</f>
        <v>0</v>
      </c>
      <c r="J339" s="1728">
        <f>SUM(J340:J343)</f>
        <v>120</v>
      </c>
      <c r="K339" s="1729">
        <f>SUM(K340:K343)</f>
        <v>0.75471698113207553</v>
      </c>
      <c r="L339" s="1730"/>
      <c r="M339" s="1730"/>
      <c r="N339" s="1734"/>
      <c r="O339" s="1730">
        <f>SUM(O340:O343)</f>
        <v>450</v>
      </c>
      <c r="P339" s="1730">
        <f t="shared" ref="P339:Q339" si="210">SUM(P340:P343)</f>
        <v>108.39999999999999</v>
      </c>
      <c r="Q339" s="1735">
        <f t="shared" si="210"/>
        <v>558.40000000000009</v>
      </c>
    </row>
    <row r="340" spans="1:17" x14ac:dyDescent="0.25">
      <c r="A340" s="603" t="s">
        <v>193</v>
      </c>
      <c r="B340" s="741"/>
      <c r="C340" s="604"/>
      <c r="D340" s="605"/>
      <c r="E340" s="605"/>
      <c r="F340" s="606"/>
      <c r="G340" s="605"/>
      <c r="H340" s="605"/>
      <c r="I340" s="607"/>
      <c r="J340" s="739">
        <v>24</v>
      </c>
      <c r="K340" s="604">
        <f t="shared" ref="K340:K347" si="211">J340/159</f>
        <v>0.15094339622641509</v>
      </c>
      <c r="L340" s="605">
        <v>3.75</v>
      </c>
      <c r="M340" s="605">
        <f t="shared" si="204"/>
        <v>90</v>
      </c>
      <c r="N340" s="606">
        <v>1</v>
      </c>
      <c r="O340" s="605">
        <f t="shared" ref="O340:O343" si="212">ROUND(M340*N340,2)</f>
        <v>90</v>
      </c>
      <c r="P340" s="605">
        <f t="shared" ref="P340:P347" si="213">ROUND(O340*0.2409,2)</f>
        <v>21.68</v>
      </c>
      <c r="Q340" s="607">
        <f t="shared" ref="Q340:Q343" si="214">O340+P340</f>
        <v>111.68</v>
      </c>
    </row>
    <row r="341" spans="1:17" x14ac:dyDescent="0.25">
      <c r="A341" s="603" t="s">
        <v>193</v>
      </c>
      <c r="B341" s="741"/>
      <c r="C341" s="604"/>
      <c r="D341" s="605"/>
      <c r="E341" s="605"/>
      <c r="F341" s="606"/>
      <c r="G341" s="605"/>
      <c r="H341" s="605"/>
      <c r="I341" s="607"/>
      <c r="J341" s="739">
        <v>24</v>
      </c>
      <c r="K341" s="604">
        <f t="shared" si="211"/>
        <v>0.15094339622641509</v>
      </c>
      <c r="L341" s="605">
        <v>3.75</v>
      </c>
      <c r="M341" s="605">
        <f t="shared" si="204"/>
        <v>90</v>
      </c>
      <c r="N341" s="606">
        <v>1</v>
      </c>
      <c r="O341" s="605">
        <f t="shared" si="212"/>
        <v>90</v>
      </c>
      <c r="P341" s="605">
        <f t="shared" si="213"/>
        <v>21.68</v>
      </c>
      <c r="Q341" s="607">
        <f t="shared" si="214"/>
        <v>111.68</v>
      </c>
    </row>
    <row r="342" spans="1:17" x14ac:dyDescent="0.25">
      <c r="A342" s="603" t="s">
        <v>193</v>
      </c>
      <c r="B342" s="741"/>
      <c r="C342" s="604"/>
      <c r="D342" s="605"/>
      <c r="E342" s="605"/>
      <c r="F342" s="606"/>
      <c r="G342" s="605"/>
      <c r="H342" s="605"/>
      <c r="I342" s="607"/>
      <c r="J342" s="739">
        <v>24</v>
      </c>
      <c r="K342" s="604">
        <f t="shared" si="211"/>
        <v>0.15094339622641509</v>
      </c>
      <c r="L342" s="605">
        <v>3.75</v>
      </c>
      <c r="M342" s="605">
        <f t="shared" si="204"/>
        <v>90</v>
      </c>
      <c r="N342" s="606">
        <v>1</v>
      </c>
      <c r="O342" s="605">
        <f t="shared" si="212"/>
        <v>90</v>
      </c>
      <c r="P342" s="605">
        <f t="shared" si="213"/>
        <v>21.68</v>
      </c>
      <c r="Q342" s="607">
        <f t="shared" si="214"/>
        <v>111.68</v>
      </c>
    </row>
    <row r="343" spans="1:17" ht="17.25" thickBot="1" x14ac:dyDescent="0.3">
      <c r="A343" s="622" t="s">
        <v>193</v>
      </c>
      <c r="B343" s="741"/>
      <c r="C343" s="604"/>
      <c r="D343" s="605"/>
      <c r="E343" s="605"/>
      <c r="F343" s="606"/>
      <c r="G343" s="605"/>
      <c r="H343" s="605"/>
      <c r="I343" s="607"/>
      <c r="J343" s="739">
        <v>48</v>
      </c>
      <c r="K343" s="604">
        <f t="shared" si="211"/>
        <v>0.30188679245283018</v>
      </c>
      <c r="L343" s="605">
        <v>3.75</v>
      </c>
      <c r="M343" s="605">
        <f t="shared" si="204"/>
        <v>180</v>
      </c>
      <c r="N343" s="606">
        <v>1</v>
      </c>
      <c r="O343" s="605">
        <f t="shared" si="212"/>
        <v>180</v>
      </c>
      <c r="P343" s="605">
        <f t="shared" si="213"/>
        <v>43.36</v>
      </c>
      <c r="Q343" s="607">
        <f t="shared" si="214"/>
        <v>223.36</v>
      </c>
    </row>
    <row r="344" spans="1:17" ht="33" x14ac:dyDescent="0.25">
      <c r="A344" s="734" t="s">
        <v>8</v>
      </c>
      <c r="B344" s="1756">
        <f>SUM(B345:B347)</f>
        <v>0</v>
      </c>
      <c r="C344" s="1729">
        <f>SUM(C345:C347)</f>
        <v>0</v>
      </c>
      <c r="D344" s="1730"/>
      <c r="E344" s="1730"/>
      <c r="F344" s="1734"/>
      <c r="G344" s="1730">
        <f>SUM(G345:G347)</f>
        <v>0</v>
      </c>
      <c r="H344" s="1730">
        <f t="shared" ref="H344" si="215">SUM(H345:H347)</f>
        <v>0</v>
      </c>
      <c r="I344" s="1735">
        <f t="shared" ref="I344" si="216">SUM(I345:I347)</f>
        <v>0</v>
      </c>
      <c r="J344" s="1728">
        <f>SUM(J345:J347)</f>
        <v>128</v>
      </c>
      <c r="K344" s="1729">
        <f>SUM(K345:K347)</f>
        <v>0.80503144654088044</v>
      </c>
      <c r="L344" s="1730"/>
      <c r="M344" s="1730"/>
      <c r="N344" s="1734"/>
      <c r="O344" s="1730">
        <f>SUM(O345:O347)</f>
        <v>430.08</v>
      </c>
      <c r="P344" s="1730">
        <f t="shared" ref="P344:Q344" si="217">SUM(P345:P347)</f>
        <v>103.61000000000001</v>
      </c>
      <c r="Q344" s="1735">
        <f t="shared" si="217"/>
        <v>533.69000000000005</v>
      </c>
    </row>
    <row r="345" spans="1:17" x14ac:dyDescent="0.25">
      <c r="A345" s="603" t="s">
        <v>182</v>
      </c>
      <c r="B345" s="741"/>
      <c r="C345" s="604"/>
      <c r="D345" s="605"/>
      <c r="E345" s="605"/>
      <c r="F345" s="606"/>
      <c r="G345" s="605"/>
      <c r="H345" s="605"/>
      <c r="I345" s="607"/>
      <c r="J345" s="739">
        <v>16</v>
      </c>
      <c r="K345" s="604">
        <f t="shared" si="211"/>
        <v>0.10062893081761007</v>
      </c>
      <c r="L345" s="605">
        <v>3.36</v>
      </c>
      <c r="M345" s="605">
        <f t="shared" si="204"/>
        <v>53.760000000000005</v>
      </c>
      <c r="N345" s="606">
        <v>1</v>
      </c>
      <c r="O345" s="605">
        <f t="shared" ref="O345:O347" si="218">ROUND(M345*N345,2)</f>
        <v>53.76</v>
      </c>
      <c r="P345" s="605">
        <f t="shared" si="213"/>
        <v>12.95</v>
      </c>
      <c r="Q345" s="607">
        <f t="shared" ref="Q345:Q347" si="219">O345+P345</f>
        <v>66.709999999999994</v>
      </c>
    </row>
    <row r="346" spans="1:17" x14ac:dyDescent="0.25">
      <c r="A346" s="603" t="s">
        <v>182</v>
      </c>
      <c r="B346" s="741"/>
      <c r="C346" s="604"/>
      <c r="D346" s="605"/>
      <c r="E346" s="605"/>
      <c r="F346" s="606"/>
      <c r="G346" s="605"/>
      <c r="H346" s="605"/>
      <c r="I346" s="607"/>
      <c r="J346" s="739">
        <v>88</v>
      </c>
      <c r="K346" s="604">
        <f t="shared" si="211"/>
        <v>0.55345911949685533</v>
      </c>
      <c r="L346" s="605">
        <v>3.36</v>
      </c>
      <c r="M346" s="605">
        <f t="shared" si="204"/>
        <v>295.68</v>
      </c>
      <c r="N346" s="606">
        <v>1</v>
      </c>
      <c r="O346" s="605">
        <f t="shared" si="218"/>
        <v>295.68</v>
      </c>
      <c r="P346" s="605">
        <f t="shared" si="213"/>
        <v>71.23</v>
      </c>
      <c r="Q346" s="607">
        <f t="shared" si="219"/>
        <v>366.91</v>
      </c>
    </row>
    <row r="347" spans="1:17" ht="17.25" thickBot="1" x14ac:dyDescent="0.3">
      <c r="A347" s="613" t="s">
        <v>182</v>
      </c>
      <c r="B347" s="741"/>
      <c r="C347" s="604"/>
      <c r="D347" s="605"/>
      <c r="E347" s="605"/>
      <c r="F347" s="606"/>
      <c r="G347" s="605"/>
      <c r="H347" s="605"/>
      <c r="I347" s="607"/>
      <c r="J347" s="739">
        <v>24</v>
      </c>
      <c r="K347" s="604">
        <f t="shared" si="211"/>
        <v>0.15094339622641509</v>
      </c>
      <c r="L347" s="605">
        <v>3.36</v>
      </c>
      <c r="M347" s="605">
        <f t="shared" si="204"/>
        <v>80.639999999999986</v>
      </c>
      <c r="N347" s="606">
        <v>1</v>
      </c>
      <c r="O347" s="605">
        <f t="shared" si="218"/>
        <v>80.64</v>
      </c>
      <c r="P347" s="605">
        <f t="shared" si="213"/>
        <v>19.43</v>
      </c>
      <c r="Q347" s="607">
        <f t="shared" si="219"/>
        <v>100.07</v>
      </c>
    </row>
    <row r="348" spans="1:17" ht="17.25" thickBot="1" x14ac:dyDescent="0.3">
      <c r="A348" s="597" t="s">
        <v>1930</v>
      </c>
      <c r="B348" s="1755">
        <f>B349+B352+B356+B358</f>
        <v>0</v>
      </c>
      <c r="C348" s="1732">
        <f>C349+C352+C356+C358</f>
        <v>0</v>
      </c>
      <c r="D348" s="1726"/>
      <c r="E348" s="1726"/>
      <c r="F348" s="1736"/>
      <c r="G348" s="1732">
        <f>G349+G352+G356+G358</f>
        <v>0</v>
      </c>
      <c r="H348" s="1732">
        <f t="shared" ref="H348" si="220">H349+H352+H356+H358</f>
        <v>0</v>
      </c>
      <c r="I348" s="1733">
        <f t="shared" ref="I348" si="221">I349+I352+I356+I358</f>
        <v>0</v>
      </c>
      <c r="J348" s="1725">
        <f>J349+J352+J356+J358</f>
        <v>143.99929</v>
      </c>
      <c r="K348" s="1732">
        <f>K349+K352+K356+K358</f>
        <v>0.90565591194968542</v>
      </c>
      <c r="L348" s="1726"/>
      <c r="M348" s="1726"/>
      <c r="N348" s="1736"/>
      <c r="O348" s="1732">
        <f>O349+O352+O356+O358</f>
        <v>808.46</v>
      </c>
      <c r="P348" s="1732">
        <f t="shared" ref="P348:Q348" si="222">P349+P352+P356+P358</f>
        <v>194.75</v>
      </c>
      <c r="Q348" s="1733">
        <f t="shared" si="222"/>
        <v>1003.21</v>
      </c>
    </row>
    <row r="349" spans="1:17" ht="33" x14ac:dyDescent="0.25">
      <c r="A349" s="736" t="s">
        <v>1898</v>
      </c>
      <c r="B349" s="1756">
        <f>SUM(B350:B351)</f>
        <v>0</v>
      </c>
      <c r="C349" s="1729">
        <f>SUM(C350:C351)</f>
        <v>0</v>
      </c>
      <c r="D349" s="1730"/>
      <c r="E349" s="1730"/>
      <c r="F349" s="1734"/>
      <c r="G349" s="1730">
        <f>SUM(G350:G351)</f>
        <v>0</v>
      </c>
      <c r="H349" s="1730">
        <f>SUM(H350:H351)</f>
        <v>0</v>
      </c>
      <c r="I349" s="1735">
        <f>SUM(I350:I351)</f>
        <v>0</v>
      </c>
      <c r="J349" s="1728">
        <f>SUM(J350:J351)</f>
        <v>32</v>
      </c>
      <c r="K349" s="1729">
        <f>SUM(K350:K351)</f>
        <v>0.20125786163522014</v>
      </c>
      <c r="L349" s="1730"/>
      <c r="M349" s="1730"/>
      <c r="N349" s="1734"/>
      <c r="O349" s="1730">
        <f>SUM(O350:O351)</f>
        <v>277.2</v>
      </c>
      <c r="P349" s="1730">
        <f>SUM(P350:P351)</f>
        <v>66.77</v>
      </c>
      <c r="Q349" s="1735">
        <f>SUM(Q350:Q351)</f>
        <v>343.96999999999997</v>
      </c>
    </row>
    <row r="350" spans="1:17" x14ac:dyDescent="0.25">
      <c r="A350" s="603" t="s">
        <v>1919</v>
      </c>
      <c r="B350" s="741"/>
      <c r="C350" s="604"/>
      <c r="D350" s="605"/>
      <c r="E350" s="605"/>
      <c r="F350" s="606"/>
      <c r="G350" s="605"/>
      <c r="H350" s="605"/>
      <c r="I350" s="607"/>
      <c r="J350" s="739">
        <v>24</v>
      </c>
      <c r="K350" s="604">
        <f t="shared" ref="K350:K351" si="223">J350/159</f>
        <v>0.15094339622641509</v>
      </c>
      <c r="L350" s="605">
        <v>7.86</v>
      </c>
      <c r="M350" s="605">
        <f t="shared" ref="M350:M351" si="224">K350*L350*159</f>
        <v>188.64</v>
      </c>
      <c r="N350" s="606">
        <v>1</v>
      </c>
      <c r="O350" s="605">
        <f t="shared" ref="O350:O351" si="225">ROUND(M350*N350,2)</f>
        <v>188.64</v>
      </c>
      <c r="P350" s="605">
        <f t="shared" ref="P350:P351" si="226">ROUND(O350*0.2409,2)</f>
        <v>45.44</v>
      </c>
      <c r="Q350" s="607">
        <f t="shared" ref="Q350:Q351" si="227">O350+P350</f>
        <v>234.07999999999998</v>
      </c>
    </row>
    <row r="351" spans="1:17" ht="17.25" thickBot="1" x14ac:dyDescent="0.3">
      <c r="A351" s="603" t="s">
        <v>1931</v>
      </c>
      <c r="B351" s="741"/>
      <c r="C351" s="604"/>
      <c r="D351" s="605"/>
      <c r="E351" s="605"/>
      <c r="F351" s="606"/>
      <c r="G351" s="605"/>
      <c r="H351" s="605"/>
      <c r="I351" s="607"/>
      <c r="J351" s="739">
        <v>8</v>
      </c>
      <c r="K351" s="604">
        <f t="shared" si="223"/>
        <v>5.0314465408805034E-2</v>
      </c>
      <c r="L351" s="605">
        <v>11.07</v>
      </c>
      <c r="M351" s="605">
        <f t="shared" si="224"/>
        <v>88.56</v>
      </c>
      <c r="N351" s="606">
        <v>1</v>
      </c>
      <c r="O351" s="605">
        <f t="shared" si="225"/>
        <v>88.56</v>
      </c>
      <c r="P351" s="605">
        <f t="shared" si="226"/>
        <v>21.33</v>
      </c>
      <c r="Q351" s="607">
        <f t="shared" si="227"/>
        <v>109.89</v>
      </c>
    </row>
    <row r="352" spans="1:17" ht="49.5" x14ac:dyDescent="0.25">
      <c r="A352" s="734" t="s">
        <v>9</v>
      </c>
      <c r="B352" s="1756">
        <f>SUM(B353:B355)</f>
        <v>0</v>
      </c>
      <c r="C352" s="1729">
        <f>SUM(C353:C355)</f>
        <v>0</v>
      </c>
      <c r="D352" s="1730"/>
      <c r="E352" s="1730"/>
      <c r="F352" s="1734"/>
      <c r="G352" s="1730">
        <f>SUM(G353:G355)</f>
        <v>0</v>
      </c>
      <c r="H352" s="1730">
        <f t="shared" ref="H352" si="228">SUM(H353:H355)</f>
        <v>0</v>
      </c>
      <c r="I352" s="1735">
        <f t="shared" ref="I352" si="229">SUM(I353:I355)</f>
        <v>0</v>
      </c>
      <c r="J352" s="1728">
        <f>SUM(J353:J355)</f>
        <v>55.999290000000002</v>
      </c>
      <c r="K352" s="1729">
        <f>SUM(K353:K355)</f>
        <v>0.3521967924528302</v>
      </c>
      <c r="L352" s="1730"/>
      <c r="M352" s="1730"/>
      <c r="N352" s="1734"/>
      <c r="O352" s="1730">
        <f>SUM(O353:O355)</f>
        <v>333.74</v>
      </c>
      <c r="P352" s="1730">
        <f t="shared" ref="P352:Q352" si="230">SUM(P353:P355)</f>
        <v>80.39</v>
      </c>
      <c r="Q352" s="1735">
        <f t="shared" si="230"/>
        <v>414.13</v>
      </c>
    </row>
    <row r="353" spans="1:17" x14ac:dyDescent="0.25">
      <c r="A353" s="603" t="s">
        <v>1217</v>
      </c>
      <c r="B353" s="741"/>
      <c r="C353" s="604"/>
      <c r="D353" s="605"/>
      <c r="E353" s="605"/>
      <c r="F353" s="606"/>
      <c r="G353" s="605"/>
      <c r="H353" s="605"/>
      <c r="I353" s="607"/>
      <c r="J353" s="739">
        <v>24</v>
      </c>
      <c r="K353" s="604">
        <f t="shared" ref="K353:K360" si="231">J353/159</f>
        <v>0.15094339622641509</v>
      </c>
      <c r="L353" s="605">
        <v>5.58</v>
      </c>
      <c r="M353" s="605">
        <f t="shared" ref="M353:M354" si="232">K353*L353*159</f>
        <v>133.92000000000002</v>
      </c>
      <c r="N353" s="606">
        <v>1</v>
      </c>
      <c r="O353" s="605">
        <f t="shared" ref="O353:O355" si="233">ROUND(M353*N353,2)</f>
        <v>133.91999999999999</v>
      </c>
      <c r="P353" s="605">
        <f t="shared" ref="P353:P355" si="234">ROUND(O353*0.2409,2)</f>
        <v>32.26</v>
      </c>
      <c r="Q353" s="607">
        <f t="shared" ref="Q353:Q355" si="235">O353+P353</f>
        <v>166.17999999999998</v>
      </c>
    </row>
    <row r="354" spans="1:17" x14ac:dyDescent="0.25">
      <c r="A354" s="603" t="s">
        <v>692</v>
      </c>
      <c r="B354" s="741"/>
      <c r="C354" s="604"/>
      <c r="D354" s="605"/>
      <c r="E354" s="605"/>
      <c r="F354" s="606"/>
      <c r="G354" s="605"/>
      <c r="H354" s="605"/>
      <c r="I354" s="607"/>
      <c r="J354" s="739">
        <v>24</v>
      </c>
      <c r="K354" s="604">
        <f t="shared" si="231"/>
        <v>0.15094339622641509</v>
      </c>
      <c r="L354" s="605">
        <v>4.8209999999999997</v>
      </c>
      <c r="M354" s="605">
        <f t="shared" si="232"/>
        <v>115.70399999999998</v>
      </c>
      <c r="N354" s="606">
        <v>1</v>
      </c>
      <c r="O354" s="605">
        <f t="shared" si="233"/>
        <v>115.7</v>
      </c>
      <c r="P354" s="605">
        <f t="shared" si="234"/>
        <v>27.87</v>
      </c>
      <c r="Q354" s="607">
        <f t="shared" si="235"/>
        <v>143.57</v>
      </c>
    </row>
    <row r="355" spans="1:17" ht="17.25" thickBot="1" x14ac:dyDescent="0.3">
      <c r="A355" s="603" t="s">
        <v>344</v>
      </c>
      <c r="B355" s="741"/>
      <c r="C355" s="604"/>
      <c r="D355" s="605"/>
      <c r="E355" s="605"/>
      <c r="F355" s="606"/>
      <c r="G355" s="605"/>
      <c r="H355" s="605"/>
      <c r="I355" s="607"/>
      <c r="J355" s="739">
        <v>7.9992900000000002</v>
      </c>
      <c r="K355" s="604">
        <f t="shared" si="231"/>
        <v>5.0310000000000001E-2</v>
      </c>
      <c r="L355" s="605">
        <v>1672</v>
      </c>
      <c r="M355" s="605">
        <f>K355*L355</f>
        <v>84.118319999999997</v>
      </c>
      <c r="N355" s="606">
        <v>1</v>
      </c>
      <c r="O355" s="605">
        <f t="shared" si="233"/>
        <v>84.12</v>
      </c>
      <c r="P355" s="605">
        <f t="shared" si="234"/>
        <v>20.260000000000002</v>
      </c>
      <c r="Q355" s="607">
        <f t="shared" si="235"/>
        <v>104.38000000000001</v>
      </c>
    </row>
    <row r="356" spans="1:17" ht="49.5" x14ac:dyDescent="0.25">
      <c r="A356" s="734" t="s">
        <v>1900</v>
      </c>
      <c r="B356" s="1756">
        <f>SUM(B357)</f>
        <v>0</v>
      </c>
      <c r="C356" s="1729">
        <f>SUM(C357)</f>
        <v>0</v>
      </c>
      <c r="D356" s="1730"/>
      <c r="E356" s="1730"/>
      <c r="F356" s="1734"/>
      <c r="G356" s="1730">
        <f>SUM(G357)</f>
        <v>0</v>
      </c>
      <c r="H356" s="1730">
        <f>SUM(H357)</f>
        <v>0</v>
      </c>
      <c r="I356" s="1735">
        <f>G356+H356</f>
        <v>0</v>
      </c>
      <c r="J356" s="1728">
        <f>SUM(J357)</f>
        <v>24</v>
      </c>
      <c r="K356" s="1729">
        <f>SUM(K357)</f>
        <v>0.15094339622641509</v>
      </c>
      <c r="L356" s="1730"/>
      <c r="M356" s="1730"/>
      <c r="N356" s="1734"/>
      <c r="O356" s="1730">
        <f>SUM(O357)</f>
        <v>90</v>
      </c>
      <c r="P356" s="1730">
        <f>SUM(P357)</f>
        <v>21.68</v>
      </c>
      <c r="Q356" s="1735">
        <f>SUM(Q357)</f>
        <v>111.68</v>
      </c>
    </row>
    <row r="357" spans="1:17" ht="17.25" thickBot="1" x14ac:dyDescent="0.3">
      <c r="A357" s="603" t="s">
        <v>193</v>
      </c>
      <c r="B357" s="741"/>
      <c r="C357" s="604"/>
      <c r="D357" s="605"/>
      <c r="E357" s="605"/>
      <c r="F357" s="606"/>
      <c r="G357" s="605"/>
      <c r="H357" s="605"/>
      <c r="I357" s="607"/>
      <c r="J357" s="739">
        <v>24</v>
      </c>
      <c r="K357" s="604">
        <f t="shared" si="231"/>
        <v>0.15094339622641509</v>
      </c>
      <c r="L357" s="605">
        <v>3.75</v>
      </c>
      <c r="M357" s="605">
        <f t="shared" ref="M357" si="236">K357*L357*159</f>
        <v>90</v>
      </c>
      <c r="N357" s="606">
        <v>1</v>
      </c>
      <c r="O357" s="605">
        <f t="shared" ref="O357" si="237">ROUND(M357*N357,2)</f>
        <v>90</v>
      </c>
      <c r="P357" s="605">
        <f t="shared" ref="P357" si="238">ROUND(O357*0.2409,2)</f>
        <v>21.68</v>
      </c>
      <c r="Q357" s="607">
        <f t="shared" ref="Q357" si="239">O357+P357</f>
        <v>111.68</v>
      </c>
    </row>
    <row r="358" spans="1:17" ht="33" x14ac:dyDescent="0.25">
      <c r="A358" s="734" t="s">
        <v>8</v>
      </c>
      <c r="B358" s="1756">
        <f>SUM(B359:B360)</f>
        <v>0</v>
      </c>
      <c r="C358" s="1729">
        <f>SUM(C359:C360)</f>
        <v>0</v>
      </c>
      <c r="D358" s="1730"/>
      <c r="E358" s="1730"/>
      <c r="F358" s="1734"/>
      <c r="G358" s="1730">
        <f>SUM(G359:G360)</f>
        <v>0</v>
      </c>
      <c r="H358" s="1730">
        <f>SUM(H359:H360)</f>
        <v>0</v>
      </c>
      <c r="I358" s="1735">
        <f>SUM(I359:I360)</f>
        <v>0</v>
      </c>
      <c r="J358" s="1728">
        <f>SUM(J359:J360)</f>
        <v>32</v>
      </c>
      <c r="K358" s="1729">
        <f>SUM(K359:K360)</f>
        <v>0.20125786163522014</v>
      </c>
      <c r="L358" s="1730"/>
      <c r="M358" s="1730"/>
      <c r="N358" s="1734"/>
      <c r="O358" s="1730">
        <f>SUM(O359:O360)</f>
        <v>107.52</v>
      </c>
      <c r="P358" s="1730">
        <f>SUM(P359:P360)</f>
        <v>25.91</v>
      </c>
      <c r="Q358" s="1735">
        <f>SUM(Q359:Q360)</f>
        <v>133.43</v>
      </c>
    </row>
    <row r="359" spans="1:17" x14ac:dyDescent="0.25">
      <c r="A359" s="603" t="s">
        <v>182</v>
      </c>
      <c r="B359" s="741"/>
      <c r="C359" s="604"/>
      <c r="D359" s="605"/>
      <c r="E359" s="605"/>
      <c r="F359" s="606"/>
      <c r="G359" s="605"/>
      <c r="H359" s="605"/>
      <c r="I359" s="607"/>
      <c r="J359" s="739">
        <v>8</v>
      </c>
      <c r="K359" s="604">
        <f t="shared" si="231"/>
        <v>5.0314465408805034E-2</v>
      </c>
      <c r="L359" s="605">
        <v>3.36</v>
      </c>
      <c r="M359" s="605">
        <f t="shared" ref="M359:M360" si="240">K359*L359*159</f>
        <v>26.880000000000003</v>
      </c>
      <c r="N359" s="606">
        <v>1</v>
      </c>
      <c r="O359" s="605">
        <f t="shared" ref="O359:O360" si="241">ROUND(M359*N359,2)</f>
        <v>26.88</v>
      </c>
      <c r="P359" s="605">
        <f t="shared" ref="P359:P360" si="242">ROUND(O359*0.2409,2)</f>
        <v>6.48</v>
      </c>
      <c r="Q359" s="607">
        <f t="shared" ref="Q359:Q360" si="243">O359+P359</f>
        <v>33.36</v>
      </c>
    </row>
    <row r="360" spans="1:17" ht="17.25" thickBot="1" x14ac:dyDescent="0.3">
      <c r="A360" s="603" t="s">
        <v>182</v>
      </c>
      <c r="B360" s="741"/>
      <c r="C360" s="604"/>
      <c r="D360" s="605"/>
      <c r="E360" s="605"/>
      <c r="F360" s="606"/>
      <c r="G360" s="605"/>
      <c r="H360" s="605"/>
      <c r="I360" s="607"/>
      <c r="J360" s="739">
        <v>24</v>
      </c>
      <c r="K360" s="604">
        <f t="shared" si="231"/>
        <v>0.15094339622641509</v>
      </c>
      <c r="L360" s="605">
        <v>3.36</v>
      </c>
      <c r="M360" s="605">
        <f t="shared" si="240"/>
        <v>80.639999999999986</v>
      </c>
      <c r="N360" s="606">
        <v>1</v>
      </c>
      <c r="O360" s="605">
        <f t="shared" si="241"/>
        <v>80.64</v>
      </c>
      <c r="P360" s="605">
        <f t="shared" si="242"/>
        <v>19.43</v>
      </c>
      <c r="Q360" s="607">
        <f t="shared" si="243"/>
        <v>100.07</v>
      </c>
    </row>
    <row r="361" spans="1:17" ht="17.25" thickBot="1" x14ac:dyDescent="0.3">
      <c r="A361" s="623" t="s">
        <v>1932</v>
      </c>
      <c r="B361" s="1755">
        <f>B362+B366+B378+B381</f>
        <v>0</v>
      </c>
      <c r="C361" s="1732">
        <f>C362+C366+C378+C381</f>
        <v>0</v>
      </c>
      <c r="D361" s="1726"/>
      <c r="E361" s="1726"/>
      <c r="F361" s="1736"/>
      <c r="G361" s="1732">
        <f>G362+G366+G378+G381</f>
        <v>0</v>
      </c>
      <c r="H361" s="1732">
        <f t="shared" ref="H361" si="244">H362+H366+H378+H381</f>
        <v>0</v>
      </c>
      <c r="I361" s="1733">
        <f t="shared" ref="I361" si="245">I362+I366+I378+I381</f>
        <v>0</v>
      </c>
      <c r="J361" s="1725">
        <f>J362+J366+J378+J381</f>
        <v>1251.0021299999999</v>
      </c>
      <c r="K361" s="1732">
        <f>K362+K366+K378+K381</f>
        <v>7.8679379245283023</v>
      </c>
      <c r="L361" s="1726"/>
      <c r="M361" s="1726"/>
      <c r="N361" s="1736"/>
      <c r="O361" s="1732">
        <f>O362+O366+O378+O381</f>
        <v>6606.94</v>
      </c>
      <c r="P361" s="1732">
        <f t="shared" ref="P361:Q361" si="246">P362+P366+P378+P381</f>
        <v>1591.6</v>
      </c>
      <c r="Q361" s="1733">
        <f t="shared" si="246"/>
        <v>8198.5400000000009</v>
      </c>
    </row>
    <row r="362" spans="1:17" ht="33" x14ac:dyDescent="0.25">
      <c r="A362" s="734" t="s">
        <v>1898</v>
      </c>
      <c r="B362" s="1756">
        <f>SUM(B363:B365)</f>
        <v>0</v>
      </c>
      <c r="C362" s="1729">
        <f>SUM(C363:C365)</f>
        <v>0</v>
      </c>
      <c r="D362" s="1730"/>
      <c r="E362" s="1730"/>
      <c r="F362" s="1734"/>
      <c r="G362" s="1730">
        <f>SUM(G363:G365)</f>
        <v>0</v>
      </c>
      <c r="H362" s="1730">
        <f t="shared" ref="H362" si="247">SUM(H363:H365)</f>
        <v>0</v>
      </c>
      <c r="I362" s="1735">
        <f t="shared" ref="I362" si="248">SUM(I363:I365)</f>
        <v>0</v>
      </c>
      <c r="J362" s="1728">
        <f>SUM(J363:J365)</f>
        <v>168</v>
      </c>
      <c r="K362" s="1729">
        <f>SUM(K363:K365)</f>
        <v>1.0566037735849056</v>
      </c>
      <c r="L362" s="1730"/>
      <c r="M362" s="1730"/>
      <c r="N362" s="1734"/>
      <c r="O362" s="1730">
        <f>SUM(O363:O365)</f>
        <v>1263.3600000000001</v>
      </c>
      <c r="P362" s="1730">
        <f t="shared" ref="P362:Q362" si="249">SUM(P363:P365)</f>
        <v>304.34999999999997</v>
      </c>
      <c r="Q362" s="1735">
        <f t="shared" si="249"/>
        <v>1567.71</v>
      </c>
    </row>
    <row r="363" spans="1:17" x14ac:dyDescent="0.25">
      <c r="A363" s="603" t="s">
        <v>198</v>
      </c>
      <c r="B363" s="741"/>
      <c r="C363" s="604"/>
      <c r="D363" s="605"/>
      <c r="E363" s="605"/>
      <c r="F363" s="606"/>
      <c r="G363" s="605"/>
      <c r="H363" s="605"/>
      <c r="I363" s="607"/>
      <c r="J363" s="739">
        <v>88</v>
      </c>
      <c r="K363" s="604">
        <f t="shared" ref="K363:K391" si="250">J363/159</f>
        <v>0.55345911949685533</v>
      </c>
      <c r="L363" s="605">
        <v>7.52</v>
      </c>
      <c r="M363" s="605">
        <f>K363*L363*159</f>
        <v>661.76</v>
      </c>
      <c r="N363" s="606">
        <v>1</v>
      </c>
      <c r="O363" s="605">
        <f t="shared" ref="O363:O365" si="251">ROUND(M363*N363,2)</f>
        <v>661.76</v>
      </c>
      <c r="P363" s="605">
        <f t="shared" ref="P363:P365" si="252">ROUND(O363*0.2409,2)</f>
        <v>159.41999999999999</v>
      </c>
      <c r="Q363" s="607">
        <f t="shared" ref="Q363:Q365" si="253">O363+P363</f>
        <v>821.18</v>
      </c>
    </row>
    <row r="364" spans="1:17" x14ac:dyDescent="0.25">
      <c r="A364" s="603" t="s">
        <v>198</v>
      </c>
      <c r="B364" s="741"/>
      <c r="C364" s="604"/>
      <c r="D364" s="605"/>
      <c r="E364" s="605"/>
      <c r="F364" s="606"/>
      <c r="G364" s="605"/>
      <c r="H364" s="605"/>
      <c r="I364" s="607"/>
      <c r="J364" s="739">
        <v>24</v>
      </c>
      <c r="K364" s="604">
        <f t="shared" si="250"/>
        <v>0.15094339622641509</v>
      </c>
      <c r="L364" s="605">
        <v>7.52</v>
      </c>
      <c r="M364" s="605">
        <f t="shared" ref="M364:M365" si="254">K364*L364*159</f>
        <v>180.48</v>
      </c>
      <c r="N364" s="606">
        <v>1</v>
      </c>
      <c r="O364" s="605">
        <f t="shared" si="251"/>
        <v>180.48</v>
      </c>
      <c r="P364" s="605">
        <f t="shared" si="252"/>
        <v>43.48</v>
      </c>
      <c r="Q364" s="607">
        <f t="shared" si="253"/>
        <v>223.95999999999998</v>
      </c>
    </row>
    <row r="365" spans="1:17" ht="17.25" thickBot="1" x14ac:dyDescent="0.3">
      <c r="A365" s="613" t="s">
        <v>198</v>
      </c>
      <c r="B365" s="741"/>
      <c r="C365" s="604"/>
      <c r="D365" s="605"/>
      <c r="E365" s="605"/>
      <c r="F365" s="606"/>
      <c r="G365" s="605"/>
      <c r="H365" s="605"/>
      <c r="I365" s="607"/>
      <c r="J365" s="739">
        <v>55.999999999999993</v>
      </c>
      <c r="K365" s="604">
        <f t="shared" si="250"/>
        <v>0.3522012578616352</v>
      </c>
      <c r="L365" s="605">
        <v>7.52</v>
      </c>
      <c r="M365" s="605">
        <f t="shared" si="254"/>
        <v>421.11999999999995</v>
      </c>
      <c r="N365" s="606">
        <v>1</v>
      </c>
      <c r="O365" s="605">
        <f t="shared" si="251"/>
        <v>421.12</v>
      </c>
      <c r="P365" s="605">
        <f t="shared" si="252"/>
        <v>101.45</v>
      </c>
      <c r="Q365" s="607">
        <f t="shared" si="253"/>
        <v>522.57000000000005</v>
      </c>
    </row>
    <row r="366" spans="1:17" ht="49.5" x14ac:dyDescent="0.25">
      <c r="A366" s="734" t="s">
        <v>9</v>
      </c>
      <c r="B366" s="1756">
        <f>SUM(B367:B377)</f>
        <v>0</v>
      </c>
      <c r="C366" s="1729">
        <f>SUM(C367:C377)</f>
        <v>0</v>
      </c>
      <c r="D366" s="1730"/>
      <c r="E366" s="1730"/>
      <c r="F366" s="1734"/>
      <c r="G366" s="1730">
        <f>SUM(G367:G377)</f>
        <v>0</v>
      </c>
      <c r="H366" s="1730">
        <f t="shared" ref="H366" si="255">SUM(H367:H377)</f>
        <v>0</v>
      </c>
      <c r="I366" s="1735">
        <f t="shared" ref="I366" si="256">SUM(I367:I377)</f>
        <v>0</v>
      </c>
      <c r="J366" s="1728">
        <f>SUM(J367:J377)</f>
        <v>635.00212999999997</v>
      </c>
      <c r="K366" s="1729">
        <f>SUM(K367:K377)</f>
        <v>3.9937240880503149</v>
      </c>
      <c r="L366" s="1730"/>
      <c r="M366" s="1730"/>
      <c r="N366" s="1734"/>
      <c r="O366" s="1730">
        <f>SUM(O367:O377)</f>
        <v>3784.7</v>
      </c>
      <c r="P366" s="1730">
        <f t="shared" ref="P366:Q366" si="257">SUM(P367:P377)</f>
        <v>911.71999999999991</v>
      </c>
      <c r="Q366" s="1735">
        <f t="shared" si="257"/>
        <v>4696.42</v>
      </c>
    </row>
    <row r="367" spans="1:17" x14ac:dyDescent="0.25">
      <c r="A367" s="603" t="s">
        <v>1886</v>
      </c>
      <c r="B367" s="741"/>
      <c r="C367" s="604"/>
      <c r="D367" s="605"/>
      <c r="E367" s="605"/>
      <c r="F367" s="606"/>
      <c r="G367" s="605"/>
      <c r="H367" s="605"/>
      <c r="I367" s="607"/>
      <c r="J367" s="739">
        <v>48</v>
      </c>
      <c r="K367" s="604">
        <f t="shared" si="250"/>
        <v>0.30188679245283018</v>
      </c>
      <c r="L367" s="605">
        <v>5.58</v>
      </c>
      <c r="M367" s="605">
        <f>K367*L367*159</f>
        <v>267.84000000000003</v>
      </c>
      <c r="N367" s="606">
        <v>1</v>
      </c>
      <c r="O367" s="605">
        <f t="shared" ref="O367:O376" si="258">ROUND(M367*N367,2)</f>
        <v>267.83999999999997</v>
      </c>
      <c r="P367" s="605">
        <f t="shared" ref="P367:P377" si="259">ROUND(O367*0.2409,2)</f>
        <v>64.52</v>
      </c>
      <c r="Q367" s="607">
        <f t="shared" ref="Q367:Q377" si="260">O367+P367</f>
        <v>332.35999999999996</v>
      </c>
    </row>
    <row r="368" spans="1:17" x14ac:dyDescent="0.25">
      <c r="A368" s="603" t="s">
        <v>1283</v>
      </c>
      <c r="B368" s="741"/>
      <c r="C368" s="604"/>
      <c r="D368" s="605"/>
      <c r="E368" s="605"/>
      <c r="F368" s="606"/>
      <c r="G368" s="605"/>
      <c r="H368" s="605"/>
      <c r="I368" s="607"/>
      <c r="J368" s="739">
        <v>48</v>
      </c>
      <c r="K368" s="604">
        <f t="shared" si="250"/>
        <v>0.30188679245283018</v>
      </c>
      <c r="L368" s="605">
        <v>5.72</v>
      </c>
      <c r="M368" s="605">
        <f t="shared" ref="M368:M376" si="261">K368*L368*159</f>
        <v>274.56</v>
      </c>
      <c r="N368" s="606">
        <v>1</v>
      </c>
      <c r="O368" s="605">
        <f t="shared" si="258"/>
        <v>274.56</v>
      </c>
      <c r="P368" s="605">
        <f t="shared" si="259"/>
        <v>66.14</v>
      </c>
      <c r="Q368" s="607">
        <f t="shared" si="260"/>
        <v>340.7</v>
      </c>
    </row>
    <row r="369" spans="1:17" x14ac:dyDescent="0.25">
      <c r="A369" s="603" t="s">
        <v>1283</v>
      </c>
      <c r="B369" s="741"/>
      <c r="C369" s="604"/>
      <c r="D369" s="605"/>
      <c r="E369" s="605"/>
      <c r="F369" s="606"/>
      <c r="G369" s="605"/>
      <c r="H369" s="605"/>
      <c r="I369" s="607"/>
      <c r="J369" s="739">
        <v>72</v>
      </c>
      <c r="K369" s="604">
        <f t="shared" si="250"/>
        <v>0.45283018867924529</v>
      </c>
      <c r="L369" s="605">
        <v>5.58</v>
      </c>
      <c r="M369" s="605">
        <f t="shared" si="261"/>
        <v>401.76000000000005</v>
      </c>
      <c r="N369" s="606">
        <v>1</v>
      </c>
      <c r="O369" s="605">
        <f t="shared" si="258"/>
        <v>401.76</v>
      </c>
      <c r="P369" s="605">
        <f t="shared" si="259"/>
        <v>96.78</v>
      </c>
      <c r="Q369" s="607">
        <f t="shared" si="260"/>
        <v>498.53999999999996</v>
      </c>
    </row>
    <row r="370" spans="1:17" x14ac:dyDescent="0.25">
      <c r="A370" s="603" t="s">
        <v>1283</v>
      </c>
      <c r="B370" s="741"/>
      <c r="C370" s="604"/>
      <c r="D370" s="605"/>
      <c r="E370" s="605"/>
      <c r="F370" s="606"/>
      <c r="G370" s="605"/>
      <c r="H370" s="605"/>
      <c r="I370" s="607"/>
      <c r="J370" s="739">
        <v>20</v>
      </c>
      <c r="K370" s="604">
        <f t="shared" si="250"/>
        <v>0.12578616352201258</v>
      </c>
      <c r="L370" s="605">
        <v>5.6639999999999997</v>
      </c>
      <c r="M370" s="605">
        <f t="shared" si="261"/>
        <v>113.28</v>
      </c>
      <c r="N370" s="606">
        <v>1</v>
      </c>
      <c r="O370" s="605">
        <f t="shared" si="258"/>
        <v>113.28</v>
      </c>
      <c r="P370" s="605">
        <f t="shared" si="259"/>
        <v>27.29</v>
      </c>
      <c r="Q370" s="607">
        <f t="shared" si="260"/>
        <v>140.57</v>
      </c>
    </row>
    <row r="371" spans="1:17" x14ac:dyDescent="0.25">
      <c r="A371" s="603" t="s">
        <v>692</v>
      </c>
      <c r="B371" s="741"/>
      <c r="C371" s="604"/>
      <c r="D371" s="605"/>
      <c r="E371" s="605"/>
      <c r="F371" s="606"/>
      <c r="G371" s="605"/>
      <c r="H371" s="605"/>
      <c r="I371" s="607"/>
      <c r="J371" s="739">
        <v>24</v>
      </c>
      <c r="K371" s="604">
        <f t="shared" si="250"/>
        <v>0.15094339622641509</v>
      </c>
      <c r="L371" s="605">
        <v>4.75</v>
      </c>
      <c r="M371" s="605">
        <f t="shared" si="261"/>
        <v>113.99999999999999</v>
      </c>
      <c r="N371" s="606">
        <v>1</v>
      </c>
      <c r="O371" s="605">
        <f t="shared" si="258"/>
        <v>114</v>
      </c>
      <c r="P371" s="605">
        <f t="shared" si="259"/>
        <v>27.46</v>
      </c>
      <c r="Q371" s="607">
        <f t="shared" si="260"/>
        <v>141.46</v>
      </c>
    </row>
    <row r="372" spans="1:17" x14ac:dyDescent="0.25">
      <c r="A372" s="603" t="s">
        <v>692</v>
      </c>
      <c r="B372" s="741"/>
      <c r="C372" s="604"/>
      <c r="D372" s="605"/>
      <c r="E372" s="605"/>
      <c r="F372" s="606"/>
      <c r="G372" s="605"/>
      <c r="H372" s="605"/>
      <c r="I372" s="607"/>
      <c r="J372" s="739">
        <v>72</v>
      </c>
      <c r="K372" s="604">
        <f t="shared" si="250"/>
        <v>0.45283018867924529</v>
      </c>
      <c r="L372" s="605">
        <v>4.75</v>
      </c>
      <c r="M372" s="605">
        <f t="shared" si="261"/>
        <v>342</v>
      </c>
      <c r="N372" s="606">
        <v>1</v>
      </c>
      <c r="O372" s="605">
        <f t="shared" si="258"/>
        <v>342</v>
      </c>
      <c r="P372" s="605">
        <f t="shared" si="259"/>
        <v>82.39</v>
      </c>
      <c r="Q372" s="607">
        <f t="shared" si="260"/>
        <v>424.39</v>
      </c>
    </row>
    <row r="373" spans="1:17" x14ac:dyDescent="0.25">
      <c r="A373" s="603" t="s">
        <v>692</v>
      </c>
      <c r="B373" s="741"/>
      <c r="C373" s="604"/>
      <c r="D373" s="605"/>
      <c r="E373" s="605"/>
      <c r="F373" s="606"/>
      <c r="G373" s="605"/>
      <c r="H373" s="605"/>
      <c r="I373" s="607"/>
      <c r="J373" s="739">
        <v>48.001305000000002</v>
      </c>
      <c r="K373" s="604">
        <f t="shared" si="250"/>
        <v>0.30189500000000002</v>
      </c>
      <c r="L373" s="605">
        <v>4.8689999999999998</v>
      </c>
      <c r="M373" s="605">
        <f t="shared" si="261"/>
        <v>233.71835404500001</v>
      </c>
      <c r="N373" s="606">
        <v>1</v>
      </c>
      <c r="O373" s="605">
        <f t="shared" si="258"/>
        <v>233.72</v>
      </c>
      <c r="P373" s="605">
        <f t="shared" si="259"/>
        <v>56.3</v>
      </c>
      <c r="Q373" s="607">
        <f t="shared" si="260"/>
        <v>290.02</v>
      </c>
    </row>
    <row r="374" spans="1:17" x14ac:dyDescent="0.25">
      <c r="A374" s="603" t="s">
        <v>692</v>
      </c>
      <c r="B374" s="741"/>
      <c r="C374" s="604"/>
      <c r="D374" s="605"/>
      <c r="E374" s="605"/>
      <c r="F374" s="606"/>
      <c r="G374" s="605"/>
      <c r="H374" s="605"/>
      <c r="I374" s="607"/>
      <c r="J374" s="739">
        <v>64</v>
      </c>
      <c r="K374" s="604">
        <f t="shared" si="250"/>
        <v>0.40251572327044027</v>
      </c>
      <c r="L374" s="605">
        <v>4.75</v>
      </c>
      <c r="M374" s="605">
        <f t="shared" si="261"/>
        <v>304</v>
      </c>
      <c r="N374" s="606">
        <v>1</v>
      </c>
      <c r="O374" s="605">
        <f t="shared" si="258"/>
        <v>304</v>
      </c>
      <c r="P374" s="605">
        <f t="shared" si="259"/>
        <v>73.23</v>
      </c>
      <c r="Q374" s="607">
        <f t="shared" si="260"/>
        <v>377.23</v>
      </c>
    </row>
    <row r="375" spans="1:17" x14ac:dyDescent="0.25">
      <c r="A375" s="603" t="s">
        <v>692</v>
      </c>
      <c r="B375" s="741"/>
      <c r="C375" s="604"/>
      <c r="D375" s="605"/>
      <c r="E375" s="605"/>
      <c r="F375" s="606"/>
      <c r="G375" s="605"/>
      <c r="H375" s="605"/>
      <c r="I375" s="607"/>
      <c r="J375" s="739">
        <v>16</v>
      </c>
      <c r="K375" s="604">
        <f t="shared" si="250"/>
        <v>0.10062893081761007</v>
      </c>
      <c r="L375" s="605">
        <v>4.75</v>
      </c>
      <c r="M375" s="605">
        <f t="shared" si="261"/>
        <v>76</v>
      </c>
      <c r="N375" s="606">
        <v>1</v>
      </c>
      <c r="O375" s="605">
        <f t="shared" si="258"/>
        <v>76</v>
      </c>
      <c r="P375" s="605">
        <f t="shared" si="259"/>
        <v>18.309999999999999</v>
      </c>
      <c r="Q375" s="607">
        <f t="shared" si="260"/>
        <v>94.31</v>
      </c>
    </row>
    <row r="376" spans="1:17" x14ac:dyDescent="0.25">
      <c r="A376" s="603" t="s">
        <v>1288</v>
      </c>
      <c r="B376" s="741"/>
      <c r="C376" s="604"/>
      <c r="D376" s="605"/>
      <c r="E376" s="605"/>
      <c r="F376" s="606"/>
      <c r="G376" s="605"/>
      <c r="H376" s="605"/>
      <c r="I376" s="607"/>
      <c r="J376" s="739">
        <v>136</v>
      </c>
      <c r="K376" s="604">
        <f t="shared" si="250"/>
        <v>0.85534591194968557</v>
      </c>
      <c r="L376" s="605">
        <v>5.7750000000000004</v>
      </c>
      <c r="M376" s="605">
        <f t="shared" si="261"/>
        <v>785.40000000000009</v>
      </c>
      <c r="N376" s="606">
        <v>1</v>
      </c>
      <c r="O376" s="605">
        <f t="shared" si="258"/>
        <v>785.4</v>
      </c>
      <c r="P376" s="605">
        <f t="shared" si="259"/>
        <v>189.2</v>
      </c>
      <c r="Q376" s="607">
        <f t="shared" si="260"/>
        <v>974.59999999999991</v>
      </c>
    </row>
    <row r="377" spans="1:17" ht="17.25" thickBot="1" x14ac:dyDescent="0.3">
      <c r="A377" s="599" t="s">
        <v>344</v>
      </c>
      <c r="B377" s="741"/>
      <c r="C377" s="604"/>
      <c r="D377" s="605"/>
      <c r="E377" s="605"/>
      <c r="F377" s="606"/>
      <c r="G377" s="605"/>
      <c r="H377" s="605"/>
      <c r="I377" s="607"/>
      <c r="J377" s="739">
        <v>87.000824999999992</v>
      </c>
      <c r="K377" s="604">
        <f t="shared" si="250"/>
        <v>0.54717499999999997</v>
      </c>
      <c r="L377" s="605">
        <v>1593.9</v>
      </c>
      <c r="M377" s="605">
        <f>K377*L377</f>
        <v>872.14223249999998</v>
      </c>
      <c r="N377" s="606">
        <v>1</v>
      </c>
      <c r="O377" s="605">
        <f>ROUND(M377*N377,2)</f>
        <v>872.14</v>
      </c>
      <c r="P377" s="605">
        <f t="shared" si="259"/>
        <v>210.1</v>
      </c>
      <c r="Q377" s="607">
        <f t="shared" si="260"/>
        <v>1082.24</v>
      </c>
    </row>
    <row r="378" spans="1:17" ht="49.5" x14ac:dyDescent="0.25">
      <c r="A378" s="736" t="s">
        <v>1900</v>
      </c>
      <c r="B378" s="1756">
        <f>SUM(B379:B380)</f>
        <v>0</v>
      </c>
      <c r="C378" s="1729">
        <f>SUM(C379:C380)</f>
        <v>0</v>
      </c>
      <c r="D378" s="1730"/>
      <c r="E378" s="1730"/>
      <c r="F378" s="1734"/>
      <c r="G378" s="1730">
        <f>SUM(G379:G380)</f>
        <v>0</v>
      </c>
      <c r="H378" s="1730">
        <f t="shared" ref="H378" si="262">SUM(H379:H380)</f>
        <v>0</v>
      </c>
      <c r="I378" s="1735">
        <f t="shared" ref="I378" si="263">SUM(I379:I380)</f>
        <v>0</v>
      </c>
      <c r="J378" s="1728">
        <f>SUM(J379:J380)</f>
        <v>72</v>
      </c>
      <c r="K378" s="1729">
        <f>SUM(K379:K380)</f>
        <v>0.45283018867924529</v>
      </c>
      <c r="L378" s="1730"/>
      <c r="M378" s="1730"/>
      <c r="N378" s="1734"/>
      <c r="O378" s="1730">
        <f>SUM(O379:O380)</f>
        <v>270</v>
      </c>
      <c r="P378" s="1730">
        <f t="shared" ref="P378:Q378" si="264">SUM(P379:P380)</f>
        <v>65.039999999999992</v>
      </c>
      <c r="Q378" s="1735">
        <f t="shared" si="264"/>
        <v>335.04</v>
      </c>
    </row>
    <row r="379" spans="1:17" x14ac:dyDescent="0.25">
      <c r="A379" s="603" t="s">
        <v>193</v>
      </c>
      <c r="B379" s="741"/>
      <c r="C379" s="604"/>
      <c r="D379" s="605"/>
      <c r="E379" s="605"/>
      <c r="F379" s="606"/>
      <c r="G379" s="605"/>
      <c r="H379" s="605"/>
      <c r="I379" s="607"/>
      <c r="J379" s="739">
        <v>24</v>
      </c>
      <c r="K379" s="604">
        <f t="shared" si="250"/>
        <v>0.15094339622641509</v>
      </c>
      <c r="L379" s="605">
        <v>3.75</v>
      </c>
      <c r="M379" s="605">
        <v>90</v>
      </c>
      <c r="N379" s="606">
        <v>1</v>
      </c>
      <c r="O379" s="605">
        <f t="shared" ref="O379:O380" si="265">ROUND(M379*N379,2)</f>
        <v>90</v>
      </c>
      <c r="P379" s="605">
        <f t="shared" ref="P379:P380" si="266">ROUND(O379*0.2409,2)</f>
        <v>21.68</v>
      </c>
      <c r="Q379" s="607">
        <f t="shared" ref="Q379:Q380" si="267">O379+P379</f>
        <v>111.68</v>
      </c>
    </row>
    <row r="380" spans="1:17" ht="17.25" thickBot="1" x14ac:dyDescent="0.3">
      <c r="A380" s="613" t="s">
        <v>193</v>
      </c>
      <c r="B380" s="741"/>
      <c r="C380" s="604"/>
      <c r="D380" s="605"/>
      <c r="E380" s="605"/>
      <c r="F380" s="606"/>
      <c r="G380" s="605"/>
      <c r="H380" s="605"/>
      <c r="I380" s="607"/>
      <c r="J380" s="739">
        <v>48</v>
      </c>
      <c r="K380" s="604">
        <f t="shared" si="250"/>
        <v>0.30188679245283018</v>
      </c>
      <c r="L380" s="605">
        <v>3.75</v>
      </c>
      <c r="M380" s="605">
        <v>180</v>
      </c>
      <c r="N380" s="606">
        <v>1</v>
      </c>
      <c r="O380" s="605">
        <f t="shared" si="265"/>
        <v>180</v>
      </c>
      <c r="P380" s="605">
        <f t="shared" si="266"/>
        <v>43.36</v>
      </c>
      <c r="Q380" s="607">
        <f t="shared" si="267"/>
        <v>223.36</v>
      </c>
    </row>
    <row r="381" spans="1:17" ht="33" x14ac:dyDescent="0.25">
      <c r="A381" s="734" t="s">
        <v>8</v>
      </c>
      <c r="B381" s="1756">
        <f>SUM(B382:B391)</f>
        <v>0</v>
      </c>
      <c r="C381" s="1729">
        <f>SUM(C382:C391)</f>
        <v>0</v>
      </c>
      <c r="D381" s="1730"/>
      <c r="E381" s="1730"/>
      <c r="F381" s="1734"/>
      <c r="G381" s="1730">
        <f>SUM(G382:G391)</f>
        <v>0</v>
      </c>
      <c r="H381" s="1730">
        <f t="shared" ref="H381" si="268">SUM(H382:H391)</f>
        <v>0</v>
      </c>
      <c r="I381" s="1735">
        <f t="shared" ref="I381" si="269">SUM(I382:I391)</f>
        <v>0</v>
      </c>
      <c r="J381" s="1728">
        <f>SUM(J382:J391)</f>
        <v>376</v>
      </c>
      <c r="K381" s="1729">
        <f>SUM(K382:K391)</f>
        <v>2.3647798742138364</v>
      </c>
      <c r="L381" s="1730"/>
      <c r="M381" s="1730"/>
      <c r="N381" s="1734"/>
      <c r="O381" s="1730">
        <f>SUM(O382:O391)</f>
        <v>1288.8800000000001</v>
      </c>
      <c r="P381" s="1730">
        <f t="shared" ref="P381:Q381" si="270">SUM(P382:P391)</f>
        <v>310.49</v>
      </c>
      <c r="Q381" s="1735">
        <f t="shared" si="270"/>
        <v>1599.37</v>
      </c>
    </row>
    <row r="382" spans="1:17" x14ac:dyDescent="0.25">
      <c r="A382" s="603" t="s">
        <v>382</v>
      </c>
      <c r="B382" s="741"/>
      <c r="C382" s="604"/>
      <c r="D382" s="605"/>
      <c r="E382" s="605"/>
      <c r="F382" s="606"/>
      <c r="G382" s="605"/>
      <c r="H382" s="605"/>
      <c r="I382" s="607"/>
      <c r="J382" s="739">
        <v>57.999999999999993</v>
      </c>
      <c r="K382" s="604">
        <f t="shared" si="250"/>
        <v>0.36477987421383645</v>
      </c>
      <c r="L382" s="605">
        <v>3.8</v>
      </c>
      <c r="M382" s="605">
        <f t="shared" ref="M382:M391" si="271">K382*L382*159</f>
        <v>220.39999999999998</v>
      </c>
      <c r="N382" s="606">
        <v>1</v>
      </c>
      <c r="O382" s="605">
        <f t="shared" ref="O382:O391" si="272">ROUND(M382*N382,2)</f>
        <v>220.4</v>
      </c>
      <c r="P382" s="605">
        <f t="shared" ref="P382:P391" si="273">ROUND(O382*0.2409,2)</f>
        <v>53.09</v>
      </c>
      <c r="Q382" s="607">
        <f t="shared" ref="Q382:Q391" si="274">O382+P382</f>
        <v>273.49</v>
      </c>
    </row>
    <row r="383" spans="1:17" x14ac:dyDescent="0.25">
      <c r="A383" s="603" t="s">
        <v>182</v>
      </c>
      <c r="B383" s="741"/>
      <c r="C383" s="604"/>
      <c r="D383" s="605"/>
      <c r="E383" s="605"/>
      <c r="F383" s="606"/>
      <c r="G383" s="605"/>
      <c r="H383" s="605"/>
      <c r="I383" s="607"/>
      <c r="J383" s="739">
        <v>13.999999999999998</v>
      </c>
      <c r="K383" s="604">
        <f t="shared" si="250"/>
        <v>8.8050314465408799E-2</v>
      </c>
      <c r="L383" s="605">
        <v>3.36</v>
      </c>
      <c r="M383" s="605">
        <f t="shared" si="271"/>
        <v>47.039999999999992</v>
      </c>
      <c r="N383" s="606">
        <v>1</v>
      </c>
      <c r="O383" s="605">
        <f t="shared" si="272"/>
        <v>47.04</v>
      </c>
      <c r="P383" s="605">
        <f t="shared" si="273"/>
        <v>11.33</v>
      </c>
      <c r="Q383" s="607">
        <f t="shared" si="274"/>
        <v>58.37</v>
      </c>
    </row>
    <row r="384" spans="1:17" x14ac:dyDescent="0.25">
      <c r="A384" s="603" t="s">
        <v>182</v>
      </c>
      <c r="B384" s="741"/>
      <c r="C384" s="604"/>
      <c r="D384" s="605"/>
      <c r="E384" s="605"/>
      <c r="F384" s="606"/>
      <c r="G384" s="605"/>
      <c r="H384" s="605"/>
      <c r="I384" s="607"/>
      <c r="J384" s="739">
        <v>24</v>
      </c>
      <c r="K384" s="604">
        <f t="shared" si="250"/>
        <v>0.15094339622641509</v>
      </c>
      <c r="L384" s="605">
        <v>3.36</v>
      </c>
      <c r="M384" s="605">
        <f t="shared" si="271"/>
        <v>80.639999999999986</v>
      </c>
      <c r="N384" s="606">
        <v>1</v>
      </c>
      <c r="O384" s="605">
        <f t="shared" si="272"/>
        <v>80.64</v>
      </c>
      <c r="P384" s="605">
        <f t="shared" si="273"/>
        <v>19.43</v>
      </c>
      <c r="Q384" s="607">
        <f t="shared" si="274"/>
        <v>100.07</v>
      </c>
    </row>
    <row r="385" spans="1:17" x14ac:dyDescent="0.25">
      <c r="A385" s="603" t="s">
        <v>182</v>
      </c>
      <c r="B385" s="741"/>
      <c r="C385" s="604"/>
      <c r="D385" s="605"/>
      <c r="E385" s="605"/>
      <c r="F385" s="606"/>
      <c r="G385" s="605"/>
      <c r="H385" s="605"/>
      <c r="I385" s="607"/>
      <c r="J385" s="739">
        <v>48</v>
      </c>
      <c r="K385" s="604">
        <f t="shared" si="250"/>
        <v>0.30188679245283018</v>
      </c>
      <c r="L385" s="605">
        <v>3.36</v>
      </c>
      <c r="M385" s="605">
        <f t="shared" si="271"/>
        <v>161.27999999999997</v>
      </c>
      <c r="N385" s="606">
        <v>1</v>
      </c>
      <c r="O385" s="605">
        <f t="shared" si="272"/>
        <v>161.28</v>
      </c>
      <c r="P385" s="605">
        <f t="shared" si="273"/>
        <v>38.85</v>
      </c>
      <c r="Q385" s="607">
        <f t="shared" si="274"/>
        <v>200.13</v>
      </c>
    </row>
    <row r="386" spans="1:17" x14ac:dyDescent="0.25">
      <c r="A386" s="603" t="s">
        <v>182</v>
      </c>
      <c r="B386" s="741"/>
      <c r="C386" s="604"/>
      <c r="D386" s="605"/>
      <c r="E386" s="605"/>
      <c r="F386" s="606"/>
      <c r="G386" s="605"/>
      <c r="H386" s="605"/>
      <c r="I386" s="607"/>
      <c r="J386" s="739">
        <v>64</v>
      </c>
      <c r="K386" s="604">
        <f t="shared" si="250"/>
        <v>0.40251572327044027</v>
      </c>
      <c r="L386" s="605">
        <v>3.36</v>
      </c>
      <c r="M386" s="605">
        <f t="shared" si="271"/>
        <v>215.04000000000002</v>
      </c>
      <c r="N386" s="606">
        <v>1</v>
      </c>
      <c r="O386" s="605">
        <f t="shared" si="272"/>
        <v>215.04</v>
      </c>
      <c r="P386" s="605">
        <f t="shared" si="273"/>
        <v>51.8</v>
      </c>
      <c r="Q386" s="607">
        <f t="shared" si="274"/>
        <v>266.83999999999997</v>
      </c>
    </row>
    <row r="387" spans="1:17" x14ac:dyDescent="0.25">
      <c r="A387" s="603" t="s">
        <v>182</v>
      </c>
      <c r="B387" s="741"/>
      <c r="C387" s="604"/>
      <c r="D387" s="605"/>
      <c r="E387" s="605"/>
      <c r="F387" s="606"/>
      <c r="G387" s="605"/>
      <c r="H387" s="605"/>
      <c r="I387" s="607"/>
      <c r="J387" s="739">
        <v>23</v>
      </c>
      <c r="K387" s="604">
        <f t="shared" si="250"/>
        <v>0.14465408805031446</v>
      </c>
      <c r="L387" s="605">
        <v>3.36</v>
      </c>
      <c r="M387" s="605">
        <f t="shared" si="271"/>
        <v>77.28</v>
      </c>
      <c r="N387" s="606">
        <v>1</v>
      </c>
      <c r="O387" s="605">
        <f t="shared" si="272"/>
        <v>77.28</v>
      </c>
      <c r="P387" s="605">
        <f t="shared" si="273"/>
        <v>18.62</v>
      </c>
      <c r="Q387" s="607">
        <f t="shared" si="274"/>
        <v>95.9</v>
      </c>
    </row>
    <row r="388" spans="1:17" x14ac:dyDescent="0.25">
      <c r="A388" s="603" t="s">
        <v>182</v>
      </c>
      <c r="B388" s="741"/>
      <c r="C388" s="604"/>
      <c r="D388" s="605"/>
      <c r="E388" s="605"/>
      <c r="F388" s="606"/>
      <c r="G388" s="605"/>
      <c r="H388" s="605"/>
      <c r="I388" s="607"/>
      <c r="J388" s="739">
        <v>48</v>
      </c>
      <c r="K388" s="604">
        <f t="shared" si="250"/>
        <v>0.30188679245283018</v>
      </c>
      <c r="L388" s="605">
        <v>3.36</v>
      </c>
      <c r="M388" s="605">
        <f t="shared" si="271"/>
        <v>161.27999999999997</v>
      </c>
      <c r="N388" s="606">
        <v>1</v>
      </c>
      <c r="O388" s="605">
        <f t="shared" si="272"/>
        <v>161.28</v>
      </c>
      <c r="P388" s="605">
        <f t="shared" si="273"/>
        <v>38.85</v>
      </c>
      <c r="Q388" s="607">
        <f t="shared" si="274"/>
        <v>200.13</v>
      </c>
    </row>
    <row r="389" spans="1:17" x14ac:dyDescent="0.25">
      <c r="A389" s="603" t="s">
        <v>182</v>
      </c>
      <c r="B389" s="741"/>
      <c r="C389" s="604"/>
      <c r="D389" s="605"/>
      <c r="E389" s="605"/>
      <c r="F389" s="606"/>
      <c r="G389" s="605"/>
      <c r="H389" s="605"/>
      <c r="I389" s="607"/>
      <c r="J389" s="739">
        <v>32</v>
      </c>
      <c r="K389" s="604">
        <f t="shared" si="250"/>
        <v>0.20125786163522014</v>
      </c>
      <c r="L389" s="605">
        <v>3.36</v>
      </c>
      <c r="M389" s="605">
        <f t="shared" si="271"/>
        <v>107.52000000000001</v>
      </c>
      <c r="N389" s="606">
        <v>1</v>
      </c>
      <c r="O389" s="605">
        <f t="shared" si="272"/>
        <v>107.52</v>
      </c>
      <c r="P389" s="605">
        <f t="shared" si="273"/>
        <v>25.9</v>
      </c>
      <c r="Q389" s="607">
        <f t="shared" si="274"/>
        <v>133.41999999999999</v>
      </c>
    </row>
    <row r="390" spans="1:17" x14ac:dyDescent="0.25">
      <c r="A390" s="603" t="s">
        <v>182</v>
      </c>
      <c r="B390" s="741"/>
      <c r="C390" s="604"/>
      <c r="D390" s="605"/>
      <c r="E390" s="605"/>
      <c r="F390" s="606"/>
      <c r="G390" s="605"/>
      <c r="H390" s="605"/>
      <c r="I390" s="607"/>
      <c r="J390" s="739">
        <v>41</v>
      </c>
      <c r="K390" s="604">
        <f t="shared" si="250"/>
        <v>0.25786163522012578</v>
      </c>
      <c r="L390" s="605">
        <v>3.36</v>
      </c>
      <c r="M390" s="605">
        <f t="shared" si="271"/>
        <v>137.76</v>
      </c>
      <c r="N390" s="606">
        <v>1</v>
      </c>
      <c r="O390" s="605">
        <f t="shared" si="272"/>
        <v>137.76</v>
      </c>
      <c r="P390" s="605">
        <f t="shared" si="273"/>
        <v>33.19</v>
      </c>
      <c r="Q390" s="607">
        <f t="shared" si="274"/>
        <v>170.95</v>
      </c>
    </row>
    <row r="391" spans="1:17" ht="17.25" thickBot="1" x14ac:dyDescent="0.3">
      <c r="A391" s="599" t="s">
        <v>182</v>
      </c>
      <c r="B391" s="741"/>
      <c r="C391" s="604"/>
      <c r="D391" s="605"/>
      <c r="E391" s="605"/>
      <c r="F391" s="606"/>
      <c r="G391" s="605"/>
      <c r="H391" s="605"/>
      <c r="I391" s="607"/>
      <c r="J391" s="739">
        <v>24</v>
      </c>
      <c r="K391" s="604">
        <f t="shared" si="250"/>
        <v>0.15094339622641509</v>
      </c>
      <c r="L391" s="605">
        <v>3.36</v>
      </c>
      <c r="M391" s="605">
        <f t="shared" si="271"/>
        <v>80.639999999999986</v>
      </c>
      <c r="N391" s="606">
        <v>1</v>
      </c>
      <c r="O391" s="605">
        <f t="shared" si="272"/>
        <v>80.64</v>
      </c>
      <c r="P391" s="605">
        <f t="shared" si="273"/>
        <v>19.43</v>
      </c>
      <c r="Q391" s="607">
        <f t="shared" si="274"/>
        <v>100.07</v>
      </c>
    </row>
    <row r="392" spans="1:17" ht="17.25" thickBot="1" x14ac:dyDescent="0.3">
      <c r="A392" s="621" t="s">
        <v>1933</v>
      </c>
      <c r="B392" s="1755">
        <f>B393</f>
        <v>0</v>
      </c>
      <c r="C392" s="1732">
        <f>C393</f>
        <v>0</v>
      </c>
      <c r="D392" s="1726"/>
      <c r="E392" s="1726"/>
      <c r="F392" s="1736"/>
      <c r="G392" s="1732">
        <f t="shared" ref="G392:I393" si="275">G393</f>
        <v>0</v>
      </c>
      <c r="H392" s="1732">
        <f t="shared" si="275"/>
        <v>0</v>
      </c>
      <c r="I392" s="1733">
        <f t="shared" si="275"/>
        <v>0</v>
      </c>
      <c r="J392" s="1725">
        <f>J393</f>
        <v>28.999999999999996</v>
      </c>
      <c r="K392" s="1732">
        <f>K393</f>
        <v>0.18238993710691823</v>
      </c>
      <c r="L392" s="1726"/>
      <c r="M392" s="1726"/>
      <c r="N392" s="1736"/>
      <c r="O392" s="1732">
        <f t="shared" ref="O392:Q393" si="276">O393</f>
        <v>110.2</v>
      </c>
      <c r="P392" s="1732">
        <f t="shared" si="276"/>
        <v>26.55</v>
      </c>
      <c r="Q392" s="1733">
        <f t="shared" si="276"/>
        <v>136.75</v>
      </c>
    </row>
    <row r="393" spans="1:17" ht="33" x14ac:dyDescent="0.25">
      <c r="A393" s="734" t="s">
        <v>8</v>
      </c>
      <c r="B393" s="1756">
        <f>B394</f>
        <v>0</v>
      </c>
      <c r="C393" s="1729">
        <f>C394</f>
        <v>0</v>
      </c>
      <c r="D393" s="1730"/>
      <c r="E393" s="1730"/>
      <c r="F393" s="1734"/>
      <c r="G393" s="1730">
        <f t="shared" si="275"/>
        <v>0</v>
      </c>
      <c r="H393" s="1730">
        <f t="shared" si="275"/>
        <v>0</v>
      </c>
      <c r="I393" s="1735">
        <f t="shared" si="275"/>
        <v>0</v>
      </c>
      <c r="J393" s="1728">
        <f>J394</f>
        <v>28.999999999999996</v>
      </c>
      <c r="K393" s="1729">
        <f>K394</f>
        <v>0.18238993710691823</v>
      </c>
      <c r="L393" s="1730"/>
      <c r="M393" s="1730"/>
      <c r="N393" s="1734"/>
      <c r="O393" s="1730">
        <f t="shared" si="276"/>
        <v>110.2</v>
      </c>
      <c r="P393" s="1730">
        <f t="shared" si="276"/>
        <v>26.55</v>
      </c>
      <c r="Q393" s="1735">
        <f t="shared" si="276"/>
        <v>136.75</v>
      </c>
    </row>
    <row r="394" spans="1:17" ht="17.25" thickBot="1" x14ac:dyDescent="0.3">
      <c r="A394" s="599" t="s">
        <v>382</v>
      </c>
      <c r="B394" s="741"/>
      <c r="C394" s="604"/>
      <c r="D394" s="605"/>
      <c r="E394" s="605"/>
      <c r="F394" s="606"/>
      <c r="G394" s="605"/>
      <c r="H394" s="605"/>
      <c r="I394" s="607"/>
      <c r="J394" s="739">
        <v>28.999999999999996</v>
      </c>
      <c r="K394" s="604">
        <f t="shared" ref="K394" si="277">J394/159</f>
        <v>0.18238993710691823</v>
      </c>
      <c r="L394" s="605">
        <v>3.8</v>
      </c>
      <c r="M394" s="605">
        <f t="shared" ref="M394" si="278">K394*L394*159</f>
        <v>110.19999999999999</v>
      </c>
      <c r="N394" s="606">
        <v>1</v>
      </c>
      <c r="O394" s="605">
        <f t="shared" ref="O394" si="279">ROUND(M394*N394,2)</f>
        <v>110.2</v>
      </c>
      <c r="P394" s="605">
        <f t="shared" ref="P394" si="280">ROUND(O394*0.2409,2)</f>
        <v>26.55</v>
      </c>
      <c r="Q394" s="607">
        <f t="shared" ref="Q394" si="281">O394+P394</f>
        <v>136.75</v>
      </c>
    </row>
    <row r="395" spans="1:17" ht="33.75" thickBot="1" x14ac:dyDescent="0.3">
      <c r="A395" s="617" t="s">
        <v>1934</v>
      </c>
      <c r="B395" s="1755">
        <f>B396+B399</f>
        <v>0</v>
      </c>
      <c r="C395" s="1732">
        <f>C396+C399</f>
        <v>0</v>
      </c>
      <c r="D395" s="1726"/>
      <c r="E395" s="1726"/>
      <c r="F395" s="1736"/>
      <c r="G395" s="1732">
        <f>G396+G399</f>
        <v>0</v>
      </c>
      <c r="H395" s="1732">
        <f t="shared" ref="H395" si="282">H396+H399</f>
        <v>0</v>
      </c>
      <c r="I395" s="1733">
        <f t="shared" ref="I395" si="283">I396+I399</f>
        <v>0</v>
      </c>
      <c r="J395" s="1725">
        <f>J396+J399</f>
        <v>104.000573</v>
      </c>
      <c r="K395" s="1732">
        <f>K396+K399</f>
        <v>0.65409165408805037</v>
      </c>
      <c r="L395" s="1726"/>
      <c r="M395" s="1726"/>
      <c r="N395" s="1736"/>
      <c r="O395" s="1732">
        <f>O396+O399</f>
        <v>682.43999999999994</v>
      </c>
      <c r="P395" s="1732">
        <f t="shared" ref="P395:Q395" si="284">P396+P399</f>
        <v>164.41</v>
      </c>
      <c r="Q395" s="1733">
        <f t="shared" si="284"/>
        <v>846.85000000000014</v>
      </c>
    </row>
    <row r="396" spans="1:17" ht="33" x14ac:dyDescent="0.25">
      <c r="A396" s="734" t="s">
        <v>1898</v>
      </c>
      <c r="B396" s="1756">
        <f>SUM(B397:B398)</f>
        <v>0</v>
      </c>
      <c r="C396" s="1729">
        <f>SUM(C397:C398)</f>
        <v>0</v>
      </c>
      <c r="D396" s="1730"/>
      <c r="E396" s="1730"/>
      <c r="F396" s="1734"/>
      <c r="G396" s="1730">
        <f>SUM(G397:G398)</f>
        <v>0</v>
      </c>
      <c r="H396" s="1730">
        <f t="shared" ref="H396" si="285">SUM(H397:H398)</f>
        <v>0</v>
      </c>
      <c r="I396" s="1735">
        <f t="shared" ref="I396" si="286">SUM(I397:I398)</f>
        <v>0</v>
      </c>
      <c r="J396" s="1728">
        <f>SUM(J397:J398)</f>
        <v>32.000573000000003</v>
      </c>
      <c r="K396" s="1729">
        <f>SUM(K397:K398)</f>
        <v>0.20126146540880502</v>
      </c>
      <c r="L396" s="1730"/>
      <c r="M396" s="1730"/>
      <c r="N396" s="1734"/>
      <c r="O396" s="1730">
        <f>SUM(O397:O398)</f>
        <v>262.65999999999997</v>
      </c>
      <c r="P396" s="1730">
        <f t="shared" ref="P396:Q396" si="287">SUM(P397:P398)</f>
        <v>63.28</v>
      </c>
      <c r="Q396" s="1735">
        <f t="shared" si="287"/>
        <v>325.94</v>
      </c>
    </row>
    <row r="397" spans="1:17" x14ac:dyDescent="0.25">
      <c r="A397" s="603" t="s">
        <v>1935</v>
      </c>
      <c r="B397" s="741"/>
      <c r="C397" s="604"/>
      <c r="D397" s="605"/>
      <c r="E397" s="605"/>
      <c r="F397" s="606"/>
      <c r="G397" s="605"/>
      <c r="H397" s="605"/>
      <c r="I397" s="607"/>
      <c r="J397" s="739">
        <v>24.000572999999999</v>
      </c>
      <c r="K397" s="604">
        <f t="shared" ref="K397:K402" si="288">J397/159</f>
        <v>0.150947</v>
      </c>
      <c r="L397" s="605">
        <v>8.2080000000000002</v>
      </c>
      <c r="M397" s="605">
        <f t="shared" ref="M397:M398" si="289">K397*L397*159</f>
        <v>196.99670318400001</v>
      </c>
      <c r="N397" s="606">
        <v>1</v>
      </c>
      <c r="O397" s="605">
        <f t="shared" ref="O397:O398" si="290">ROUND(M397*N397,2)</f>
        <v>197</v>
      </c>
      <c r="P397" s="605">
        <f t="shared" ref="P397:P398" si="291">ROUND(O397*0.2409,2)</f>
        <v>47.46</v>
      </c>
      <c r="Q397" s="607">
        <f t="shared" ref="Q397:Q398" si="292">O397+P397</f>
        <v>244.46</v>
      </c>
    </row>
    <row r="398" spans="1:17" ht="17.25" thickBot="1" x14ac:dyDescent="0.3">
      <c r="A398" s="599" t="s">
        <v>1935</v>
      </c>
      <c r="B398" s="741"/>
      <c r="C398" s="604"/>
      <c r="D398" s="605"/>
      <c r="E398" s="605"/>
      <c r="F398" s="606"/>
      <c r="G398" s="605"/>
      <c r="H398" s="605"/>
      <c r="I398" s="607"/>
      <c r="J398" s="739">
        <v>8</v>
      </c>
      <c r="K398" s="604">
        <f t="shared" si="288"/>
        <v>5.0314465408805034E-2</v>
      </c>
      <c r="L398" s="605">
        <v>8.2080000000000002</v>
      </c>
      <c r="M398" s="605">
        <f t="shared" si="289"/>
        <v>65.664000000000001</v>
      </c>
      <c r="N398" s="606">
        <v>1</v>
      </c>
      <c r="O398" s="605">
        <f t="shared" si="290"/>
        <v>65.66</v>
      </c>
      <c r="P398" s="605">
        <f t="shared" si="291"/>
        <v>15.82</v>
      </c>
      <c r="Q398" s="607">
        <f t="shared" si="292"/>
        <v>81.47999999999999</v>
      </c>
    </row>
    <row r="399" spans="1:17" ht="49.5" x14ac:dyDescent="0.25">
      <c r="A399" s="734" t="s">
        <v>9</v>
      </c>
      <c r="B399" s="1756">
        <f>SUM(B400:B402)</f>
        <v>0</v>
      </c>
      <c r="C399" s="1729">
        <f>SUM(C400:C402)</f>
        <v>0</v>
      </c>
      <c r="D399" s="1730"/>
      <c r="E399" s="1730"/>
      <c r="F399" s="1734"/>
      <c r="G399" s="1730">
        <f>SUM(G400:G402)</f>
        <v>0</v>
      </c>
      <c r="H399" s="1730">
        <f t="shared" ref="H399" si="293">SUM(H400:H402)</f>
        <v>0</v>
      </c>
      <c r="I399" s="1735">
        <f t="shared" ref="I399" si="294">SUM(I400:I402)</f>
        <v>0</v>
      </c>
      <c r="J399" s="1728">
        <f>SUM(J400:J402)</f>
        <v>72</v>
      </c>
      <c r="K399" s="1729">
        <f>SUM(K400:K402)</f>
        <v>0.45283018867924529</v>
      </c>
      <c r="L399" s="1730"/>
      <c r="M399" s="1730"/>
      <c r="N399" s="1734"/>
      <c r="O399" s="1730">
        <f>SUM(O400:O402)</f>
        <v>419.78</v>
      </c>
      <c r="P399" s="1730">
        <f t="shared" ref="P399:Q399" si="295">SUM(P400:P402)</f>
        <v>101.13</v>
      </c>
      <c r="Q399" s="1735">
        <f t="shared" si="295"/>
        <v>520.91000000000008</v>
      </c>
    </row>
    <row r="400" spans="1:17" x14ac:dyDescent="0.25">
      <c r="A400" s="603" t="s">
        <v>1925</v>
      </c>
      <c r="B400" s="741"/>
      <c r="C400" s="604"/>
      <c r="D400" s="605"/>
      <c r="E400" s="605"/>
      <c r="F400" s="606"/>
      <c r="G400" s="605"/>
      <c r="H400" s="605"/>
      <c r="I400" s="607"/>
      <c r="J400" s="739">
        <v>24</v>
      </c>
      <c r="K400" s="604">
        <f t="shared" si="288"/>
        <v>0.15094339622641509</v>
      </c>
      <c r="L400" s="605">
        <v>5.7750000000000004</v>
      </c>
      <c r="M400" s="605">
        <f t="shared" ref="M400:M402" si="296">K400*L400*159</f>
        <v>138.6</v>
      </c>
      <c r="N400" s="606">
        <v>1</v>
      </c>
      <c r="O400" s="605">
        <f t="shared" ref="O400:O402" si="297">ROUND(M400*N400,2)</f>
        <v>138.6</v>
      </c>
      <c r="P400" s="605">
        <f t="shared" ref="P400:P402" si="298">ROUND(O400*0.2409,2)</f>
        <v>33.39</v>
      </c>
      <c r="Q400" s="607">
        <f t="shared" ref="Q400:Q402" si="299">O400+P400</f>
        <v>171.99</v>
      </c>
    </row>
    <row r="401" spans="1:17" x14ac:dyDescent="0.25">
      <c r="A401" s="603" t="s">
        <v>1925</v>
      </c>
      <c r="B401" s="741"/>
      <c r="C401" s="604"/>
      <c r="D401" s="605"/>
      <c r="E401" s="605"/>
      <c r="F401" s="606"/>
      <c r="G401" s="605"/>
      <c r="H401" s="605"/>
      <c r="I401" s="607"/>
      <c r="J401" s="739">
        <v>24</v>
      </c>
      <c r="K401" s="604">
        <f t="shared" si="288"/>
        <v>0.15094339622641509</v>
      </c>
      <c r="L401" s="605">
        <v>5.7750000000000004</v>
      </c>
      <c r="M401" s="605">
        <f t="shared" si="296"/>
        <v>138.6</v>
      </c>
      <c r="N401" s="606">
        <v>1</v>
      </c>
      <c r="O401" s="605">
        <f t="shared" si="297"/>
        <v>138.6</v>
      </c>
      <c r="P401" s="605">
        <f t="shared" si="298"/>
        <v>33.39</v>
      </c>
      <c r="Q401" s="607">
        <f t="shared" si="299"/>
        <v>171.99</v>
      </c>
    </row>
    <row r="402" spans="1:17" ht="17.25" thickBot="1" x14ac:dyDescent="0.3">
      <c r="A402" s="599" t="s">
        <v>1936</v>
      </c>
      <c r="B402" s="741"/>
      <c r="C402" s="604"/>
      <c r="D402" s="605"/>
      <c r="E402" s="605"/>
      <c r="F402" s="606"/>
      <c r="G402" s="605"/>
      <c r="H402" s="605"/>
      <c r="I402" s="607"/>
      <c r="J402" s="739">
        <v>24</v>
      </c>
      <c r="K402" s="604">
        <f t="shared" si="288"/>
        <v>0.15094339622641509</v>
      </c>
      <c r="L402" s="605">
        <v>5.9409999999999998</v>
      </c>
      <c r="M402" s="605">
        <f t="shared" si="296"/>
        <v>142.584</v>
      </c>
      <c r="N402" s="606">
        <v>1</v>
      </c>
      <c r="O402" s="605">
        <f t="shared" si="297"/>
        <v>142.58000000000001</v>
      </c>
      <c r="P402" s="605">
        <f t="shared" si="298"/>
        <v>34.35</v>
      </c>
      <c r="Q402" s="607">
        <f t="shared" si="299"/>
        <v>176.93</v>
      </c>
    </row>
    <row r="403" spans="1:17" ht="17.25" thickBot="1" x14ac:dyDescent="0.3">
      <c r="A403" s="621" t="s">
        <v>1937</v>
      </c>
      <c r="B403" s="1755">
        <f>B404</f>
        <v>64</v>
      </c>
      <c r="C403" s="1732">
        <f t="shared" ref="C403:Q403" si="300">C404</f>
        <v>0.40251572327044027</v>
      </c>
      <c r="D403" s="1732"/>
      <c r="E403" s="1732"/>
      <c r="F403" s="1732"/>
      <c r="G403" s="1732">
        <f t="shared" si="300"/>
        <v>187.7</v>
      </c>
      <c r="H403" s="1732">
        <f t="shared" si="300"/>
        <v>45.21</v>
      </c>
      <c r="I403" s="1733">
        <f t="shared" si="300"/>
        <v>232.91</v>
      </c>
      <c r="J403" s="1725">
        <f t="shared" si="300"/>
        <v>143.99892</v>
      </c>
      <c r="K403" s="1732">
        <f t="shared" si="300"/>
        <v>0.90565358490566039</v>
      </c>
      <c r="L403" s="1732"/>
      <c r="M403" s="1732"/>
      <c r="N403" s="1732"/>
      <c r="O403" s="1732">
        <f t="shared" si="300"/>
        <v>850.67</v>
      </c>
      <c r="P403" s="1732">
        <f t="shared" si="300"/>
        <v>204.94</v>
      </c>
      <c r="Q403" s="1733">
        <f t="shared" si="300"/>
        <v>1055.6100000000001</v>
      </c>
    </row>
    <row r="404" spans="1:17" ht="49.5" x14ac:dyDescent="0.25">
      <c r="A404" s="734" t="s">
        <v>9</v>
      </c>
      <c r="B404" s="1756">
        <f>SUM(B405:B408)</f>
        <v>64</v>
      </c>
      <c r="C404" s="1729">
        <f>SUM(C405:C408)</f>
        <v>0.40251572327044027</v>
      </c>
      <c r="D404" s="1730"/>
      <c r="E404" s="1730"/>
      <c r="F404" s="1734"/>
      <c r="G404" s="1730">
        <f>SUM(G405:G408)</f>
        <v>187.7</v>
      </c>
      <c r="H404" s="1730">
        <f>SUM(H405:H408)</f>
        <v>45.21</v>
      </c>
      <c r="I404" s="1735">
        <f>SUM(I405:I408)</f>
        <v>232.91</v>
      </c>
      <c r="J404" s="1728">
        <f>SUM(J405:J408)</f>
        <v>143.99892</v>
      </c>
      <c r="K404" s="1729">
        <f>SUM(K405:K408)</f>
        <v>0.90565358490566039</v>
      </c>
      <c r="L404" s="1730"/>
      <c r="M404" s="1730"/>
      <c r="N404" s="1734"/>
      <c r="O404" s="1730">
        <f>SUM(O405:O408)</f>
        <v>850.67</v>
      </c>
      <c r="P404" s="1730">
        <f>SUM(P405:P408)</f>
        <v>204.94</v>
      </c>
      <c r="Q404" s="1735">
        <f>SUM(Q405:Q408)</f>
        <v>1055.6100000000001</v>
      </c>
    </row>
    <row r="405" spans="1:17" ht="33" x14ac:dyDescent="0.25">
      <c r="A405" s="603" t="s">
        <v>1277</v>
      </c>
      <c r="B405" s="741"/>
      <c r="C405" s="604"/>
      <c r="D405" s="605"/>
      <c r="E405" s="605"/>
      <c r="F405" s="606"/>
      <c r="G405" s="605"/>
      <c r="H405" s="605"/>
      <c r="I405" s="607"/>
      <c r="J405" s="739">
        <v>47.998919999999998</v>
      </c>
      <c r="K405" s="604">
        <f t="shared" ref="K405:K408" si="301">J405/159</f>
        <v>0.30187999999999998</v>
      </c>
      <c r="L405" s="605">
        <v>5.9409999999999998</v>
      </c>
      <c r="M405" s="605">
        <f t="shared" ref="M405:M408" si="302">K405*L405*159</f>
        <v>285.16158372000001</v>
      </c>
      <c r="N405" s="606">
        <v>1</v>
      </c>
      <c r="O405" s="605">
        <f t="shared" ref="O405:O408" si="303">ROUND(M405*N405,2)</f>
        <v>285.16000000000003</v>
      </c>
      <c r="P405" s="605">
        <f t="shared" ref="P405:P408" si="304">ROUND(O405*0.2409,2)</f>
        <v>68.7</v>
      </c>
      <c r="Q405" s="607">
        <f t="shared" ref="Q405:Q408" si="305">O405+P405</f>
        <v>353.86</v>
      </c>
    </row>
    <row r="406" spans="1:17" ht="33" x14ac:dyDescent="0.25">
      <c r="A406" s="603" t="s">
        <v>1277</v>
      </c>
      <c r="B406" s="1757">
        <v>16</v>
      </c>
      <c r="C406" s="604">
        <f t="shared" ref="C406:C408" si="306">B406/159</f>
        <v>0.10062893081761007</v>
      </c>
      <c r="D406" s="605">
        <v>5.9409999999999998</v>
      </c>
      <c r="E406" s="605">
        <f>C406*D406*159</f>
        <v>95.055999999999997</v>
      </c>
      <c r="F406" s="606">
        <v>0.5</v>
      </c>
      <c r="G406" s="605">
        <f>ROUND(E406*F406,2)</f>
        <v>47.53</v>
      </c>
      <c r="H406" s="605">
        <f t="shared" ref="H406:H408" si="307">ROUND(G406*0.2409,2)</f>
        <v>11.45</v>
      </c>
      <c r="I406" s="607">
        <f>G406+H406</f>
        <v>58.980000000000004</v>
      </c>
      <c r="J406" s="739">
        <v>32</v>
      </c>
      <c r="K406" s="604">
        <f t="shared" si="301"/>
        <v>0.20125786163522014</v>
      </c>
      <c r="L406" s="605">
        <v>5.9409999999999998</v>
      </c>
      <c r="M406" s="605">
        <f t="shared" si="302"/>
        <v>190.11199999999999</v>
      </c>
      <c r="N406" s="606">
        <v>1</v>
      </c>
      <c r="O406" s="605">
        <f t="shared" si="303"/>
        <v>190.11</v>
      </c>
      <c r="P406" s="605">
        <f t="shared" si="304"/>
        <v>45.8</v>
      </c>
      <c r="Q406" s="607">
        <f t="shared" si="305"/>
        <v>235.91000000000003</v>
      </c>
    </row>
    <row r="407" spans="1:17" ht="33" x14ac:dyDescent="0.25">
      <c r="A407" s="603" t="s">
        <v>1277</v>
      </c>
      <c r="B407" s="1757">
        <v>24</v>
      </c>
      <c r="C407" s="604">
        <f t="shared" si="306"/>
        <v>0.15094339622641509</v>
      </c>
      <c r="D407" s="605">
        <v>5.74</v>
      </c>
      <c r="E407" s="605">
        <f>C407*D407*159</f>
        <v>137.76</v>
      </c>
      <c r="F407" s="606">
        <v>0.5</v>
      </c>
      <c r="G407" s="605">
        <f>ROUND(E407*F407,2)</f>
        <v>68.88</v>
      </c>
      <c r="H407" s="605">
        <f t="shared" si="307"/>
        <v>16.59</v>
      </c>
      <c r="I407" s="607">
        <f>G407+H407</f>
        <v>85.47</v>
      </c>
      <c r="J407" s="739">
        <v>24</v>
      </c>
      <c r="K407" s="604">
        <f t="shared" si="301"/>
        <v>0.15094339622641509</v>
      </c>
      <c r="L407" s="605">
        <v>5.74</v>
      </c>
      <c r="M407" s="605">
        <f t="shared" si="302"/>
        <v>137.76</v>
      </c>
      <c r="N407" s="606">
        <v>1</v>
      </c>
      <c r="O407" s="605">
        <f t="shared" si="303"/>
        <v>137.76</v>
      </c>
      <c r="P407" s="605">
        <f t="shared" si="304"/>
        <v>33.19</v>
      </c>
      <c r="Q407" s="607">
        <f t="shared" si="305"/>
        <v>170.95</v>
      </c>
    </row>
    <row r="408" spans="1:17" ht="33" x14ac:dyDescent="0.25">
      <c r="A408" s="603" t="s">
        <v>1277</v>
      </c>
      <c r="B408" s="1757">
        <v>24</v>
      </c>
      <c r="C408" s="604">
        <f t="shared" si="306"/>
        <v>0.15094339622641509</v>
      </c>
      <c r="D408" s="605">
        <v>5.9409999999999998</v>
      </c>
      <c r="E408" s="605">
        <f>C408*D408*159</f>
        <v>142.584</v>
      </c>
      <c r="F408" s="606">
        <v>0.5</v>
      </c>
      <c r="G408" s="605">
        <f>ROUND(E408*F408,2)</f>
        <v>71.290000000000006</v>
      </c>
      <c r="H408" s="605">
        <f t="shared" si="307"/>
        <v>17.170000000000002</v>
      </c>
      <c r="I408" s="607">
        <f>G408+H408</f>
        <v>88.460000000000008</v>
      </c>
      <c r="J408" s="739">
        <v>40</v>
      </c>
      <c r="K408" s="604">
        <f t="shared" si="301"/>
        <v>0.25157232704402516</v>
      </c>
      <c r="L408" s="605">
        <v>5.9409999999999998</v>
      </c>
      <c r="M408" s="605">
        <f t="shared" si="302"/>
        <v>237.64000000000001</v>
      </c>
      <c r="N408" s="606">
        <v>1</v>
      </c>
      <c r="O408" s="605">
        <f t="shared" si="303"/>
        <v>237.64</v>
      </c>
      <c r="P408" s="605">
        <f t="shared" si="304"/>
        <v>57.25</v>
      </c>
      <c r="Q408" s="607">
        <f t="shared" si="305"/>
        <v>294.89</v>
      </c>
    </row>
    <row r="409" spans="1:17" ht="17.25" thickBot="1" x14ac:dyDescent="0.3">
      <c r="A409" s="616" t="s">
        <v>1938</v>
      </c>
      <c r="B409" s="1755">
        <f>B410+B418</f>
        <v>0</v>
      </c>
      <c r="C409" s="1732">
        <f t="shared" ref="C409:Q409" si="308">C410+C418</f>
        <v>0</v>
      </c>
      <c r="D409" s="1732"/>
      <c r="E409" s="1732"/>
      <c r="F409" s="1732"/>
      <c r="G409" s="1732">
        <f t="shared" si="308"/>
        <v>0</v>
      </c>
      <c r="H409" s="1732">
        <f t="shared" ref="H409" si="309">H410+H418</f>
        <v>0</v>
      </c>
      <c r="I409" s="1733">
        <f t="shared" si="308"/>
        <v>0</v>
      </c>
      <c r="J409" s="1725">
        <f t="shared" si="308"/>
        <v>285.99679000000003</v>
      </c>
      <c r="K409" s="1732">
        <f t="shared" si="308"/>
        <v>1.7987219496855344</v>
      </c>
      <c r="L409" s="1732"/>
      <c r="M409" s="1732"/>
      <c r="N409" s="1732"/>
      <c r="O409" s="1732">
        <f t="shared" si="308"/>
        <v>2144.38</v>
      </c>
      <c r="P409" s="1732">
        <f t="shared" si="308"/>
        <v>516.59999999999991</v>
      </c>
      <c r="Q409" s="1733">
        <f t="shared" si="308"/>
        <v>2660.98</v>
      </c>
    </row>
    <row r="410" spans="1:17" ht="33" x14ac:dyDescent="0.25">
      <c r="A410" s="736" t="s">
        <v>1898</v>
      </c>
      <c r="B410" s="1756">
        <f>SUM(B411:B417)</f>
        <v>0</v>
      </c>
      <c r="C410" s="1729">
        <f>SUM(C411:C417)</f>
        <v>0</v>
      </c>
      <c r="D410" s="1730"/>
      <c r="E410" s="1730"/>
      <c r="F410" s="1734"/>
      <c r="G410" s="1730">
        <f>SUM(G411:G417)</f>
        <v>0</v>
      </c>
      <c r="H410" s="1730">
        <f>SUM(H411:H417)</f>
        <v>0</v>
      </c>
      <c r="I410" s="1735">
        <f>SUM(I411:I417)</f>
        <v>0</v>
      </c>
      <c r="J410" s="1728">
        <f>SUM(J411:J417)</f>
        <v>142</v>
      </c>
      <c r="K410" s="1729">
        <f>SUM(K411:K417)</f>
        <v>0.89308176100628922</v>
      </c>
      <c r="L410" s="1730"/>
      <c r="M410" s="1730"/>
      <c r="N410" s="1734"/>
      <c r="O410" s="1730">
        <f>SUM(O411:O417)</f>
        <v>1291.2</v>
      </c>
      <c r="P410" s="1730">
        <f>SUM(P411:P417)</f>
        <v>311.04999999999995</v>
      </c>
      <c r="Q410" s="1735">
        <f>SUM(Q411:Q417)</f>
        <v>1602.25</v>
      </c>
    </row>
    <row r="411" spans="1:17" x14ac:dyDescent="0.25">
      <c r="A411" s="603" t="s">
        <v>1921</v>
      </c>
      <c r="B411" s="741"/>
      <c r="C411" s="604"/>
      <c r="D411" s="605"/>
      <c r="E411" s="605"/>
      <c r="F411" s="606"/>
      <c r="G411" s="605"/>
      <c r="H411" s="605"/>
      <c r="I411" s="607"/>
      <c r="J411" s="739">
        <v>8</v>
      </c>
      <c r="K411" s="604">
        <f t="shared" ref="K411:K425" si="310">J411/159</f>
        <v>5.0314465408805034E-2</v>
      </c>
      <c r="L411" s="605">
        <v>9.2629999999999999</v>
      </c>
      <c r="M411" s="605">
        <f t="shared" ref="M411:M417" si="311">K411*L411*159</f>
        <v>74.103999999999999</v>
      </c>
      <c r="N411" s="606">
        <v>1</v>
      </c>
      <c r="O411" s="605">
        <f t="shared" ref="O411:O417" si="312">ROUND(M411*N411,2)</f>
        <v>74.099999999999994</v>
      </c>
      <c r="P411" s="605">
        <f t="shared" ref="P411:P425" si="313">ROUND(O411*0.2409,2)</f>
        <v>17.850000000000001</v>
      </c>
      <c r="Q411" s="607">
        <f t="shared" ref="Q411:Q417" si="314">O411+P411</f>
        <v>91.949999999999989</v>
      </c>
    </row>
    <row r="412" spans="1:17" x14ac:dyDescent="0.25">
      <c r="A412" s="603" t="s">
        <v>1921</v>
      </c>
      <c r="B412" s="741"/>
      <c r="C412" s="604"/>
      <c r="D412" s="605"/>
      <c r="E412" s="605"/>
      <c r="F412" s="606"/>
      <c r="G412" s="605"/>
      <c r="H412" s="605"/>
      <c r="I412" s="607"/>
      <c r="J412" s="739">
        <v>24</v>
      </c>
      <c r="K412" s="604">
        <f t="shared" si="310"/>
        <v>0.15094339622641509</v>
      </c>
      <c r="L412" s="605">
        <v>9.0839999999999996</v>
      </c>
      <c r="M412" s="605">
        <f t="shared" si="311"/>
        <v>218.01599999999999</v>
      </c>
      <c r="N412" s="606">
        <v>1</v>
      </c>
      <c r="O412" s="605">
        <f t="shared" si="312"/>
        <v>218.02</v>
      </c>
      <c r="P412" s="605">
        <f t="shared" si="313"/>
        <v>52.52</v>
      </c>
      <c r="Q412" s="607">
        <f t="shared" si="314"/>
        <v>270.54000000000002</v>
      </c>
    </row>
    <row r="413" spans="1:17" x14ac:dyDescent="0.25">
      <c r="A413" s="603" t="s">
        <v>1921</v>
      </c>
      <c r="B413" s="741"/>
      <c r="C413" s="604"/>
      <c r="D413" s="605"/>
      <c r="E413" s="605"/>
      <c r="F413" s="606"/>
      <c r="G413" s="605"/>
      <c r="H413" s="605"/>
      <c r="I413" s="607"/>
      <c r="J413" s="739">
        <v>8</v>
      </c>
      <c r="K413" s="604">
        <f t="shared" si="310"/>
        <v>5.0314465408805034E-2</v>
      </c>
      <c r="L413" s="605">
        <v>9.2629999999999999</v>
      </c>
      <c r="M413" s="605">
        <f t="shared" si="311"/>
        <v>74.103999999999999</v>
      </c>
      <c r="N413" s="606">
        <v>1</v>
      </c>
      <c r="O413" s="605">
        <f t="shared" si="312"/>
        <v>74.099999999999994</v>
      </c>
      <c r="P413" s="605">
        <f t="shared" si="313"/>
        <v>17.850000000000001</v>
      </c>
      <c r="Q413" s="607">
        <f t="shared" si="314"/>
        <v>91.949999999999989</v>
      </c>
    </row>
    <row r="414" spans="1:17" x14ac:dyDescent="0.25">
      <c r="A414" s="603" t="s">
        <v>1921</v>
      </c>
      <c r="B414" s="741"/>
      <c r="C414" s="604"/>
      <c r="D414" s="605"/>
      <c r="E414" s="605"/>
      <c r="F414" s="606"/>
      <c r="G414" s="605"/>
      <c r="H414" s="605"/>
      <c r="I414" s="607"/>
      <c r="J414" s="739">
        <v>48</v>
      </c>
      <c r="K414" s="604">
        <f t="shared" si="310"/>
        <v>0.30188679245283018</v>
      </c>
      <c r="L414" s="605">
        <v>8.9499999999999993</v>
      </c>
      <c r="M414" s="605">
        <f t="shared" si="311"/>
        <v>429.59999999999997</v>
      </c>
      <c r="N414" s="606">
        <v>1</v>
      </c>
      <c r="O414" s="605">
        <f t="shared" si="312"/>
        <v>429.6</v>
      </c>
      <c r="P414" s="605">
        <f t="shared" si="313"/>
        <v>103.49</v>
      </c>
      <c r="Q414" s="607">
        <f t="shared" si="314"/>
        <v>533.09</v>
      </c>
    </row>
    <row r="415" spans="1:17" x14ac:dyDescent="0.25">
      <c r="A415" s="603" t="s">
        <v>1921</v>
      </c>
      <c r="B415" s="741"/>
      <c r="C415" s="604"/>
      <c r="D415" s="605"/>
      <c r="E415" s="605"/>
      <c r="F415" s="606"/>
      <c r="G415" s="605"/>
      <c r="H415" s="605"/>
      <c r="I415" s="607"/>
      <c r="J415" s="739">
        <v>24</v>
      </c>
      <c r="K415" s="604">
        <f t="shared" si="310"/>
        <v>0.15094339622641509</v>
      </c>
      <c r="L415" s="605">
        <v>8.9499999999999993</v>
      </c>
      <c r="M415" s="605">
        <f t="shared" si="311"/>
        <v>214.79999999999998</v>
      </c>
      <c r="N415" s="606">
        <v>1</v>
      </c>
      <c r="O415" s="605">
        <f t="shared" si="312"/>
        <v>214.8</v>
      </c>
      <c r="P415" s="605">
        <f t="shared" si="313"/>
        <v>51.75</v>
      </c>
      <c r="Q415" s="607">
        <f t="shared" si="314"/>
        <v>266.55</v>
      </c>
    </row>
    <row r="416" spans="1:17" x14ac:dyDescent="0.25">
      <c r="A416" s="603" t="s">
        <v>1921</v>
      </c>
      <c r="B416" s="741"/>
      <c r="C416" s="604"/>
      <c r="D416" s="605"/>
      <c r="E416" s="605"/>
      <c r="F416" s="606"/>
      <c r="G416" s="605"/>
      <c r="H416" s="605"/>
      <c r="I416" s="607"/>
      <c r="J416" s="739">
        <v>6</v>
      </c>
      <c r="K416" s="604">
        <f t="shared" si="310"/>
        <v>3.7735849056603772E-2</v>
      </c>
      <c r="L416" s="605">
        <v>9.0839999999999996</v>
      </c>
      <c r="M416" s="605">
        <f t="shared" si="311"/>
        <v>54.503999999999998</v>
      </c>
      <c r="N416" s="606">
        <v>1</v>
      </c>
      <c r="O416" s="605">
        <f t="shared" si="312"/>
        <v>54.5</v>
      </c>
      <c r="P416" s="605">
        <f t="shared" si="313"/>
        <v>13.13</v>
      </c>
      <c r="Q416" s="607">
        <f t="shared" si="314"/>
        <v>67.63</v>
      </c>
    </row>
    <row r="417" spans="1:17" ht="18" customHeight="1" thickBot="1" x14ac:dyDescent="0.3">
      <c r="A417" s="603" t="s">
        <v>1939</v>
      </c>
      <c r="B417" s="741"/>
      <c r="C417" s="604"/>
      <c r="D417" s="605"/>
      <c r="E417" s="605"/>
      <c r="F417" s="606"/>
      <c r="G417" s="605"/>
      <c r="H417" s="605"/>
      <c r="I417" s="607"/>
      <c r="J417" s="739">
        <v>24</v>
      </c>
      <c r="K417" s="604">
        <f t="shared" si="310"/>
        <v>0.15094339622641509</v>
      </c>
      <c r="L417" s="605">
        <v>9.42</v>
      </c>
      <c r="M417" s="605">
        <f t="shared" si="311"/>
        <v>226.08</v>
      </c>
      <c r="N417" s="606">
        <v>1</v>
      </c>
      <c r="O417" s="605">
        <f t="shared" si="312"/>
        <v>226.08</v>
      </c>
      <c r="P417" s="605">
        <f t="shared" si="313"/>
        <v>54.46</v>
      </c>
      <c r="Q417" s="607">
        <f t="shared" si="314"/>
        <v>280.54000000000002</v>
      </c>
    </row>
    <row r="418" spans="1:17" ht="49.5" x14ac:dyDescent="0.25">
      <c r="A418" s="734" t="s">
        <v>9</v>
      </c>
      <c r="B418" s="1756">
        <f>SUM(B419:B425)</f>
        <v>0</v>
      </c>
      <c r="C418" s="1729">
        <f>SUM(C419:C425)</f>
        <v>0</v>
      </c>
      <c r="D418" s="1730"/>
      <c r="E418" s="1730"/>
      <c r="F418" s="1734"/>
      <c r="G418" s="1730">
        <f>SUM(G419:G425)</f>
        <v>0</v>
      </c>
      <c r="H418" s="1730">
        <f>SUM(H419:H425)</f>
        <v>0</v>
      </c>
      <c r="I418" s="1735">
        <f>SUM(I419:I425)</f>
        <v>0</v>
      </c>
      <c r="J418" s="1728">
        <f>SUM(J419:J425)</f>
        <v>143.99679</v>
      </c>
      <c r="K418" s="1729">
        <f>SUM(K419:K425)</f>
        <v>0.90564018867924523</v>
      </c>
      <c r="L418" s="1730"/>
      <c r="M418" s="1730"/>
      <c r="N418" s="1734"/>
      <c r="O418" s="1730">
        <f>SUM(O419:O425)</f>
        <v>853.18000000000018</v>
      </c>
      <c r="P418" s="1730">
        <f>SUM(P419:P425)</f>
        <v>205.55</v>
      </c>
      <c r="Q418" s="1735">
        <f>SUM(Q419:Q425)</f>
        <v>1058.73</v>
      </c>
    </row>
    <row r="419" spans="1:17" ht="33" x14ac:dyDescent="0.25">
      <c r="A419" s="603" t="s">
        <v>1277</v>
      </c>
      <c r="B419" s="741"/>
      <c r="C419" s="604"/>
      <c r="D419" s="605"/>
      <c r="E419" s="605"/>
      <c r="F419" s="606"/>
      <c r="G419" s="605"/>
      <c r="H419" s="605"/>
      <c r="I419" s="607"/>
      <c r="J419" s="739">
        <v>7.9992900000000002</v>
      </c>
      <c r="K419" s="604">
        <f t="shared" si="310"/>
        <v>5.0310000000000001E-2</v>
      </c>
      <c r="L419" s="605">
        <v>5.9409999999999998</v>
      </c>
      <c r="M419" s="605">
        <f t="shared" ref="M419:M425" si="315">K419*L419*159</f>
        <v>47.523781889999995</v>
      </c>
      <c r="N419" s="606">
        <v>1</v>
      </c>
      <c r="O419" s="605">
        <f t="shared" ref="O419:O425" si="316">ROUND(M419*N419,2)</f>
        <v>47.52</v>
      </c>
      <c r="P419" s="605">
        <f t="shared" si="313"/>
        <v>11.45</v>
      </c>
      <c r="Q419" s="607">
        <f t="shared" ref="Q419:Q425" si="317">O419+P419</f>
        <v>58.97</v>
      </c>
    </row>
    <row r="420" spans="1:17" ht="33" x14ac:dyDescent="0.25">
      <c r="A420" s="603" t="s">
        <v>1277</v>
      </c>
      <c r="B420" s="741"/>
      <c r="C420" s="604"/>
      <c r="D420" s="605"/>
      <c r="E420" s="605"/>
      <c r="F420" s="606"/>
      <c r="G420" s="605"/>
      <c r="H420" s="605"/>
      <c r="I420" s="607"/>
      <c r="J420" s="739">
        <v>7.9992900000000002</v>
      </c>
      <c r="K420" s="604">
        <f t="shared" si="310"/>
        <v>5.0310000000000001E-2</v>
      </c>
      <c r="L420" s="605">
        <v>5.9409999999999998</v>
      </c>
      <c r="M420" s="605">
        <f t="shared" si="315"/>
        <v>47.523781889999995</v>
      </c>
      <c r="N420" s="606">
        <v>1</v>
      </c>
      <c r="O420" s="605">
        <f t="shared" si="316"/>
        <v>47.52</v>
      </c>
      <c r="P420" s="605">
        <f t="shared" si="313"/>
        <v>11.45</v>
      </c>
      <c r="Q420" s="607">
        <f t="shared" si="317"/>
        <v>58.97</v>
      </c>
    </row>
    <row r="421" spans="1:17" ht="33" x14ac:dyDescent="0.25">
      <c r="A421" s="603" t="s">
        <v>1277</v>
      </c>
      <c r="B421" s="741"/>
      <c r="C421" s="604"/>
      <c r="D421" s="605"/>
      <c r="E421" s="605"/>
      <c r="F421" s="606"/>
      <c r="G421" s="605"/>
      <c r="H421" s="605"/>
      <c r="I421" s="607"/>
      <c r="J421" s="739">
        <v>24</v>
      </c>
      <c r="K421" s="604">
        <f t="shared" si="310"/>
        <v>0.15094339622641509</v>
      </c>
      <c r="L421" s="605">
        <v>5.8840000000000003</v>
      </c>
      <c r="M421" s="605">
        <f t="shared" si="315"/>
        <v>141.21600000000001</v>
      </c>
      <c r="N421" s="606">
        <v>1</v>
      </c>
      <c r="O421" s="605">
        <f t="shared" si="316"/>
        <v>141.22</v>
      </c>
      <c r="P421" s="605">
        <f t="shared" si="313"/>
        <v>34.020000000000003</v>
      </c>
      <c r="Q421" s="607">
        <f t="shared" si="317"/>
        <v>175.24</v>
      </c>
    </row>
    <row r="422" spans="1:17" ht="33" x14ac:dyDescent="0.25">
      <c r="A422" s="603" t="s">
        <v>1277</v>
      </c>
      <c r="B422" s="741"/>
      <c r="C422" s="604"/>
      <c r="D422" s="605"/>
      <c r="E422" s="605"/>
      <c r="F422" s="606"/>
      <c r="G422" s="605"/>
      <c r="H422" s="605"/>
      <c r="I422" s="607"/>
      <c r="J422" s="739">
        <v>24</v>
      </c>
      <c r="K422" s="604">
        <f t="shared" si="310"/>
        <v>0.15094339622641509</v>
      </c>
      <c r="L422" s="605">
        <v>5.9409999999999998</v>
      </c>
      <c r="M422" s="605">
        <f t="shared" si="315"/>
        <v>142.584</v>
      </c>
      <c r="N422" s="606">
        <v>1</v>
      </c>
      <c r="O422" s="605">
        <f t="shared" si="316"/>
        <v>142.58000000000001</v>
      </c>
      <c r="P422" s="605">
        <f t="shared" si="313"/>
        <v>34.35</v>
      </c>
      <c r="Q422" s="607">
        <f t="shared" si="317"/>
        <v>176.93</v>
      </c>
    </row>
    <row r="423" spans="1:17" ht="33" x14ac:dyDescent="0.25">
      <c r="A423" s="603" t="s">
        <v>1277</v>
      </c>
      <c r="B423" s="741"/>
      <c r="C423" s="604"/>
      <c r="D423" s="605"/>
      <c r="E423" s="605"/>
      <c r="F423" s="606"/>
      <c r="G423" s="605"/>
      <c r="H423" s="605"/>
      <c r="I423" s="607"/>
      <c r="J423" s="739">
        <v>7.9992900000000002</v>
      </c>
      <c r="K423" s="604">
        <f t="shared" si="310"/>
        <v>5.0310000000000001E-2</v>
      </c>
      <c r="L423" s="605">
        <v>5.8259999999999996</v>
      </c>
      <c r="M423" s="605">
        <f t="shared" si="315"/>
        <v>46.603863539999999</v>
      </c>
      <c r="N423" s="606">
        <v>1</v>
      </c>
      <c r="O423" s="605">
        <f t="shared" si="316"/>
        <v>46.6</v>
      </c>
      <c r="P423" s="605">
        <f t="shared" si="313"/>
        <v>11.23</v>
      </c>
      <c r="Q423" s="607">
        <f t="shared" si="317"/>
        <v>57.83</v>
      </c>
    </row>
    <row r="424" spans="1:17" ht="33" x14ac:dyDescent="0.25">
      <c r="A424" s="603" t="s">
        <v>1277</v>
      </c>
      <c r="B424" s="741"/>
      <c r="C424" s="604"/>
      <c r="D424" s="605"/>
      <c r="E424" s="605"/>
      <c r="F424" s="606"/>
      <c r="G424" s="605"/>
      <c r="H424" s="605"/>
      <c r="I424" s="607"/>
      <c r="J424" s="739">
        <v>47.998919999999998</v>
      </c>
      <c r="K424" s="604">
        <f t="shared" si="310"/>
        <v>0.30187999999999998</v>
      </c>
      <c r="L424" s="605">
        <v>5.9409999999999998</v>
      </c>
      <c r="M424" s="605">
        <f t="shared" si="315"/>
        <v>285.16158372000001</v>
      </c>
      <c r="N424" s="606">
        <v>1</v>
      </c>
      <c r="O424" s="605">
        <f t="shared" si="316"/>
        <v>285.16000000000003</v>
      </c>
      <c r="P424" s="605">
        <f t="shared" si="313"/>
        <v>68.7</v>
      </c>
      <c r="Q424" s="607">
        <f t="shared" si="317"/>
        <v>353.86</v>
      </c>
    </row>
    <row r="425" spans="1:17" ht="33.75" thickBot="1" x14ac:dyDescent="0.3">
      <c r="A425" s="599" t="s">
        <v>1277</v>
      </c>
      <c r="B425" s="741"/>
      <c r="C425" s="604"/>
      <c r="D425" s="605"/>
      <c r="E425" s="605"/>
      <c r="F425" s="606"/>
      <c r="G425" s="605"/>
      <c r="H425" s="605"/>
      <c r="I425" s="607"/>
      <c r="J425" s="739">
        <v>24</v>
      </c>
      <c r="K425" s="604">
        <f t="shared" si="310"/>
        <v>0.15094339622641509</v>
      </c>
      <c r="L425" s="605">
        <v>5.9409999999999998</v>
      </c>
      <c r="M425" s="605">
        <f t="shared" si="315"/>
        <v>142.584</v>
      </c>
      <c r="N425" s="606">
        <v>1</v>
      </c>
      <c r="O425" s="605">
        <f t="shared" si="316"/>
        <v>142.58000000000001</v>
      </c>
      <c r="P425" s="605">
        <f t="shared" si="313"/>
        <v>34.35</v>
      </c>
      <c r="Q425" s="607">
        <f t="shared" si="317"/>
        <v>176.93</v>
      </c>
    </row>
    <row r="426" spans="1:17" ht="17.25" thickBot="1" x14ac:dyDescent="0.3">
      <c r="A426" s="621" t="s">
        <v>1940</v>
      </c>
      <c r="B426" s="1755">
        <f>B427</f>
        <v>140</v>
      </c>
      <c r="C426" s="1732">
        <f t="shared" ref="C426:Q426" si="318">C427</f>
        <v>0.88050314465408808</v>
      </c>
      <c r="D426" s="1732"/>
      <c r="E426" s="1732"/>
      <c r="F426" s="1732"/>
      <c r="G426" s="1732">
        <f t="shared" si="318"/>
        <v>1002.46</v>
      </c>
      <c r="H426" s="1732">
        <f t="shared" si="318"/>
        <v>241.5</v>
      </c>
      <c r="I426" s="1733">
        <f t="shared" si="318"/>
        <v>1243.96</v>
      </c>
      <c r="J426" s="1725">
        <f t="shared" si="318"/>
        <v>336</v>
      </c>
      <c r="K426" s="1732">
        <f t="shared" si="318"/>
        <v>2.1132075471698113</v>
      </c>
      <c r="L426" s="1732"/>
      <c r="M426" s="1732"/>
      <c r="N426" s="1732"/>
      <c r="O426" s="1732">
        <f t="shared" si="318"/>
        <v>1675.9199999999998</v>
      </c>
      <c r="P426" s="1732">
        <f t="shared" si="318"/>
        <v>403.72</v>
      </c>
      <c r="Q426" s="1733">
        <f t="shared" si="318"/>
        <v>2079.64</v>
      </c>
    </row>
    <row r="427" spans="1:17" ht="49.5" x14ac:dyDescent="0.25">
      <c r="A427" s="734" t="s">
        <v>9</v>
      </c>
      <c r="B427" s="1756">
        <f>SUM(B428:B431)</f>
        <v>140</v>
      </c>
      <c r="C427" s="1729">
        <f>SUM(C428:C431)</f>
        <v>0.88050314465408808</v>
      </c>
      <c r="D427" s="1730"/>
      <c r="E427" s="1730"/>
      <c r="F427" s="1734"/>
      <c r="G427" s="1730">
        <f>SUM(G428:G431)</f>
        <v>1002.46</v>
      </c>
      <c r="H427" s="1730">
        <f>SUM(H428:H431)</f>
        <v>241.5</v>
      </c>
      <c r="I427" s="1735">
        <f>SUM(I428:I431)</f>
        <v>1243.96</v>
      </c>
      <c r="J427" s="1728">
        <f>SUM(J428:J431)</f>
        <v>336</v>
      </c>
      <c r="K427" s="1729">
        <f>SUM(K428:K431)</f>
        <v>2.1132075471698113</v>
      </c>
      <c r="L427" s="1730"/>
      <c r="M427" s="1730"/>
      <c r="N427" s="1734"/>
      <c r="O427" s="1730">
        <f>SUM(O428:O431)</f>
        <v>1675.9199999999998</v>
      </c>
      <c r="P427" s="1730">
        <f>SUM(P428:P431)</f>
        <v>403.72</v>
      </c>
      <c r="Q427" s="1735">
        <f>SUM(Q428:Q431)</f>
        <v>2079.64</v>
      </c>
    </row>
    <row r="428" spans="1:17" x14ac:dyDescent="0.25">
      <c r="A428" s="603" t="s">
        <v>1941</v>
      </c>
      <c r="B428" s="1757">
        <v>55.999999999999993</v>
      </c>
      <c r="C428" s="604">
        <f t="shared" ref="C428:C431" si="319">B428/159</f>
        <v>0.3522012578616352</v>
      </c>
      <c r="D428" s="605">
        <v>2277</v>
      </c>
      <c r="E428" s="605">
        <f>C428*D428</f>
        <v>801.96226415094338</v>
      </c>
      <c r="F428" s="606">
        <v>0.5</v>
      </c>
      <c r="G428" s="605">
        <f>ROUND(E428*F428,2)</f>
        <v>400.98</v>
      </c>
      <c r="H428" s="605">
        <f t="shared" ref="H428:H431" si="320">ROUND(G428*0.2409,2)</f>
        <v>96.6</v>
      </c>
      <c r="I428" s="607">
        <f>G428+H428</f>
        <v>497.58000000000004</v>
      </c>
      <c r="J428" s="739">
        <v>63.000000000000007</v>
      </c>
      <c r="K428" s="604">
        <f t="shared" ref="K428:K431" si="321">J428/159</f>
        <v>0.39622641509433965</v>
      </c>
      <c r="L428" s="605">
        <v>2277</v>
      </c>
      <c r="M428" s="605">
        <f>K428*L428</f>
        <v>902.20754716981139</v>
      </c>
      <c r="N428" s="606">
        <v>0.3</v>
      </c>
      <c r="O428" s="605">
        <f t="shared" ref="O428:O431" si="322">ROUND(M428*N428,2)</f>
        <v>270.66000000000003</v>
      </c>
      <c r="P428" s="605">
        <f t="shared" ref="P428:P431" si="323">ROUND(O428*0.2409,2)</f>
        <v>65.2</v>
      </c>
      <c r="Q428" s="607">
        <f t="shared" ref="Q428:Q431" si="324">O428+P428</f>
        <v>335.86</v>
      </c>
    </row>
    <row r="429" spans="1:17" x14ac:dyDescent="0.25">
      <c r="A429" s="603" t="s">
        <v>1942</v>
      </c>
      <c r="B429" s="1757">
        <v>40</v>
      </c>
      <c r="C429" s="604">
        <f t="shared" si="319"/>
        <v>0.25157232704402516</v>
      </c>
      <c r="D429" s="605">
        <v>2277</v>
      </c>
      <c r="E429" s="605">
        <f>C429*D429</f>
        <v>572.83018867924534</v>
      </c>
      <c r="F429" s="606">
        <v>0.5</v>
      </c>
      <c r="G429" s="605">
        <f>ROUND(E429*F429,2)</f>
        <v>286.42</v>
      </c>
      <c r="H429" s="605">
        <f t="shared" si="320"/>
        <v>69</v>
      </c>
      <c r="I429" s="607">
        <f>G429+H429</f>
        <v>355.42</v>
      </c>
      <c r="J429" s="739">
        <v>79</v>
      </c>
      <c r="K429" s="604">
        <f t="shared" si="321"/>
        <v>0.49685534591194969</v>
      </c>
      <c r="L429" s="605">
        <v>2277</v>
      </c>
      <c r="M429" s="605">
        <f>K429*L429</f>
        <v>1131.3396226415093</v>
      </c>
      <c r="N429" s="606">
        <v>0.3</v>
      </c>
      <c r="O429" s="605">
        <f>ROUND(M429*N429,2)</f>
        <v>339.4</v>
      </c>
      <c r="P429" s="605">
        <f t="shared" si="323"/>
        <v>81.760000000000005</v>
      </c>
      <c r="Q429" s="607">
        <f>O429+P429</f>
        <v>421.15999999999997</v>
      </c>
    </row>
    <row r="430" spans="1:17" x14ac:dyDescent="0.25">
      <c r="A430" s="613" t="s">
        <v>555</v>
      </c>
      <c r="B430" s="741"/>
      <c r="C430" s="604"/>
      <c r="D430" s="605"/>
      <c r="E430" s="605"/>
      <c r="F430" s="606"/>
      <c r="G430" s="605"/>
      <c r="H430" s="605"/>
      <c r="I430" s="607"/>
      <c r="J430" s="739">
        <v>118.99999999999999</v>
      </c>
      <c r="K430" s="604">
        <f t="shared" si="321"/>
        <v>0.74842767295597479</v>
      </c>
      <c r="L430" s="605">
        <v>3312</v>
      </c>
      <c r="M430" s="605">
        <f t="shared" ref="M430:M431" si="325">K430*L430</f>
        <v>2478.7924528301887</v>
      </c>
      <c r="N430" s="606">
        <v>0.3</v>
      </c>
      <c r="O430" s="605">
        <f t="shared" si="322"/>
        <v>743.64</v>
      </c>
      <c r="P430" s="605">
        <f t="shared" si="323"/>
        <v>179.14</v>
      </c>
      <c r="Q430" s="607">
        <f t="shared" si="324"/>
        <v>922.78</v>
      </c>
    </row>
    <row r="431" spans="1:17" ht="33.75" thickBot="1" x14ac:dyDescent="0.3">
      <c r="A431" s="613" t="s">
        <v>1943</v>
      </c>
      <c r="B431" s="1757">
        <v>44</v>
      </c>
      <c r="C431" s="604">
        <f t="shared" si="319"/>
        <v>0.27672955974842767</v>
      </c>
      <c r="D431" s="605">
        <v>2277</v>
      </c>
      <c r="E431" s="605">
        <f>C431*D431</f>
        <v>630.11320754716985</v>
      </c>
      <c r="F431" s="606">
        <v>0.5</v>
      </c>
      <c r="G431" s="605">
        <f>ROUND(E431*F431,2)</f>
        <v>315.06</v>
      </c>
      <c r="H431" s="605">
        <f t="shared" si="320"/>
        <v>75.900000000000006</v>
      </c>
      <c r="I431" s="607">
        <f>G431+H431</f>
        <v>390.96000000000004</v>
      </c>
      <c r="J431" s="739">
        <v>75</v>
      </c>
      <c r="K431" s="604">
        <f t="shared" si="321"/>
        <v>0.47169811320754718</v>
      </c>
      <c r="L431" s="605">
        <v>2277</v>
      </c>
      <c r="M431" s="605">
        <f t="shared" si="325"/>
        <v>1074.0566037735848</v>
      </c>
      <c r="N431" s="606">
        <v>0.3</v>
      </c>
      <c r="O431" s="605">
        <f t="shared" si="322"/>
        <v>322.22000000000003</v>
      </c>
      <c r="P431" s="605">
        <f t="shared" si="323"/>
        <v>77.62</v>
      </c>
      <c r="Q431" s="607">
        <f t="shared" si="324"/>
        <v>399.84000000000003</v>
      </c>
    </row>
    <row r="432" spans="1:17" ht="17.25" thickBot="1" x14ac:dyDescent="0.3">
      <c r="A432" s="597" t="s">
        <v>1944</v>
      </c>
      <c r="B432" s="1755">
        <f>B433+B436+B452</f>
        <v>69.5</v>
      </c>
      <c r="C432" s="1732">
        <f t="shared" ref="C432:Q432" si="326">C433+C436+C452</f>
        <v>0.43710691823899367</v>
      </c>
      <c r="D432" s="1732"/>
      <c r="E432" s="1732"/>
      <c r="F432" s="1732"/>
      <c r="G432" s="1732">
        <f t="shared" si="326"/>
        <v>97.68</v>
      </c>
      <c r="H432" s="1732">
        <f t="shared" ref="H432" si="327">H433+H436+H452</f>
        <v>23.54</v>
      </c>
      <c r="I432" s="1733">
        <f t="shared" si="326"/>
        <v>121.22</v>
      </c>
      <c r="J432" s="1725">
        <f t="shared" si="326"/>
        <v>256</v>
      </c>
      <c r="K432" s="1732">
        <f t="shared" si="326"/>
        <v>1.6100628930817611</v>
      </c>
      <c r="L432" s="1732"/>
      <c r="M432" s="1732"/>
      <c r="N432" s="1732"/>
      <c r="O432" s="1732">
        <f t="shared" si="326"/>
        <v>1788.9099999999999</v>
      </c>
      <c r="P432" s="1732">
        <f t="shared" si="326"/>
        <v>430.94000000000005</v>
      </c>
      <c r="Q432" s="1733">
        <f t="shared" si="326"/>
        <v>2219.8500000000004</v>
      </c>
    </row>
    <row r="433" spans="1:17" ht="33" x14ac:dyDescent="0.25">
      <c r="A433" s="734" t="s">
        <v>1898</v>
      </c>
      <c r="B433" s="1756">
        <f>SUM(B434:B435)</f>
        <v>11</v>
      </c>
      <c r="C433" s="1729">
        <f>SUM(C434:C435)</f>
        <v>6.9182389937106917E-2</v>
      </c>
      <c r="D433" s="1730"/>
      <c r="E433" s="1730"/>
      <c r="F433" s="1734"/>
      <c r="G433" s="1729">
        <f>SUM(G434:G435)</f>
        <v>17.899999999999999</v>
      </c>
      <c r="H433" s="1729">
        <f>SUM(H434:H435)</f>
        <v>4.3099999999999996</v>
      </c>
      <c r="I433" s="1731">
        <f>SUM(I434:I435)</f>
        <v>22.209999999999997</v>
      </c>
      <c r="J433" s="1728">
        <f>SUM(J434:J435)</f>
        <v>60.5</v>
      </c>
      <c r="K433" s="1729">
        <f>SUM(K434:K435)</f>
        <v>0.38050314465408808</v>
      </c>
      <c r="L433" s="1730"/>
      <c r="M433" s="1730"/>
      <c r="N433" s="1734"/>
      <c r="O433" s="1729">
        <f>SUM(O434:O435)</f>
        <v>462.81</v>
      </c>
      <c r="P433" s="1729">
        <f>SUM(P434:P435)</f>
        <v>111.49000000000001</v>
      </c>
      <c r="Q433" s="1731">
        <f>SUM(Q434:Q435)</f>
        <v>574.30000000000007</v>
      </c>
    </row>
    <row r="434" spans="1:17" x14ac:dyDescent="0.25">
      <c r="A434" s="613" t="s">
        <v>1222</v>
      </c>
      <c r="B434" s="1757">
        <v>11</v>
      </c>
      <c r="C434" s="604">
        <f t="shared" ref="C434" si="328">B434/159</f>
        <v>6.9182389937106917E-2</v>
      </c>
      <c r="D434" s="605">
        <v>8.1349999999999998</v>
      </c>
      <c r="E434" s="605">
        <f>C434*D434*159</f>
        <v>89.484999999999999</v>
      </c>
      <c r="F434" s="606">
        <v>0.2</v>
      </c>
      <c r="G434" s="605">
        <f>ROUND(E434*F434,2)</f>
        <v>17.899999999999999</v>
      </c>
      <c r="H434" s="605">
        <f t="shared" ref="H434" si="329">ROUND(G434*0.2409,2)</f>
        <v>4.3099999999999996</v>
      </c>
      <c r="I434" s="607">
        <f>G434+H434</f>
        <v>22.209999999999997</v>
      </c>
      <c r="J434" s="739">
        <v>38</v>
      </c>
      <c r="K434" s="604">
        <f t="shared" ref="K434:K455" si="330">J434/159</f>
        <v>0.2389937106918239</v>
      </c>
      <c r="L434" s="605">
        <v>8.1349999999999998</v>
      </c>
      <c r="M434" s="605">
        <f t="shared" ref="M434:M451" si="331">K434*L434*159</f>
        <v>309.13</v>
      </c>
      <c r="N434" s="606">
        <v>1</v>
      </c>
      <c r="O434" s="605">
        <f t="shared" ref="O434:O435" si="332">ROUND(M434*N434,2)</f>
        <v>309.13</v>
      </c>
      <c r="P434" s="605">
        <f t="shared" ref="P434:P435" si="333">ROUND(O434*0.2409,2)</f>
        <v>74.47</v>
      </c>
      <c r="Q434" s="607">
        <f t="shared" ref="Q434:Q435" si="334">O434+P434</f>
        <v>383.6</v>
      </c>
    </row>
    <row r="435" spans="1:17" ht="17.25" thickBot="1" x14ac:dyDescent="0.3">
      <c r="A435" s="599" t="s">
        <v>198</v>
      </c>
      <c r="B435" s="741"/>
      <c r="C435" s="604"/>
      <c r="D435" s="605"/>
      <c r="E435" s="605"/>
      <c r="F435" s="606"/>
      <c r="G435" s="605"/>
      <c r="H435" s="605"/>
      <c r="I435" s="607"/>
      <c r="J435" s="739">
        <v>22.5</v>
      </c>
      <c r="K435" s="604">
        <f t="shared" si="330"/>
        <v>0.14150943396226415</v>
      </c>
      <c r="L435" s="605">
        <v>6.83</v>
      </c>
      <c r="M435" s="605">
        <f t="shared" si="331"/>
        <v>153.67500000000001</v>
      </c>
      <c r="N435" s="606">
        <v>1</v>
      </c>
      <c r="O435" s="605">
        <f t="shared" si="332"/>
        <v>153.68</v>
      </c>
      <c r="P435" s="605">
        <f t="shared" si="333"/>
        <v>37.020000000000003</v>
      </c>
      <c r="Q435" s="607">
        <f t="shared" si="334"/>
        <v>190.70000000000002</v>
      </c>
    </row>
    <row r="436" spans="1:17" ht="49.5" x14ac:dyDescent="0.25">
      <c r="A436" s="734" t="s">
        <v>9</v>
      </c>
      <c r="B436" s="1756">
        <f>SUM(B437:B451)</f>
        <v>49.5</v>
      </c>
      <c r="C436" s="1729">
        <f>SUM(C437:C451)</f>
        <v>0.31132075471698112</v>
      </c>
      <c r="D436" s="1730"/>
      <c r="E436" s="1730"/>
      <c r="F436" s="1734"/>
      <c r="G436" s="1730">
        <f>SUM(G437:G451)</f>
        <v>65.63</v>
      </c>
      <c r="H436" s="1730">
        <f>SUM(H437:H451)</f>
        <v>15.82</v>
      </c>
      <c r="I436" s="1735">
        <f>SUM(I437:I451)</f>
        <v>81.45</v>
      </c>
      <c r="J436" s="1728">
        <f>SUM(J437:J451)</f>
        <v>168</v>
      </c>
      <c r="K436" s="1729">
        <f>SUM(K437:K451)</f>
        <v>1.0566037735849056</v>
      </c>
      <c r="L436" s="1730"/>
      <c r="M436" s="1730"/>
      <c r="N436" s="1734"/>
      <c r="O436" s="1730">
        <f>SUM(O437:O451)</f>
        <v>1105.6999999999998</v>
      </c>
      <c r="P436" s="1730">
        <f>SUM(P437:P451)</f>
        <v>266.36</v>
      </c>
      <c r="Q436" s="1735">
        <f>SUM(Q437:Q451)</f>
        <v>1372.06</v>
      </c>
    </row>
    <row r="437" spans="1:17" x14ac:dyDescent="0.25">
      <c r="A437" s="603" t="s">
        <v>695</v>
      </c>
      <c r="B437" s="1757">
        <v>4.5</v>
      </c>
      <c r="C437" s="604">
        <f t="shared" ref="C437:C453" si="335">B437/159</f>
        <v>2.8301886792452831E-2</v>
      </c>
      <c r="D437" s="605">
        <v>6.7169999999999996</v>
      </c>
      <c r="E437" s="605">
        <f>C437*D437*159</f>
        <v>30.226499999999998</v>
      </c>
      <c r="F437" s="606">
        <v>0.2</v>
      </c>
      <c r="G437" s="605">
        <f>ROUND(E437*F437,2)</f>
        <v>6.05</v>
      </c>
      <c r="H437" s="605">
        <f t="shared" ref="H437:H453" si="336">ROUND(G437*0.2409,2)</f>
        <v>1.46</v>
      </c>
      <c r="I437" s="607">
        <f>G437+H437</f>
        <v>7.51</v>
      </c>
      <c r="J437" s="739">
        <v>9</v>
      </c>
      <c r="K437" s="604">
        <f t="shared" si="330"/>
        <v>5.6603773584905662E-2</v>
      </c>
      <c r="L437" s="605">
        <v>6.7169999999999996</v>
      </c>
      <c r="M437" s="605">
        <f t="shared" si="331"/>
        <v>60.452999999999996</v>
      </c>
      <c r="N437" s="606">
        <v>1</v>
      </c>
      <c r="O437" s="605">
        <f>ROUND(M437*N437,2)</f>
        <v>60.45</v>
      </c>
      <c r="P437" s="605">
        <f t="shared" ref="P437:P455" si="337">ROUND(O437*0.2409,2)</f>
        <v>14.56</v>
      </c>
      <c r="Q437" s="607">
        <f t="shared" ref="Q437:Q451" si="338">O437+P437</f>
        <v>75.010000000000005</v>
      </c>
    </row>
    <row r="438" spans="1:17" x14ac:dyDescent="0.25">
      <c r="A438" s="603" t="s">
        <v>695</v>
      </c>
      <c r="B438" s="741"/>
      <c r="C438" s="604"/>
      <c r="D438" s="605"/>
      <c r="E438" s="605"/>
      <c r="F438" s="606"/>
      <c r="G438" s="605"/>
      <c r="H438" s="605"/>
      <c r="I438" s="607"/>
      <c r="J438" s="739">
        <v>12</v>
      </c>
      <c r="K438" s="604">
        <f t="shared" si="330"/>
        <v>7.5471698113207544E-2</v>
      </c>
      <c r="L438" s="605">
        <v>6.7169999999999996</v>
      </c>
      <c r="M438" s="605">
        <f t="shared" si="331"/>
        <v>80.603999999999985</v>
      </c>
      <c r="N438" s="606">
        <v>1</v>
      </c>
      <c r="O438" s="605">
        <f t="shared" ref="O438:O451" si="339">ROUND(M438*N438,2)</f>
        <v>80.599999999999994</v>
      </c>
      <c r="P438" s="605">
        <f t="shared" si="337"/>
        <v>19.420000000000002</v>
      </c>
      <c r="Q438" s="607">
        <f t="shared" si="338"/>
        <v>100.02</v>
      </c>
    </row>
    <row r="439" spans="1:17" x14ac:dyDescent="0.25">
      <c r="A439" s="603" t="s">
        <v>695</v>
      </c>
      <c r="B439" s="1757">
        <v>7.5000000000000009</v>
      </c>
      <c r="C439" s="604">
        <f t="shared" si="335"/>
        <v>4.716981132075472E-2</v>
      </c>
      <c r="D439" s="605">
        <v>6.6520000000000001</v>
      </c>
      <c r="E439" s="605">
        <f>C439*D439*159</f>
        <v>49.890000000000008</v>
      </c>
      <c r="F439" s="606">
        <v>0.2</v>
      </c>
      <c r="G439" s="605">
        <f>ROUND(E439*F439,2)</f>
        <v>9.98</v>
      </c>
      <c r="H439" s="605">
        <f t="shared" si="336"/>
        <v>2.4</v>
      </c>
      <c r="I439" s="607">
        <f>G439+H439</f>
        <v>12.38</v>
      </c>
      <c r="J439" s="739">
        <v>28.499999999999996</v>
      </c>
      <c r="K439" s="604">
        <f t="shared" si="330"/>
        <v>0.17924528301886791</v>
      </c>
      <c r="L439" s="605">
        <v>6.6520000000000001</v>
      </c>
      <c r="M439" s="605">
        <f t="shared" si="331"/>
        <v>189.58199999999997</v>
      </c>
      <c r="N439" s="606">
        <v>1</v>
      </c>
      <c r="O439" s="605">
        <f t="shared" si="339"/>
        <v>189.58</v>
      </c>
      <c r="P439" s="605">
        <f t="shared" si="337"/>
        <v>45.67</v>
      </c>
      <c r="Q439" s="607">
        <f t="shared" si="338"/>
        <v>235.25</v>
      </c>
    </row>
    <row r="440" spans="1:17" x14ac:dyDescent="0.25">
      <c r="A440" s="603" t="s">
        <v>695</v>
      </c>
      <c r="B440" s="1757">
        <v>1.5</v>
      </c>
      <c r="C440" s="604">
        <f t="shared" si="335"/>
        <v>9.433962264150943E-3</v>
      </c>
      <c r="D440" s="605">
        <v>6.5869999999999997</v>
      </c>
      <c r="E440" s="605">
        <f>C440*D440*159</f>
        <v>9.8804999999999996</v>
      </c>
      <c r="F440" s="606">
        <v>0.2</v>
      </c>
      <c r="G440" s="605">
        <f>ROUND(E440*F440,2)</f>
        <v>1.98</v>
      </c>
      <c r="H440" s="605">
        <f t="shared" si="336"/>
        <v>0.48</v>
      </c>
      <c r="I440" s="607">
        <f>G440+H440</f>
        <v>2.46</v>
      </c>
      <c r="J440" s="739">
        <v>16.5</v>
      </c>
      <c r="K440" s="604">
        <f t="shared" si="330"/>
        <v>0.10377358490566038</v>
      </c>
      <c r="L440" s="605">
        <v>6.5869999999999997</v>
      </c>
      <c r="M440" s="605">
        <f t="shared" si="331"/>
        <v>108.6855</v>
      </c>
      <c r="N440" s="606">
        <v>1</v>
      </c>
      <c r="O440" s="605">
        <f t="shared" si="339"/>
        <v>108.69</v>
      </c>
      <c r="P440" s="605">
        <f t="shared" si="337"/>
        <v>26.18</v>
      </c>
      <c r="Q440" s="607">
        <f t="shared" si="338"/>
        <v>134.87</v>
      </c>
    </row>
    <row r="441" spans="1:17" x14ac:dyDescent="0.25">
      <c r="A441" s="603" t="s">
        <v>695</v>
      </c>
      <c r="B441" s="1757">
        <v>18</v>
      </c>
      <c r="C441" s="604">
        <f t="shared" si="335"/>
        <v>0.11320754716981132</v>
      </c>
      <c r="D441" s="605">
        <v>6.7169999999999996</v>
      </c>
      <c r="E441" s="605">
        <f>C441*D441*159</f>
        <v>120.90599999999999</v>
      </c>
      <c r="F441" s="606">
        <v>0.2</v>
      </c>
      <c r="G441" s="605">
        <f>ROUND(E441*F441,2)</f>
        <v>24.18</v>
      </c>
      <c r="H441" s="605">
        <f t="shared" si="336"/>
        <v>5.82</v>
      </c>
      <c r="I441" s="607">
        <f>G441+H441</f>
        <v>30</v>
      </c>
      <c r="J441" s="739">
        <v>3</v>
      </c>
      <c r="K441" s="604">
        <f t="shared" si="330"/>
        <v>1.8867924528301886E-2</v>
      </c>
      <c r="L441" s="605">
        <v>6.5869999999999997</v>
      </c>
      <c r="M441" s="605">
        <f t="shared" si="331"/>
        <v>19.760999999999999</v>
      </c>
      <c r="N441" s="606">
        <v>1</v>
      </c>
      <c r="O441" s="605">
        <f t="shared" si="339"/>
        <v>19.760000000000002</v>
      </c>
      <c r="P441" s="605">
        <f t="shared" si="337"/>
        <v>4.76</v>
      </c>
      <c r="Q441" s="607">
        <f t="shared" si="338"/>
        <v>24.520000000000003</v>
      </c>
    </row>
    <row r="442" spans="1:17" x14ac:dyDescent="0.25">
      <c r="A442" s="603" t="s">
        <v>695</v>
      </c>
      <c r="B442" s="741"/>
      <c r="C442" s="604"/>
      <c r="D442" s="605"/>
      <c r="E442" s="605"/>
      <c r="F442" s="606"/>
      <c r="G442" s="605"/>
      <c r="H442" s="605"/>
      <c r="I442" s="607"/>
      <c r="J442" s="739">
        <v>3</v>
      </c>
      <c r="K442" s="604">
        <f t="shared" si="330"/>
        <v>1.8867924528301886E-2</v>
      </c>
      <c r="L442" s="605">
        <v>6.7169999999999996</v>
      </c>
      <c r="M442" s="605">
        <f t="shared" si="331"/>
        <v>20.150999999999996</v>
      </c>
      <c r="N442" s="606">
        <v>1</v>
      </c>
      <c r="O442" s="605">
        <f t="shared" si="339"/>
        <v>20.149999999999999</v>
      </c>
      <c r="P442" s="605">
        <f t="shared" si="337"/>
        <v>4.8499999999999996</v>
      </c>
      <c r="Q442" s="607">
        <f t="shared" si="338"/>
        <v>25</v>
      </c>
    </row>
    <row r="443" spans="1:17" x14ac:dyDescent="0.25">
      <c r="A443" s="603" t="s">
        <v>695</v>
      </c>
      <c r="B443" s="1757">
        <v>6</v>
      </c>
      <c r="C443" s="604">
        <f t="shared" si="335"/>
        <v>3.7735849056603772E-2</v>
      </c>
      <c r="D443" s="605">
        <v>6.49</v>
      </c>
      <c r="E443" s="605">
        <f>C443*D443*159</f>
        <v>38.940000000000005</v>
      </c>
      <c r="F443" s="606">
        <v>0.2</v>
      </c>
      <c r="G443" s="605">
        <f>ROUND(E443*F443,2)</f>
        <v>7.79</v>
      </c>
      <c r="H443" s="605">
        <f t="shared" si="336"/>
        <v>1.88</v>
      </c>
      <c r="I443" s="607">
        <f>G443+H443</f>
        <v>9.67</v>
      </c>
      <c r="J443" s="739">
        <v>15.000000000000002</v>
      </c>
      <c r="K443" s="604">
        <f t="shared" si="330"/>
        <v>9.4339622641509441E-2</v>
      </c>
      <c r="L443" s="605">
        <v>6.49</v>
      </c>
      <c r="M443" s="605">
        <f t="shared" si="331"/>
        <v>97.350000000000009</v>
      </c>
      <c r="N443" s="606">
        <v>1</v>
      </c>
      <c r="O443" s="605">
        <f t="shared" si="339"/>
        <v>97.35</v>
      </c>
      <c r="P443" s="605">
        <f t="shared" si="337"/>
        <v>23.45</v>
      </c>
      <c r="Q443" s="607">
        <f t="shared" si="338"/>
        <v>120.8</v>
      </c>
    </row>
    <row r="444" spans="1:17" x14ac:dyDescent="0.25">
      <c r="A444" s="603" t="s">
        <v>695</v>
      </c>
      <c r="B444" s="741"/>
      <c r="C444" s="604"/>
      <c r="D444" s="605"/>
      <c r="E444" s="605"/>
      <c r="F444" s="606"/>
      <c r="G444" s="605"/>
      <c r="H444" s="605"/>
      <c r="I444" s="607"/>
      <c r="J444" s="739">
        <v>1.5</v>
      </c>
      <c r="K444" s="604">
        <f t="shared" si="330"/>
        <v>9.433962264150943E-3</v>
      </c>
      <c r="L444" s="605">
        <v>6.49</v>
      </c>
      <c r="M444" s="605">
        <f t="shared" si="331"/>
        <v>9.7350000000000012</v>
      </c>
      <c r="N444" s="606">
        <v>1</v>
      </c>
      <c r="O444" s="605">
        <f t="shared" si="339"/>
        <v>9.74</v>
      </c>
      <c r="P444" s="605">
        <f t="shared" si="337"/>
        <v>2.35</v>
      </c>
      <c r="Q444" s="607">
        <f t="shared" si="338"/>
        <v>12.09</v>
      </c>
    </row>
    <row r="445" spans="1:17" x14ac:dyDescent="0.25">
      <c r="A445" s="603" t="s">
        <v>695</v>
      </c>
      <c r="B445" s="1757">
        <v>1.5</v>
      </c>
      <c r="C445" s="604">
        <f t="shared" si="335"/>
        <v>9.433962264150943E-3</v>
      </c>
      <c r="D445" s="605">
        <v>6.49</v>
      </c>
      <c r="E445" s="605">
        <f>C445*D445*159</f>
        <v>9.7350000000000012</v>
      </c>
      <c r="F445" s="606">
        <v>0.2</v>
      </c>
      <c r="G445" s="605">
        <f>ROUND(E445*F445,2)</f>
        <v>1.95</v>
      </c>
      <c r="H445" s="605">
        <f t="shared" si="336"/>
        <v>0.47</v>
      </c>
      <c r="I445" s="607">
        <f>G445+H445</f>
        <v>2.42</v>
      </c>
      <c r="J445" s="739">
        <v>19.5</v>
      </c>
      <c r="K445" s="604">
        <f t="shared" si="330"/>
        <v>0.12264150943396226</v>
      </c>
      <c r="L445" s="605">
        <v>6.49</v>
      </c>
      <c r="M445" s="605">
        <f t="shared" si="331"/>
        <v>126.55499999999999</v>
      </c>
      <c r="N445" s="606">
        <v>1</v>
      </c>
      <c r="O445" s="605">
        <f t="shared" si="339"/>
        <v>126.56</v>
      </c>
      <c r="P445" s="605">
        <f t="shared" si="337"/>
        <v>30.49</v>
      </c>
      <c r="Q445" s="607">
        <f t="shared" si="338"/>
        <v>157.05000000000001</v>
      </c>
    </row>
    <row r="446" spans="1:17" x14ac:dyDescent="0.25">
      <c r="A446" s="603" t="s">
        <v>695</v>
      </c>
      <c r="B446" s="1757">
        <v>6</v>
      </c>
      <c r="C446" s="604">
        <f t="shared" si="335"/>
        <v>3.7735849056603772E-2</v>
      </c>
      <c r="D446" s="605">
        <v>6.49</v>
      </c>
      <c r="E446" s="605">
        <f>C446*D446*159</f>
        <v>38.940000000000005</v>
      </c>
      <c r="F446" s="606">
        <v>0.2</v>
      </c>
      <c r="G446" s="605">
        <f>ROUND(E446*F446,2)</f>
        <v>7.79</v>
      </c>
      <c r="H446" s="605">
        <f t="shared" si="336"/>
        <v>1.88</v>
      </c>
      <c r="I446" s="607">
        <f>G446+H446</f>
        <v>9.67</v>
      </c>
      <c r="J446" s="740"/>
      <c r="K446" s="604"/>
      <c r="L446" s="605"/>
      <c r="M446" s="605"/>
      <c r="N446" s="606"/>
      <c r="O446" s="605"/>
      <c r="P446" s="605"/>
      <c r="Q446" s="607"/>
    </row>
    <row r="447" spans="1:17" x14ac:dyDescent="0.25">
      <c r="A447" s="603" t="s">
        <v>695</v>
      </c>
      <c r="B447" s="1757">
        <v>1.5</v>
      </c>
      <c r="C447" s="604">
        <f t="shared" si="335"/>
        <v>9.433962264150943E-3</v>
      </c>
      <c r="D447" s="605">
        <v>6.7169999999999996</v>
      </c>
      <c r="E447" s="605">
        <f>C447*D447*159</f>
        <v>10.075499999999998</v>
      </c>
      <c r="F447" s="606">
        <v>0.2</v>
      </c>
      <c r="G447" s="605">
        <f>ROUND(E447*F447,2)</f>
        <v>2.02</v>
      </c>
      <c r="H447" s="605">
        <f t="shared" si="336"/>
        <v>0.49</v>
      </c>
      <c r="I447" s="607">
        <f>G447+H447</f>
        <v>2.5099999999999998</v>
      </c>
      <c r="J447" s="739">
        <v>12</v>
      </c>
      <c r="K447" s="604">
        <f t="shared" si="330"/>
        <v>7.5471698113207544E-2</v>
      </c>
      <c r="L447" s="605">
        <v>6.49</v>
      </c>
      <c r="M447" s="605">
        <f t="shared" si="331"/>
        <v>77.88000000000001</v>
      </c>
      <c r="N447" s="606">
        <v>1</v>
      </c>
      <c r="O447" s="605">
        <f t="shared" si="339"/>
        <v>77.88</v>
      </c>
      <c r="P447" s="605">
        <f t="shared" si="337"/>
        <v>18.760000000000002</v>
      </c>
      <c r="Q447" s="607">
        <f t="shared" si="338"/>
        <v>96.64</v>
      </c>
    </row>
    <row r="448" spans="1:17" x14ac:dyDescent="0.25">
      <c r="A448" s="603" t="s">
        <v>695</v>
      </c>
      <c r="B448" s="741"/>
      <c r="C448" s="604"/>
      <c r="D448" s="605"/>
      <c r="E448" s="605"/>
      <c r="F448" s="606"/>
      <c r="G448" s="605"/>
      <c r="H448" s="605"/>
      <c r="I448" s="607"/>
      <c r="J448" s="739">
        <v>1.5</v>
      </c>
      <c r="K448" s="604">
        <f t="shared" si="330"/>
        <v>9.433962264150943E-3</v>
      </c>
      <c r="L448" s="605">
        <v>6.7169999999999996</v>
      </c>
      <c r="M448" s="605">
        <f t="shared" si="331"/>
        <v>10.075499999999998</v>
      </c>
      <c r="N448" s="606">
        <v>1</v>
      </c>
      <c r="O448" s="605">
        <f t="shared" si="339"/>
        <v>10.08</v>
      </c>
      <c r="P448" s="605">
        <f t="shared" si="337"/>
        <v>2.4300000000000002</v>
      </c>
      <c r="Q448" s="607">
        <f t="shared" si="338"/>
        <v>12.51</v>
      </c>
    </row>
    <row r="449" spans="1:17" x14ac:dyDescent="0.25">
      <c r="A449" s="603" t="s">
        <v>695</v>
      </c>
      <c r="B449" s="1757">
        <v>3</v>
      </c>
      <c r="C449" s="604">
        <f t="shared" si="335"/>
        <v>1.8867924528301886E-2</v>
      </c>
      <c r="D449" s="605">
        <v>6.49</v>
      </c>
      <c r="E449" s="605">
        <f>C449*D449*159</f>
        <v>19.470000000000002</v>
      </c>
      <c r="F449" s="606">
        <v>0.2</v>
      </c>
      <c r="G449" s="605">
        <f>ROUND(E449*F449,2)</f>
        <v>3.89</v>
      </c>
      <c r="H449" s="605">
        <f t="shared" si="336"/>
        <v>0.94</v>
      </c>
      <c r="I449" s="607">
        <f>G449+H449</f>
        <v>4.83</v>
      </c>
      <c r="J449" s="739">
        <v>13.5</v>
      </c>
      <c r="K449" s="604">
        <f t="shared" si="330"/>
        <v>8.4905660377358486E-2</v>
      </c>
      <c r="L449" s="605">
        <v>6.7169999999999996</v>
      </c>
      <c r="M449" s="605">
        <f t="shared" si="331"/>
        <v>90.67949999999999</v>
      </c>
      <c r="N449" s="606">
        <v>1</v>
      </c>
      <c r="O449" s="605">
        <f t="shared" si="339"/>
        <v>90.68</v>
      </c>
      <c r="P449" s="605">
        <f t="shared" si="337"/>
        <v>21.84</v>
      </c>
      <c r="Q449" s="607">
        <f t="shared" si="338"/>
        <v>112.52000000000001</v>
      </c>
    </row>
    <row r="450" spans="1:17" x14ac:dyDescent="0.25">
      <c r="A450" s="603" t="s">
        <v>695</v>
      </c>
      <c r="B450" s="741"/>
      <c r="C450" s="604"/>
      <c r="D450" s="605"/>
      <c r="E450" s="605"/>
      <c r="F450" s="606"/>
      <c r="G450" s="605"/>
      <c r="H450" s="605"/>
      <c r="I450" s="607"/>
      <c r="J450" s="739">
        <v>7.5000000000000009</v>
      </c>
      <c r="K450" s="604">
        <f t="shared" si="330"/>
        <v>4.716981132075472E-2</v>
      </c>
      <c r="L450" s="605">
        <v>6.49</v>
      </c>
      <c r="M450" s="605">
        <f t="shared" si="331"/>
        <v>48.675000000000004</v>
      </c>
      <c r="N450" s="606">
        <v>1</v>
      </c>
      <c r="O450" s="605">
        <f t="shared" si="339"/>
        <v>48.68</v>
      </c>
      <c r="P450" s="605">
        <f t="shared" si="337"/>
        <v>11.73</v>
      </c>
      <c r="Q450" s="607">
        <f t="shared" si="338"/>
        <v>60.41</v>
      </c>
    </row>
    <row r="451" spans="1:17" ht="17.25" thickBot="1" x14ac:dyDescent="0.3">
      <c r="A451" s="603" t="s">
        <v>695</v>
      </c>
      <c r="B451" s="741"/>
      <c r="C451" s="604"/>
      <c r="D451" s="605"/>
      <c r="E451" s="605"/>
      <c r="F451" s="606"/>
      <c r="G451" s="605"/>
      <c r="H451" s="605"/>
      <c r="I451" s="607"/>
      <c r="J451" s="739">
        <v>25.5</v>
      </c>
      <c r="K451" s="604">
        <f t="shared" si="330"/>
        <v>0.16037735849056603</v>
      </c>
      <c r="L451" s="605">
        <v>6.49</v>
      </c>
      <c r="M451" s="605">
        <f t="shared" si="331"/>
        <v>165.495</v>
      </c>
      <c r="N451" s="606">
        <v>1</v>
      </c>
      <c r="O451" s="605">
        <f t="shared" si="339"/>
        <v>165.5</v>
      </c>
      <c r="P451" s="605">
        <f t="shared" si="337"/>
        <v>39.869999999999997</v>
      </c>
      <c r="Q451" s="607">
        <f t="shared" si="338"/>
        <v>205.37</v>
      </c>
    </row>
    <row r="452" spans="1:17" ht="33" x14ac:dyDescent="0.25">
      <c r="A452" s="734" t="s">
        <v>8</v>
      </c>
      <c r="B452" s="1756">
        <f>SUM(B453:B455)</f>
        <v>9</v>
      </c>
      <c r="C452" s="1729">
        <f>SUM(C453:C455)</f>
        <v>5.6603773584905662E-2</v>
      </c>
      <c r="D452" s="1730"/>
      <c r="E452" s="1730"/>
      <c r="F452" s="1734"/>
      <c r="G452" s="1730">
        <f>SUM(G453:G455)</f>
        <v>14.15</v>
      </c>
      <c r="H452" s="1730">
        <f>SUM(H453:H455)</f>
        <v>3.41</v>
      </c>
      <c r="I452" s="1735">
        <f>SUM(I453:I455)</f>
        <v>17.560000000000002</v>
      </c>
      <c r="J452" s="1728">
        <f>SUM(J453:J455)</f>
        <v>27.5</v>
      </c>
      <c r="K452" s="1729">
        <f>SUM(K453:K455)</f>
        <v>0.17295597484276731</v>
      </c>
      <c r="L452" s="1730"/>
      <c r="M452" s="1730"/>
      <c r="N452" s="1734"/>
      <c r="O452" s="1730">
        <f>SUM(O453:O455)</f>
        <v>220.4</v>
      </c>
      <c r="P452" s="1730">
        <f>SUM(P453:P455)</f>
        <v>53.09</v>
      </c>
      <c r="Q452" s="1735">
        <f>SUM(Q453:Q455)</f>
        <v>273.49</v>
      </c>
    </row>
    <row r="453" spans="1:17" x14ac:dyDescent="0.25">
      <c r="A453" s="603" t="s">
        <v>1213</v>
      </c>
      <c r="B453" s="1757">
        <v>9</v>
      </c>
      <c r="C453" s="604">
        <f t="shared" si="335"/>
        <v>5.6603773584905662E-2</v>
      </c>
      <c r="D453" s="605">
        <v>7.86</v>
      </c>
      <c r="E453" s="605">
        <f>C453*D453*159</f>
        <v>70.740000000000009</v>
      </c>
      <c r="F453" s="606">
        <v>0.2</v>
      </c>
      <c r="G453" s="605">
        <f>ROUND(E453*F453,2)</f>
        <v>14.15</v>
      </c>
      <c r="H453" s="605">
        <f t="shared" si="336"/>
        <v>3.41</v>
      </c>
      <c r="I453" s="607">
        <f>G453+H453</f>
        <v>17.560000000000002</v>
      </c>
      <c r="J453" s="739">
        <v>7.5000000000000009</v>
      </c>
      <c r="K453" s="604">
        <f t="shared" si="330"/>
        <v>4.716981132075472E-2</v>
      </c>
      <c r="L453" s="605">
        <v>7.86</v>
      </c>
      <c r="M453" s="605">
        <f t="shared" ref="M453:M454" si="340">K453*L453*159</f>
        <v>58.95</v>
      </c>
      <c r="N453" s="606">
        <v>1</v>
      </c>
      <c r="O453" s="605">
        <f t="shared" ref="O453:O455" si="341">ROUND(M453*N453,2)</f>
        <v>58.95</v>
      </c>
      <c r="P453" s="605">
        <f t="shared" si="337"/>
        <v>14.2</v>
      </c>
      <c r="Q453" s="607">
        <f t="shared" ref="Q453:Q455" si="342">O453+P453</f>
        <v>73.150000000000006</v>
      </c>
    </row>
    <row r="454" spans="1:17" x14ac:dyDescent="0.25">
      <c r="A454" s="603" t="s">
        <v>1213</v>
      </c>
      <c r="B454" s="741"/>
      <c r="C454" s="604"/>
      <c r="D454" s="605"/>
      <c r="E454" s="605"/>
      <c r="F454" s="606"/>
      <c r="G454" s="605"/>
      <c r="H454" s="605"/>
      <c r="I454" s="607"/>
      <c r="J454" s="739">
        <v>18.5</v>
      </c>
      <c r="K454" s="604">
        <f t="shared" si="330"/>
        <v>0.11635220125786164</v>
      </c>
      <c r="L454" s="605">
        <v>7.86</v>
      </c>
      <c r="M454" s="605">
        <f t="shared" si="340"/>
        <v>145.41</v>
      </c>
      <c r="N454" s="606">
        <v>1</v>
      </c>
      <c r="O454" s="605">
        <f t="shared" si="341"/>
        <v>145.41</v>
      </c>
      <c r="P454" s="605">
        <f t="shared" si="337"/>
        <v>35.03</v>
      </c>
      <c r="Q454" s="607">
        <f t="shared" si="342"/>
        <v>180.44</v>
      </c>
    </row>
    <row r="455" spans="1:17" ht="33.75" thickBot="1" x14ac:dyDescent="0.3">
      <c r="A455" s="613" t="s">
        <v>1945</v>
      </c>
      <c r="B455" s="741"/>
      <c r="C455" s="604"/>
      <c r="D455" s="605"/>
      <c r="E455" s="605"/>
      <c r="F455" s="606"/>
      <c r="G455" s="605"/>
      <c r="H455" s="605"/>
      <c r="I455" s="607"/>
      <c r="J455" s="739">
        <v>1.5</v>
      </c>
      <c r="K455" s="604">
        <f t="shared" si="330"/>
        <v>9.433962264150943E-3</v>
      </c>
      <c r="L455" s="605">
        <v>1700</v>
      </c>
      <c r="M455" s="605">
        <f t="shared" ref="M455" si="343">K455*L455</f>
        <v>16.037735849056602</v>
      </c>
      <c r="N455" s="606">
        <v>1</v>
      </c>
      <c r="O455" s="605">
        <f t="shared" si="341"/>
        <v>16.04</v>
      </c>
      <c r="P455" s="605">
        <f t="shared" si="337"/>
        <v>3.86</v>
      </c>
      <c r="Q455" s="607">
        <f t="shared" si="342"/>
        <v>19.899999999999999</v>
      </c>
    </row>
    <row r="456" spans="1:17" ht="17.25" thickBot="1" x14ac:dyDescent="0.3">
      <c r="A456" s="597" t="s">
        <v>1946</v>
      </c>
      <c r="B456" s="1755">
        <f>B457+B459</f>
        <v>0</v>
      </c>
      <c r="C456" s="1732">
        <f t="shared" ref="C456:Q456" si="344">C457+C459</f>
        <v>0</v>
      </c>
      <c r="D456" s="1732"/>
      <c r="E456" s="1732"/>
      <c r="F456" s="1732"/>
      <c r="G456" s="1732">
        <f t="shared" si="344"/>
        <v>0</v>
      </c>
      <c r="H456" s="1732">
        <f t="shared" ref="H456" si="345">H457+H459</f>
        <v>0</v>
      </c>
      <c r="I456" s="1733">
        <f t="shared" si="344"/>
        <v>0</v>
      </c>
      <c r="J456" s="1725">
        <f>J457+J459</f>
        <v>452.29999999999995</v>
      </c>
      <c r="K456" s="1732">
        <f t="shared" si="344"/>
        <v>2.8446540880503144</v>
      </c>
      <c r="L456" s="1732"/>
      <c r="M456" s="1732"/>
      <c r="N456" s="1732"/>
      <c r="O456" s="1732">
        <f t="shared" si="344"/>
        <v>2440.2600000000002</v>
      </c>
      <c r="P456" s="1732">
        <f t="shared" si="344"/>
        <v>587.87</v>
      </c>
      <c r="Q456" s="1733">
        <f t="shared" si="344"/>
        <v>3028.13</v>
      </c>
    </row>
    <row r="457" spans="1:17" ht="33" x14ac:dyDescent="0.25">
      <c r="A457" s="734" t="s">
        <v>1898</v>
      </c>
      <c r="B457" s="1756">
        <f>SUM(B458)</f>
        <v>0</v>
      </c>
      <c r="C457" s="1729">
        <f>SUM(C458)</f>
        <v>0</v>
      </c>
      <c r="D457" s="1730"/>
      <c r="E457" s="1730"/>
      <c r="F457" s="1734"/>
      <c r="G457" s="1730">
        <f>SUM(G458)</f>
        <v>0</v>
      </c>
      <c r="H457" s="1730">
        <f t="shared" ref="H457" si="346">SUM(H458)</f>
        <v>0</v>
      </c>
      <c r="I457" s="1735">
        <f t="shared" ref="I457" si="347">SUM(I458)</f>
        <v>0</v>
      </c>
      <c r="J457" s="1728">
        <f>SUM(J458)</f>
        <v>95.2</v>
      </c>
      <c r="K457" s="1729">
        <f>SUM(K458)</f>
        <v>0.59874213836477985</v>
      </c>
      <c r="L457" s="1730"/>
      <c r="M457" s="1730"/>
      <c r="N457" s="1734"/>
      <c r="O457" s="1730">
        <f>SUM(O458)</f>
        <v>765.95</v>
      </c>
      <c r="P457" s="1730">
        <f t="shared" ref="P457:Q457" si="348">SUM(P458)</f>
        <v>184.52</v>
      </c>
      <c r="Q457" s="1735">
        <f t="shared" si="348"/>
        <v>950.47</v>
      </c>
    </row>
    <row r="458" spans="1:17" ht="17.25" thickBot="1" x14ac:dyDescent="0.3">
      <c r="A458" s="603" t="s">
        <v>161</v>
      </c>
      <c r="B458" s="741"/>
      <c r="C458" s="604"/>
      <c r="D458" s="605"/>
      <c r="E458" s="605"/>
      <c r="F458" s="606"/>
      <c r="G458" s="605"/>
      <c r="H458" s="605"/>
      <c r="I458" s="607"/>
      <c r="J458" s="739">
        <v>95.2</v>
      </c>
      <c r="K458" s="604">
        <f t="shared" ref="K458:K463" si="349">J458/159</f>
        <v>0.59874213836477985</v>
      </c>
      <c r="L458" s="605">
        <v>4264.2</v>
      </c>
      <c r="M458" s="605">
        <f t="shared" ref="M458:M463" si="350">K458*L458</f>
        <v>2553.1562264150944</v>
      </c>
      <c r="N458" s="606">
        <v>0.3</v>
      </c>
      <c r="O458" s="605">
        <f t="shared" ref="O458" si="351">ROUND(M458*N458,2)</f>
        <v>765.95</v>
      </c>
      <c r="P458" s="605">
        <f t="shared" ref="P458" si="352">ROUND(O458*0.2409,2)</f>
        <v>184.52</v>
      </c>
      <c r="Q458" s="607">
        <f t="shared" ref="Q458" si="353">O458+P458</f>
        <v>950.47</v>
      </c>
    </row>
    <row r="459" spans="1:17" ht="33" x14ac:dyDescent="0.25">
      <c r="A459" s="734" t="s">
        <v>8</v>
      </c>
      <c r="B459" s="1756">
        <f>SUM(B460:B463)</f>
        <v>0</v>
      </c>
      <c r="C459" s="1729">
        <f>SUM(C460:C463)</f>
        <v>0</v>
      </c>
      <c r="D459" s="1730"/>
      <c r="E459" s="1730"/>
      <c r="F459" s="1734"/>
      <c r="G459" s="1730">
        <f>SUM(G460:G463)</f>
        <v>0</v>
      </c>
      <c r="H459" s="1730">
        <f t="shared" ref="H459" si="354">SUM(H460:H463)</f>
        <v>0</v>
      </c>
      <c r="I459" s="1735">
        <f t="shared" ref="I459" si="355">SUM(I460:I463)</f>
        <v>0</v>
      </c>
      <c r="J459" s="1728">
        <f>SUM(J460:J463)</f>
        <v>357.09999999999997</v>
      </c>
      <c r="K459" s="1729">
        <f>SUM(K460:K463)</f>
        <v>2.2459119496855346</v>
      </c>
      <c r="L459" s="1730"/>
      <c r="M459" s="1730"/>
      <c r="N459" s="1734"/>
      <c r="O459" s="1730">
        <f>SUM(O460:O463)</f>
        <v>1674.31</v>
      </c>
      <c r="P459" s="1730">
        <f t="shared" ref="P459:Q459" si="356">SUM(P460:P463)</f>
        <v>403.35</v>
      </c>
      <c r="Q459" s="1735">
        <f t="shared" si="356"/>
        <v>2077.66</v>
      </c>
    </row>
    <row r="460" spans="1:17" x14ac:dyDescent="0.25">
      <c r="A460" s="603" t="s">
        <v>1947</v>
      </c>
      <c r="B460" s="741"/>
      <c r="C460" s="604"/>
      <c r="D460" s="605"/>
      <c r="E460" s="605"/>
      <c r="F460" s="606"/>
      <c r="G460" s="605"/>
      <c r="H460" s="605"/>
      <c r="I460" s="607"/>
      <c r="J460" s="739">
        <v>27.999999999999996</v>
      </c>
      <c r="K460" s="604">
        <f t="shared" si="349"/>
        <v>0.1761006289308176</v>
      </c>
      <c r="L460" s="605">
        <v>2618.5500000000002</v>
      </c>
      <c r="M460" s="605">
        <f t="shared" si="350"/>
        <v>461.12830188679243</v>
      </c>
      <c r="N460" s="606">
        <v>0.3</v>
      </c>
      <c r="O460" s="605">
        <f t="shared" ref="O460:O463" si="357">ROUND(M460*N460,2)</f>
        <v>138.34</v>
      </c>
      <c r="P460" s="605">
        <f t="shared" ref="P460:P463" si="358">ROUND(O460*0.2409,2)</f>
        <v>33.33</v>
      </c>
      <c r="Q460" s="607">
        <f t="shared" ref="Q460:Q463" si="359">O460+P460</f>
        <v>171.67000000000002</v>
      </c>
    </row>
    <row r="461" spans="1:17" x14ac:dyDescent="0.25">
      <c r="A461" s="603" t="s">
        <v>1947</v>
      </c>
      <c r="B461" s="741"/>
      <c r="C461" s="604"/>
      <c r="D461" s="605"/>
      <c r="E461" s="605"/>
      <c r="F461" s="606"/>
      <c r="G461" s="605"/>
      <c r="H461" s="605"/>
      <c r="I461" s="607"/>
      <c r="J461" s="739">
        <v>103</v>
      </c>
      <c r="K461" s="604">
        <f t="shared" si="349"/>
        <v>0.64779874213836475</v>
      </c>
      <c r="L461" s="605">
        <v>2530</v>
      </c>
      <c r="M461" s="605">
        <f t="shared" si="350"/>
        <v>1638.9308176100628</v>
      </c>
      <c r="N461" s="606">
        <v>0.3</v>
      </c>
      <c r="O461" s="605">
        <f t="shared" si="357"/>
        <v>491.68</v>
      </c>
      <c r="P461" s="605">
        <f t="shared" si="358"/>
        <v>118.45</v>
      </c>
      <c r="Q461" s="607">
        <f t="shared" si="359"/>
        <v>610.13</v>
      </c>
    </row>
    <row r="462" spans="1:17" x14ac:dyDescent="0.25">
      <c r="A462" s="603" t="s">
        <v>1947</v>
      </c>
      <c r="B462" s="741"/>
      <c r="C462" s="604"/>
      <c r="D462" s="605"/>
      <c r="E462" s="605"/>
      <c r="F462" s="606"/>
      <c r="G462" s="605"/>
      <c r="H462" s="605"/>
      <c r="I462" s="607"/>
      <c r="J462" s="739">
        <v>107.1</v>
      </c>
      <c r="K462" s="604">
        <f t="shared" si="349"/>
        <v>0.67358490566037732</v>
      </c>
      <c r="L462" s="605">
        <v>2356.6999999999998</v>
      </c>
      <c r="M462" s="605">
        <f t="shared" si="350"/>
        <v>1587.4375471698111</v>
      </c>
      <c r="N462" s="606">
        <v>0.3</v>
      </c>
      <c r="O462" s="605">
        <f t="shared" si="357"/>
        <v>476.23</v>
      </c>
      <c r="P462" s="605">
        <f t="shared" si="358"/>
        <v>114.72</v>
      </c>
      <c r="Q462" s="607">
        <f t="shared" si="359"/>
        <v>590.95000000000005</v>
      </c>
    </row>
    <row r="463" spans="1:17" ht="17.25" thickBot="1" x14ac:dyDescent="0.3">
      <c r="A463" s="613" t="s">
        <v>1947</v>
      </c>
      <c r="B463" s="741"/>
      <c r="C463" s="604"/>
      <c r="D463" s="605"/>
      <c r="E463" s="605"/>
      <c r="F463" s="606"/>
      <c r="G463" s="605"/>
      <c r="H463" s="605"/>
      <c r="I463" s="607"/>
      <c r="J463" s="739">
        <v>118.99999999999999</v>
      </c>
      <c r="K463" s="604">
        <f t="shared" si="349"/>
        <v>0.74842767295597479</v>
      </c>
      <c r="L463" s="605">
        <v>2530</v>
      </c>
      <c r="M463" s="605">
        <f t="shared" si="350"/>
        <v>1893.5220125786161</v>
      </c>
      <c r="N463" s="606">
        <v>0.3</v>
      </c>
      <c r="O463" s="605">
        <f t="shared" si="357"/>
        <v>568.05999999999995</v>
      </c>
      <c r="P463" s="605">
        <f t="shared" si="358"/>
        <v>136.85</v>
      </c>
      <c r="Q463" s="607">
        <f t="shared" si="359"/>
        <v>704.91</v>
      </c>
    </row>
    <row r="464" spans="1:17" ht="17.25" thickBot="1" x14ac:dyDescent="0.3">
      <c r="A464" s="597" t="s">
        <v>1948</v>
      </c>
      <c r="B464" s="1755">
        <f>B465</f>
        <v>0</v>
      </c>
      <c r="C464" s="1732">
        <f t="shared" ref="C464:Q464" si="360">C465</f>
        <v>0</v>
      </c>
      <c r="D464" s="1732"/>
      <c r="E464" s="1732"/>
      <c r="F464" s="1732"/>
      <c r="G464" s="1732">
        <f t="shared" si="360"/>
        <v>0</v>
      </c>
      <c r="H464" s="1732">
        <f t="shared" si="360"/>
        <v>0</v>
      </c>
      <c r="I464" s="1733">
        <f t="shared" si="360"/>
        <v>0</v>
      </c>
      <c r="J464" s="1725">
        <f t="shared" si="360"/>
        <v>25</v>
      </c>
      <c r="K464" s="1732">
        <f t="shared" si="360"/>
        <v>0.15723270440251574</v>
      </c>
      <c r="L464" s="1732"/>
      <c r="M464" s="1732"/>
      <c r="N464" s="1732"/>
      <c r="O464" s="1732">
        <f t="shared" si="360"/>
        <v>65.240000000000009</v>
      </c>
      <c r="P464" s="1732">
        <f t="shared" si="360"/>
        <v>15.719999999999999</v>
      </c>
      <c r="Q464" s="1733">
        <f t="shared" si="360"/>
        <v>80.960000000000008</v>
      </c>
    </row>
    <row r="465" spans="1:17" ht="33" x14ac:dyDescent="0.25">
      <c r="A465" s="734" t="s">
        <v>8</v>
      </c>
      <c r="B465" s="1756">
        <f>SUM(B466:B468)</f>
        <v>0</v>
      </c>
      <c r="C465" s="1729">
        <f>SUM(C466:C468)</f>
        <v>0</v>
      </c>
      <c r="D465" s="1730"/>
      <c r="E465" s="1730"/>
      <c r="F465" s="1734"/>
      <c r="G465" s="1730">
        <f>SUM(G466:G468)</f>
        <v>0</v>
      </c>
      <c r="H465" s="1730">
        <f t="shared" ref="H465" si="361">SUM(H466:H468)</f>
        <v>0</v>
      </c>
      <c r="I465" s="1735">
        <f t="shared" ref="I465" si="362">SUM(I466:I468)</f>
        <v>0</v>
      </c>
      <c r="J465" s="1728">
        <f>SUM(J466:J468)</f>
        <v>25</v>
      </c>
      <c r="K465" s="1729">
        <f>SUM(K466:K468)</f>
        <v>0.15723270440251574</v>
      </c>
      <c r="L465" s="1730"/>
      <c r="M465" s="1730"/>
      <c r="N465" s="1734"/>
      <c r="O465" s="1730">
        <f>SUM(O466:O468)</f>
        <v>65.240000000000009</v>
      </c>
      <c r="P465" s="1730">
        <f t="shared" ref="P465:Q465" si="363">SUM(P466:P468)</f>
        <v>15.719999999999999</v>
      </c>
      <c r="Q465" s="1735">
        <f t="shared" si="363"/>
        <v>80.960000000000008</v>
      </c>
    </row>
    <row r="466" spans="1:17" x14ac:dyDescent="0.25">
      <c r="A466" s="603" t="s">
        <v>372</v>
      </c>
      <c r="B466" s="741"/>
      <c r="C466" s="604"/>
      <c r="D466" s="605"/>
      <c r="E466" s="605"/>
      <c r="F466" s="606"/>
      <c r="G466" s="605"/>
      <c r="H466" s="605"/>
      <c r="I466" s="607"/>
      <c r="J466" s="739">
        <v>7.5000000000000009</v>
      </c>
      <c r="K466" s="604">
        <f t="shared" ref="K466:K468" si="364">J466/159</f>
        <v>4.716981132075472E-2</v>
      </c>
      <c r="L466" s="605">
        <v>1250</v>
      </c>
      <c r="M466" s="605">
        <f t="shared" ref="M466:M468" si="365">K466*L466</f>
        <v>58.962264150943398</v>
      </c>
      <c r="N466" s="606">
        <v>0.3</v>
      </c>
      <c r="O466" s="605">
        <f t="shared" ref="O466:O468" si="366">ROUND(M466*N466,2)</f>
        <v>17.690000000000001</v>
      </c>
      <c r="P466" s="605">
        <f t="shared" ref="P466:P468" si="367">ROUND(O466*0.2409,2)</f>
        <v>4.26</v>
      </c>
      <c r="Q466" s="607">
        <f t="shared" ref="Q466:Q468" si="368">O466+P466</f>
        <v>21.950000000000003</v>
      </c>
    </row>
    <row r="467" spans="1:17" x14ac:dyDescent="0.25">
      <c r="A467" s="603" t="s">
        <v>201</v>
      </c>
      <c r="B467" s="741"/>
      <c r="C467" s="604"/>
      <c r="D467" s="605"/>
      <c r="E467" s="605"/>
      <c r="F467" s="606"/>
      <c r="G467" s="605"/>
      <c r="H467" s="605"/>
      <c r="I467" s="607"/>
      <c r="J467" s="739">
        <v>9.5</v>
      </c>
      <c r="K467" s="604">
        <f t="shared" si="364"/>
        <v>5.9748427672955975E-2</v>
      </c>
      <c r="L467" s="605">
        <v>1600</v>
      </c>
      <c r="M467" s="605">
        <f t="shared" si="365"/>
        <v>95.59748427672956</v>
      </c>
      <c r="N467" s="606">
        <v>0.3</v>
      </c>
      <c r="O467" s="605">
        <f t="shared" si="366"/>
        <v>28.68</v>
      </c>
      <c r="P467" s="605">
        <f t="shared" si="367"/>
        <v>6.91</v>
      </c>
      <c r="Q467" s="607">
        <f t="shared" si="368"/>
        <v>35.590000000000003</v>
      </c>
    </row>
    <row r="468" spans="1:17" ht="17.25" thickBot="1" x14ac:dyDescent="0.3">
      <c r="A468" s="599" t="s">
        <v>372</v>
      </c>
      <c r="B468" s="741"/>
      <c r="C468" s="604"/>
      <c r="D468" s="605"/>
      <c r="E468" s="605"/>
      <c r="F468" s="606"/>
      <c r="G468" s="605"/>
      <c r="H468" s="605"/>
      <c r="I468" s="607"/>
      <c r="J468" s="739">
        <v>8</v>
      </c>
      <c r="K468" s="604">
        <f t="shared" si="364"/>
        <v>5.0314465408805034E-2</v>
      </c>
      <c r="L468" s="605">
        <v>1250</v>
      </c>
      <c r="M468" s="605">
        <f t="shared" si="365"/>
        <v>62.893081761006293</v>
      </c>
      <c r="N468" s="606">
        <v>0.3</v>
      </c>
      <c r="O468" s="605">
        <f t="shared" si="366"/>
        <v>18.87</v>
      </c>
      <c r="P468" s="605">
        <f t="shared" si="367"/>
        <v>4.55</v>
      </c>
      <c r="Q468" s="607">
        <f t="shared" si="368"/>
        <v>23.42</v>
      </c>
    </row>
    <row r="469" spans="1:17" ht="17.25" thickBot="1" x14ac:dyDescent="0.3">
      <c r="A469" s="616" t="s">
        <v>1949</v>
      </c>
      <c r="B469" s="1755">
        <f>B470+B483+B499+B504</f>
        <v>723.00104999999996</v>
      </c>
      <c r="C469" s="1732">
        <f t="shared" ref="C469:Q469" si="369">C470+C483+C499+C504</f>
        <v>4.5471764150943397</v>
      </c>
      <c r="D469" s="1732"/>
      <c r="E469" s="1732"/>
      <c r="F469" s="1732"/>
      <c r="G469" s="1732">
        <f t="shared" si="369"/>
        <v>1334.7299999999998</v>
      </c>
      <c r="H469" s="1732">
        <f t="shared" ref="H469" si="370">H470+H483+H499+H504</f>
        <v>321.52999999999997</v>
      </c>
      <c r="I469" s="1733">
        <f t="shared" si="369"/>
        <v>1656.2599999999998</v>
      </c>
      <c r="J469" s="1725">
        <f t="shared" si="369"/>
        <v>2107.9995559999998</v>
      </c>
      <c r="K469" s="1732">
        <f t="shared" si="369"/>
        <v>13.257858842767293</v>
      </c>
      <c r="L469" s="1732"/>
      <c r="M469" s="1732"/>
      <c r="N469" s="1732"/>
      <c r="O469" s="1732">
        <f t="shared" si="369"/>
        <v>12863.439999999999</v>
      </c>
      <c r="P469" s="1732">
        <f t="shared" si="369"/>
        <v>3098.81</v>
      </c>
      <c r="Q469" s="1733">
        <f t="shared" si="369"/>
        <v>15962.249999999998</v>
      </c>
    </row>
    <row r="470" spans="1:17" ht="33" x14ac:dyDescent="0.25">
      <c r="A470" s="734" t="s">
        <v>1898</v>
      </c>
      <c r="B470" s="1756">
        <f>SUM(B471:B482)</f>
        <v>192.00104999999999</v>
      </c>
      <c r="C470" s="1729">
        <f>SUM(C471:C482)</f>
        <v>1.2075537735849056</v>
      </c>
      <c r="D470" s="1730"/>
      <c r="E470" s="1730"/>
      <c r="F470" s="1734"/>
      <c r="G470" s="1730">
        <f>SUM(G471:G482)</f>
        <v>497.68</v>
      </c>
      <c r="H470" s="1730">
        <f>SUM(H471:H482)</f>
        <v>119.88999999999999</v>
      </c>
      <c r="I470" s="1735">
        <f>SUM(I471:I482)</f>
        <v>617.57000000000005</v>
      </c>
      <c r="J470" s="1728">
        <f>SUM(J471:J482)</f>
        <v>527.99881600000003</v>
      </c>
      <c r="K470" s="1729">
        <f>SUM(K471:K482)</f>
        <v>3.320747270440251</v>
      </c>
      <c r="L470" s="1730"/>
      <c r="M470" s="1730"/>
      <c r="N470" s="1734"/>
      <c r="O470" s="1730">
        <f>SUM(O471:O482)</f>
        <v>4561.91</v>
      </c>
      <c r="P470" s="1730">
        <f>SUM(P471:P482)</f>
        <v>1098.9700000000003</v>
      </c>
      <c r="Q470" s="1735">
        <f>SUM(Q471:Q482)</f>
        <v>5660.8799999999992</v>
      </c>
    </row>
    <row r="471" spans="1:17" x14ac:dyDescent="0.25">
      <c r="A471" s="603" t="s">
        <v>1267</v>
      </c>
      <c r="B471" s="1757">
        <v>24</v>
      </c>
      <c r="C471" s="604">
        <f t="shared" ref="C471:C505" si="371">B471/159</f>
        <v>0.15094339622641509</v>
      </c>
      <c r="D471" s="605">
        <v>8.64</v>
      </c>
      <c r="E471" s="605">
        <f>C471*D471*159</f>
        <v>207.35999999999999</v>
      </c>
      <c r="F471" s="609">
        <v>0.3</v>
      </c>
      <c r="G471" s="605">
        <f>ROUND(E471*F471,2)</f>
        <v>62.21</v>
      </c>
      <c r="H471" s="605">
        <f t="shared" ref="H471:H505" si="372">ROUND(G471*0.2409,2)</f>
        <v>14.99</v>
      </c>
      <c r="I471" s="607">
        <f>G471+H471</f>
        <v>77.2</v>
      </c>
      <c r="J471" s="739">
        <v>47.998919999999998</v>
      </c>
      <c r="K471" s="604">
        <f t="shared" ref="K471:K503" si="373">J471/159</f>
        <v>0.30187999999999998</v>
      </c>
      <c r="L471" s="605">
        <v>8.64</v>
      </c>
      <c r="M471" s="605">
        <f t="shared" ref="M471:M503" si="374">K471*L471*159</f>
        <v>414.71066880000001</v>
      </c>
      <c r="N471" s="609">
        <v>1</v>
      </c>
      <c r="O471" s="605">
        <f t="shared" ref="O471:O482" si="375">ROUND(M471*N471,2)</f>
        <v>414.71</v>
      </c>
      <c r="P471" s="605">
        <f t="shared" ref="P471:P503" si="376">ROUND(O471*0.2409,2)</f>
        <v>99.9</v>
      </c>
      <c r="Q471" s="607">
        <f t="shared" ref="Q471:Q503" si="377">O471+P471</f>
        <v>514.61</v>
      </c>
    </row>
    <row r="472" spans="1:17" x14ac:dyDescent="0.25">
      <c r="A472" s="603" t="s">
        <v>1267</v>
      </c>
      <c r="B472" s="1757">
        <v>24</v>
      </c>
      <c r="C472" s="604">
        <f t="shared" si="371"/>
        <v>0.15094339622641509</v>
      </c>
      <c r="D472" s="605">
        <v>8.64</v>
      </c>
      <c r="E472" s="605">
        <f>C472*D472*159</f>
        <v>207.35999999999999</v>
      </c>
      <c r="F472" s="609">
        <v>0.3</v>
      </c>
      <c r="G472" s="605">
        <f>ROUND(E472*F472,2)</f>
        <v>62.21</v>
      </c>
      <c r="H472" s="605">
        <f t="shared" si="372"/>
        <v>14.99</v>
      </c>
      <c r="I472" s="607">
        <f>G472+H472</f>
        <v>77.2</v>
      </c>
      <c r="J472" s="739">
        <v>132</v>
      </c>
      <c r="K472" s="604">
        <f t="shared" si="373"/>
        <v>0.83018867924528306</v>
      </c>
      <c r="L472" s="605">
        <v>8.64</v>
      </c>
      <c r="M472" s="605">
        <f t="shared" si="374"/>
        <v>1140.48</v>
      </c>
      <c r="N472" s="609">
        <v>1</v>
      </c>
      <c r="O472" s="605">
        <f t="shared" si="375"/>
        <v>1140.48</v>
      </c>
      <c r="P472" s="605">
        <f t="shared" si="376"/>
        <v>274.74</v>
      </c>
      <c r="Q472" s="607">
        <f t="shared" si="377"/>
        <v>1415.22</v>
      </c>
    </row>
    <row r="473" spans="1:17" x14ac:dyDescent="0.25">
      <c r="A473" s="603" t="s">
        <v>1267</v>
      </c>
      <c r="B473" s="1757">
        <v>12.000525</v>
      </c>
      <c r="C473" s="604">
        <f t="shared" si="371"/>
        <v>7.5475E-2</v>
      </c>
      <c r="D473" s="605">
        <v>8.64</v>
      </c>
      <c r="E473" s="605">
        <f>C473*D473*159</f>
        <v>103.68453600000001</v>
      </c>
      <c r="F473" s="609">
        <v>0.3</v>
      </c>
      <c r="G473" s="605">
        <f>ROUND(E473*F473,2)</f>
        <v>31.11</v>
      </c>
      <c r="H473" s="605">
        <f t="shared" si="372"/>
        <v>7.49</v>
      </c>
      <c r="I473" s="607">
        <f>G473+H473</f>
        <v>38.6</v>
      </c>
      <c r="J473" s="739">
        <v>12</v>
      </c>
      <c r="K473" s="604">
        <f t="shared" si="373"/>
        <v>7.5471698113207544E-2</v>
      </c>
      <c r="L473" s="605">
        <v>8.64</v>
      </c>
      <c r="M473" s="605">
        <f t="shared" si="374"/>
        <v>103.67999999999999</v>
      </c>
      <c r="N473" s="609">
        <v>1</v>
      </c>
      <c r="O473" s="605">
        <f t="shared" si="375"/>
        <v>103.68</v>
      </c>
      <c r="P473" s="605">
        <f t="shared" si="376"/>
        <v>24.98</v>
      </c>
      <c r="Q473" s="607">
        <f t="shared" si="377"/>
        <v>128.66</v>
      </c>
    </row>
    <row r="474" spans="1:17" x14ac:dyDescent="0.25">
      <c r="A474" s="603" t="s">
        <v>1267</v>
      </c>
      <c r="B474" s="1757">
        <v>8</v>
      </c>
      <c r="C474" s="604">
        <f t="shared" si="371"/>
        <v>5.0314465408805034E-2</v>
      </c>
      <c r="D474" s="605">
        <v>8.64</v>
      </c>
      <c r="E474" s="605">
        <f>C474*D474*159</f>
        <v>69.12</v>
      </c>
      <c r="F474" s="609">
        <v>0.3</v>
      </c>
      <c r="G474" s="605">
        <f>ROUND(E474*F474,2)</f>
        <v>20.74</v>
      </c>
      <c r="H474" s="605">
        <f t="shared" si="372"/>
        <v>5</v>
      </c>
      <c r="I474" s="607">
        <f>G474+H474</f>
        <v>25.74</v>
      </c>
      <c r="J474" s="739">
        <v>36</v>
      </c>
      <c r="K474" s="604">
        <f t="shared" si="373"/>
        <v>0.22641509433962265</v>
      </c>
      <c r="L474" s="605">
        <v>8.64</v>
      </c>
      <c r="M474" s="605">
        <f t="shared" si="374"/>
        <v>311.04000000000002</v>
      </c>
      <c r="N474" s="609">
        <v>1</v>
      </c>
      <c r="O474" s="605">
        <f t="shared" si="375"/>
        <v>311.04000000000002</v>
      </c>
      <c r="P474" s="605">
        <f t="shared" si="376"/>
        <v>74.930000000000007</v>
      </c>
      <c r="Q474" s="607">
        <f t="shared" si="377"/>
        <v>385.97</v>
      </c>
    </row>
    <row r="475" spans="1:17" x14ac:dyDescent="0.25">
      <c r="A475" s="603" t="s">
        <v>1267</v>
      </c>
      <c r="B475" s="1757">
        <v>12</v>
      </c>
      <c r="C475" s="604">
        <f t="shared" si="371"/>
        <v>7.5471698113207544E-2</v>
      </c>
      <c r="D475" s="605">
        <v>8.64</v>
      </c>
      <c r="E475" s="605">
        <f>C475*D475*159</f>
        <v>103.67999999999999</v>
      </c>
      <c r="F475" s="609">
        <v>0.3</v>
      </c>
      <c r="G475" s="605">
        <f>ROUND(E475*F475,2)</f>
        <v>31.1</v>
      </c>
      <c r="H475" s="605">
        <f t="shared" si="372"/>
        <v>7.49</v>
      </c>
      <c r="I475" s="607">
        <f>G475+H475</f>
        <v>38.590000000000003</v>
      </c>
      <c r="J475" s="739">
        <v>48</v>
      </c>
      <c r="K475" s="604">
        <f t="shared" si="373"/>
        <v>0.30188679245283018</v>
      </c>
      <c r="L475" s="605">
        <v>8.64</v>
      </c>
      <c r="M475" s="605">
        <f t="shared" si="374"/>
        <v>414.71999999999997</v>
      </c>
      <c r="N475" s="609">
        <v>1</v>
      </c>
      <c r="O475" s="605">
        <f t="shared" si="375"/>
        <v>414.72</v>
      </c>
      <c r="P475" s="605">
        <f t="shared" si="376"/>
        <v>99.91</v>
      </c>
      <c r="Q475" s="607">
        <f t="shared" si="377"/>
        <v>514.63</v>
      </c>
    </row>
    <row r="476" spans="1:17" x14ac:dyDescent="0.25">
      <c r="A476" s="603" t="s">
        <v>1267</v>
      </c>
      <c r="B476" s="741"/>
      <c r="C476" s="604"/>
      <c r="D476" s="605"/>
      <c r="E476" s="605"/>
      <c r="F476" s="609"/>
      <c r="G476" s="605"/>
      <c r="H476" s="605"/>
      <c r="I476" s="607"/>
      <c r="J476" s="739">
        <v>24</v>
      </c>
      <c r="K476" s="604">
        <f t="shared" si="373"/>
        <v>0.15094339622641509</v>
      </c>
      <c r="L476" s="605">
        <v>8.64</v>
      </c>
      <c r="M476" s="605">
        <f t="shared" si="374"/>
        <v>207.35999999999999</v>
      </c>
      <c r="N476" s="609">
        <v>1</v>
      </c>
      <c r="O476" s="605">
        <f t="shared" si="375"/>
        <v>207.36</v>
      </c>
      <c r="P476" s="605">
        <f t="shared" si="376"/>
        <v>49.95</v>
      </c>
      <c r="Q476" s="607">
        <f t="shared" si="377"/>
        <v>257.31</v>
      </c>
    </row>
    <row r="477" spans="1:17" x14ac:dyDescent="0.25">
      <c r="A477" s="603" t="s">
        <v>1267</v>
      </c>
      <c r="B477" s="1757">
        <v>12.000525</v>
      </c>
      <c r="C477" s="604">
        <f t="shared" si="371"/>
        <v>7.5475E-2</v>
      </c>
      <c r="D477" s="605">
        <v>8.64</v>
      </c>
      <c r="E477" s="605">
        <f t="shared" ref="E477:E482" si="378">C477*D477*159</f>
        <v>103.68453600000001</v>
      </c>
      <c r="F477" s="609">
        <v>0.3</v>
      </c>
      <c r="G477" s="605">
        <f t="shared" ref="G477:G482" si="379">ROUND(E477*F477,2)</f>
        <v>31.11</v>
      </c>
      <c r="H477" s="605">
        <f t="shared" si="372"/>
        <v>7.49</v>
      </c>
      <c r="I477" s="607">
        <f t="shared" ref="I477:I490" si="380">G477+H477</f>
        <v>38.6</v>
      </c>
      <c r="J477" s="739">
        <v>12</v>
      </c>
      <c r="K477" s="604">
        <f t="shared" si="373"/>
        <v>7.5471698113207544E-2</v>
      </c>
      <c r="L477" s="605">
        <v>8.64</v>
      </c>
      <c r="M477" s="605">
        <f t="shared" si="374"/>
        <v>103.67999999999999</v>
      </c>
      <c r="N477" s="609">
        <v>1</v>
      </c>
      <c r="O477" s="605">
        <f t="shared" si="375"/>
        <v>103.68</v>
      </c>
      <c r="P477" s="605">
        <f t="shared" si="376"/>
        <v>24.98</v>
      </c>
      <c r="Q477" s="607">
        <f t="shared" si="377"/>
        <v>128.66</v>
      </c>
    </row>
    <row r="478" spans="1:17" x14ac:dyDescent="0.25">
      <c r="A478" s="603" t="s">
        <v>1267</v>
      </c>
      <c r="B478" s="1757">
        <v>24</v>
      </c>
      <c r="C478" s="604">
        <f t="shared" si="371"/>
        <v>0.15094339622641509</v>
      </c>
      <c r="D478" s="605">
        <v>8.64</v>
      </c>
      <c r="E478" s="605">
        <f t="shared" si="378"/>
        <v>207.35999999999999</v>
      </c>
      <c r="F478" s="609">
        <v>0.3</v>
      </c>
      <c r="G478" s="605">
        <f t="shared" si="379"/>
        <v>62.21</v>
      </c>
      <c r="H478" s="605">
        <f t="shared" si="372"/>
        <v>14.99</v>
      </c>
      <c r="I478" s="607">
        <f t="shared" si="380"/>
        <v>77.2</v>
      </c>
      <c r="J478" s="739">
        <v>12</v>
      </c>
      <c r="K478" s="604">
        <f t="shared" si="373"/>
        <v>7.5471698113207544E-2</v>
      </c>
      <c r="L478" s="605">
        <v>8.64</v>
      </c>
      <c r="M478" s="605">
        <f t="shared" si="374"/>
        <v>103.67999999999999</v>
      </c>
      <c r="N478" s="609">
        <v>1</v>
      </c>
      <c r="O478" s="605">
        <f t="shared" si="375"/>
        <v>103.68</v>
      </c>
      <c r="P478" s="605">
        <f t="shared" si="376"/>
        <v>24.98</v>
      </c>
      <c r="Q478" s="607">
        <f t="shared" si="377"/>
        <v>128.66</v>
      </c>
    </row>
    <row r="479" spans="1:17" x14ac:dyDescent="0.25">
      <c r="A479" s="603" t="s">
        <v>207</v>
      </c>
      <c r="B479" s="1757">
        <v>12</v>
      </c>
      <c r="C479" s="604">
        <f t="shared" si="371"/>
        <v>7.5471698113207544E-2</v>
      </c>
      <c r="D479" s="605">
        <v>8.64</v>
      </c>
      <c r="E479" s="605">
        <f t="shared" si="378"/>
        <v>103.67999999999999</v>
      </c>
      <c r="F479" s="609">
        <v>0.3</v>
      </c>
      <c r="G479" s="605">
        <f t="shared" si="379"/>
        <v>31.1</v>
      </c>
      <c r="H479" s="605">
        <f t="shared" si="372"/>
        <v>7.49</v>
      </c>
      <c r="I479" s="607">
        <f t="shared" si="380"/>
        <v>38.590000000000003</v>
      </c>
      <c r="J479" s="739">
        <v>36.000621000000002</v>
      </c>
      <c r="K479" s="604">
        <f t="shared" si="373"/>
        <v>0.22641900000000001</v>
      </c>
      <c r="L479" s="605">
        <v>8.64</v>
      </c>
      <c r="M479" s="605">
        <f t="shared" si="374"/>
        <v>311.04536544000001</v>
      </c>
      <c r="N479" s="609">
        <v>1</v>
      </c>
      <c r="O479" s="605">
        <f t="shared" si="375"/>
        <v>311.05</v>
      </c>
      <c r="P479" s="605">
        <f t="shared" si="376"/>
        <v>74.930000000000007</v>
      </c>
      <c r="Q479" s="607">
        <f t="shared" si="377"/>
        <v>385.98</v>
      </c>
    </row>
    <row r="480" spans="1:17" x14ac:dyDescent="0.25">
      <c r="A480" s="603" t="s">
        <v>207</v>
      </c>
      <c r="B480" s="1757">
        <v>27.999999999999996</v>
      </c>
      <c r="C480" s="604">
        <f t="shared" si="371"/>
        <v>0.1761006289308176</v>
      </c>
      <c r="D480" s="605">
        <v>8.64</v>
      </c>
      <c r="E480" s="605">
        <f t="shared" si="378"/>
        <v>241.92</v>
      </c>
      <c r="F480" s="609">
        <v>0.3</v>
      </c>
      <c r="G480" s="605">
        <f t="shared" si="379"/>
        <v>72.58</v>
      </c>
      <c r="H480" s="605">
        <f t="shared" si="372"/>
        <v>17.48</v>
      </c>
      <c r="I480" s="607">
        <f t="shared" si="380"/>
        <v>90.06</v>
      </c>
      <c r="J480" s="739">
        <v>43.999274999999997</v>
      </c>
      <c r="K480" s="604">
        <f t="shared" si="373"/>
        <v>0.276725</v>
      </c>
      <c r="L480" s="605">
        <v>8.64</v>
      </c>
      <c r="M480" s="605">
        <f t="shared" si="374"/>
        <v>380.15373600000004</v>
      </c>
      <c r="N480" s="609">
        <v>1</v>
      </c>
      <c r="O480" s="605">
        <f t="shared" si="375"/>
        <v>380.15</v>
      </c>
      <c r="P480" s="605">
        <f t="shared" si="376"/>
        <v>91.58</v>
      </c>
      <c r="Q480" s="607">
        <f t="shared" si="377"/>
        <v>471.72999999999996</v>
      </c>
    </row>
    <row r="481" spans="1:17" x14ac:dyDescent="0.25">
      <c r="A481" s="603" t="s">
        <v>207</v>
      </c>
      <c r="B481" s="1757">
        <v>24</v>
      </c>
      <c r="C481" s="604">
        <f t="shared" si="371"/>
        <v>0.15094339622641509</v>
      </c>
      <c r="D481" s="605">
        <v>8.64</v>
      </c>
      <c r="E481" s="605">
        <f t="shared" si="378"/>
        <v>207.35999999999999</v>
      </c>
      <c r="F481" s="606">
        <v>0.3</v>
      </c>
      <c r="G481" s="605">
        <f t="shared" si="379"/>
        <v>62.21</v>
      </c>
      <c r="H481" s="605">
        <f t="shared" si="372"/>
        <v>14.99</v>
      </c>
      <c r="I481" s="607">
        <f t="shared" si="380"/>
        <v>77.2</v>
      </c>
      <c r="J481" s="739">
        <v>60.000000000000007</v>
      </c>
      <c r="K481" s="604">
        <f t="shared" si="373"/>
        <v>0.37735849056603776</v>
      </c>
      <c r="L481" s="605">
        <v>8.64</v>
      </c>
      <c r="M481" s="605">
        <f t="shared" si="374"/>
        <v>518.40000000000009</v>
      </c>
      <c r="N481" s="606">
        <v>1</v>
      </c>
      <c r="O481" s="605">
        <f t="shared" si="375"/>
        <v>518.4</v>
      </c>
      <c r="P481" s="605">
        <f t="shared" si="376"/>
        <v>124.88</v>
      </c>
      <c r="Q481" s="607">
        <f t="shared" si="377"/>
        <v>643.28</v>
      </c>
    </row>
    <row r="482" spans="1:17" ht="17.25" thickBot="1" x14ac:dyDescent="0.3">
      <c r="A482" s="603" t="s">
        <v>207</v>
      </c>
      <c r="B482" s="1757">
        <v>12</v>
      </c>
      <c r="C482" s="604">
        <f t="shared" si="371"/>
        <v>7.5471698113207544E-2</v>
      </c>
      <c r="D482" s="605">
        <v>8.64</v>
      </c>
      <c r="E482" s="605">
        <f t="shared" si="378"/>
        <v>103.67999999999999</v>
      </c>
      <c r="F482" s="606">
        <v>0.3</v>
      </c>
      <c r="G482" s="605">
        <f t="shared" si="379"/>
        <v>31.1</v>
      </c>
      <c r="H482" s="605">
        <f t="shared" si="372"/>
        <v>7.49</v>
      </c>
      <c r="I482" s="607">
        <f t="shared" si="380"/>
        <v>38.590000000000003</v>
      </c>
      <c r="J482" s="739">
        <v>64</v>
      </c>
      <c r="K482" s="604">
        <f t="shared" si="373"/>
        <v>0.40251572327044027</v>
      </c>
      <c r="L482" s="605">
        <v>8.64</v>
      </c>
      <c r="M482" s="605">
        <f t="shared" si="374"/>
        <v>552.96</v>
      </c>
      <c r="N482" s="606">
        <v>1</v>
      </c>
      <c r="O482" s="605">
        <f t="shared" si="375"/>
        <v>552.96</v>
      </c>
      <c r="P482" s="605">
        <f t="shared" si="376"/>
        <v>133.21</v>
      </c>
      <c r="Q482" s="607">
        <f t="shared" si="377"/>
        <v>686.17000000000007</v>
      </c>
    </row>
    <row r="483" spans="1:17" ht="49.5" x14ac:dyDescent="0.25">
      <c r="A483" s="734" t="s">
        <v>9</v>
      </c>
      <c r="B483" s="1756">
        <f>SUM(B484:B498)</f>
        <v>403</v>
      </c>
      <c r="C483" s="1729">
        <f>SUM(C484:C498)</f>
        <v>2.5345911949685536</v>
      </c>
      <c r="D483" s="1730"/>
      <c r="E483" s="1730"/>
      <c r="F483" s="1734"/>
      <c r="G483" s="1730">
        <f>SUM(G484:G498)</f>
        <v>693.98999999999978</v>
      </c>
      <c r="H483" s="1730">
        <f>SUM(H484:H498)</f>
        <v>167.18</v>
      </c>
      <c r="I483" s="1735">
        <f t="shared" si="380"/>
        <v>861.16999999999985</v>
      </c>
      <c r="J483" s="1728">
        <f>SUM(J484:J498)</f>
        <v>1234.999098</v>
      </c>
      <c r="K483" s="1729">
        <f>SUM(K484:K498)</f>
        <v>7.7672899245283009</v>
      </c>
      <c r="L483" s="1730"/>
      <c r="M483" s="1730"/>
      <c r="N483" s="1734"/>
      <c r="O483" s="1730">
        <f>SUM(O484:O498)</f>
        <v>7088.89</v>
      </c>
      <c r="P483" s="1730">
        <f>SUM(P484:P498)</f>
        <v>1707.7199999999998</v>
      </c>
      <c r="Q483" s="1735">
        <f>SUM(Q484:Q498)</f>
        <v>8796.6099999999988</v>
      </c>
    </row>
    <row r="484" spans="1:17" x14ac:dyDescent="0.25">
      <c r="A484" s="603" t="s">
        <v>378</v>
      </c>
      <c r="B484" s="1757">
        <v>55.999999999999993</v>
      </c>
      <c r="C484" s="604">
        <f t="shared" si="371"/>
        <v>0.3522012578616352</v>
      </c>
      <c r="D484" s="605">
        <v>5.74</v>
      </c>
      <c r="E484" s="605">
        <f t="shared" ref="E484:E490" si="381">C484*D484*159</f>
        <v>321.43999999999994</v>
      </c>
      <c r="F484" s="609">
        <v>0.3</v>
      </c>
      <c r="G484" s="605">
        <f t="shared" ref="G484:G490" si="382">ROUND(E484*F484,2)</f>
        <v>96.43</v>
      </c>
      <c r="H484" s="605">
        <f t="shared" si="372"/>
        <v>23.23</v>
      </c>
      <c r="I484" s="607">
        <f t="shared" si="380"/>
        <v>119.66000000000001</v>
      </c>
      <c r="J484" s="739">
        <v>96</v>
      </c>
      <c r="K484" s="604">
        <f t="shared" si="373"/>
        <v>0.60377358490566035</v>
      </c>
      <c r="L484" s="605">
        <v>5.74</v>
      </c>
      <c r="M484" s="605">
        <f t="shared" si="374"/>
        <v>551.04</v>
      </c>
      <c r="N484" s="609">
        <v>1</v>
      </c>
      <c r="O484" s="605">
        <f t="shared" ref="O484:O498" si="383">ROUND(M484*N484,2)</f>
        <v>551.04</v>
      </c>
      <c r="P484" s="605">
        <f t="shared" si="376"/>
        <v>132.75</v>
      </c>
      <c r="Q484" s="607">
        <f t="shared" si="377"/>
        <v>683.79</v>
      </c>
    </row>
    <row r="485" spans="1:17" x14ac:dyDescent="0.25">
      <c r="A485" s="603" t="s">
        <v>378</v>
      </c>
      <c r="B485" s="1757">
        <v>24</v>
      </c>
      <c r="C485" s="604">
        <f t="shared" si="371"/>
        <v>0.15094339622641509</v>
      </c>
      <c r="D485" s="605">
        <v>5.74</v>
      </c>
      <c r="E485" s="605">
        <f t="shared" si="381"/>
        <v>137.76</v>
      </c>
      <c r="F485" s="609">
        <v>0.3</v>
      </c>
      <c r="G485" s="605">
        <f t="shared" si="382"/>
        <v>41.33</v>
      </c>
      <c r="H485" s="605">
        <f t="shared" si="372"/>
        <v>9.9600000000000009</v>
      </c>
      <c r="I485" s="607">
        <f t="shared" si="380"/>
        <v>51.29</v>
      </c>
      <c r="J485" s="739">
        <v>72</v>
      </c>
      <c r="K485" s="604">
        <f t="shared" si="373"/>
        <v>0.45283018867924529</v>
      </c>
      <c r="L485" s="605">
        <v>5.74</v>
      </c>
      <c r="M485" s="605">
        <f t="shared" si="374"/>
        <v>413.28000000000003</v>
      </c>
      <c r="N485" s="609">
        <v>1</v>
      </c>
      <c r="O485" s="605">
        <f t="shared" si="383"/>
        <v>413.28</v>
      </c>
      <c r="P485" s="605">
        <f t="shared" si="376"/>
        <v>99.56</v>
      </c>
      <c r="Q485" s="607">
        <f t="shared" si="377"/>
        <v>512.83999999999992</v>
      </c>
    </row>
    <row r="486" spans="1:17" x14ac:dyDescent="0.25">
      <c r="A486" s="603" t="s">
        <v>378</v>
      </c>
      <c r="B486" s="1757">
        <v>24</v>
      </c>
      <c r="C486" s="604">
        <f t="shared" si="371"/>
        <v>0.15094339622641509</v>
      </c>
      <c r="D486" s="605">
        <v>5.74</v>
      </c>
      <c r="E486" s="605">
        <f t="shared" si="381"/>
        <v>137.76</v>
      </c>
      <c r="F486" s="609">
        <v>0.3</v>
      </c>
      <c r="G486" s="605">
        <f t="shared" si="382"/>
        <v>41.33</v>
      </c>
      <c r="H486" s="605">
        <f t="shared" si="372"/>
        <v>9.9600000000000009</v>
      </c>
      <c r="I486" s="607">
        <f t="shared" si="380"/>
        <v>51.29</v>
      </c>
      <c r="J486" s="739">
        <v>120.00000000000001</v>
      </c>
      <c r="K486" s="604">
        <f t="shared" si="373"/>
        <v>0.75471698113207553</v>
      </c>
      <c r="L486" s="605">
        <v>5.74</v>
      </c>
      <c r="M486" s="605">
        <f t="shared" si="374"/>
        <v>688.80000000000018</v>
      </c>
      <c r="N486" s="609">
        <v>1</v>
      </c>
      <c r="O486" s="605">
        <f t="shared" si="383"/>
        <v>688.8</v>
      </c>
      <c r="P486" s="605">
        <f t="shared" si="376"/>
        <v>165.93</v>
      </c>
      <c r="Q486" s="607">
        <f t="shared" si="377"/>
        <v>854.73</v>
      </c>
    </row>
    <row r="487" spans="1:17" x14ac:dyDescent="0.25">
      <c r="A487" s="603" t="s">
        <v>378</v>
      </c>
      <c r="B487" s="1757">
        <v>48</v>
      </c>
      <c r="C487" s="604">
        <f t="shared" si="371"/>
        <v>0.30188679245283018</v>
      </c>
      <c r="D487" s="605">
        <v>5.74</v>
      </c>
      <c r="E487" s="605">
        <f t="shared" si="381"/>
        <v>275.52</v>
      </c>
      <c r="F487" s="609">
        <v>0.3</v>
      </c>
      <c r="G487" s="605">
        <f t="shared" si="382"/>
        <v>82.66</v>
      </c>
      <c r="H487" s="605">
        <f t="shared" si="372"/>
        <v>19.91</v>
      </c>
      <c r="I487" s="607">
        <f t="shared" si="380"/>
        <v>102.57</v>
      </c>
      <c r="J487" s="739">
        <v>96</v>
      </c>
      <c r="K487" s="604">
        <f t="shared" si="373"/>
        <v>0.60377358490566035</v>
      </c>
      <c r="L487" s="605">
        <v>5.74</v>
      </c>
      <c r="M487" s="605">
        <f t="shared" si="374"/>
        <v>551.04</v>
      </c>
      <c r="N487" s="609">
        <v>1</v>
      </c>
      <c r="O487" s="605">
        <f t="shared" si="383"/>
        <v>551.04</v>
      </c>
      <c r="P487" s="605">
        <f t="shared" si="376"/>
        <v>132.75</v>
      </c>
      <c r="Q487" s="607">
        <f t="shared" si="377"/>
        <v>683.79</v>
      </c>
    </row>
    <row r="488" spans="1:17" x14ac:dyDescent="0.25">
      <c r="A488" s="603" t="s">
        <v>378</v>
      </c>
      <c r="B488" s="1757">
        <v>48</v>
      </c>
      <c r="C488" s="604">
        <f t="shared" si="371"/>
        <v>0.30188679245283018</v>
      </c>
      <c r="D488" s="605">
        <v>5.74</v>
      </c>
      <c r="E488" s="605">
        <f t="shared" si="381"/>
        <v>275.52</v>
      </c>
      <c r="F488" s="609">
        <v>0.3</v>
      </c>
      <c r="G488" s="605">
        <f t="shared" si="382"/>
        <v>82.66</v>
      </c>
      <c r="H488" s="605">
        <f t="shared" si="372"/>
        <v>19.91</v>
      </c>
      <c r="I488" s="607">
        <f t="shared" si="380"/>
        <v>102.57</v>
      </c>
      <c r="J488" s="739">
        <v>111.99999999999999</v>
      </c>
      <c r="K488" s="604">
        <f t="shared" si="373"/>
        <v>0.70440251572327039</v>
      </c>
      <c r="L488" s="605">
        <v>5.74</v>
      </c>
      <c r="M488" s="605">
        <f t="shared" si="374"/>
        <v>642.87999999999988</v>
      </c>
      <c r="N488" s="609">
        <v>1</v>
      </c>
      <c r="O488" s="605">
        <f t="shared" si="383"/>
        <v>642.88</v>
      </c>
      <c r="P488" s="605">
        <f t="shared" si="376"/>
        <v>154.87</v>
      </c>
      <c r="Q488" s="607">
        <f t="shared" si="377"/>
        <v>797.75</v>
      </c>
    </row>
    <row r="489" spans="1:17" x14ac:dyDescent="0.25">
      <c r="A489" s="603" t="s">
        <v>378</v>
      </c>
      <c r="B489" s="1757">
        <v>48</v>
      </c>
      <c r="C489" s="604">
        <f t="shared" si="371"/>
        <v>0.30188679245283018</v>
      </c>
      <c r="D489" s="605">
        <v>5.74</v>
      </c>
      <c r="E489" s="605">
        <f t="shared" si="381"/>
        <v>275.52</v>
      </c>
      <c r="F489" s="609">
        <v>0.3</v>
      </c>
      <c r="G489" s="605">
        <f t="shared" si="382"/>
        <v>82.66</v>
      </c>
      <c r="H489" s="605">
        <f t="shared" si="372"/>
        <v>19.91</v>
      </c>
      <c r="I489" s="607">
        <f t="shared" si="380"/>
        <v>102.57</v>
      </c>
      <c r="J489" s="739">
        <v>120.00000000000001</v>
      </c>
      <c r="K489" s="604">
        <f t="shared" si="373"/>
        <v>0.75471698113207553</v>
      </c>
      <c r="L489" s="605">
        <v>5.74</v>
      </c>
      <c r="M489" s="605">
        <f t="shared" si="374"/>
        <v>688.80000000000018</v>
      </c>
      <c r="N489" s="609">
        <v>1</v>
      </c>
      <c r="O489" s="605">
        <f t="shared" si="383"/>
        <v>688.8</v>
      </c>
      <c r="P489" s="605">
        <f t="shared" si="376"/>
        <v>165.93</v>
      </c>
      <c r="Q489" s="607">
        <f t="shared" si="377"/>
        <v>854.73</v>
      </c>
    </row>
    <row r="490" spans="1:17" x14ac:dyDescent="0.25">
      <c r="A490" s="603" t="s">
        <v>378</v>
      </c>
      <c r="B490" s="1757">
        <v>24</v>
      </c>
      <c r="C490" s="604">
        <f t="shared" si="371"/>
        <v>0.15094339622641509</v>
      </c>
      <c r="D490" s="605">
        <v>5.74</v>
      </c>
      <c r="E490" s="605">
        <f t="shared" si="381"/>
        <v>137.76</v>
      </c>
      <c r="F490" s="609">
        <v>0.3</v>
      </c>
      <c r="G490" s="605">
        <f t="shared" si="382"/>
        <v>41.33</v>
      </c>
      <c r="H490" s="605">
        <f t="shared" si="372"/>
        <v>9.9600000000000009</v>
      </c>
      <c r="I490" s="607">
        <f t="shared" si="380"/>
        <v>51.29</v>
      </c>
      <c r="J490" s="739">
        <v>80</v>
      </c>
      <c r="K490" s="604">
        <f t="shared" si="373"/>
        <v>0.50314465408805031</v>
      </c>
      <c r="L490" s="605">
        <v>5.74</v>
      </c>
      <c r="M490" s="605">
        <f t="shared" si="374"/>
        <v>459.20000000000005</v>
      </c>
      <c r="N490" s="609">
        <v>1</v>
      </c>
      <c r="O490" s="605">
        <f t="shared" si="383"/>
        <v>459.2</v>
      </c>
      <c r="P490" s="605">
        <f t="shared" si="376"/>
        <v>110.62</v>
      </c>
      <c r="Q490" s="607">
        <f t="shared" si="377"/>
        <v>569.81999999999994</v>
      </c>
    </row>
    <row r="491" spans="1:17" x14ac:dyDescent="0.25">
      <c r="A491" s="603" t="s">
        <v>378</v>
      </c>
      <c r="B491" s="741"/>
      <c r="C491" s="604"/>
      <c r="D491" s="605"/>
      <c r="E491" s="605"/>
      <c r="F491" s="609"/>
      <c r="G491" s="605"/>
      <c r="H491" s="605"/>
      <c r="I491" s="607"/>
      <c r="J491" s="739">
        <v>24</v>
      </c>
      <c r="K491" s="604">
        <f t="shared" si="373"/>
        <v>0.15094339622641509</v>
      </c>
      <c r="L491" s="605">
        <v>5.74</v>
      </c>
      <c r="M491" s="605">
        <f t="shared" si="374"/>
        <v>137.76</v>
      </c>
      <c r="N491" s="609">
        <v>1</v>
      </c>
      <c r="O491" s="605">
        <f t="shared" si="383"/>
        <v>137.76</v>
      </c>
      <c r="P491" s="605">
        <f t="shared" si="376"/>
        <v>33.19</v>
      </c>
      <c r="Q491" s="607">
        <f t="shared" si="377"/>
        <v>170.95</v>
      </c>
    </row>
    <row r="492" spans="1:17" x14ac:dyDescent="0.25">
      <c r="A492" s="603" t="s">
        <v>378</v>
      </c>
      <c r="B492" s="741"/>
      <c r="C492" s="604"/>
      <c r="D492" s="605"/>
      <c r="E492" s="605"/>
      <c r="F492" s="609"/>
      <c r="G492" s="605"/>
      <c r="H492" s="605"/>
      <c r="I492" s="607"/>
      <c r="J492" s="739">
        <v>48</v>
      </c>
      <c r="K492" s="604">
        <f t="shared" si="373"/>
        <v>0.30188679245283018</v>
      </c>
      <c r="L492" s="605">
        <v>5.74</v>
      </c>
      <c r="M492" s="605">
        <f t="shared" si="374"/>
        <v>275.52</v>
      </c>
      <c r="N492" s="609">
        <v>1</v>
      </c>
      <c r="O492" s="605">
        <f t="shared" si="383"/>
        <v>275.52</v>
      </c>
      <c r="P492" s="605">
        <f t="shared" si="376"/>
        <v>66.37</v>
      </c>
      <c r="Q492" s="607">
        <f t="shared" si="377"/>
        <v>341.89</v>
      </c>
    </row>
    <row r="493" spans="1:17" x14ac:dyDescent="0.25">
      <c r="A493" s="603" t="s">
        <v>378</v>
      </c>
      <c r="B493" s="741"/>
      <c r="C493" s="604"/>
      <c r="D493" s="605"/>
      <c r="E493" s="605"/>
      <c r="F493" s="606"/>
      <c r="G493" s="605"/>
      <c r="H493" s="605"/>
      <c r="I493" s="607"/>
      <c r="J493" s="739">
        <v>24</v>
      </c>
      <c r="K493" s="604">
        <f t="shared" si="373"/>
        <v>0.15094339622641509</v>
      </c>
      <c r="L493" s="605">
        <v>5.74</v>
      </c>
      <c r="M493" s="605">
        <f t="shared" si="374"/>
        <v>137.76</v>
      </c>
      <c r="N493" s="606">
        <v>1</v>
      </c>
      <c r="O493" s="605">
        <f t="shared" si="383"/>
        <v>137.76</v>
      </c>
      <c r="P493" s="605">
        <f t="shared" si="376"/>
        <v>33.19</v>
      </c>
      <c r="Q493" s="607">
        <f t="shared" si="377"/>
        <v>170.95</v>
      </c>
    </row>
    <row r="494" spans="1:17" x14ac:dyDescent="0.25">
      <c r="A494" s="603" t="s">
        <v>378</v>
      </c>
      <c r="B494" s="741"/>
      <c r="C494" s="604"/>
      <c r="D494" s="605"/>
      <c r="E494" s="605"/>
      <c r="F494" s="606"/>
      <c r="G494" s="605"/>
      <c r="H494" s="605"/>
      <c r="I494" s="607"/>
      <c r="J494" s="739">
        <v>40</v>
      </c>
      <c r="K494" s="604">
        <f t="shared" si="373"/>
        <v>0.25157232704402516</v>
      </c>
      <c r="L494" s="605">
        <v>5.74</v>
      </c>
      <c r="M494" s="605">
        <f t="shared" si="374"/>
        <v>229.60000000000002</v>
      </c>
      <c r="N494" s="606">
        <v>1</v>
      </c>
      <c r="O494" s="605">
        <f t="shared" si="383"/>
        <v>229.6</v>
      </c>
      <c r="P494" s="605">
        <f t="shared" si="376"/>
        <v>55.31</v>
      </c>
      <c r="Q494" s="607">
        <f t="shared" si="377"/>
        <v>284.90999999999997</v>
      </c>
    </row>
    <row r="495" spans="1:17" x14ac:dyDescent="0.25">
      <c r="A495" s="603" t="s">
        <v>217</v>
      </c>
      <c r="B495" s="1757">
        <v>36</v>
      </c>
      <c r="C495" s="604">
        <f t="shared" si="371"/>
        <v>0.22641509433962265</v>
      </c>
      <c r="D495" s="605">
        <v>5.74</v>
      </c>
      <c r="E495" s="605">
        <f>C495*D495*159</f>
        <v>206.64000000000001</v>
      </c>
      <c r="F495" s="606">
        <v>0.3</v>
      </c>
      <c r="G495" s="605">
        <f>ROUND(E495*F495,2)</f>
        <v>61.99</v>
      </c>
      <c r="H495" s="605">
        <f t="shared" si="372"/>
        <v>14.93</v>
      </c>
      <c r="I495" s="607">
        <f>G495+H495</f>
        <v>76.92</v>
      </c>
      <c r="J495" s="739">
        <v>108</v>
      </c>
      <c r="K495" s="604">
        <f t="shared" si="373"/>
        <v>0.67924528301886788</v>
      </c>
      <c r="L495" s="605">
        <v>5.74</v>
      </c>
      <c r="M495" s="605">
        <f t="shared" si="374"/>
        <v>619.92000000000007</v>
      </c>
      <c r="N495" s="606">
        <v>1</v>
      </c>
      <c r="O495" s="605">
        <f t="shared" si="383"/>
        <v>619.91999999999996</v>
      </c>
      <c r="P495" s="605">
        <f t="shared" si="376"/>
        <v>149.34</v>
      </c>
      <c r="Q495" s="607">
        <f t="shared" si="377"/>
        <v>769.26</v>
      </c>
    </row>
    <row r="496" spans="1:17" x14ac:dyDescent="0.25">
      <c r="A496" s="603" t="s">
        <v>217</v>
      </c>
      <c r="B496" s="1757">
        <v>48</v>
      </c>
      <c r="C496" s="604">
        <f t="shared" si="371"/>
        <v>0.30188679245283018</v>
      </c>
      <c r="D496" s="605">
        <v>5.74</v>
      </c>
      <c r="E496" s="605">
        <f>C496*D496*159</f>
        <v>275.52</v>
      </c>
      <c r="F496" s="606">
        <v>0.3</v>
      </c>
      <c r="G496" s="605">
        <f>ROUND(E496*F496,2)</f>
        <v>82.66</v>
      </c>
      <c r="H496" s="605">
        <f t="shared" si="372"/>
        <v>19.91</v>
      </c>
      <c r="I496" s="607">
        <f>G496+H496</f>
        <v>102.57</v>
      </c>
      <c r="J496" s="739">
        <v>118.999098</v>
      </c>
      <c r="K496" s="604">
        <f t="shared" si="373"/>
        <v>0.74842200000000003</v>
      </c>
      <c r="L496" s="605">
        <v>5.74</v>
      </c>
      <c r="M496" s="605">
        <f t="shared" si="374"/>
        <v>683.05482252000002</v>
      </c>
      <c r="N496" s="606">
        <v>1</v>
      </c>
      <c r="O496" s="605">
        <f t="shared" si="383"/>
        <v>683.05</v>
      </c>
      <c r="P496" s="605">
        <f t="shared" si="376"/>
        <v>164.55</v>
      </c>
      <c r="Q496" s="607">
        <f t="shared" si="377"/>
        <v>847.59999999999991</v>
      </c>
    </row>
    <row r="497" spans="1:17" x14ac:dyDescent="0.25">
      <c r="A497" s="603" t="s">
        <v>217</v>
      </c>
      <c r="B497" s="1757">
        <v>39</v>
      </c>
      <c r="C497" s="604">
        <f t="shared" si="371"/>
        <v>0.24528301886792453</v>
      </c>
      <c r="D497" s="605">
        <v>5.74</v>
      </c>
      <c r="E497" s="605">
        <f>C497*D497*159</f>
        <v>223.86</v>
      </c>
      <c r="F497" s="606">
        <v>0.3</v>
      </c>
      <c r="G497" s="605">
        <f>ROUND(E497*F497,2)</f>
        <v>67.16</v>
      </c>
      <c r="H497" s="605">
        <f t="shared" si="372"/>
        <v>16.18</v>
      </c>
      <c r="I497" s="607">
        <f>G497+H497</f>
        <v>83.34</v>
      </c>
      <c r="J497" s="739">
        <v>120.00000000000001</v>
      </c>
      <c r="K497" s="604">
        <f t="shared" si="373"/>
        <v>0.75471698113207553</v>
      </c>
      <c r="L497" s="605">
        <v>5.74</v>
      </c>
      <c r="M497" s="605">
        <f t="shared" si="374"/>
        <v>688.80000000000018</v>
      </c>
      <c r="N497" s="606">
        <v>1</v>
      </c>
      <c r="O497" s="605">
        <f t="shared" si="383"/>
        <v>688.8</v>
      </c>
      <c r="P497" s="605">
        <f t="shared" si="376"/>
        <v>165.93</v>
      </c>
      <c r="Q497" s="607">
        <f t="shared" si="377"/>
        <v>854.73</v>
      </c>
    </row>
    <row r="498" spans="1:17" ht="17.25" thickBot="1" x14ac:dyDescent="0.3">
      <c r="A498" s="603" t="s">
        <v>217</v>
      </c>
      <c r="B498" s="1757">
        <v>8</v>
      </c>
      <c r="C498" s="604">
        <f t="shared" si="371"/>
        <v>5.0314465408805034E-2</v>
      </c>
      <c r="D498" s="605">
        <v>5.74</v>
      </c>
      <c r="E498" s="605">
        <f>C498*D498*159</f>
        <v>45.92</v>
      </c>
      <c r="F498" s="606">
        <v>0.3</v>
      </c>
      <c r="G498" s="605">
        <f>ROUND(E498*F498,2)</f>
        <v>13.78</v>
      </c>
      <c r="H498" s="605">
        <f t="shared" si="372"/>
        <v>3.32</v>
      </c>
      <c r="I498" s="607">
        <f>G498+H498</f>
        <v>17.099999999999998</v>
      </c>
      <c r="J498" s="739">
        <v>55.999999999999993</v>
      </c>
      <c r="K498" s="604">
        <f t="shared" si="373"/>
        <v>0.3522012578616352</v>
      </c>
      <c r="L498" s="605">
        <v>5.74</v>
      </c>
      <c r="M498" s="605">
        <f t="shared" si="374"/>
        <v>321.43999999999994</v>
      </c>
      <c r="N498" s="606">
        <v>1</v>
      </c>
      <c r="O498" s="605">
        <f t="shared" si="383"/>
        <v>321.44</v>
      </c>
      <c r="P498" s="605">
        <f t="shared" si="376"/>
        <v>77.430000000000007</v>
      </c>
      <c r="Q498" s="607">
        <f t="shared" si="377"/>
        <v>398.87</v>
      </c>
    </row>
    <row r="499" spans="1:17" ht="49.5" x14ac:dyDescent="0.25">
      <c r="A499" s="734" t="s">
        <v>1900</v>
      </c>
      <c r="B499" s="1756">
        <f>SUM(B500:B503)</f>
        <v>120</v>
      </c>
      <c r="C499" s="1729">
        <f>SUM(C500:C503)</f>
        <v>0.75471698113207553</v>
      </c>
      <c r="D499" s="1730"/>
      <c r="E499" s="1730"/>
      <c r="F499" s="1734"/>
      <c r="G499" s="1730">
        <f>SUM(G500:G503)</f>
        <v>135</v>
      </c>
      <c r="H499" s="1730">
        <f>SUM(H500:H503)</f>
        <v>32.519999999999996</v>
      </c>
      <c r="I499" s="1735">
        <f t="shared" ref="I499" si="384">G499+H499</f>
        <v>167.51999999999998</v>
      </c>
      <c r="J499" s="1728">
        <f>SUM(J500:J503)</f>
        <v>137.001642</v>
      </c>
      <c r="K499" s="1729">
        <f>SUM(K500:K503)</f>
        <v>0.86164554716981134</v>
      </c>
      <c r="L499" s="1730"/>
      <c r="M499" s="1730"/>
      <c r="N499" s="1734"/>
      <c r="O499" s="1730">
        <f>SUM(O500:O503)</f>
        <v>513.76</v>
      </c>
      <c r="P499" s="1730">
        <f>SUM(P500:P503)</f>
        <v>123.75999999999999</v>
      </c>
      <c r="Q499" s="1735">
        <f>SUM(Q500:Q503)</f>
        <v>637.52</v>
      </c>
    </row>
    <row r="500" spans="1:17" x14ac:dyDescent="0.25">
      <c r="A500" s="603" t="s">
        <v>193</v>
      </c>
      <c r="B500" s="1757">
        <v>40</v>
      </c>
      <c r="C500" s="604">
        <f t="shared" si="371"/>
        <v>0.25157232704402516</v>
      </c>
      <c r="D500" s="605">
        <v>3.75</v>
      </c>
      <c r="E500" s="605">
        <f>C500*D500*159</f>
        <v>150</v>
      </c>
      <c r="F500" s="606">
        <v>0.3</v>
      </c>
      <c r="G500" s="605">
        <f>ROUND(E500*F500,2)</f>
        <v>45</v>
      </c>
      <c r="H500" s="605">
        <f t="shared" si="372"/>
        <v>10.84</v>
      </c>
      <c r="I500" s="607">
        <f>G500+H500</f>
        <v>55.84</v>
      </c>
      <c r="J500" s="739">
        <v>6</v>
      </c>
      <c r="K500" s="604">
        <f t="shared" si="373"/>
        <v>3.7735849056603772E-2</v>
      </c>
      <c r="L500" s="605">
        <v>3.75</v>
      </c>
      <c r="M500" s="605">
        <f t="shared" si="374"/>
        <v>22.5</v>
      </c>
      <c r="N500" s="606">
        <v>1</v>
      </c>
      <c r="O500" s="605">
        <f t="shared" ref="O500:O503" si="385">ROUND(M500*N500,2)</f>
        <v>22.5</v>
      </c>
      <c r="P500" s="605">
        <f t="shared" si="376"/>
        <v>5.42</v>
      </c>
      <c r="Q500" s="607">
        <f t="shared" si="377"/>
        <v>27.92</v>
      </c>
    </row>
    <row r="501" spans="1:17" x14ac:dyDescent="0.25">
      <c r="A501" s="603" t="s">
        <v>193</v>
      </c>
      <c r="B501" s="1757">
        <v>24</v>
      </c>
      <c r="C501" s="604">
        <f t="shared" si="371"/>
        <v>0.15094339622641509</v>
      </c>
      <c r="D501" s="605">
        <v>3.75</v>
      </c>
      <c r="E501" s="605">
        <f>C501*D501*159</f>
        <v>90</v>
      </c>
      <c r="F501" s="606">
        <v>0.3</v>
      </c>
      <c r="G501" s="605">
        <f>ROUND(E501*F501,2)</f>
        <v>27</v>
      </c>
      <c r="H501" s="605">
        <f t="shared" si="372"/>
        <v>6.5</v>
      </c>
      <c r="I501" s="607">
        <f>G501+H501</f>
        <v>33.5</v>
      </c>
      <c r="J501" s="739">
        <v>2</v>
      </c>
      <c r="K501" s="604">
        <f t="shared" si="373"/>
        <v>1.2578616352201259E-2</v>
      </c>
      <c r="L501" s="605">
        <v>3.75</v>
      </c>
      <c r="M501" s="605">
        <f t="shared" si="374"/>
        <v>7.5000000000000009</v>
      </c>
      <c r="N501" s="606">
        <v>1</v>
      </c>
      <c r="O501" s="605">
        <f t="shared" si="385"/>
        <v>7.5</v>
      </c>
      <c r="P501" s="605">
        <f t="shared" si="376"/>
        <v>1.81</v>
      </c>
      <c r="Q501" s="607">
        <f t="shared" si="377"/>
        <v>9.31</v>
      </c>
    </row>
    <row r="502" spans="1:17" x14ac:dyDescent="0.25">
      <c r="A502" s="603" t="s">
        <v>193</v>
      </c>
      <c r="B502" s="1757">
        <v>16</v>
      </c>
      <c r="C502" s="604">
        <f t="shared" si="371"/>
        <v>0.10062893081761007</v>
      </c>
      <c r="D502" s="605">
        <v>3.75</v>
      </c>
      <c r="E502" s="605">
        <f>C502*D502*159</f>
        <v>60.000000000000007</v>
      </c>
      <c r="F502" s="606">
        <v>0.3</v>
      </c>
      <c r="G502" s="605">
        <f>ROUND(E502*F502,2)</f>
        <v>18</v>
      </c>
      <c r="H502" s="605">
        <f t="shared" si="372"/>
        <v>4.34</v>
      </c>
      <c r="I502" s="607">
        <f>G502+H502</f>
        <v>22.34</v>
      </c>
      <c r="J502" s="739">
        <v>10</v>
      </c>
      <c r="K502" s="604">
        <f t="shared" si="373"/>
        <v>6.2893081761006289E-2</v>
      </c>
      <c r="L502" s="605">
        <v>3.75</v>
      </c>
      <c r="M502" s="605">
        <f t="shared" si="374"/>
        <v>37.5</v>
      </c>
      <c r="N502" s="606">
        <v>1</v>
      </c>
      <c r="O502" s="605">
        <f t="shared" si="385"/>
        <v>37.5</v>
      </c>
      <c r="P502" s="605">
        <f t="shared" si="376"/>
        <v>9.0299999999999994</v>
      </c>
      <c r="Q502" s="607">
        <f t="shared" si="377"/>
        <v>46.53</v>
      </c>
    </row>
    <row r="503" spans="1:17" ht="17.25" thickBot="1" x14ac:dyDescent="0.3">
      <c r="A503" s="603" t="s">
        <v>193</v>
      </c>
      <c r="B503" s="1757">
        <v>40</v>
      </c>
      <c r="C503" s="604">
        <f t="shared" si="371"/>
        <v>0.25157232704402516</v>
      </c>
      <c r="D503" s="605">
        <v>3.75</v>
      </c>
      <c r="E503" s="605">
        <f>C503*D503*159</f>
        <v>150</v>
      </c>
      <c r="F503" s="606">
        <v>0.3</v>
      </c>
      <c r="G503" s="605">
        <f>ROUND(E503*F503,2)</f>
        <v>45</v>
      </c>
      <c r="H503" s="605">
        <f t="shared" si="372"/>
        <v>10.84</v>
      </c>
      <c r="I503" s="607">
        <f>G503+H503</f>
        <v>55.84</v>
      </c>
      <c r="J503" s="739">
        <v>119.001642</v>
      </c>
      <c r="K503" s="604">
        <f t="shared" si="373"/>
        <v>0.74843800000000005</v>
      </c>
      <c r="L503" s="605">
        <v>3.75</v>
      </c>
      <c r="M503" s="605">
        <f t="shared" si="374"/>
        <v>446.25615750000003</v>
      </c>
      <c r="N503" s="606">
        <v>1</v>
      </c>
      <c r="O503" s="605">
        <f t="shared" si="385"/>
        <v>446.26</v>
      </c>
      <c r="P503" s="605">
        <f t="shared" si="376"/>
        <v>107.5</v>
      </c>
      <c r="Q503" s="607">
        <f t="shared" si="377"/>
        <v>553.76</v>
      </c>
    </row>
    <row r="504" spans="1:17" ht="33" x14ac:dyDescent="0.25">
      <c r="A504" s="734" t="s">
        <v>8</v>
      </c>
      <c r="B504" s="1756">
        <f>SUM(B505:B508)</f>
        <v>8</v>
      </c>
      <c r="C504" s="1729">
        <f>SUM(C505:C508)</f>
        <v>5.0314465408805034E-2</v>
      </c>
      <c r="D504" s="1730"/>
      <c r="E504" s="1730"/>
      <c r="F504" s="1734"/>
      <c r="G504" s="1730">
        <f>SUM(G505:G508)</f>
        <v>8.06</v>
      </c>
      <c r="H504" s="1730">
        <f>SUM(H505:H508)</f>
        <v>1.94</v>
      </c>
      <c r="I504" s="1735">
        <f>SUM(I505:I508)</f>
        <v>10</v>
      </c>
      <c r="J504" s="1728">
        <f>SUM(J505:J508)</f>
        <v>208</v>
      </c>
      <c r="K504" s="1729">
        <f>SUM(K505:K508)</f>
        <v>1.3081761006289307</v>
      </c>
      <c r="L504" s="1730"/>
      <c r="M504" s="1730"/>
      <c r="N504" s="1734"/>
      <c r="O504" s="1730">
        <f>SUM(O505:O508)</f>
        <v>698.88</v>
      </c>
      <c r="P504" s="1730">
        <f>SUM(P505:P508)</f>
        <v>168.36</v>
      </c>
      <c r="Q504" s="1735">
        <f>SUM(Q505:Q508)</f>
        <v>867.24</v>
      </c>
    </row>
    <row r="505" spans="1:17" x14ac:dyDescent="0.25">
      <c r="A505" s="603" t="s">
        <v>182</v>
      </c>
      <c r="B505" s="1757">
        <v>8</v>
      </c>
      <c r="C505" s="604">
        <f t="shared" si="371"/>
        <v>5.0314465408805034E-2</v>
      </c>
      <c r="D505" s="605">
        <v>3.36</v>
      </c>
      <c r="E505" s="605">
        <f>C505*D505*159</f>
        <v>26.880000000000003</v>
      </c>
      <c r="F505" s="606">
        <v>0.3</v>
      </c>
      <c r="G505" s="605">
        <f>ROUND(E505*F505,2)</f>
        <v>8.06</v>
      </c>
      <c r="H505" s="605">
        <f t="shared" si="372"/>
        <v>1.94</v>
      </c>
      <c r="I505" s="607">
        <f>G505+H505</f>
        <v>10</v>
      </c>
      <c r="J505" s="740"/>
      <c r="K505" s="604"/>
      <c r="L505" s="605"/>
      <c r="M505" s="605"/>
      <c r="N505" s="606"/>
      <c r="O505" s="605"/>
      <c r="P505" s="605"/>
      <c r="Q505" s="607"/>
    </row>
    <row r="506" spans="1:17" x14ac:dyDescent="0.25">
      <c r="A506" s="603" t="s">
        <v>182</v>
      </c>
      <c r="B506" s="741"/>
      <c r="C506" s="604"/>
      <c r="D506" s="605"/>
      <c r="E506" s="605"/>
      <c r="F506" s="606"/>
      <c r="G506" s="605"/>
      <c r="H506" s="605"/>
      <c r="I506" s="607"/>
      <c r="J506" s="739">
        <v>82</v>
      </c>
      <c r="K506" s="604">
        <f t="shared" ref="K506:K508" si="386">J506/159</f>
        <v>0.51572327044025157</v>
      </c>
      <c r="L506" s="605">
        <v>3.36</v>
      </c>
      <c r="M506" s="605">
        <f t="shared" ref="M506:M508" si="387">K506*L506*159</f>
        <v>275.52</v>
      </c>
      <c r="N506" s="606">
        <v>1</v>
      </c>
      <c r="O506" s="605">
        <f t="shared" ref="O506:O508" si="388">ROUND(M506*N506,2)</f>
        <v>275.52</v>
      </c>
      <c r="P506" s="605">
        <f t="shared" ref="P506:P508" si="389">ROUND(O506*0.2409,2)</f>
        <v>66.37</v>
      </c>
      <c r="Q506" s="607">
        <f t="shared" ref="Q506:Q508" si="390">O506+P506</f>
        <v>341.89</v>
      </c>
    </row>
    <row r="507" spans="1:17" x14ac:dyDescent="0.25">
      <c r="A507" s="603" t="s">
        <v>182</v>
      </c>
      <c r="B507" s="741"/>
      <c r="C507" s="604"/>
      <c r="D507" s="605"/>
      <c r="E507" s="605"/>
      <c r="F507" s="606"/>
      <c r="G507" s="605"/>
      <c r="H507" s="605"/>
      <c r="I507" s="607"/>
      <c r="J507" s="739">
        <v>68</v>
      </c>
      <c r="K507" s="604">
        <f t="shared" si="386"/>
        <v>0.42767295597484278</v>
      </c>
      <c r="L507" s="605">
        <v>3.36</v>
      </c>
      <c r="M507" s="605">
        <f t="shared" si="387"/>
        <v>228.48000000000002</v>
      </c>
      <c r="N507" s="606">
        <v>1</v>
      </c>
      <c r="O507" s="605">
        <f t="shared" si="388"/>
        <v>228.48</v>
      </c>
      <c r="P507" s="605">
        <f t="shared" si="389"/>
        <v>55.04</v>
      </c>
      <c r="Q507" s="607">
        <f t="shared" si="390"/>
        <v>283.52</v>
      </c>
    </row>
    <row r="508" spans="1:17" ht="17.25" thickBot="1" x14ac:dyDescent="0.3">
      <c r="A508" s="613" t="s">
        <v>182</v>
      </c>
      <c r="B508" s="741"/>
      <c r="C508" s="604"/>
      <c r="D508" s="605"/>
      <c r="E508" s="605"/>
      <c r="F508" s="606"/>
      <c r="G508" s="605"/>
      <c r="H508" s="605"/>
      <c r="I508" s="607"/>
      <c r="J508" s="739">
        <v>57.999999999999993</v>
      </c>
      <c r="K508" s="604">
        <f t="shared" si="386"/>
        <v>0.36477987421383645</v>
      </c>
      <c r="L508" s="605">
        <v>3.36</v>
      </c>
      <c r="M508" s="605">
        <f t="shared" si="387"/>
        <v>194.87999999999997</v>
      </c>
      <c r="N508" s="606">
        <v>1</v>
      </c>
      <c r="O508" s="605">
        <f t="shared" si="388"/>
        <v>194.88</v>
      </c>
      <c r="P508" s="605">
        <f t="shared" si="389"/>
        <v>46.95</v>
      </c>
      <c r="Q508" s="607">
        <f t="shared" si="390"/>
        <v>241.82999999999998</v>
      </c>
    </row>
    <row r="509" spans="1:17" ht="33.75" thickBot="1" x14ac:dyDescent="0.3">
      <c r="A509" s="617" t="s">
        <v>1950</v>
      </c>
      <c r="B509" s="1755">
        <f>B510</f>
        <v>12</v>
      </c>
      <c r="C509" s="1732">
        <f t="shared" ref="C509:Q509" si="391">C510</f>
        <v>7.5471698113207544E-2</v>
      </c>
      <c r="D509" s="1732"/>
      <c r="E509" s="1732"/>
      <c r="F509" s="1732"/>
      <c r="G509" s="1732">
        <f t="shared" si="391"/>
        <v>29.21</v>
      </c>
      <c r="H509" s="1732">
        <f t="shared" si="391"/>
        <v>7.04</v>
      </c>
      <c r="I509" s="1733">
        <f t="shared" si="391"/>
        <v>36.25</v>
      </c>
      <c r="J509" s="1725">
        <f t="shared" si="391"/>
        <v>0</v>
      </c>
      <c r="K509" s="1732">
        <f t="shared" si="391"/>
        <v>0</v>
      </c>
      <c r="L509" s="1732"/>
      <c r="M509" s="1732"/>
      <c r="N509" s="1732"/>
      <c r="O509" s="1732">
        <f t="shared" si="391"/>
        <v>0</v>
      </c>
      <c r="P509" s="1732">
        <f t="shared" si="391"/>
        <v>0</v>
      </c>
      <c r="Q509" s="1733">
        <f t="shared" si="391"/>
        <v>0</v>
      </c>
    </row>
    <row r="510" spans="1:17" ht="49.5" x14ac:dyDescent="0.25">
      <c r="A510" s="734" t="s">
        <v>9</v>
      </c>
      <c r="B510" s="1756">
        <f>SUM(B511)</f>
        <v>12</v>
      </c>
      <c r="C510" s="1729">
        <f>SUM(C511)</f>
        <v>7.5471698113207544E-2</v>
      </c>
      <c r="D510" s="1730"/>
      <c r="E510" s="1730"/>
      <c r="F510" s="1734"/>
      <c r="G510" s="1730">
        <f>SUM(G511)</f>
        <v>29.21</v>
      </c>
      <c r="H510" s="1730">
        <f>SUM(H511)</f>
        <v>7.04</v>
      </c>
      <c r="I510" s="1735">
        <f>SUM(I511)</f>
        <v>36.25</v>
      </c>
      <c r="J510" s="1728">
        <f>SUM(J511)</f>
        <v>0</v>
      </c>
      <c r="K510" s="1729">
        <f>SUM(K511)</f>
        <v>0</v>
      </c>
      <c r="L510" s="1730"/>
      <c r="M510" s="1730"/>
      <c r="N510" s="1734"/>
      <c r="O510" s="1730">
        <f>SUM(O511)</f>
        <v>0</v>
      </c>
      <c r="P510" s="1730">
        <f>SUM(P511)</f>
        <v>0</v>
      </c>
      <c r="Q510" s="1735">
        <f>SUM(Q511)</f>
        <v>0</v>
      </c>
    </row>
    <row r="511" spans="1:17" ht="17.25" thickBot="1" x14ac:dyDescent="0.3">
      <c r="A511" s="613" t="s">
        <v>692</v>
      </c>
      <c r="B511" s="1757">
        <v>12</v>
      </c>
      <c r="C511" s="604">
        <f t="shared" ref="C511" si="392">B511/159</f>
        <v>7.5471698113207544E-2</v>
      </c>
      <c r="D511" s="605">
        <v>4.8689999999999998</v>
      </c>
      <c r="E511" s="605">
        <f t="shared" ref="E511" si="393">C511*D511*159</f>
        <v>58.427999999999997</v>
      </c>
      <c r="F511" s="606">
        <v>0.5</v>
      </c>
      <c r="G511" s="605">
        <f t="shared" ref="G511" si="394">ROUND(E511*F511,2)</f>
        <v>29.21</v>
      </c>
      <c r="H511" s="605">
        <f t="shared" ref="H511" si="395">ROUND(G511*0.2409,2)</f>
        <v>7.04</v>
      </c>
      <c r="I511" s="607">
        <f t="shared" ref="I511" si="396">G511+H511</f>
        <v>36.25</v>
      </c>
      <c r="J511" s="740"/>
      <c r="K511" s="604"/>
      <c r="L511" s="605"/>
      <c r="M511" s="605"/>
      <c r="N511" s="606"/>
      <c r="O511" s="605"/>
      <c r="P511" s="605"/>
      <c r="Q511" s="607"/>
    </row>
    <row r="512" spans="1:17" ht="17.25" thickBot="1" x14ac:dyDescent="0.3">
      <c r="A512" s="597" t="s">
        <v>1951</v>
      </c>
      <c r="B512" s="1755">
        <f>B513</f>
        <v>0</v>
      </c>
      <c r="C512" s="1732">
        <f>C513</f>
        <v>0</v>
      </c>
      <c r="D512" s="1726"/>
      <c r="E512" s="1726"/>
      <c r="F512" s="1736"/>
      <c r="G512" s="1726">
        <f>G513</f>
        <v>0</v>
      </c>
      <c r="H512" s="1726">
        <f>H513</f>
        <v>0</v>
      </c>
      <c r="I512" s="1727">
        <f>I513</f>
        <v>0</v>
      </c>
      <c r="J512" s="1725">
        <f>J513</f>
        <v>88.000521000000006</v>
      </c>
      <c r="K512" s="1732">
        <f>K513</f>
        <v>0.55346239622641513</v>
      </c>
      <c r="L512" s="1726"/>
      <c r="M512" s="1726"/>
      <c r="N512" s="1736"/>
      <c r="O512" s="1726">
        <f>O513</f>
        <v>642.55999999999995</v>
      </c>
      <c r="P512" s="1726">
        <f>P513</f>
        <v>154.79000000000002</v>
      </c>
      <c r="Q512" s="1727">
        <f>Q513</f>
        <v>797.34999999999991</v>
      </c>
    </row>
    <row r="513" spans="1:17" ht="49.5" x14ac:dyDescent="0.25">
      <c r="A513" s="734" t="s">
        <v>9</v>
      </c>
      <c r="B513" s="1756">
        <f>SUM(B514:B515)</f>
        <v>0</v>
      </c>
      <c r="C513" s="1729">
        <f>SUM(C514:C515)</f>
        <v>0</v>
      </c>
      <c r="D513" s="1730"/>
      <c r="E513" s="1730"/>
      <c r="F513" s="1734"/>
      <c r="G513" s="1730">
        <f>SUM(G514:G515)</f>
        <v>0</v>
      </c>
      <c r="H513" s="1730">
        <f t="shared" ref="H513" si="397">SUM(H514:H515)</f>
        <v>0</v>
      </c>
      <c r="I513" s="1735">
        <f t="shared" ref="I513" si="398">SUM(I514:I515)</f>
        <v>0</v>
      </c>
      <c r="J513" s="1728">
        <f>SUM(J514:J515)</f>
        <v>88.000521000000006</v>
      </c>
      <c r="K513" s="1729">
        <f>SUM(K514:K515)</f>
        <v>0.55346239622641513</v>
      </c>
      <c r="L513" s="1730"/>
      <c r="M513" s="1730"/>
      <c r="N513" s="1734"/>
      <c r="O513" s="1730">
        <f>SUM(O514:O515)</f>
        <v>642.55999999999995</v>
      </c>
      <c r="P513" s="1730">
        <f t="shared" ref="P513:Q513" si="399">SUM(P514:P515)</f>
        <v>154.79000000000002</v>
      </c>
      <c r="Q513" s="1735">
        <f t="shared" si="399"/>
        <v>797.34999999999991</v>
      </c>
    </row>
    <row r="514" spans="1:17" x14ac:dyDescent="0.25">
      <c r="A514" s="603" t="s">
        <v>186</v>
      </c>
      <c r="B514" s="741"/>
      <c r="C514" s="604"/>
      <c r="D514" s="605"/>
      <c r="E514" s="605"/>
      <c r="F514" s="606"/>
      <c r="G514" s="605"/>
      <c r="H514" s="605"/>
      <c r="I514" s="607"/>
      <c r="J514" s="739">
        <v>24</v>
      </c>
      <c r="K514" s="604">
        <f t="shared" ref="K514:K515" si="400">J514/159</f>
        <v>0.15094339622641509</v>
      </c>
      <c r="L514" s="605">
        <v>1190.25</v>
      </c>
      <c r="M514" s="605">
        <f>K514*L514</f>
        <v>179.66037735849056</v>
      </c>
      <c r="N514" s="606">
        <v>1</v>
      </c>
      <c r="O514" s="605">
        <f t="shared" ref="O514:O515" si="401">ROUND(M514*N514,2)</f>
        <v>179.66</v>
      </c>
      <c r="P514" s="605">
        <f t="shared" ref="P514:P515" si="402">ROUND(O514*0.2409,2)</f>
        <v>43.28</v>
      </c>
      <c r="Q514" s="607">
        <f t="shared" ref="Q514:Q515" si="403">O514+P514</f>
        <v>222.94</v>
      </c>
    </row>
    <row r="515" spans="1:17" ht="17.25" thickBot="1" x14ac:dyDescent="0.3">
      <c r="A515" s="599" t="s">
        <v>186</v>
      </c>
      <c r="B515" s="741"/>
      <c r="C515" s="604"/>
      <c r="D515" s="605"/>
      <c r="E515" s="605"/>
      <c r="F515" s="606"/>
      <c r="G515" s="605"/>
      <c r="H515" s="605"/>
      <c r="I515" s="607"/>
      <c r="J515" s="739">
        <v>64.000521000000006</v>
      </c>
      <c r="K515" s="604">
        <f t="shared" si="400"/>
        <v>0.40251900000000002</v>
      </c>
      <c r="L515" s="605">
        <v>1150</v>
      </c>
      <c r="M515" s="605">
        <f>K515*L515</f>
        <v>462.89685000000003</v>
      </c>
      <c r="N515" s="606">
        <v>1</v>
      </c>
      <c r="O515" s="605">
        <f t="shared" si="401"/>
        <v>462.9</v>
      </c>
      <c r="P515" s="605">
        <f t="shared" si="402"/>
        <v>111.51</v>
      </c>
      <c r="Q515" s="607">
        <f t="shared" si="403"/>
        <v>574.41</v>
      </c>
    </row>
    <row r="516" spans="1:17" ht="17.25" thickBot="1" x14ac:dyDescent="0.3">
      <c r="A516" s="597" t="s">
        <v>1952</v>
      </c>
      <c r="B516" s="1755">
        <f>B517+B519</f>
        <v>24</v>
      </c>
      <c r="C516" s="1732">
        <f>C517+C519</f>
        <v>0.15094339622641509</v>
      </c>
      <c r="D516" s="1726"/>
      <c r="E516" s="1726"/>
      <c r="F516" s="1736"/>
      <c r="G516" s="1726">
        <f>G517+G519</f>
        <v>64.319999999999993</v>
      </c>
      <c r="H516" s="1726">
        <f t="shared" ref="H516" si="404">H517+H519</f>
        <v>15.49</v>
      </c>
      <c r="I516" s="1727">
        <f t="shared" ref="I516" si="405">I517+I519</f>
        <v>79.809999999999988</v>
      </c>
      <c r="J516" s="1725">
        <f>J517+J519</f>
        <v>151</v>
      </c>
      <c r="K516" s="1732">
        <f>K517+K519</f>
        <v>0.94968553459119498</v>
      </c>
      <c r="L516" s="1726"/>
      <c r="M516" s="1726"/>
      <c r="N516" s="1736"/>
      <c r="O516" s="1726">
        <f>O517+O519</f>
        <v>759.44</v>
      </c>
      <c r="P516" s="1726">
        <f t="shared" ref="P516:Q516" si="406">P517+P519</f>
        <v>182.95</v>
      </c>
      <c r="Q516" s="1727">
        <f t="shared" si="406"/>
        <v>942.39</v>
      </c>
    </row>
    <row r="517" spans="1:17" ht="49.5" x14ac:dyDescent="0.25">
      <c r="A517" s="734" t="s">
        <v>9</v>
      </c>
      <c r="B517" s="1756">
        <f>SUM(B518)</f>
        <v>24</v>
      </c>
      <c r="C517" s="1729">
        <f>SUM(C518)</f>
        <v>0.15094339622641509</v>
      </c>
      <c r="D517" s="1730"/>
      <c r="E517" s="1730"/>
      <c r="F517" s="1734"/>
      <c r="G517" s="1730">
        <f>SUM(G518)</f>
        <v>64.319999999999993</v>
      </c>
      <c r="H517" s="1730">
        <f t="shared" ref="H517" si="407">SUM(H518)</f>
        <v>15.49</v>
      </c>
      <c r="I517" s="1735">
        <f t="shared" ref="I517" si="408">SUM(I518)</f>
        <v>79.809999999999988</v>
      </c>
      <c r="J517" s="1728">
        <f>SUM(J518)</f>
        <v>118.99999999999999</v>
      </c>
      <c r="K517" s="1729">
        <f>SUM(K518)</f>
        <v>0.74842767295597479</v>
      </c>
      <c r="L517" s="1730"/>
      <c r="M517" s="1730"/>
      <c r="N517" s="1734"/>
      <c r="O517" s="1730">
        <f>SUM(O518)</f>
        <v>637.84</v>
      </c>
      <c r="P517" s="1730">
        <f t="shared" ref="P517:Q517" si="409">SUM(P518)</f>
        <v>153.66</v>
      </c>
      <c r="Q517" s="1735">
        <f t="shared" si="409"/>
        <v>791.5</v>
      </c>
    </row>
    <row r="518" spans="1:17" ht="17.25" thickBot="1" x14ac:dyDescent="0.3">
      <c r="A518" s="618" t="s">
        <v>1217</v>
      </c>
      <c r="B518" s="1757">
        <v>24</v>
      </c>
      <c r="C518" s="604">
        <f t="shared" ref="C518" si="410">B518/159</f>
        <v>0.15094339622641509</v>
      </c>
      <c r="D518" s="605">
        <v>5.36</v>
      </c>
      <c r="E518" s="605">
        <f>C518*D518*159</f>
        <v>128.63999999999999</v>
      </c>
      <c r="F518" s="606">
        <v>0.5</v>
      </c>
      <c r="G518" s="605">
        <f>ROUND(E518*F518,2)</f>
        <v>64.319999999999993</v>
      </c>
      <c r="H518" s="605">
        <f t="shared" ref="H518" si="411">ROUND(G518*0.2409,2)</f>
        <v>15.49</v>
      </c>
      <c r="I518" s="607">
        <f>G518+H518</f>
        <v>79.809999999999988</v>
      </c>
      <c r="J518" s="739">
        <v>118.99999999999999</v>
      </c>
      <c r="K518" s="604">
        <f t="shared" ref="K518" si="412">J518/159</f>
        <v>0.74842767295597479</v>
      </c>
      <c r="L518" s="605">
        <v>5.36</v>
      </c>
      <c r="M518" s="605">
        <f t="shared" ref="M518:M520" si="413">K518*L518*159</f>
        <v>637.83999999999992</v>
      </c>
      <c r="N518" s="606">
        <v>1</v>
      </c>
      <c r="O518" s="605">
        <f t="shared" ref="O518:O520" si="414">ROUND(M518*N518,2)</f>
        <v>637.84</v>
      </c>
      <c r="P518" s="605">
        <f t="shared" ref="P518" si="415">ROUND(O518*0.2409,2)</f>
        <v>153.66</v>
      </c>
      <c r="Q518" s="607">
        <f t="shared" ref="Q518:Q520" si="416">O518+P518</f>
        <v>791.5</v>
      </c>
    </row>
    <row r="519" spans="1:17" ht="33" x14ac:dyDescent="0.25">
      <c r="A519" s="734" t="s">
        <v>8</v>
      </c>
      <c r="B519" s="1756">
        <f>SUM(B520)</f>
        <v>0</v>
      </c>
      <c r="C519" s="1729">
        <f>SUM(C520)</f>
        <v>0</v>
      </c>
      <c r="D519" s="1730"/>
      <c r="E519" s="1730"/>
      <c r="F519" s="1734"/>
      <c r="G519" s="1730">
        <f>SUM(G520)</f>
        <v>0</v>
      </c>
      <c r="H519" s="1730">
        <f t="shared" ref="H519" si="417">SUM(H520)</f>
        <v>0</v>
      </c>
      <c r="I519" s="1735">
        <f t="shared" ref="I519" si="418">SUM(I520)</f>
        <v>0</v>
      </c>
      <c r="J519" s="1728">
        <f>SUM(J520)</f>
        <v>32</v>
      </c>
      <c r="K519" s="1729">
        <f>SUM(K520)</f>
        <v>0.20125786163522014</v>
      </c>
      <c r="L519" s="1730"/>
      <c r="M519" s="1730"/>
      <c r="N519" s="1734"/>
      <c r="O519" s="1730">
        <f>SUM(O520)</f>
        <v>121.6</v>
      </c>
      <c r="P519" s="1730">
        <f t="shared" ref="P519:Q519" si="419">SUM(P520)</f>
        <v>29.29</v>
      </c>
      <c r="Q519" s="1735">
        <f t="shared" si="419"/>
        <v>150.88999999999999</v>
      </c>
    </row>
    <row r="520" spans="1:17" ht="17.25" thickBot="1" x14ac:dyDescent="0.3">
      <c r="A520" s="599" t="s">
        <v>382</v>
      </c>
      <c r="B520" s="741"/>
      <c r="C520" s="604"/>
      <c r="D520" s="605"/>
      <c r="E520" s="605"/>
      <c r="F520" s="606"/>
      <c r="G520" s="605"/>
      <c r="H520" s="605"/>
      <c r="I520" s="607"/>
      <c r="J520" s="739">
        <v>32</v>
      </c>
      <c r="K520" s="604">
        <f t="shared" ref="K520" si="420">J520/159</f>
        <v>0.20125786163522014</v>
      </c>
      <c r="L520" s="605">
        <v>3.8</v>
      </c>
      <c r="M520" s="605">
        <f t="shared" si="413"/>
        <v>121.60000000000001</v>
      </c>
      <c r="N520" s="606">
        <v>1</v>
      </c>
      <c r="O520" s="605">
        <f t="shared" si="414"/>
        <v>121.6</v>
      </c>
      <c r="P520" s="605">
        <f t="shared" ref="P520" si="421">ROUND(O520*0.2409,2)</f>
        <v>29.29</v>
      </c>
      <c r="Q520" s="607">
        <f t="shared" si="416"/>
        <v>150.88999999999999</v>
      </c>
    </row>
    <row r="521" spans="1:17" ht="17.25" thickBot="1" x14ac:dyDescent="0.3">
      <c r="A521" s="597" t="s">
        <v>1405</v>
      </c>
      <c r="B521" s="1755">
        <f>B522</f>
        <v>0</v>
      </c>
      <c r="C521" s="1732">
        <f>C522</f>
        <v>0</v>
      </c>
      <c r="D521" s="1726"/>
      <c r="E521" s="1726"/>
      <c r="F521" s="1736"/>
      <c r="G521" s="1726">
        <f>G522</f>
        <v>0</v>
      </c>
      <c r="H521" s="1726">
        <f>H522</f>
        <v>0</v>
      </c>
      <c r="I521" s="1727">
        <f>I522</f>
        <v>0</v>
      </c>
      <c r="J521" s="1725">
        <f>J522</f>
        <v>38</v>
      </c>
      <c r="K521" s="1732">
        <f>K522</f>
        <v>0.23899371069182393</v>
      </c>
      <c r="L521" s="1726"/>
      <c r="M521" s="1726"/>
      <c r="N521" s="1736"/>
      <c r="O521" s="1726">
        <f>O522</f>
        <v>139.99</v>
      </c>
      <c r="P521" s="1726">
        <f>P522</f>
        <v>33.72</v>
      </c>
      <c r="Q521" s="1727">
        <f>Q522</f>
        <v>173.71</v>
      </c>
    </row>
    <row r="522" spans="1:17" ht="33" x14ac:dyDescent="0.25">
      <c r="A522" s="734" t="s">
        <v>8</v>
      </c>
      <c r="B522" s="1756">
        <f>SUM(B523:B525)</f>
        <v>0</v>
      </c>
      <c r="C522" s="1729">
        <f>SUM(C523:C525)</f>
        <v>0</v>
      </c>
      <c r="D522" s="1730"/>
      <c r="E522" s="1730"/>
      <c r="F522" s="1734"/>
      <c r="G522" s="1730">
        <f>SUM(G523:G525)</f>
        <v>0</v>
      </c>
      <c r="H522" s="1730">
        <f t="shared" ref="H522" si="422">SUM(H523:H525)</f>
        <v>0</v>
      </c>
      <c r="I522" s="1735">
        <f t="shared" ref="I522" si="423">SUM(I523:I525)</f>
        <v>0</v>
      </c>
      <c r="J522" s="1728">
        <f>SUM(J523:J525)</f>
        <v>38</v>
      </c>
      <c r="K522" s="1729">
        <f>SUM(K523:K525)</f>
        <v>0.23899371069182393</v>
      </c>
      <c r="L522" s="1730"/>
      <c r="M522" s="1730"/>
      <c r="N522" s="1734"/>
      <c r="O522" s="1730">
        <f>SUM(O523:O525)</f>
        <v>139.99</v>
      </c>
      <c r="P522" s="1730">
        <f t="shared" ref="P522:Q522" si="424">SUM(P523:P525)</f>
        <v>33.72</v>
      </c>
      <c r="Q522" s="1735">
        <f t="shared" si="424"/>
        <v>173.71</v>
      </c>
    </row>
    <row r="523" spans="1:17" x14ac:dyDescent="0.25">
      <c r="A523" s="603" t="s">
        <v>1953</v>
      </c>
      <c r="B523" s="741"/>
      <c r="C523" s="604"/>
      <c r="D523" s="605"/>
      <c r="E523" s="605"/>
      <c r="F523" s="606"/>
      <c r="G523" s="605"/>
      <c r="H523" s="605"/>
      <c r="I523" s="607"/>
      <c r="J523" s="739">
        <v>8</v>
      </c>
      <c r="K523" s="604">
        <f t="shared" ref="K523:K525" si="425">J523/159</f>
        <v>5.0314465408805034E-2</v>
      </c>
      <c r="L523" s="605">
        <v>2900</v>
      </c>
      <c r="M523" s="605">
        <f>K523*L523</f>
        <v>145.91194968553461</v>
      </c>
      <c r="N523" s="606">
        <v>0.3</v>
      </c>
      <c r="O523" s="605">
        <f t="shared" ref="O523:O525" si="426">ROUND(M523*N523,2)</f>
        <v>43.77</v>
      </c>
      <c r="P523" s="605">
        <f t="shared" ref="P523:P525" si="427">ROUND(O523*0.2409,2)</f>
        <v>10.54</v>
      </c>
      <c r="Q523" s="607">
        <f t="shared" ref="Q523:Q525" si="428">O523+P523</f>
        <v>54.31</v>
      </c>
    </row>
    <row r="524" spans="1:17" x14ac:dyDescent="0.25">
      <c r="A524" s="603" t="s">
        <v>1954</v>
      </c>
      <c r="B524" s="741"/>
      <c r="C524" s="604"/>
      <c r="D524" s="605"/>
      <c r="E524" s="605"/>
      <c r="F524" s="606"/>
      <c r="G524" s="605"/>
      <c r="H524" s="605"/>
      <c r="I524" s="607"/>
      <c r="J524" s="739">
        <v>15.000000000000002</v>
      </c>
      <c r="K524" s="604">
        <f t="shared" si="425"/>
        <v>9.4339622641509441E-2</v>
      </c>
      <c r="L524" s="605">
        <v>1700</v>
      </c>
      <c r="M524" s="605">
        <f>K524*L524</f>
        <v>160.37735849056605</v>
      </c>
      <c r="N524" s="606">
        <v>0.3</v>
      </c>
      <c r="O524" s="605">
        <f t="shared" si="426"/>
        <v>48.11</v>
      </c>
      <c r="P524" s="605">
        <f t="shared" si="427"/>
        <v>11.59</v>
      </c>
      <c r="Q524" s="607">
        <f t="shared" si="428"/>
        <v>59.7</v>
      </c>
    </row>
    <row r="525" spans="1:17" ht="17.25" thickBot="1" x14ac:dyDescent="0.3">
      <c r="A525" s="603" t="s">
        <v>1954</v>
      </c>
      <c r="B525" s="741"/>
      <c r="C525" s="604"/>
      <c r="D525" s="605"/>
      <c r="E525" s="605"/>
      <c r="F525" s="606"/>
      <c r="G525" s="605"/>
      <c r="H525" s="605"/>
      <c r="I525" s="607"/>
      <c r="J525" s="739">
        <v>15.000000000000002</v>
      </c>
      <c r="K525" s="604">
        <f t="shared" si="425"/>
        <v>9.4339622641509441E-2</v>
      </c>
      <c r="L525" s="605">
        <v>1700</v>
      </c>
      <c r="M525" s="605">
        <f>K525*L525</f>
        <v>160.37735849056605</v>
      </c>
      <c r="N525" s="606">
        <v>0.3</v>
      </c>
      <c r="O525" s="605">
        <f t="shared" si="426"/>
        <v>48.11</v>
      </c>
      <c r="P525" s="605">
        <f t="shared" si="427"/>
        <v>11.59</v>
      </c>
      <c r="Q525" s="607">
        <f t="shared" si="428"/>
        <v>59.7</v>
      </c>
    </row>
    <row r="526" spans="1:17" ht="33.75" thickBot="1" x14ac:dyDescent="0.3">
      <c r="A526" s="1706" t="s">
        <v>2464</v>
      </c>
      <c r="B526" s="1739">
        <f>B527+B533</f>
        <v>0</v>
      </c>
      <c r="C526" s="1732">
        <f>C527+C533</f>
        <v>0</v>
      </c>
      <c r="D526" s="1726"/>
      <c r="E526" s="1726"/>
      <c r="F526" s="1736"/>
      <c r="G526" s="1732">
        <f>G527+G533</f>
        <v>0</v>
      </c>
      <c r="H526" s="1732">
        <f t="shared" ref="H526" si="429">H527+H533</f>
        <v>0</v>
      </c>
      <c r="I526" s="1733">
        <f>I527+I533</f>
        <v>0</v>
      </c>
      <c r="J526" s="1739">
        <f t="shared" ref="J526:K526" si="430">J527+J533</f>
        <v>880</v>
      </c>
      <c r="K526" s="1732">
        <f t="shared" si="430"/>
        <v>5.5345911949685531</v>
      </c>
      <c r="L526" s="1726"/>
      <c r="M526" s="1726"/>
      <c r="N526" s="1736"/>
      <c r="O526" s="1732">
        <f t="shared" ref="O526:Q526" si="431">O527+O533</f>
        <v>8361.73</v>
      </c>
      <c r="P526" s="1732">
        <f t="shared" si="431"/>
        <v>2014.3200000000002</v>
      </c>
      <c r="Q526" s="1733">
        <f t="shared" si="431"/>
        <v>10376.049999999999</v>
      </c>
    </row>
    <row r="527" spans="1:17" ht="33" x14ac:dyDescent="0.25">
      <c r="A527" s="598" t="s">
        <v>1898</v>
      </c>
      <c r="B527" s="1740">
        <f>SUM(B528:B532)</f>
        <v>0</v>
      </c>
      <c r="C527" s="1741">
        <f>SUM(C528:C532)</f>
        <v>0</v>
      </c>
      <c r="D527" s="1742"/>
      <c r="E527" s="1742"/>
      <c r="F527" s="1743"/>
      <c r="G527" s="1741">
        <f>SUM(G528:G532)</f>
        <v>0</v>
      </c>
      <c r="H527" s="1741">
        <f t="shared" ref="H527" si="432">SUM(H528:H532)</f>
        <v>0</v>
      </c>
      <c r="I527" s="1744">
        <f>SUM(I528:I532)</f>
        <v>0</v>
      </c>
      <c r="J527" s="1740">
        <f t="shared" ref="J527:K527" si="433">SUM(J528:J532)</f>
        <v>571</v>
      </c>
      <c r="K527" s="1741">
        <f t="shared" si="433"/>
        <v>3.591194968553459</v>
      </c>
      <c r="L527" s="1742"/>
      <c r="M527" s="1742"/>
      <c r="N527" s="1743"/>
      <c r="O527" s="1741">
        <f t="shared" ref="O527:Q527" si="434">SUM(O528:O532)</f>
        <v>6004.22</v>
      </c>
      <c r="P527" s="1741">
        <f t="shared" si="434"/>
        <v>1446.4</v>
      </c>
      <c r="Q527" s="1744">
        <f t="shared" si="434"/>
        <v>7450.619999999999</v>
      </c>
    </row>
    <row r="528" spans="1:17" x14ac:dyDescent="0.25">
      <c r="A528" s="603" t="s">
        <v>1855</v>
      </c>
      <c r="B528" s="1707"/>
      <c r="C528" s="604"/>
      <c r="D528" s="605"/>
      <c r="E528" s="605"/>
      <c r="F528" s="606"/>
      <c r="G528" s="605"/>
      <c r="H528" s="605"/>
      <c r="I528" s="607"/>
      <c r="J528" s="1710">
        <v>119</v>
      </c>
      <c r="K528" s="1711">
        <f>J528/159</f>
        <v>0.74842767295597479</v>
      </c>
      <c r="L528" s="1712">
        <v>1430</v>
      </c>
      <c r="M528" s="1712">
        <f>L528*K528</f>
        <v>1070.251572327044</v>
      </c>
      <c r="N528" s="609">
        <v>1</v>
      </c>
      <c r="O528" s="1712">
        <f t="shared" ref="O528:O532" si="435">ROUND(M528*N528,2)</f>
        <v>1070.25</v>
      </c>
      <c r="P528" s="1712">
        <f t="shared" ref="P528:P532" si="436">ROUND(O528*0.2409,2)</f>
        <v>257.82</v>
      </c>
      <c r="Q528" s="1713">
        <f t="shared" ref="Q528:Q532" si="437">O528+P528</f>
        <v>1328.07</v>
      </c>
    </row>
    <row r="529" spans="1:17" x14ac:dyDescent="0.25">
      <c r="A529" s="603" t="s">
        <v>2465</v>
      </c>
      <c r="B529" s="1708"/>
      <c r="C529" s="604"/>
      <c r="D529" s="605"/>
      <c r="E529" s="605"/>
      <c r="F529" s="606"/>
      <c r="G529" s="605"/>
      <c r="H529" s="605"/>
      <c r="I529" s="607"/>
      <c r="J529" s="1710">
        <v>119</v>
      </c>
      <c r="K529" s="1711">
        <f>J529/159</f>
        <v>0.74842767295597479</v>
      </c>
      <c r="L529" s="1712">
        <v>1451.45</v>
      </c>
      <c r="M529" s="1712">
        <f>L529*K529</f>
        <v>1086.3053459119496</v>
      </c>
      <c r="N529" s="609">
        <v>1</v>
      </c>
      <c r="O529" s="1712">
        <f t="shared" si="435"/>
        <v>1086.31</v>
      </c>
      <c r="P529" s="1712">
        <f t="shared" si="436"/>
        <v>261.69</v>
      </c>
      <c r="Q529" s="1713">
        <f t="shared" si="437"/>
        <v>1348</v>
      </c>
    </row>
    <row r="530" spans="1:17" x14ac:dyDescent="0.25">
      <c r="A530" s="603" t="s">
        <v>2465</v>
      </c>
      <c r="B530" s="1708"/>
      <c r="C530" s="604"/>
      <c r="D530" s="605"/>
      <c r="E530" s="605"/>
      <c r="F530" s="606"/>
      <c r="G530" s="605"/>
      <c r="H530" s="605"/>
      <c r="I530" s="607"/>
      <c r="J530" s="1710">
        <v>119</v>
      </c>
      <c r="K530" s="1711">
        <f>J530/159</f>
        <v>0.74842767295597479</v>
      </c>
      <c r="L530" s="1712">
        <v>1430</v>
      </c>
      <c r="M530" s="1712">
        <f>L530*K530</f>
        <v>1070.251572327044</v>
      </c>
      <c r="N530" s="609">
        <v>1</v>
      </c>
      <c r="O530" s="1712">
        <f t="shared" si="435"/>
        <v>1070.25</v>
      </c>
      <c r="P530" s="1712">
        <f t="shared" si="436"/>
        <v>257.82</v>
      </c>
      <c r="Q530" s="1713">
        <f t="shared" si="437"/>
        <v>1328.07</v>
      </c>
    </row>
    <row r="531" spans="1:17" x14ac:dyDescent="0.25">
      <c r="A531" s="603" t="s">
        <v>2466</v>
      </c>
      <c r="B531" s="1708"/>
      <c r="C531" s="604"/>
      <c r="D531" s="605"/>
      <c r="E531" s="605"/>
      <c r="F531" s="606"/>
      <c r="G531" s="605"/>
      <c r="H531" s="605"/>
      <c r="I531" s="607"/>
      <c r="J531" s="1710">
        <v>95</v>
      </c>
      <c r="K531" s="1711">
        <f>J531/159</f>
        <v>0.59748427672955973</v>
      </c>
      <c r="L531" s="1712">
        <v>1536.98</v>
      </c>
      <c r="M531" s="1712">
        <f>L531*K531</f>
        <v>918.32138364779871</v>
      </c>
      <c r="N531" s="609">
        <v>1</v>
      </c>
      <c r="O531" s="1712">
        <f t="shared" si="435"/>
        <v>918.32</v>
      </c>
      <c r="P531" s="1712">
        <f t="shared" si="436"/>
        <v>221.22</v>
      </c>
      <c r="Q531" s="1713">
        <f t="shared" si="437"/>
        <v>1139.54</v>
      </c>
    </row>
    <row r="532" spans="1:17" ht="17.25" thickBot="1" x14ac:dyDescent="0.3">
      <c r="A532" s="603" t="s">
        <v>2467</v>
      </c>
      <c r="B532" s="1708"/>
      <c r="C532" s="604"/>
      <c r="D532" s="605"/>
      <c r="E532" s="605"/>
      <c r="F532" s="606"/>
      <c r="G532" s="605"/>
      <c r="H532" s="605"/>
      <c r="I532" s="607"/>
      <c r="J532" s="1710">
        <v>119</v>
      </c>
      <c r="K532" s="1711">
        <f>J532/159</f>
        <v>0.74842767295597479</v>
      </c>
      <c r="L532" s="1712">
        <v>2484</v>
      </c>
      <c r="M532" s="1712">
        <f>L532*K532</f>
        <v>1859.0943396226414</v>
      </c>
      <c r="N532" s="609">
        <v>1</v>
      </c>
      <c r="O532" s="1712">
        <f t="shared" si="435"/>
        <v>1859.09</v>
      </c>
      <c r="P532" s="1712">
        <f t="shared" si="436"/>
        <v>447.85</v>
      </c>
      <c r="Q532" s="1713">
        <f t="shared" si="437"/>
        <v>2306.94</v>
      </c>
    </row>
    <row r="533" spans="1:17" ht="49.5" x14ac:dyDescent="0.25">
      <c r="A533" s="598" t="s">
        <v>9</v>
      </c>
      <c r="B533" s="1740">
        <f>SUM(B534:B536)</f>
        <v>0</v>
      </c>
      <c r="C533" s="1741">
        <f>SUM(C534:C536)</f>
        <v>0</v>
      </c>
      <c r="D533" s="1742"/>
      <c r="E533" s="1742"/>
      <c r="F533" s="1743"/>
      <c r="G533" s="1741">
        <f>SUM(G534:G536)</f>
        <v>0</v>
      </c>
      <c r="H533" s="1741">
        <f t="shared" ref="H533" si="438">SUM(H534:H536)</f>
        <v>0</v>
      </c>
      <c r="I533" s="1744">
        <f>SUM(I534:I536)</f>
        <v>0</v>
      </c>
      <c r="J533" s="1745">
        <f t="shared" ref="J533:K533" si="439">SUM(J534:J536)</f>
        <v>309</v>
      </c>
      <c r="K533" s="1746">
        <f t="shared" si="439"/>
        <v>1.9433962264150941</v>
      </c>
      <c r="L533" s="1747"/>
      <c r="M533" s="1747"/>
      <c r="N533" s="1748"/>
      <c r="O533" s="1746">
        <f t="shared" ref="O533:Q533" si="440">SUM(O534:O536)</f>
        <v>2357.5100000000002</v>
      </c>
      <c r="P533" s="1746">
        <f t="shared" si="440"/>
        <v>567.91999999999996</v>
      </c>
      <c r="Q533" s="1749">
        <f t="shared" si="440"/>
        <v>2925.43</v>
      </c>
    </row>
    <row r="534" spans="1:17" x14ac:dyDescent="0.25">
      <c r="A534" s="603" t="s">
        <v>2468</v>
      </c>
      <c r="B534" s="1708"/>
      <c r="C534" s="604"/>
      <c r="D534" s="605"/>
      <c r="E534" s="605"/>
      <c r="F534" s="606"/>
      <c r="G534" s="605"/>
      <c r="H534" s="605"/>
      <c r="I534" s="607"/>
      <c r="J534" s="1714">
        <v>119</v>
      </c>
      <c r="K534" s="1711">
        <f>J534/159</f>
        <v>0.74842767295597479</v>
      </c>
      <c r="L534" s="1712">
        <v>1248</v>
      </c>
      <c r="M534" s="1712">
        <f>L534*K534</f>
        <v>934.0377358490565</v>
      </c>
      <c r="N534" s="609">
        <v>1</v>
      </c>
      <c r="O534" s="1712">
        <f t="shared" ref="O534:O536" si="441">ROUND(M534*N534,2)</f>
        <v>934.04</v>
      </c>
      <c r="P534" s="1712">
        <f t="shared" ref="P534:P536" si="442">ROUND(O534*0.2409,2)</f>
        <v>225.01</v>
      </c>
      <c r="Q534" s="1713">
        <f t="shared" ref="Q534:Q536" si="443">O534+P534</f>
        <v>1159.05</v>
      </c>
    </row>
    <row r="535" spans="1:17" x14ac:dyDescent="0.25">
      <c r="A535" s="603" t="s">
        <v>2469</v>
      </c>
      <c r="B535" s="1708"/>
      <c r="C535" s="604"/>
      <c r="D535" s="605"/>
      <c r="E535" s="605"/>
      <c r="F535" s="606"/>
      <c r="G535" s="605"/>
      <c r="H535" s="605"/>
      <c r="I535" s="607"/>
      <c r="J535" s="1714">
        <v>119</v>
      </c>
      <c r="K535" s="1711">
        <f>J535/159</f>
        <v>0.74842767295597479</v>
      </c>
      <c r="L535" s="1712">
        <v>1081.58</v>
      </c>
      <c r="M535" s="1712">
        <f>L535*K535</f>
        <v>809.4844025157231</v>
      </c>
      <c r="N535" s="609">
        <v>1</v>
      </c>
      <c r="O535" s="1712">
        <f t="shared" si="441"/>
        <v>809.48</v>
      </c>
      <c r="P535" s="1712">
        <f t="shared" si="442"/>
        <v>195</v>
      </c>
      <c r="Q535" s="1713">
        <f t="shared" si="443"/>
        <v>1004.48</v>
      </c>
    </row>
    <row r="536" spans="1:17" ht="17.25" thickBot="1" x14ac:dyDescent="0.3">
      <c r="A536" s="599" t="s">
        <v>2470</v>
      </c>
      <c r="B536" s="1708"/>
      <c r="C536" s="604"/>
      <c r="D536" s="605"/>
      <c r="E536" s="605"/>
      <c r="F536" s="606"/>
      <c r="G536" s="605"/>
      <c r="H536" s="605"/>
      <c r="I536" s="607"/>
      <c r="J536" s="1714">
        <v>71</v>
      </c>
      <c r="K536" s="1711">
        <f>J536/159</f>
        <v>0.44654088050314467</v>
      </c>
      <c r="L536" s="1712">
        <v>1375</v>
      </c>
      <c r="M536" s="1712">
        <f>L536*K536</f>
        <v>613.99371069182394</v>
      </c>
      <c r="N536" s="609">
        <v>1</v>
      </c>
      <c r="O536" s="1712">
        <f t="shared" si="441"/>
        <v>613.99</v>
      </c>
      <c r="P536" s="1712">
        <f t="shared" si="442"/>
        <v>147.91</v>
      </c>
      <c r="Q536" s="1713">
        <f t="shared" si="443"/>
        <v>761.9</v>
      </c>
    </row>
    <row r="537" spans="1:17" ht="17.25" thickBot="1" x14ac:dyDescent="0.3">
      <c r="A537" s="597" t="s">
        <v>1955</v>
      </c>
      <c r="B537" s="1755">
        <f>B538</f>
        <v>0</v>
      </c>
      <c r="C537" s="1732">
        <f>C538</f>
        <v>0</v>
      </c>
      <c r="D537" s="1726"/>
      <c r="E537" s="1726"/>
      <c r="F537" s="1736"/>
      <c r="G537" s="1726">
        <f>G538</f>
        <v>0</v>
      </c>
      <c r="H537" s="1726">
        <f>H538</f>
        <v>0</v>
      </c>
      <c r="I537" s="1727">
        <f>I538</f>
        <v>0</v>
      </c>
      <c r="J537" s="1725">
        <f>J538</f>
        <v>138</v>
      </c>
      <c r="K537" s="1732">
        <f>K538</f>
        <v>0.86792452830188682</v>
      </c>
      <c r="L537" s="1726"/>
      <c r="M537" s="1726"/>
      <c r="N537" s="1736"/>
      <c r="O537" s="1726">
        <f>O538</f>
        <v>1569.81</v>
      </c>
      <c r="P537" s="1726">
        <f>P538</f>
        <v>378.15999999999997</v>
      </c>
      <c r="Q537" s="1727">
        <f>Q538</f>
        <v>1947.9699999999998</v>
      </c>
    </row>
    <row r="538" spans="1:17" s="738" customFormat="1" ht="33" x14ac:dyDescent="0.25">
      <c r="A538" s="734" t="s">
        <v>8</v>
      </c>
      <c r="B538" s="1756">
        <f>SUM(B539:B544)</f>
        <v>0</v>
      </c>
      <c r="C538" s="1729">
        <f>SUM(C539:C544)</f>
        <v>0</v>
      </c>
      <c r="D538" s="1730"/>
      <c r="E538" s="1730"/>
      <c r="F538" s="1734"/>
      <c r="G538" s="1730">
        <f>SUM(G539:G544)</f>
        <v>0</v>
      </c>
      <c r="H538" s="1730">
        <f t="shared" ref="H538" si="444">SUM(H539:H544)</f>
        <v>0</v>
      </c>
      <c r="I538" s="1735">
        <f t="shared" ref="I538" si="445">SUM(I539:I544)</f>
        <v>0</v>
      </c>
      <c r="J538" s="1728">
        <f>SUM(J539:J544)</f>
        <v>138</v>
      </c>
      <c r="K538" s="1729">
        <f>SUM(K539:K544)</f>
        <v>0.86792452830188682</v>
      </c>
      <c r="L538" s="1730"/>
      <c r="M538" s="1730"/>
      <c r="N538" s="1734"/>
      <c r="O538" s="1730">
        <f>SUM(O539:O544)</f>
        <v>1569.81</v>
      </c>
      <c r="P538" s="1730">
        <f t="shared" ref="P538:Q538" si="446">SUM(P539:P544)</f>
        <v>378.15999999999997</v>
      </c>
      <c r="Q538" s="1735">
        <f t="shared" si="446"/>
        <v>1947.9699999999998</v>
      </c>
    </row>
    <row r="539" spans="1:17" x14ac:dyDescent="0.25">
      <c r="A539" s="603" t="s">
        <v>1953</v>
      </c>
      <c r="B539" s="741"/>
      <c r="C539" s="604"/>
      <c r="D539" s="605"/>
      <c r="E539" s="605"/>
      <c r="F539" s="606"/>
      <c r="G539" s="605"/>
      <c r="H539" s="605"/>
      <c r="I539" s="607"/>
      <c r="J539" s="739">
        <v>8</v>
      </c>
      <c r="K539" s="604">
        <f t="shared" ref="K539:K544" si="447">J539/159</f>
        <v>5.0314465408805034E-2</v>
      </c>
      <c r="L539" s="605">
        <v>3100</v>
      </c>
      <c r="M539" s="605">
        <f>K539*L539</f>
        <v>155.9748427672956</v>
      </c>
      <c r="N539" s="606">
        <v>1</v>
      </c>
      <c r="O539" s="605">
        <f t="shared" ref="O539:O544" si="448">ROUND(M539*N539,2)</f>
        <v>155.97</v>
      </c>
      <c r="P539" s="605">
        <f t="shared" ref="P539:P544" si="449">ROUND(O539*0.2409,2)</f>
        <v>37.57</v>
      </c>
      <c r="Q539" s="607">
        <f t="shared" ref="Q539:Q544" si="450">O539+P539</f>
        <v>193.54</v>
      </c>
    </row>
    <row r="540" spans="1:17" x14ac:dyDescent="0.25">
      <c r="A540" s="603" t="s">
        <v>1956</v>
      </c>
      <c r="B540" s="741"/>
      <c r="C540" s="604"/>
      <c r="D540" s="605"/>
      <c r="E540" s="605"/>
      <c r="F540" s="606"/>
      <c r="G540" s="605"/>
      <c r="H540" s="605"/>
      <c r="I540" s="607"/>
      <c r="J540" s="739">
        <v>32</v>
      </c>
      <c r="K540" s="604">
        <f t="shared" si="447"/>
        <v>0.20125786163522014</v>
      </c>
      <c r="L540" s="605">
        <v>1600</v>
      </c>
      <c r="M540" s="605">
        <f t="shared" ref="M540:M544" si="451">K540*L540</f>
        <v>322.01257861635224</v>
      </c>
      <c r="N540" s="606">
        <v>1</v>
      </c>
      <c r="O540" s="605">
        <f t="shared" si="448"/>
        <v>322.01</v>
      </c>
      <c r="P540" s="605">
        <f t="shared" si="449"/>
        <v>77.569999999999993</v>
      </c>
      <c r="Q540" s="607">
        <f t="shared" si="450"/>
        <v>399.58</v>
      </c>
    </row>
    <row r="541" spans="1:17" x14ac:dyDescent="0.25">
      <c r="A541" s="603" t="s">
        <v>707</v>
      </c>
      <c r="B541" s="741"/>
      <c r="C541" s="604"/>
      <c r="D541" s="605"/>
      <c r="E541" s="605"/>
      <c r="F541" s="606"/>
      <c r="G541" s="605"/>
      <c r="H541" s="605"/>
      <c r="I541" s="607"/>
      <c r="J541" s="739">
        <v>16</v>
      </c>
      <c r="K541" s="604">
        <f t="shared" si="447"/>
        <v>0.10062893081761007</v>
      </c>
      <c r="L541" s="605">
        <v>2000</v>
      </c>
      <c r="M541" s="605">
        <f t="shared" si="451"/>
        <v>201.25786163522014</v>
      </c>
      <c r="N541" s="606">
        <v>1</v>
      </c>
      <c r="O541" s="605">
        <f t="shared" si="448"/>
        <v>201.26</v>
      </c>
      <c r="P541" s="605">
        <f t="shared" si="449"/>
        <v>48.48</v>
      </c>
      <c r="Q541" s="607">
        <f t="shared" si="450"/>
        <v>249.73999999999998</v>
      </c>
    </row>
    <row r="542" spans="1:17" x14ac:dyDescent="0.25">
      <c r="A542" s="603" t="s">
        <v>707</v>
      </c>
      <c r="B542" s="741"/>
      <c r="C542" s="604"/>
      <c r="D542" s="605"/>
      <c r="E542" s="605"/>
      <c r="F542" s="606"/>
      <c r="G542" s="605"/>
      <c r="H542" s="605"/>
      <c r="I542" s="607"/>
      <c r="J542" s="739">
        <v>34</v>
      </c>
      <c r="K542" s="604">
        <f t="shared" si="447"/>
        <v>0.21383647798742139</v>
      </c>
      <c r="L542" s="605">
        <v>2000</v>
      </c>
      <c r="M542" s="605">
        <f t="shared" si="451"/>
        <v>427.67295597484281</v>
      </c>
      <c r="N542" s="606">
        <v>1</v>
      </c>
      <c r="O542" s="605">
        <f t="shared" si="448"/>
        <v>427.67</v>
      </c>
      <c r="P542" s="605">
        <f t="shared" si="449"/>
        <v>103.03</v>
      </c>
      <c r="Q542" s="607">
        <f t="shared" si="450"/>
        <v>530.70000000000005</v>
      </c>
    </row>
    <row r="543" spans="1:17" x14ac:dyDescent="0.25">
      <c r="A543" s="603" t="s">
        <v>707</v>
      </c>
      <c r="B543" s="741"/>
      <c r="C543" s="604"/>
      <c r="D543" s="605"/>
      <c r="E543" s="605"/>
      <c r="F543" s="606"/>
      <c r="G543" s="605"/>
      <c r="H543" s="605"/>
      <c r="I543" s="607"/>
      <c r="J543" s="739">
        <v>16</v>
      </c>
      <c r="K543" s="604">
        <f t="shared" si="447"/>
        <v>0.10062893081761007</v>
      </c>
      <c r="L543" s="605">
        <v>2000</v>
      </c>
      <c r="M543" s="605">
        <f t="shared" si="451"/>
        <v>201.25786163522014</v>
      </c>
      <c r="N543" s="606">
        <v>1</v>
      </c>
      <c r="O543" s="605">
        <f t="shared" si="448"/>
        <v>201.26</v>
      </c>
      <c r="P543" s="605">
        <f t="shared" si="449"/>
        <v>48.48</v>
      </c>
      <c r="Q543" s="607">
        <f t="shared" si="450"/>
        <v>249.73999999999998</v>
      </c>
    </row>
    <row r="544" spans="1:17" ht="17.25" thickBot="1" x14ac:dyDescent="0.3">
      <c r="A544" s="603" t="s">
        <v>1957</v>
      </c>
      <c r="B544" s="741"/>
      <c r="C544" s="604"/>
      <c r="D544" s="605"/>
      <c r="E544" s="605"/>
      <c r="F544" s="606"/>
      <c r="G544" s="605"/>
      <c r="H544" s="605"/>
      <c r="I544" s="607"/>
      <c r="J544" s="739">
        <v>32</v>
      </c>
      <c r="K544" s="604">
        <f t="shared" si="447"/>
        <v>0.20125786163522014</v>
      </c>
      <c r="L544" s="605">
        <v>1300</v>
      </c>
      <c r="M544" s="605">
        <f t="shared" si="451"/>
        <v>261.63522012578619</v>
      </c>
      <c r="N544" s="606">
        <v>1</v>
      </c>
      <c r="O544" s="605">
        <f t="shared" si="448"/>
        <v>261.64</v>
      </c>
      <c r="P544" s="605">
        <f t="shared" si="449"/>
        <v>63.03</v>
      </c>
      <c r="Q544" s="607">
        <f t="shared" si="450"/>
        <v>324.66999999999996</v>
      </c>
    </row>
    <row r="545" spans="1:17" ht="17.25" thickBot="1" x14ac:dyDescent="0.3">
      <c r="A545" s="597" t="s">
        <v>1958</v>
      </c>
      <c r="B545" s="1755">
        <f>B546</f>
        <v>0</v>
      </c>
      <c r="C545" s="1732">
        <f>C546</f>
        <v>0</v>
      </c>
      <c r="D545" s="1726"/>
      <c r="E545" s="1726"/>
      <c r="F545" s="1736"/>
      <c r="G545" s="1726">
        <f>G546</f>
        <v>0</v>
      </c>
      <c r="H545" s="1726">
        <f>H546</f>
        <v>0</v>
      </c>
      <c r="I545" s="1727">
        <f>I546</f>
        <v>0</v>
      </c>
      <c r="J545" s="1725">
        <f>J546</f>
        <v>40</v>
      </c>
      <c r="K545" s="1732">
        <f>K546</f>
        <v>0.25157232704402516</v>
      </c>
      <c r="L545" s="1726"/>
      <c r="M545" s="1726"/>
      <c r="N545" s="1736"/>
      <c r="O545" s="1726">
        <f>O546</f>
        <v>150.94</v>
      </c>
      <c r="P545" s="1726">
        <f>P546</f>
        <v>36.36</v>
      </c>
      <c r="Q545" s="1727">
        <f>Q546</f>
        <v>187.3</v>
      </c>
    </row>
    <row r="546" spans="1:17" ht="33" x14ac:dyDescent="0.25">
      <c r="A546" s="734" t="s">
        <v>8</v>
      </c>
      <c r="B546" s="1756">
        <f>SUM(B547)</f>
        <v>0</v>
      </c>
      <c r="C546" s="1729">
        <f>SUM(C547)</f>
        <v>0</v>
      </c>
      <c r="D546" s="1730"/>
      <c r="E546" s="1730"/>
      <c r="F546" s="1734"/>
      <c r="G546" s="1730">
        <f>SUM(G547)</f>
        <v>0</v>
      </c>
      <c r="H546" s="1730">
        <f t="shared" ref="H546" si="452">SUM(H547)</f>
        <v>0</v>
      </c>
      <c r="I546" s="1735">
        <f t="shared" ref="I546" si="453">SUM(I547)</f>
        <v>0</v>
      </c>
      <c r="J546" s="1728">
        <f>SUM(J547)</f>
        <v>40</v>
      </c>
      <c r="K546" s="1729">
        <f>SUM(K547)</f>
        <v>0.25157232704402516</v>
      </c>
      <c r="L546" s="1730"/>
      <c r="M546" s="1730"/>
      <c r="N546" s="1734"/>
      <c r="O546" s="1730">
        <f>SUM(O547)</f>
        <v>150.94</v>
      </c>
      <c r="P546" s="1730">
        <f t="shared" ref="P546:Q546" si="454">SUM(P547)</f>
        <v>36.36</v>
      </c>
      <c r="Q546" s="1735">
        <f t="shared" si="454"/>
        <v>187.3</v>
      </c>
    </row>
    <row r="547" spans="1:17" ht="17.25" thickBot="1" x14ac:dyDescent="0.3">
      <c r="A547" s="603" t="s">
        <v>1959</v>
      </c>
      <c r="B547" s="741"/>
      <c r="C547" s="604"/>
      <c r="D547" s="605"/>
      <c r="E547" s="605"/>
      <c r="F547" s="606"/>
      <c r="G547" s="605"/>
      <c r="H547" s="605"/>
      <c r="I547" s="607"/>
      <c r="J547" s="739">
        <v>40</v>
      </c>
      <c r="K547" s="604">
        <f t="shared" ref="K547" si="455">J547/159</f>
        <v>0.25157232704402516</v>
      </c>
      <c r="L547" s="605">
        <v>2000</v>
      </c>
      <c r="M547" s="605">
        <f t="shared" ref="M547" si="456">K547*L547</f>
        <v>503.14465408805029</v>
      </c>
      <c r="N547" s="606">
        <v>0.3</v>
      </c>
      <c r="O547" s="605">
        <f t="shared" ref="O547" si="457">ROUND(M547*N547,2)</f>
        <v>150.94</v>
      </c>
      <c r="P547" s="605">
        <f t="shared" ref="P547" si="458">ROUND(O547*0.2409,2)</f>
        <v>36.36</v>
      </c>
      <c r="Q547" s="607">
        <f t="shared" ref="Q547" si="459">O547+P547</f>
        <v>187.3</v>
      </c>
    </row>
    <row r="548" spans="1:17" ht="17.25" thickBot="1" x14ac:dyDescent="0.3">
      <c r="A548" s="597" t="s">
        <v>1960</v>
      </c>
      <c r="B548" s="1755">
        <f>B549+B565+B602+B617</f>
        <v>776</v>
      </c>
      <c r="C548" s="1732">
        <f>C549+C565+C602+C617</f>
        <v>4.8805031446540879</v>
      </c>
      <c r="D548" s="1726"/>
      <c r="E548" s="1726"/>
      <c r="F548" s="1736"/>
      <c r="G548" s="1732">
        <f>G549+G565+G602+G617</f>
        <v>2361.2200000000003</v>
      </c>
      <c r="H548" s="1732">
        <f>H549+H565+H602+H617</f>
        <v>568.7700000000001</v>
      </c>
      <c r="I548" s="1733">
        <f>I549+I565+I602+I617</f>
        <v>2929.9900000000007</v>
      </c>
      <c r="J548" s="1725">
        <f>J549+J565+J602+J617</f>
        <v>2996.9959720000002</v>
      </c>
      <c r="K548" s="1732">
        <f>K549+K565+K602+K617</f>
        <v>18.849031270440253</v>
      </c>
      <c r="L548" s="1726"/>
      <c r="M548" s="1726"/>
      <c r="N548" s="1736"/>
      <c r="O548" s="1732">
        <f>O549+O565+O602+O617</f>
        <v>18108.22</v>
      </c>
      <c r="P548" s="1732">
        <f>P549+P565+P602+P617</f>
        <v>4362.329999999999</v>
      </c>
      <c r="Q548" s="1733">
        <f>Q549+Q565+Q602+Q617</f>
        <v>22470.550000000003</v>
      </c>
    </row>
    <row r="549" spans="1:17" ht="33" x14ac:dyDescent="0.25">
      <c r="A549" s="734" t="s">
        <v>1898</v>
      </c>
      <c r="B549" s="1756">
        <f>SUM(B550:B564)</f>
        <v>200</v>
      </c>
      <c r="C549" s="1729">
        <f>SUM(C550:C564)</f>
        <v>1.2578616352201257</v>
      </c>
      <c r="D549" s="1730"/>
      <c r="E549" s="1730"/>
      <c r="F549" s="1734"/>
      <c r="G549" s="1730">
        <f>SUM(G550:G564)</f>
        <v>913.36</v>
      </c>
      <c r="H549" s="1730">
        <f>SUM(H550:H564)</f>
        <v>220.02</v>
      </c>
      <c r="I549" s="1735">
        <f>SUM(I550:I564)</f>
        <v>1133.3800000000001</v>
      </c>
      <c r="J549" s="1728">
        <f>SUM(J550:J564)</f>
        <v>707.00102099999992</v>
      </c>
      <c r="K549" s="1729">
        <f>SUM(K550:K564)</f>
        <v>4.4465473018867927</v>
      </c>
      <c r="L549" s="1730"/>
      <c r="M549" s="1730"/>
      <c r="N549" s="1734"/>
      <c r="O549" s="1730">
        <f>SUM(O550:O564)</f>
        <v>6395.9000000000015</v>
      </c>
      <c r="P549" s="1730">
        <f>SUM(P550:P564)</f>
        <v>1540.7800000000002</v>
      </c>
      <c r="Q549" s="1735">
        <f>SUM(Q550:Q564)</f>
        <v>7936.6800000000012</v>
      </c>
    </row>
    <row r="550" spans="1:17" x14ac:dyDescent="0.25">
      <c r="A550" s="603" t="s">
        <v>1921</v>
      </c>
      <c r="B550" s="1757">
        <v>25</v>
      </c>
      <c r="C550" s="604">
        <f t="shared" ref="C550:C561" si="460">B550/159</f>
        <v>0.15723270440251572</v>
      </c>
      <c r="D550" s="605">
        <v>9.2629999999999999</v>
      </c>
      <c r="E550" s="605">
        <f>C550*D550*159</f>
        <v>231.57499999999996</v>
      </c>
      <c r="F550" s="609">
        <v>0.5</v>
      </c>
      <c r="G550" s="605">
        <f>ROUND(E550*F550,2)</f>
        <v>115.79</v>
      </c>
      <c r="H550" s="605">
        <f t="shared" ref="H550:H611" si="461">ROUND(G550*0.2409,2)</f>
        <v>27.89</v>
      </c>
      <c r="I550" s="607">
        <f>G550+H550</f>
        <v>143.68</v>
      </c>
      <c r="J550" s="739">
        <v>50</v>
      </c>
      <c r="K550" s="604">
        <f t="shared" ref="K550:K613" si="462">J550/159</f>
        <v>0.31446540880503143</v>
      </c>
      <c r="L550" s="605">
        <v>9.2629999999999999</v>
      </c>
      <c r="M550" s="605">
        <f t="shared" ref="M550:M614" si="463">K550*L550*159</f>
        <v>463.14999999999992</v>
      </c>
      <c r="N550" s="609">
        <v>1</v>
      </c>
      <c r="O550" s="605">
        <f t="shared" ref="O550:O564" si="464">ROUND(M550*N550,2)</f>
        <v>463.15</v>
      </c>
      <c r="P550" s="605">
        <f t="shared" ref="P550:P613" si="465">ROUND(O550*0.2409,2)</f>
        <v>111.57</v>
      </c>
      <c r="Q550" s="607">
        <f t="shared" ref="Q550:Q564" si="466">O550+P550</f>
        <v>574.72</v>
      </c>
    </row>
    <row r="551" spans="1:17" x14ac:dyDescent="0.25">
      <c r="A551" s="603" t="s">
        <v>1921</v>
      </c>
      <c r="B551" s="741"/>
      <c r="C551" s="604"/>
      <c r="D551" s="605"/>
      <c r="E551" s="605"/>
      <c r="F551" s="609"/>
      <c r="G551" s="605"/>
      <c r="H551" s="605"/>
      <c r="I551" s="607"/>
      <c r="J551" s="739">
        <v>25</v>
      </c>
      <c r="K551" s="604">
        <f t="shared" si="462"/>
        <v>0.15723270440251572</v>
      </c>
      <c r="L551" s="605">
        <v>9.2629999999999999</v>
      </c>
      <c r="M551" s="605">
        <f t="shared" si="463"/>
        <v>231.57499999999996</v>
      </c>
      <c r="N551" s="609">
        <v>1</v>
      </c>
      <c r="O551" s="605">
        <f t="shared" si="464"/>
        <v>231.58</v>
      </c>
      <c r="P551" s="605">
        <f t="shared" si="465"/>
        <v>55.79</v>
      </c>
      <c r="Q551" s="607">
        <f t="shared" si="466"/>
        <v>287.37</v>
      </c>
    </row>
    <row r="552" spans="1:17" x14ac:dyDescent="0.25">
      <c r="A552" s="603" t="s">
        <v>1921</v>
      </c>
      <c r="B552" s="1757">
        <v>25</v>
      </c>
      <c r="C552" s="604">
        <f t="shared" si="460"/>
        <v>0.15723270440251572</v>
      </c>
      <c r="D552" s="605">
        <v>9.2629999999999999</v>
      </c>
      <c r="E552" s="605">
        <f>C552*D552*159</f>
        <v>231.57499999999996</v>
      </c>
      <c r="F552" s="609">
        <v>0.5</v>
      </c>
      <c r="G552" s="605">
        <f>ROUND(E552*F552,2)</f>
        <v>115.79</v>
      </c>
      <c r="H552" s="605">
        <f t="shared" si="461"/>
        <v>27.89</v>
      </c>
      <c r="I552" s="607">
        <f>G552+H552</f>
        <v>143.68</v>
      </c>
      <c r="J552" s="739">
        <v>74.999504999999999</v>
      </c>
      <c r="K552" s="604">
        <f t="shared" si="462"/>
        <v>0.47169499999999998</v>
      </c>
      <c r="L552" s="605">
        <v>9.2629999999999999</v>
      </c>
      <c r="M552" s="605">
        <f t="shared" si="463"/>
        <v>694.72041481499991</v>
      </c>
      <c r="N552" s="609">
        <v>1</v>
      </c>
      <c r="O552" s="605">
        <f t="shared" si="464"/>
        <v>694.72</v>
      </c>
      <c r="P552" s="605">
        <f t="shared" si="465"/>
        <v>167.36</v>
      </c>
      <c r="Q552" s="607">
        <f t="shared" si="466"/>
        <v>862.08</v>
      </c>
    </row>
    <row r="553" spans="1:17" x14ac:dyDescent="0.25">
      <c r="A553" s="603" t="s">
        <v>1921</v>
      </c>
      <c r="B553" s="1757">
        <v>34</v>
      </c>
      <c r="C553" s="604">
        <f t="shared" si="460"/>
        <v>0.21383647798742139</v>
      </c>
      <c r="D553" s="605">
        <v>9.1739999999999995</v>
      </c>
      <c r="E553" s="605">
        <f>C553*D553*159</f>
        <v>311.916</v>
      </c>
      <c r="F553" s="609">
        <v>0.5</v>
      </c>
      <c r="G553" s="605">
        <f>ROUND(E553*F553,2)</f>
        <v>155.96</v>
      </c>
      <c r="H553" s="605">
        <f t="shared" si="461"/>
        <v>37.57</v>
      </c>
      <c r="I553" s="607">
        <f>G553+H553</f>
        <v>193.53</v>
      </c>
      <c r="J553" s="739">
        <v>115.99999999999999</v>
      </c>
      <c r="K553" s="604">
        <f t="shared" si="462"/>
        <v>0.72955974842767291</v>
      </c>
      <c r="L553" s="605">
        <v>9.1739999999999995</v>
      </c>
      <c r="M553" s="605">
        <f t="shared" si="463"/>
        <v>1064.184</v>
      </c>
      <c r="N553" s="609">
        <v>1</v>
      </c>
      <c r="O553" s="605">
        <f t="shared" si="464"/>
        <v>1064.18</v>
      </c>
      <c r="P553" s="605">
        <f t="shared" si="465"/>
        <v>256.36</v>
      </c>
      <c r="Q553" s="607">
        <f t="shared" si="466"/>
        <v>1320.54</v>
      </c>
    </row>
    <row r="554" spans="1:17" x14ac:dyDescent="0.25">
      <c r="A554" s="603" t="s">
        <v>1921</v>
      </c>
      <c r="B554" s="1757">
        <v>25</v>
      </c>
      <c r="C554" s="604">
        <f t="shared" si="460"/>
        <v>0.15723270440251572</v>
      </c>
      <c r="D554" s="605">
        <v>9.1739999999999995</v>
      </c>
      <c r="E554" s="605">
        <f>C554*D554*159</f>
        <v>229.35</v>
      </c>
      <c r="F554" s="609">
        <v>0.5</v>
      </c>
      <c r="G554" s="605">
        <f>ROUND(E554*F554,2)</f>
        <v>114.68</v>
      </c>
      <c r="H554" s="605">
        <f t="shared" si="461"/>
        <v>27.63</v>
      </c>
      <c r="I554" s="607">
        <f>G554+H554</f>
        <v>142.31</v>
      </c>
      <c r="J554" s="739">
        <v>91</v>
      </c>
      <c r="K554" s="604">
        <f t="shared" si="462"/>
        <v>0.57232704402515722</v>
      </c>
      <c r="L554" s="605">
        <v>9.1739999999999995</v>
      </c>
      <c r="M554" s="605">
        <f t="shared" si="463"/>
        <v>834.83399999999995</v>
      </c>
      <c r="N554" s="609">
        <v>1</v>
      </c>
      <c r="O554" s="605">
        <f t="shared" si="464"/>
        <v>834.83</v>
      </c>
      <c r="P554" s="605">
        <f t="shared" si="465"/>
        <v>201.11</v>
      </c>
      <c r="Q554" s="607">
        <f t="shared" si="466"/>
        <v>1035.94</v>
      </c>
    </row>
    <row r="555" spans="1:17" x14ac:dyDescent="0.25">
      <c r="A555" s="603" t="s">
        <v>1921</v>
      </c>
      <c r="B555" s="741"/>
      <c r="C555" s="604"/>
      <c r="D555" s="605"/>
      <c r="E555" s="605"/>
      <c r="F555" s="609"/>
      <c r="G555" s="605"/>
      <c r="H555" s="605"/>
      <c r="I555" s="607"/>
      <c r="J555" s="739">
        <v>74.999982000000003</v>
      </c>
      <c r="K555" s="604">
        <f t="shared" si="462"/>
        <v>0.47169800000000001</v>
      </c>
      <c r="L555" s="605">
        <v>9.2629999999999999</v>
      </c>
      <c r="M555" s="605">
        <f t="shared" si="463"/>
        <v>694.72483326600002</v>
      </c>
      <c r="N555" s="609">
        <v>1</v>
      </c>
      <c r="O555" s="605">
        <f t="shared" si="464"/>
        <v>694.72</v>
      </c>
      <c r="P555" s="605">
        <f t="shared" si="465"/>
        <v>167.36</v>
      </c>
      <c r="Q555" s="607">
        <f t="shared" si="466"/>
        <v>862.08</v>
      </c>
    </row>
    <row r="556" spans="1:17" x14ac:dyDescent="0.25">
      <c r="A556" s="603" t="s">
        <v>1921</v>
      </c>
      <c r="B556" s="741"/>
      <c r="C556" s="604"/>
      <c r="D556" s="605"/>
      <c r="E556" s="605"/>
      <c r="F556" s="609"/>
      <c r="G556" s="605"/>
      <c r="H556" s="605"/>
      <c r="I556" s="607"/>
      <c r="J556" s="739">
        <v>8</v>
      </c>
      <c r="K556" s="604">
        <f t="shared" si="462"/>
        <v>5.0314465408805034E-2</v>
      </c>
      <c r="L556" s="605">
        <v>9.2629999999999999</v>
      </c>
      <c r="M556" s="605">
        <f t="shared" si="463"/>
        <v>74.103999999999999</v>
      </c>
      <c r="N556" s="609">
        <v>1</v>
      </c>
      <c r="O556" s="605">
        <f t="shared" si="464"/>
        <v>74.099999999999994</v>
      </c>
      <c r="P556" s="605">
        <f t="shared" si="465"/>
        <v>17.850000000000001</v>
      </c>
      <c r="Q556" s="607">
        <f t="shared" si="466"/>
        <v>91.949999999999989</v>
      </c>
    </row>
    <row r="557" spans="1:17" x14ac:dyDescent="0.25">
      <c r="A557" s="603" t="s">
        <v>1921</v>
      </c>
      <c r="B557" s="1757">
        <v>25</v>
      </c>
      <c r="C557" s="604">
        <f t="shared" si="460"/>
        <v>0.15723270440251572</v>
      </c>
      <c r="D557" s="605">
        <v>9.2629999999999999</v>
      </c>
      <c r="E557" s="605">
        <f>C557*D557*159</f>
        <v>231.57499999999996</v>
      </c>
      <c r="F557" s="609">
        <v>0.5</v>
      </c>
      <c r="G557" s="605">
        <f>ROUND(E557*F557,2)</f>
        <v>115.79</v>
      </c>
      <c r="H557" s="605">
        <f t="shared" si="461"/>
        <v>27.89</v>
      </c>
      <c r="I557" s="607">
        <f>G557+H557</f>
        <v>143.68</v>
      </c>
      <c r="J557" s="739">
        <v>25</v>
      </c>
      <c r="K557" s="604">
        <f t="shared" si="462"/>
        <v>0.15723270440251572</v>
      </c>
      <c r="L557" s="605">
        <v>9.2629999999999999</v>
      </c>
      <c r="M557" s="605">
        <f t="shared" si="463"/>
        <v>231.57499999999996</v>
      </c>
      <c r="N557" s="609">
        <v>1</v>
      </c>
      <c r="O557" s="605">
        <f t="shared" si="464"/>
        <v>231.58</v>
      </c>
      <c r="P557" s="605">
        <f t="shared" si="465"/>
        <v>55.79</v>
      </c>
      <c r="Q557" s="607">
        <f t="shared" si="466"/>
        <v>287.37</v>
      </c>
    </row>
    <row r="558" spans="1:17" x14ac:dyDescent="0.25">
      <c r="A558" s="603" t="s">
        <v>1921</v>
      </c>
      <c r="B558" s="741"/>
      <c r="C558" s="604"/>
      <c r="D558" s="605"/>
      <c r="E558" s="605"/>
      <c r="F558" s="609"/>
      <c r="G558" s="605"/>
      <c r="H558" s="605"/>
      <c r="I558" s="607"/>
      <c r="J558" s="739">
        <v>25</v>
      </c>
      <c r="K558" s="604">
        <f t="shared" si="462"/>
        <v>0.15723270440251572</v>
      </c>
      <c r="L558" s="605">
        <v>9.0839999999999996</v>
      </c>
      <c r="M558" s="605">
        <f t="shared" si="463"/>
        <v>227.09999999999997</v>
      </c>
      <c r="N558" s="609">
        <v>1</v>
      </c>
      <c r="O558" s="605">
        <f t="shared" si="464"/>
        <v>227.1</v>
      </c>
      <c r="P558" s="605">
        <f t="shared" si="465"/>
        <v>54.71</v>
      </c>
      <c r="Q558" s="607">
        <f t="shared" si="466"/>
        <v>281.81</v>
      </c>
    </row>
    <row r="559" spans="1:17" x14ac:dyDescent="0.25">
      <c r="A559" s="603" t="s">
        <v>1921</v>
      </c>
      <c r="B559" s="741"/>
      <c r="C559" s="604"/>
      <c r="D559" s="605"/>
      <c r="E559" s="605"/>
      <c r="F559" s="609"/>
      <c r="G559" s="605"/>
      <c r="H559" s="605"/>
      <c r="I559" s="607"/>
      <c r="J559" s="739">
        <v>74.999982000000003</v>
      </c>
      <c r="K559" s="604">
        <f t="shared" si="462"/>
        <v>0.47169800000000001</v>
      </c>
      <c r="L559" s="605">
        <v>9.2629999999999999</v>
      </c>
      <c r="M559" s="605">
        <f t="shared" si="463"/>
        <v>694.72483326600002</v>
      </c>
      <c r="N559" s="609">
        <v>1</v>
      </c>
      <c r="O559" s="605">
        <f t="shared" si="464"/>
        <v>694.72</v>
      </c>
      <c r="P559" s="605">
        <f t="shared" si="465"/>
        <v>167.36</v>
      </c>
      <c r="Q559" s="607">
        <f t="shared" si="466"/>
        <v>862.08</v>
      </c>
    </row>
    <row r="560" spans="1:17" x14ac:dyDescent="0.25">
      <c r="A560" s="603" t="s">
        <v>1921</v>
      </c>
      <c r="B560" s="1757">
        <v>16</v>
      </c>
      <c r="C560" s="604">
        <f t="shared" si="460"/>
        <v>0.10062893081761007</v>
      </c>
      <c r="D560" s="605">
        <v>8.9499999999999993</v>
      </c>
      <c r="E560" s="605">
        <f>C560*D560*159</f>
        <v>143.20000000000002</v>
      </c>
      <c r="F560" s="609">
        <v>0.5</v>
      </c>
      <c r="G560" s="605">
        <f>ROUND(E560*F560,2)</f>
        <v>71.599999999999994</v>
      </c>
      <c r="H560" s="605">
        <f t="shared" si="461"/>
        <v>17.25</v>
      </c>
      <c r="I560" s="607">
        <f>G560+H560</f>
        <v>88.85</v>
      </c>
      <c r="J560" s="739">
        <v>9.0008309999999998</v>
      </c>
      <c r="K560" s="604">
        <f t="shared" si="462"/>
        <v>5.6609E-2</v>
      </c>
      <c r="L560" s="605">
        <v>8.9499999999999993</v>
      </c>
      <c r="M560" s="605">
        <f t="shared" si="463"/>
        <v>80.557437449999981</v>
      </c>
      <c r="N560" s="609">
        <v>1</v>
      </c>
      <c r="O560" s="605">
        <f t="shared" si="464"/>
        <v>80.56</v>
      </c>
      <c r="P560" s="605">
        <f t="shared" si="465"/>
        <v>19.41</v>
      </c>
      <c r="Q560" s="607">
        <f t="shared" si="466"/>
        <v>99.97</v>
      </c>
    </row>
    <row r="561" spans="1:17" x14ac:dyDescent="0.25">
      <c r="A561" s="603" t="s">
        <v>1921</v>
      </c>
      <c r="B561" s="1757">
        <v>50</v>
      </c>
      <c r="C561" s="604">
        <f t="shared" si="460"/>
        <v>0.31446540880503143</v>
      </c>
      <c r="D561" s="605">
        <v>8.9499999999999993</v>
      </c>
      <c r="E561" s="605">
        <f>C561*D561*159</f>
        <v>447.49999999999994</v>
      </c>
      <c r="F561" s="609">
        <v>0.5</v>
      </c>
      <c r="G561" s="605">
        <f>ROUND(E561*F561,2)</f>
        <v>223.75</v>
      </c>
      <c r="H561" s="605">
        <f t="shared" si="461"/>
        <v>53.9</v>
      </c>
      <c r="I561" s="607">
        <f>G561+H561</f>
        <v>277.64999999999998</v>
      </c>
      <c r="J561" s="739">
        <v>50</v>
      </c>
      <c r="K561" s="604">
        <f t="shared" si="462"/>
        <v>0.31446540880503143</v>
      </c>
      <c r="L561" s="605">
        <v>8.9499999999999993</v>
      </c>
      <c r="M561" s="605">
        <f t="shared" si="463"/>
        <v>447.49999999999994</v>
      </c>
      <c r="N561" s="609">
        <v>1</v>
      </c>
      <c r="O561" s="605">
        <f t="shared" si="464"/>
        <v>447.5</v>
      </c>
      <c r="P561" s="605">
        <f t="shared" si="465"/>
        <v>107.8</v>
      </c>
      <c r="Q561" s="607">
        <f t="shared" si="466"/>
        <v>555.29999999999995</v>
      </c>
    </row>
    <row r="562" spans="1:17" x14ac:dyDescent="0.25">
      <c r="A562" s="603" t="s">
        <v>1961</v>
      </c>
      <c r="B562" s="741"/>
      <c r="C562" s="604"/>
      <c r="D562" s="605"/>
      <c r="E562" s="605"/>
      <c r="F562" s="609"/>
      <c r="G562" s="605"/>
      <c r="H562" s="605"/>
      <c r="I562" s="607"/>
      <c r="J562" s="739">
        <v>8.0007210000000004</v>
      </c>
      <c r="K562" s="604">
        <f t="shared" si="462"/>
        <v>5.0319000000000003E-2</v>
      </c>
      <c r="L562" s="605">
        <v>11.644</v>
      </c>
      <c r="M562" s="605">
        <f t="shared" si="463"/>
        <v>93.160395324000007</v>
      </c>
      <c r="N562" s="609">
        <v>1</v>
      </c>
      <c r="O562" s="605">
        <f t="shared" si="464"/>
        <v>93.16</v>
      </c>
      <c r="P562" s="605">
        <f t="shared" si="465"/>
        <v>22.44</v>
      </c>
      <c r="Q562" s="607">
        <f t="shared" si="466"/>
        <v>115.6</v>
      </c>
    </row>
    <row r="563" spans="1:17" x14ac:dyDescent="0.25">
      <c r="A563" s="613" t="s">
        <v>198</v>
      </c>
      <c r="B563" s="741"/>
      <c r="C563" s="604"/>
      <c r="D563" s="605"/>
      <c r="E563" s="605"/>
      <c r="F563" s="606"/>
      <c r="G563" s="605"/>
      <c r="H563" s="605"/>
      <c r="I563" s="607"/>
      <c r="J563" s="739">
        <v>25</v>
      </c>
      <c r="K563" s="604">
        <f t="shared" si="462"/>
        <v>0.15723270440251572</v>
      </c>
      <c r="L563" s="605">
        <v>7.52</v>
      </c>
      <c r="M563" s="605">
        <f t="shared" si="463"/>
        <v>188</v>
      </c>
      <c r="N563" s="606">
        <v>1</v>
      </c>
      <c r="O563" s="605">
        <f t="shared" si="464"/>
        <v>188</v>
      </c>
      <c r="P563" s="605">
        <f t="shared" si="465"/>
        <v>45.29</v>
      </c>
      <c r="Q563" s="607">
        <f t="shared" si="466"/>
        <v>233.29</v>
      </c>
    </row>
    <row r="564" spans="1:17" ht="17.25" thickBot="1" x14ac:dyDescent="0.3">
      <c r="A564" s="599" t="s">
        <v>198</v>
      </c>
      <c r="B564" s="741"/>
      <c r="C564" s="604"/>
      <c r="D564" s="605"/>
      <c r="E564" s="605"/>
      <c r="F564" s="606"/>
      <c r="G564" s="605"/>
      <c r="H564" s="605"/>
      <c r="I564" s="607"/>
      <c r="J564" s="739">
        <v>50</v>
      </c>
      <c r="K564" s="604">
        <f t="shared" si="462"/>
        <v>0.31446540880503143</v>
      </c>
      <c r="L564" s="605">
        <v>7.52</v>
      </c>
      <c r="M564" s="605">
        <f t="shared" si="463"/>
        <v>376</v>
      </c>
      <c r="N564" s="606">
        <v>1</v>
      </c>
      <c r="O564" s="605">
        <f t="shared" si="464"/>
        <v>376</v>
      </c>
      <c r="P564" s="605">
        <f t="shared" si="465"/>
        <v>90.58</v>
      </c>
      <c r="Q564" s="607">
        <f t="shared" si="466"/>
        <v>466.58</v>
      </c>
    </row>
    <row r="565" spans="1:17" ht="49.5" x14ac:dyDescent="0.25">
      <c r="A565" s="734" t="s">
        <v>9</v>
      </c>
      <c r="B565" s="1756">
        <f>SUM(B566:B601)</f>
        <v>384</v>
      </c>
      <c r="C565" s="1729">
        <f>SUM(C566:C601)</f>
        <v>2.4150943396226414</v>
      </c>
      <c r="D565" s="1730"/>
      <c r="E565" s="1730"/>
      <c r="F565" s="1734"/>
      <c r="G565" s="1730">
        <f>SUM(G566:G601)</f>
        <v>1097.6600000000003</v>
      </c>
      <c r="H565" s="1730">
        <f>SUM(H566:H601)</f>
        <v>264.39000000000004</v>
      </c>
      <c r="I565" s="1735">
        <f>SUM(I566:I601)</f>
        <v>1362.05</v>
      </c>
      <c r="J565" s="1728">
        <f>SUM(J566:J601)</f>
        <v>1625.9949510000001</v>
      </c>
      <c r="K565" s="1729">
        <f>SUM(K566:K601)</f>
        <v>10.226383339622641</v>
      </c>
      <c r="L565" s="1730"/>
      <c r="M565" s="1730"/>
      <c r="N565" s="1734"/>
      <c r="O565" s="1730">
        <f>SUM(O566:O601)</f>
        <v>9282.02</v>
      </c>
      <c r="P565" s="1730">
        <f>SUM(P566:P601)</f>
        <v>2236.0899999999992</v>
      </c>
      <c r="Q565" s="1735">
        <f>SUM(Q566:Q601)</f>
        <v>11518.109999999999</v>
      </c>
    </row>
    <row r="566" spans="1:17" ht="33" x14ac:dyDescent="0.25">
      <c r="A566" s="603" t="s">
        <v>1277</v>
      </c>
      <c r="B566" s="741"/>
      <c r="C566" s="604"/>
      <c r="D566" s="605"/>
      <c r="E566" s="605"/>
      <c r="F566" s="609"/>
      <c r="G566" s="605"/>
      <c r="H566" s="605"/>
      <c r="I566" s="607"/>
      <c r="J566" s="739">
        <v>47.998919999999998</v>
      </c>
      <c r="K566" s="604">
        <f t="shared" si="462"/>
        <v>0.30187999999999998</v>
      </c>
      <c r="L566" s="605">
        <v>5.9409999999999998</v>
      </c>
      <c r="M566" s="605">
        <f t="shared" si="463"/>
        <v>285.16158372000001</v>
      </c>
      <c r="N566" s="609">
        <v>1</v>
      </c>
      <c r="O566" s="605">
        <f t="shared" ref="O566:O601" si="467">ROUND(M566*N566,2)</f>
        <v>285.16000000000003</v>
      </c>
      <c r="P566" s="605">
        <f t="shared" si="465"/>
        <v>68.7</v>
      </c>
      <c r="Q566" s="607">
        <f t="shared" ref="Q566:Q601" si="468">O566+P566</f>
        <v>353.86</v>
      </c>
    </row>
    <row r="567" spans="1:17" ht="33" x14ac:dyDescent="0.25">
      <c r="A567" s="603" t="s">
        <v>1277</v>
      </c>
      <c r="B567" s="1757">
        <v>24</v>
      </c>
      <c r="C567" s="604">
        <f t="shared" ref="C567:C600" si="469">B567/159</f>
        <v>0.15094339622641509</v>
      </c>
      <c r="D567" s="605">
        <v>5.9409999999999998</v>
      </c>
      <c r="E567" s="605">
        <f>C567*D567*159</f>
        <v>142.584</v>
      </c>
      <c r="F567" s="609">
        <v>0.5</v>
      </c>
      <c r="G567" s="605">
        <f>ROUND(E567*F567,2)</f>
        <v>71.290000000000006</v>
      </c>
      <c r="H567" s="605">
        <f t="shared" si="461"/>
        <v>17.170000000000002</v>
      </c>
      <c r="I567" s="607">
        <f>G567+H567</f>
        <v>88.460000000000008</v>
      </c>
      <c r="J567" s="739">
        <v>24</v>
      </c>
      <c r="K567" s="604">
        <f t="shared" si="462"/>
        <v>0.15094339622641509</v>
      </c>
      <c r="L567" s="605">
        <v>5.9409999999999998</v>
      </c>
      <c r="M567" s="605">
        <f t="shared" si="463"/>
        <v>142.584</v>
      </c>
      <c r="N567" s="609">
        <v>1</v>
      </c>
      <c r="O567" s="605">
        <f t="shared" si="467"/>
        <v>142.58000000000001</v>
      </c>
      <c r="P567" s="605">
        <f t="shared" si="465"/>
        <v>34.35</v>
      </c>
      <c r="Q567" s="607">
        <f t="shared" si="468"/>
        <v>176.93</v>
      </c>
    </row>
    <row r="568" spans="1:17" ht="33" x14ac:dyDescent="0.25">
      <c r="A568" s="603" t="s">
        <v>1277</v>
      </c>
      <c r="B568" s="1757">
        <v>24</v>
      </c>
      <c r="C568" s="604">
        <f t="shared" si="469"/>
        <v>0.15094339622641509</v>
      </c>
      <c r="D568" s="605">
        <v>5.9409999999999998</v>
      </c>
      <c r="E568" s="605">
        <f>C568*D568*159</f>
        <v>142.584</v>
      </c>
      <c r="F568" s="609">
        <v>0.5</v>
      </c>
      <c r="G568" s="605">
        <f>ROUND(E568*F568,2)</f>
        <v>71.290000000000006</v>
      </c>
      <c r="H568" s="605">
        <f t="shared" si="461"/>
        <v>17.170000000000002</v>
      </c>
      <c r="I568" s="607">
        <f>G568+H568</f>
        <v>88.460000000000008</v>
      </c>
      <c r="J568" s="739">
        <v>40</v>
      </c>
      <c r="K568" s="604">
        <f t="shared" si="462"/>
        <v>0.25157232704402516</v>
      </c>
      <c r="L568" s="605">
        <v>5.9409999999999998</v>
      </c>
      <c r="M568" s="605">
        <f t="shared" si="463"/>
        <v>237.64000000000001</v>
      </c>
      <c r="N568" s="609">
        <v>1</v>
      </c>
      <c r="O568" s="605">
        <f t="shared" si="467"/>
        <v>237.64</v>
      </c>
      <c r="P568" s="605">
        <f t="shared" si="465"/>
        <v>57.25</v>
      </c>
      <c r="Q568" s="607">
        <f t="shared" si="468"/>
        <v>294.89</v>
      </c>
    </row>
    <row r="569" spans="1:17" ht="33" x14ac:dyDescent="0.25">
      <c r="A569" s="603" t="s">
        <v>1277</v>
      </c>
      <c r="B569" s="1757">
        <v>24</v>
      </c>
      <c r="C569" s="604">
        <f t="shared" si="469"/>
        <v>0.15094339622641509</v>
      </c>
      <c r="D569" s="605">
        <v>5.9409999999999998</v>
      </c>
      <c r="E569" s="605">
        <f>C569*D569*159</f>
        <v>142.584</v>
      </c>
      <c r="F569" s="609">
        <v>0.5</v>
      </c>
      <c r="G569" s="605">
        <f>ROUND(E569*F569,2)</f>
        <v>71.290000000000006</v>
      </c>
      <c r="H569" s="605">
        <f t="shared" si="461"/>
        <v>17.170000000000002</v>
      </c>
      <c r="I569" s="607">
        <f>G569+H569</f>
        <v>88.460000000000008</v>
      </c>
      <c r="J569" s="739">
        <v>48</v>
      </c>
      <c r="K569" s="604">
        <f t="shared" si="462"/>
        <v>0.30188679245283018</v>
      </c>
      <c r="L569" s="605">
        <v>5.9409999999999998</v>
      </c>
      <c r="M569" s="605">
        <f t="shared" si="463"/>
        <v>285.16800000000001</v>
      </c>
      <c r="N569" s="609">
        <v>1</v>
      </c>
      <c r="O569" s="605">
        <f t="shared" si="467"/>
        <v>285.17</v>
      </c>
      <c r="P569" s="605">
        <f t="shared" si="465"/>
        <v>68.7</v>
      </c>
      <c r="Q569" s="607">
        <f t="shared" si="468"/>
        <v>353.87</v>
      </c>
    </row>
    <row r="570" spans="1:17" ht="33" x14ac:dyDescent="0.25">
      <c r="A570" s="603" t="s">
        <v>1277</v>
      </c>
      <c r="B570" s="741"/>
      <c r="C570" s="604"/>
      <c r="D570" s="605"/>
      <c r="E570" s="605"/>
      <c r="F570" s="609"/>
      <c r="G570" s="605"/>
      <c r="H570" s="605"/>
      <c r="I570" s="607"/>
      <c r="J570" s="739">
        <v>24</v>
      </c>
      <c r="K570" s="604">
        <f t="shared" si="462"/>
        <v>0.15094339622641509</v>
      </c>
      <c r="L570" s="605">
        <v>5.9409999999999998</v>
      </c>
      <c r="M570" s="605">
        <f t="shared" si="463"/>
        <v>142.584</v>
      </c>
      <c r="N570" s="609">
        <v>1</v>
      </c>
      <c r="O570" s="605">
        <f t="shared" si="467"/>
        <v>142.58000000000001</v>
      </c>
      <c r="P570" s="605">
        <f t="shared" si="465"/>
        <v>34.35</v>
      </c>
      <c r="Q570" s="607">
        <f t="shared" si="468"/>
        <v>176.93</v>
      </c>
    </row>
    <row r="571" spans="1:17" ht="33" x14ac:dyDescent="0.25">
      <c r="A571" s="603" t="s">
        <v>1277</v>
      </c>
      <c r="B571" s="741"/>
      <c r="C571" s="604"/>
      <c r="D571" s="605"/>
      <c r="E571" s="605"/>
      <c r="F571" s="609"/>
      <c r="G571" s="605"/>
      <c r="H571" s="605"/>
      <c r="I571" s="607"/>
      <c r="J571" s="739">
        <v>24</v>
      </c>
      <c r="K571" s="604">
        <f t="shared" si="462"/>
        <v>0.15094339622641509</v>
      </c>
      <c r="L571" s="605">
        <v>5.9409999999999998</v>
      </c>
      <c r="M571" s="605">
        <f t="shared" si="463"/>
        <v>142.584</v>
      </c>
      <c r="N571" s="609">
        <v>1</v>
      </c>
      <c r="O571" s="605">
        <f t="shared" si="467"/>
        <v>142.58000000000001</v>
      </c>
      <c r="P571" s="605">
        <f t="shared" si="465"/>
        <v>34.35</v>
      </c>
      <c r="Q571" s="607">
        <f t="shared" si="468"/>
        <v>176.93</v>
      </c>
    </row>
    <row r="572" spans="1:17" ht="33" x14ac:dyDescent="0.25">
      <c r="A572" s="603" t="s">
        <v>1277</v>
      </c>
      <c r="B572" s="1757">
        <v>24</v>
      </c>
      <c r="C572" s="604">
        <f t="shared" si="469"/>
        <v>0.15094339622641509</v>
      </c>
      <c r="D572" s="605">
        <v>5.9409999999999998</v>
      </c>
      <c r="E572" s="605">
        <f>C572*D572*159</f>
        <v>142.584</v>
      </c>
      <c r="F572" s="609">
        <v>0.5</v>
      </c>
      <c r="G572" s="605">
        <f>ROUND(E572*F572,2)</f>
        <v>71.290000000000006</v>
      </c>
      <c r="H572" s="605">
        <f t="shared" si="461"/>
        <v>17.170000000000002</v>
      </c>
      <c r="I572" s="607">
        <f>G572+H572</f>
        <v>88.460000000000008</v>
      </c>
      <c r="J572" s="739">
        <v>48</v>
      </c>
      <c r="K572" s="604">
        <f t="shared" si="462"/>
        <v>0.30188679245283018</v>
      </c>
      <c r="L572" s="605">
        <v>5.9409999999999998</v>
      </c>
      <c r="M572" s="605">
        <f t="shared" si="463"/>
        <v>285.16800000000001</v>
      </c>
      <c r="N572" s="609">
        <v>1</v>
      </c>
      <c r="O572" s="605">
        <f t="shared" si="467"/>
        <v>285.17</v>
      </c>
      <c r="P572" s="605">
        <f t="shared" si="465"/>
        <v>68.7</v>
      </c>
      <c r="Q572" s="607">
        <f t="shared" si="468"/>
        <v>353.87</v>
      </c>
    </row>
    <row r="573" spans="1:17" ht="33" x14ac:dyDescent="0.25">
      <c r="A573" s="603" t="s">
        <v>1277</v>
      </c>
      <c r="B573" s="1757">
        <v>24</v>
      </c>
      <c r="C573" s="604">
        <f t="shared" si="469"/>
        <v>0.15094339622641509</v>
      </c>
      <c r="D573" s="605">
        <v>5.9409999999999998</v>
      </c>
      <c r="E573" s="605">
        <f>C573*D573*159</f>
        <v>142.584</v>
      </c>
      <c r="F573" s="609">
        <v>0.5</v>
      </c>
      <c r="G573" s="605">
        <f>ROUND(E573*F573,2)</f>
        <v>71.290000000000006</v>
      </c>
      <c r="H573" s="605">
        <f t="shared" si="461"/>
        <v>17.170000000000002</v>
      </c>
      <c r="I573" s="607">
        <f>G573+H573</f>
        <v>88.460000000000008</v>
      </c>
      <c r="J573" s="739">
        <v>48</v>
      </c>
      <c r="K573" s="604">
        <f t="shared" si="462"/>
        <v>0.30188679245283018</v>
      </c>
      <c r="L573" s="605">
        <v>5.9409999999999998</v>
      </c>
      <c r="M573" s="605">
        <f t="shared" si="463"/>
        <v>285.16800000000001</v>
      </c>
      <c r="N573" s="609">
        <v>1</v>
      </c>
      <c r="O573" s="605">
        <f t="shared" si="467"/>
        <v>285.17</v>
      </c>
      <c r="P573" s="605">
        <f t="shared" si="465"/>
        <v>68.7</v>
      </c>
      <c r="Q573" s="607">
        <f t="shared" si="468"/>
        <v>353.87</v>
      </c>
    </row>
    <row r="574" spans="1:17" ht="33" x14ac:dyDescent="0.25">
      <c r="A574" s="603" t="s">
        <v>1277</v>
      </c>
      <c r="B574" s="741"/>
      <c r="C574" s="604"/>
      <c r="D574" s="605"/>
      <c r="E574" s="605"/>
      <c r="F574" s="609"/>
      <c r="G574" s="605"/>
      <c r="H574" s="605"/>
      <c r="I574" s="607"/>
      <c r="J574" s="739">
        <v>47.998919999999998</v>
      </c>
      <c r="K574" s="604">
        <f t="shared" si="462"/>
        <v>0.30187999999999998</v>
      </c>
      <c r="L574" s="605">
        <v>5.8259999999999996</v>
      </c>
      <c r="M574" s="605">
        <f t="shared" si="463"/>
        <v>279.64170791999999</v>
      </c>
      <c r="N574" s="609">
        <v>1</v>
      </c>
      <c r="O574" s="605">
        <f t="shared" si="467"/>
        <v>279.64</v>
      </c>
      <c r="P574" s="605">
        <f t="shared" si="465"/>
        <v>67.37</v>
      </c>
      <c r="Q574" s="607">
        <f t="shared" si="468"/>
        <v>347.01</v>
      </c>
    </row>
    <row r="575" spans="1:17" ht="33" x14ac:dyDescent="0.25">
      <c r="A575" s="603" t="s">
        <v>1277</v>
      </c>
      <c r="B575" s="1757">
        <v>24</v>
      </c>
      <c r="C575" s="604">
        <f t="shared" si="469"/>
        <v>0.15094339622641509</v>
      </c>
      <c r="D575" s="605">
        <v>5.8259999999999996</v>
      </c>
      <c r="E575" s="605">
        <f>C575*D575*159</f>
        <v>139.82399999999998</v>
      </c>
      <c r="F575" s="609">
        <v>0.5</v>
      </c>
      <c r="G575" s="605">
        <f>ROUND(E575*F575,2)</f>
        <v>69.91</v>
      </c>
      <c r="H575" s="605">
        <f t="shared" si="461"/>
        <v>16.84</v>
      </c>
      <c r="I575" s="607">
        <f>G575+H575</f>
        <v>86.75</v>
      </c>
      <c r="J575" s="739">
        <v>40</v>
      </c>
      <c r="K575" s="604">
        <f t="shared" si="462"/>
        <v>0.25157232704402516</v>
      </c>
      <c r="L575" s="605">
        <v>5.8259999999999996</v>
      </c>
      <c r="M575" s="605">
        <f t="shared" si="463"/>
        <v>233.03999999999996</v>
      </c>
      <c r="N575" s="609">
        <v>1</v>
      </c>
      <c r="O575" s="605">
        <f t="shared" si="467"/>
        <v>233.04</v>
      </c>
      <c r="P575" s="605">
        <f t="shared" si="465"/>
        <v>56.14</v>
      </c>
      <c r="Q575" s="607">
        <f t="shared" si="468"/>
        <v>289.18</v>
      </c>
    </row>
    <row r="576" spans="1:17" ht="33" x14ac:dyDescent="0.25">
      <c r="A576" s="603" t="s">
        <v>1277</v>
      </c>
      <c r="B576" s="741"/>
      <c r="C576" s="604"/>
      <c r="D576" s="605"/>
      <c r="E576" s="605"/>
      <c r="F576" s="609"/>
      <c r="G576" s="605"/>
      <c r="H576" s="605"/>
      <c r="I576" s="607"/>
      <c r="J576" s="739">
        <v>24</v>
      </c>
      <c r="K576" s="604">
        <f t="shared" si="462"/>
        <v>0.15094339622641509</v>
      </c>
      <c r="L576" s="605">
        <v>5.9409999999999998</v>
      </c>
      <c r="M576" s="605">
        <f t="shared" si="463"/>
        <v>142.584</v>
      </c>
      <c r="N576" s="609">
        <v>1</v>
      </c>
      <c r="O576" s="605">
        <f t="shared" si="467"/>
        <v>142.58000000000001</v>
      </c>
      <c r="P576" s="605">
        <f t="shared" si="465"/>
        <v>34.35</v>
      </c>
      <c r="Q576" s="607">
        <f t="shared" si="468"/>
        <v>176.93</v>
      </c>
    </row>
    <row r="577" spans="1:17" ht="33" x14ac:dyDescent="0.25">
      <c r="A577" s="603" t="s">
        <v>1277</v>
      </c>
      <c r="B577" s="741"/>
      <c r="C577" s="604"/>
      <c r="D577" s="605"/>
      <c r="E577" s="605"/>
      <c r="F577" s="609"/>
      <c r="G577" s="605"/>
      <c r="H577" s="605"/>
      <c r="I577" s="607"/>
      <c r="J577" s="739">
        <v>47.999397000000002</v>
      </c>
      <c r="K577" s="604">
        <f t="shared" si="462"/>
        <v>0.30188300000000001</v>
      </c>
      <c r="L577" s="605">
        <v>5.9409999999999998</v>
      </c>
      <c r="M577" s="605">
        <f t="shared" si="463"/>
        <v>285.16441757699999</v>
      </c>
      <c r="N577" s="609">
        <v>1</v>
      </c>
      <c r="O577" s="605">
        <f t="shared" si="467"/>
        <v>285.16000000000003</v>
      </c>
      <c r="P577" s="605">
        <f t="shared" si="465"/>
        <v>68.7</v>
      </c>
      <c r="Q577" s="607">
        <f t="shared" si="468"/>
        <v>353.86</v>
      </c>
    </row>
    <row r="578" spans="1:17" ht="33" x14ac:dyDescent="0.25">
      <c r="A578" s="603" t="s">
        <v>1277</v>
      </c>
      <c r="B578" s="1757">
        <v>24</v>
      </c>
      <c r="C578" s="604">
        <f t="shared" si="469"/>
        <v>0.15094339622641509</v>
      </c>
      <c r="D578" s="605">
        <v>5.9409999999999998</v>
      </c>
      <c r="E578" s="605">
        <f>C578*D578*159</f>
        <v>142.584</v>
      </c>
      <c r="F578" s="609">
        <v>0.5</v>
      </c>
      <c r="G578" s="605">
        <f>ROUND(E578*F578,2)</f>
        <v>71.290000000000006</v>
      </c>
      <c r="H578" s="605">
        <f t="shared" si="461"/>
        <v>17.170000000000002</v>
      </c>
      <c r="I578" s="607">
        <f>G578+H578</f>
        <v>88.460000000000008</v>
      </c>
      <c r="J578" s="739">
        <v>48</v>
      </c>
      <c r="K578" s="604">
        <f t="shared" si="462"/>
        <v>0.30188679245283018</v>
      </c>
      <c r="L578" s="605">
        <v>5.9409999999999998</v>
      </c>
      <c r="M578" s="605">
        <f t="shared" si="463"/>
        <v>285.16800000000001</v>
      </c>
      <c r="N578" s="609">
        <v>1</v>
      </c>
      <c r="O578" s="605">
        <f t="shared" si="467"/>
        <v>285.17</v>
      </c>
      <c r="P578" s="605">
        <f t="shared" si="465"/>
        <v>68.7</v>
      </c>
      <c r="Q578" s="607">
        <f t="shared" si="468"/>
        <v>353.87</v>
      </c>
    </row>
    <row r="579" spans="1:17" ht="33" x14ac:dyDescent="0.25">
      <c r="A579" s="603" t="s">
        <v>1277</v>
      </c>
      <c r="B579" s="1757">
        <v>24</v>
      </c>
      <c r="C579" s="604">
        <f t="shared" si="469"/>
        <v>0.15094339622641509</v>
      </c>
      <c r="D579" s="605">
        <v>5.8259999999999996</v>
      </c>
      <c r="E579" s="605">
        <f>C579*D579*159</f>
        <v>139.82399999999998</v>
      </c>
      <c r="F579" s="609">
        <v>0.5</v>
      </c>
      <c r="G579" s="605">
        <f>ROUND(E579*F579,2)</f>
        <v>69.91</v>
      </c>
      <c r="H579" s="605">
        <f t="shared" si="461"/>
        <v>16.84</v>
      </c>
      <c r="I579" s="607">
        <f>G579+H579</f>
        <v>86.75</v>
      </c>
      <c r="J579" s="739">
        <v>24</v>
      </c>
      <c r="K579" s="604">
        <f t="shared" si="462"/>
        <v>0.15094339622641509</v>
      </c>
      <c r="L579" s="605">
        <v>5.8259999999999996</v>
      </c>
      <c r="M579" s="605">
        <f t="shared" si="463"/>
        <v>139.82399999999998</v>
      </c>
      <c r="N579" s="609">
        <v>1</v>
      </c>
      <c r="O579" s="605">
        <f t="shared" si="467"/>
        <v>139.82</v>
      </c>
      <c r="P579" s="605">
        <f t="shared" si="465"/>
        <v>33.68</v>
      </c>
      <c r="Q579" s="607">
        <f t="shared" si="468"/>
        <v>173.5</v>
      </c>
    </row>
    <row r="580" spans="1:17" ht="33" x14ac:dyDescent="0.25">
      <c r="A580" s="603" t="s">
        <v>1277</v>
      </c>
      <c r="B580" s="741"/>
      <c r="C580" s="604"/>
      <c r="D580" s="605"/>
      <c r="E580" s="605"/>
      <c r="F580" s="609"/>
      <c r="G580" s="605"/>
      <c r="H580" s="605"/>
      <c r="I580" s="607"/>
      <c r="J580" s="739">
        <v>40</v>
      </c>
      <c r="K580" s="604">
        <f t="shared" si="462"/>
        <v>0.25157232704402516</v>
      </c>
      <c r="L580" s="605">
        <v>5.8259999999999996</v>
      </c>
      <c r="M580" s="605">
        <f t="shared" si="463"/>
        <v>233.03999999999996</v>
      </c>
      <c r="N580" s="609">
        <v>1</v>
      </c>
      <c r="O580" s="605">
        <f t="shared" si="467"/>
        <v>233.04</v>
      </c>
      <c r="P580" s="605">
        <f t="shared" si="465"/>
        <v>56.14</v>
      </c>
      <c r="Q580" s="607">
        <f t="shared" si="468"/>
        <v>289.18</v>
      </c>
    </row>
    <row r="581" spans="1:17" ht="33" x14ac:dyDescent="0.25">
      <c r="A581" s="603" t="s">
        <v>1277</v>
      </c>
      <c r="B581" s="1757">
        <v>24</v>
      </c>
      <c r="C581" s="604">
        <f t="shared" si="469"/>
        <v>0.15094339622641509</v>
      </c>
      <c r="D581" s="605">
        <v>5.74</v>
      </c>
      <c r="E581" s="605">
        <f>C581*D581*159</f>
        <v>137.76</v>
      </c>
      <c r="F581" s="609">
        <v>0.5</v>
      </c>
      <c r="G581" s="605">
        <f>ROUND(E581*F581,2)</f>
        <v>68.88</v>
      </c>
      <c r="H581" s="605">
        <f t="shared" si="461"/>
        <v>16.59</v>
      </c>
      <c r="I581" s="607">
        <f>G581+H581</f>
        <v>85.47</v>
      </c>
      <c r="J581" s="739">
        <v>72</v>
      </c>
      <c r="K581" s="604">
        <f t="shared" si="462"/>
        <v>0.45283018867924529</v>
      </c>
      <c r="L581" s="605">
        <v>5.74</v>
      </c>
      <c r="M581" s="605">
        <f t="shared" si="463"/>
        <v>413.28000000000003</v>
      </c>
      <c r="N581" s="609">
        <v>1</v>
      </c>
      <c r="O581" s="605">
        <f t="shared" si="467"/>
        <v>413.28</v>
      </c>
      <c r="P581" s="605">
        <f t="shared" si="465"/>
        <v>99.56</v>
      </c>
      <c r="Q581" s="607">
        <f t="shared" si="468"/>
        <v>512.83999999999992</v>
      </c>
    </row>
    <row r="582" spans="1:17" ht="33" x14ac:dyDescent="0.25">
      <c r="A582" s="603" t="s">
        <v>1277</v>
      </c>
      <c r="B582" s="741"/>
      <c r="C582" s="604"/>
      <c r="D582" s="605"/>
      <c r="E582" s="605"/>
      <c r="F582" s="609"/>
      <c r="G582" s="605"/>
      <c r="H582" s="605"/>
      <c r="I582" s="607"/>
      <c r="J582" s="739">
        <v>47.999237999999998</v>
      </c>
      <c r="K582" s="604">
        <f t="shared" si="462"/>
        <v>0.30188199999999998</v>
      </c>
      <c r="L582" s="605">
        <v>5.9409999999999998</v>
      </c>
      <c r="M582" s="605">
        <f t="shared" si="463"/>
        <v>285.163472958</v>
      </c>
      <c r="N582" s="609">
        <v>1</v>
      </c>
      <c r="O582" s="605">
        <f t="shared" si="467"/>
        <v>285.16000000000003</v>
      </c>
      <c r="P582" s="605">
        <f t="shared" si="465"/>
        <v>68.7</v>
      </c>
      <c r="Q582" s="607">
        <f t="shared" si="468"/>
        <v>353.86</v>
      </c>
    </row>
    <row r="583" spans="1:17" ht="33" x14ac:dyDescent="0.25">
      <c r="A583" s="603" t="s">
        <v>1277</v>
      </c>
      <c r="B583" s="741"/>
      <c r="C583" s="604"/>
      <c r="D583" s="605"/>
      <c r="E583" s="605"/>
      <c r="F583" s="609"/>
      <c r="G583" s="605"/>
      <c r="H583" s="605"/>
      <c r="I583" s="607"/>
      <c r="J583" s="739">
        <v>47.999237999999998</v>
      </c>
      <c r="K583" s="604">
        <f t="shared" si="462"/>
        <v>0.30188199999999998</v>
      </c>
      <c r="L583" s="605">
        <v>5.9409999999999998</v>
      </c>
      <c r="M583" s="605">
        <f t="shared" si="463"/>
        <v>285.163472958</v>
      </c>
      <c r="N583" s="609">
        <v>1</v>
      </c>
      <c r="O583" s="605">
        <f t="shared" si="467"/>
        <v>285.16000000000003</v>
      </c>
      <c r="P583" s="605">
        <f t="shared" si="465"/>
        <v>68.7</v>
      </c>
      <c r="Q583" s="607">
        <f t="shared" si="468"/>
        <v>353.86</v>
      </c>
    </row>
    <row r="584" spans="1:17" ht="33" x14ac:dyDescent="0.25">
      <c r="A584" s="603" t="s">
        <v>1277</v>
      </c>
      <c r="B584" s="1757">
        <v>24</v>
      </c>
      <c r="C584" s="604">
        <f t="shared" si="469"/>
        <v>0.15094339622641509</v>
      </c>
      <c r="D584" s="605">
        <v>5.74</v>
      </c>
      <c r="E584" s="605">
        <f>C584*D584*159</f>
        <v>137.76</v>
      </c>
      <c r="F584" s="609">
        <v>0.5</v>
      </c>
      <c r="G584" s="605">
        <f>ROUND(E584*F584,2)</f>
        <v>68.88</v>
      </c>
      <c r="H584" s="605">
        <f t="shared" si="461"/>
        <v>16.59</v>
      </c>
      <c r="I584" s="607">
        <f>G584+H584</f>
        <v>85.47</v>
      </c>
      <c r="J584" s="739">
        <v>72</v>
      </c>
      <c r="K584" s="604">
        <f t="shared" si="462"/>
        <v>0.45283018867924529</v>
      </c>
      <c r="L584" s="605">
        <v>5.74</v>
      </c>
      <c r="M584" s="605">
        <f t="shared" si="463"/>
        <v>413.28000000000003</v>
      </c>
      <c r="N584" s="609">
        <v>1</v>
      </c>
      <c r="O584" s="605">
        <f t="shared" si="467"/>
        <v>413.28</v>
      </c>
      <c r="P584" s="605">
        <f t="shared" si="465"/>
        <v>99.56</v>
      </c>
      <c r="Q584" s="607">
        <f t="shared" si="468"/>
        <v>512.83999999999992</v>
      </c>
    </row>
    <row r="585" spans="1:17" ht="33" x14ac:dyDescent="0.25">
      <c r="A585" s="603" t="s">
        <v>1277</v>
      </c>
      <c r="B585" s="741"/>
      <c r="C585" s="604"/>
      <c r="D585" s="605"/>
      <c r="E585" s="605"/>
      <c r="F585" s="609"/>
      <c r="G585" s="605"/>
      <c r="H585" s="605"/>
      <c r="I585" s="607"/>
      <c r="J585" s="739">
        <v>72</v>
      </c>
      <c r="K585" s="604">
        <f t="shared" si="462"/>
        <v>0.45283018867924529</v>
      </c>
      <c r="L585" s="605">
        <v>5.74</v>
      </c>
      <c r="M585" s="605">
        <f t="shared" si="463"/>
        <v>413.28000000000003</v>
      </c>
      <c r="N585" s="609">
        <v>1</v>
      </c>
      <c r="O585" s="605">
        <f t="shared" si="467"/>
        <v>413.28</v>
      </c>
      <c r="P585" s="605">
        <f t="shared" si="465"/>
        <v>99.56</v>
      </c>
      <c r="Q585" s="607">
        <f t="shared" si="468"/>
        <v>512.83999999999992</v>
      </c>
    </row>
    <row r="586" spans="1:17" ht="33" x14ac:dyDescent="0.25">
      <c r="A586" s="603" t="s">
        <v>1277</v>
      </c>
      <c r="B586" s="1757">
        <v>16</v>
      </c>
      <c r="C586" s="604">
        <f t="shared" si="469"/>
        <v>0.10062893081761007</v>
      </c>
      <c r="D586" s="605">
        <v>5.9409999999999998</v>
      </c>
      <c r="E586" s="605">
        <f>C586*D586*159</f>
        <v>95.055999999999997</v>
      </c>
      <c r="F586" s="609">
        <v>0.5</v>
      </c>
      <c r="G586" s="605">
        <f>ROUND(E586*F586,2)</f>
        <v>47.53</v>
      </c>
      <c r="H586" s="605">
        <f t="shared" si="461"/>
        <v>11.45</v>
      </c>
      <c r="I586" s="607">
        <f>G586+H586</f>
        <v>58.980000000000004</v>
      </c>
      <c r="J586" s="739">
        <v>80</v>
      </c>
      <c r="K586" s="604">
        <f t="shared" si="462"/>
        <v>0.50314465408805031</v>
      </c>
      <c r="L586" s="605">
        <v>5.9409999999999998</v>
      </c>
      <c r="M586" s="605">
        <f t="shared" si="463"/>
        <v>475.28000000000003</v>
      </c>
      <c r="N586" s="609">
        <v>1</v>
      </c>
      <c r="O586" s="605">
        <f t="shared" si="467"/>
        <v>475.28</v>
      </c>
      <c r="P586" s="605">
        <f t="shared" si="465"/>
        <v>114.49</v>
      </c>
      <c r="Q586" s="607">
        <f t="shared" si="468"/>
        <v>589.77</v>
      </c>
    </row>
    <row r="587" spans="1:17" ht="33" x14ac:dyDescent="0.25">
      <c r="A587" s="603" t="s">
        <v>1277</v>
      </c>
      <c r="B587" s="741"/>
      <c r="C587" s="604"/>
      <c r="D587" s="605"/>
      <c r="E587" s="605"/>
      <c r="F587" s="609"/>
      <c r="G587" s="605"/>
      <c r="H587" s="605"/>
      <c r="I587" s="607"/>
      <c r="J587" s="739">
        <v>48</v>
      </c>
      <c r="K587" s="604">
        <f t="shared" si="462"/>
        <v>0.30188679245283018</v>
      </c>
      <c r="L587" s="605">
        <v>5.74</v>
      </c>
      <c r="M587" s="605">
        <f t="shared" si="463"/>
        <v>275.52</v>
      </c>
      <c r="N587" s="609">
        <v>1</v>
      </c>
      <c r="O587" s="605">
        <f t="shared" si="467"/>
        <v>275.52</v>
      </c>
      <c r="P587" s="605">
        <f t="shared" si="465"/>
        <v>66.37</v>
      </c>
      <c r="Q587" s="607">
        <f t="shared" si="468"/>
        <v>341.89</v>
      </c>
    </row>
    <row r="588" spans="1:17" ht="33" x14ac:dyDescent="0.25">
      <c r="A588" s="603" t="s">
        <v>1277</v>
      </c>
      <c r="B588" s="741"/>
      <c r="C588" s="604"/>
      <c r="D588" s="605"/>
      <c r="E588" s="605"/>
      <c r="F588" s="609"/>
      <c r="G588" s="605"/>
      <c r="H588" s="605"/>
      <c r="I588" s="607"/>
      <c r="J588" s="739">
        <v>24</v>
      </c>
      <c r="K588" s="604">
        <f t="shared" si="462"/>
        <v>0.15094339622641509</v>
      </c>
      <c r="L588" s="605">
        <v>5.74</v>
      </c>
      <c r="M588" s="605">
        <f t="shared" si="463"/>
        <v>137.76</v>
      </c>
      <c r="N588" s="609">
        <v>1</v>
      </c>
      <c r="O588" s="605">
        <f t="shared" si="467"/>
        <v>137.76</v>
      </c>
      <c r="P588" s="605">
        <f t="shared" si="465"/>
        <v>33.19</v>
      </c>
      <c r="Q588" s="607">
        <f t="shared" si="468"/>
        <v>170.95</v>
      </c>
    </row>
    <row r="589" spans="1:17" ht="33" x14ac:dyDescent="0.25">
      <c r="A589" s="603" t="s">
        <v>1277</v>
      </c>
      <c r="B589" s="1757">
        <v>32</v>
      </c>
      <c r="C589" s="604">
        <f t="shared" si="469"/>
        <v>0.20125786163522014</v>
      </c>
      <c r="D589" s="605">
        <v>5.74</v>
      </c>
      <c r="E589" s="605">
        <f>C589*D589*159</f>
        <v>183.68</v>
      </c>
      <c r="F589" s="609">
        <v>0.5</v>
      </c>
      <c r="G589" s="605">
        <f>ROUND(E589*F589,2)</f>
        <v>91.84</v>
      </c>
      <c r="H589" s="605">
        <f t="shared" si="461"/>
        <v>22.12</v>
      </c>
      <c r="I589" s="607">
        <f>G589+H589</f>
        <v>113.96000000000001</v>
      </c>
      <c r="J589" s="739">
        <v>24</v>
      </c>
      <c r="K589" s="604">
        <f t="shared" si="462"/>
        <v>0.15094339622641509</v>
      </c>
      <c r="L589" s="605">
        <v>5.74</v>
      </c>
      <c r="M589" s="605">
        <f t="shared" si="463"/>
        <v>137.76</v>
      </c>
      <c r="N589" s="609">
        <v>1</v>
      </c>
      <c r="O589" s="605">
        <f t="shared" si="467"/>
        <v>137.76</v>
      </c>
      <c r="P589" s="605">
        <f t="shared" si="465"/>
        <v>33.19</v>
      </c>
      <c r="Q589" s="607">
        <f t="shared" si="468"/>
        <v>170.95</v>
      </c>
    </row>
    <row r="590" spans="1:17" ht="33" x14ac:dyDescent="0.25">
      <c r="A590" s="603" t="s">
        <v>1277</v>
      </c>
      <c r="B590" s="1757">
        <v>8</v>
      </c>
      <c r="C590" s="604">
        <f t="shared" si="469"/>
        <v>5.0314465408805034E-2</v>
      </c>
      <c r="D590" s="605">
        <v>5.74</v>
      </c>
      <c r="E590" s="605">
        <f>C590*D590*159</f>
        <v>45.92</v>
      </c>
      <c r="F590" s="609">
        <v>0.5</v>
      </c>
      <c r="G590" s="605">
        <f>ROUND(E590*F590,2)</f>
        <v>22.96</v>
      </c>
      <c r="H590" s="605">
        <f t="shared" si="461"/>
        <v>5.53</v>
      </c>
      <c r="I590" s="607">
        <f>G590+H590</f>
        <v>28.490000000000002</v>
      </c>
      <c r="J590" s="739">
        <v>48</v>
      </c>
      <c r="K590" s="604">
        <f t="shared" si="462"/>
        <v>0.30188679245283018</v>
      </c>
      <c r="L590" s="605">
        <v>5.74</v>
      </c>
      <c r="M590" s="605">
        <f t="shared" si="463"/>
        <v>275.52</v>
      </c>
      <c r="N590" s="609">
        <v>1</v>
      </c>
      <c r="O590" s="605">
        <f t="shared" si="467"/>
        <v>275.52</v>
      </c>
      <c r="P590" s="605">
        <f t="shared" si="465"/>
        <v>66.37</v>
      </c>
      <c r="Q590" s="607">
        <f t="shared" si="468"/>
        <v>341.89</v>
      </c>
    </row>
    <row r="591" spans="1:17" ht="33" x14ac:dyDescent="0.25">
      <c r="A591" s="603" t="s">
        <v>1277</v>
      </c>
      <c r="B591" s="1757">
        <v>24</v>
      </c>
      <c r="C591" s="604">
        <f t="shared" si="469"/>
        <v>0.15094339622641509</v>
      </c>
      <c r="D591" s="605">
        <v>5.74</v>
      </c>
      <c r="E591" s="605">
        <f>C591*D591*159</f>
        <v>137.76</v>
      </c>
      <c r="F591" s="609">
        <v>0.5</v>
      </c>
      <c r="G591" s="605">
        <f>ROUND(E591*F591,2)</f>
        <v>68.88</v>
      </c>
      <c r="H591" s="605">
        <f t="shared" si="461"/>
        <v>16.59</v>
      </c>
      <c r="I591" s="607">
        <f>G591+H591</f>
        <v>85.47</v>
      </c>
      <c r="J591" s="739">
        <v>48</v>
      </c>
      <c r="K591" s="604">
        <f t="shared" si="462"/>
        <v>0.30188679245283018</v>
      </c>
      <c r="L591" s="605">
        <v>5.74</v>
      </c>
      <c r="M591" s="605">
        <f t="shared" si="463"/>
        <v>275.52</v>
      </c>
      <c r="N591" s="609">
        <v>1</v>
      </c>
      <c r="O591" s="605">
        <f t="shared" si="467"/>
        <v>275.52</v>
      </c>
      <c r="P591" s="605">
        <f t="shared" si="465"/>
        <v>66.37</v>
      </c>
      <c r="Q591" s="607">
        <f t="shared" si="468"/>
        <v>341.89</v>
      </c>
    </row>
    <row r="592" spans="1:17" ht="33" x14ac:dyDescent="0.25">
      <c r="A592" s="603" t="s">
        <v>1277</v>
      </c>
      <c r="B592" s="741"/>
      <c r="C592" s="604"/>
      <c r="D592" s="605"/>
      <c r="E592" s="605"/>
      <c r="F592" s="609"/>
      <c r="G592" s="605"/>
      <c r="H592" s="605"/>
      <c r="I592" s="607"/>
      <c r="J592" s="739">
        <v>48</v>
      </c>
      <c r="K592" s="604">
        <f t="shared" si="462"/>
        <v>0.30188679245283018</v>
      </c>
      <c r="L592" s="605">
        <v>5.74</v>
      </c>
      <c r="M592" s="605">
        <f t="shared" si="463"/>
        <v>275.52</v>
      </c>
      <c r="N592" s="609">
        <v>1</v>
      </c>
      <c r="O592" s="605">
        <f t="shared" si="467"/>
        <v>275.52</v>
      </c>
      <c r="P592" s="605">
        <f t="shared" si="465"/>
        <v>66.37</v>
      </c>
      <c r="Q592" s="607">
        <f t="shared" si="468"/>
        <v>341.89</v>
      </c>
    </row>
    <row r="593" spans="1:17" ht="33" x14ac:dyDescent="0.25">
      <c r="A593" s="603" t="s">
        <v>1277</v>
      </c>
      <c r="B593" s="741"/>
      <c r="C593" s="604"/>
      <c r="D593" s="605"/>
      <c r="E593" s="605"/>
      <c r="F593" s="609"/>
      <c r="G593" s="605"/>
      <c r="H593" s="605"/>
      <c r="I593" s="607"/>
      <c r="J593" s="739">
        <v>24</v>
      </c>
      <c r="K593" s="604">
        <f t="shared" si="462"/>
        <v>0.15094339622641509</v>
      </c>
      <c r="L593" s="605">
        <v>5.74</v>
      </c>
      <c r="M593" s="605">
        <f t="shared" si="463"/>
        <v>137.76</v>
      </c>
      <c r="N593" s="609">
        <v>1</v>
      </c>
      <c r="O593" s="605">
        <f t="shared" si="467"/>
        <v>137.76</v>
      </c>
      <c r="P593" s="605">
        <f t="shared" si="465"/>
        <v>33.19</v>
      </c>
      <c r="Q593" s="607">
        <f t="shared" si="468"/>
        <v>170.95</v>
      </c>
    </row>
    <row r="594" spans="1:17" x14ac:dyDescent="0.25">
      <c r="A594" s="603" t="s">
        <v>1962</v>
      </c>
      <c r="B594" s="741"/>
      <c r="C594" s="604"/>
      <c r="D594" s="605"/>
      <c r="E594" s="605"/>
      <c r="F594" s="609"/>
      <c r="G594" s="605"/>
      <c r="H594" s="605"/>
      <c r="I594" s="607"/>
      <c r="J594" s="739">
        <v>48</v>
      </c>
      <c r="K594" s="604">
        <f t="shared" si="462"/>
        <v>0.30188679245283018</v>
      </c>
      <c r="L594" s="605">
        <v>5.74</v>
      </c>
      <c r="M594" s="605">
        <f t="shared" si="463"/>
        <v>275.52</v>
      </c>
      <c r="N594" s="609">
        <v>1</v>
      </c>
      <c r="O594" s="605">
        <f t="shared" si="467"/>
        <v>275.52</v>
      </c>
      <c r="P594" s="605">
        <f t="shared" si="465"/>
        <v>66.37</v>
      </c>
      <c r="Q594" s="607">
        <f t="shared" si="468"/>
        <v>341.89</v>
      </c>
    </row>
    <row r="595" spans="1:17" x14ac:dyDescent="0.25">
      <c r="A595" s="603" t="s">
        <v>1907</v>
      </c>
      <c r="B595" s="741"/>
      <c r="C595" s="604"/>
      <c r="D595" s="605"/>
      <c r="E595" s="605"/>
      <c r="F595" s="609"/>
      <c r="G595" s="605"/>
      <c r="H595" s="605"/>
      <c r="I595" s="607"/>
      <c r="J595" s="739">
        <v>47.999237999999998</v>
      </c>
      <c r="K595" s="604">
        <f t="shared" si="462"/>
        <v>0.30188199999999998</v>
      </c>
      <c r="L595" s="605">
        <v>5.9409999999999998</v>
      </c>
      <c r="M595" s="605">
        <f t="shared" si="463"/>
        <v>285.163472958</v>
      </c>
      <c r="N595" s="609">
        <v>1</v>
      </c>
      <c r="O595" s="605">
        <f t="shared" si="467"/>
        <v>285.16000000000003</v>
      </c>
      <c r="P595" s="605">
        <f t="shared" si="465"/>
        <v>68.7</v>
      </c>
      <c r="Q595" s="607">
        <f t="shared" si="468"/>
        <v>353.86</v>
      </c>
    </row>
    <row r="596" spans="1:17" x14ac:dyDescent="0.25">
      <c r="A596" s="603" t="s">
        <v>1283</v>
      </c>
      <c r="B596" s="741"/>
      <c r="C596" s="604"/>
      <c r="D596" s="605"/>
      <c r="E596" s="605"/>
      <c r="F596" s="609"/>
      <c r="G596" s="605"/>
      <c r="H596" s="605"/>
      <c r="I596" s="607"/>
      <c r="J596" s="739">
        <v>40</v>
      </c>
      <c r="K596" s="604">
        <f t="shared" si="462"/>
        <v>0.25157232704402516</v>
      </c>
      <c r="L596" s="605">
        <v>5.74</v>
      </c>
      <c r="M596" s="605">
        <f t="shared" si="463"/>
        <v>229.60000000000002</v>
      </c>
      <c r="N596" s="609">
        <v>1</v>
      </c>
      <c r="O596" s="605">
        <f t="shared" si="467"/>
        <v>229.6</v>
      </c>
      <c r="P596" s="605">
        <f t="shared" si="465"/>
        <v>55.31</v>
      </c>
      <c r="Q596" s="607">
        <f t="shared" si="468"/>
        <v>284.90999999999997</v>
      </c>
    </row>
    <row r="597" spans="1:17" x14ac:dyDescent="0.25">
      <c r="A597" s="603" t="s">
        <v>692</v>
      </c>
      <c r="B597" s="741"/>
      <c r="C597" s="604"/>
      <c r="D597" s="605"/>
      <c r="E597" s="605"/>
      <c r="F597" s="609"/>
      <c r="G597" s="605"/>
      <c r="H597" s="605"/>
      <c r="I597" s="607"/>
      <c r="J597" s="739">
        <v>64</v>
      </c>
      <c r="K597" s="604">
        <f t="shared" si="462"/>
        <v>0.40251572327044027</v>
      </c>
      <c r="L597" s="605">
        <v>4.97</v>
      </c>
      <c r="M597" s="605">
        <f t="shared" si="463"/>
        <v>318.08</v>
      </c>
      <c r="N597" s="609">
        <v>1</v>
      </c>
      <c r="O597" s="605">
        <f t="shared" si="467"/>
        <v>318.08</v>
      </c>
      <c r="P597" s="605">
        <f t="shared" si="465"/>
        <v>76.63</v>
      </c>
      <c r="Q597" s="607">
        <f t="shared" si="468"/>
        <v>394.71</v>
      </c>
    </row>
    <row r="598" spans="1:17" x14ac:dyDescent="0.25">
      <c r="A598" s="603" t="s">
        <v>692</v>
      </c>
      <c r="B598" s="1757">
        <v>24</v>
      </c>
      <c r="C598" s="604">
        <f t="shared" si="469"/>
        <v>0.15094339622641509</v>
      </c>
      <c r="D598" s="605">
        <v>5.1440000000000001</v>
      </c>
      <c r="E598" s="605">
        <f>C598*D598*159</f>
        <v>123.456</v>
      </c>
      <c r="F598" s="609">
        <v>0.5</v>
      </c>
      <c r="G598" s="605">
        <f>ROUND(E598*F598,2)</f>
        <v>61.73</v>
      </c>
      <c r="H598" s="605">
        <f t="shared" si="461"/>
        <v>14.87</v>
      </c>
      <c r="I598" s="607">
        <f>G598+H598</f>
        <v>76.599999999999994</v>
      </c>
      <c r="J598" s="739">
        <v>24</v>
      </c>
      <c r="K598" s="604">
        <f t="shared" si="462"/>
        <v>0.15094339622641509</v>
      </c>
      <c r="L598" s="605">
        <v>5.1440000000000001</v>
      </c>
      <c r="M598" s="605">
        <f t="shared" si="463"/>
        <v>123.456</v>
      </c>
      <c r="N598" s="609">
        <v>1</v>
      </c>
      <c r="O598" s="605">
        <f t="shared" si="467"/>
        <v>123.46</v>
      </c>
      <c r="P598" s="605">
        <f t="shared" si="465"/>
        <v>29.74</v>
      </c>
      <c r="Q598" s="607">
        <f t="shared" si="468"/>
        <v>153.19999999999999</v>
      </c>
    </row>
    <row r="599" spans="1:17" x14ac:dyDescent="0.25">
      <c r="A599" s="603" t="s">
        <v>692</v>
      </c>
      <c r="B599" s="1757">
        <v>16</v>
      </c>
      <c r="C599" s="604">
        <f t="shared" si="469"/>
        <v>0.10062893081761007</v>
      </c>
      <c r="D599" s="605">
        <v>4.97</v>
      </c>
      <c r="E599" s="605">
        <f>C599*D599*159</f>
        <v>79.52</v>
      </c>
      <c r="F599" s="609">
        <v>0.5</v>
      </c>
      <c r="G599" s="605">
        <f>ROUND(E599*F599,2)</f>
        <v>39.76</v>
      </c>
      <c r="H599" s="605">
        <f t="shared" si="461"/>
        <v>9.58</v>
      </c>
      <c r="I599" s="607">
        <f>G599+H599</f>
        <v>49.339999999999996</v>
      </c>
      <c r="J599" s="739">
        <v>26</v>
      </c>
      <c r="K599" s="604">
        <f t="shared" si="462"/>
        <v>0.16352201257861634</v>
      </c>
      <c r="L599" s="605">
        <v>4.97</v>
      </c>
      <c r="M599" s="605">
        <f t="shared" si="463"/>
        <v>129.22</v>
      </c>
      <c r="N599" s="609">
        <v>1</v>
      </c>
      <c r="O599" s="605">
        <f t="shared" si="467"/>
        <v>129.22</v>
      </c>
      <c r="P599" s="605">
        <f t="shared" si="465"/>
        <v>31.13</v>
      </c>
      <c r="Q599" s="607">
        <f t="shared" si="468"/>
        <v>160.35</v>
      </c>
    </row>
    <row r="600" spans="1:17" x14ac:dyDescent="0.25">
      <c r="A600" s="603" t="s">
        <v>692</v>
      </c>
      <c r="B600" s="1757">
        <v>24</v>
      </c>
      <c r="C600" s="604">
        <f t="shared" si="469"/>
        <v>0.15094339622641509</v>
      </c>
      <c r="D600" s="605">
        <v>4.97</v>
      </c>
      <c r="E600" s="605">
        <f>C600*D600*159</f>
        <v>119.28</v>
      </c>
      <c r="F600" s="606">
        <v>0.5</v>
      </c>
      <c r="G600" s="605">
        <f>ROUND(E600*F600,2)</f>
        <v>59.64</v>
      </c>
      <c r="H600" s="605">
        <f t="shared" si="461"/>
        <v>14.37</v>
      </c>
      <c r="I600" s="607">
        <f>G600+H600</f>
        <v>74.010000000000005</v>
      </c>
      <c r="J600" s="739">
        <v>96</v>
      </c>
      <c r="K600" s="604">
        <f t="shared" si="462"/>
        <v>0.60377358490566035</v>
      </c>
      <c r="L600" s="605">
        <v>4.97</v>
      </c>
      <c r="M600" s="605">
        <f t="shared" si="463"/>
        <v>477.12</v>
      </c>
      <c r="N600" s="609">
        <v>1</v>
      </c>
      <c r="O600" s="605">
        <f t="shared" si="467"/>
        <v>477.12</v>
      </c>
      <c r="P600" s="605">
        <f t="shared" si="465"/>
        <v>114.94</v>
      </c>
      <c r="Q600" s="607">
        <f t="shared" si="468"/>
        <v>592.05999999999995</v>
      </c>
    </row>
    <row r="601" spans="1:17" ht="17.25" thickBot="1" x14ac:dyDescent="0.3">
      <c r="A601" s="603" t="s">
        <v>692</v>
      </c>
      <c r="B601" s="741"/>
      <c r="C601" s="604"/>
      <c r="D601" s="605"/>
      <c r="E601" s="605"/>
      <c r="F601" s="606"/>
      <c r="G601" s="605"/>
      <c r="H601" s="605"/>
      <c r="I601" s="607"/>
      <c r="J601" s="739">
        <v>48</v>
      </c>
      <c r="K601" s="604">
        <f t="shared" si="462"/>
        <v>0.30188679245283018</v>
      </c>
      <c r="L601" s="605">
        <v>4.97</v>
      </c>
      <c r="M601" s="605">
        <f t="shared" si="463"/>
        <v>238.56</v>
      </c>
      <c r="N601" s="606">
        <v>1</v>
      </c>
      <c r="O601" s="605">
        <f t="shared" si="467"/>
        <v>238.56</v>
      </c>
      <c r="P601" s="605">
        <f t="shared" si="465"/>
        <v>57.47</v>
      </c>
      <c r="Q601" s="607">
        <f t="shared" si="468"/>
        <v>296.02999999999997</v>
      </c>
    </row>
    <row r="602" spans="1:17" ht="49.5" x14ac:dyDescent="0.25">
      <c r="A602" s="734" t="s">
        <v>1900</v>
      </c>
      <c r="B602" s="1756">
        <f>SUM(B603:B616)</f>
        <v>136</v>
      </c>
      <c r="C602" s="1729">
        <f>SUM(C603:C616)</f>
        <v>0.85534591194968546</v>
      </c>
      <c r="D602" s="1730"/>
      <c r="E602" s="1730"/>
      <c r="F602" s="1734"/>
      <c r="G602" s="1730">
        <f>SUM(G603:G616)</f>
        <v>256.12</v>
      </c>
      <c r="H602" s="1730">
        <f>SUM(H603:H616)</f>
        <v>61.7</v>
      </c>
      <c r="I602" s="1735">
        <f>SUM(I603:I616)</f>
        <v>317.82000000000005</v>
      </c>
      <c r="J602" s="1728">
        <f>SUM(J603:J616)</f>
        <v>496</v>
      </c>
      <c r="K602" s="1729">
        <f>SUM(K603:K616)</f>
        <v>3.1194968553459117</v>
      </c>
      <c r="L602" s="1730"/>
      <c r="M602" s="1730"/>
      <c r="N602" s="1734"/>
      <c r="O602" s="1730">
        <f>SUM(O603:O616)</f>
        <v>1865.82</v>
      </c>
      <c r="P602" s="1730">
        <f>SUM(P603:P616)</f>
        <v>449.47</v>
      </c>
      <c r="Q602" s="1735">
        <f>SUM(Q603:Q616)</f>
        <v>2315.29</v>
      </c>
    </row>
    <row r="603" spans="1:17" x14ac:dyDescent="0.25">
      <c r="A603" s="603" t="s">
        <v>193</v>
      </c>
      <c r="B603" s="741"/>
      <c r="C603" s="604"/>
      <c r="D603" s="605"/>
      <c r="E603" s="605"/>
      <c r="F603" s="609"/>
      <c r="G603" s="605"/>
      <c r="H603" s="605"/>
      <c r="I603" s="607"/>
      <c r="J603" s="739">
        <v>24</v>
      </c>
      <c r="K603" s="604">
        <f t="shared" si="462"/>
        <v>0.15094339622641509</v>
      </c>
      <c r="L603" s="605">
        <v>3.806</v>
      </c>
      <c r="M603" s="605">
        <f t="shared" si="463"/>
        <v>91.343999999999994</v>
      </c>
      <c r="N603" s="609">
        <v>1</v>
      </c>
      <c r="O603" s="605">
        <f t="shared" ref="O603:O616" si="470">ROUND(M603*N603,2)</f>
        <v>91.34</v>
      </c>
      <c r="P603" s="605">
        <f t="shared" si="465"/>
        <v>22</v>
      </c>
      <c r="Q603" s="607">
        <f t="shared" ref="Q603:Q616" si="471">O603+P603</f>
        <v>113.34</v>
      </c>
    </row>
    <row r="604" spans="1:17" x14ac:dyDescent="0.25">
      <c r="A604" s="603" t="s">
        <v>193</v>
      </c>
      <c r="B604" s="741"/>
      <c r="C604" s="604"/>
      <c r="D604" s="605"/>
      <c r="E604" s="605"/>
      <c r="F604" s="609"/>
      <c r="G604" s="605"/>
      <c r="H604" s="605"/>
      <c r="I604" s="607"/>
      <c r="J604" s="739">
        <v>48</v>
      </c>
      <c r="K604" s="604">
        <f t="shared" si="462"/>
        <v>0.30188679245283018</v>
      </c>
      <c r="L604" s="605">
        <v>3.75</v>
      </c>
      <c r="M604" s="605">
        <f t="shared" si="463"/>
        <v>180</v>
      </c>
      <c r="N604" s="609">
        <v>1</v>
      </c>
      <c r="O604" s="605">
        <f t="shared" si="470"/>
        <v>180</v>
      </c>
      <c r="P604" s="605">
        <f t="shared" si="465"/>
        <v>43.36</v>
      </c>
      <c r="Q604" s="607">
        <f t="shared" si="471"/>
        <v>223.36</v>
      </c>
    </row>
    <row r="605" spans="1:17" x14ac:dyDescent="0.25">
      <c r="A605" s="603" t="s">
        <v>193</v>
      </c>
      <c r="B605" s="1757">
        <v>24</v>
      </c>
      <c r="C605" s="604">
        <f t="shared" ref="C605" si="472">B605/159</f>
        <v>0.15094339622641509</v>
      </c>
      <c r="D605" s="605">
        <v>3.806</v>
      </c>
      <c r="E605" s="605">
        <f>C605*D605*159</f>
        <v>91.343999999999994</v>
      </c>
      <c r="F605" s="609">
        <v>0.5</v>
      </c>
      <c r="G605" s="605">
        <f>ROUND(E605*F605,2)</f>
        <v>45.67</v>
      </c>
      <c r="H605" s="605">
        <f t="shared" si="461"/>
        <v>11</v>
      </c>
      <c r="I605" s="607">
        <f>G605+H605</f>
        <v>56.67</v>
      </c>
      <c r="J605" s="739">
        <v>48</v>
      </c>
      <c r="K605" s="604">
        <f t="shared" si="462"/>
        <v>0.30188679245283018</v>
      </c>
      <c r="L605" s="605">
        <v>3.806</v>
      </c>
      <c r="M605" s="605">
        <f t="shared" si="463"/>
        <v>182.68799999999999</v>
      </c>
      <c r="N605" s="609">
        <v>1</v>
      </c>
      <c r="O605" s="605">
        <f t="shared" si="470"/>
        <v>182.69</v>
      </c>
      <c r="P605" s="605">
        <f t="shared" si="465"/>
        <v>44.01</v>
      </c>
      <c r="Q605" s="607">
        <f t="shared" si="471"/>
        <v>226.7</v>
      </c>
    </row>
    <row r="606" spans="1:17" x14ac:dyDescent="0.25">
      <c r="A606" s="603" t="s">
        <v>193</v>
      </c>
      <c r="B606" s="741"/>
      <c r="C606" s="604"/>
      <c r="D606" s="605"/>
      <c r="E606" s="605"/>
      <c r="F606" s="609"/>
      <c r="G606" s="605"/>
      <c r="H606" s="605"/>
      <c r="I606" s="607"/>
      <c r="J606" s="739">
        <v>48</v>
      </c>
      <c r="K606" s="604">
        <f t="shared" si="462"/>
        <v>0.30188679245283018</v>
      </c>
      <c r="L606" s="605">
        <v>3.75</v>
      </c>
      <c r="M606" s="605">
        <f t="shared" si="463"/>
        <v>180</v>
      </c>
      <c r="N606" s="609">
        <v>1</v>
      </c>
      <c r="O606" s="605">
        <f t="shared" si="470"/>
        <v>180</v>
      </c>
      <c r="P606" s="605">
        <f t="shared" si="465"/>
        <v>43.36</v>
      </c>
      <c r="Q606" s="607">
        <f t="shared" si="471"/>
        <v>223.36</v>
      </c>
    </row>
    <row r="607" spans="1:17" x14ac:dyDescent="0.25">
      <c r="A607" s="603" t="s">
        <v>193</v>
      </c>
      <c r="B607" s="741"/>
      <c r="C607" s="604"/>
      <c r="D607" s="605"/>
      <c r="E607" s="605"/>
      <c r="F607" s="609"/>
      <c r="G607" s="605"/>
      <c r="H607" s="605"/>
      <c r="I607" s="607"/>
      <c r="J607" s="739">
        <v>40</v>
      </c>
      <c r="K607" s="604">
        <f t="shared" si="462"/>
        <v>0.25157232704402516</v>
      </c>
      <c r="L607" s="605">
        <v>3.75</v>
      </c>
      <c r="M607" s="605">
        <f t="shared" si="463"/>
        <v>150</v>
      </c>
      <c r="N607" s="609">
        <v>1</v>
      </c>
      <c r="O607" s="605">
        <f t="shared" si="470"/>
        <v>150</v>
      </c>
      <c r="P607" s="605">
        <f t="shared" si="465"/>
        <v>36.14</v>
      </c>
      <c r="Q607" s="607">
        <f t="shared" si="471"/>
        <v>186.14</v>
      </c>
    </row>
    <row r="608" spans="1:17" x14ac:dyDescent="0.25">
      <c r="A608" s="603" t="s">
        <v>193</v>
      </c>
      <c r="B608" s="1757">
        <v>16</v>
      </c>
      <c r="C608" s="604">
        <f t="shared" ref="C608" si="473">B608/159</f>
        <v>0.10062893081761007</v>
      </c>
      <c r="D608" s="605">
        <v>3.806</v>
      </c>
      <c r="E608" s="605">
        <f>C608*D608*159</f>
        <v>60.896000000000001</v>
      </c>
      <c r="F608" s="609">
        <v>0.5</v>
      </c>
      <c r="G608" s="605">
        <f>ROUND(E608*F608,2)</f>
        <v>30.45</v>
      </c>
      <c r="H608" s="605">
        <f t="shared" si="461"/>
        <v>7.34</v>
      </c>
      <c r="I608" s="607">
        <f>G608+H608</f>
        <v>37.79</v>
      </c>
      <c r="J608" s="739">
        <v>32</v>
      </c>
      <c r="K608" s="604">
        <f t="shared" si="462"/>
        <v>0.20125786163522014</v>
      </c>
      <c r="L608" s="605">
        <v>3.806</v>
      </c>
      <c r="M608" s="605">
        <f t="shared" si="463"/>
        <v>121.792</v>
      </c>
      <c r="N608" s="609">
        <v>1</v>
      </c>
      <c r="O608" s="605">
        <f t="shared" si="470"/>
        <v>121.79</v>
      </c>
      <c r="P608" s="605">
        <f t="shared" si="465"/>
        <v>29.34</v>
      </c>
      <c r="Q608" s="607">
        <f t="shared" si="471"/>
        <v>151.13</v>
      </c>
    </row>
    <row r="609" spans="1:17" x14ac:dyDescent="0.25">
      <c r="A609" s="603" t="s">
        <v>193</v>
      </c>
      <c r="B609" s="741"/>
      <c r="C609" s="604"/>
      <c r="D609" s="605"/>
      <c r="E609" s="605"/>
      <c r="F609" s="609"/>
      <c r="G609" s="605"/>
      <c r="H609" s="605"/>
      <c r="I609" s="607"/>
      <c r="J609" s="739">
        <v>48</v>
      </c>
      <c r="K609" s="604">
        <f t="shared" si="462"/>
        <v>0.30188679245283018</v>
      </c>
      <c r="L609" s="605">
        <v>3.75</v>
      </c>
      <c r="M609" s="605">
        <f t="shared" si="463"/>
        <v>180</v>
      </c>
      <c r="N609" s="609">
        <v>1</v>
      </c>
      <c r="O609" s="605">
        <f t="shared" si="470"/>
        <v>180</v>
      </c>
      <c r="P609" s="605">
        <f t="shared" si="465"/>
        <v>43.36</v>
      </c>
      <c r="Q609" s="607">
        <f t="shared" si="471"/>
        <v>223.36</v>
      </c>
    </row>
    <row r="610" spans="1:17" x14ac:dyDescent="0.25">
      <c r="A610" s="603" t="s">
        <v>193</v>
      </c>
      <c r="B610" s="741"/>
      <c r="C610" s="604"/>
      <c r="D610" s="605"/>
      <c r="E610" s="605"/>
      <c r="F610" s="609"/>
      <c r="G610" s="605"/>
      <c r="H610" s="605"/>
      <c r="I610" s="607"/>
      <c r="J610" s="739">
        <v>48</v>
      </c>
      <c r="K610" s="604">
        <f t="shared" si="462"/>
        <v>0.30188679245283018</v>
      </c>
      <c r="L610" s="605">
        <v>3.75</v>
      </c>
      <c r="M610" s="605">
        <f t="shared" si="463"/>
        <v>180</v>
      </c>
      <c r="N610" s="609">
        <v>1</v>
      </c>
      <c r="O610" s="605">
        <f t="shared" si="470"/>
        <v>180</v>
      </c>
      <c r="P610" s="605">
        <f t="shared" si="465"/>
        <v>43.36</v>
      </c>
      <c r="Q610" s="607">
        <f t="shared" si="471"/>
        <v>223.36</v>
      </c>
    </row>
    <row r="611" spans="1:17" x14ac:dyDescent="0.25">
      <c r="A611" s="603" t="s">
        <v>193</v>
      </c>
      <c r="B611" s="1757">
        <v>24</v>
      </c>
      <c r="C611" s="604">
        <f t="shared" ref="C611" si="474">B611/159</f>
        <v>0.15094339622641509</v>
      </c>
      <c r="D611" s="605">
        <v>3.75</v>
      </c>
      <c r="E611" s="605">
        <f>C611*D611*159</f>
        <v>90</v>
      </c>
      <c r="F611" s="609">
        <v>0.5</v>
      </c>
      <c r="G611" s="605">
        <f>ROUND(E611*F611,2)</f>
        <v>45</v>
      </c>
      <c r="H611" s="605">
        <f t="shared" si="461"/>
        <v>10.84</v>
      </c>
      <c r="I611" s="607">
        <f>G611+H611</f>
        <v>55.84</v>
      </c>
      <c r="J611" s="739">
        <v>40</v>
      </c>
      <c r="K611" s="604">
        <f t="shared" si="462"/>
        <v>0.25157232704402516</v>
      </c>
      <c r="L611" s="605">
        <v>3.75</v>
      </c>
      <c r="M611" s="605">
        <f t="shared" si="463"/>
        <v>150</v>
      </c>
      <c r="N611" s="609">
        <v>1</v>
      </c>
      <c r="O611" s="605">
        <f t="shared" si="470"/>
        <v>150</v>
      </c>
      <c r="P611" s="605">
        <f t="shared" si="465"/>
        <v>36.14</v>
      </c>
      <c r="Q611" s="607">
        <f t="shared" si="471"/>
        <v>186.14</v>
      </c>
    </row>
    <row r="612" spans="1:17" x14ac:dyDescent="0.25">
      <c r="A612" s="603" t="s">
        <v>193</v>
      </c>
      <c r="B612" s="741"/>
      <c r="C612" s="604"/>
      <c r="D612" s="605"/>
      <c r="E612" s="605"/>
      <c r="F612" s="609"/>
      <c r="G612" s="605"/>
      <c r="H612" s="605"/>
      <c r="I612" s="607"/>
      <c r="J612" s="739">
        <v>24</v>
      </c>
      <c r="K612" s="604">
        <f t="shared" si="462"/>
        <v>0.15094339622641509</v>
      </c>
      <c r="L612" s="605">
        <v>3.75</v>
      </c>
      <c r="M612" s="605">
        <f t="shared" si="463"/>
        <v>90</v>
      </c>
      <c r="N612" s="609">
        <v>1</v>
      </c>
      <c r="O612" s="605">
        <f t="shared" si="470"/>
        <v>90</v>
      </c>
      <c r="P612" s="605">
        <f t="shared" si="465"/>
        <v>21.68</v>
      </c>
      <c r="Q612" s="607">
        <f t="shared" si="471"/>
        <v>111.68</v>
      </c>
    </row>
    <row r="613" spans="1:17" x14ac:dyDescent="0.25">
      <c r="A613" s="603" t="s">
        <v>193</v>
      </c>
      <c r="B613" s="741"/>
      <c r="C613" s="604"/>
      <c r="D613" s="605"/>
      <c r="E613" s="605"/>
      <c r="F613" s="609"/>
      <c r="G613" s="605"/>
      <c r="H613" s="605"/>
      <c r="I613" s="607"/>
      <c r="J613" s="739">
        <v>24</v>
      </c>
      <c r="K613" s="604">
        <f t="shared" si="462"/>
        <v>0.15094339622641509</v>
      </c>
      <c r="L613" s="605">
        <v>3.75</v>
      </c>
      <c r="M613" s="605">
        <f t="shared" si="463"/>
        <v>90</v>
      </c>
      <c r="N613" s="609">
        <v>1</v>
      </c>
      <c r="O613" s="605">
        <f t="shared" si="470"/>
        <v>90</v>
      </c>
      <c r="P613" s="605">
        <f t="shared" si="465"/>
        <v>21.68</v>
      </c>
      <c r="Q613" s="607">
        <f t="shared" si="471"/>
        <v>111.68</v>
      </c>
    </row>
    <row r="614" spans="1:17" x14ac:dyDescent="0.25">
      <c r="A614" s="603" t="s">
        <v>193</v>
      </c>
      <c r="B614" s="1757">
        <v>24</v>
      </c>
      <c r="C614" s="604">
        <f t="shared" ref="C614:C620" si="475">B614/159</f>
        <v>0.15094339622641509</v>
      </c>
      <c r="D614" s="605">
        <v>3.75</v>
      </c>
      <c r="E614" s="605">
        <f>C614*D614*159</f>
        <v>90</v>
      </c>
      <c r="F614" s="609">
        <v>0.5</v>
      </c>
      <c r="G614" s="605">
        <f>ROUND(E614*F614,2)</f>
        <v>45</v>
      </c>
      <c r="H614" s="605">
        <f t="shared" ref="H614:H616" si="476">ROUND(G614*0.2409,2)</f>
        <v>10.84</v>
      </c>
      <c r="I614" s="607">
        <f>G614+H614</f>
        <v>55.84</v>
      </c>
      <c r="J614" s="739">
        <v>24</v>
      </c>
      <c r="K614" s="604">
        <f t="shared" ref="K614:K621" si="477">J614/159</f>
        <v>0.15094339622641509</v>
      </c>
      <c r="L614" s="605">
        <v>3.75</v>
      </c>
      <c r="M614" s="605">
        <f t="shared" si="463"/>
        <v>90</v>
      </c>
      <c r="N614" s="609">
        <v>1</v>
      </c>
      <c r="O614" s="605">
        <f t="shared" si="470"/>
        <v>90</v>
      </c>
      <c r="P614" s="605">
        <f t="shared" ref="P614:P616" si="478">ROUND(O614*0.2409,2)</f>
        <v>21.68</v>
      </c>
      <c r="Q614" s="607">
        <f t="shared" si="471"/>
        <v>111.68</v>
      </c>
    </row>
    <row r="615" spans="1:17" x14ac:dyDescent="0.25">
      <c r="A615" s="603" t="s">
        <v>193</v>
      </c>
      <c r="B615" s="1757">
        <v>24</v>
      </c>
      <c r="C615" s="604">
        <f t="shared" si="475"/>
        <v>0.15094339622641509</v>
      </c>
      <c r="D615" s="605">
        <v>3.75</v>
      </c>
      <c r="E615" s="605">
        <f>C615*D615*159</f>
        <v>90</v>
      </c>
      <c r="F615" s="606">
        <v>0.5</v>
      </c>
      <c r="G615" s="605">
        <f>ROUND(E615*F615,2)</f>
        <v>45</v>
      </c>
      <c r="H615" s="605">
        <f t="shared" si="476"/>
        <v>10.84</v>
      </c>
      <c r="I615" s="607">
        <f>G615+H615</f>
        <v>55.84</v>
      </c>
      <c r="J615" s="739">
        <v>24</v>
      </c>
      <c r="K615" s="604">
        <f t="shared" si="477"/>
        <v>0.15094339622641509</v>
      </c>
      <c r="L615" s="605">
        <v>3.75</v>
      </c>
      <c r="M615" s="605">
        <f t="shared" ref="M615:M616" si="479">K615*L615*159</f>
        <v>90</v>
      </c>
      <c r="N615" s="606">
        <v>1</v>
      </c>
      <c r="O615" s="605">
        <f t="shared" si="470"/>
        <v>90</v>
      </c>
      <c r="P615" s="605">
        <f t="shared" si="478"/>
        <v>21.68</v>
      </c>
      <c r="Q615" s="607">
        <f t="shared" si="471"/>
        <v>111.68</v>
      </c>
    </row>
    <row r="616" spans="1:17" ht="17.25" thickBot="1" x14ac:dyDescent="0.3">
      <c r="A616" s="599" t="s">
        <v>193</v>
      </c>
      <c r="B616" s="1757">
        <v>24</v>
      </c>
      <c r="C616" s="604">
        <f t="shared" si="475"/>
        <v>0.15094339622641509</v>
      </c>
      <c r="D616" s="605">
        <v>3.75</v>
      </c>
      <c r="E616" s="605">
        <f>C616*D616*159</f>
        <v>90</v>
      </c>
      <c r="F616" s="606">
        <v>0.5</v>
      </c>
      <c r="G616" s="605">
        <f>ROUND(E616*F616,2)</f>
        <v>45</v>
      </c>
      <c r="H616" s="605">
        <f t="shared" si="476"/>
        <v>10.84</v>
      </c>
      <c r="I616" s="607">
        <f>G616+H616</f>
        <v>55.84</v>
      </c>
      <c r="J616" s="739">
        <v>24</v>
      </c>
      <c r="K616" s="604">
        <f t="shared" si="477"/>
        <v>0.15094339622641509</v>
      </c>
      <c r="L616" s="605">
        <v>3.75</v>
      </c>
      <c r="M616" s="605">
        <f t="shared" si="479"/>
        <v>90</v>
      </c>
      <c r="N616" s="606">
        <v>1</v>
      </c>
      <c r="O616" s="605">
        <f t="shared" si="470"/>
        <v>90</v>
      </c>
      <c r="P616" s="605">
        <f t="shared" si="478"/>
        <v>21.68</v>
      </c>
      <c r="Q616" s="607">
        <f t="shared" si="471"/>
        <v>111.68</v>
      </c>
    </row>
    <row r="617" spans="1:17" ht="33" x14ac:dyDescent="0.25">
      <c r="A617" s="736" t="s">
        <v>8</v>
      </c>
      <c r="B617" s="1756">
        <f>SUM(B618:B621)</f>
        <v>56</v>
      </c>
      <c r="C617" s="1729">
        <f>SUM(C618:C621)</f>
        <v>0.3522012578616352</v>
      </c>
      <c r="D617" s="1730"/>
      <c r="E617" s="1730"/>
      <c r="F617" s="1734"/>
      <c r="G617" s="1730">
        <f>SUM(G618:G621)</f>
        <v>94.08</v>
      </c>
      <c r="H617" s="1730">
        <f>SUM(H618:H621)</f>
        <v>22.660000000000004</v>
      </c>
      <c r="I617" s="1735">
        <f>SUM(I618:I621)</f>
        <v>116.74000000000001</v>
      </c>
      <c r="J617" s="1728">
        <f>SUM(J618:J621)</f>
        <v>168</v>
      </c>
      <c r="K617" s="1729">
        <f>SUM(K618:K621)</f>
        <v>1.0566037735849056</v>
      </c>
      <c r="L617" s="1730"/>
      <c r="M617" s="1730"/>
      <c r="N617" s="1734"/>
      <c r="O617" s="1730">
        <f>SUM(O618:O621)</f>
        <v>564.48</v>
      </c>
      <c r="P617" s="1730">
        <f>SUM(P618:P621)</f>
        <v>135.99</v>
      </c>
      <c r="Q617" s="1735">
        <f>SUM(Q618:Q621)</f>
        <v>700.47</v>
      </c>
    </row>
    <row r="618" spans="1:17" x14ac:dyDescent="0.25">
      <c r="A618" s="603" t="s">
        <v>182</v>
      </c>
      <c r="B618" s="1757">
        <v>24</v>
      </c>
      <c r="C618" s="604">
        <f t="shared" si="475"/>
        <v>0.15094339622641509</v>
      </c>
      <c r="D618" s="605">
        <v>3.36</v>
      </c>
      <c r="E618" s="605">
        <f>C618*D618*159</f>
        <v>80.639999999999986</v>
      </c>
      <c r="F618" s="609">
        <v>0.5</v>
      </c>
      <c r="G618" s="605">
        <f>ROUND(E618*F618,2)</f>
        <v>40.32</v>
      </c>
      <c r="H618" s="605">
        <f t="shared" ref="H618:H620" si="480">ROUND(G618*0.2409,2)</f>
        <v>9.7100000000000009</v>
      </c>
      <c r="I618" s="607">
        <f>G618+H618</f>
        <v>50.03</v>
      </c>
      <c r="J618" s="739">
        <v>72</v>
      </c>
      <c r="K618" s="604">
        <f t="shared" si="477"/>
        <v>0.45283018867924529</v>
      </c>
      <c r="L618" s="605">
        <v>3.36</v>
      </c>
      <c r="M618" s="605">
        <f t="shared" ref="M618:M621" si="481">K618*L618*159</f>
        <v>241.92</v>
      </c>
      <c r="N618" s="609">
        <v>1</v>
      </c>
      <c r="O618" s="605">
        <f t="shared" ref="O618:O621" si="482">ROUND(M618*N618,2)</f>
        <v>241.92</v>
      </c>
      <c r="P618" s="605">
        <f t="shared" ref="P618:P621" si="483">ROUND(O618*0.2409,2)</f>
        <v>58.28</v>
      </c>
      <c r="Q618" s="607">
        <f t="shared" ref="Q618:Q621" si="484">O618+P618</f>
        <v>300.2</v>
      </c>
    </row>
    <row r="619" spans="1:17" x14ac:dyDescent="0.25">
      <c r="A619" s="603" t="s">
        <v>182</v>
      </c>
      <c r="B619" s="1757">
        <v>24</v>
      </c>
      <c r="C619" s="604">
        <f t="shared" si="475"/>
        <v>0.15094339622641509</v>
      </c>
      <c r="D619" s="605">
        <v>3.36</v>
      </c>
      <c r="E619" s="605">
        <f>C619*D619*159</f>
        <v>80.639999999999986</v>
      </c>
      <c r="F619" s="609">
        <v>0.5</v>
      </c>
      <c r="G619" s="605">
        <f>ROUND(E619*F619,2)</f>
        <v>40.32</v>
      </c>
      <c r="H619" s="605">
        <f t="shared" si="480"/>
        <v>9.7100000000000009</v>
      </c>
      <c r="I619" s="607">
        <f>G619+H619</f>
        <v>50.03</v>
      </c>
      <c r="J619" s="739">
        <v>24</v>
      </c>
      <c r="K619" s="604">
        <f t="shared" si="477"/>
        <v>0.15094339622641509</v>
      </c>
      <c r="L619" s="605">
        <v>3.36</v>
      </c>
      <c r="M619" s="605">
        <f t="shared" si="481"/>
        <v>80.639999999999986</v>
      </c>
      <c r="N619" s="609">
        <v>1</v>
      </c>
      <c r="O619" s="605">
        <f t="shared" si="482"/>
        <v>80.64</v>
      </c>
      <c r="P619" s="605">
        <f t="shared" si="483"/>
        <v>19.43</v>
      </c>
      <c r="Q619" s="607">
        <f t="shared" si="484"/>
        <v>100.07</v>
      </c>
    </row>
    <row r="620" spans="1:17" x14ac:dyDescent="0.25">
      <c r="A620" s="603" t="s">
        <v>182</v>
      </c>
      <c r="B620" s="1757">
        <v>8</v>
      </c>
      <c r="C620" s="604">
        <f t="shared" si="475"/>
        <v>5.0314465408805034E-2</v>
      </c>
      <c r="D620" s="605">
        <v>3.36</v>
      </c>
      <c r="E620" s="605">
        <f>C620*D620*159</f>
        <v>26.880000000000003</v>
      </c>
      <c r="F620" s="609">
        <v>0.5</v>
      </c>
      <c r="G620" s="605">
        <f>ROUND(E620*F620,2)</f>
        <v>13.44</v>
      </c>
      <c r="H620" s="605">
        <f t="shared" si="480"/>
        <v>3.24</v>
      </c>
      <c r="I620" s="607">
        <f>G620+H620</f>
        <v>16.68</v>
      </c>
      <c r="J620" s="739">
        <v>24</v>
      </c>
      <c r="K620" s="604">
        <f t="shared" si="477"/>
        <v>0.15094339622641509</v>
      </c>
      <c r="L620" s="605">
        <v>3.36</v>
      </c>
      <c r="M620" s="605">
        <f t="shared" si="481"/>
        <v>80.639999999999986</v>
      </c>
      <c r="N620" s="609">
        <v>1</v>
      </c>
      <c r="O620" s="605">
        <f t="shared" si="482"/>
        <v>80.64</v>
      </c>
      <c r="P620" s="605">
        <f t="shared" si="483"/>
        <v>19.43</v>
      </c>
      <c r="Q620" s="607">
        <f t="shared" si="484"/>
        <v>100.07</v>
      </c>
    </row>
    <row r="621" spans="1:17" ht="17.25" thickBot="1" x14ac:dyDescent="0.3">
      <c r="A621" s="613" t="s">
        <v>182</v>
      </c>
      <c r="B621" s="741"/>
      <c r="C621" s="604"/>
      <c r="D621" s="605"/>
      <c r="E621" s="605"/>
      <c r="F621" s="606"/>
      <c r="G621" s="605"/>
      <c r="H621" s="605"/>
      <c r="I621" s="607"/>
      <c r="J621" s="739">
        <v>48</v>
      </c>
      <c r="K621" s="604">
        <f t="shared" si="477"/>
        <v>0.30188679245283018</v>
      </c>
      <c r="L621" s="605">
        <v>3.36</v>
      </c>
      <c r="M621" s="605">
        <f t="shared" si="481"/>
        <v>161.27999999999997</v>
      </c>
      <c r="N621" s="606">
        <v>1</v>
      </c>
      <c r="O621" s="605">
        <f t="shared" si="482"/>
        <v>161.28</v>
      </c>
      <c r="P621" s="605">
        <f t="shared" si="483"/>
        <v>38.85</v>
      </c>
      <c r="Q621" s="607">
        <f t="shared" si="484"/>
        <v>200.13</v>
      </c>
    </row>
    <row r="622" spans="1:17" ht="17.25" thickBot="1" x14ac:dyDescent="0.3">
      <c r="A622" s="597" t="s">
        <v>1401</v>
      </c>
      <c r="B622" s="1755">
        <f>B623</f>
        <v>0</v>
      </c>
      <c r="C622" s="1732">
        <f>C623</f>
        <v>0</v>
      </c>
      <c r="D622" s="1726"/>
      <c r="E622" s="1726"/>
      <c r="F622" s="1736"/>
      <c r="G622" s="1726">
        <f>G623</f>
        <v>0</v>
      </c>
      <c r="H622" s="1726">
        <f>H623</f>
        <v>0</v>
      </c>
      <c r="I622" s="1727">
        <f>I623</f>
        <v>0</v>
      </c>
      <c r="J622" s="1725">
        <f>J623</f>
        <v>18</v>
      </c>
      <c r="K622" s="1732">
        <f>K623</f>
        <v>0.11320754716981132</v>
      </c>
      <c r="L622" s="1726"/>
      <c r="M622" s="1726"/>
      <c r="N622" s="1736"/>
      <c r="O622" s="1726">
        <f>O623</f>
        <v>81.89</v>
      </c>
      <c r="P622" s="1726">
        <f>P623</f>
        <v>19.73</v>
      </c>
      <c r="Q622" s="1727">
        <f>Q623</f>
        <v>101.62</v>
      </c>
    </row>
    <row r="623" spans="1:17" ht="33" x14ac:dyDescent="0.25">
      <c r="A623" s="734" t="s">
        <v>8</v>
      </c>
      <c r="B623" s="1756">
        <f>SUM(B624:B625)</f>
        <v>0</v>
      </c>
      <c r="C623" s="1729">
        <f>SUM(C624:C625)</f>
        <v>0</v>
      </c>
      <c r="D623" s="1730"/>
      <c r="E623" s="1730"/>
      <c r="F623" s="1734"/>
      <c r="G623" s="1730">
        <f>SUM(G624:G625)</f>
        <v>0</v>
      </c>
      <c r="H623" s="1730">
        <f t="shared" ref="H623" si="485">SUM(H624:H625)</f>
        <v>0</v>
      </c>
      <c r="I623" s="1735">
        <f t="shared" ref="I623" si="486">SUM(I624:I625)</f>
        <v>0</v>
      </c>
      <c r="J623" s="1728">
        <f>SUM(J624:J625)</f>
        <v>18</v>
      </c>
      <c r="K623" s="1729">
        <f>SUM(K624:K625)</f>
        <v>0.11320754716981132</v>
      </c>
      <c r="L623" s="1730"/>
      <c r="M623" s="1730"/>
      <c r="N623" s="1734"/>
      <c r="O623" s="1730">
        <f>SUM(O624:O625)</f>
        <v>81.89</v>
      </c>
      <c r="P623" s="1730">
        <f t="shared" ref="P623:Q623" si="487">SUM(P624:P625)</f>
        <v>19.73</v>
      </c>
      <c r="Q623" s="1735">
        <f t="shared" si="487"/>
        <v>101.62</v>
      </c>
    </row>
    <row r="624" spans="1:17" x14ac:dyDescent="0.25">
      <c r="A624" s="603" t="s">
        <v>1953</v>
      </c>
      <c r="B624" s="741"/>
      <c r="C624" s="604"/>
      <c r="D624" s="605"/>
      <c r="E624" s="605"/>
      <c r="F624" s="606"/>
      <c r="G624" s="605"/>
      <c r="H624" s="605"/>
      <c r="I624" s="607"/>
      <c r="J624" s="739">
        <v>10</v>
      </c>
      <c r="K624" s="604">
        <f t="shared" ref="K624:K625" si="488">J624/159</f>
        <v>6.2893081761006289E-2</v>
      </c>
      <c r="L624" s="605">
        <v>2900</v>
      </c>
      <c r="M624" s="605">
        <f>K624*L624</f>
        <v>182.38993710691824</v>
      </c>
      <c r="N624" s="606">
        <v>0.3</v>
      </c>
      <c r="O624" s="605">
        <f t="shared" ref="O624:O625" si="489">ROUND(M624*N624,2)</f>
        <v>54.72</v>
      </c>
      <c r="P624" s="605">
        <f t="shared" ref="P624:P625" si="490">ROUND(O624*0.2409,2)</f>
        <v>13.18</v>
      </c>
      <c r="Q624" s="607">
        <f t="shared" ref="Q624:Q625" si="491">O624+P624</f>
        <v>67.900000000000006</v>
      </c>
    </row>
    <row r="625" spans="1:17" ht="17.25" thickBot="1" x14ac:dyDescent="0.3">
      <c r="A625" s="599" t="s">
        <v>1403</v>
      </c>
      <c r="B625" s="741"/>
      <c r="C625" s="604"/>
      <c r="D625" s="605"/>
      <c r="E625" s="605"/>
      <c r="F625" s="606"/>
      <c r="G625" s="605"/>
      <c r="H625" s="605"/>
      <c r="I625" s="607"/>
      <c r="J625" s="739">
        <v>8</v>
      </c>
      <c r="K625" s="604">
        <f t="shared" si="488"/>
        <v>5.0314465408805034E-2</v>
      </c>
      <c r="L625" s="605">
        <v>1800</v>
      </c>
      <c r="M625" s="605">
        <f>K625*L625</f>
        <v>90.566037735849065</v>
      </c>
      <c r="N625" s="606">
        <v>0.3</v>
      </c>
      <c r="O625" s="605">
        <f t="shared" si="489"/>
        <v>27.17</v>
      </c>
      <c r="P625" s="605">
        <f t="shared" si="490"/>
        <v>6.55</v>
      </c>
      <c r="Q625" s="607">
        <f t="shared" si="491"/>
        <v>33.72</v>
      </c>
    </row>
    <row r="626" spans="1:17" ht="17.25" thickBot="1" x14ac:dyDescent="0.3">
      <c r="A626" s="616" t="s">
        <v>1963</v>
      </c>
      <c r="B626" s="1755">
        <f>B627</f>
        <v>1024</v>
      </c>
      <c r="C626" s="1732">
        <f>C627</f>
        <v>6.4402515723270426</v>
      </c>
      <c r="D626" s="1726"/>
      <c r="E626" s="1726"/>
      <c r="F626" s="1736"/>
      <c r="G626" s="1726">
        <f>G627</f>
        <v>1656.57</v>
      </c>
      <c r="H626" s="1726">
        <f>H627</f>
        <v>399.05999999999995</v>
      </c>
      <c r="I626" s="1727">
        <f>G626+H626</f>
        <v>2055.63</v>
      </c>
      <c r="J626" s="1725">
        <f>J627</f>
        <v>2917.0003040000001</v>
      </c>
      <c r="K626" s="1732">
        <f>K627</f>
        <v>18.345913861635225</v>
      </c>
      <c r="L626" s="1726"/>
      <c r="M626" s="1726"/>
      <c r="N626" s="1736"/>
      <c r="O626" s="1726">
        <f>O627</f>
        <v>15754.160000000003</v>
      </c>
      <c r="P626" s="1726">
        <f>P627</f>
        <v>3795.2099999999996</v>
      </c>
      <c r="Q626" s="1727">
        <f>O626+P626</f>
        <v>19549.370000000003</v>
      </c>
    </row>
    <row r="627" spans="1:17" ht="33" x14ac:dyDescent="0.25">
      <c r="A627" s="734" t="s">
        <v>8</v>
      </c>
      <c r="B627" s="1756">
        <f>SUM(B628:B652)</f>
        <v>1024</v>
      </c>
      <c r="C627" s="1729">
        <f>SUM(C628:C652)</f>
        <v>6.4402515723270426</v>
      </c>
      <c r="D627" s="1730"/>
      <c r="E627" s="1730"/>
      <c r="F627" s="1734"/>
      <c r="G627" s="1730">
        <f>SUM(G628:G652)</f>
        <v>1656.57</v>
      </c>
      <c r="H627" s="1730">
        <f>SUM(H628:H652)</f>
        <v>399.05999999999995</v>
      </c>
      <c r="I627" s="1735">
        <f>SUM(I628:I652)</f>
        <v>2055.63</v>
      </c>
      <c r="J627" s="1728">
        <f>SUM(J628:J652)</f>
        <v>2917.0003040000001</v>
      </c>
      <c r="K627" s="1729">
        <f>SUM(K628:K652)</f>
        <v>18.345913861635225</v>
      </c>
      <c r="L627" s="1730"/>
      <c r="M627" s="1730"/>
      <c r="N627" s="1734"/>
      <c r="O627" s="1730">
        <f>SUM(O628:O652)</f>
        <v>15754.160000000003</v>
      </c>
      <c r="P627" s="1730">
        <f>SUM(P628:P652)</f>
        <v>3795.2099999999996</v>
      </c>
      <c r="Q627" s="1735">
        <f>SUM(Q628:Q652)</f>
        <v>19549.37</v>
      </c>
    </row>
    <row r="628" spans="1:17" ht="33" x14ac:dyDescent="0.25">
      <c r="A628" s="603" t="s">
        <v>1964</v>
      </c>
      <c r="B628" s="1757">
        <v>6.9999999999999991</v>
      </c>
      <c r="C628" s="604">
        <f t="shared" ref="C628:C652" si="492">B628/159</f>
        <v>4.40251572327044E-2</v>
      </c>
      <c r="D628" s="605">
        <v>6</v>
      </c>
      <c r="E628" s="605">
        <f t="shared" ref="E628:E637" si="493">C628*D628*159</f>
        <v>42</v>
      </c>
      <c r="F628" s="606">
        <v>0.3</v>
      </c>
      <c r="G628" s="605">
        <f t="shared" ref="G628:G637" si="494">ROUND(E628*F628,2)</f>
        <v>12.6</v>
      </c>
      <c r="H628" s="605">
        <f t="shared" ref="H628:H652" si="495">ROUND(G628*0.2409,2)</f>
        <v>3.04</v>
      </c>
      <c r="I628" s="607">
        <f t="shared" ref="I628:I637" si="496">G628+H628</f>
        <v>15.64</v>
      </c>
      <c r="J628" s="739">
        <v>72</v>
      </c>
      <c r="K628" s="604">
        <f t="shared" ref="K628:K652" si="497">J628/159</f>
        <v>0.45283018867924529</v>
      </c>
      <c r="L628" s="605">
        <v>6</v>
      </c>
      <c r="M628" s="605">
        <f t="shared" ref="M628:M652" si="498">K628*L628*159</f>
        <v>432.00000000000006</v>
      </c>
      <c r="N628" s="606">
        <v>1</v>
      </c>
      <c r="O628" s="605">
        <f t="shared" ref="O628:O652" si="499">ROUND(M628*N628,2)</f>
        <v>432</v>
      </c>
      <c r="P628" s="605">
        <f t="shared" ref="P628:P652" si="500">ROUND(O628*0.2409,2)</f>
        <v>104.07</v>
      </c>
      <c r="Q628" s="607">
        <f t="shared" ref="Q628:Q653" si="501">O628+P628</f>
        <v>536.06999999999994</v>
      </c>
    </row>
    <row r="629" spans="1:17" ht="33" x14ac:dyDescent="0.25">
      <c r="A629" s="603" t="s">
        <v>1964</v>
      </c>
      <c r="B629" s="1757">
        <v>45</v>
      </c>
      <c r="C629" s="604">
        <f t="shared" si="492"/>
        <v>0.28301886792452829</v>
      </c>
      <c r="D629" s="605">
        <v>6</v>
      </c>
      <c r="E629" s="605">
        <f t="shared" si="493"/>
        <v>270</v>
      </c>
      <c r="F629" s="609">
        <v>0.3</v>
      </c>
      <c r="G629" s="605">
        <f t="shared" si="494"/>
        <v>81</v>
      </c>
      <c r="H629" s="605">
        <f t="shared" si="495"/>
        <v>19.510000000000002</v>
      </c>
      <c r="I629" s="607">
        <f t="shared" si="496"/>
        <v>100.51</v>
      </c>
      <c r="J629" s="739">
        <v>113.99999999999999</v>
      </c>
      <c r="K629" s="604">
        <f t="shared" si="497"/>
        <v>0.71698113207547165</v>
      </c>
      <c r="L629" s="605">
        <v>6</v>
      </c>
      <c r="M629" s="605">
        <f t="shared" si="498"/>
        <v>684</v>
      </c>
      <c r="N629" s="606">
        <v>1</v>
      </c>
      <c r="O629" s="605">
        <f t="shared" si="499"/>
        <v>684</v>
      </c>
      <c r="P629" s="605">
        <f t="shared" si="500"/>
        <v>164.78</v>
      </c>
      <c r="Q629" s="607">
        <f t="shared" si="501"/>
        <v>848.78</v>
      </c>
    </row>
    <row r="630" spans="1:17" x14ac:dyDescent="0.25">
      <c r="A630" s="603" t="s">
        <v>416</v>
      </c>
      <c r="B630" s="1757"/>
      <c r="C630" s="604"/>
      <c r="D630" s="605"/>
      <c r="E630" s="605"/>
      <c r="F630" s="609"/>
      <c r="G630" s="605"/>
      <c r="H630" s="605"/>
      <c r="I630" s="607"/>
      <c r="J630" s="1750">
        <v>119</v>
      </c>
      <c r="K630" s="1711">
        <f>J630/159</f>
        <v>0.74842767295597479</v>
      </c>
      <c r="L630" s="1712">
        <v>5.36</v>
      </c>
      <c r="M630" s="1712">
        <f t="shared" si="498"/>
        <v>637.83999999999992</v>
      </c>
      <c r="N630" s="609">
        <v>1</v>
      </c>
      <c r="O630" s="1712">
        <f t="shared" si="499"/>
        <v>637.84</v>
      </c>
      <c r="P630" s="1712">
        <f t="shared" si="500"/>
        <v>153.66</v>
      </c>
      <c r="Q630" s="1713">
        <f t="shared" si="501"/>
        <v>791.5</v>
      </c>
    </row>
    <row r="631" spans="1:17" x14ac:dyDescent="0.25">
      <c r="A631" s="603" t="s">
        <v>416</v>
      </c>
      <c r="B631" s="1757"/>
      <c r="C631" s="604"/>
      <c r="D631" s="605"/>
      <c r="E631" s="605"/>
      <c r="F631" s="609"/>
      <c r="G631" s="605"/>
      <c r="H631" s="605"/>
      <c r="I631" s="607"/>
      <c r="J631" s="1750">
        <v>119</v>
      </c>
      <c r="K631" s="1711">
        <f>J631/159</f>
        <v>0.74842767295597479</v>
      </c>
      <c r="L631" s="1712">
        <v>5.36</v>
      </c>
      <c r="M631" s="1712">
        <f t="shared" si="498"/>
        <v>637.83999999999992</v>
      </c>
      <c r="N631" s="609">
        <v>1</v>
      </c>
      <c r="O631" s="1712">
        <f t="shared" si="499"/>
        <v>637.84</v>
      </c>
      <c r="P631" s="1712">
        <f t="shared" si="500"/>
        <v>153.66</v>
      </c>
      <c r="Q631" s="1713">
        <f t="shared" si="501"/>
        <v>791.5</v>
      </c>
    </row>
    <row r="632" spans="1:17" x14ac:dyDescent="0.25">
      <c r="A632" s="603" t="s">
        <v>416</v>
      </c>
      <c r="B632" s="1757">
        <v>48</v>
      </c>
      <c r="C632" s="604">
        <f t="shared" si="492"/>
        <v>0.30188679245283018</v>
      </c>
      <c r="D632" s="605">
        <v>5.36</v>
      </c>
      <c r="E632" s="605">
        <f t="shared" si="493"/>
        <v>257.27999999999997</v>
      </c>
      <c r="F632" s="609">
        <v>0.3</v>
      </c>
      <c r="G632" s="605">
        <f t="shared" si="494"/>
        <v>77.180000000000007</v>
      </c>
      <c r="H632" s="605">
        <f t="shared" si="495"/>
        <v>18.59</v>
      </c>
      <c r="I632" s="607">
        <f t="shared" si="496"/>
        <v>95.77000000000001</v>
      </c>
      <c r="J632" s="739">
        <v>108.00154500000001</v>
      </c>
      <c r="K632" s="604">
        <f t="shared" si="497"/>
        <v>0.67925500000000005</v>
      </c>
      <c r="L632" s="605">
        <v>5.36</v>
      </c>
      <c r="M632" s="605">
        <f t="shared" si="498"/>
        <v>578.88828120000005</v>
      </c>
      <c r="N632" s="609">
        <v>1</v>
      </c>
      <c r="O632" s="605">
        <f t="shared" si="499"/>
        <v>578.89</v>
      </c>
      <c r="P632" s="605">
        <f t="shared" si="500"/>
        <v>139.44999999999999</v>
      </c>
      <c r="Q632" s="607">
        <f t="shared" si="501"/>
        <v>718.33999999999992</v>
      </c>
    </row>
    <row r="633" spans="1:17" x14ac:dyDescent="0.25">
      <c r="A633" s="603" t="s">
        <v>416</v>
      </c>
      <c r="B633" s="1757">
        <v>47</v>
      </c>
      <c r="C633" s="604">
        <f t="shared" si="492"/>
        <v>0.29559748427672955</v>
      </c>
      <c r="D633" s="605">
        <v>5.36</v>
      </c>
      <c r="E633" s="605">
        <f t="shared" si="493"/>
        <v>251.92</v>
      </c>
      <c r="F633" s="609">
        <v>0.3</v>
      </c>
      <c r="G633" s="605">
        <f t="shared" si="494"/>
        <v>75.58</v>
      </c>
      <c r="H633" s="605">
        <f t="shared" si="495"/>
        <v>18.21</v>
      </c>
      <c r="I633" s="607">
        <f t="shared" si="496"/>
        <v>93.789999999999992</v>
      </c>
      <c r="J633" s="739">
        <v>141.99813</v>
      </c>
      <c r="K633" s="604">
        <f t="shared" si="497"/>
        <v>0.89307000000000003</v>
      </c>
      <c r="L633" s="605">
        <v>5.36</v>
      </c>
      <c r="M633" s="605">
        <f t="shared" si="498"/>
        <v>761.10997680000014</v>
      </c>
      <c r="N633" s="609">
        <v>1</v>
      </c>
      <c r="O633" s="605">
        <f t="shared" si="499"/>
        <v>761.11</v>
      </c>
      <c r="P633" s="605">
        <f t="shared" si="500"/>
        <v>183.35</v>
      </c>
      <c r="Q633" s="607">
        <f t="shared" si="501"/>
        <v>944.46</v>
      </c>
    </row>
    <row r="634" spans="1:17" x14ac:dyDescent="0.25">
      <c r="A634" s="603" t="s">
        <v>416</v>
      </c>
      <c r="B634" s="1757">
        <v>24</v>
      </c>
      <c r="C634" s="604">
        <f t="shared" si="492"/>
        <v>0.15094339622641509</v>
      </c>
      <c r="D634" s="605">
        <v>5.36</v>
      </c>
      <c r="E634" s="605">
        <f t="shared" si="493"/>
        <v>128.63999999999999</v>
      </c>
      <c r="F634" s="609">
        <v>0.3</v>
      </c>
      <c r="G634" s="605">
        <f t="shared" si="494"/>
        <v>38.590000000000003</v>
      </c>
      <c r="H634" s="605">
        <f t="shared" si="495"/>
        <v>9.3000000000000007</v>
      </c>
      <c r="I634" s="607">
        <f t="shared" si="496"/>
        <v>47.89</v>
      </c>
      <c r="J634" s="739">
        <v>144</v>
      </c>
      <c r="K634" s="604">
        <f t="shared" si="497"/>
        <v>0.90566037735849059</v>
      </c>
      <c r="L634" s="605">
        <v>5.36</v>
      </c>
      <c r="M634" s="605">
        <f t="shared" si="498"/>
        <v>771.84</v>
      </c>
      <c r="N634" s="609">
        <v>1</v>
      </c>
      <c r="O634" s="605">
        <f t="shared" si="499"/>
        <v>771.84</v>
      </c>
      <c r="P634" s="605">
        <f t="shared" si="500"/>
        <v>185.94</v>
      </c>
      <c r="Q634" s="607">
        <f t="shared" si="501"/>
        <v>957.78</v>
      </c>
    </row>
    <row r="635" spans="1:17" x14ac:dyDescent="0.25">
      <c r="A635" s="603" t="s">
        <v>416</v>
      </c>
      <c r="B635" s="1757">
        <v>32</v>
      </c>
      <c r="C635" s="604">
        <f t="shared" si="492"/>
        <v>0.20125786163522014</v>
      </c>
      <c r="D635" s="605">
        <v>5.36</v>
      </c>
      <c r="E635" s="605">
        <f t="shared" si="493"/>
        <v>171.52</v>
      </c>
      <c r="F635" s="609">
        <v>0.3</v>
      </c>
      <c r="G635" s="605">
        <f t="shared" si="494"/>
        <v>51.46</v>
      </c>
      <c r="H635" s="605">
        <f t="shared" si="495"/>
        <v>12.4</v>
      </c>
      <c r="I635" s="607">
        <f t="shared" si="496"/>
        <v>63.86</v>
      </c>
      <c r="J635" s="739">
        <v>131.99877899999998</v>
      </c>
      <c r="K635" s="604">
        <f t="shared" si="497"/>
        <v>0.83018099999999995</v>
      </c>
      <c r="L635" s="605">
        <v>5.36</v>
      </c>
      <c r="M635" s="605">
        <f t="shared" si="498"/>
        <v>707.51345544000003</v>
      </c>
      <c r="N635" s="609">
        <v>1</v>
      </c>
      <c r="O635" s="605">
        <f t="shared" si="499"/>
        <v>707.51</v>
      </c>
      <c r="P635" s="605">
        <f t="shared" si="500"/>
        <v>170.44</v>
      </c>
      <c r="Q635" s="607">
        <f t="shared" si="501"/>
        <v>877.95</v>
      </c>
    </row>
    <row r="636" spans="1:17" x14ac:dyDescent="0.25">
      <c r="A636" s="603" t="s">
        <v>416</v>
      </c>
      <c r="B636" s="1757">
        <v>44</v>
      </c>
      <c r="C636" s="604">
        <f t="shared" si="492"/>
        <v>0.27672955974842767</v>
      </c>
      <c r="D636" s="605">
        <v>5.36</v>
      </c>
      <c r="E636" s="605">
        <f t="shared" si="493"/>
        <v>235.84</v>
      </c>
      <c r="F636" s="609">
        <v>0.3</v>
      </c>
      <c r="G636" s="605">
        <f t="shared" si="494"/>
        <v>70.75</v>
      </c>
      <c r="H636" s="605">
        <f t="shared" si="495"/>
        <v>17.04</v>
      </c>
      <c r="I636" s="607">
        <f t="shared" si="496"/>
        <v>87.789999999999992</v>
      </c>
      <c r="J636" s="739">
        <v>133</v>
      </c>
      <c r="K636" s="604">
        <f t="shared" si="497"/>
        <v>0.83647798742138368</v>
      </c>
      <c r="L636" s="605">
        <v>5.36</v>
      </c>
      <c r="M636" s="605">
        <f t="shared" si="498"/>
        <v>712.88000000000011</v>
      </c>
      <c r="N636" s="609">
        <v>1</v>
      </c>
      <c r="O636" s="605">
        <f t="shared" si="499"/>
        <v>712.88</v>
      </c>
      <c r="P636" s="605">
        <f t="shared" si="500"/>
        <v>171.73</v>
      </c>
      <c r="Q636" s="607">
        <f t="shared" si="501"/>
        <v>884.61</v>
      </c>
    </row>
    <row r="637" spans="1:17" x14ac:dyDescent="0.25">
      <c r="A637" s="603" t="s">
        <v>416</v>
      </c>
      <c r="B637" s="1757">
        <v>55</v>
      </c>
      <c r="C637" s="604">
        <f t="shared" si="492"/>
        <v>0.34591194968553457</v>
      </c>
      <c r="D637" s="605">
        <v>5.36</v>
      </c>
      <c r="E637" s="605">
        <f t="shared" si="493"/>
        <v>294.8</v>
      </c>
      <c r="F637" s="609">
        <v>0.3</v>
      </c>
      <c r="G637" s="605">
        <f t="shared" si="494"/>
        <v>88.44</v>
      </c>
      <c r="H637" s="605">
        <f t="shared" si="495"/>
        <v>21.31</v>
      </c>
      <c r="I637" s="607">
        <f t="shared" si="496"/>
        <v>109.75</v>
      </c>
      <c r="J637" s="739">
        <v>128</v>
      </c>
      <c r="K637" s="604">
        <f t="shared" si="497"/>
        <v>0.80503144654088055</v>
      </c>
      <c r="L637" s="605">
        <v>5.36</v>
      </c>
      <c r="M637" s="605">
        <f t="shared" si="498"/>
        <v>686.08</v>
      </c>
      <c r="N637" s="609">
        <v>1</v>
      </c>
      <c r="O637" s="605">
        <f t="shared" si="499"/>
        <v>686.08</v>
      </c>
      <c r="P637" s="605">
        <f t="shared" si="500"/>
        <v>165.28</v>
      </c>
      <c r="Q637" s="607">
        <f t="shared" si="501"/>
        <v>851.36</v>
      </c>
    </row>
    <row r="638" spans="1:17" x14ac:dyDescent="0.25">
      <c r="A638" s="603" t="s">
        <v>416</v>
      </c>
      <c r="B638" s="741"/>
      <c r="C638" s="604"/>
      <c r="D638" s="605"/>
      <c r="E638" s="605"/>
      <c r="F638" s="609"/>
      <c r="G638" s="605"/>
      <c r="H638" s="605"/>
      <c r="I638" s="607"/>
      <c r="J638" s="739">
        <v>80</v>
      </c>
      <c r="K638" s="604">
        <f t="shared" si="497"/>
        <v>0.50314465408805031</v>
      </c>
      <c r="L638" s="605">
        <v>5.36</v>
      </c>
      <c r="M638" s="605">
        <f t="shared" si="498"/>
        <v>428.80000000000007</v>
      </c>
      <c r="N638" s="609">
        <v>1</v>
      </c>
      <c r="O638" s="605">
        <f t="shared" si="499"/>
        <v>428.8</v>
      </c>
      <c r="P638" s="605">
        <f t="shared" si="500"/>
        <v>103.3</v>
      </c>
      <c r="Q638" s="607">
        <f t="shared" si="501"/>
        <v>532.1</v>
      </c>
    </row>
    <row r="639" spans="1:17" x14ac:dyDescent="0.25">
      <c r="A639" s="603" t="s">
        <v>416</v>
      </c>
      <c r="B639" s="1757">
        <v>44</v>
      </c>
      <c r="C639" s="604">
        <f t="shared" si="492"/>
        <v>0.27672955974842767</v>
      </c>
      <c r="D639" s="605">
        <v>5.36</v>
      </c>
      <c r="E639" s="605">
        <f t="shared" ref="E639:E652" si="502">C639*D639*159</f>
        <v>235.84</v>
      </c>
      <c r="F639" s="609">
        <v>0.3</v>
      </c>
      <c r="G639" s="605">
        <f t="shared" ref="G639:G652" si="503">ROUND(E639*F639,2)</f>
        <v>70.75</v>
      </c>
      <c r="H639" s="605">
        <f t="shared" si="495"/>
        <v>17.04</v>
      </c>
      <c r="I639" s="607">
        <f t="shared" ref="I639:I653" si="504">G639+H639</f>
        <v>87.789999999999992</v>
      </c>
      <c r="J639" s="739">
        <v>115.99999999999999</v>
      </c>
      <c r="K639" s="604">
        <f t="shared" si="497"/>
        <v>0.72955974842767291</v>
      </c>
      <c r="L639" s="605">
        <v>5.36</v>
      </c>
      <c r="M639" s="605">
        <f t="shared" si="498"/>
        <v>621.76</v>
      </c>
      <c r="N639" s="609">
        <v>1</v>
      </c>
      <c r="O639" s="605">
        <f t="shared" si="499"/>
        <v>621.76</v>
      </c>
      <c r="P639" s="605">
        <f t="shared" si="500"/>
        <v>149.78</v>
      </c>
      <c r="Q639" s="607">
        <f t="shared" si="501"/>
        <v>771.54</v>
      </c>
    </row>
    <row r="640" spans="1:17" x14ac:dyDescent="0.25">
      <c r="A640" s="603" t="s">
        <v>416</v>
      </c>
      <c r="B640" s="1757">
        <v>60.000000000000007</v>
      </c>
      <c r="C640" s="604">
        <f t="shared" si="492"/>
        <v>0.37735849056603776</v>
      </c>
      <c r="D640" s="605">
        <v>5.36</v>
      </c>
      <c r="E640" s="605">
        <f t="shared" si="502"/>
        <v>321.60000000000008</v>
      </c>
      <c r="F640" s="609">
        <v>0.3</v>
      </c>
      <c r="G640" s="605">
        <f t="shared" si="503"/>
        <v>96.48</v>
      </c>
      <c r="H640" s="605">
        <f t="shared" si="495"/>
        <v>23.24</v>
      </c>
      <c r="I640" s="607">
        <f t="shared" si="504"/>
        <v>119.72</v>
      </c>
      <c r="J640" s="739">
        <v>120.00000000000001</v>
      </c>
      <c r="K640" s="604">
        <f t="shared" si="497"/>
        <v>0.75471698113207553</v>
      </c>
      <c r="L640" s="605">
        <v>5.36</v>
      </c>
      <c r="M640" s="605">
        <f t="shared" si="498"/>
        <v>643.20000000000016</v>
      </c>
      <c r="N640" s="609">
        <v>1</v>
      </c>
      <c r="O640" s="605">
        <f t="shared" si="499"/>
        <v>643.20000000000005</v>
      </c>
      <c r="P640" s="605">
        <f t="shared" si="500"/>
        <v>154.94999999999999</v>
      </c>
      <c r="Q640" s="607">
        <f t="shared" si="501"/>
        <v>798.15000000000009</v>
      </c>
    </row>
    <row r="641" spans="1:17" x14ac:dyDescent="0.25">
      <c r="A641" s="603" t="s">
        <v>416</v>
      </c>
      <c r="B641" s="1757">
        <v>48</v>
      </c>
      <c r="C641" s="604">
        <f t="shared" si="492"/>
        <v>0.30188679245283018</v>
      </c>
      <c r="D641" s="605">
        <v>5.36</v>
      </c>
      <c r="E641" s="605">
        <f t="shared" si="502"/>
        <v>257.27999999999997</v>
      </c>
      <c r="F641" s="609">
        <v>0.3</v>
      </c>
      <c r="G641" s="605">
        <f t="shared" si="503"/>
        <v>77.180000000000007</v>
      </c>
      <c r="H641" s="605">
        <f t="shared" si="495"/>
        <v>18.59</v>
      </c>
      <c r="I641" s="607">
        <f t="shared" si="504"/>
        <v>95.77000000000001</v>
      </c>
      <c r="J641" s="739">
        <v>118.00184999999999</v>
      </c>
      <c r="K641" s="604">
        <f t="shared" si="497"/>
        <v>0.74214999999999998</v>
      </c>
      <c r="L641" s="605">
        <v>5.36</v>
      </c>
      <c r="M641" s="605">
        <f t="shared" si="498"/>
        <v>632.48991599999999</v>
      </c>
      <c r="N641" s="609">
        <v>1</v>
      </c>
      <c r="O641" s="605">
        <f t="shared" si="499"/>
        <v>632.49</v>
      </c>
      <c r="P641" s="605">
        <f t="shared" si="500"/>
        <v>152.37</v>
      </c>
      <c r="Q641" s="607">
        <f t="shared" si="501"/>
        <v>784.86</v>
      </c>
    </row>
    <row r="642" spans="1:17" x14ac:dyDescent="0.25">
      <c r="A642" s="603" t="s">
        <v>416</v>
      </c>
      <c r="B642" s="1757">
        <v>61.000000000000007</v>
      </c>
      <c r="C642" s="604">
        <f t="shared" si="492"/>
        <v>0.38364779874213839</v>
      </c>
      <c r="D642" s="605">
        <v>5.36</v>
      </c>
      <c r="E642" s="605">
        <f t="shared" si="502"/>
        <v>326.96000000000004</v>
      </c>
      <c r="F642" s="609">
        <v>0.3</v>
      </c>
      <c r="G642" s="605">
        <f t="shared" si="503"/>
        <v>98.09</v>
      </c>
      <c r="H642" s="605">
        <f t="shared" si="495"/>
        <v>23.63</v>
      </c>
      <c r="I642" s="607">
        <f t="shared" si="504"/>
        <v>121.72</v>
      </c>
      <c r="J642" s="739">
        <v>40</v>
      </c>
      <c r="K642" s="604">
        <f t="shared" si="497"/>
        <v>0.25157232704402516</v>
      </c>
      <c r="L642" s="605">
        <v>5.36</v>
      </c>
      <c r="M642" s="605">
        <f t="shared" si="498"/>
        <v>214.40000000000003</v>
      </c>
      <c r="N642" s="609">
        <v>1</v>
      </c>
      <c r="O642" s="605">
        <f t="shared" si="499"/>
        <v>214.4</v>
      </c>
      <c r="P642" s="605">
        <f t="shared" si="500"/>
        <v>51.65</v>
      </c>
      <c r="Q642" s="607">
        <f t="shared" si="501"/>
        <v>266.05</v>
      </c>
    </row>
    <row r="643" spans="1:17" x14ac:dyDescent="0.25">
      <c r="A643" s="603" t="s">
        <v>416</v>
      </c>
      <c r="B643" s="1757">
        <v>61.000000000000007</v>
      </c>
      <c r="C643" s="604">
        <f t="shared" si="492"/>
        <v>0.38364779874213839</v>
      </c>
      <c r="D643" s="605">
        <v>5.36</v>
      </c>
      <c r="E643" s="605">
        <f t="shared" si="502"/>
        <v>326.96000000000004</v>
      </c>
      <c r="F643" s="609">
        <v>0.3</v>
      </c>
      <c r="G643" s="605">
        <f t="shared" si="503"/>
        <v>98.09</v>
      </c>
      <c r="H643" s="605">
        <f t="shared" si="495"/>
        <v>23.63</v>
      </c>
      <c r="I643" s="607">
        <f t="shared" si="504"/>
        <v>121.72</v>
      </c>
      <c r="J643" s="739">
        <v>125.00000000000001</v>
      </c>
      <c r="K643" s="604">
        <f t="shared" si="497"/>
        <v>0.78616352201257866</v>
      </c>
      <c r="L643" s="605">
        <v>5.36</v>
      </c>
      <c r="M643" s="605">
        <f t="shared" si="498"/>
        <v>670.00000000000011</v>
      </c>
      <c r="N643" s="609">
        <v>1</v>
      </c>
      <c r="O643" s="605">
        <f t="shared" si="499"/>
        <v>670</v>
      </c>
      <c r="P643" s="605">
        <f t="shared" si="500"/>
        <v>161.4</v>
      </c>
      <c r="Q643" s="607">
        <f t="shared" si="501"/>
        <v>831.4</v>
      </c>
    </row>
    <row r="644" spans="1:17" x14ac:dyDescent="0.25">
      <c r="A644" s="603" t="s">
        <v>416</v>
      </c>
      <c r="B644" s="1757">
        <v>64</v>
      </c>
      <c r="C644" s="604">
        <f t="shared" si="492"/>
        <v>0.40251572327044027</v>
      </c>
      <c r="D644" s="605">
        <v>5.36</v>
      </c>
      <c r="E644" s="605">
        <f t="shared" si="502"/>
        <v>343.04</v>
      </c>
      <c r="F644" s="609">
        <v>0.3</v>
      </c>
      <c r="G644" s="605">
        <f t="shared" si="503"/>
        <v>102.91</v>
      </c>
      <c r="H644" s="605">
        <f t="shared" si="495"/>
        <v>24.79</v>
      </c>
      <c r="I644" s="607">
        <f t="shared" si="504"/>
        <v>127.69999999999999</v>
      </c>
      <c r="J644" s="739">
        <v>80</v>
      </c>
      <c r="K644" s="604">
        <f t="shared" si="497"/>
        <v>0.50314465408805031</v>
      </c>
      <c r="L644" s="605">
        <v>5.36</v>
      </c>
      <c r="M644" s="605">
        <f t="shared" si="498"/>
        <v>428.80000000000007</v>
      </c>
      <c r="N644" s="609">
        <v>1</v>
      </c>
      <c r="O644" s="605">
        <f t="shared" si="499"/>
        <v>428.8</v>
      </c>
      <c r="P644" s="605">
        <f t="shared" si="500"/>
        <v>103.3</v>
      </c>
      <c r="Q644" s="607">
        <f t="shared" si="501"/>
        <v>532.1</v>
      </c>
    </row>
    <row r="645" spans="1:17" x14ac:dyDescent="0.25">
      <c r="A645" s="603" t="s">
        <v>416</v>
      </c>
      <c r="B645" s="1757">
        <v>48</v>
      </c>
      <c r="C645" s="604">
        <f t="shared" si="492"/>
        <v>0.30188679245283018</v>
      </c>
      <c r="D645" s="605">
        <v>5.36</v>
      </c>
      <c r="E645" s="605">
        <f t="shared" si="502"/>
        <v>257.27999999999997</v>
      </c>
      <c r="F645" s="609">
        <v>0.3</v>
      </c>
      <c r="G645" s="605">
        <f t="shared" si="503"/>
        <v>77.180000000000007</v>
      </c>
      <c r="H645" s="605">
        <f t="shared" si="495"/>
        <v>18.59</v>
      </c>
      <c r="I645" s="607">
        <f t="shared" si="504"/>
        <v>95.77000000000001</v>
      </c>
      <c r="J645" s="739">
        <v>120.00000000000001</v>
      </c>
      <c r="K645" s="604">
        <f t="shared" si="497"/>
        <v>0.75471698113207553</v>
      </c>
      <c r="L645" s="605">
        <v>5.36</v>
      </c>
      <c r="M645" s="605">
        <f t="shared" si="498"/>
        <v>643.20000000000016</v>
      </c>
      <c r="N645" s="609">
        <v>1</v>
      </c>
      <c r="O645" s="605">
        <f t="shared" si="499"/>
        <v>643.20000000000005</v>
      </c>
      <c r="P645" s="605">
        <f t="shared" si="500"/>
        <v>154.94999999999999</v>
      </c>
      <c r="Q645" s="607">
        <f t="shared" si="501"/>
        <v>798.15000000000009</v>
      </c>
    </row>
    <row r="646" spans="1:17" x14ac:dyDescent="0.25">
      <c r="A646" s="603" t="s">
        <v>416</v>
      </c>
      <c r="B646" s="1757">
        <v>40</v>
      </c>
      <c r="C646" s="604">
        <f t="shared" si="492"/>
        <v>0.25157232704402516</v>
      </c>
      <c r="D646" s="605">
        <v>5.36</v>
      </c>
      <c r="E646" s="605">
        <f t="shared" si="502"/>
        <v>214.40000000000003</v>
      </c>
      <c r="F646" s="609">
        <v>0.3</v>
      </c>
      <c r="G646" s="605">
        <f t="shared" si="503"/>
        <v>64.319999999999993</v>
      </c>
      <c r="H646" s="605">
        <f t="shared" si="495"/>
        <v>15.49</v>
      </c>
      <c r="I646" s="607">
        <f t="shared" si="504"/>
        <v>79.809999999999988</v>
      </c>
      <c r="J646" s="739">
        <v>133</v>
      </c>
      <c r="K646" s="604">
        <f t="shared" si="497"/>
        <v>0.83647798742138368</v>
      </c>
      <c r="L646" s="605">
        <v>5.36</v>
      </c>
      <c r="M646" s="605">
        <f t="shared" si="498"/>
        <v>712.88000000000011</v>
      </c>
      <c r="N646" s="609">
        <v>1</v>
      </c>
      <c r="O646" s="605">
        <f t="shared" si="499"/>
        <v>712.88</v>
      </c>
      <c r="P646" s="605">
        <f t="shared" si="500"/>
        <v>171.73</v>
      </c>
      <c r="Q646" s="607">
        <f t="shared" si="501"/>
        <v>884.61</v>
      </c>
    </row>
    <row r="647" spans="1:17" x14ac:dyDescent="0.25">
      <c r="A647" s="603" t="s">
        <v>416</v>
      </c>
      <c r="B647" s="1757">
        <v>61.000000000000007</v>
      </c>
      <c r="C647" s="604">
        <f t="shared" si="492"/>
        <v>0.38364779874213839</v>
      </c>
      <c r="D647" s="605">
        <v>5.36</v>
      </c>
      <c r="E647" s="605">
        <f t="shared" si="502"/>
        <v>326.96000000000004</v>
      </c>
      <c r="F647" s="609">
        <v>0.3</v>
      </c>
      <c r="G647" s="605">
        <f t="shared" si="503"/>
        <v>98.09</v>
      </c>
      <c r="H647" s="605">
        <f t="shared" si="495"/>
        <v>23.63</v>
      </c>
      <c r="I647" s="607">
        <f t="shared" si="504"/>
        <v>121.72</v>
      </c>
      <c r="J647" s="739">
        <v>120.00000000000001</v>
      </c>
      <c r="K647" s="604">
        <f t="shared" si="497"/>
        <v>0.75471698113207553</v>
      </c>
      <c r="L647" s="605">
        <v>5.36</v>
      </c>
      <c r="M647" s="605">
        <f t="shared" si="498"/>
        <v>643.20000000000016</v>
      </c>
      <c r="N647" s="609">
        <v>1</v>
      </c>
      <c r="O647" s="605">
        <f t="shared" si="499"/>
        <v>643.20000000000005</v>
      </c>
      <c r="P647" s="605">
        <f t="shared" si="500"/>
        <v>154.94999999999999</v>
      </c>
      <c r="Q647" s="607">
        <f t="shared" si="501"/>
        <v>798.15000000000009</v>
      </c>
    </row>
    <row r="648" spans="1:17" x14ac:dyDescent="0.25">
      <c r="A648" s="603" t="s">
        <v>416</v>
      </c>
      <c r="B648" s="1757">
        <v>48</v>
      </c>
      <c r="C648" s="604">
        <f t="shared" si="492"/>
        <v>0.30188679245283018</v>
      </c>
      <c r="D648" s="605">
        <v>5.36</v>
      </c>
      <c r="E648" s="605">
        <f t="shared" si="502"/>
        <v>257.27999999999997</v>
      </c>
      <c r="F648" s="609">
        <v>0.3</v>
      </c>
      <c r="G648" s="605">
        <f t="shared" si="503"/>
        <v>77.180000000000007</v>
      </c>
      <c r="H648" s="605">
        <f t="shared" si="495"/>
        <v>18.59</v>
      </c>
      <c r="I648" s="607">
        <f t="shared" si="504"/>
        <v>95.77000000000001</v>
      </c>
      <c r="J648" s="739">
        <v>120.00000000000001</v>
      </c>
      <c r="K648" s="604">
        <f t="shared" si="497"/>
        <v>0.75471698113207553</v>
      </c>
      <c r="L648" s="605">
        <v>5.36</v>
      </c>
      <c r="M648" s="605">
        <f t="shared" si="498"/>
        <v>643.20000000000016</v>
      </c>
      <c r="N648" s="609">
        <v>1</v>
      </c>
      <c r="O648" s="605">
        <f t="shared" si="499"/>
        <v>643.20000000000005</v>
      </c>
      <c r="P648" s="605">
        <f t="shared" si="500"/>
        <v>154.94999999999999</v>
      </c>
      <c r="Q648" s="607">
        <f t="shared" si="501"/>
        <v>798.15000000000009</v>
      </c>
    </row>
    <row r="649" spans="1:17" x14ac:dyDescent="0.25">
      <c r="A649" s="603" t="s">
        <v>416</v>
      </c>
      <c r="B649" s="1757">
        <v>56.999999999999993</v>
      </c>
      <c r="C649" s="604">
        <f t="shared" si="492"/>
        <v>0.35849056603773582</v>
      </c>
      <c r="D649" s="605">
        <v>5.36</v>
      </c>
      <c r="E649" s="605">
        <f t="shared" si="502"/>
        <v>305.52</v>
      </c>
      <c r="F649" s="609">
        <v>0.3</v>
      </c>
      <c r="G649" s="605">
        <f t="shared" si="503"/>
        <v>91.66</v>
      </c>
      <c r="H649" s="605">
        <f t="shared" si="495"/>
        <v>22.08</v>
      </c>
      <c r="I649" s="607">
        <f t="shared" si="504"/>
        <v>113.74</v>
      </c>
      <c r="J649" s="739">
        <v>133</v>
      </c>
      <c r="K649" s="604">
        <f t="shared" si="497"/>
        <v>0.83647798742138368</v>
      </c>
      <c r="L649" s="605">
        <v>5.36</v>
      </c>
      <c r="M649" s="605">
        <f t="shared" si="498"/>
        <v>712.88000000000011</v>
      </c>
      <c r="N649" s="609">
        <v>1</v>
      </c>
      <c r="O649" s="605">
        <f t="shared" si="499"/>
        <v>712.88</v>
      </c>
      <c r="P649" s="605">
        <f t="shared" si="500"/>
        <v>171.73</v>
      </c>
      <c r="Q649" s="607">
        <f t="shared" si="501"/>
        <v>884.61</v>
      </c>
    </row>
    <row r="650" spans="1:17" x14ac:dyDescent="0.25">
      <c r="A650" s="603" t="s">
        <v>416</v>
      </c>
      <c r="B650" s="1757">
        <v>45</v>
      </c>
      <c r="C650" s="604">
        <f t="shared" si="492"/>
        <v>0.28301886792452829</v>
      </c>
      <c r="D650" s="605">
        <v>5.36</v>
      </c>
      <c r="E650" s="605">
        <f t="shared" si="502"/>
        <v>241.20000000000002</v>
      </c>
      <c r="F650" s="609">
        <v>0.3</v>
      </c>
      <c r="G650" s="605">
        <f t="shared" si="503"/>
        <v>72.36</v>
      </c>
      <c r="H650" s="605">
        <f t="shared" si="495"/>
        <v>17.43</v>
      </c>
      <c r="I650" s="607">
        <f t="shared" si="504"/>
        <v>89.789999999999992</v>
      </c>
      <c r="J650" s="739">
        <v>145</v>
      </c>
      <c r="K650" s="604">
        <f t="shared" si="497"/>
        <v>0.91194968553459121</v>
      </c>
      <c r="L650" s="605">
        <v>5.36</v>
      </c>
      <c r="M650" s="605">
        <f t="shared" si="498"/>
        <v>777.2</v>
      </c>
      <c r="N650" s="609">
        <v>1</v>
      </c>
      <c r="O650" s="605">
        <f t="shared" si="499"/>
        <v>777.2</v>
      </c>
      <c r="P650" s="605">
        <f t="shared" si="500"/>
        <v>187.23</v>
      </c>
      <c r="Q650" s="607">
        <f t="shared" si="501"/>
        <v>964.43000000000006</v>
      </c>
    </row>
    <row r="651" spans="1:17" x14ac:dyDescent="0.25">
      <c r="A651" s="603" t="s">
        <v>416</v>
      </c>
      <c r="B651" s="1757">
        <v>61.000000000000007</v>
      </c>
      <c r="C651" s="604">
        <f t="shared" si="492"/>
        <v>0.38364779874213839</v>
      </c>
      <c r="D651" s="605">
        <v>5.36</v>
      </c>
      <c r="E651" s="605">
        <f t="shared" si="502"/>
        <v>326.96000000000004</v>
      </c>
      <c r="F651" s="609">
        <v>0.3</v>
      </c>
      <c r="G651" s="605">
        <f t="shared" si="503"/>
        <v>98.09</v>
      </c>
      <c r="H651" s="605">
        <f t="shared" si="495"/>
        <v>23.63</v>
      </c>
      <c r="I651" s="607">
        <f t="shared" si="504"/>
        <v>121.72</v>
      </c>
      <c r="J651" s="739">
        <v>120.00000000000001</v>
      </c>
      <c r="K651" s="604">
        <f t="shared" si="497"/>
        <v>0.75471698113207553</v>
      </c>
      <c r="L651" s="605">
        <v>5.36</v>
      </c>
      <c r="M651" s="605">
        <f t="shared" si="498"/>
        <v>643.20000000000016</v>
      </c>
      <c r="N651" s="609">
        <v>1</v>
      </c>
      <c r="O651" s="605">
        <f t="shared" si="499"/>
        <v>643.20000000000005</v>
      </c>
      <c r="P651" s="605">
        <f t="shared" si="500"/>
        <v>154.94999999999999</v>
      </c>
      <c r="Q651" s="607">
        <f t="shared" si="501"/>
        <v>798.15000000000009</v>
      </c>
    </row>
    <row r="652" spans="1:17" ht="17.25" thickBot="1" x14ac:dyDescent="0.3">
      <c r="A652" s="603" t="s">
        <v>416</v>
      </c>
      <c r="B652" s="1757">
        <v>24</v>
      </c>
      <c r="C652" s="604">
        <f t="shared" si="492"/>
        <v>0.15094339622641509</v>
      </c>
      <c r="D652" s="605">
        <v>5.36</v>
      </c>
      <c r="E652" s="605">
        <f t="shared" si="502"/>
        <v>128.63999999999999</v>
      </c>
      <c r="F652" s="606">
        <v>0.3</v>
      </c>
      <c r="G652" s="605">
        <f t="shared" si="503"/>
        <v>38.590000000000003</v>
      </c>
      <c r="H652" s="605">
        <f t="shared" si="495"/>
        <v>9.3000000000000007</v>
      </c>
      <c r="I652" s="607">
        <f t="shared" si="504"/>
        <v>47.89</v>
      </c>
      <c r="J652" s="739">
        <v>136</v>
      </c>
      <c r="K652" s="604">
        <f t="shared" si="497"/>
        <v>0.85534591194968557</v>
      </c>
      <c r="L652" s="605">
        <v>5.36</v>
      </c>
      <c r="M652" s="605">
        <f t="shared" si="498"/>
        <v>728.96</v>
      </c>
      <c r="N652" s="609">
        <v>1</v>
      </c>
      <c r="O652" s="605">
        <f t="shared" si="499"/>
        <v>728.96</v>
      </c>
      <c r="P652" s="605">
        <f t="shared" si="500"/>
        <v>175.61</v>
      </c>
      <c r="Q652" s="607">
        <f t="shared" si="501"/>
        <v>904.57</v>
      </c>
    </row>
    <row r="653" spans="1:17" ht="17.25" thickBot="1" x14ac:dyDescent="0.3">
      <c r="A653" s="597" t="s">
        <v>1965</v>
      </c>
      <c r="B653" s="1755">
        <f>B654</f>
        <v>158</v>
      </c>
      <c r="C653" s="1732">
        <f>C654</f>
        <v>0.99371069182389926</v>
      </c>
      <c r="D653" s="1726"/>
      <c r="E653" s="1726"/>
      <c r="F653" s="1736"/>
      <c r="G653" s="1726">
        <f>G654</f>
        <v>473.24999999999994</v>
      </c>
      <c r="H653" s="1726">
        <f>H654</f>
        <v>114.01</v>
      </c>
      <c r="I653" s="1727">
        <f t="shared" si="504"/>
        <v>587.26</v>
      </c>
      <c r="J653" s="1725">
        <f>J654</f>
        <v>512</v>
      </c>
      <c r="K653" s="1732">
        <f>K654</f>
        <v>3.2201257861635217</v>
      </c>
      <c r="L653" s="1726"/>
      <c r="M653" s="1726"/>
      <c r="N653" s="1736"/>
      <c r="O653" s="1726">
        <f>O654</f>
        <v>5019.08</v>
      </c>
      <c r="P653" s="1726">
        <f>P654</f>
        <v>1209.0999999999999</v>
      </c>
      <c r="Q653" s="1727">
        <f t="shared" si="501"/>
        <v>6228.18</v>
      </c>
    </row>
    <row r="654" spans="1:17" ht="33" x14ac:dyDescent="0.25">
      <c r="A654" s="734" t="s">
        <v>1898</v>
      </c>
      <c r="B654" s="1756">
        <f>SUM(B655:B666)</f>
        <v>158</v>
      </c>
      <c r="C654" s="1729">
        <f>SUM(C655:C666)</f>
        <v>0.99371069182389926</v>
      </c>
      <c r="D654" s="1730"/>
      <c r="E654" s="1730"/>
      <c r="F654" s="1734"/>
      <c r="G654" s="1730">
        <f>SUM(G655:G666)</f>
        <v>473.24999999999994</v>
      </c>
      <c r="H654" s="1730">
        <f>SUM(H655:H666)</f>
        <v>114.01</v>
      </c>
      <c r="I654" s="1735">
        <f>SUM(I655:I666)</f>
        <v>587.25999999999988</v>
      </c>
      <c r="J654" s="1728">
        <f>SUM(J655:J666)</f>
        <v>512</v>
      </c>
      <c r="K654" s="1729">
        <f>SUM(K655:K666)</f>
        <v>3.2201257861635217</v>
      </c>
      <c r="L654" s="1730"/>
      <c r="M654" s="1730"/>
      <c r="N654" s="1734"/>
      <c r="O654" s="1730">
        <f>SUM(O655:O666)</f>
        <v>5019.08</v>
      </c>
      <c r="P654" s="1730">
        <f>SUM(P655:P666)</f>
        <v>1209.0999999999999</v>
      </c>
      <c r="Q654" s="1735">
        <f>SUM(Q655:Q666)</f>
        <v>6228.1799999999994</v>
      </c>
    </row>
    <row r="655" spans="1:17" x14ac:dyDescent="0.25">
      <c r="A655" s="603" t="s">
        <v>1966</v>
      </c>
      <c r="B655" s="741"/>
      <c r="C655" s="604"/>
      <c r="D655" s="605"/>
      <c r="E655" s="605"/>
      <c r="F655" s="609"/>
      <c r="G655" s="605"/>
      <c r="H655" s="605"/>
      <c r="I655" s="607"/>
      <c r="J655" s="739">
        <v>13.999999999999998</v>
      </c>
      <c r="K655" s="604">
        <f t="shared" ref="K655:K666" si="505">J655/159</f>
        <v>8.8050314465408799E-2</v>
      </c>
      <c r="L655" s="605">
        <v>11.385</v>
      </c>
      <c r="M655" s="605">
        <f t="shared" ref="M655:M666" si="506">K655*L655*159</f>
        <v>159.39000000000001</v>
      </c>
      <c r="N655" s="609">
        <v>1</v>
      </c>
      <c r="O655" s="605">
        <f t="shared" ref="O655:O666" si="507">ROUND(M655*N655,2)</f>
        <v>159.38999999999999</v>
      </c>
      <c r="P655" s="605">
        <f t="shared" ref="P655:P666" si="508">ROUND(O655*0.2409,2)</f>
        <v>38.4</v>
      </c>
      <c r="Q655" s="607">
        <f t="shared" ref="Q655:Q666" si="509">O655+P655</f>
        <v>197.79</v>
      </c>
    </row>
    <row r="656" spans="1:17" x14ac:dyDescent="0.25">
      <c r="A656" s="603" t="s">
        <v>1966</v>
      </c>
      <c r="B656" s="1757">
        <v>38</v>
      </c>
      <c r="C656" s="604">
        <f t="shared" ref="C656:C657" si="510">B656/159</f>
        <v>0.2389937106918239</v>
      </c>
      <c r="D656" s="605">
        <v>11.385</v>
      </c>
      <c r="E656" s="605">
        <f>C656*D656*159</f>
        <v>432.63</v>
      </c>
      <c r="F656" s="609">
        <v>0.3</v>
      </c>
      <c r="G656" s="605">
        <f>ROUND(E656*F656,2)</f>
        <v>129.79</v>
      </c>
      <c r="H656" s="605">
        <f t="shared" ref="H656:H666" si="511">ROUND(G656*0.2409,2)</f>
        <v>31.27</v>
      </c>
      <c r="I656" s="607">
        <f>G656+H656</f>
        <v>161.06</v>
      </c>
      <c r="J656" s="739">
        <v>62.000000000000007</v>
      </c>
      <c r="K656" s="604">
        <f t="shared" si="505"/>
        <v>0.38993710691823902</v>
      </c>
      <c r="L656" s="605">
        <v>11.385</v>
      </c>
      <c r="M656" s="605">
        <f t="shared" si="506"/>
        <v>705.87</v>
      </c>
      <c r="N656" s="609">
        <v>1</v>
      </c>
      <c r="O656" s="605">
        <f t="shared" si="507"/>
        <v>705.87</v>
      </c>
      <c r="P656" s="605">
        <f t="shared" si="508"/>
        <v>170.04</v>
      </c>
      <c r="Q656" s="607">
        <f t="shared" si="509"/>
        <v>875.91</v>
      </c>
    </row>
    <row r="657" spans="1:17" x14ac:dyDescent="0.25">
      <c r="A657" s="603" t="s">
        <v>1966</v>
      </c>
      <c r="B657" s="1757">
        <v>12</v>
      </c>
      <c r="C657" s="604">
        <f t="shared" si="510"/>
        <v>7.5471698113207544E-2</v>
      </c>
      <c r="D657" s="605">
        <v>11</v>
      </c>
      <c r="E657" s="605">
        <f>C657*D657*159</f>
        <v>132</v>
      </c>
      <c r="F657" s="609">
        <v>0.3</v>
      </c>
      <c r="G657" s="605">
        <f>ROUND(E657*F657,2)</f>
        <v>39.6</v>
      </c>
      <c r="H657" s="605">
        <f t="shared" si="511"/>
        <v>9.5399999999999991</v>
      </c>
      <c r="I657" s="607">
        <f>G657+H657</f>
        <v>49.14</v>
      </c>
      <c r="J657" s="739">
        <v>26</v>
      </c>
      <c r="K657" s="604">
        <f t="shared" si="505"/>
        <v>0.16352201257861634</v>
      </c>
      <c r="L657" s="605">
        <v>11</v>
      </c>
      <c r="M657" s="605">
        <f t="shared" si="506"/>
        <v>286</v>
      </c>
      <c r="N657" s="609">
        <v>1</v>
      </c>
      <c r="O657" s="605">
        <f t="shared" si="507"/>
        <v>286</v>
      </c>
      <c r="P657" s="605">
        <f t="shared" si="508"/>
        <v>68.900000000000006</v>
      </c>
      <c r="Q657" s="607">
        <f t="shared" si="509"/>
        <v>354.9</v>
      </c>
    </row>
    <row r="658" spans="1:17" x14ac:dyDescent="0.25">
      <c r="A658" s="603" t="s">
        <v>1966</v>
      </c>
      <c r="B658" s="741"/>
      <c r="C658" s="604"/>
      <c r="D658" s="605"/>
      <c r="E658" s="605"/>
      <c r="F658" s="609"/>
      <c r="G658" s="605"/>
      <c r="H658" s="605"/>
      <c r="I658" s="607"/>
      <c r="J658" s="739">
        <v>13.999999999999998</v>
      </c>
      <c r="K658" s="604">
        <f t="shared" si="505"/>
        <v>8.8050314465408799E-2</v>
      </c>
      <c r="L658" s="605">
        <v>11</v>
      </c>
      <c r="M658" s="605">
        <f t="shared" si="506"/>
        <v>153.99999999999997</v>
      </c>
      <c r="N658" s="609">
        <v>1</v>
      </c>
      <c r="O658" s="605">
        <f t="shared" si="507"/>
        <v>154</v>
      </c>
      <c r="P658" s="605">
        <f t="shared" si="508"/>
        <v>37.1</v>
      </c>
      <c r="Q658" s="607">
        <f t="shared" si="509"/>
        <v>191.1</v>
      </c>
    </row>
    <row r="659" spans="1:17" x14ac:dyDescent="0.25">
      <c r="A659" s="603" t="s">
        <v>1966</v>
      </c>
      <c r="B659" s="741"/>
      <c r="C659" s="604"/>
      <c r="D659" s="605"/>
      <c r="E659" s="605"/>
      <c r="F659" s="609"/>
      <c r="G659" s="605"/>
      <c r="H659" s="605"/>
      <c r="I659" s="607"/>
      <c r="J659" s="739">
        <v>38</v>
      </c>
      <c r="K659" s="604">
        <f t="shared" si="505"/>
        <v>0.2389937106918239</v>
      </c>
      <c r="L659" s="605">
        <v>11</v>
      </c>
      <c r="M659" s="605">
        <f t="shared" si="506"/>
        <v>418</v>
      </c>
      <c r="N659" s="609">
        <v>1</v>
      </c>
      <c r="O659" s="605">
        <f t="shared" si="507"/>
        <v>418</v>
      </c>
      <c r="P659" s="605">
        <f t="shared" si="508"/>
        <v>100.7</v>
      </c>
      <c r="Q659" s="607">
        <f t="shared" si="509"/>
        <v>518.70000000000005</v>
      </c>
    </row>
    <row r="660" spans="1:17" x14ac:dyDescent="0.25">
      <c r="A660" s="603" t="s">
        <v>1966</v>
      </c>
      <c r="B660" s="1757">
        <v>13.999999999999998</v>
      </c>
      <c r="C660" s="604">
        <f t="shared" ref="C660:C666" si="512">B660/159</f>
        <v>8.8050314465408799E-2</v>
      </c>
      <c r="D660" s="605">
        <v>11</v>
      </c>
      <c r="E660" s="605">
        <f t="shared" ref="E660:E666" si="513">C660*D660*159</f>
        <v>153.99999999999997</v>
      </c>
      <c r="F660" s="609">
        <v>0.3</v>
      </c>
      <c r="G660" s="605">
        <f t="shared" ref="G660:G666" si="514">ROUND(E660*F660,2)</f>
        <v>46.2</v>
      </c>
      <c r="H660" s="605">
        <f t="shared" si="511"/>
        <v>11.13</v>
      </c>
      <c r="I660" s="607">
        <f t="shared" ref="I660:I666" si="515">G660+H660</f>
        <v>57.330000000000005</v>
      </c>
      <c r="J660" s="739">
        <v>92</v>
      </c>
      <c r="K660" s="604">
        <f t="shared" si="505"/>
        <v>0.57861635220125784</v>
      </c>
      <c r="L660" s="605">
        <v>11</v>
      </c>
      <c r="M660" s="605">
        <f t="shared" si="506"/>
        <v>1011.9999999999999</v>
      </c>
      <c r="N660" s="609">
        <v>1</v>
      </c>
      <c r="O660" s="605">
        <f t="shared" si="507"/>
        <v>1012</v>
      </c>
      <c r="P660" s="605">
        <f t="shared" si="508"/>
        <v>243.79</v>
      </c>
      <c r="Q660" s="607">
        <f t="shared" si="509"/>
        <v>1255.79</v>
      </c>
    </row>
    <row r="661" spans="1:17" x14ac:dyDescent="0.25">
      <c r="A661" s="603" t="s">
        <v>1966</v>
      </c>
      <c r="B661" s="1757">
        <v>13.999999999999998</v>
      </c>
      <c r="C661" s="604">
        <f t="shared" si="512"/>
        <v>8.8050314465408799E-2</v>
      </c>
      <c r="D661" s="605">
        <v>11</v>
      </c>
      <c r="E661" s="605">
        <f t="shared" si="513"/>
        <v>153.99999999999997</v>
      </c>
      <c r="F661" s="609">
        <v>0.3</v>
      </c>
      <c r="G661" s="605">
        <f t="shared" si="514"/>
        <v>46.2</v>
      </c>
      <c r="H661" s="605">
        <f t="shared" si="511"/>
        <v>11.13</v>
      </c>
      <c r="I661" s="607">
        <f t="shared" si="515"/>
        <v>57.330000000000005</v>
      </c>
      <c r="J661" s="739">
        <v>40</v>
      </c>
      <c r="K661" s="604">
        <f t="shared" si="505"/>
        <v>0.25157232704402516</v>
      </c>
      <c r="L661" s="605">
        <v>11</v>
      </c>
      <c r="M661" s="605">
        <f t="shared" si="506"/>
        <v>440</v>
      </c>
      <c r="N661" s="609">
        <v>1</v>
      </c>
      <c r="O661" s="605">
        <f t="shared" si="507"/>
        <v>440</v>
      </c>
      <c r="P661" s="605">
        <f t="shared" si="508"/>
        <v>106</v>
      </c>
      <c r="Q661" s="607">
        <f t="shared" si="509"/>
        <v>546</v>
      </c>
    </row>
    <row r="662" spans="1:17" x14ac:dyDescent="0.25">
      <c r="A662" s="603" t="s">
        <v>1966</v>
      </c>
      <c r="B662" s="1757">
        <v>26</v>
      </c>
      <c r="C662" s="604">
        <f t="shared" si="512"/>
        <v>0.16352201257861634</v>
      </c>
      <c r="D662" s="605">
        <v>11</v>
      </c>
      <c r="E662" s="605">
        <f t="shared" si="513"/>
        <v>286</v>
      </c>
      <c r="F662" s="609">
        <v>0.3</v>
      </c>
      <c r="G662" s="605">
        <f t="shared" si="514"/>
        <v>85.8</v>
      </c>
      <c r="H662" s="605">
        <f t="shared" si="511"/>
        <v>20.67</v>
      </c>
      <c r="I662" s="607">
        <f t="shared" si="515"/>
        <v>106.47</v>
      </c>
      <c r="J662" s="739">
        <v>60.000000000000007</v>
      </c>
      <c r="K662" s="604">
        <f t="shared" si="505"/>
        <v>0.37735849056603776</v>
      </c>
      <c r="L662" s="605">
        <v>11</v>
      </c>
      <c r="M662" s="605">
        <f t="shared" si="506"/>
        <v>660</v>
      </c>
      <c r="N662" s="609">
        <v>1</v>
      </c>
      <c r="O662" s="605">
        <f t="shared" si="507"/>
        <v>660</v>
      </c>
      <c r="P662" s="605">
        <f t="shared" si="508"/>
        <v>158.99</v>
      </c>
      <c r="Q662" s="607">
        <f t="shared" si="509"/>
        <v>818.99</v>
      </c>
    </row>
    <row r="663" spans="1:17" x14ac:dyDescent="0.25">
      <c r="A663" s="603" t="s">
        <v>1966</v>
      </c>
      <c r="B663" s="1757">
        <v>12</v>
      </c>
      <c r="C663" s="604">
        <f t="shared" si="512"/>
        <v>7.5471698113207544E-2</v>
      </c>
      <c r="D663" s="605">
        <v>11</v>
      </c>
      <c r="E663" s="605">
        <f t="shared" si="513"/>
        <v>132</v>
      </c>
      <c r="F663" s="609">
        <v>0.3</v>
      </c>
      <c r="G663" s="605">
        <f t="shared" si="514"/>
        <v>39.6</v>
      </c>
      <c r="H663" s="605">
        <f t="shared" si="511"/>
        <v>9.5399999999999991</v>
      </c>
      <c r="I663" s="607">
        <f t="shared" si="515"/>
        <v>49.14</v>
      </c>
      <c r="J663" s="739">
        <v>12</v>
      </c>
      <c r="K663" s="604">
        <f t="shared" si="505"/>
        <v>7.5471698113207544E-2</v>
      </c>
      <c r="L663" s="605">
        <v>11</v>
      </c>
      <c r="M663" s="605">
        <f t="shared" si="506"/>
        <v>132</v>
      </c>
      <c r="N663" s="609">
        <v>1</v>
      </c>
      <c r="O663" s="605">
        <f t="shared" si="507"/>
        <v>132</v>
      </c>
      <c r="P663" s="605">
        <f t="shared" si="508"/>
        <v>31.8</v>
      </c>
      <c r="Q663" s="607">
        <f t="shared" si="509"/>
        <v>163.80000000000001</v>
      </c>
    </row>
    <row r="664" spans="1:17" x14ac:dyDescent="0.25">
      <c r="A664" s="603" t="s">
        <v>1967</v>
      </c>
      <c r="B664" s="1757">
        <v>26</v>
      </c>
      <c r="C664" s="604">
        <f t="shared" si="512"/>
        <v>0.16352201257861634</v>
      </c>
      <c r="D664" s="605">
        <v>6.83</v>
      </c>
      <c r="E664" s="605">
        <f t="shared" si="513"/>
        <v>177.58</v>
      </c>
      <c r="F664" s="609">
        <v>0.3</v>
      </c>
      <c r="G664" s="605">
        <f t="shared" si="514"/>
        <v>53.27</v>
      </c>
      <c r="H664" s="605">
        <f t="shared" si="511"/>
        <v>12.83</v>
      </c>
      <c r="I664" s="607">
        <f t="shared" si="515"/>
        <v>66.100000000000009</v>
      </c>
      <c r="J664" s="739">
        <v>42</v>
      </c>
      <c r="K664" s="604">
        <f t="shared" si="505"/>
        <v>0.26415094339622641</v>
      </c>
      <c r="L664" s="605">
        <v>6.83</v>
      </c>
      <c r="M664" s="605">
        <f t="shared" si="506"/>
        <v>286.86</v>
      </c>
      <c r="N664" s="609">
        <v>1</v>
      </c>
      <c r="O664" s="605">
        <f t="shared" si="507"/>
        <v>286.86</v>
      </c>
      <c r="P664" s="605">
        <f t="shared" si="508"/>
        <v>69.099999999999994</v>
      </c>
      <c r="Q664" s="607">
        <f t="shared" si="509"/>
        <v>355.96000000000004</v>
      </c>
    </row>
    <row r="665" spans="1:17" x14ac:dyDescent="0.25">
      <c r="A665" s="603" t="s">
        <v>1967</v>
      </c>
      <c r="B665" s="1757">
        <v>4</v>
      </c>
      <c r="C665" s="604">
        <f t="shared" si="512"/>
        <v>2.5157232704402517E-2</v>
      </c>
      <c r="D665" s="605">
        <v>6.83</v>
      </c>
      <c r="E665" s="605">
        <f t="shared" si="513"/>
        <v>27.320000000000004</v>
      </c>
      <c r="F665" s="609">
        <v>0.3</v>
      </c>
      <c r="G665" s="605">
        <f t="shared" si="514"/>
        <v>8.1999999999999993</v>
      </c>
      <c r="H665" s="605">
        <f t="shared" si="511"/>
        <v>1.98</v>
      </c>
      <c r="I665" s="607">
        <f t="shared" si="515"/>
        <v>10.18</v>
      </c>
      <c r="J665" s="739">
        <v>76</v>
      </c>
      <c r="K665" s="604">
        <f t="shared" si="505"/>
        <v>0.4779874213836478</v>
      </c>
      <c r="L665" s="605">
        <v>6.83</v>
      </c>
      <c r="M665" s="605">
        <f t="shared" si="506"/>
        <v>519.07999999999993</v>
      </c>
      <c r="N665" s="609">
        <v>1</v>
      </c>
      <c r="O665" s="605">
        <f t="shared" si="507"/>
        <v>519.08000000000004</v>
      </c>
      <c r="P665" s="605">
        <f t="shared" si="508"/>
        <v>125.05</v>
      </c>
      <c r="Q665" s="607">
        <f t="shared" si="509"/>
        <v>644.13</v>
      </c>
    </row>
    <row r="666" spans="1:17" ht="17.25" thickBot="1" x14ac:dyDescent="0.3">
      <c r="A666" s="603" t="s">
        <v>198</v>
      </c>
      <c r="B666" s="1757">
        <v>12</v>
      </c>
      <c r="C666" s="604">
        <f t="shared" si="512"/>
        <v>7.5471698113207544E-2</v>
      </c>
      <c r="D666" s="605">
        <v>6.83</v>
      </c>
      <c r="E666" s="605">
        <f t="shared" si="513"/>
        <v>81.960000000000008</v>
      </c>
      <c r="F666" s="606">
        <v>0.3</v>
      </c>
      <c r="G666" s="605">
        <f t="shared" si="514"/>
        <v>24.59</v>
      </c>
      <c r="H666" s="605">
        <f t="shared" si="511"/>
        <v>5.92</v>
      </c>
      <c r="I666" s="607">
        <f t="shared" si="515"/>
        <v>30.509999999999998</v>
      </c>
      <c r="J666" s="739">
        <v>36</v>
      </c>
      <c r="K666" s="604">
        <f t="shared" si="505"/>
        <v>0.22641509433962265</v>
      </c>
      <c r="L666" s="605">
        <v>6.83</v>
      </c>
      <c r="M666" s="605">
        <f t="shared" si="506"/>
        <v>245.88</v>
      </c>
      <c r="N666" s="606">
        <v>1</v>
      </c>
      <c r="O666" s="605">
        <f t="shared" si="507"/>
        <v>245.88</v>
      </c>
      <c r="P666" s="605">
        <f t="shared" si="508"/>
        <v>59.23</v>
      </c>
      <c r="Q666" s="607">
        <f t="shared" si="509"/>
        <v>305.11</v>
      </c>
    </row>
    <row r="667" spans="1:17" ht="17.25" thickBot="1" x14ac:dyDescent="0.3">
      <c r="A667" s="597" t="s">
        <v>1968</v>
      </c>
      <c r="B667" s="1755">
        <f>B668</f>
        <v>197</v>
      </c>
      <c r="C667" s="1732">
        <f>C668</f>
        <v>1.2389937106918238</v>
      </c>
      <c r="D667" s="1726"/>
      <c r="E667" s="1726"/>
      <c r="F667" s="1736"/>
      <c r="G667" s="1726">
        <f>G668</f>
        <v>444.02</v>
      </c>
      <c r="H667" s="1726">
        <f>H668</f>
        <v>106.96</v>
      </c>
      <c r="I667" s="1727">
        <f>G667+H667</f>
        <v>550.98</v>
      </c>
      <c r="J667" s="1725">
        <f>J668</f>
        <v>537.99939100000006</v>
      </c>
      <c r="K667" s="1732">
        <f>K668</f>
        <v>3.3836439685534589</v>
      </c>
      <c r="L667" s="1726"/>
      <c r="M667" s="1726"/>
      <c r="N667" s="1736"/>
      <c r="O667" s="1726">
        <f>O668</f>
        <v>4055.96</v>
      </c>
      <c r="P667" s="1726">
        <f>P668</f>
        <v>977.08</v>
      </c>
      <c r="Q667" s="1727">
        <f>O667+P667</f>
        <v>5033.04</v>
      </c>
    </row>
    <row r="668" spans="1:17" ht="33" x14ac:dyDescent="0.25">
      <c r="A668" s="734" t="s">
        <v>1898</v>
      </c>
      <c r="B668" s="1756">
        <f>SUM(B669:B683)</f>
        <v>197</v>
      </c>
      <c r="C668" s="1729">
        <f>SUM(C669:C683)</f>
        <v>1.2389937106918238</v>
      </c>
      <c r="D668" s="1730"/>
      <c r="E668" s="1730"/>
      <c r="F668" s="1734"/>
      <c r="G668" s="1730">
        <f>SUM(G669:G683)</f>
        <v>444.02</v>
      </c>
      <c r="H668" s="1730">
        <f>SUM(H669:H683)</f>
        <v>106.96</v>
      </c>
      <c r="I668" s="1735">
        <f>SUM(I669:I683)</f>
        <v>550.98000000000013</v>
      </c>
      <c r="J668" s="1728">
        <f>SUM(J669:J683)</f>
        <v>537.99939100000006</v>
      </c>
      <c r="K668" s="1729">
        <f>SUM(K669:K683)</f>
        <v>3.3836439685534589</v>
      </c>
      <c r="L668" s="1730"/>
      <c r="M668" s="1730"/>
      <c r="N668" s="1734"/>
      <c r="O668" s="1730">
        <f>SUM(O669:O683)</f>
        <v>4055.96</v>
      </c>
      <c r="P668" s="1730">
        <f>SUM(P669:P683)</f>
        <v>977.08</v>
      </c>
      <c r="Q668" s="1735">
        <f>SUM(Q669:Q683)</f>
        <v>5033.0399999999991</v>
      </c>
    </row>
    <row r="669" spans="1:17" ht="33" x14ac:dyDescent="0.25">
      <c r="A669" s="603" t="s">
        <v>1969</v>
      </c>
      <c r="B669" s="1757">
        <v>5</v>
      </c>
      <c r="C669" s="604">
        <f t="shared" ref="C669:C683" si="516">B669/159</f>
        <v>3.1446540880503145E-2</v>
      </c>
      <c r="D669" s="605">
        <v>9.1080000000000005</v>
      </c>
      <c r="E669" s="605">
        <f>C669*D669*159</f>
        <v>45.54</v>
      </c>
      <c r="F669" s="606">
        <v>0.3</v>
      </c>
      <c r="G669" s="605">
        <f>ROUND(E669*F669,2)</f>
        <v>13.66</v>
      </c>
      <c r="H669" s="605">
        <f t="shared" ref="H669:H683" si="517">ROUND(G669*0.2409,2)</f>
        <v>3.29</v>
      </c>
      <c r="I669" s="607">
        <f>G669+H669</f>
        <v>16.95</v>
      </c>
      <c r="J669" s="739">
        <v>20</v>
      </c>
      <c r="K669" s="604">
        <f t="shared" ref="K669:K683" si="518">J669/159</f>
        <v>0.12578616352201258</v>
      </c>
      <c r="L669" s="605">
        <v>9.1080000000000005</v>
      </c>
      <c r="M669" s="605">
        <f t="shared" ref="M669:M683" si="519">K669*L669*159</f>
        <v>182.16</v>
      </c>
      <c r="N669" s="606">
        <v>1</v>
      </c>
      <c r="O669" s="605">
        <f t="shared" ref="O669:O683" si="520">ROUND(M669*N669,2)</f>
        <v>182.16</v>
      </c>
      <c r="P669" s="605">
        <f t="shared" ref="P669:P683" si="521">ROUND(O669*0.2409,2)</f>
        <v>43.88</v>
      </c>
      <c r="Q669" s="607">
        <f t="shared" ref="Q669:Q683" si="522">O669+P669</f>
        <v>226.04</v>
      </c>
    </row>
    <row r="670" spans="1:17" ht="33" x14ac:dyDescent="0.25">
      <c r="A670" s="603" t="s">
        <v>1969</v>
      </c>
      <c r="B670" s="1757">
        <v>12</v>
      </c>
      <c r="C670" s="604">
        <f t="shared" si="516"/>
        <v>7.5471698113207544E-2</v>
      </c>
      <c r="D670" s="605">
        <v>9.1080000000000005</v>
      </c>
      <c r="E670" s="605">
        <f>C670*D670*159</f>
        <v>109.29600000000001</v>
      </c>
      <c r="F670" s="606">
        <v>0.3</v>
      </c>
      <c r="G670" s="605">
        <f>ROUND(E670*F670,2)</f>
        <v>32.79</v>
      </c>
      <c r="H670" s="605">
        <f t="shared" si="517"/>
        <v>7.9</v>
      </c>
      <c r="I670" s="607">
        <f>G670+H670</f>
        <v>40.69</v>
      </c>
      <c r="J670" s="739">
        <v>36</v>
      </c>
      <c r="K670" s="604">
        <f t="shared" si="518"/>
        <v>0.22641509433962265</v>
      </c>
      <c r="L670" s="605">
        <v>9.1080000000000005</v>
      </c>
      <c r="M670" s="605">
        <f t="shared" si="519"/>
        <v>327.88799999999998</v>
      </c>
      <c r="N670" s="606">
        <v>1</v>
      </c>
      <c r="O670" s="605">
        <f t="shared" si="520"/>
        <v>327.89</v>
      </c>
      <c r="P670" s="605">
        <f t="shared" si="521"/>
        <v>78.989999999999995</v>
      </c>
      <c r="Q670" s="607">
        <f t="shared" si="522"/>
        <v>406.88</v>
      </c>
    </row>
    <row r="671" spans="1:17" ht="33" x14ac:dyDescent="0.25">
      <c r="A671" s="603" t="s">
        <v>1969</v>
      </c>
      <c r="B671" s="1757">
        <v>4</v>
      </c>
      <c r="C671" s="604">
        <f t="shared" si="516"/>
        <v>2.5157232704402517E-2</v>
      </c>
      <c r="D671" s="605">
        <v>9.1080000000000005</v>
      </c>
      <c r="E671" s="605">
        <f>C671*D671*159</f>
        <v>36.432000000000002</v>
      </c>
      <c r="F671" s="606">
        <v>0.3</v>
      </c>
      <c r="G671" s="605">
        <f>ROUND(E671*F671,2)</f>
        <v>10.93</v>
      </c>
      <c r="H671" s="605">
        <f t="shared" si="517"/>
        <v>2.63</v>
      </c>
      <c r="I671" s="607">
        <f>G671+H671</f>
        <v>13.559999999999999</v>
      </c>
      <c r="J671" s="739">
        <v>11</v>
      </c>
      <c r="K671" s="604">
        <f t="shared" si="518"/>
        <v>6.9182389937106917E-2</v>
      </c>
      <c r="L671" s="605">
        <v>9.1080000000000005</v>
      </c>
      <c r="M671" s="605">
        <f t="shared" si="519"/>
        <v>100.188</v>
      </c>
      <c r="N671" s="606">
        <v>1</v>
      </c>
      <c r="O671" s="605">
        <f t="shared" si="520"/>
        <v>100.19</v>
      </c>
      <c r="P671" s="605">
        <f t="shared" si="521"/>
        <v>24.14</v>
      </c>
      <c r="Q671" s="607">
        <f t="shared" si="522"/>
        <v>124.33</v>
      </c>
    </row>
    <row r="672" spans="1:17" ht="33" x14ac:dyDescent="0.25">
      <c r="A672" s="603" t="s">
        <v>1969</v>
      </c>
      <c r="B672" s="1757">
        <v>12</v>
      </c>
      <c r="C672" s="604">
        <f t="shared" si="516"/>
        <v>7.5471698113207544E-2</v>
      </c>
      <c r="D672" s="605">
        <v>8.8000000000000007</v>
      </c>
      <c r="E672" s="605">
        <f>C672*D672*159</f>
        <v>105.60000000000001</v>
      </c>
      <c r="F672" s="606">
        <v>0.3</v>
      </c>
      <c r="G672" s="605">
        <f>ROUND(E672*F672,2)</f>
        <v>31.68</v>
      </c>
      <c r="H672" s="605">
        <f t="shared" si="517"/>
        <v>7.63</v>
      </c>
      <c r="I672" s="607">
        <f>G672+H672</f>
        <v>39.31</v>
      </c>
      <c r="J672" s="739">
        <v>36</v>
      </c>
      <c r="K672" s="604">
        <f t="shared" si="518"/>
        <v>0.22641509433962265</v>
      </c>
      <c r="L672" s="605">
        <v>8.8000000000000007</v>
      </c>
      <c r="M672" s="605">
        <f t="shared" si="519"/>
        <v>316.8</v>
      </c>
      <c r="N672" s="606">
        <v>1</v>
      </c>
      <c r="O672" s="605">
        <f t="shared" si="520"/>
        <v>316.8</v>
      </c>
      <c r="P672" s="605">
        <f t="shared" si="521"/>
        <v>76.319999999999993</v>
      </c>
      <c r="Q672" s="607">
        <f t="shared" si="522"/>
        <v>393.12</v>
      </c>
    </row>
    <row r="673" spans="1:17" x14ac:dyDescent="0.25">
      <c r="A673" s="603" t="s">
        <v>1970</v>
      </c>
      <c r="B673" s="1757">
        <v>20</v>
      </c>
      <c r="C673" s="604">
        <f t="shared" si="516"/>
        <v>0.12578616352201258</v>
      </c>
      <c r="D673" s="605">
        <v>7.7080000000000002</v>
      </c>
      <c r="E673" s="605">
        <f>C673*D673*159</f>
        <v>154.16</v>
      </c>
      <c r="F673" s="609">
        <v>0.3</v>
      </c>
      <c r="G673" s="605">
        <f>ROUND(E673*F673,2)</f>
        <v>46.25</v>
      </c>
      <c r="H673" s="605">
        <f t="shared" si="517"/>
        <v>11.14</v>
      </c>
      <c r="I673" s="607">
        <f>G673+H673</f>
        <v>57.39</v>
      </c>
      <c r="J673" s="739">
        <v>35.999507999999999</v>
      </c>
      <c r="K673" s="604">
        <f t="shared" si="518"/>
        <v>0.226412</v>
      </c>
      <c r="L673" s="605">
        <v>7.7080000000000002</v>
      </c>
      <c r="M673" s="605">
        <f t="shared" si="519"/>
        <v>277.484207664</v>
      </c>
      <c r="N673" s="609">
        <v>1</v>
      </c>
      <c r="O673" s="605">
        <f t="shared" si="520"/>
        <v>277.48</v>
      </c>
      <c r="P673" s="605">
        <f t="shared" si="521"/>
        <v>66.84</v>
      </c>
      <c r="Q673" s="607">
        <f t="shared" si="522"/>
        <v>344.32000000000005</v>
      </c>
    </row>
    <row r="674" spans="1:17" x14ac:dyDescent="0.25">
      <c r="A674" s="603" t="s">
        <v>1970</v>
      </c>
      <c r="B674" s="741"/>
      <c r="C674" s="604"/>
      <c r="D674" s="605"/>
      <c r="E674" s="605"/>
      <c r="F674" s="609"/>
      <c r="G674" s="605"/>
      <c r="H674" s="605"/>
      <c r="I674" s="607"/>
      <c r="J674" s="739">
        <v>3</v>
      </c>
      <c r="K674" s="604">
        <f t="shared" si="518"/>
        <v>1.8867924528301886E-2</v>
      </c>
      <c r="L674" s="605">
        <v>7.52</v>
      </c>
      <c r="M674" s="605">
        <f t="shared" si="519"/>
        <v>22.56</v>
      </c>
      <c r="N674" s="609">
        <v>1</v>
      </c>
      <c r="O674" s="605">
        <f t="shared" si="520"/>
        <v>22.56</v>
      </c>
      <c r="P674" s="605">
        <f t="shared" si="521"/>
        <v>5.43</v>
      </c>
      <c r="Q674" s="607">
        <f t="shared" si="522"/>
        <v>27.99</v>
      </c>
    </row>
    <row r="675" spans="1:17" x14ac:dyDescent="0.25">
      <c r="A675" s="603" t="s">
        <v>1970</v>
      </c>
      <c r="B675" s="1757">
        <v>34</v>
      </c>
      <c r="C675" s="604">
        <f t="shared" si="516"/>
        <v>0.21383647798742139</v>
      </c>
      <c r="D675" s="605">
        <v>7.52</v>
      </c>
      <c r="E675" s="605">
        <f>C675*D675*159</f>
        <v>255.68</v>
      </c>
      <c r="F675" s="609">
        <v>0.3</v>
      </c>
      <c r="G675" s="605">
        <f>ROUND(E675*F675,2)</f>
        <v>76.7</v>
      </c>
      <c r="H675" s="605">
        <f t="shared" si="517"/>
        <v>18.48</v>
      </c>
      <c r="I675" s="607">
        <f>G675+H675</f>
        <v>95.18</v>
      </c>
      <c r="J675" s="739">
        <v>80</v>
      </c>
      <c r="K675" s="604">
        <f t="shared" si="518"/>
        <v>0.50314465408805031</v>
      </c>
      <c r="L675" s="605">
        <v>7.52</v>
      </c>
      <c r="M675" s="605">
        <f t="shared" si="519"/>
        <v>601.59999999999991</v>
      </c>
      <c r="N675" s="609">
        <v>1</v>
      </c>
      <c r="O675" s="605">
        <f t="shared" si="520"/>
        <v>601.6</v>
      </c>
      <c r="P675" s="605">
        <f t="shared" si="521"/>
        <v>144.93</v>
      </c>
      <c r="Q675" s="607">
        <f t="shared" si="522"/>
        <v>746.53</v>
      </c>
    </row>
    <row r="676" spans="1:17" x14ac:dyDescent="0.25">
      <c r="A676" s="603" t="s">
        <v>1970</v>
      </c>
      <c r="B676" s="1757">
        <v>12</v>
      </c>
      <c r="C676" s="604">
        <f t="shared" si="516"/>
        <v>7.5471698113207544E-2</v>
      </c>
      <c r="D676" s="605">
        <v>7.52</v>
      </c>
      <c r="E676" s="605">
        <f>C676*D676*159</f>
        <v>90.24</v>
      </c>
      <c r="F676" s="609">
        <v>0.3</v>
      </c>
      <c r="G676" s="605">
        <f>ROUND(E676*F676,2)</f>
        <v>27.07</v>
      </c>
      <c r="H676" s="605">
        <f t="shared" si="517"/>
        <v>6.52</v>
      </c>
      <c r="I676" s="607">
        <f>G676+H676</f>
        <v>33.590000000000003</v>
      </c>
      <c r="J676" s="740"/>
      <c r="K676" s="604">
        <f t="shared" si="518"/>
        <v>0</v>
      </c>
      <c r="L676" s="605"/>
      <c r="M676" s="605"/>
      <c r="N676" s="609"/>
      <c r="O676" s="605"/>
      <c r="P676" s="605"/>
      <c r="Q676" s="607"/>
    </row>
    <row r="677" spans="1:17" x14ac:dyDescent="0.25">
      <c r="A677" s="603" t="s">
        <v>1970</v>
      </c>
      <c r="B677" s="741"/>
      <c r="C677" s="604"/>
      <c r="D677" s="605"/>
      <c r="E677" s="605"/>
      <c r="F677" s="609"/>
      <c r="G677" s="605"/>
      <c r="H677" s="605"/>
      <c r="I677" s="607"/>
      <c r="J677" s="739">
        <v>8</v>
      </c>
      <c r="K677" s="604">
        <f t="shared" si="518"/>
        <v>5.0314465408805034E-2</v>
      </c>
      <c r="L677" s="605">
        <v>7.52</v>
      </c>
      <c r="M677" s="605">
        <f t="shared" si="519"/>
        <v>60.160000000000004</v>
      </c>
      <c r="N677" s="609">
        <v>1</v>
      </c>
      <c r="O677" s="605">
        <f t="shared" si="520"/>
        <v>60.16</v>
      </c>
      <c r="P677" s="605">
        <f t="shared" si="521"/>
        <v>14.49</v>
      </c>
      <c r="Q677" s="607">
        <f t="shared" si="522"/>
        <v>74.649999999999991</v>
      </c>
    </row>
    <row r="678" spans="1:17" x14ac:dyDescent="0.25">
      <c r="A678" s="603" t="s">
        <v>1970</v>
      </c>
      <c r="B678" s="1757">
        <v>12</v>
      </c>
      <c r="C678" s="604">
        <f t="shared" si="516"/>
        <v>7.5471698113207544E-2</v>
      </c>
      <c r="D678" s="605">
        <v>7.52</v>
      </c>
      <c r="E678" s="605">
        <f>C678*D678*159</f>
        <v>90.24</v>
      </c>
      <c r="F678" s="609">
        <v>0.3</v>
      </c>
      <c r="G678" s="605">
        <f>ROUND(E678*F678,2)</f>
        <v>27.07</v>
      </c>
      <c r="H678" s="605">
        <f t="shared" si="517"/>
        <v>6.52</v>
      </c>
      <c r="I678" s="607">
        <f>G678+H678</f>
        <v>33.590000000000003</v>
      </c>
      <c r="J678" s="739">
        <v>54.000693000000005</v>
      </c>
      <c r="K678" s="604">
        <f t="shared" si="518"/>
        <v>0.33962700000000001</v>
      </c>
      <c r="L678" s="605">
        <v>7.52</v>
      </c>
      <c r="M678" s="605">
        <f t="shared" si="519"/>
        <v>406.08521135999996</v>
      </c>
      <c r="N678" s="609">
        <v>1</v>
      </c>
      <c r="O678" s="605">
        <f t="shared" si="520"/>
        <v>406.09</v>
      </c>
      <c r="P678" s="605">
        <f t="shared" si="521"/>
        <v>97.83</v>
      </c>
      <c r="Q678" s="607">
        <f t="shared" si="522"/>
        <v>503.91999999999996</v>
      </c>
    </row>
    <row r="679" spans="1:17" x14ac:dyDescent="0.25">
      <c r="A679" s="603" t="s">
        <v>1970</v>
      </c>
      <c r="B679" s="1757">
        <v>20</v>
      </c>
      <c r="C679" s="604">
        <f t="shared" si="516"/>
        <v>0.12578616352201258</v>
      </c>
      <c r="D679" s="605">
        <v>6.83</v>
      </c>
      <c r="E679" s="605">
        <f>C679*D679*159</f>
        <v>136.6</v>
      </c>
      <c r="F679" s="609">
        <v>0.3</v>
      </c>
      <c r="G679" s="605">
        <f>ROUND(E679*F679,2)</f>
        <v>40.98</v>
      </c>
      <c r="H679" s="605">
        <f t="shared" si="517"/>
        <v>9.8699999999999992</v>
      </c>
      <c r="I679" s="607">
        <f>G679+H679</f>
        <v>50.849999999999994</v>
      </c>
      <c r="J679" s="739">
        <v>108</v>
      </c>
      <c r="K679" s="604">
        <f t="shared" si="518"/>
        <v>0.67924528301886788</v>
      </c>
      <c r="L679" s="605">
        <v>6.83</v>
      </c>
      <c r="M679" s="605">
        <f t="shared" si="519"/>
        <v>737.64</v>
      </c>
      <c r="N679" s="609">
        <v>1</v>
      </c>
      <c r="O679" s="605">
        <f t="shared" si="520"/>
        <v>737.64</v>
      </c>
      <c r="P679" s="605">
        <f t="shared" si="521"/>
        <v>177.7</v>
      </c>
      <c r="Q679" s="607">
        <f t="shared" si="522"/>
        <v>915.33999999999992</v>
      </c>
    </row>
    <row r="680" spans="1:17" x14ac:dyDescent="0.25">
      <c r="A680" s="603" t="s">
        <v>1970</v>
      </c>
      <c r="B680" s="741"/>
      <c r="C680" s="604"/>
      <c r="D680" s="605"/>
      <c r="E680" s="605"/>
      <c r="F680" s="609"/>
      <c r="G680" s="605"/>
      <c r="H680" s="605"/>
      <c r="I680" s="607"/>
      <c r="J680" s="739">
        <v>2</v>
      </c>
      <c r="K680" s="604">
        <f t="shared" si="518"/>
        <v>1.2578616352201259E-2</v>
      </c>
      <c r="L680" s="605">
        <v>7.52</v>
      </c>
      <c r="M680" s="605">
        <f t="shared" si="519"/>
        <v>15.040000000000001</v>
      </c>
      <c r="N680" s="609">
        <v>1</v>
      </c>
      <c r="O680" s="605">
        <f t="shared" si="520"/>
        <v>15.04</v>
      </c>
      <c r="P680" s="605">
        <f t="shared" si="521"/>
        <v>3.62</v>
      </c>
      <c r="Q680" s="607">
        <f t="shared" si="522"/>
        <v>18.66</v>
      </c>
    </row>
    <row r="681" spans="1:17" x14ac:dyDescent="0.25">
      <c r="A681" s="603" t="s">
        <v>1970</v>
      </c>
      <c r="B681" s="741"/>
      <c r="C681" s="604"/>
      <c r="D681" s="605"/>
      <c r="E681" s="605"/>
      <c r="F681" s="609"/>
      <c r="G681" s="605"/>
      <c r="H681" s="605"/>
      <c r="I681" s="607"/>
      <c r="J681" s="739">
        <v>16</v>
      </c>
      <c r="K681" s="604">
        <f t="shared" si="518"/>
        <v>0.10062893081761007</v>
      </c>
      <c r="L681" s="605">
        <v>6.83</v>
      </c>
      <c r="M681" s="605">
        <f t="shared" si="519"/>
        <v>109.28000000000002</v>
      </c>
      <c r="N681" s="609">
        <v>1</v>
      </c>
      <c r="O681" s="605">
        <f t="shared" si="520"/>
        <v>109.28</v>
      </c>
      <c r="P681" s="605">
        <f t="shared" si="521"/>
        <v>26.33</v>
      </c>
      <c r="Q681" s="607">
        <f t="shared" si="522"/>
        <v>135.61000000000001</v>
      </c>
    </row>
    <row r="682" spans="1:17" x14ac:dyDescent="0.25">
      <c r="A682" s="603" t="s">
        <v>1970</v>
      </c>
      <c r="B682" s="1757">
        <v>8</v>
      </c>
      <c r="C682" s="604">
        <f t="shared" si="516"/>
        <v>5.0314465408805034E-2</v>
      </c>
      <c r="D682" s="605">
        <v>7.52</v>
      </c>
      <c r="E682" s="605">
        <f>C682*D682*159</f>
        <v>60.160000000000004</v>
      </c>
      <c r="F682" s="609">
        <v>0.3</v>
      </c>
      <c r="G682" s="605">
        <f>ROUND(E682*F682,2)</f>
        <v>18.05</v>
      </c>
      <c r="H682" s="605">
        <f t="shared" si="517"/>
        <v>4.3499999999999996</v>
      </c>
      <c r="I682" s="607">
        <f>G682+H682</f>
        <v>22.4</v>
      </c>
      <c r="J682" s="739">
        <v>35.999189999999999</v>
      </c>
      <c r="K682" s="604">
        <f t="shared" si="518"/>
        <v>0.22641</v>
      </c>
      <c r="L682" s="605">
        <v>7.52</v>
      </c>
      <c r="M682" s="605">
        <f t="shared" si="519"/>
        <v>270.71390880000001</v>
      </c>
      <c r="N682" s="609">
        <v>1</v>
      </c>
      <c r="O682" s="605">
        <f t="shared" si="520"/>
        <v>270.70999999999998</v>
      </c>
      <c r="P682" s="605">
        <f t="shared" si="521"/>
        <v>65.209999999999994</v>
      </c>
      <c r="Q682" s="607">
        <f t="shared" si="522"/>
        <v>335.91999999999996</v>
      </c>
    </row>
    <row r="683" spans="1:17" ht="17.25" thickBot="1" x14ac:dyDescent="0.3">
      <c r="A683" s="603" t="s">
        <v>1970</v>
      </c>
      <c r="B683" s="1757">
        <v>57.999999999999993</v>
      </c>
      <c r="C683" s="604">
        <f t="shared" si="516"/>
        <v>0.36477987421383645</v>
      </c>
      <c r="D683" s="605">
        <v>6.83</v>
      </c>
      <c r="E683" s="605">
        <f>C683*D683*159</f>
        <v>396.14</v>
      </c>
      <c r="F683" s="606">
        <v>0.3</v>
      </c>
      <c r="G683" s="605">
        <f>ROUND(E683*F683,2)</f>
        <v>118.84</v>
      </c>
      <c r="H683" s="605">
        <f t="shared" si="517"/>
        <v>28.63</v>
      </c>
      <c r="I683" s="607">
        <f>G683+H683</f>
        <v>147.47</v>
      </c>
      <c r="J683" s="739">
        <v>92</v>
      </c>
      <c r="K683" s="604">
        <f t="shared" si="518"/>
        <v>0.57861635220125784</v>
      </c>
      <c r="L683" s="605">
        <v>6.83</v>
      </c>
      <c r="M683" s="605">
        <f t="shared" si="519"/>
        <v>628.36</v>
      </c>
      <c r="N683" s="606">
        <v>1</v>
      </c>
      <c r="O683" s="605">
        <f t="shared" si="520"/>
        <v>628.36</v>
      </c>
      <c r="P683" s="605">
        <f t="shared" si="521"/>
        <v>151.37</v>
      </c>
      <c r="Q683" s="607">
        <f t="shared" si="522"/>
        <v>779.73</v>
      </c>
    </row>
    <row r="684" spans="1:17" ht="17.25" thickBot="1" x14ac:dyDescent="0.3">
      <c r="A684" s="597" t="s">
        <v>1971</v>
      </c>
      <c r="B684" s="1755">
        <f>B685+B720+B786+B796</f>
        <v>5652.0020999999997</v>
      </c>
      <c r="C684" s="1732">
        <f>C685+C720+C786+C796</f>
        <v>35.547183018867926</v>
      </c>
      <c r="D684" s="1726"/>
      <c r="E684" s="1726"/>
      <c r="F684" s="1736"/>
      <c r="G684" s="1732">
        <f>G685+G720+G786+G796</f>
        <v>9098.0499999999993</v>
      </c>
      <c r="H684" s="1732">
        <f>H685+H720+H786+H796</f>
        <v>2191.67</v>
      </c>
      <c r="I684" s="1733">
        <f>I685+I720+I786+I796</f>
        <v>11289.720000000001</v>
      </c>
      <c r="J684" s="1725">
        <f>J685+J720+J786+J796</f>
        <v>15693.001736999999</v>
      </c>
      <c r="K684" s="1732">
        <f>K685+K720+K786+K796</f>
        <v>98.698124132075549</v>
      </c>
      <c r="L684" s="1726"/>
      <c r="M684" s="1726"/>
      <c r="N684" s="1736"/>
      <c r="O684" s="1732">
        <f>O685+O720+O786+O796</f>
        <v>82133.140000000014</v>
      </c>
      <c r="P684" s="1732">
        <f>P685+P720+P786+P796</f>
        <v>19785.89</v>
      </c>
      <c r="Q684" s="1733">
        <f>Q685+Q720+Q786+Q796</f>
        <v>101919.03</v>
      </c>
    </row>
    <row r="685" spans="1:17" ht="33" x14ac:dyDescent="0.25">
      <c r="A685" s="734" t="s">
        <v>1898</v>
      </c>
      <c r="B685" s="1756">
        <f>SUM(B686:B719)</f>
        <v>824</v>
      </c>
      <c r="C685" s="1729">
        <f>SUM(C686:C719)</f>
        <v>5.182389937106918</v>
      </c>
      <c r="D685" s="1730"/>
      <c r="E685" s="1730"/>
      <c r="F685" s="1734"/>
      <c r="G685" s="1730">
        <f>SUM(G686:G719)</f>
        <v>2380.5599999999995</v>
      </c>
      <c r="H685" s="1730">
        <f>SUM(H686:H719)</f>
        <v>573.46000000000015</v>
      </c>
      <c r="I685" s="1735">
        <f>SUM(I686:I719)</f>
        <v>2954.0200000000009</v>
      </c>
      <c r="J685" s="1728">
        <f>SUM(J686:J719)</f>
        <v>2284.0054069999996</v>
      </c>
      <c r="K685" s="1729">
        <f>SUM(K686:K719)</f>
        <v>14.364813880503151</v>
      </c>
      <c r="L685" s="1730"/>
      <c r="M685" s="1730"/>
      <c r="N685" s="1734"/>
      <c r="O685" s="1730">
        <f>SUM(O686:O719)</f>
        <v>20807.910000000003</v>
      </c>
      <c r="P685" s="1730">
        <f>SUM(P686:P719)</f>
        <v>5012.5900000000011</v>
      </c>
      <c r="Q685" s="1735">
        <f>SUM(Q686:Q719)</f>
        <v>25820.499999999996</v>
      </c>
    </row>
    <row r="686" spans="1:17" x14ac:dyDescent="0.25">
      <c r="A686" s="603" t="s">
        <v>1972</v>
      </c>
      <c r="B686" s="1757">
        <v>40</v>
      </c>
      <c r="C686" s="604">
        <f t="shared" ref="C686:C749" si="523">B686/159</f>
        <v>0.25157232704402516</v>
      </c>
      <c r="D686" s="605">
        <v>3622.5</v>
      </c>
      <c r="E686" s="605">
        <f>C686*D686</f>
        <v>911.32075471698113</v>
      </c>
      <c r="F686" s="606">
        <v>0.3</v>
      </c>
      <c r="G686" s="605">
        <f t="shared" ref="G686:G701" si="524">ROUND(E686*F686,2)</f>
        <v>273.39999999999998</v>
      </c>
      <c r="H686" s="605">
        <f t="shared" ref="H686:H749" si="525">ROUND(G686*0.2409,2)</f>
        <v>65.86</v>
      </c>
      <c r="I686" s="607">
        <f t="shared" ref="I686:I701" si="526">G686+H686</f>
        <v>339.26</v>
      </c>
      <c r="J686" s="739">
        <v>39.999630000000003</v>
      </c>
      <c r="K686" s="604">
        <f t="shared" ref="K686:K729" si="527">J686/159</f>
        <v>0.25157000000000002</v>
      </c>
      <c r="L686" s="605">
        <v>3622.5</v>
      </c>
      <c r="M686" s="605">
        <f>K686*L686</f>
        <v>911.3123250000001</v>
      </c>
      <c r="N686" s="606">
        <v>1</v>
      </c>
      <c r="O686" s="605">
        <f t="shared" ref="O686:O719" si="528">ROUND(M686*N686,2)</f>
        <v>911.31</v>
      </c>
      <c r="P686" s="605">
        <f t="shared" ref="P686:P749" si="529">ROUND(O686*0.2409,2)</f>
        <v>219.53</v>
      </c>
      <c r="Q686" s="607">
        <f t="shared" ref="Q686:Q749" si="530">O686+P686</f>
        <v>1130.8399999999999</v>
      </c>
    </row>
    <row r="687" spans="1:17" ht="33" x14ac:dyDescent="0.25">
      <c r="A687" s="603" t="s">
        <v>1973</v>
      </c>
      <c r="B687" s="1757">
        <v>48</v>
      </c>
      <c r="C687" s="604">
        <f t="shared" si="523"/>
        <v>0.30188679245283018</v>
      </c>
      <c r="D687" s="605">
        <v>10.019</v>
      </c>
      <c r="E687" s="605">
        <f t="shared" ref="E687:E701" si="531">C687*D687*159</f>
        <v>480.91199999999998</v>
      </c>
      <c r="F687" s="609">
        <v>0.3</v>
      </c>
      <c r="G687" s="605">
        <f t="shared" si="524"/>
        <v>144.27000000000001</v>
      </c>
      <c r="H687" s="605">
        <f t="shared" si="525"/>
        <v>34.75</v>
      </c>
      <c r="I687" s="607">
        <f t="shared" si="526"/>
        <v>179.02</v>
      </c>
      <c r="J687" s="739">
        <v>95</v>
      </c>
      <c r="K687" s="604">
        <f t="shared" si="527"/>
        <v>0.59748427672955973</v>
      </c>
      <c r="L687" s="605">
        <v>10.019</v>
      </c>
      <c r="M687" s="605">
        <f t="shared" ref="M687:M750" si="532">K687*L687*159</f>
        <v>951.80499999999995</v>
      </c>
      <c r="N687" s="609">
        <v>1</v>
      </c>
      <c r="O687" s="605">
        <f t="shared" si="528"/>
        <v>951.81</v>
      </c>
      <c r="P687" s="605">
        <f t="shared" si="529"/>
        <v>229.29</v>
      </c>
      <c r="Q687" s="607">
        <f t="shared" si="530"/>
        <v>1181.0999999999999</v>
      </c>
    </row>
    <row r="688" spans="1:17" ht="33" x14ac:dyDescent="0.25">
      <c r="A688" s="603" t="s">
        <v>1973</v>
      </c>
      <c r="B688" s="1757">
        <v>48</v>
      </c>
      <c r="C688" s="604">
        <f t="shared" si="523"/>
        <v>0.30188679245283018</v>
      </c>
      <c r="D688" s="605">
        <v>10.019</v>
      </c>
      <c r="E688" s="605">
        <f t="shared" si="531"/>
        <v>480.91199999999998</v>
      </c>
      <c r="F688" s="609">
        <v>0.3</v>
      </c>
      <c r="G688" s="605">
        <f t="shared" si="524"/>
        <v>144.27000000000001</v>
      </c>
      <c r="H688" s="605">
        <f t="shared" si="525"/>
        <v>34.75</v>
      </c>
      <c r="I688" s="607">
        <f t="shared" si="526"/>
        <v>179.02</v>
      </c>
      <c r="J688" s="739">
        <v>120.00127499999999</v>
      </c>
      <c r="K688" s="604">
        <f t="shared" si="527"/>
        <v>0.75472499999999998</v>
      </c>
      <c r="L688" s="605">
        <v>10.019</v>
      </c>
      <c r="M688" s="605">
        <f t="shared" si="532"/>
        <v>1202.2927742249999</v>
      </c>
      <c r="N688" s="609">
        <v>1</v>
      </c>
      <c r="O688" s="605">
        <f t="shared" si="528"/>
        <v>1202.29</v>
      </c>
      <c r="P688" s="605">
        <f t="shared" si="529"/>
        <v>289.63</v>
      </c>
      <c r="Q688" s="607">
        <f t="shared" si="530"/>
        <v>1491.92</v>
      </c>
    </row>
    <row r="689" spans="1:17" ht="33" x14ac:dyDescent="0.25">
      <c r="A689" s="603" t="s">
        <v>1973</v>
      </c>
      <c r="B689" s="1757">
        <v>36</v>
      </c>
      <c r="C689" s="604">
        <f t="shared" si="523"/>
        <v>0.22641509433962265</v>
      </c>
      <c r="D689" s="605">
        <v>10.019</v>
      </c>
      <c r="E689" s="605">
        <f t="shared" si="531"/>
        <v>360.68400000000003</v>
      </c>
      <c r="F689" s="609">
        <v>0.3</v>
      </c>
      <c r="G689" s="605">
        <f t="shared" si="524"/>
        <v>108.21</v>
      </c>
      <c r="H689" s="605">
        <f t="shared" si="525"/>
        <v>26.07</v>
      </c>
      <c r="I689" s="607">
        <f t="shared" si="526"/>
        <v>134.28</v>
      </c>
      <c r="J689" s="739">
        <v>108</v>
      </c>
      <c r="K689" s="604">
        <f t="shared" si="527"/>
        <v>0.67924528301886788</v>
      </c>
      <c r="L689" s="605">
        <v>10.019</v>
      </c>
      <c r="M689" s="605">
        <f t="shared" si="532"/>
        <v>1082.0519999999999</v>
      </c>
      <c r="N689" s="609">
        <v>1</v>
      </c>
      <c r="O689" s="605">
        <f t="shared" si="528"/>
        <v>1082.05</v>
      </c>
      <c r="P689" s="605">
        <f t="shared" si="529"/>
        <v>260.67</v>
      </c>
      <c r="Q689" s="607">
        <f t="shared" si="530"/>
        <v>1342.72</v>
      </c>
    </row>
    <row r="690" spans="1:17" ht="33" x14ac:dyDescent="0.25">
      <c r="A690" s="603" t="s">
        <v>1973</v>
      </c>
      <c r="B690" s="1757">
        <v>12</v>
      </c>
      <c r="C690" s="604">
        <f t="shared" si="523"/>
        <v>7.5471698113207544E-2</v>
      </c>
      <c r="D690" s="605">
        <v>9.8249999999999993</v>
      </c>
      <c r="E690" s="605">
        <f t="shared" si="531"/>
        <v>117.89999999999999</v>
      </c>
      <c r="F690" s="609">
        <v>0.3</v>
      </c>
      <c r="G690" s="605">
        <f t="shared" si="524"/>
        <v>35.369999999999997</v>
      </c>
      <c r="H690" s="605">
        <f t="shared" si="525"/>
        <v>8.52</v>
      </c>
      <c r="I690" s="607">
        <f t="shared" si="526"/>
        <v>43.89</v>
      </c>
      <c r="J690" s="739">
        <v>12</v>
      </c>
      <c r="K690" s="604">
        <f t="shared" si="527"/>
        <v>7.5471698113207544E-2</v>
      </c>
      <c r="L690" s="605">
        <v>9.8249999999999993</v>
      </c>
      <c r="M690" s="605">
        <f t="shared" si="532"/>
        <v>117.89999999999999</v>
      </c>
      <c r="N690" s="609">
        <v>1</v>
      </c>
      <c r="O690" s="605">
        <f t="shared" si="528"/>
        <v>117.9</v>
      </c>
      <c r="P690" s="605">
        <f t="shared" si="529"/>
        <v>28.4</v>
      </c>
      <c r="Q690" s="607">
        <f t="shared" si="530"/>
        <v>146.30000000000001</v>
      </c>
    </row>
    <row r="691" spans="1:17" ht="33" x14ac:dyDescent="0.25">
      <c r="A691" s="603" t="s">
        <v>1973</v>
      </c>
      <c r="B691" s="1757">
        <v>24</v>
      </c>
      <c r="C691" s="604">
        <f t="shared" si="523"/>
        <v>0.15094339622641509</v>
      </c>
      <c r="D691" s="605">
        <v>9.9220000000000006</v>
      </c>
      <c r="E691" s="605">
        <f t="shared" si="531"/>
        <v>238.12800000000001</v>
      </c>
      <c r="F691" s="609">
        <v>0.3</v>
      </c>
      <c r="G691" s="605">
        <f t="shared" si="524"/>
        <v>71.44</v>
      </c>
      <c r="H691" s="605">
        <f t="shared" si="525"/>
        <v>17.21</v>
      </c>
      <c r="I691" s="607">
        <f t="shared" si="526"/>
        <v>88.65</v>
      </c>
      <c r="J691" s="739">
        <v>48</v>
      </c>
      <c r="K691" s="604">
        <f t="shared" si="527"/>
        <v>0.30188679245283018</v>
      </c>
      <c r="L691" s="605">
        <v>9.9220000000000006</v>
      </c>
      <c r="M691" s="605">
        <f t="shared" si="532"/>
        <v>476.25600000000003</v>
      </c>
      <c r="N691" s="609">
        <v>1</v>
      </c>
      <c r="O691" s="605">
        <f t="shared" si="528"/>
        <v>476.26</v>
      </c>
      <c r="P691" s="605">
        <f t="shared" si="529"/>
        <v>114.73</v>
      </c>
      <c r="Q691" s="607">
        <f t="shared" si="530"/>
        <v>590.99</v>
      </c>
    </row>
    <row r="692" spans="1:17" ht="33" x14ac:dyDescent="0.25">
      <c r="A692" s="603" t="s">
        <v>1973</v>
      </c>
      <c r="B692" s="1757">
        <v>50</v>
      </c>
      <c r="C692" s="604">
        <f t="shared" si="523"/>
        <v>0.31446540880503143</v>
      </c>
      <c r="D692" s="605">
        <v>10.019</v>
      </c>
      <c r="E692" s="605">
        <f t="shared" si="531"/>
        <v>500.95</v>
      </c>
      <c r="F692" s="609">
        <v>0.3</v>
      </c>
      <c r="G692" s="605">
        <f t="shared" si="524"/>
        <v>150.29</v>
      </c>
      <c r="H692" s="605">
        <f t="shared" si="525"/>
        <v>36.200000000000003</v>
      </c>
      <c r="I692" s="607">
        <f t="shared" si="526"/>
        <v>186.49</v>
      </c>
      <c r="J692" s="739">
        <v>115.99999999999999</v>
      </c>
      <c r="K692" s="604">
        <f t="shared" si="527"/>
        <v>0.72955974842767291</v>
      </c>
      <c r="L692" s="605">
        <v>10.019</v>
      </c>
      <c r="M692" s="605">
        <f t="shared" si="532"/>
        <v>1162.204</v>
      </c>
      <c r="N692" s="609">
        <v>1</v>
      </c>
      <c r="O692" s="605">
        <f t="shared" si="528"/>
        <v>1162.2</v>
      </c>
      <c r="P692" s="605">
        <f t="shared" si="529"/>
        <v>279.97000000000003</v>
      </c>
      <c r="Q692" s="607">
        <f t="shared" si="530"/>
        <v>1442.17</v>
      </c>
    </row>
    <row r="693" spans="1:17" ht="33" x14ac:dyDescent="0.25">
      <c r="A693" s="603" t="s">
        <v>1973</v>
      </c>
      <c r="B693" s="1757">
        <v>16</v>
      </c>
      <c r="C693" s="604">
        <f t="shared" si="523"/>
        <v>0.10062893081761007</v>
      </c>
      <c r="D693" s="605">
        <v>10.019</v>
      </c>
      <c r="E693" s="605">
        <f t="shared" si="531"/>
        <v>160.304</v>
      </c>
      <c r="F693" s="609">
        <v>0.3</v>
      </c>
      <c r="G693" s="605">
        <f t="shared" si="524"/>
        <v>48.09</v>
      </c>
      <c r="H693" s="605">
        <f t="shared" si="525"/>
        <v>11.58</v>
      </c>
      <c r="I693" s="607">
        <f t="shared" si="526"/>
        <v>59.67</v>
      </c>
      <c r="J693" s="739">
        <v>40</v>
      </c>
      <c r="K693" s="604">
        <f t="shared" si="527"/>
        <v>0.25157232704402516</v>
      </c>
      <c r="L693" s="605">
        <v>10.019</v>
      </c>
      <c r="M693" s="605">
        <f t="shared" si="532"/>
        <v>400.76</v>
      </c>
      <c r="N693" s="609">
        <v>1</v>
      </c>
      <c r="O693" s="605">
        <f t="shared" si="528"/>
        <v>400.76</v>
      </c>
      <c r="P693" s="605">
        <f t="shared" si="529"/>
        <v>96.54</v>
      </c>
      <c r="Q693" s="607">
        <f t="shared" si="530"/>
        <v>497.3</v>
      </c>
    </row>
    <row r="694" spans="1:17" ht="33" x14ac:dyDescent="0.25">
      <c r="A694" s="603" t="s">
        <v>1973</v>
      </c>
      <c r="B694" s="1757">
        <v>27.999999999999996</v>
      </c>
      <c r="C694" s="604">
        <f t="shared" si="523"/>
        <v>0.1761006289308176</v>
      </c>
      <c r="D694" s="605">
        <v>10.019</v>
      </c>
      <c r="E694" s="605">
        <f t="shared" si="531"/>
        <v>280.53199999999998</v>
      </c>
      <c r="F694" s="606">
        <v>0.3</v>
      </c>
      <c r="G694" s="605">
        <f t="shared" si="524"/>
        <v>84.16</v>
      </c>
      <c r="H694" s="605">
        <f t="shared" si="525"/>
        <v>20.27</v>
      </c>
      <c r="I694" s="607">
        <f t="shared" si="526"/>
        <v>104.42999999999999</v>
      </c>
      <c r="J694" s="739">
        <v>86</v>
      </c>
      <c r="K694" s="604">
        <f t="shared" si="527"/>
        <v>0.54088050314465408</v>
      </c>
      <c r="L694" s="605">
        <v>10.019</v>
      </c>
      <c r="M694" s="605">
        <f t="shared" si="532"/>
        <v>861.63400000000001</v>
      </c>
      <c r="N694" s="606">
        <v>1</v>
      </c>
      <c r="O694" s="605">
        <f t="shared" si="528"/>
        <v>861.63</v>
      </c>
      <c r="P694" s="605">
        <f t="shared" si="529"/>
        <v>207.57</v>
      </c>
      <c r="Q694" s="607">
        <f t="shared" si="530"/>
        <v>1069.2</v>
      </c>
    </row>
    <row r="695" spans="1:17" ht="18" customHeight="1" x14ac:dyDescent="0.25">
      <c r="A695" s="603" t="s">
        <v>1974</v>
      </c>
      <c r="B695" s="1757">
        <v>12</v>
      </c>
      <c r="C695" s="604">
        <f t="shared" si="523"/>
        <v>7.5471698113207544E-2</v>
      </c>
      <c r="D695" s="605">
        <v>9.68</v>
      </c>
      <c r="E695" s="605">
        <f t="shared" si="531"/>
        <v>116.16</v>
      </c>
      <c r="F695" s="606">
        <v>0.3</v>
      </c>
      <c r="G695" s="605">
        <f t="shared" si="524"/>
        <v>34.85</v>
      </c>
      <c r="H695" s="605">
        <f t="shared" si="525"/>
        <v>8.4</v>
      </c>
      <c r="I695" s="607">
        <f t="shared" si="526"/>
        <v>43.25</v>
      </c>
      <c r="J695" s="739">
        <v>73</v>
      </c>
      <c r="K695" s="604">
        <f t="shared" si="527"/>
        <v>0.45911949685534592</v>
      </c>
      <c r="L695" s="605">
        <v>9.68</v>
      </c>
      <c r="M695" s="605">
        <f t="shared" si="532"/>
        <v>706.64</v>
      </c>
      <c r="N695" s="606">
        <v>1</v>
      </c>
      <c r="O695" s="605">
        <f t="shared" si="528"/>
        <v>706.64</v>
      </c>
      <c r="P695" s="605">
        <f t="shared" si="529"/>
        <v>170.23</v>
      </c>
      <c r="Q695" s="607">
        <f t="shared" si="530"/>
        <v>876.87</v>
      </c>
    </row>
    <row r="696" spans="1:17" x14ac:dyDescent="0.25">
      <c r="A696" s="603" t="s">
        <v>1975</v>
      </c>
      <c r="B696" s="1757">
        <v>8</v>
      </c>
      <c r="C696" s="604">
        <f t="shared" si="523"/>
        <v>5.0314465408805034E-2</v>
      </c>
      <c r="D696" s="605">
        <v>8.9420000000000002</v>
      </c>
      <c r="E696" s="605">
        <f t="shared" si="531"/>
        <v>71.536000000000001</v>
      </c>
      <c r="F696" s="609">
        <v>0.3</v>
      </c>
      <c r="G696" s="605">
        <f t="shared" si="524"/>
        <v>21.46</v>
      </c>
      <c r="H696" s="605">
        <f t="shared" si="525"/>
        <v>5.17</v>
      </c>
      <c r="I696" s="607">
        <f t="shared" si="526"/>
        <v>26.630000000000003</v>
      </c>
      <c r="J696" s="739">
        <v>32</v>
      </c>
      <c r="K696" s="604">
        <f t="shared" si="527"/>
        <v>0.20125786163522014</v>
      </c>
      <c r="L696" s="605">
        <v>8.9420000000000002</v>
      </c>
      <c r="M696" s="605">
        <f>K696*L696*159</f>
        <v>286.14400000000001</v>
      </c>
      <c r="N696" s="609">
        <v>1</v>
      </c>
      <c r="O696" s="605">
        <f>ROUND(M696*N696,2)</f>
        <v>286.14</v>
      </c>
      <c r="P696" s="605">
        <f t="shared" si="529"/>
        <v>68.930000000000007</v>
      </c>
      <c r="Q696" s="607">
        <f t="shared" si="530"/>
        <v>355.07</v>
      </c>
    </row>
    <row r="697" spans="1:17" x14ac:dyDescent="0.25">
      <c r="A697" s="603" t="s">
        <v>1975</v>
      </c>
      <c r="B697" s="1757">
        <v>48</v>
      </c>
      <c r="C697" s="604">
        <f t="shared" si="523"/>
        <v>0.30188679245283018</v>
      </c>
      <c r="D697" s="605">
        <v>8.9420000000000002</v>
      </c>
      <c r="E697" s="605">
        <f t="shared" si="531"/>
        <v>429.21600000000001</v>
      </c>
      <c r="F697" s="609">
        <v>0.3</v>
      </c>
      <c r="G697" s="605">
        <f t="shared" si="524"/>
        <v>128.76</v>
      </c>
      <c r="H697" s="605">
        <f t="shared" si="525"/>
        <v>31.02</v>
      </c>
      <c r="I697" s="607">
        <f t="shared" si="526"/>
        <v>159.78</v>
      </c>
      <c r="J697" s="739">
        <v>83</v>
      </c>
      <c r="K697" s="604">
        <f t="shared" si="527"/>
        <v>0.5220125786163522</v>
      </c>
      <c r="L697" s="605">
        <v>8.9420000000000002</v>
      </c>
      <c r="M697" s="605">
        <f t="shared" si="532"/>
        <v>742.18600000000004</v>
      </c>
      <c r="N697" s="609">
        <v>1</v>
      </c>
      <c r="O697" s="605">
        <f t="shared" si="528"/>
        <v>742.19</v>
      </c>
      <c r="P697" s="605">
        <f t="shared" si="529"/>
        <v>178.79</v>
      </c>
      <c r="Q697" s="607">
        <f t="shared" si="530"/>
        <v>920.98</v>
      </c>
    </row>
    <row r="698" spans="1:17" x14ac:dyDescent="0.25">
      <c r="A698" s="603" t="s">
        <v>1975</v>
      </c>
      <c r="B698" s="1757">
        <v>24</v>
      </c>
      <c r="C698" s="604">
        <f t="shared" si="523"/>
        <v>0.15094339622641509</v>
      </c>
      <c r="D698" s="605">
        <v>8.64</v>
      </c>
      <c r="E698" s="605">
        <f t="shared" si="531"/>
        <v>207.35999999999999</v>
      </c>
      <c r="F698" s="609">
        <v>0.3</v>
      </c>
      <c r="G698" s="605">
        <f t="shared" si="524"/>
        <v>62.21</v>
      </c>
      <c r="H698" s="605">
        <f t="shared" si="525"/>
        <v>14.99</v>
      </c>
      <c r="I698" s="607">
        <f t="shared" si="526"/>
        <v>77.2</v>
      </c>
      <c r="J698" s="739">
        <v>76</v>
      </c>
      <c r="K698" s="604">
        <f t="shared" si="527"/>
        <v>0.4779874213836478</v>
      </c>
      <c r="L698" s="605">
        <v>8.64</v>
      </c>
      <c r="M698" s="605">
        <f t="shared" si="532"/>
        <v>656.64</v>
      </c>
      <c r="N698" s="609">
        <v>1</v>
      </c>
      <c r="O698" s="605">
        <f t="shared" si="528"/>
        <v>656.64</v>
      </c>
      <c r="P698" s="605">
        <f t="shared" si="529"/>
        <v>158.18</v>
      </c>
      <c r="Q698" s="607">
        <f t="shared" si="530"/>
        <v>814.81999999999994</v>
      </c>
    </row>
    <row r="699" spans="1:17" x14ac:dyDescent="0.25">
      <c r="A699" s="603" t="s">
        <v>1975</v>
      </c>
      <c r="B699" s="1757">
        <v>32</v>
      </c>
      <c r="C699" s="604">
        <f t="shared" si="523"/>
        <v>0.20125786163522014</v>
      </c>
      <c r="D699" s="605">
        <v>8.9420000000000002</v>
      </c>
      <c r="E699" s="605">
        <f t="shared" si="531"/>
        <v>286.14400000000001</v>
      </c>
      <c r="F699" s="609">
        <v>0.3</v>
      </c>
      <c r="G699" s="605">
        <f t="shared" si="524"/>
        <v>85.84</v>
      </c>
      <c r="H699" s="605">
        <f t="shared" si="525"/>
        <v>20.68</v>
      </c>
      <c r="I699" s="607">
        <f t="shared" si="526"/>
        <v>106.52000000000001</v>
      </c>
      <c r="J699" s="739">
        <v>96</v>
      </c>
      <c r="K699" s="604">
        <f t="shared" si="527"/>
        <v>0.60377358490566035</v>
      </c>
      <c r="L699" s="605">
        <v>8.9420000000000002</v>
      </c>
      <c r="M699" s="605">
        <f t="shared" si="532"/>
        <v>858.43200000000002</v>
      </c>
      <c r="N699" s="609">
        <v>1</v>
      </c>
      <c r="O699" s="605">
        <f t="shared" si="528"/>
        <v>858.43</v>
      </c>
      <c r="P699" s="605">
        <f t="shared" si="529"/>
        <v>206.8</v>
      </c>
      <c r="Q699" s="607">
        <f t="shared" si="530"/>
        <v>1065.23</v>
      </c>
    </row>
    <row r="700" spans="1:17" x14ac:dyDescent="0.25">
      <c r="A700" s="603" t="s">
        <v>1975</v>
      </c>
      <c r="B700" s="1757">
        <v>48</v>
      </c>
      <c r="C700" s="604">
        <f t="shared" si="523"/>
        <v>0.30188679245283018</v>
      </c>
      <c r="D700" s="605">
        <v>8.9420000000000002</v>
      </c>
      <c r="E700" s="605">
        <f t="shared" si="531"/>
        <v>429.21600000000001</v>
      </c>
      <c r="F700" s="609">
        <v>0.3</v>
      </c>
      <c r="G700" s="605">
        <f t="shared" si="524"/>
        <v>128.76</v>
      </c>
      <c r="H700" s="605">
        <f t="shared" si="525"/>
        <v>31.02</v>
      </c>
      <c r="I700" s="607">
        <f t="shared" si="526"/>
        <v>159.78</v>
      </c>
      <c r="J700" s="739">
        <v>108.00154500000001</v>
      </c>
      <c r="K700" s="604">
        <f t="shared" si="527"/>
        <v>0.67925500000000005</v>
      </c>
      <c r="L700" s="605">
        <v>8.9420000000000002</v>
      </c>
      <c r="M700" s="605">
        <f t="shared" si="532"/>
        <v>965.74981539000009</v>
      </c>
      <c r="N700" s="609">
        <v>1</v>
      </c>
      <c r="O700" s="605">
        <f t="shared" si="528"/>
        <v>965.75</v>
      </c>
      <c r="P700" s="605">
        <f t="shared" si="529"/>
        <v>232.65</v>
      </c>
      <c r="Q700" s="607">
        <f t="shared" si="530"/>
        <v>1198.4000000000001</v>
      </c>
    </row>
    <row r="701" spans="1:17" x14ac:dyDescent="0.25">
      <c r="A701" s="603" t="s">
        <v>1975</v>
      </c>
      <c r="B701" s="1757">
        <v>26</v>
      </c>
      <c r="C701" s="604">
        <f t="shared" si="523"/>
        <v>0.16352201257861634</v>
      </c>
      <c r="D701" s="605">
        <v>8.9420000000000002</v>
      </c>
      <c r="E701" s="605">
        <f t="shared" si="531"/>
        <v>232.49199999999999</v>
      </c>
      <c r="F701" s="609">
        <v>0.3</v>
      </c>
      <c r="G701" s="605">
        <f t="shared" si="524"/>
        <v>69.75</v>
      </c>
      <c r="H701" s="605">
        <f t="shared" si="525"/>
        <v>16.8</v>
      </c>
      <c r="I701" s="607">
        <f t="shared" si="526"/>
        <v>86.55</v>
      </c>
      <c r="J701" s="739">
        <v>77.999039999999994</v>
      </c>
      <c r="K701" s="604">
        <f t="shared" si="527"/>
        <v>0.49055999999999994</v>
      </c>
      <c r="L701" s="605">
        <v>8.9420000000000002</v>
      </c>
      <c r="M701" s="605">
        <f t="shared" si="532"/>
        <v>697.46741568000004</v>
      </c>
      <c r="N701" s="609">
        <v>1</v>
      </c>
      <c r="O701" s="605">
        <f t="shared" si="528"/>
        <v>697.47</v>
      </c>
      <c r="P701" s="605">
        <f t="shared" si="529"/>
        <v>168.02</v>
      </c>
      <c r="Q701" s="607">
        <f t="shared" si="530"/>
        <v>865.49</v>
      </c>
    </row>
    <row r="702" spans="1:17" x14ac:dyDescent="0.25">
      <c r="A702" s="603" t="s">
        <v>1975</v>
      </c>
      <c r="B702" s="741"/>
      <c r="C702" s="604"/>
      <c r="D702" s="605"/>
      <c r="E702" s="605"/>
      <c r="F702" s="609"/>
      <c r="G702" s="605"/>
      <c r="H702" s="605"/>
      <c r="I702" s="607"/>
      <c r="J702" s="739">
        <v>76</v>
      </c>
      <c r="K702" s="604">
        <f t="shared" si="527"/>
        <v>0.4779874213836478</v>
      </c>
      <c r="L702" s="605">
        <v>8.77</v>
      </c>
      <c r="M702" s="605">
        <f t="shared" si="532"/>
        <v>666.52</v>
      </c>
      <c r="N702" s="609">
        <v>1</v>
      </c>
      <c r="O702" s="605">
        <f t="shared" si="528"/>
        <v>666.52</v>
      </c>
      <c r="P702" s="605">
        <f t="shared" si="529"/>
        <v>160.56</v>
      </c>
      <c r="Q702" s="607">
        <f t="shared" si="530"/>
        <v>827.07999999999993</v>
      </c>
    </row>
    <row r="703" spans="1:17" x14ac:dyDescent="0.25">
      <c r="A703" s="603" t="s">
        <v>1975</v>
      </c>
      <c r="B703" s="1757">
        <v>12</v>
      </c>
      <c r="C703" s="604">
        <f t="shared" si="523"/>
        <v>7.5471698113207544E-2</v>
      </c>
      <c r="D703" s="605">
        <v>8.64</v>
      </c>
      <c r="E703" s="605">
        <f t="shared" ref="E703:E711" si="533">C703*D703*159</f>
        <v>103.67999999999999</v>
      </c>
      <c r="F703" s="609">
        <v>0.3</v>
      </c>
      <c r="G703" s="605">
        <f t="shared" ref="G703:G711" si="534">ROUND(E703*F703,2)</f>
        <v>31.1</v>
      </c>
      <c r="H703" s="605">
        <f t="shared" si="525"/>
        <v>7.49</v>
      </c>
      <c r="I703" s="607">
        <f t="shared" ref="I703:I711" si="535">G703+H703</f>
        <v>38.590000000000003</v>
      </c>
      <c r="J703" s="739">
        <v>12.001320000000002</v>
      </c>
      <c r="K703" s="604">
        <f t="shared" si="527"/>
        <v>7.5480000000000005E-2</v>
      </c>
      <c r="L703" s="605">
        <v>8.64</v>
      </c>
      <c r="M703" s="605">
        <f t="shared" si="532"/>
        <v>103.6914048</v>
      </c>
      <c r="N703" s="609">
        <v>1</v>
      </c>
      <c r="O703" s="605">
        <f t="shared" si="528"/>
        <v>103.69</v>
      </c>
      <c r="P703" s="605">
        <f t="shared" si="529"/>
        <v>24.98</v>
      </c>
      <c r="Q703" s="607">
        <f t="shared" si="530"/>
        <v>128.66999999999999</v>
      </c>
    </row>
    <row r="704" spans="1:17" x14ac:dyDescent="0.25">
      <c r="A704" s="603" t="s">
        <v>1975</v>
      </c>
      <c r="B704" s="1757">
        <v>32</v>
      </c>
      <c r="C704" s="604">
        <f t="shared" si="523"/>
        <v>0.20125786163522014</v>
      </c>
      <c r="D704" s="605">
        <v>8.64</v>
      </c>
      <c r="E704" s="605">
        <f t="shared" si="533"/>
        <v>276.48</v>
      </c>
      <c r="F704" s="609">
        <v>0.3</v>
      </c>
      <c r="G704" s="605">
        <f t="shared" si="534"/>
        <v>82.94</v>
      </c>
      <c r="H704" s="605">
        <f t="shared" si="525"/>
        <v>19.98</v>
      </c>
      <c r="I704" s="607">
        <f t="shared" si="535"/>
        <v>102.92</v>
      </c>
      <c r="J704" s="739">
        <v>72.000765000000001</v>
      </c>
      <c r="K704" s="604">
        <f t="shared" si="527"/>
        <v>0.45283499999999999</v>
      </c>
      <c r="L704" s="605">
        <v>8.64</v>
      </c>
      <c r="M704" s="605">
        <f t="shared" si="532"/>
        <v>622.08660959999997</v>
      </c>
      <c r="N704" s="609">
        <v>1</v>
      </c>
      <c r="O704" s="605">
        <f t="shared" si="528"/>
        <v>622.09</v>
      </c>
      <c r="P704" s="605">
        <f t="shared" si="529"/>
        <v>149.86000000000001</v>
      </c>
      <c r="Q704" s="607">
        <f t="shared" si="530"/>
        <v>771.95</v>
      </c>
    </row>
    <row r="705" spans="1:17" x14ac:dyDescent="0.25">
      <c r="A705" s="603" t="s">
        <v>1975</v>
      </c>
      <c r="B705" s="1757">
        <v>12</v>
      </c>
      <c r="C705" s="604">
        <f t="shared" si="523"/>
        <v>7.5471698113207544E-2</v>
      </c>
      <c r="D705" s="605">
        <v>8.64</v>
      </c>
      <c r="E705" s="605">
        <f t="shared" si="533"/>
        <v>103.67999999999999</v>
      </c>
      <c r="F705" s="609">
        <v>0.3</v>
      </c>
      <c r="G705" s="605">
        <f t="shared" si="534"/>
        <v>31.1</v>
      </c>
      <c r="H705" s="605">
        <f t="shared" si="525"/>
        <v>7.49</v>
      </c>
      <c r="I705" s="607">
        <f t="shared" si="535"/>
        <v>38.590000000000003</v>
      </c>
      <c r="J705" s="739">
        <v>24</v>
      </c>
      <c r="K705" s="604">
        <f t="shared" si="527"/>
        <v>0.15094339622641509</v>
      </c>
      <c r="L705" s="605">
        <v>8.64</v>
      </c>
      <c r="M705" s="605">
        <f t="shared" si="532"/>
        <v>207.35999999999999</v>
      </c>
      <c r="N705" s="609">
        <v>1</v>
      </c>
      <c r="O705" s="605">
        <f t="shared" si="528"/>
        <v>207.36</v>
      </c>
      <c r="P705" s="605">
        <f t="shared" si="529"/>
        <v>49.95</v>
      </c>
      <c r="Q705" s="607">
        <f t="shared" si="530"/>
        <v>257.31</v>
      </c>
    </row>
    <row r="706" spans="1:17" x14ac:dyDescent="0.25">
      <c r="A706" s="603" t="s">
        <v>1903</v>
      </c>
      <c r="B706" s="1757">
        <v>36</v>
      </c>
      <c r="C706" s="604">
        <f t="shared" si="523"/>
        <v>0.22641509433962265</v>
      </c>
      <c r="D706" s="605">
        <v>8.64</v>
      </c>
      <c r="E706" s="605">
        <f t="shared" si="533"/>
        <v>311.04000000000002</v>
      </c>
      <c r="F706" s="609">
        <v>0.3</v>
      </c>
      <c r="G706" s="605">
        <f t="shared" si="534"/>
        <v>93.31</v>
      </c>
      <c r="H706" s="605">
        <f t="shared" si="525"/>
        <v>22.48</v>
      </c>
      <c r="I706" s="607">
        <f t="shared" si="535"/>
        <v>115.79</v>
      </c>
      <c r="J706" s="739">
        <v>134</v>
      </c>
      <c r="K706" s="604">
        <f t="shared" si="527"/>
        <v>0.84276729559748431</v>
      </c>
      <c r="L706" s="605">
        <v>8.64</v>
      </c>
      <c r="M706" s="605">
        <f t="shared" si="532"/>
        <v>1157.7600000000002</v>
      </c>
      <c r="N706" s="609">
        <v>1</v>
      </c>
      <c r="O706" s="605">
        <f t="shared" si="528"/>
        <v>1157.76</v>
      </c>
      <c r="P706" s="605">
        <f t="shared" si="529"/>
        <v>278.89999999999998</v>
      </c>
      <c r="Q706" s="607">
        <f t="shared" si="530"/>
        <v>1436.6599999999999</v>
      </c>
    </row>
    <row r="707" spans="1:17" x14ac:dyDescent="0.25">
      <c r="A707" s="603" t="s">
        <v>1903</v>
      </c>
      <c r="B707" s="1757">
        <v>36</v>
      </c>
      <c r="C707" s="604">
        <f t="shared" si="523"/>
        <v>0.22641509433962265</v>
      </c>
      <c r="D707" s="605">
        <v>8.64</v>
      </c>
      <c r="E707" s="605">
        <f t="shared" si="533"/>
        <v>311.04000000000002</v>
      </c>
      <c r="F707" s="609">
        <v>0.3</v>
      </c>
      <c r="G707" s="605">
        <f t="shared" si="534"/>
        <v>93.31</v>
      </c>
      <c r="H707" s="605">
        <f t="shared" si="525"/>
        <v>22.48</v>
      </c>
      <c r="I707" s="607">
        <f t="shared" si="535"/>
        <v>115.79</v>
      </c>
      <c r="J707" s="739">
        <v>84</v>
      </c>
      <c r="K707" s="604">
        <f t="shared" si="527"/>
        <v>0.52830188679245282</v>
      </c>
      <c r="L707" s="605">
        <v>8.64</v>
      </c>
      <c r="M707" s="605">
        <f t="shared" si="532"/>
        <v>725.7600000000001</v>
      </c>
      <c r="N707" s="609">
        <v>1</v>
      </c>
      <c r="O707" s="605">
        <f t="shared" si="528"/>
        <v>725.76</v>
      </c>
      <c r="P707" s="605">
        <f t="shared" si="529"/>
        <v>174.84</v>
      </c>
      <c r="Q707" s="607">
        <f t="shared" si="530"/>
        <v>900.6</v>
      </c>
    </row>
    <row r="708" spans="1:17" x14ac:dyDescent="0.25">
      <c r="A708" s="603" t="s">
        <v>1903</v>
      </c>
      <c r="B708" s="1757">
        <v>60.000000000000007</v>
      </c>
      <c r="C708" s="604">
        <f t="shared" si="523"/>
        <v>0.37735849056603776</v>
      </c>
      <c r="D708" s="605">
        <v>8.64</v>
      </c>
      <c r="E708" s="605">
        <f t="shared" si="533"/>
        <v>518.40000000000009</v>
      </c>
      <c r="F708" s="609">
        <v>0.3</v>
      </c>
      <c r="G708" s="605">
        <f t="shared" si="534"/>
        <v>155.52000000000001</v>
      </c>
      <c r="H708" s="605">
        <f t="shared" si="525"/>
        <v>37.46</v>
      </c>
      <c r="I708" s="607">
        <f t="shared" si="535"/>
        <v>192.98000000000002</v>
      </c>
      <c r="J708" s="739">
        <v>120.00000000000001</v>
      </c>
      <c r="K708" s="604">
        <f t="shared" si="527"/>
        <v>0.75471698113207553</v>
      </c>
      <c r="L708" s="605">
        <v>8.64</v>
      </c>
      <c r="M708" s="605">
        <f t="shared" si="532"/>
        <v>1036.8000000000002</v>
      </c>
      <c r="N708" s="609">
        <v>1</v>
      </c>
      <c r="O708" s="605">
        <f t="shared" si="528"/>
        <v>1036.8</v>
      </c>
      <c r="P708" s="605">
        <f t="shared" si="529"/>
        <v>249.77</v>
      </c>
      <c r="Q708" s="607">
        <f t="shared" si="530"/>
        <v>1286.57</v>
      </c>
    </row>
    <row r="709" spans="1:17" x14ac:dyDescent="0.25">
      <c r="A709" s="603" t="s">
        <v>1903</v>
      </c>
      <c r="B709" s="1757">
        <v>12</v>
      </c>
      <c r="C709" s="604">
        <f t="shared" si="523"/>
        <v>7.5471698113207544E-2</v>
      </c>
      <c r="D709" s="605">
        <v>8.64</v>
      </c>
      <c r="E709" s="605">
        <f t="shared" si="533"/>
        <v>103.67999999999999</v>
      </c>
      <c r="F709" s="609">
        <v>0.3</v>
      </c>
      <c r="G709" s="605">
        <f t="shared" si="534"/>
        <v>31.1</v>
      </c>
      <c r="H709" s="605">
        <f t="shared" si="525"/>
        <v>7.49</v>
      </c>
      <c r="I709" s="607">
        <f t="shared" si="535"/>
        <v>38.590000000000003</v>
      </c>
      <c r="J709" s="739">
        <v>37.000889999999998</v>
      </c>
      <c r="K709" s="604">
        <f t="shared" si="527"/>
        <v>0.23271</v>
      </c>
      <c r="L709" s="605">
        <v>8.64</v>
      </c>
      <c r="M709" s="605">
        <f t="shared" si="532"/>
        <v>319.6876896</v>
      </c>
      <c r="N709" s="609">
        <v>1</v>
      </c>
      <c r="O709" s="605">
        <f t="shared" si="528"/>
        <v>319.69</v>
      </c>
      <c r="P709" s="605">
        <f t="shared" si="529"/>
        <v>77.010000000000005</v>
      </c>
      <c r="Q709" s="607">
        <f t="shared" si="530"/>
        <v>396.7</v>
      </c>
    </row>
    <row r="710" spans="1:17" x14ac:dyDescent="0.25">
      <c r="A710" s="603" t="s">
        <v>1903</v>
      </c>
      <c r="B710" s="1757">
        <v>4</v>
      </c>
      <c r="C710" s="604">
        <f t="shared" si="523"/>
        <v>2.5157232704402517E-2</v>
      </c>
      <c r="D710" s="605">
        <v>8.64</v>
      </c>
      <c r="E710" s="605">
        <f t="shared" si="533"/>
        <v>34.56</v>
      </c>
      <c r="F710" s="609">
        <v>0.3</v>
      </c>
      <c r="G710" s="605">
        <f t="shared" si="534"/>
        <v>10.37</v>
      </c>
      <c r="H710" s="605">
        <f t="shared" si="525"/>
        <v>2.5</v>
      </c>
      <c r="I710" s="607">
        <f t="shared" si="535"/>
        <v>12.87</v>
      </c>
      <c r="J710" s="739">
        <v>50</v>
      </c>
      <c r="K710" s="604">
        <f t="shared" si="527"/>
        <v>0.31446540880503143</v>
      </c>
      <c r="L710" s="605">
        <v>8.64</v>
      </c>
      <c r="M710" s="605">
        <f t="shared" si="532"/>
        <v>432</v>
      </c>
      <c r="N710" s="609">
        <v>1</v>
      </c>
      <c r="O710" s="605">
        <f t="shared" si="528"/>
        <v>432</v>
      </c>
      <c r="P710" s="605">
        <f t="shared" si="529"/>
        <v>104.07</v>
      </c>
      <c r="Q710" s="607">
        <f t="shared" si="530"/>
        <v>536.06999999999994</v>
      </c>
    </row>
    <row r="711" spans="1:17" x14ac:dyDescent="0.25">
      <c r="A711" s="603" t="s">
        <v>712</v>
      </c>
      <c r="B711" s="1757">
        <v>12</v>
      </c>
      <c r="C711" s="604">
        <f t="shared" si="523"/>
        <v>7.5471698113207544E-2</v>
      </c>
      <c r="D711" s="605">
        <v>8.64</v>
      </c>
      <c r="E711" s="605">
        <f t="shared" si="533"/>
        <v>103.67999999999999</v>
      </c>
      <c r="F711" s="606">
        <v>0.3</v>
      </c>
      <c r="G711" s="605">
        <f t="shared" si="534"/>
        <v>31.1</v>
      </c>
      <c r="H711" s="605">
        <f t="shared" si="525"/>
        <v>7.49</v>
      </c>
      <c r="I711" s="607">
        <f t="shared" si="535"/>
        <v>38.590000000000003</v>
      </c>
      <c r="J711" s="739">
        <v>36.000621000000002</v>
      </c>
      <c r="K711" s="604">
        <f t="shared" si="527"/>
        <v>0.22641900000000001</v>
      </c>
      <c r="L711" s="605">
        <v>8.64</v>
      </c>
      <c r="M711" s="605">
        <f t="shared" si="532"/>
        <v>311.04536544000001</v>
      </c>
      <c r="N711" s="606">
        <v>1</v>
      </c>
      <c r="O711" s="605">
        <f t="shared" si="528"/>
        <v>311.05</v>
      </c>
      <c r="P711" s="605">
        <f t="shared" si="529"/>
        <v>74.930000000000007</v>
      </c>
      <c r="Q711" s="607">
        <f t="shared" si="530"/>
        <v>385.98</v>
      </c>
    </row>
    <row r="712" spans="1:17" x14ac:dyDescent="0.25">
      <c r="A712" s="603" t="s">
        <v>712</v>
      </c>
      <c r="B712" s="741"/>
      <c r="C712" s="604"/>
      <c r="D712" s="605"/>
      <c r="E712" s="605"/>
      <c r="F712" s="606"/>
      <c r="G712" s="605"/>
      <c r="H712" s="605"/>
      <c r="I712" s="607"/>
      <c r="J712" s="739">
        <v>36</v>
      </c>
      <c r="K712" s="604">
        <f t="shared" si="527"/>
        <v>0.22641509433962265</v>
      </c>
      <c r="L712" s="605">
        <v>8.64</v>
      </c>
      <c r="M712" s="605">
        <f t="shared" si="532"/>
        <v>311.04000000000002</v>
      </c>
      <c r="N712" s="606">
        <v>1</v>
      </c>
      <c r="O712" s="605">
        <f t="shared" si="528"/>
        <v>311.04000000000002</v>
      </c>
      <c r="P712" s="605">
        <f t="shared" si="529"/>
        <v>74.930000000000007</v>
      </c>
      <c r="Q712" s="607">
        <f t="shared" si="530"/>
        <v>385.97</v>
      </c>
    </row>
    <row r="713" spans="1:17" x14ac:dyDescent="0.25">
      <c r="A713" s="603" t="s">
        <v>198</v>
      </c>
      <c r="B713" s="1757">
        <v>12</v>
      </c>
      <c r="C713" s="604">
        <f t="shared" si="523"/>
        <v>7.5471698113207544E-2</v>
      </c>
      <c r="D713" s="605">
        <v>7.52</v>
      </c>
      <c r="E713" s="605">
        <f>C713*D713*159</f>
        <v>90.24</v>
      </c>
      <c r="F713" s="609">
        <v>0.3</v>
      </c>
      <c r="G713" s="605">
        <f>ROUND(E713*F713,2)</f>
        <v>27.07</v>
      </c>
      <c r="H713" s="605">
        <f t="shared" si="525"/>
        <v>6.52</v>
      </c>
      <c r="I713" s="607">
        <f>G713+H713</f>
        <v>33.590000000000003</v>
      </c>
      <c r="J713" s="739">
        <v>84.001131000000001</v>
      </c>
      <c r="K713" s="604">
        <f t="shared" si="527"/>
        <v>0.52830900000000003</v>
      </c>
      <c r="L713" s="605">
        <v>7.52</v>
      </c>
      <c r="M713" s="605">
        <f t="shared" si="532"/>
        <v>631.68850511999995</v>
      </c>
      <c r="N713" s="609">
        <v>1</v>
      </c>
      <c r="O713" s="605">
        <f t="shared" si="528"/>
        <v>631.69000000000005</v>
      </c>
      <c r="P713" s="605">
        <f t="shared" si="529"/>
        <v>152.16999999999999</v>
      </c>
      <c r="Q713" s="607">
        <f t="shared" si="530"/>
        <v>783.86</v>
      </c>
    </row>
    <row r="714" spans="1:17" x14ac:dyDescent="0.25">
      <c r="A714" s="603" t="s">
        <v>198</v>
      </c>
      <c r="B714" s="1757">
        <v>16</v>
      </c>
      <c r="C714" s="604">
        <f t="shared" si="523"/>
        <v>0.10062893081761007</v>
      </c>
      <c r="D714" s="605">
        <v>7.52</v>
      </c>
      <c r="E714" s="605">
        <f>C714*D714*159</f>
        <v>120.32000000000001</v>
      </c>
      <c r="F714" s="609">
        <v>0.3</v>
      </c>
      <c r="G714" s="605">
        <f>ROUND(E714*F714,2)</f>
        <v>36.1</v>
      </c>
      <c r="H714" s="605">
        <f t="shared" si="525"/>
        <v>8.6999999999999993</v>
      </c>
      <c r="I714" s="607">
        <f>G714+H714</f>
        <v>44.8</v>
      </c>
      <c r="J714" s="739">
        <v>35.999189999999999</v>
      </c>
      <c r="K714" s="604">
        <f t="shared" si="527"/>
        <v>0.22641</v>
      </c>
      <c r="L714" s="605">
        <v>7.52</v>
      </c>
      <c r="M714" s="605">
        <f t="shared" si="532"/>
        <v>270.71390880000001</v>
      </c>
      <c r="N714" s="609">
        <v>1</v>
      </c>
      <c r="O714" s="605">
        <f t="shared" si="528"/>
        <v>270.70999999999998</v>
      </c>
      <c r="P714" s="605">
        <f t="shared" si="529"/>
        <v>65.209999999999994</v>
      </c>
      <c r="Q714" s="607">
        <f t="shared" si="530"/>
        <v>335.91999999999996</v>
      </c>
    </row>
    <row r="715" spans="1:17" x14ac:dyDescent="0.25">
      <c r="A715" s="603" t="s">
        <v>198</v>
      </c>
      <c r="B715" s="1757">
        <v>44</v>
      </c>
      <c r="C715" s="604">
        <f t="shared" si="523"/>
        <v>0.27672955974842767</v>
      </c>
      <c r="D715" s="605">
        <v>6.83</v>
      </c>
      <c r="E715" s="605">
        <f>C715*D715*159</f>
        <v>300.52</v>
      </c>
      <c r="F715" s="609">
        <v>0.3</v>
      </c>
      <c r="G715" s="605">
        <f>ROUND(E715*F715,2)</f>
        <v>90.16</v>
      </c>
      <c r="H715" s="605">
        <f t="shared" si="525"/>
        <v>21.72</v>
      </c>
      <c r="I715" s="607">
        <f>G715+H715</f>
        <v>111.88</v>
      </c>
      <c r="J715" s="739">
        <v>128</v>
      </c>
      <c r="K715" s="604">
        <f t="shared" si="527"/>
        <v>0.80503144654088055</v>
      </c>
      <c r="L715" s="605">
        <v>6.83</v>
      </c>
      <c r="M715" s="605">
        <f t="shared" si="532"/>
        <v>874.24000000000012</v>
      </c>
      <c r="N715" s="609">
        <v>1</v>
      </c>
      <c r="O715" s="605">
        <f t="shared" si="528"/>
        <v>874.24</v>
      </c>
      <c r="P715" s="605">
        <f t="shared" si="529"/>
        <v>210.6</v>
      </c>
      <c r="Q715" s="607">
        <f t="shared" si="530"/>
        <v>1084.8399999999999</v>
      </c>
    </row>
    <row r="716" spans="1:17" x14ac:dyDescent="0.25">
      <c r="A716" s="603" t="s">
        <v>198</v>
      </c>
      <c r="B716" s="1757">
        <v>24</v>
      </c>
      <c r="C716" s="604">
        <f t="shared" si="523"/>
        <v>0.15094339622641509</v>
      </c>
      <c r="D716" s="605">
        <v>6.83</v>
      </c>
      <c r="E716" s="605">
        <f>C716*D716*159</f>
        <v>163.92000000000002</v>
      </c>
      <c r="F716" s="609">
        <v>0.3</v>
      </c>
      <c r="G716" s="605">
        <f>ROUND(E716*F716,2)</f>
        <v>49.18</v>
      </c>
      <c r="H716" s="605">
        <f t="shared" si="525"/>
        <v>11.85</v>
      </c>
      <c r="I716" s="607">
        <f>G716+H716</f>
        <v>61.03</v>
      </c>
      <c r="J716" s="739">
        <v>36</v>
      </c>
      <c r="K716" s="604">
        <f t="shared" si="527"/>
        <v>0.22641509433962265</v>
      </c>
      <c r="L716" s="605">
        <v>6.83</v>
      </c>
      <c r="M716" s="605">
        <f t="shared" si="532"/>
        <v>245.88</v>
      </c>
      <c r="N716" s="609">
        <v>1</v>
      </c>
      <c r="O716" s="605">
        <f t="shared" si="528"/>
        <v>245.88</v>
      </c>
      <c r="P716" s="605">
        <f t="shared" si="529"/>
        <v>59.23</v>
      </c>
      <c r="Q716" s="607">
        <f t="shared" si="530"/>
        <v>305.11</v>
      </c>
    </row>
    <row r="717" spans="1:17" x14ac:dyDescent="0.25">
      <c r="A717" s="603" t="s">
        <v>198</v>
      </c>
      <c r="B717" s="741"/>
      <c r="C717" s="604"/>
      <c r="D717" s="605"/>
      <c r="E717" s="605"/>
      <c r="F717" s="606"/>
      <c r="G717" s="605"/>
      <c r="H717" s="605"/>
      <c r="I717" s="607"/>
      <c r="J717" s="739">
        <v>12</v>
      </c>
      <c r="K717" s="604">
        <f t="shared" si="527"/>
        <v>7.5471698113207544E-2</v>
      </c>
      <c r="L717" s="605">
        <v>7.52</v>
      </c>
      <c r="M717" s="605">
        <f t="shared" si="532"/>
        <v>90.24</v>
      </c>
      <c r="N717" s="606">
        <v>1</v>
      </c>
      <c r="O717" s="605">
        <f t="shared" si="528"/>
        <v>90.24</v>
      </c>
      <c r="P717" s="605">
        <f t="shared" si="529"/>
        <v>21.74</v>
      </c>
      <c r="Q717" s="607">
        <f t="shared" si="530"/>
        <v>111.97999999999999</v>
      </c>
    </row>
    <row r="718" spans="1:17" x14ac:dyDescent="0.25">
      <c r="A718" s="603" t="s">
        <v>198</v>
      </c>
      <c r="B718" s="741"/>
      <c r="C718" s="604"/>
      <c r="D718" s="605"/>
      <c r="E718" s="605"/>
      <c r="F718" s="606"/>
      <c r="G718" s="605"/>
      <c r="H718" s="605"/>
      <c r="I718" s="607"/>
      <c r="J718" s="739">
        <v>36</v>
      </c>
      <c r="K718" s="604">
        <f t="shared" si="527"/>
        <v>0.22641509433962265</v>
      </c>
      <c r="L718" s="605">
        <v>7.52</v>
      </c>
      <c r="M718" s="605">
        <f t="shared" si="532"/>
        <v>270.71999999999997</v>
      </c>
      <c r="N718" s="606">
        <v>1</v>
      </c>
      <c r="O718" s="605">
        <f t="shared" si="528"/>
        <v>270.72000000000003</v>
      </c>
      <c r="P718" s="605">
        <f t="shared" si="529"/>
        <v>65.22</v>
      </c>
      <c r="Q718" s="607">
        <f t="shared" si="530"/>
        <v>335.94000000000005</v>
      </c>
    </row>
    <row r="719" spans="1:17" ht="17.25" thickBot="1" x14ac:dyDescent="0.3">
      <c r="A719" s="603" t="s">
        <v>198</v>
      </c>
      <c r="B719" s="1757">
        <v>12</v>
      </c>
      <c r="C719" s="604">
        <f t="shared" si="523"/>
        <v>7.5471698113207544E-2</v>
      </c>
      <c r="D719" s="605">
        <v>7.52</v>
      </c>
      <c r="E719" s="605">
        <f>C719*D719*159</f>
        <v>90.24</v>
      </c>
      <c r="F719" s="606">
        <v>0.3</v>
      </c>
      <c r="G719" s="605">
        <f t="shared" ref="G719" si="536">ROUND(E719*F719,2)</f>
        <v>27.07</v>
      </c>
      <c r="H719" s="605">
        <f t="shared" si="525"/>
        <v>6.52</v>
      </c>
      <c r="I719" s="607">
        <f t="shared" ref="I719:I730" si="537">G719+H719</f>
        <v>33.590000000000003</v>
      </c>
      <c r="J719" s="739">
        <v>60.000000000000007</v>
      </c>
      <c r="K719" s="604">
        <f t="shared" si="527"/>
        <v>0.37735849056603776</v>
      </c>
      <c r="L719" s="605">
        <v>7.52</v>
      </c>
      <c r="M719" s="605">
        <f t="shared" si="532"/>
        <v>451.20000000000005</v>
      </c>
      <c r="N719" s="606">
        <v>1</v>
      </c>
      <c r="O719" s="605">
        <f t="shared" si="528"/>
        <v>451.2</v>
      </c>
      <c r="P719" s="605">
        <f t="shared" si="529"/>
        <v>108.69</v>
      </c>
      <c r="Q719" s="607">
        <f t="shared" si="530"/>
        <v>559.89</v>
      </c>
    </row>
    <row r="720" spans="1:17" ht="49.5" x14ac:dyDescent="0.25">
      <c r="A720" s="734" t="s">
        <v>9</v>
      </c>
      <c r="B720" s="1756">
        <f>SUM(B721:B785)</f>
        <v>2237.0020999999997</v>
      </c>
      <c r="C720" s="1729">
        <f>SUM(C721:C785)</f>
        <v>14.069195597484281</v>
      </c>
      <c r="D720" s="1730"/>
      <c r="E720" s="1730"/>
      <c r="F720" s="1734"/>
      <c r="G720" s="1730">
        <f>SUM(G721:G785)</f>
        <v>3842.4799999999996</v>
      </c>
      <c r="H720" s="1730">
        <f>SUM(H721:H785)</f>
        <v>925.67999999999984</v>
      </c>
      <c r="I720" s="1735">
        <f t="shared" si="537"/>
        <v>4768.16</v>
      </c>
      <c r="J720" s="1728">
        <f>SUM(J721:J785)</f>
        <v>5803.9864059999991</v>
      </c>
      <c r="K720" s="1729">
        <f>SUM(K721:K785)</f>
        <v>36.503059157232734</v>
      </c>
      <c r="L720" s="1730"/>
      <c r="M720" s="1730"/>
      <c r="N720" s="1734"/>
      <c r="O720" s="1730">
        <f>SUM(O721:O785)</f>
        <v>33304.35</v>
      </c>
      <c r="P720" s="1730">
        <f>SUM(P721:P785)</f>
        <v>8023.0100000000011</v>
      </c>
      <c r="Q720" s="1735">
        <f>SUM(Q721:Q785)</f>
        <v>41327.360000000008</v>
      </c>
    </row>
    <row r="721" spans="1:17" x14ac:dyDescent="0.25">
      <c r="A721" s="603" t="s">
        <v>1962</v>
      </c>
      <c r="B721" s="1757">
        <v>24</v>
      </c>
      <c r="C721" s="604">
        <f t="shared" si="523"/>
        <v>0.15094339622641509</v>
      </c>
      <c r="D721" s="605">
        <v>5.9409999999999998</v>
      </c>
      <c r="E721" s="605">
        <f t="shared" ref="E721:E730" si="538">C721*D721*159</f>
        <v>142.584</v>
      </c>
      <c r="F721" s="609">
        <v>0.3</v>
      </c>
      <c r="G721" s="605">
        <f t="shared" ref="G721:G730" si="539">ROUND(E721*F721,2)</f>
        <v>42.78</v>
      </c>
      <c r="H721" s="605">
        <f t="shared" si="525"/>
        <v>10.31</v>
      </c>
      <c r="I721" s="607">
        <f t="shared" si="537"/>
        <v>53.09</v>
      </c>
      <c r="J721" s="739">
        <v>46.998810000000006</v>
      </c>
      <c r="K721" s="604">
        <f t="shared" si="527"/>
        <v>0.29559000000000002</v>
      </c>
      <c r="L721" s="605">
        <v>5.9409999999999998</v>
      </c>
      <c r="M721" s="605">
        <f t="shared" si="532"/>
        <v>279.21993021000003</v>
      </c>
      <c r="N721" s="609">
        <v>1</v>
      </c>
      <c r="O721" s="605">
        <f t="shared" ref="O721:O784" si="540">ROUND(M721*N721,2)</f>
        <v>279.22000000000003</v>
      </c>
      <c r="P721" s="605">
        <f t="shared" si="529"/>
        <v>67.260000000000005</v>
      </c>
      <c r="Q721" s="607">
        <f t="shared" si="530"/>
        <v>346.48</v>
      </c>
    </row>
    <row r="722" spans="1:17" x14ac:dyDescent="0.25">
      <c r="A722" s="603" t="s">
        <v>1962</v>
      </c>
      <c r="B722" s="1757">
        <v>72</v>
      </c>
      <c r="C722" s="604">
        <f t="shared" si="523"/>
        <v>0.45283018867924529</v>
      </c>
      <c r="D722" s="605">
        <v>5.74</v>
      </c>
      <c r="E722" s="605">
        <f t="shared" si="538"/>
        <v>413.28000000000003</v>
      </c>
      <c r="F722" s="609">
        <v>0.3</v>
      </c>
      <c r="G722" s="605">
        <f t="shared" si="539"/>
        <v>123.98</v>
      </c>
      <c r="H722" s="605">
        <f t="shared" si="525"/>
        <v>29.87</v>
      </c>
      <c r="I722" s="607">
        <f t="shared" si="537"/>
        <v>153.85</v>
      </c>
      <c r="J722" s="740"/>
      <c r="K722" s="610"/>
      <c r="L722" s="610"/>
      <c r="M722" s="610"/>
      <c r="N722" s="610"/>
      <c r="O722" s="610"/>
      <c r="P722" s="605"/>
      <c r="Q722" s="611"/>
    </row>
    <row r="723" spans="1:17" x14ac:dyDescent="0.25">
      <c r="A723" s="603" t="s">
        <v>1962</v>
      </c>
      <c r="B723" s="1757">
        <v>8</v>
      </c>
      <c r="C723" s="604">
        <f t="shared" si="523"/>
        <v>5.0314465408805034E-2</v>
      </c>
      <c r="D723" s="605">
        <v>5.74</v>
      </c>
      <c r="E723" s="605">
        <f t="shared" si="538"/>
        <v>45.92</v>
      </c>
      <c r="F723" s="609">
        <v>0.3</v>
      </c>
      <c r="G723" s="605">
        <f t="shared" si="539"/>
        <v>13.78</v>
      </c>
      <c r="H723" s="605">
        <f t="shared" si="525"/>
        <v>3.32</v>
      </c>
      <c r="I723" s="607">
        <f t="shared" si="537"/>
        <v>17.099999999999998</v>
      </c>
      <c r="J723" s="739">
        <v>72</v>
      </c>
      <c r="K723" s="604">
        <f t="shared" si="527"/>
        <v>0.45283018867924529</v>
      </c>
      <c r="L723" s="605">
        <v>5.74</v>
      </c>
      <c r="M723" s="605">
        <f t="shared" si="532"/>
        <v>413.28000000000003</v>
      </c>
      <c r="N723" s="609">
        <v>1</v>
      </c>
      <c r="O723" s="605">
        <f t="shared" si="540"/>
        <v>413.28</v>
      </c>
      <c r="P723" s="605">
        <f t="shared" si="529"/>
        <v>99.56</v>
      </c>
      <c r="Q723" s="607">
        <f t="shared" si="530"/>
        <v>512.83999999999992</v>
      </c>
    </row>
    <row r="724" spans="1:17" x14ac:dyDescent="0.25">
      <c r="A724" s="603" t="s">
        <v>1962</v>
      </c>
      <c r="B724" s="1757">
        <v>16</v>
      </c>
      <c r="C724" s="604">
        <f t="shared" si="523"/>
        <v>0.10062893081761007</v>
      </c>
      <c r="D724" s="605">
        <v>5.74</v>
      </c>
      <c r="E724" s="605">
        <f t="shared" si="538"/>
        <v>91.84</v>
      </c>
      <c r="F724" s="609">
        <v>0.3</v>
      </c>
      <c r="G724" s="605">
        <f t="shared" si="539"/>
        <v>27.55</v>
      </c>
      <c r="H724" s="605">
        <f t="shared" si="525"/>
        <v>6.64</v>
      </c>
      <c r="I724" s="607">
        <f t="shared" si="537"/>
        <v>34.19</v>
      </c>
      <c r="J724" s="739">
        <v>98</v>
      </c>
      <c r="K724" s="604">
        <f t="shared" si="527"/>
        <v>0.61635220125786161</v>
      </c>
      <c r="L724" s="605">
        <v>5.74</v>
      </c>
      <c r="M724" s="605">
        <f t="shared" si="532"/>
        <v>562.52</v>
      </c>
      <c r="N724" s="609">
        <v>1</v>
      </c>
      <c r="O724" s="605">
        <f t="shared" si="540"/>
        <v>562.52</v>
      </c>
      <c r="P724" s="605">
        <f t="shared" si="529"/>
        <v>135.51</v>
      </c>
      <c r="Q724" s="607">
        <f t="shared" si="530"/>
        <v>698.03</v>
      </c>
    </row>
    <row r="725" spans="1:17" x14ac:dyDescent="0.25">
      <c r="A725" s="603" t="s">
        <v>1976</v>
      </c>
      <c r="B725" s="1757">
        <v>24</v>
      </c>
      <c r="C725" s="604">
        <f t="shared" si="523"/>
        <v>0.15094339622641509</v>
      </c>
      <c r="D725" s="605">
        <v>6.3760000000000003</v>
      </c>
      <c r="E725" s="605">
        <f t="shared" si="538"/>
        <v>153.024</v>
      </c>
      <c r="F725" s="609">
        <v>0.3</v>
      </c>
      <c r="G725" s="605">
        <f t="shared" si="539"/>
        <v>45.91</v>
      </c>
      <c r="H725" s="605">
        <f t="shared" si="525"/>
        <v>11.06</v>
      </c>
      <c r="I725" s="607">
        <f t="shared" si="537"/>
        <v>56.97</v>
      </c>
      <c r="J725" s="739">
        <v>111.99999999999999</v>
      </c>
      <c r="K725" s="604">
        <f t="shared" si="527"/>
        <v>0.70440251572327039</v>
      </c>
      <c r="L725" s="605">
        <v>6.3760000000000003</v>
      </c>
      <c r="M725" s="605">
        <f t="shared" si="532"/>
        <v>714.11199999999997</v>
      </c>
      <c r="N725" s="609">
        <v>1</v>
      </c>
      <c r="O725" s="605">
        <f t="shared" si="540"/>
        <v>714.11</v>
      </c>
      <c r="P725" s="605">
        <f t="shared" si="529"/>
        <v>172.03</v>
      </c>
      <c r="Q725" s="607">
        <f t="shared" si="530"/>
        <v>886.14</v>
      </c>
    </row>
    <row r="726" spans="1:17" x14ac:dyDescent="0.25">
      <c r="A726" s="603" t="s">
        <v>1976</v>
      </c>
      <c r="B726" s="1757">
        <v>47</v>
      </c>
      <c r="C726" s="604">
        <f t="shared" si="523"/>
        <v>0.29559748427672955</v>
      </c>
      <c r="D726" s="605">
        <v>6.3760000000000003</v>
      </c>
      <c r="E726" s="605">
        <f t="shared" si="538"/>
        <v>299.67200000000003</v>
      </c>
      <c r="F726" s="609">
        <v>0.3</v>
      </c>
      <c r="G726" s="605">
        <f t="shared" si="539"/>
        <v>89.9</v>
      </c>
      <c r="H726" s="605">
        <f t="shared" si="525"/>
        <v>21.66</v>
      </c>
      <c r="I726" s="607">
        <f t="shared" si="537"/>
        <v>111.56</v>
      </c>
      <c r="J726" s="739">
        <v>144</v>
      </c>
      <c r="K726" s="604">
        <f t="shared" si="527"/>
        <v>0.90566037735849059</v>
      </c>
      <c r="L726" s="605">
        <v>6.3760000000000003</v>
      </c>
      <c r="M726" s="605">
        <f t="shared" si="532"/>
        <v>918.14400000000001</v>
      </c>
      <c r="N726" s="609">
        <v>1</v>
      </c>
      <c r="O726" s="605">
        <f t="shared" si="540"/>
        <v>918.14</v>
      </c>
      <c r="P726" s="605">
        <f t="shared" si="529"/>
        <v>221.18</v>
      </c>
      <c r="Q726" s="607">
        <f t="shared" si="530"/>
        <v>1139.32</v>
      </c>
    </row>
    <row r="727" spans="1:17" x14ac:dyDescent="0.25">
      <c r="A727" s="603" t="s">
        <v>1976</v>
      </c>
      <c r="B727" s="1757">
        <v>60.000000000000007</v>
      </c>
      <c r="C727" s="604">
        <f t="shared" si="523"/>
        <v>0.37735849056603776</v>
      </c>
      <c r="D727" s="605">
        <v>6.3760000000000003</v>
      </c>
      <c r="E727" s="605">
        <f t="shared" si="538"/>
        <v>382.56</v>
      </c>
      <c r="F727" s="609">
        <v>0.3</v>
      </c>
      <c r="G727" s="605">
        <f t="shared" si="539"/>
        <v>114.77</v>
      </c>
      <c r="H727" s="605">
        <f t="shared" si="525"/>
        <v>27.65</v>
      </c>
      <c r="I727" s="607">
        <f t="shared" si="537"/>
        <v>142.41999999999999</v>
      </c>
      <c r="J727" s="739">
        <v>80</v>
      </c>
      <c r="K727" s="604">
        <f t="shared" si="527"/>
        <v>0.50314465408805031</v>
      </c>
      <c r="L727" s="605">
        <v>6.3760000000000003</v>
      </c>
      <c r="M727" s="605">
        <f t="shared" si="532"/>
        <v>510.08000000000004</v>
      </c>
      <c r="N727" s="609">
        <v>1</v>
      </c>
      <c r="O727" s="605">
        <f t="shared" si="540"/>
        <v>510.08</v>
      </c>
      <c r="P727" s="605">
        <f t="shared" si="529"/>
        <v>122.88</v>
      </c>
      <c r="Q727" s="607">
        <f t="shared" si="530"/>
        <v>632.96</v>
      </c>
    </row>
    <row r="728" spans="1:17" x14ac:dyDescent="0.25">
      <c r="A728" s="603" t="s">
        <v>1976</v>
      </c>
      <c r="B728" s="1757">
        <v>24</v>
      </c>
      <c r="C728" s="604">
        <f t="shared" si="523"/>
        <v>0.15094339622641509</v>
      </c>
      <c r="D728" s="605">
        <v>6.3760000000000003</v>
      </c>
      <c r="E728" s="605">
        <f t="shared" si="538"/>
        <v>153.024</v>
      </c>
      <c r="F728" s="609">
        <v>0.3</v>
      </c>
      <c r="G728" s="605">
        <f t="shared" si="539"/>
        <v>45.91</v>
      </c>
      <c r="H728" s="605">
        <f t="shared" si="525"/>
        <v>11.06</v>
      </c>
      <c r="I728" s="607">
        <f t="shared" si="537"/>
        <v>56.97</v>
      </c>
      <c r="J728" s="739">
        <v>119.99889</v>
      </c>
      <c r="K728" s="604">
        <f t="shared" si="527"/>
        <v>0.75470999999999999</v>
      </c>
      <c r="L728" s="605">
        <v>6.3760000000000003</v>
      </c>
      <c r="M728" s="605">
        <f t="shared" si="532"/>
        <v>765.11292264000008</v>
      </c>
      <c r="N728" s="609">
        <v>1</v>
      </c>
      <c r="O728" s="605">
        <f t="shared" si="540"/>
        <v>765.11</v>
      </c>
      <c r="P728" s="605">
        <f t="shared" si="529"/>
        <v>184.31</v>
      </c>
      <c r="Q728" s="607">
        <f t="shared" si="530"/>
        <v>949.42000000000007</v>
      </c>
    </row>
    <row r="729" spans="1:17" x14ac:dyDescent="0.25">
      <c r="A729" s="603" t="s">
        <v>1976</v>
      </c>
      <c r="B729" s="1757">
        <v>32</v>
      </c>
      <c r="C729" s="604">
        <f t="shared" si="523"/>
        <v>0.20125786163522014</v>
      </c>
      <c r="D729" s="605">
        <v>6.2519999999999998</v>
      </c>
      <c r="E729" s="605">
        <f t="shared" si="538"/>
        <v>200.06400000000002</v>
      </c>
      <c r="F729" s="606">
        <v>0.3</v>
      </c>
      <c r="G729" s="605">
        <f t="shared" si="539"/>
        <v>60.02</v>
      </c>
      <c r="H729" s="605">
        <f t="shared" si="525"/>
        <v>14.46</v>
      </c>
      <c r="I729" s="607">
        <f t="shared" si="537"/>
        <v>74.48</v>
      </c>
      <c r="J729" s="739">
        <v>72</v>
      </c>
      <c r="K729" s="604">
        <f t="shared" si="527"/>
        <v>0.45283018867924529</v>
      </c>
      <c r="L729" s="605">
        <v>6.2519999999999998</v>
      </c>
      <c r="M729" s="605">
        <f t="shared" si="532"/>
        <v>450.14399999999995</v>
      </c>
      <c r="N729" s="606">
        <v>1</v>
      </c>
      <c r="O729" s="605">
        <f t="shared" si="540"/>
        <v>450.14</v>
      </c>
      <c r="P729" s="605">
        <f t="shared" si="529"/>
        <v>108.44</v>
      </c>
      <c r="Q729" s="607">
        <f t="shared" si="530"/>
        <v>558.57999999999993</v>
      </c>
    </row>
    <row r="730" spans="1:17" ht="33" x14ac:dyDescent="0.25">
      <c r="A730" s="603" t="s">
        <v>1277</v>
      </c>
      <c r="B730" s="1757">
        <v>12</v>
      </c>
      <c r="C730" s="604">
        <f t="shared" si="523"/>
        <v>7.5471698113207544E-2</v>
      </c>
      <c r="D730" s="605">
        <v>5.9409999999999998</v>
      </c>
      <c r="E730" s="605">
        <f t="shared" si="538"/>
        <v>71.292000000000002</v>
      </c>
      <c r="F730" s="609">
        <v>0.3</v>
      </c>
      <c r="G730" s="605">
        <f t="shared" si="539"/>
        <v>21.39</v>
      </c>
      <c r="H730" s="605">
        <f t="shared" si="525"/>
        <v>5.15</v>
      </c>
      <c r="I730" s="607">
        <f t="shared" si="537"/>
        <v>26.54</v>
      </c>
      <c r="J730" s="740"/>
      <c r="K730" s="610"/>
      <c r="L730" s="610"/>
      <c r="M730" s="610"/>
      <c r="N730" s="610"/>
      <c r="O730" s="610"/>
      <c r="P730" s="605"/>
      <c r="Q730" s="611"/>
    </row>
    <row r="731" spans="1:17" ht="33" x14ac:dyDescent="0.25">
      <c r="A731" s="603" t="s">
        <v>1277</v>
      </c>
      <c r="B731" s="741"/>
      <c r="C731" s="604"/>
      <c r="D731" s="605"/>
      <c r="E731" s="605"/>
      <c r="F731" s="609"/>
      <c r="G731" s="605"/>
      <c r="H731" s="605"/>
      <c r="I731" s="607"/>
      <c r="J731" s="739">
        <v>6.9999999999999991</v>
      </c>
      <c r="K731" s="604">
        <f t="shared" ref="K731:K794" si="541">J731/159</f>
        <v>4.40251572327044E-2</v>
      </c>
      <c r="L731" s="605">
        <v>5.9409999999999998</v>
      </c>
      <c r="M731" s="605">
        <f t="shared" si="532"/>
        <v>41.586999999999996</v>
      </c>
      <c r="N731" s="609">
        <v>1</v>
      </c>
      <c r="O731" s="605">
        <f t="shared" si="540"/>
        <v>41.59</v>
      </c>
      <c r="P731" s="605">
        <f t="shared" si="529"/>
        <v>10.02</v>
      </c>
      <c r="Q731" s="607">
        <f t="shared" si="530"/>
        <v>51.61</v>
      </c>
    </row>
    <row r="732" spans="1:17" ht="33" x14ac:dyDescent="0.25">
      <c r="A732" s="603" t="s">
        <v>1277</v>
      </c>
      <c r="B732" s="1757">
        <v>48</v>
      </c>
      <c r="C732" s="604">
        <f t="shared" si="523"/>
        <v>0.30188679245283018</v>
      </c>
      <c r="D732" s="605">
        <v>5.8840000000000003</v>
      </c>
      <c r="E732" s="605">
        <f>C732*D732*159</f>
        <v>282.43200000000002</v>
      </c>
      <c r="F732" s="609">
        <v>0.3</v>
      </c>
      <c r="G732" s="605">
        <f>ROUND(E732*F732,2)</f>
        <v>84.73</v>
      </c>
      <c r="H732" s="605">
        <f t="shared" si="525"/>
        <v>20.41</v>
      </c>
      <c r="I732" s="607">
        <f>G732+H732</f>
        <v>105.14</v>
      </c>
      <c r="J732" s="739">
        <v>143</v>
      </c>
      <c r="K732" s="604">
        <f t="shared" si="541"/>
        <v>0.89937106918238996</v>
      </c>
      <c r="L732" s="605">
        <v>5.8840000000000003</v>
      </c>
      <c r="M732" s="605">
        <f t="shared" si="532"/>
        <v>841.41200000000003</v>
      </c>
      <c r="N732" s="609">
        <v>1</v>
      </c>
      <c r="O732" s="605">
        <f t="shared" si="540"/>
        <v>841.41</v>
      </c>
      <c r="P732" s="605">
        <f t="shared" si="529"/>
        <v>202.7</v>
      </c>
      <c r="Q732" s="607">
        <f t="shared" si="530"/>
        <v>1044.1099999999999</v>
      </c>
    </row>
    <row r="733" spans="1:17" ht="33" x14ac:dyDescent="0.25">
      <c r="A733" s="603" t="s">
        <v>1277</v>
      </c>
      <c r="B733" s="1757">
        <v>12</v>
      </c>
      <c r="C733" s="604">
        <f t="shared" si="523"/>
        <v>7.5471698113207544E-2</v>
      </c>
      <c r="D733" s="605">
        <v>5.9409999999999998</v>
      </c>
      <c r="E733" s="605">
        <f>C733*D733*159</f>
        <v>71.292000000000002</v>
      </c>
      <c r="F733" s="609">
        <v>0.3</v>
      </c>
      <c r="G733" s="605">
        <f>ROUND(E733*F733,2)</f>
        <v>21.39</v>
      </c>
      <c r="H733" s="605">
        <f t="shared" si="525"/>
        <v>5.15</v>
      </c>
      <c r="I733" s="607">
        <f>G733+H733</f>
        <v>26.54</v>
      </c>
      <c r="J733" s="739">
        <v>19.999020000000002</v>
      </c>
      <c r="K733" s="604">
        <f t="shared" si="541"/>
        <v>0.12578</v>
      </c>
      <c r="L733" s="605">
        <v>5.9409999999999998</v>
      </c>
      <c r="M733" s="605">
        <f t="shared" si="532"/>
        <v>118.81417782</v>
      </c>
      <c r="N733" s="609">
        <v>1</v>
      </c>
      <c r="O733" s="605">
        <f t="shared" si="540"/>
        <v>118.81</v>
      </c>
      <c r="P733" s="605">
        <f t="shared" si="529"/>
        <v>28.62</v>
      </c>
      <c r="Q733" s="607">
        <f t="shared" si="530"/>
        <v>147.43</v>
      </c>
    </row>
    <row r="734" spans="1:17" ht="33" x14ac:dyDescent="0.25">
      <c r="A734" s="603" t="s">
        <v>1277</v>
      </c>
      <c r="B734" s="1757">
        <v>36</v>
      </c>
      <c r="C734" s="604">
        <f t="shared" si="523"/>
        <v>0.22641509433962265</v>
      </c>
      <c r="D734" s="605">
        <v>5.9409999999999998</v>
      </c>
      <c r="E734" s="605">
        <f>C734*D734*159</f>
        <v>213.87599999999998</v>
      </c>
      <c r="F734" s="609">
        <v>0.3</v>
      </c>
      <c r="G734" s="605">
        <f>ROUND(E734*F734,2)</f>
        <v>64.16</v>
      </c>
      <c r="H734" s="605">
        <f t="shared" si="525"/>
        <v>15.46</v>
      </c>
      <c r="I734" s="607">
        <f>G734+H734</f>
        <v>79.62</v>
      </c>
      <c r="J734" s="739">
        <v>143</v>
      </c>
      <c r="K734" s="604">
        <f t="shared" si="541"/>
        <v>0.89937106918238996</v>
      </c>
      <c r="L734" s="605">
        <v>5.9409999999999998</v>
      </c>
      <c r="M734" s="605">
        <f t="shared" si="532"/>
        <v>849.56299999999999</v>
      </c>
      <c r="N734" s="609">
        <v>1</v>
      </c>
      <c r="O734" s="605">
        <f t="shared" si="540"/>
        <v>849.56</v>
      </c>
      <c r="P734" s="605">
        <f t="shared" si="529"/>
        <v>204.66</v>
      </c>
      <c r="Q734" s="607">
        <f t="shared" si="530"/>
        <v>1054.22</v>
      </c>
    </row>
    <row r="735" spans="1:17" ht="33" x14ac:dyDescent="0.25">
      <c r="A735" s="603" t="s">
        <v>1277</v>
      </c>
      <c r="B735" s="1757">
        <v>63.000000000000007</v>
      </c>
      <c r="C735" s="604">
        <f t="shared" si="523"/>
        <v>0.39622641509433965</v>
      </c>
      <c r="D735" s="605">
        <v>5.9409999999999998</v>
      </c>
      <c r="E735" s="605">
        <f>C735*D735*159</f>
        <v>374.28299999999996</v>
      </c>
      <c r="F735" s="609">
        <v>0.3</v>
      </c>
      <c r="G735" s="605">
        <f>ROUND(E735*F735,2)</f>
        <v>112.28</v>
      </c>
      <c r="H735" s="605">
        <f t="shared" si="525"/>
        <v>27.05</v>
      </c>
      <c r="I735" s="607">
        <f>G735+H735</f>
        <v>139.33000000000001</v>
      </c>
      <c r="J735" s="739">
        <v>128</v>
      </c>
      <c r="K735" s="604">
        <f t="shared" si="541"/>
        <v>0.80503144654088055</v>
      </c>
      <c r="L735" s="605">
        <v>5.9409999999999998</v>
      </c>
      <c r="M735" s="605">
        <f t="shared" si="532"/>
        <v>760.44799999999998</v>
      </c>
      <c r="N735" s="609">
        <v>1</v>
      </c>
      <c r="O735" s="605">
        <f t="shared" si="540"/>
        <v>760.45</v>
      </c>
      <c r="P735" s="605">
        <f t="shared" si="529"/>
        <v>183.19</v>
      </c>
      <c r="Q735" s="607">
        <f t="shared" si="530"/>
        <v>943.6400000000001</v>
      </c>
    </row>
    <row r="736" spans="1:17" ht="33" x14ac:dyDescent="0.25">
      <c r="A736" s="603" t="s">
        <v>1277</v>
      </c>
      <c r="B736" s="741"/>
      <c r="C736" s="604"/>
      <c r="D736" s="605"/>
      <c r="E736" s="605"/>
      <c r="F736" s="609"/>
      <c r="G736" s="605"/>
      <c r="H736" s="605"/>
      <c r="I736" s="607"/>
      <c r="J736" s="739">
        <v>60.000000000000007</v>
      </c>
      <c r="K736" s="604">
        <f t="shared" si="541"/>
        <v>0.37735849056603776</v>
      </c>
      <c r="L736" s="605">
        <v>5.8259999999999996</v>
      </c>
      <c r="M736" s="605">
        <f t="shared" si="532"/>
        <v>349.56</v>
      </c>
      <c r="N736" s="609">
        <v>1</v>
      </c>
      <c r="O736" s="605">
        <f t="shared" si="540"/>
        <v>349.56</v>
      </c>
      <c r="P736" s="605">
        <f t="shared" si="529"/>
        <v>84.21</v>
      </c>
      <c r="Q736" s="607">
        <f t="shared" si="530"/>
        <v>433.77</v>
      </c>
    </row>
    <row r="737" spans="1:17" ht="33" x14ac:dyDescent="0.25">
      <c r="A737" s="603" t="s">
        <v>1277</v>
      </c>
      <c r="B737" s="1757">
        <v>48</v>
      </c>
      <c r="C737" s="604">
        <f t="shared" si="523"/>
        <v>0.30188679245283018</v>
      </c>
      <c r="D737" s="605">
        <v>5.9409999999999998</v>
      </c>
      <c r="E737" s="605">
        <f t="shared" ref="E737:E745" si="542">C737*D737*159</f>
        <v>285.16800000000001</v>
      </c>
      <c r="F737" s="609">
        <v>0.3</v>
      </c>
      <c r="G737" s="605">
        <f t="shared" ref="G737:G745" si="543">ROUND(E737*F737,2)</f>
        <v>85.55</v>
      </c>
      <c r="H737" s="605">
        <f t="shared" si="525"/>
        <v>20.61</v>
      </c>
      <c r="I737" s="607">
        <f t="shared" ref="I737:I745" si="544">G737+H737</f>
        <v>106.16</v>
      </c>
      <c r="J737" s="739">
        <v>60.000000000000007</v>
      </c>
      <c r="K737" s="604">
        <f t="shared" si="541"/>
        <v>0.37735849056603776</v>
      </c>
      <c r="L737" s="605">
        <v>5.9409999999999998</v>
      </c>
      <c r="M737" s="605">
        <f t="shared" si="532"/>
        <v>356.46</v>
      </c>
      <c r="N737" s="609">
        <v>1</v>
      </c>
      <c r="O737" s="605">
        <f t="shared" si="540"/>
        <v>356.46</v>
      </c>
      <c r="P737" s="605">
        <f t="shared" si="529"/>
        <v>85.87</v>
      </c>
      <c r="Q737" s="607">
        <f t="shared" si="530"/>
        <v>442.33</v>
      </c>
    </row>
    <row r="738" spans="1:17" ht="33" x14ac:dyDescent="0.25">
      <c r="A738" s="603" t="s">
        <v>1277</v>
      </c>
      <c r="B738" s="1757">
        <v>48</v>
      </c>
      <c r="C738" s="604">
        <f t="shared" si="523"/>
        <v>0.30188679245283018</v>
      </c>
      <c r="D738" s="605">
        <v>5.9409999999999998</v>
      </c>
      <c r="E738" s="605">
        <f t="shared" si="542"/>
        <v>285.16800000000001</v>
      </c>
      <c r="F738" s="609">
        <v>0.3</v>
      </c>
      <c r="G738" s="605">
        <f t="shared" si="543"/>
        <v>85.55</v>
      </c>
      <c r="H738" s="605">
        <f t="shared" si="525"/>
        <v>20.61</v>
      </c>
      <c r="I738" s="607">
        <f t="shared" si="544"/>
        <v>106.16</v>
      </c>
      <c r="J738" s="739">
        <v>143</v>
      </c>
      <c r="K738" s="604">
        <f t="shared" si="541"/>
        <v>0.89937106918238996</v>
      </c>
      <c r="L738" s="605">
        <v>5.9409999999999998</v>
      </c>
      <c r="M738" s="605">
        <f t="shared" si="532"/>
        <v>849.56299999999999</v>
      </c>
      <c r="N738" s="609">
        <v>1</v>
      </c>
      <c r="O738" s="605">
        <f t="shared" si="540"/>
        <v>849.56</v>
      </c>
      <c r="P738" s="605">
        <f t="shared" si="529"/>
        <v>204.66</v>
      </c>
      <c r="Q738" s="607">
        <f t="shared" si="530"/>
        <v>1054.22</v>
      </c>
    </row>
    <row r="739" spans="1:17" ht="33" x14ac:dyDescent="0.25">
      <c r="A739" s="603" t="s">
        <v>1277</v>
      </c>
      <c r="B739" s="1757">
        <v>48</v>
      </c>
      <c r="C739" s="604">
        <f t="shared" si="523"/>
        <v>0.30188679245283018</v>
      </c>
      <c r="D739" s="605">
        <v>5.74</v>
      </c>
      <c r="E739" s="605">
        <f t="shared" si="542"/>
        <v>275.52</v>
      </c>
      <c r="F739" s="609">
        <v>0.3</v>
      </c>
      <c r="G739" s="605">
        <f t="shared" si="543"/>
        <v>82.66</v>
      </c>
      <c r="H739" s="605">
        <f t="shared" si="525"/>
        <v>19.91</v>
      </c>
      <c r="I739" s="607">
        <f t="shared" si="544"/>
        <v>102.57</v>
      </c>
      <c r="J739" s="739">
        <v>136</v>
      </c>
      <c r="K739" s="604">
        <f t="shared" si="541"/>
        <v>0.85534591194968557</v>
      </c>
      <c r="L739" s="605">
        <v>5.74</v>
      </c>
      <c r="M739" s="605">
        <f t="shared" si="532"/>
        <v>780.64</v>
      </c>
      <c r="N739" s="609">
        <v>1</v>
      </c>
      <c r="O739" s="605">
        <f t="shared" si="540"/>
        <v>780.64</v>
      </c>
      <c r="P739" s="605">
        <f t="shared" si="529"/>
        <v>188.06</v>
      </c>
      <c r="Q739" s="607">
        <f t="shared" si="530"/>
        <v>968.7</v>
      </c>
    </row>
    <row r="740" spans="1:17" ht="33" x14ac:dyDescent="0.25">
      <c r="A740" s="603" t="s">
        <v>1277</v>
      </c>
      <c r="B740" s="1757">
        <v>48</v>
      </c>
      <c r="C740" s="604">
        <f t="shared" si="523"/>
        <v>0.30188679245283018</v>
      </c>
      <c r="D740" s="605">
        <v>5.9409999999999998</v>
      </c>
      <c r="E740" s="605">
        <f t="shared" si="542"/>
        <v>285.16800000000001</v>
      </c>
      <c r="F740" s="609">
        <v>0.3</v>
      </c>
      <c r="G740" s="605">
        <f t="shared" si="543"/>
        <v>85.55</v>
      </c>
      <c r="H740" s="605">
        <f t="shared" si="525"/>
        <v>20.61</v>
      </c>
      <c r="I740" s="607">
        <f t="shared" si="544"/>
        <v>106.16</v>
      </c>
      <c r="J740" s="739">
        <v>143</v>
      </c>
      <c r="K740" s="604">
        <f t="shared" si="541"/>
        <v>0.89937106918238996</v>
      </c>
      <c r="L740" s="605">
        <v>5.9409999999999998</v>
      </c>
      <c r="M740" s="605">
        <f t="shared" si="532"/>
        <v>849.56299999999999</v>
      </c>
      <c r="N740" s="609">
        <v>1</v>
      </c>
      <c r="O740" s="605">
        <f t="shared" si="540"/>
        <v>849.56</v>
      </c>
      <c r="P740" s="605">
        <f t="shared" si="529"/>
        <v>204.66</v>
      </c>
      <c r="Q740" s="607">
        <f t="shared" si="530"/>
        <v>1054.22</v>
      </c>
    </row>
    <row r="741" spans="1:17" ht="33" x14ac:dyDescent="0.25">
      <c r="A741" s="603" t="s">
        <v>1277</v>
      </c>
      <c r="B741" s="1757">
        <v>24</v>
      </c>
      <c r="C741" s="604">
        <f t="shared" si="523"/>
        <v>0.15094339622641509</v>
      </c>
      <c r="D741" s="605">
        <v>5.74</v>
      </c>
      <c r="E741" s="605">
        <f t="shared" si="542"/>
        <v>137.76</v>
      </c>
      <c r="F741" s="609">
        <v>0.3</v>
      </c>
      <c r="G741" s="605">
        <f t="shared" si="543"/>
        <v>41.33</v>
      </c>
      <c r="H741" s="605">
        <f t="shared" si="525"/>
        <v>9.9600000000000009</v>
      </c>
      <c r="I741" s="607">
        <f t="shared" si="544"/>
        <v>51.29</v>
      </c>
      <c r="J741" s="739">
        <v>96</v>
      </c>
      <c r="K741" s="604">
        <f t="shared" si="541"/>
        <v>0.60377358490566035</v>
      </c>
      <c r="L741" s="605">
        <v>5.74</v>
      </c>
      <c r="M741" s="605">
        <f t="shared" si="532"/>
        <v>551.04</v>
      </c>
      <c r="N741" s="609">
        <v>1</v>
      </c>
      <c r="O741" s="605">
        <f t="shared" si="540"/>
        <v>551.04</v>
      </c>
      <c r="P741" s="605">
        <f t="shared" si="529"/>
        <v>132.75</v>
      </c>
      <c r="Q741" s="607">
        <f t="shared" si="530"/>
        <v>683.79</v>
      </c>
    </row>
    <row r="742" spans="1:17" ht="33" x14ac:dyDescent="0.25">
      <c r="A742" s="603" t="s">
        <v>1277</v>
      </c>
      <c r="B742" s="1757">
        <v>32</v>
      </c>
      <c r="C742" s="604">
        <f t="shared" si="523"/>
        <v>0.20125786163522014</v>
      </c>
      <c r="D742" s="605">
        <v>5.74</v>
      </c>
      <c r="E742" s="605">
        <f t="shared" si="542"/>
        <v>183.68</v>
      </c>
      <c r="F742" s="606">
        <v>0.3</v>
      </c>
      <c r="G742" s="605">
        <f t="shared" si="543"/>
        <v>55.1</v>
      </c>
      <c r="H742" s="605">
        <f t="shared" si="525"/>
        <v>13.27</v>
      </c>
      <c r="I742" s="607">
        <f t="shared" si="544"/>
        <v>68.37</v>
      </c>
      <c r="J742" s="739">
        <v>132.00148200000001</v>
      </c>
      <c r="K742" s="604">
        <f t="shared" si="541"/>
        <v>0.8301980000000001</v>
      </c>
      <c r="L742" s="605">
        <v>5.74</v>
      </c>
      <c r="M742" s="605">
        <f t="shared" si="532"/>
        <v>757.68850668000016</v>
      </c>
      <c r="N742" s="606">
        <v>1</v>
      </c>
      <c r="O742" s="605">
        <f t="shared" si="540"/>
        <v>757.69</v>
      </c>
      <c r="P742" s="605">
        <f t="shared" si="529"/>
        <v>182.53</v>
      </c>
      <c r="Q742" s="607">
        <f t="shared" si="530"/>
        <v>940.22</v>
      </c>
    </row>
    <row r="743" spans="1:17" x14ac:dyDescent="0.25">
      <c r="A743" s="603" t="s">
        <v>1977</v>
      </c>
      <c r="B743" s="1757">
        <v>24</v>
      </c>
      <c r="C743" s="604">
        <f t="shared" si="523"/>
        <v>0.15094339622641509</v>
      </c>
      <c r="D743" s="605">
        <v>5.9409999999999998</v>
      </c>
      <c r="E743" s="605">
        <f t="shared" si="542"/>
        <v>142.584</v>
      </c>
      <c r="F743" s="609">
        <v>0.3</v>
      </c>
      <c r="G743" s="605">
        <f t="shared" si="543"/>
        <v>42.78</v>
      </c>
      <c r="H743" s="605">
        <f t="shared" si="525"/>
        <v>10.31</v>
      </c>
      <c r="I743" s="607">
        <f t="shared" si="544"/>
        <v>53.09</v>
      </c>
      <c r="J743" s="739">
        <v>72</v>
      </c>
      <c r="K743" s="604">
        <f t="shared" si="541"/>
        <v>0.45283018867924529</v>
      </c>
      <c r="L743" s="605">
        <v>5.9409999999999998</v>
      </c>
      <c r="M743" s="605">
        <f t="shared" si="532"/>
        <v>427.75199999999995</v>
      </c>
      <c r="N743" s="609">
        <v>1</v>
      </c>
      <c r="O743" s="605">
        <f t="shared" si="540"/>
        <v>427.75</v>
      </c>
      <c r="P743" s="605">
        <f t="shared" si="529"/>
        <v>103.04</v>
      </c>
      <c r="Q743" s="607">
        <f t="shared" si="530"/>
        <v>530.79</v>
      </c>
    </row>
    <row r="744" spans="1:17" x14ac:dyDescent="0.25">
      <c r="A744" s="603" t="s">
        <v>1977</v>
      </c>
      <c r="B744" s="1757">
        <v>24</v>
      </c>
      <c r="C744" s="604">
        <f t="shared" si="523"/>
        <v>0.15094339622641509</v>
      </c>
      <c r="D744" s="605">
        <v>5.8259999999999996</v>
      </c>
      <c r="E744" s="605">
        <f t="shared" si="542"/>
        <v>139.82399999999998</v>
      </c>
      <c r="F744" s="609">
        <v>0.3</v>
      </c>
      <c r="G744" s="605">
        <f t="shared" si="543"/>
        <v>41.95</v>
      </c>
      <c r="H744" s="605">
        <f t="shared" si="525"/>
        <v>10.11</v>
      </c>
      <c r="I744" s="607">
        <f t="shared" si="544"/>
        <v>52.06</v>
      </c>
      <c r="J744" s="739">
        <v>47.998919999999998</v>
      </c>
      <c r="K744" s="604">
        <f t="shared" si="541"/>
        <v>0.30187999999999998</v>
      </c>
      <c r="L744" s="605">
        <v>5.8259999999999996</v>
      </c>
      <c r="M744" s="605">
        <f t="shared" si="532"/>
        <v>279.64170791999999</v>
      </c>
      <c r="N744" s="609">
        <v>1</v>
      </c>
      <c r="O744" s="605">
        <f t="shared" si="540"/>
        <v>279.64</v>
      </c>
      <c r="P744" s="605">
        <f t="shared" si="529"/>
        <v>67.37</v>
      </c>
      <c r="Q744" s="607">
        <f t="shared" si="530"/>
        <v>347.01</v>
      </c>
    </row>
    <row r="745" spans="1:17" x14ac:dyDescent="0.25">
      <c r="A745" s="603" t="s">
        <v>1977</v>
      </c>
      <c r="B745" s="1757">
        <v>24</v>
      </c>
      <c r="C745" s="604">
        <f t="shared" si="523"/>
        <v>0.15094339622641509</v>
      </c>
      <c r="D745" s="605">
        <v>5.8259999999999996</v>
      </c>
      <c r="E745" s="605">
        <f t="shared" si="542"/>
        <v>139.82399999999998</v>
      </c>
      <c r="F745" s="609">
        <v>0.3</v>
      </c>
      <c r="G745" s="605">
        <f t="shared" si="543"/>
        <v>41.95</v>
      </c>
      <c r="H745" s="605">
        <f t="shared" si="525"/>
        <v>10.11</v>
      </c>
      <c r="I745" s="607">
        <f t="shared" si="544"/>
        <v>52.06</v>
      </c>
      <c r="J745" s="739">
        <v>14.998469999999999</v>
      </c>
      <c r="K745" s="604">
        <f t="shared" si="541"/>
        <v>9.4329999999999997E-2</v>
      </c>
      <c r="L745" s="605">
        <v>5.8259999999999996</v>
      </c>
      <c r="M745" s="605">
        <f t="shared" si="532"/>
        <v>87.381086219999986</v>
      </c>
      <c r="N745" s="609">
        <v>1</v>
      </c>
      <c r="O745" s="605">
        <f t="shared" si="540"/>
        <v>87.38</v>
      </c>
      <c r="P745" s="605">
        <f t="shared" si="529"/>
        <v>21.05</v>
      </c>
      <c r="Q745" s="607">
        <f t="shared" si="530"/>
        <v>108.42999999999999</v>
      </c>
    </row>
    <row r="746" spans="1:17" x14ac:dyDescent="0.25">
      <c r="A746" s="603" t="s">
        <v>1977</v>
      </c>
      <c r="B746" s="741"/>
      <c r="C746" s="604"/>
      <c r="D746" s="605"/>
      <c r="E746" s="605"/>
      <c r="F746" s="609"/>
      <c r="G746" s="605"/>
      <c r="H746" s="605"/>
      <c r="I746" s="607"/>
      <c r="J746" s="739">
        <v>72</v>
      </c>
      <c r="K746" s="604">
        <f t="shared" si="541"/>
        <v>0.45283018867924529</v>
      </c>
      <c r="L746" s="605">
        <v>5.8259999999999996</v>
      </c>
      <c r="M746" s="605">
        <f t="shared" si="532"/>
        <v>419.47200000000004</v>
      </c>
      <c r="N746" s="609">
        <v>1</v>
      </c>
      <c r="O746" s="605">
        <f t="shared" si="540"/>
        <v>419.47</v>
      </c>
      <c r="P746" s="605">
        <f t="shared" si="529"/>
        <v>101.05</v>
      </c>
      <c r="Q746" s="607">
        <f t="shared" si="530"/>
        <v>520.52</v>
      </c>
    </row>
    <row r="747" spans="1:17" x14ac:dyDescent="0.25">
      <c r="A747" s="603" t="s">
        <v>1977</v>
      </c>
      <c r="B747" s="1757">
        <v>48</v>
      </c>
      <c r="C747" s="604">
        <f t="shared" si="523"/>
        <v>0.30188679245283018</v>
      </c>
      <c r="D747" s="605">
        <v>5.9409999999999998</v>
      </c>
      <c r="E747" s="605">
        <f t="shared" ref="E747:E770" si="545">C747*D747*159</f>
        <v>285.16800000000001</v>
      </c>
      <c r="F747" s="609">
        <v>0.3</v>
      </c>
      <c r="G747" s="605">
        <f t="shared" ref="G747:G770" si="546">ROUND(E747*F747,2)</f>
        <v>85.55</v>
      </c>
      <c r="H747" s="605">
        <f t="shared" si="525"/>
        <v>20.61</v>
      </c>
      <c r="I747" s="607">
        <f t="shared" ref="I747:I770" si="547">G747+H747</f>
        <v>106.16</v>
      </c>
      <c r="J747" s="739">
        <v>96</v>
      </c>
      <c r="K747" s="604">
        <f t="shared" si="541"/>
        <v>0.60377358490566035</v>
      </c>
      <c r="L747" s="605">
        <v>5.9409999999999998</v>
      </c>
      <c r="M747" s="605">
        <f t="shared" si="532"/>
        <v>570.33600000000001</v>
      </c>
      <c r="N747" s="609">
        <v>1</v>
      </c>
      <c r="O747" s="605">
        <f t="shared" si="540"/>
        <v>570.34</v>
      </c>
      <c r="P747" s="605">
        <f t="shared" si="529"/>
        <v>137.38999999999999</v>
      </c>
      <c r="Q747" s="607">
        <f t="shared" si="530"/>
        <v>707.73</v>
      </c>
    </row>
    <row r="748" spans="1:17" x14ac:dyDescent="0.25">
      <c r="A748" s="603" t="s">
        <v>1977</v>
      </c>
      <c r="B748" s="1757">
        <v>40</v>
      </c>
      <c r="C748" s="604">
        <f t="shared" si="523"/>
        <v>0.25157232704402516</v>
      </c>
      <c r="D748" s="605">
        <v>5.74</v>
      </c>
      <c r="E748" s="605">
        <f t="shared" si="545"/>
        <v>229.60000000000002</v>
      </c>
      <c r="F748" s="609">
        <v>0.3</v>
      </c>
      <c r="G748" s="605">
        <f t="shared" si="546"/>
        <v>68.88</v>
      </c>
      <c r="H748" s="605">
        <f t="shared" si="525"/>
        <v>16.59</v>
      </c>
      <c r="I748" s="607">
        <f t="shared" si="547"/>
        <v>85.47</v>
      </c>
      <c r="J748" s="739">
        <v>68</v>
      </c>
      <c r="K748" s="604">
        <f t="shared" si="541"/>
        <v>0.42767295597484278</v>
      </c>
      <c r="L748" s="605">
        <v>5.74</v>
      </c>
      <c r="M748" s="605">
        <f t="shared" si="532"/>
        <v>390.32</v>
      </c>
      <c r="N748" s="609">
        <v>1</v>
      </c>
      <c r="O748" s="605">
        <f t="shared" si="540"/>
        <v>390.32</v>
      </c>
      <c r="P748" s="605">
        <f t="shared" si="529"/>
        <v>94.03</v>
      </c>
      <c r="Q748" s="607">
        <f t="shared" si="530"/>
        <v>484.35</v>
      </c>
    </row>
    <row r="749" spans="1:17" x14ac:dyDescent="0.25">
      <c r="A749" s="603" t="s">
        <v>1977</v>
      </c>
      <c r="B749" s="1757">
        <v>48</v>
      </c>
      <c r="C749" s="604">
        <f t="shared" si="523"/>
        <v>0.30188679245283018</v>
      </c>
      <c r="D749" s="605">
        <v>5.74</v>
      </c>
      <c r="E749" s="605">
        <f t="shared" si="545"/>
        <v>275.52</v>
      </c>
      <c r="F749" s="609">
        <v>0.3</v>
      </c>
      <c r="G749" s="605">
        <f t="shared" si="546"/>
        <v>82.66</v>
      </c>
      <c r="H749" s="605">
        <f t="shared" si="525"/>
        <v>19.91</v>
      </c>
      <c r="I749" s="607">
        <f t="shared" si="547"/>
        <v>102.57</v>
      </c>
      <c r="J749" s="739">
        <v>47.998919999999998</v>
      </c>
      <c r="K749" s="604">
        <f t="shared" si="541"/>
        <v>0.30187999999999998</v>
      </c>
      <c r="L749" s="605">
        <v>5.74</v>
      </c>
      <c r="M749" s="605">
        <f t="shared" si="532"/>
        <v>275.51380079999996</v>
      </c>
      <c r="N749" s="609">
        <v>1</v>
      </c>
      <c r="O749" s="605">
        <f t="shared" si="540"/>
        <v>275.51</v>
      </c>
      <c r="P749" s="605">
        <f t="shared" si="529"/>
        <v>66.37</v>
      </c>
      <c r="Q749" s="607">
        <f t="shared" si="530"/>
        <v>341.88</v>
      </c>
    </row>
    <row r="750" spans="1:17" x14ac:dyDescent="0.25">
      <c r="A750" s="603" t="s">
        <v>1977</v>
      </c>
      <c r="B750" s="1757">
        <v>43</v>
      </c>
      <c r="C750" s="604">
        <f t="shared" ref="C750:C794" si="548">B750/159</f>
        <v>0.27044025157232704</v>
      </c>
      <c r="D750" s="605">
        <v>5.74</v>
      </c>
      <c r="E750" s="605">
        <f t="shared" si="545"/>
        <v>246.82000000000002</v>
      </c>
      <c r="F750" s="609">
        <v>0.3</v>
      </c>
      <c r="G750" s="605">
        <f t="shared" si="546"/>
        <v>74.05</v>
      </c>
      <c r="H750" s="605">
        <f t="shared" ref="H750:H794" si="549">ROUND(G750*0.2409,2)</f>
        <v>17.84</v>
      </c>
      <c r="I750" s="607">
        <f t="shared" si="547"/>
        <v>91.89</v>
      </c>
      <c r="J750" s="739">
        <v>147.99879000000001</v>
      </c>
      <c r="K750" s="604">
        <f t="shared" si="541"/>
        <v>0.93081000000000014</v>
      </c>
      <c r="L750" s="605">
        <v>5.74</v>
      </c>
      <c r="M750" s="605">
        <f t="shared" si="532"/>
        <v>849.51305460000026</v>
      </c>
      <c r="N750" s="609">
        <v>1</v>
      </c>
      <c r="O750" s="605">
        <f t="shared" si="540"/>
        <v>849.51</v>
      </c>
      <c r="P750" s="605">
        <f t="shared" ref="P750:P795" si="550">ROUND(O750*0.2409,2)</f>
        <v>204.65</v>
      </c>
      <c r="Q750" s="607">
        <f t="shared" ref="Q750:Q813" si="551">O750+P750</f>
        <v>1054.1600000000001</v>
      </c>
    </row>
    <row r="751" spans="1:17" x14ac:dyDescent="0.25">
      <c r="A751" s="603" t="s">
        <v>1977</v>
      </c>
      <c r="B751" s="1757">
        <v>48</v>
      </c>
      <c r="C751" s="604">
        <f t="shared" si="548"/>
        <v>0.30188679245283018</v>
      </c>
      <c r="D751" s="605">
        <v>5.9409999999999998</v>
      </c>
      <c r="E751" s="605">
        <f t="shared" si="545"/>
        <v>285.16800000000001</v>
      </c>
      <c r="F751" s="609">
        <v>0.3</v>
      </c>
      <c r="G751" s="605">
        <f t="shared" si="546"/>
        <v>85.55</v>
      </c>
      <c r="H751" s="605">
        <f t="shared" si="549"/>
        <v>20.61</v>
      </c>
      <c r="I751" s="607">
        <f t="shared" si="547"/>
        <v>106.16</v>
      </c>
      <c r="J751" s="739">
        <v>134.99990400000002</v>
      </c>
      <c r="K751" s="604">
        <f t="shared" si="541"/>
        <v>0.84905600000000014</v>
      </c>
      <c r="L751" s="605">
        <v>5.9409999999999998</v>
      </c>
      <c r="M751" s="605">
        <f t="shared" ref="M751:M814" si="552">K751*L751*159</f>
        <v>802.03442966400007</v>
      </c>
      <c r="N751" s="609">
        <v>1</v>
      </c>
      <c r="O751" s="605">
        <f t="shared" si="540"/>
        <v>802.03</v>
      </c>
      <c r="P751" s="605">
        <f t="shared" si="550"/>
        <v>193.21</v>
      </c>
      <c r="Q751" s="607">
        <f t="shared" si="551"/>
        <v>995.24</v>
      </c>
    </row>
    <row r="752" spans="1:17" x14ac:dyDescent="0.25">
      <c r="A752" s="603" t="s">
        <v>1977</v>
      </c>
      <c r="B752" s="1757">
        <v>36</v>
      </c>
      <c r="C752" s="604">
        <f t="shared" si="548"/>
        <v>0.22641509433962265</v>
      </c>
      <c r="D752" s="605">
        <v>5.74</v>
      </c>
      <c r="E752" s="605">
        <f t="shared" si="545"/>
        <v>206.64000000000001</v>
      </c>
      <c r="F752" s="609">
        <v>0.3</v>
      </c>
      <c r="G752" s="605">
        <f t="shared" si="546"/>
        <v>61.99</v>
      </c>
      <c r="H752" s="605">
        <f t="shared" si="549"/>
        <v>14.93</v>
      </c>
      <c r="I752" s="607">
        <f t="shared" si="547"/>
        <v>76.92</v>
      </c>
      <c r="J752" s="739">
        <v>144</v>
      </c>
      <c r="K752" s="604">
        <f t="shared" si="541"/>
        <v>0.90566037735849059</v>
      </c>
      <c r="L752" s="605">
        <v>5.74</v>
      </c>
      <c r="M752" s="605">
        <f t="shared" si="552"/>
        <v>826.56000000000006</v>
      </c>
      <c r="N752" s="609">
        <v>1</v>
      </c>
      <c r="O752" s="605">
        <f t="shared" si="540"/>
        <v>826.56</v>
      </c>
      <c r="P752" s="605">
        <f t="shared" si="550"/>
        <v>199.12</v>
      </c>
      <c r="Q752" s="607">
        <f t="shared" si="551"/>
        <v>1025.6799999999998</v>
      </c>
    </row>
    <row r="753" spans="1:17" x14ac:dyDescent="0.25">
      <c r="A753" s="603" t="s">
        <v>1977</v>
      </c>
      <c r="B753" s="1757">
        <v>68</v>
      </c>
      <c r="C753" s="604">
        <f t="shared" si="548"/>
        <v>0.42767295597484278</v>
      </c>
      <c r="D753" s="605">
        <v>5.9409999999999998</v>
      </c>
      <c r="E753" s="605">
        <f t="shared" si="545"/>
        <v>403.98799999999994</v>
      </c>
      <c r="F753" s="609">
        <v>0.3</v>
      </c>
      <c r="G753" s="605">
        <f t="shared" si="546"/>
        <v>121.2</v>
      </c>
      <c r="H753" s="605">
        <f t="shared" si="549"/>
        <v>29.2</v>
      </c>
      <c r="I753" s="607">
        <f t="shared" si="547"/>
        <v>150.4</v>
      </c>
      <c r="J753" s="739">
        <v>111.99800999999999</v>
      </c>
      <c r="K753" s="604">
        <f t="shared" si="541"/>
        <v>0.70438999999999996</v>
      </c>
      <c r="L753" s="605">
        <v>5.9409999999999998</v>
      </c>
      <c r="M753" s="605">
        <f t="shared" si="552"/>
        <v>665.38017740999987</v>
      </c>
      <c r="N753" s="609">
        <v>1</v>
      </c>
      <c r="O753" s="605">
        <f t="shared" si="540"/>
        <v>665.38</v>
      </c>
      <c r="P753" s="605">
        <f t="shared" si="550"/>
        <v>160.29</v>
      </c>
      <c r="Q753" s="607">
        <f t="shared" si="551"/>
        <v>825.67</v>
      </c>
    </row>
    <row r="754" spans="1:17" x14ac:dyDescent="0.25">
      <c r="A754" s="603" t="s">
        <v>1977</v>
      </c>
      <c r="B754" s="1757">
        <v>48</v>
      </c>
      <c r="C754" s="604">
        <f t="shared" si="548"/>
        <v>0.30188679245283018</v>
      </c>
      <c r="D754" s="605">
        <v>5.74</v>
      </c>
      <c r="E754" s="605">
        <f t="shared" si="545"/>
        <v>275.52</v>
      </c>
      <c r="F754" s="609">
        <v>0.3</v>
      </c>
      <c r="G754" s="605">
        <f t="shared" si="546"/>
        <v>82.66</v>
      </c>
      <c r="H754" s="605">
        <f t="shared" si="549"/>
        <v>19.91</v>
      </c>
      <c r="I754" s="607">
        <f t="shared" si="547"/>
        <v>102.57</v>
      </c>
      <c r="J754" s="739">
        <v>142.99824000000001</v>
      </c>
      <c r="K754" s="604">
        <f t="shared" si="541"/>
        <v>0.89936000000000005</v>
      </c>
      <c r="L754" s="605">
        <v>5.74</v>
      </c>
      <c r="M754" s="605">
        <f t="shared" si="552"/>
        <v>820.80989760000011</v>
      </c>
      <c r="N754" s="609">
        <v>1</v>
      </c>
      <c r="O754" s="605">
        <f t="shared" si="540"/>
        <v>820.81</v>
      </c>
      <c r="P754" s="605">
        <f t="shared" si="550"/>
        <v>197.73</v>
      </c>
      <c r="Q754" s="607">
        <f t="shared" si="551"/>
        <v>1018.54</v>
      </c>
    </row>
    <row r="755" spans="1:17" ht="15.75" customHeight="1" x14ac:dyDescent="0.25">
      <c r="A755" s="603" t="s">
        <v>1977</v>
      </c>
      <c r="B755" s="1757">
        <v>24</v>
      </c>
      <c r="C755" s="604">
        <f t="shared" si="548"/>
        <v>0.15094339622641509</v>
      </c>
      <c r="D755" s="605">
        <v>5.74</v>
      </c>
      <c r="E755" s="605">
        <f t="shared" si="545"/>
        <v>137.76</v>
      </c>
      <c r="F755" s="609">
        <v>0.3</v>
      </c>
      <c r="G755" s="605">
        <f t="shared" si="546"/>
        <v>41.33</v>
      </c>
      <c r="H755" s="605">
        <f t="shared" si="549"/>
        <v>9.9600000000000009</v>
      </c>
      <c r="I755" s="607">
        <f t="shared" si="547"/>
        <v>51.29</v>
      </c>
      <c r="J755" s="739">
        <v>160</v>
      </c>
      <c r="K755" s="604">
        <f t="shared" si="541"/>
        <v>1.0062893081761006</v>
      </c>
      <c r="L755" s="605">
        <v>5.74</v>
      </c>
      <c r="M755" s="605">
        <f t="shared" si="552"/>
        <v>918.40000000000009</v>
      </c>
      <c r="N755" s="609">
        <v>1</v>
      </c>
      <c r="O755" s="605">
        <f t="shared" si="540"/>
        <v>918.4</v>
      </c>
      <c r="P755" s="605">
        <f t="shared" si="550"/>
        <v>221.24</v>
      </c>
      <c r="Q755" s="607">
        <f t="shared" si="551"/>
        <v>1139.6399999999999</v>
      </c>
    </row>
    <row r="756" spans="1:17" x14ac:dyDescent="0.25">
      <c r="A756" s="603" t="s">
        <v>1977</v>
      </c>
      <c r="B756" s="1757">
        <v>48</v>
      </c>
      <c r="C756" s="604">
        <f t="shared" si="548"/>
        <v>0.30188679245283018</v>
      </c>
      <c r="D756" s="605">
        <v>5.74</v>
      </c>
      <c r="E756" s="605">
        <f t="shared" si="545"/>
        <v>275.52</v>
      </c>
      <c r="F756" s="609">
        <v>0.3</v>
      </c>
      <c r="G756" s="605">
        <f t="shared" si="546"/>
        <v>82.66</v>
      </c>
      <c r="H756" s="605">
        <f t="shared" si="549"/>
        <v>19.91</v>
      </c>
      <c r="I756" s="607">
        <f t="shared" si="547"/>
        <v>102.57</v>
      </c>
      <c r="J756" s="739">
        <v>107.99757</v>
      </c>
      <c r="K756" s="604">
        <f t="shared" si="541"/>
        <v>0.67923</v>
      </c>
      <c r="L756" s="605">
        <v>5.74</v>
      </c>
      <c r="M756" s="605">
        <f t="shared" si="552"/>
        <v>619.9060518</v>
      </c>
      <c r="N756" s="609">
        <v>1</v>
      </c>
      <c r="O756" s="605">
        <f t="shared" si="540"/>
        <v>619.91</v>
      </c>
      <c r="P756" s="605">
        <f t="shared" si="550"/>
        <v>149.34</v>
      </c>
      <c r="Q756" s="607">
        <f t="shared" si="551"/>
        <v>769.25</v>
      </c>
    </row>
    <row r="757" spans="1:17" x14ac:dyDescent="0.25">
      <c r="A757" s="603" t="s">
        <v>1977</v>
      </c>
      <c r="B757" s="1757">
        <v>24</v>
      </c>
      <c r="C757" s="604">
        <f t="shared" si="548"/>
        <v>0.15094339622641509</v>
      </c>
      <c r="D757" s="605">
        <v>5.74</v>
      </c>
      <c r="E757" s="605">
        <f t="shared" si="545"/>
        <v>137.76</v>
      </c>
      <c r="F757" s="609">
        <v>0.3</v>
      </c>
      <c r="G757" s="605">
        <f t="shared" si="546"/>
        <v>41.33</v>
      </c>
      <c r="H757" s="605">
        <f t="shared" si="549"/>
        <v>9.9600000000000009</v>
      </c>
      <c r="I757" s="607">
        <f t="shared" si="547"/>
        <v>51.29</v>
      </c>
      <c r="J757" s="739">
        <v>72</v>
      </c>
      <c r="K757" s="604">
        <f t="shared" si="541"/>
        <v>0.45283018867924529</v>
      </c>
      <c r="L757" s="605">
        <v>5.74</v>
      </c>
      <c r="M757" s="605">
        <f t="shared" si="552"/>
        <v>413.28000000000003</v>
      </c>
      <c r="N757" s="609">
        <v>1</v>
      </c>
      <c r="O757" s="605">
        <f t="shared" si="540"/>
        <v>413.28</v>
      </c>
      <c r="P757" s="605">
        <f t="shared" si="550"/>
        <v>99.56</v>
      </c>
      <c r="Q757" s="607">
        <f t="shared" si="551"/>
        <v>512.83999999999992</v>
      </c>
    </row>
    <row r="758" spans="1:17" x14ac:dyDescent="0.25">
      <c r="A758" s="603" t="s">
        <v>1977</v>
      </c>
      <c r="B758" s="1757">
        <v>24</v>
      </c>
      <c r="C758" s="604">
        <f t="shared" si="548"/>
        <v>0.15094339622641509</v>
      </c>
      <c r="D758" s="605">
        <v>5.8259999999999996</v>
      </c>
      <c r="E758" s="605">
        <f t="shared" si="545"/>
        <v>139.82399999999998</v>
      </c>
      <c r="F758" s="609">
        <v>0.3</v>
      </c>
      <c r="G758" s="605">
        <f t="shared" si="546"/>
        <v>41.95</v>
      </c>
      <c r="H758" s="605">
        <f t="shared" si="549"/>
        <v>10.11</v>
      </c>
      <c r="I758" s="607">
        <f t="shared" si="547"/>
        <v>52.06</v>
      </c>
      <c r="J758" s="739">
        <v>80</v>
      </c>
      <c r="K758" s="604">
        <f t="shared" si="541"/>
        <v>0.50314465408805031</v>
      </c>
      <c r="L758" s="605">
        <v>5.8259999999999996</v>
      </c>
      <c r="M758" s="605">
        <f t="shared" si="552"/>
        <v>466.07999999999993</v>
      </c>
      <c r="N758" s="609">
        <v>1</v>
      </c>
      <c r="O758" s="605">
        <f t="shared" si="540"/>
        <v>466.08</v>
      </c>
      <c r="P758" s="605">
        <f t="shared" si="550"/>
        <v>112.28</v>
      </c>
      <c r="Q758" s="607">
        <f t="shared" si="551"/>
        <v>578.36</v>
      </c>
    </row>
    <row r="759" spans="1:17" x14ac:dyDescent="0.25">
      <c r="A759" s="603" t="s">
        <v>1977</v>
      </c>
      <c r="B759" s="1757">
        <v>24</v>
      </c>
      <c r="C759" s="604">
        <f t="shared" si="548"/>
        <v>0.15094339622641509</v>
      </c>
      <c r="D759" s="605">
        <v>5.9409999999999998</v>
      </c>
      <c r="E759" s="605">
        <f t="shared" si="545"/>
        <v>142.584</v>
      </c>
      <c r="F759" s="609">
        <v>0.3</v>
      </c>
      <c r="G759" s="605">
        <f t="shared" si="546"/>
        <v>42.78</v>
      </c>
      <c r="H759" s="605">
        <f t="shared" si="549"/>
        <v>10.31</v>
      </c>
      <c r="I759" s="607">
        <f t="shared" si="547"/>
        <v>53.09</v>
      </c>
      <c r="J759" s="739">
        <v>72</v>
      </c>
      <c r="K759" s="604">
        <f t="shared" si="541"/>
        <v>0.45283018867924529</v>
      </c>
      <c r="L759" s="605">
        <v>5.9409999999999998</v>
      </c>
      <c r="M759" s="605">
        <f t="shared" si="552"/>
        <v>427.75199999999995</v>
      </c>
      <c r="N759" s="609">
        <v>1</v>
      </c>
      <c r="O759" s="605">
        <f t="shared" si="540"/>
        <v>427.75</v>
      </c>
      <c r="P759" s="605">
        <f t="shared" si="550"/>
        <v>103.04</v>
      </c>
      <c r="Q759" s="607">
        <f t="shared" si="551"/>
        <v>530.79</v>
      </c>
    </row>
    <row r="760" spans="1:17" x14ac:dyDescent="0.25">
      <c r="A760" s="603" t="s">
        <v>1977</v>
      </c>
      <c r="B760" s="1757">
        <v>24</v>
      </c>
      <c r="C760" s="604">
        <f t="shared" si="548"/>
        <v>0.15094339622641509</v>
      </c>
      <c r="D760" s="605">
        <v>5.74</v>
      </c>
      <c r="E760" s="605">
        <f t="shared" si="545"/>
        <v>137.76</v>
      </c>
      <c r="F760" s="609">
        <v>0.3</v>
      </c>
      <c r="G760" s="605">
        <f t="shared" si="546"/>
        <v>41.33</v>
      </c>
      <c r="H760" s="605">
        <f t="shared" si="549"/>
        <v>9.9600000000000009</v>
      </c>
      <c r="I760" s="607">
        <f t="shared" si="547"/>
        <v>51.29</v>
      </c>
      <c r="J760" s="739">
        <v>72</v>
      </c>
      <c r="K760" s="604">
        <f t="shared" si="541"/>
        <v>0.45283018867924529</v>
      </c>
      <c r="L760" s="605">
        <v>5.74</v>
      </c>
      <c r="M760" s="605">
        <f t="shared" si="552"/>
        <v>413.28000000000003</v>
      </c>
      <c r="N760" s="609">
        <v>1</v>
      </c>
      <c r="O760" s="605">
        <f t="shared" si="540"/>
        <v>413.28</v>
      </c>
      <c r="P760" s="605">
        <f t="shared" si="550"/>
        <v>99.56</v>
      </c>
      <c r="Q760" s="607">
        <f t="shared" si="551"/>
        <v>512.83999999999992</v>
      </c>
    </row>
    <row r="761" spans="1:17" x14ac:dyDescent="0.25">
      <c r="A761" s="603" t="s">
        <v>1977</v>
      </c>
      <c r="B761" s="1757">
        <v>24</v>
      </c>
      <c r="C761" s="604">
        <f t="shared" si="548"/>
        <v>0.15094339622641509</v>
      </c>
      <c r="D761" s="605">
        <v>5.74</v>
      </c>
      <c r="E761" s="605">
        <f t="shared" si="545"/>
        <v>137.76</v>
      </c>
      <c r="F761" s="609">
        <v>0.3</v>
      </c>
      <c r="G761" s="605">
        <f t="shared" si="546"/>
        <v>41.33</v>
      </c>
      <c r="H761" s="605">
        <f t="shared" si="549"/>
        <v>9.9600000000000009</v>
      </c>
      <c r="I761" s="607">
        <f t="shared" si="547"/>
        <v>51.29</v>
      </c>
      <c r="J761" s="739">
        <v>72</v>
      </c>
      <c r="K761" s="604">
        <f t="shared" si="541"/>
        <v>0.45283018867924529</v>
      </c>
      <c r="L761" s="605">
        <v>5.74</v>
      </c>
      <c r="M761" s="605">
        <f t="shared" si="552"/>
        <v>413.28000000000003</v>
      </c>
      <c r="N761" s="609">
        <v>1</v>
      </c>
      <c r="O761" s="605">
        <f t="shared" si="540"/>
        <v>413.28</v>
      </c>
      <c r="P761" s="605">
        <f t="shared" si="550"/>
        <v>99.56</v>
      </c>
      <c r="Q761" s="607">
        <f t="shared" si="551"/>
        <v>512.83999999999992</v>
      </c>
    </row>
    <row r="762" spans="1:17" x14ac:dyDescent="0.25">
      <c r="A762" s="603" t="s">
        <v>1977</v>
      </c>
      <c r="B762" s="1757">
        <v>48</v>
      </c>
      <c r="C762" s="604">
        <f t="shared" si="548"/>
        <v>0.30188679245283018</v>
      </c>
      <c r="D762" s="605">
        <v>5.74</v>
      </c>
      <c r="E762" s="605">
        <f t="shared" si="545"/>
        <v>275.52</v>
      </c>
      <c r="F762" s="609">
        <v>0.3</v>
      </c>
      <c r="G762" s="605">
        <f t="shared" si="546"/>
        <v>82.66</v>
      </c>
      <c r="H762" s="605">
        <f t="shared" si="549"/>
        <v>19.91</v>
      </c>
      <c r="I762" s="607">
        <f t="shared" si="547"/>
        <v>102.57</v>
      </c>
      <c r="J762" s="739">
        <v>120.00000000000001</v>
      </c>
      <c r="K762" s="604">
        <f t="shared" si="541"/>
        <v>0.75471698113207553</v>
      </c>
      <c r="L762" s="605">
        <v>5.74</v>
      </c>
      <c r="M762" s="605">
        <f t="shared" si="552"/>
        <v>688.80000000000018</v>
      </c>
      <c r="N762" s="609">
        <v>1</v>
      </c>
      <c r="O762" s="605">
        <f t="shared" si="540"/>
        <v>688.8</v>
      </c>
      <c r="P762" s="605">
        <f t="shared" si="550"/>
        <v>165.93</v>
      </c>
      <c r="Q762" s="607">
        <f t="shared" si="551"/>
        <v>854.73</v>
      </c>
    </row>
    <row r="763" spans="1:17" x14ac:dyDescent="0.25">
      <c r="A763" s="603" t="s">
        <v>1977</v>
      </c>
      <c r="B763" s="1757">
        <v>48</v>
      </c>
      <c r="C763" s="604">
        <f t="shared" si="548"/>
        <v>0.30188679245283018</v>
      </c>
      <c r="D763" s="605">
        <v>5.74</v>
      </c>
      <c r="E763" s="605">
        <f t="shared" si="545"/>
        <v>275.52</v>
      </c>
      <c r="F763" s="609">
        <v>0.3</v>
      </c>
      <c r="G763" s="605">
        <f t="shared" si="546"/>
        <v>82.66</v>
      </c>
      <c r="H763" s="605">
        <f t="shared" si="549"/>
        <v>19.91</v>
      </c>
      <c r="I763" s="607">
        <f t="shared" si="547"/>
        <v>102.57</v>
      </c>
      <c r="J763" s="739">
        <v>120.00000000000001</v>
      </c>
      <c r="K763" s="604">
        <f t="shared" si="541"/>
        <v>0.75471698113207553</v>
      </c>
      <c r="L763" s="605">
        <v>5.74</v>
      </c>
      <c r="M763" s="605">
        <f t="shared" si="552"/>
        <v>688.80000000000018</v>
      </c>
      <c r="N763" s="609">
        <v>1</v>
      </c>
      <c r="O763" s="605">
        <f t="shared" si="540"/>
        <v>688.8</v>
      </c>
      <c r="P763" s="605">
        <f t="shared" si="550"/>
        <v>165.93</v>
      </c>
      <c r="Q763" s="607">
        <f t="shared" si="551"/>
        <v>854.73</v>
      </c>
    </row>
    <row r="764" spans="1:17" x14ac:dyDescent="0.25">
      <c r="A764" s="603" t="s">
        <v>1249</v>
      </c>
      <c r="B764" s="1757">
        <v>36</v>
      </c>
      <c r="C764" s="604">
        <f t="shared" si="548"/>
        <v>0.22641509433962265</v>
      </c>
      <c r="D764" s="605">
        <v>5.1440000000000001</v>
      </c>
      <c r="E764" s="605">
        <f t="shared" si="545"/>
        <v>185.18400000000003</v>
      </c>
      <c r="F764" s="609">
        <v>0.3</v>
      </c>
      <c r="G764" s="605">
        <f t="shared" si="546"/>
        <v>55.56</v>
      </c>
      <c r="H764" s="605">
        <f t="shared" si="549"/>
        <v>13.38</v>
      </c>
      <c r="I764" s="607">
        <f t="shared" si="547"/>
        <v>68.94</v>
      </c>
      <c r="J764" s="739">
        <v>72</v>
      </c>
      <c r="K764" s="604">
        <f t="shared" si="541"/>
        <v>0.45283018867924529</v>
      </c>
      <c r="L764" s="605">
        <v>5.1440000000000001</v>
      </c>
      <c r="M764" s="605">
        <f t="shared" si="552"/>
        <v>370.36800000000005</v>
      </c>
      <c r="N764" s="609">
        <v>1</v>
      </c>
      <c r="O764" s="605">
        <f t="shared" si="540"/>
        <v>370.37</v>
      </c>
      <c r="P764" s="605">
        <f t="shared" si="550"/>
        <v>89.22</v>
      </c>
      <c r="Q764" s="607">
        <f t="shared" si="551"/>
        <v>459.59000000000003</v>
      </c>
    </row>
    <row r="765" spans="1:17" x14ac:dyDescent="0.25">
      <c r="A765" s="603" t="s">
        <v>1249</v>
      </c>
      <c r="B765" s="1757">
        <v>24</v>
      </c>
      <c r="C765" s="604">
        <f t="shared" si="548"/>
        <v>0.15094339622641509</v>
      </c>
      <c r="D765" s="605">
        <v>5.0449999999999999</v>
      </c>
      <c r="E765" s="605">
        <f t="shared" si="545"/>
        <v>121.08</v>
      </c>
      <c r="F765" s="609">
        <v>0.3</v>
      </c>
      <c r="G765" s="605">
        <f t="shared" si="546"/>
        <v>36.32</v>
      </c>
      <c r="H765" s="605">
        <f t="shared" si="549"/>
        <v>8.75</v>
      </c>
      <c r="I765" s="607">
        <f t="shared" si="547"/>
        <v>45.07</v>
      </c>
      <c r="J765" s="739">
        <v>120.00000000000001</v>
      </c>
      <c r="K765" s="604">
        <f t="shared" si="541"/>
        <v>0.75471698113207553</v>
      </c>
      <c r="L765" s="605">
        <v>5.0449999999999999</v>
      </c>
      <c r="M765" s="605">
        <f t="shared" si="552"/>
        <v>605.40000000000009</v>
      </c>
      <c r="N765" s="609">
        <v>1</v>
      </c>
      <c r="O765" s="605">
        <f t="shared" si="540"/>
        <v>605.4</v>
      </c>
      <c r="P765" s="605">
        <f t="shared" si="550"/>
        <v>145.84</v>
      </c>
      <c r="Q765" s="607">
        <f t="shared" si="551"/>
        <v>751.24</v>
      </c>
    </row>
    <row r="766" spans="1:17" x14ac:dyDescent="0.25">
      <c r="A766" s="603" t="s">
        <v>1249</v>
      </c>
      <c r="B766" s="1757">
        <v>48</v>
      </c>
      <c r="C766" s="604">
        <f t="shared" si="548"/>
        <v>0.30188679245283018</v>
      </c>
      <c r="D766" s="605">
        <v>5.1440000000000001</v>
      </c>
      <c r="E766" s="605">
        <f t="shared" si="545"/>
        <v>246.91200000000001</v>
      </c>
      <c r="F766" s="609">
        <v>0.3</v>
      </c>
      <c r="G766" s="605">
        <f t="shared" si="546"/>
        <v>74.069999999999993</v>
      </c>
      <c r="H766" s="605">
        <f t="shared" si="549"/>
        <v>17.84</v>
      </c>
      <c r="I766" s="607">
        <f t="shared" si="547"/>
        <v>91.91</v>
      </c>
      <c r="J766" s="739">
        <v>48.002099999999999</v>
      </c>
      <c r="K766" s="604">
        <f t="shared" si="541"/>
        <v>0.3019</v>
      </c>
      <c r="L766" s="605">
        <v>5.1440000000000001</v>
      </c>
      <c r="M766" s="605">
        <f t="shared" si="552"/>
        <v>246.92280240000002</v>
      </c>
      <c r="N766" s="609">
        <v>1</v>
      </c>
      <c r="O766" s="605">
        <f t="shared" si="540"/>
        <v>246.92</v>
      </c>
      <c r="P766" s="605">
        <f t="shared" si="550"/>
        <v>59.48</v>
      </c>
      <c r="Q766" s="607">
        <f t="shared" si="551"/>
        <v>306.39999999999998</v>
      </c>
    </row>
    <row r="767" spans="1:17" x14ac:dyDescent="0.25">
      <c r="A767" s="603" t="s">
        <v>1249</v>
      </c>
      <c r="B767" s="1757">
        <v>48.002099999999999</v>
      </c>
      <c r="C767" s="604">
        <f t="shared" si="548"/>
        <v>0.3019</v>
      </c>
      <c r="D767" s="605">
        <v>5.1440000000000001</v>
      </c>
      <c r="E767" s="605">
        <f t="shared" si="545"/>
        <v>246.92280240000002</v>
      </c>
      <c r="F767" s="609">
        <v>0.3</v>
      </c>
      <c r="G767" s="605">
        <f t="shared" si="546"/>
        <v>74.08</v>
      </c>
      <c r="H767" s="605">
        <f t="shared" si="549"/>
        <v>17.850000000000001</v>
      </c>
      <c r="I767" s="607">
        <f t="shared" si="547"/>
        <v>91.93</v>
      </c>
      <c r="J767" s="739">
        <v>139.99790999999999</v>
      </c>
      <c r="K767" s="604">
        <f t="shared" si="541"/>
        <v>0.88048999999999988</v>
      </c>
      <c r="L767" s="605">
        <v>5.1440000000000001</v>
      </c>
      <c r="M767" s="605">
        <f t="shared" si="552"/>
        <v>720.14924903999997</v>
      </c>
      <c r="N767" s="609">
        <v>1</v>
      </c>
      <c r="O767" s="605">
        <f t="shared" si="540"/>
        <v>720.15</v>
      </c>
      <c r="P767" s="605">
        <f t="shared" si="550"/>
        <v>173.48</v>
      </c>
      <c r="Q767" s="607">
        <f t="shared" si="551"/>
        <v>893.63</v>
      </c>
    </row>
    <row r="768" spans="1:17" x14ac:dyDescent="0.25">
      <c r="A768" s="603" t="s">
        <v>1249</v>
      </c>
      <c r="B768" s="1757">
        <v>40</v>
      </c>
      <c r="C768" s="604">
        <f t="shared" si="548"/>
        <v>0.25157232704402516</v>
      </c>
      <c r="D768" s="605">
        <v>4.97</v>
      </c>
      <c r="E768" s="605">
        <f t="shared" si="545"/>
        <v>198.79999999999998</v>
      </c>
      <c r="F768" s="609">
        <v>0.3</v>
      </c>
      <c r="G768" s="605">
        <f t="shared" si="546"/>
        <v>59.64</v>
      </c>
      <c r="H768" s="605">
        <f t="shared" si="549"/>
        <v>14.37</v>
      </c>
      <c r="I768" s="607">
        <f t="shared" si="547"/>
        <v>74.010000000000005</v>
      </c>
      <c r="J768" s="739">
        <v>68</v>
      </c>
      <c r="K768" s="604">
        <f t="shared" si="541"/>
        <v>0.42767295597484278</v>
      </c>
      <c r="L768" s="605">
        <v>4.97</v>
      </c>
      <c r="M768" s="605">
        <f t="shared" si="552"/>
        <v>337.96</v>
      </c>
      <c r="N768" s="609">
        <v>1</v>
      </c>
      <c r="O768" s="605">
        <f t="shared" si="540"/>
        <v>337.96</v>
      </c>
      <c r="P768" s="605">
        <f t="shared" si="550"/>
        <v>81.41</v>
      </c>
      <c r="Q768" s="607">
        <f t="shared" si="551"/>
        <v>419.37</v>
      </c>
    </row>
    <row r="769" spans="1:17" x14ac:dyDescent="0.25">
      <c r="A769" s="603" t="s">
        <v>1249</v>
      </c>
      <c r="B769" s="1757">
        <v>32</v>
      </c>
      <c r="C769" s="604">
        <f t="shared" si="548"/>
        <v>0.20125786163522014</v>
      </c>
      <c r="D769" s="605">
        <v>4.97</v>
      </c>
      <c r="E769" s="605">
        <f t="shared" si="545"/>
        <v>159.04</v>
      </c>
      <c r="F769" s="609">
        <v>0.3</v>
      </c>
      <c r="G769" s="605">
        <f t="shared" si="546"/>
        <v>47.71</v>
      </c>
      <c r="H769" s="605">
        <f t="shared" si="549"/>
        <v>11.49</v>
      </c>
      <c r="I769" s="607">
        <f t="shared" si="547"/>
        <v>59.2</v>
      </c>
      <c r="J769" s="739">
        <v>27.999999999999996</v>
      </c>
      <c r="K769" s="604">
        <f t="shared" si="541"/>
        <v>0.1761006289308176</v>
      </c>
      <c r="L769" s="605">
        <v>4.97</v>
      </c>
      <c r="M769" s="605">
        <f t="shared" si="552"/>
        <v>139.15999999999997</v>
      </c>
      <c r="N769" s="609">
        <v>1</v>
      </c>
      <c r="O769" s="605">
        <f t="shared" si="540"/>
        <v>139.16</v>
      </c>
      <c r="P769" s="605">
        <f t="shared" si="550"/>
        <v>33.520000000000003</v>
      </c>
      <c r="Q769" s="607">
        <f t="shared" si="551"/>
        <v>172.68</v>
      </c>
    </row>
    <row r="770" spans="1:17" x14ac:dyDescent="0.25">
      <c r="A770" s="603" t="s">
        <v>1249</v>
      </c>
      <c r="B770" s="1757">
        <v>16</v>
      </c>
      <c r="C770" s="604">
        <f t="shared" si="548"/>
        <v>0.10062893081761007</v>
      </c>
      <c r="D770" s="605">
        <v>4.97</v>
      </c>
      <c r="E770" s="605">
        <f t="shared" si="545"/>
        <v>79.52</v>
      </c>
      <c r="F770" s="609">
        <v>0.3</v>
      </c>
      <c r="G770" s="605">
        <f t="shared" si="546"/>
        <v>23.86</v>
      </c>
      <c r="H770" s="605">
        <f t="shared" si="549"/>
        <v>5.75</v>
      </c>
      <c r="I770" s="607">
        <f t="shared" si="547"/>
        <v>29.61</v>
      </c>
      <c r="J770" s="739">
        <v>135</v>
      </c>
      <c r="K770" s="604">
        <f t="shared" si="541"/>
        <v>0.84905660377358494</v>
      </c>
      <c r="L770" s="605">
        <v>4.97</v>
      </c>
      <c r="M770" s="605">
        <f t="shared" si="552"/>
        <v>670.95</v>
      </c>
      <c r="N770" s="609">
        <v>1</v>
      </c>
      <c r="O770" s="605">
        <f t="shared" si="540"/>
        <v>670.95</v>
      </c>
      <c r="P770" s="605">
        <f t="shared" si="550"/>
        <v>161.63</v>
      </c>
      <c r="Q770" s="607">
        <f t="shared" si="551"/>
        <v>832.58</v>
      </c>
    </row>
    <row r="771" spans="1:17" x14ac:dyDescent="0.25">
      <c r="A771" s="603" t="s">
        <v>1249</v>
      </c>
      <c r="B771" s="741"/>
      <c r="C771" s="604"/>
      <c r="D771" s="605"/>
      <c r="E771" s="605"/>
      <c r="F771" s="609"/>
      <c r="G771" s="605"/>
      <c r="H771" s="605"/>
      <c r="I771" s="607"/>
      <c r="J771" s="739">
        <v>111</v>
      </c>
      <c r="K771" s="604">
        <f t="shared" si="541"/>
        <v>0.69811320754716977</v>
      </c>
      <c r="L771" s="605">
        <v>4.97</v>
      </c>
      <c r="M771" s="605">
        <f t="shared" si="552"/>
        <v>551.66999999999996</v>
      </c>
      <c r="N771" s="609">
        <v>1</v>
      </c>
      <c r="O771" s="605">
        <f t="shared" si="540"/>
        <v>551.66999999999996</v>
      </c>
      <c r="P771" s="605">
        <f t="shared" si="550"/>
        <v>132.9</v>
      </c>
      <c r="Q771" s="607">
        <f t="shared" si="551"/>
        <v>684.56999999999994</v>
      </c>
    </row>
    <row r="772" spans="1:17" x14ac:dyDescent="0.25">
      <c r="A772" s="603" t="s">
        <v>1249</v>
      </c>
      <c r="B772" s="1757">
        <v>60.000000000000007</v>
      </c>
      <c r="C772" s="604">
        <f t="shared" si="548"/>
        <v>0.37735849056603776</v>
      </c>
      <c r="D772" s="605">
        <v>4.97</v>
      </c>
      <c r="E772" s="605">
        <f t="shared" ref="E772:E778" si="553">C772*D772*159</f>
        <v>298.2</v>
      </c>
      <c r="F772" s="606">
        <v>0.3</v>
      </c>
      <c r="G772" s="605">
        <f t="shared" ref="G772:G778" si="554">ROUND(E772*F772,2)</f>
        <v>89.46</v>
      </c>
      <c r="H772" s="605">
        <f t="shared" si="549"/>
        <v>21.55</v>
      </c>
      <c r="I772" s="607">
        <f t="shared" ref="I772:I778" si="555">G772+H772</f>
        <v>111.00999999999999</v>
      </c>
      <c r="J772" s="739">
        <v>131</v>
      </c>
      <c r="K772" s="604">
        <f t="shared" si="541"/>
        <v>0.82389937106918243</v>
      </c>
      <c r="L772" s="605">
        <v>4.97</v>
      </c>
      <c r="M772" s="605">
        <f t="shared" si="552"/>
        <v>651.06999999999994</v>
      </c>
      <c r="N772" s="606">
        <v>1</v>
      </c>
      <c r="O772" s="605">
        <f t="shared" si="540"/>
        <v>651.07000000000005</v>
      </c>
      <c r="P772" s="605">
        <f t="shared" si="550"/>
        <v>156.84</v>
      </c>
      <c r="Q772" s="607">
        <f t="shared" si="551"/>
        <v>807.91000000000008</v>
      </c>
    </row>
    <row r="773" spans="1:17" x14ac:dyDescent="0.25">
      <c r="A773" s="603" t="s">
        <v>435</v>
      </c>
      <c r="B773" s="1757">
        <v>44</v>
      </c>
      <c r="C773" s="604">
        <f t="shared" si="548"/>
        <v>0.27672955974842767</v>
      </c>
      <c r="D773" s="605">
        <v>4.97</v>
      </c>
      <c r="E773" s="605">
        <f t="shared" si="553"/>
        <v>218.67999999999998</v>
      </c>
      <c r="F773" s="609">
        <v>0.3</v>
      </c>
      <c r="G773" s="605">
        <f t="shared" si="554"/>
        <v>65.599999999999994</v>
      </c>
      <c r="H773" s="605">
        <f t="shared" si="549"/>
        <v>15.8</v>
      </c>
      <c r="I773" s="607">
        <f t="shared" si="555"/>
        <v>81.399999999999991</v>
      </c>
      <c r="J773" s="739">
        <v>147</v>
      </c>
      <c r="K773" s="604">
        <f t="shared" si="541"/>
        <v>0.92452830188679247</v>
      </c>
      <c r="L773" s="605">
        <v>4.97</v>
      </c>
      <c r="M773" s="605">
        <f t="shared" si="552"/>
        <v>730.58999999999992</v>
      </c>
      <c r="N773" s="609">
        <v>1</v>
      </c>
      <c r="O773" s="605">
        <f t="shared" si="540"/>
        <v>730.59</v>
      </c>
      <c r="P773" s="605">
        <f t="shared" si="550"/>
        <v>176</v>
      </c>
      <c r="Q773" s="607">
        <f t="shared" si="551"/>
        <v>906.59</v>
      </c>
    </row>
    <row r="774" spans="1:17" x14ac:dyDescent="0.25">
      <c r="A774" s="603" t="s">
        <v>435</v>
      </c>
      <c r="B774" s="1757">
        <v>24</v>
      </c>
      <c r="C774" s="604">
        <f t="shared" si="548"/>
        <v>0.15094339622641509</v>
      </c>
      <c r="D774" s="605">
        <v>4.97</v>
      </c>
      <c r="E774" s="605">
        <f t="shared" si="553"/>
        <v>119.28</v>
      </c>
      <c r="F774" s="609">
        <v>0.3</v>
      </c>
      <c r="G774" s="605">
        <f t="shared" si="554"/>
        <v>35.78</v>
      </c>
      <c r="H774" s="605">
        <f t="shared" si="549"/>
        <v>8.6199999999999992</v>
      </c>
      <c r="I774" s="607">
        <f t="shared" si="555"/>
        <v>44.4</v>
      </c>
      <c r="J774" s="739">
        <v>72.001559999999998</v>
      </c>
      <c r="K774" s="604">
        <f t="shared" si="541"/>
        <v>0.45283999999999996</v>
      </c>
      <c r="L774" s="605">
        <v>4.97</v>
      </c>
      <c r="M774" s="605">
        <f t="shared" si="552"/>
        <v>357.84775319999994</v>
      </c>
      <c r="N774" s="609">
        <v>1</v>
      </c>
      <c r="O774" s="605">
        <f t="shared" si="540"/>
        <v>357.85</v>
      </c>
      <c r="P774" s="605">
        <f t="shared" si="550"/>
        <v>86.21</v>
      </c>
      <c r="Q774" s="607">
        <f t="shared" si="551"/>
        <v>444.06</v>
      </c>
    </row>
    <row r="775" spans="1:17" x14ac:dyDescent="0.25">
      <c r="A775" s="603" t="s">
        <v>435</v>
      </c>
      <c r="B775" s="1757">
        <v>60.000000000000007</v>
      </c>
      <c r="C775" s="604">
        <f t="shared" si="548"/>
        <v>0.37735849056603776</v>
      </c>
      <c r="D775" s="605">
        <v>4.97</v>
      </c>
      <c r="E775" s="605">
        <f t="shared" si="553"/>
        <v>298.2</v>
      </c>
      <c r="F775" s="609">
        <v>0.3</v>
      </c>
      <c r="G775" s="605">
        <f t="shared" si="554"/>
        <v>89.46</v>
      </c>
      <c r="H775" s="605">
        <f t="shared" si="549"/>
        <v>21.55</v>
      </c>
      <c r="I775" s="607">
        <f t="shared" si="555"/>
        <v>111.00999999999999</v>
      </c>
      <c r="J775" s="739">
        <v>96</v>
      </c>
      <c r="K775" s="604">
        <f t="shared" si="541"/>
        <v>0.60377358490566035</v>
      </c>
      <c r="L775" s="605">
        <v>4.97</v>
      </c>
      <c r="M775" s="605">
        <f t="shared" si="552"/>
        <v>477.12</v>
      </c>
      <c r="N775" s="609">
        <v>1</v>
      </c>
      <c r="O775" s="605">
        <f t="shared" si="540"/>
        <v>477.12</v>
      </c>
      <c r="P775" s="605">
        <f t="shared" si="550"/>
        <v>114.94</v>
      </c>
      <c r="Q775" s="607">
        <f t="shared" si="551"/>
        <v>592.05999999999995</v>
      </c>
    </row>
    <row r="776" spans="1:17" x14ac:dyDescent="0.25">
      <c r="A776" s="603" t="s">
        <v>435</v>
      </c>
      <c r="B776" s="1757">
        <v>48</v>
      </c>
      <c r="C776" s="604">
        <f t="shared" si="548"/>
        <v>0.30188679245283018</v>
      </c>
      <c r="D776" s="605">
        <v>4.97</v>
      </c>
      <c r="E776" s="605">
        <f t="shared" si="553"/>
        <v>238.56</v>
      </c>
      <c r="F776" s="609">
        <v>0.3</v>
      </c>
      <c r="G776" s="605">
        <f t="shared" si="554"/>
        <v>71.569999999999993</v>
      </c>
      <c r="H776" s="605">
        <f t="shared" si="549"/>
        <v>17.239999999999998</v>
      </c>
      <c r="I776" s="607">
        <f t="shared" si="555"/>
        <v>88.809999999999988</v>
      </c>
      <c r="J776" s="739">
        <v>72</v>
      </c>
      <c r="K776" s="604">
        <f t="shared" si="541"/>
        <v>0.45283018867924529</v>
      </c>
      <c r="L776" s="605">
        <v>4.97</v>
      </c>
      <c r="M776" s="605">
        <f t="shared" si="552"/>
        <v>357.84000000000003</v>
      </c>
      <c r="N776" s="609">
        <v>1</v>
      </c>
      <c r="O776" s="605">
        <f t="shared" si="540"/>
        <v>357.84</v>
      </c>
      <c r="P776" s="605">
        <f t="shared" si="550"/>
        <v>86.2</v>
      </c>
      <c r="Q776" s="607">
        <f t="shared" si="551"/>
        <v>444.03999999999996</v>
      </c>
    </row>
    <row r="777" spans="1:17" x14ac:dyDescent="0.25">
      <c r="A777" s="603" t="s">
        <v>1283</v>
      </c>
      <c r="B777" s="1757">
        <v>48</v>
      </c>
      <c r="C777" s="604">
        <f t="shared" si="548"/>
        <v>0.30188679245283018</v>
      </c>
      <c r="D777" s="605">
        <v>5.8840000000000003</v>
      </c>
      <c r="E777" s="605">
        <f t="shared" si="553"/>
        <v>282.43200000000002</v>
      </c>
      <c r="F777" s="606">
        <v>0.3</v>
      </c>
      <c r="G777" s="605">
        <f t="shared" si="554"/>
        <v>84.73</v>
      </c>
      <c r="H777" s="605">
        <f t="shared" si="549"/>
        <v>20.41</v>
      </c>
      <c r="I777" s="607">
        <f t="shared" si="555"/>
        <v>105.14</v>
      </c>
      <c r="J777" s="739">
        <v>48</v>
      </c>
      <c r="K777" s="604">
        <f t="shared" si="541"/>
        <v>0.30188679245283018</v>
      </c>
      <c r="L777" s="605">
        <v>5.8840000000000003</v>
      </c>
      <c r="M777" s="605">
        <f t="shared" si="552"/>
        <v>282.43200000000002</v>
      </c>
      <c r="N777" s="606">
        <v>1</v>
      </c>
      <c r="O777" s="605">
        <f t="shared" si="540"/>
        <v>282.43</v>
      </c>
      <c r="P777" s="605">
        <f t="shared" si="550"/>
        <v>68.040000000000006</v>
      </c>
      <c r="Q777" s="607">
        <f t="shared" si="551"/>
        <v>350.47</v>
      </c>
    </row>
    <row r="778" spans="1:17" x14ac:dyDescent="0.25">
      <c r="A778" s="603" t="s">
        <v>1283</v>
      </c>
      <c r="B778" s="1757">
        <v>36</v>
      </c>
      <c r="C778" s="604">
        <f t="shared" si="548"/>
        <v>0.22641509433962265</v>
      </c>
      <c r="D778" s="605">
        <v>5.74</v>
      </c>
      <c r="E778" s="605">
        <f t="shared" si="553"/>
        <v>206.64000000000001</v>
      </c>
      <c r="F778" s="606">
        <v>0.3</v>
      </c>
      <c r="G778" s="605">
        <f t="shared" si="554"/>
        <v>61.99</v>
      </c>
      <c r="H778" s="605">
        <f t="shared" si="549"/>
        <v>14.93</v>
      </c>
      <c r="I778" s="607">
        <f t="shared" si="555"/>
        <v>76.92</v>
      </c>
      <c r="J778" s="739">
        <v>16</v>
      </c>
      <c r="K778" s="604">
        <f t="shared" si="541"/>
        <v>0.10062893081761007</v>
      </c>
      <c r="L778" s="605">
        <v>5.74</v>
      </c>
      <c r="M778" s="605">
        <f t="shared" si="552"/>
        <v>91.84</v>
      </c>
      <c r="N778" s="606">
        <v>1</v>
      </c>
      <c r="O778" s="605">
        <f t="shared" si="540"/>
        <v>91.84</v>
      </c>
      <c r="P778" s="605">
        <f t="shared" si="550"/>
        <v>22.12</v>
      </c>
      <c r="Q778" s="607">
        <f t="shared" si="551"/>
        <v>113.96000000000001</v>
      </c>
    </row>
    <row r="779" spans="1:17" x14ac:dyDescent="0.25">
      <c r="A779" s="603" t="s">
        <v>692</v>
      </c>
      <c r="B779" s="741"/>
      <c r="C779" s="604"/>
      <c r="D779" s="605"/>
      <c r="E779" s="605"/>
      <c r="F779" s="609"/>
      <c r="G779" s="605"/>
      <c r="H779" s="605"/>
      <c r="I779" s="607"/>
      <c r="J779" s="739">
        <v>108</v>
      </c>
      <c r="K779" s="604">
        <f t="shared" si="541"/>
        <v>0.67924528301886788</v>
      </c>
      <c r="L779" s="605">
        <v>5.0449999999999999</v>
      </c>
      <c r="M779" s="605">
        <f t="shared" si="552"/>
        <v>544.8599999999999</v>
      </c>
      <c r="N779" s="609">
        <v>1</v>
      </c>
      <c r="O779" s="605">
        <f t="shared" si="540"/>
        <v>544.86</v>
      </c>
      <c r="P779" s="605">
        <f t="shared" si="550"/>
        <v>131.26</v>
      </c>
      <c r="Q779" s="607">
        <f t="shared" si="551"/>
        <v>676.12</v>
      </c>
    </row>
    <row r="780" spans="1:17" x14ac:dyDescent="0.25">
      <c r="A780" s="603" t="s">
        <v>692</v>
      </c>
      <c r="B780" s="1757">
        <v>55.999999999999993</v>
      </c>
      <c r="C780" s="604">
        <f t="shared" si="548"/>
        <v>0.3522012578616352</v>
      </c>
      <c r="D780" s="605">
        <v>4.97</v>
      </c>
      <c r="E780" s="605">
        <f>C780*D780*159</f>
        <v>278.31999999999994</v>
      </c>
      <c r="F780" s="609">
        <v>0.3</v>
      </c>
      <c r="G780" s="605">
        <f t="shared" ref="G780:G785" si="556">ROUND(E780*F780,2)</f>
        <v>83.5</v>
      </c>
      <c r="H780" s="605">
        <f t="shared" si="549"/>
        <v>20.12</v>
      </c>
      <c r="I780" s="607">
        <f t="shared" ref="I780:I796" si="557">G780+H780</f>
        <v>103.62</v>
      </c>
      <c r="J780" s="739">
        <v>24</v>
      </c>
      <c r="K780" s="604">
        <f t="shared" si="541"/>
        <v>0.15094339622641509</v>
      </c>
      <c r="L780" s="605">
        <v>4.97</v>
      </c>
      <c r="M780" s="605">
        <f t="shared" si="552"/>
        <v>119.28</v>
      </c>
      <c r="N780" s="609">
        <v>1</v>
      </c>
      <c r="O780" s="605">
        <f t="shared" si="540"/>
        <v>119.28</v>
      </c>
      <c r="P780" s="605">
        <f t="shared" si="550"/>
        <v>28.73</v>
      </c>
      <c r="Q780" s="607">
        <f t="shared" si="551"/>
        <v>148.01</v>
      </c>
    </row>
    <row r="781" spans="1:17" x14ac:dyDescent="0.25">
      <c r="A781" s="603" t="s">
        <v>692</v>
      </c>
      <c r="B781" s="1757">
        <v>16</v>
      </c>
      <c r="C781" s="604">
        <f t="shared" si="548"/>
        <v>0.10062893081761007</v>
      </c>
      <c r="D781" s="605">
        <v>4.97</v>
      </c>
      <c r="E781" s="605">
        <f>C781*D781*159</f>
        <v>79.52</v>
      </c>
      <c r="F781" s="609">
        <v>0.3</v>
      </c>
      <c r="G781" s="605">
        <f t="shared" si="556"/>
        <v>23.86</v>
      </c>
      <c r="H781" s="605">
        <f t="shared" si="549"/>
        <v>5.75</v>
      </c>
      <c r="I781" s="607">
        <f t="shared" si="557"/>
        <v>29.61</v>
      </c>
      <c r="J781" s="739">
        <v>167.99780999999999</v>
      </c>
      <c r="K781" s="604">
        <f t="shared" si="541"/>
        <v>1.0565899999999999</v>
      </c>
      <c r="L781" s="605">
        <v>4.97</v>
      </c>
      <c r="M781" s="605">
        <f t="shared" si="552"/>
        <v>834.94911569999988</v>
      </c>
      <c r="N781" s="609">
        <v>1</v>
      </c>
      <c r="O781" s="605">
        <f t="shared" si="540"/>
        <v>834.95</v>
      </c>
      <c r="P781" s="605">
        <f t="shared" si="550"/>
        <v>201.14</v>
      </c>
      <c r="Q781" s="607">
        <f t="shared" si="551"/>
        <v>1036.0900000000001</v>
      </c>
    </row>
    <row r="782" spans="1:17" x14ac:dyDescent="0.25">
      <c r="A782" s="603" t="s">
        <v>692</v>
      </c>
      <c r="B782" s="1757">
        <v>48</v>
      </c>
      <c r="C782" s="604">
        <f t="shared" si="548"/>
        <v>0.30188679245283018</v>
      </c>
      <c r="D782" s="605">
        <v>4.97</v>
      </c>
      <c r="E782" s="605">
        <f>C782*D782*159</f>
        <v>238.56</v>
      </c>
      <c r="F782" s="609">
        <v>0.3</v>
      </c>
      <c r="G782" s="605">
        <f t="shared" si="556"/>
        <v>71.569999999999993</v>
      </c>
      <c r="H782" s="605">
        <f t="shared" si="549"/>
        <v>17.239999999999998</v>
      </c>
      <c r="I782" s="607">
        <f t="shared" si="557"/>
        <v>88.809999999999988</v>
      </c>
      <c r="J782" s="739">
        <v>48</v>
      </c>
      <c r="K782" s="604">
        <f t="shared" si="541"/>
        <v>0.30188679245283018</v>
      </c>
      <c r="L782" s="605">
        <v>4.97</v>
      </c>
      <c r="M782" s="605">
        <f t="shared" si="552"/>
        <v>238.56</v>
      </c>
      <c r="N782" s="609">
        <v>1</v>
      </c>
      <c r="O782" s="605">
        <f t="shared" si="540"/>
        <v>238.56</v>
      </c>
      <c r="P782" s="605">
        <f t="shared" si="550"/>
        <v>57.47</v>
      </c>
      <c r="Q782" s="607">
        <f t="shared" si="551"/>
        <v>296.02999999999997</v>
      </c>
    </row>
    <row r="783" spans="1:17" x14ac:dyDescent="0.25">
      <c r="A783" s="603" t="s">
        <v>692</v>
      </c>
      <c r="B783" s="1757">
        <v>36</v>
      </c>
      <c r="C783" s="604">
        <f t="shared" si="548"/>
        <v>0.22641509433962265</v>
      </c>
      <c r="D783" s="605">
        <v>4.97</v>
      </c>
      <c r="E783" s="605">
        <f>C783*D783*159</f>
        <v>178.92000000000002</v>
      </c>
      <c r="F783" s="606">
        <v>0.3</v>
      </c>
      <c r="G783" s="605">
        <f t="shared" si="556"/>
        <v>53.68</v>
      </c>
      <c r="H783" s="605">
        <f t="shared" si="549"/>
        <v>12.93</v>
      </c>
      <c r="I783" s="607">
        <f t="shared" si="557"/>
        <v>66.61</v>
      </c>
      <c r="J783" s="739">
        <v>52</v>
      </c>
      <c r="K783" s="604">
        <f t="shared" si="541"/>
        <v>0.32704402515723269</v>
      </c>
      <c r="L783" s="605">
        <v>4.97</v>
      </c>
      <c r="M783" s="605">
        <f t="shared" si="552"/>
        <v>258.44</v>
      </c>
      <c r="N783" s="609">
        <v>1</v>
      </c>
      <c r="O783" s="605">
        <f t="shared" si="540"/>
        <v>258.44</v>
      </c>
      <c r="P783" s="605">
        <f t="shared" si="550"/>
        <v>62.26</v>
      </c>
      <c r="Q783" s="607">
        <f t="shared" si="551"/>
        <v>320.7</v>
      </c>
    </row>
    <row r="784" spans="1:17" x14ac:dyDescent="0.25">
      <c r="A784" s="603" t="s">
        <v>692</v>
      </c>
      <c r="B784" s="1757">
        <v>12</v>
      </c>
      <c r="C784" s="604">
        <f t="shared" si="548"/>
        <v>7.5471698113207544E-2</v>
      </c>
      <c r="D784" s="605">
        <v>4.97</v>
      </c>
      <c r="E784" s="605">
        <f>C784*D784*159</f>
        <v>59.64</v>
      </c>
      <c r="F784" s="606">
        <v>0.3</v>
      </c>
      <c r="G784" s="605">
        <f t="shared" si="556"/>
        <v>17.89</v>
      </c>
      <c r="H784" s="605">
        <f t="shared" si="549"/>
        <v>4.3099999999999996</v>
      </c>
      <c r="I784" s="607">
        <f t="shared" si="557"/>
        <v>22.2</v>
      </c>
      <c r="J784" s="739">
        <v>48</v>
      </c>
      <c r="K784" s="604">
        <f t="shared" si="541"/>
        <v>0.30188679245283018</v>
      </c>
      <c r="L784" s="605">
        <v>4.97</v>
      </c>
      <c r="M784" s="605">
        <f t="shared" si="552"/>
        <v>238.56</v>
      </c>
      <c r="N784" s="606">
        <v>1</v>
      </c>
      <c r="O784" s="605">
        <f t="shared" si="540"/>
        <v>238.56</v>
      </c>
      <c r="P784" s="605">
        <f t="shared" si="550"/>
        <v>57.47</v>
      </c>
      <c r="Q784" s="607">
        <f t="shared" si="551"/>
        <v>296.02999999999997</v>
      </c>
    </row>
    <row r="785" spans="1:17" ht="17.25" thickBot="1" x14ac:dyDescent="0.3">
      <c r="A785" s="613" t="s">
        <v>1978</v>
      </c>
      <c r="B785" s="1757">
        <v>40</v>
      </c>
      <c r="C785" s="604">
        <f t="shared" si="548"/>
        <v>0.25157232704402516</v>
      </c>
      <c r="D785" s="605">
        <v>1730.52</v>
      </c>
      <c r="E785" s="605">
        <f>C785*D785</f>
        <v>435.3509433962264</v>
      </c>
      <c r="F785" s="606">
        <v>0.3</v>
      </c>
      <c r="G785" s="605">
        <f t="shared" si="556"/>
        <v>130.61000000000001</v>
      </c>
      <c r="H785" s="605">
        <f t="shared" si="549"/>
        <v>31.46</v>
      </c>
      <c r="I785" s="607">
        <f t="shared" si="557"/>
        <v>162.07000000000002</v>
      </c>
      <c r="J785" s="739">
        <v>118.99999999999999</v>
      </c>
      <c r="K785" s="604">
        <f t="shared" si="541"/>
        <v>0.74842767295597479</v>
      </c>
      <c r="L785" s="605">
        <v>1730.52</v>
      </c>
      <c r="M785" s="605">
        <f>K785*L785</f>
        <v>1295.1690566037735</v>
      </c>
      <c r="N785" s="606">
        <v>1</v>
      </c>
      <c r="O785" s="605">
        <f t="shared" ref="O785" si="558">ROUND(M785*N785,2)</f>
        <v>1295.17</v>
      </c>
      <c r="P785" s="605">
        <f t="shared" si="550"/>
        <v>312.01</v>
      </c>
      <c r="Q785" s="607">
        <f t="shared" si="551"/>
        <v>1607.18</v>
      </c>
    </row>
    <row r="786" spans="1:17" ht="49.5" x14ac:dyDescent="0.25">
      <c r="A786" s="734" t="s">
        <v>1900</v>
      </c>
      <c r="B786" s="1756">
        <f>SUM(B787:B795)</f>
        <v>368</v>
      </c>
      <c r="C786" s="1729">
        <f>SUM(C787:C795)</f>
        <v>2.3144654088050314</v>
      </c>
      <c r="D786" s="1730"/>
      <c r="E786" s="1730"/>
      <c r="F786" s="1734"/>
      <c r="G786" s="1730">
        <f>SUM(G787:G795)</f>
        <v>415.2</v>
      </c>
      <c r="H786" s="1730">
        <f>SUM(H787:H795)</f>
        <v>100.03000000000002</v>
      </c>
      <c r="I786" s="1735">
        <f t="shared" si="557"/>
        <v>515.23</v>
      </c>
      <c r="J786" s="1728">
        <f>SUM(J787:J795)</f>
        <v>952.00431000000003</v>
      </c>
      <c r="K786" s="1729">
        <f>SUM(K787:K795)</f>
        <v>5.9874484905660372</v>
      </c>
      <c r="L786" s="1730"/>
      <c r="M786" s="1730"/>
      <c r="N786" s="1734"/>
      <c r="O786" s="1730">
        <f>SUM(O787:O795)</f>
        <v>3582.1099999999997</v>
      </c>
      <c r="P786" s="1730">
        <f>SUM(P787:P795)</f>
        <v>862.94</v>
      </c>
      <c r="Q786" s="1735">
        <f>SUM(Q787:Q795)</f>
        <v>4445.0499999999993</v>
      </c>
    </row>
    <row r="787" spans="1:17" x14ac:dyDescent="0.25">
      <c r="A787" s="603" t="s">
        <v>1979</v>
      </c>
      <c r="B787" s="1757">
        <v>36</v>
      </c>
      <c r="C787" s="604">
        <f t="shared" si="548"/>
        <v>0.22641509433962265</v>
      </c>
      <c r="D787" s="605">
        <v>3.806</v>
      </c>
      <c r="E787" s="605">
        <f t="shared" ref="E787:E794" si="559">C787*D787*159</f>
        <v>137.01600000000002</v>
      </c>
      <c r="F787" s="606">
        <v>0.3</v>
      </c>
      <c r="G787" s="605">
        <f t="shared" ref="G787:G794" si="560">ROUND(E787*F787,2)</f>
        <v>41.1</v>
      </c>
      <c r="H787" s="605">
        <f t="shared" si="549"/>
        <v>9.9</v>
      </c>
      <c r="I787" s="607">
        <f t="shared" si="557"/>
        <v>51</v>
      </c>
      <c r="J787" s="739">
        <v>72</v>
      </c>
      <c r="K787" s="604">
        <f t="shared" si="541"/>
        <v>0.45283018867924529</v>
      </c>
      <c r="L787" s="605">
        <v>3.806</v>
      </c>
      <c r="M787" s="605">
        <f t="shared" si="552"/>
        <v>274.03200000000004</v>
      </c>
      <c r="N787" s="606">
        <v>1</v>
      </c>
      <c r="O787" s="605">
        <f t="shared" ref="O787:O795" si="561">ROUND(M787*N787,2)</f>
        <v>274.02999999999997</v>
      </c>
      <c r="P787" s="605">
        <f t="shared" si="550"/>
        <v>66.010000000000005</v>
      </c>
      <c r="Q787" s="607">
        <f t="shared" si="551"/>
        <v>340.03999999999996</v>
      </c>
    </row>
    <row r="788" spans="1:17" x14ac:dyDescent="0.25">
      <c r="A788" s="603" t="s">
        <v>193</v>
      </c>
      <c r="B788" s="1757">
        <v>36</v>
      </c>
      <c r="C788" s="604">
        <f t="shared" si="548"/>
        <v>0.22641509433962265</v>
      </c>
      <c r="D788" s="605">
        <v>3.806</v>
      </c>
      <c r="E788" s="605">
        <f t="shared" si="559"/>
        <v>137.01600000000002</v>
      </c>
      <c r="F788" s="609">
        <v>0.3</v>
      </c>
      <c r="G788" s="605">
        <f t="shared" si="560"/>
        <v>41.1</v>
      </c>
      <c r="H788" s="605">
        <f t="shared" si="549"/>
        <v>9.9</v>
      </c>
      <c r="I788" s="607">
        <f t="shared" si="557"/>
        <v>51</v>
      </c>
      <c r="J788" s="739">
        <v>144</v>
      </c>
      <c r="K788" s="604">
        <f t="shared" si="541"/>
        <v>0.90566037735849059</v>
      </c>
      <c r="L788" s="605">
        <v>3.806</v>
      </c>
      <c r="M788" s="605">
        <f t="shared" si="552"/>
        <v>548.06400000000008</v>
      </c>
      <c r="N788" s="609">
        <v>1</v>
      </c>
      <c r="O788" s="605">
        <f t="shared" si="561"/>
        <v>548.05999999999995</v>
      </c>
      <c r="P788" s="605">
        <f t="shared" si="550"/>
        <v>132.03</v>
      </c>
      <c r="Q788" s="607">
        <f t="shared" si="551"/>
        <v>680.08999999999992</v>
      </c>
    </row>
    <row r="789" spans="1:17" x14ac:dyDescent="0.25">
      <c r="A789" s="603" t="s">
        <v>193</v>
      </c>
      <c r="B789" s="1757">
        <v>36</v>
      </c>
      <c r="C789" s="604">
        <f t="shared" si="548"/>
        <v>0.22641509433962265</v>
      </c>
      <c r="D789" s="605">
        <v>3.75</v>
      </c>
      <c r="E789" s="605">
        <f t="shared" si="559"/>
        <v>135</v>
      </c>
      <c r="F789" s="609">
        <v>0.3</v>
      </c>
      <c r="G789" s="605">
        <f t="shared" si="560"/>
        <v>40.5</v>
      </c>
      <c r="H789" s="605">
        <f t="shared" si="549"/>
        <v>9.76</v>
      </c>
      <c r="I789" s="607">
        <f t="shared" si="557"/>
        <v>50.26</v>
      </c>
      <c r="J789" s="739">
        <v>155.00273999999999</v>
      </c>
      <c r="K789" s="604">
        <f t="shared" si="541"/>
        <v>0.97485999999999995</v>
      </c>
      <c r="L789" s="605">
        <v>3.75</v>
      </c>
      <c r="M789" s="605">
        <f t="shared" si="552"/>
        <v>581.26027499999998</v>
      </c>
      <c r="N789" s="609">
        <v>1</v>
      </c>
      <c r="O789" s="605">
        <f t="shared" si="561"/>
        <v>581.26</v>
      </c>
      <c r="P789" s="605">
        <f t="shared" si="550"/>
        <v>140.03</v>
      </c>
      <c r="Q789" s="607">
        <f t="shared" si="551"/>
        <v>721.29</v>
      </c>
    </row>
    <row r="790" spans="1:17" x14ac:dyDescent="0.25">
      <c r="A790" s="603" t="s">
        <v>193</v>
      </c>
      <c r="B790" s="1757">
        <v>48</v>
      </c>
      <c r="C790" s="604">
        <f t="shared" si="548"/>
        <v>0.30188679245283018</v>
      </c>
      <c r="D790" s="605">
        <v>3.75</v>
      </c>
      <c r="E790" s="605">
        <f t="shared" si="559"/>
        <v>180</v>
      </c>
      <c r="F790" s="609">
        <v>0.3</v>
      </c>
      <c r="G790" s="605">
        <f t="shared" si="560"/>
        <v>54</v>
      </c>
      <c r="H790" s="605">
        <f t="shared" si="549"/>
        <v>13.01</v>
      </c>
      <c r="I790" s="607">
        <f t="shared" si="557"/>
        <v>67.010000000000005</v>
      </c>
      <c r="J790" s="739">
        <v>96</v>
      </c>
      <c r="K790" s="604">
        <f t="shared" si="541"/>
        <v>0.60377358490566035</v>
      </c>
      <c r="L790" s="605">
        <v>3.75</v>
      </c>
      <c r="M790" s="605">
        <f t="shared" si="552"/>
        <v>360</v>
      </c>
      <c r="N790" s="609">
        <v>1</v>
      </c>
      <c r="O790" s="605">
        <f t="shared" si="561"/>
        <v>360</v>
      </c>
      <c r="P790" s="605">
        <f t="shared" si="550"/>
        <v>86.72</v>
      </c>
      <c r="Q790" s="607">
        <f t="shared" si="551"/>
        <v>446.72</v>
      </c>
    </row>
    <row r="791" spans="1:17" x14ac:dyDescent="0.25">
      <c r="A791" s="603" t="s">
        <v>193</v>
      </c>
      <c r="B791" s="1757">
        <v>60.000000000000007</v>
      </c>
      <c r="C791" s="604">
        <f t="shared" si="548"/>
        <v>0.37735849056603776</v>
      </c>
      <c r="D791" s="605">
        <v>3.75</v>
      </c>
      <c r="E791" s="605">
        <f t="shared" si="559"/>
        <v>225.00000000000003</v>
      </c>
      <c r="F791" s="609">
        <v>0.3</v>
      </c>
      <c r="G791" s="605">
        <f t="shared" si="560"/>
        <v>67.5</v>
      </c>
      <c r="H791" s="605">
        <f t="shared" si="549"/>
        <v>16.260000000000002</v>
      </c>
      <c r="I791" s="607">
        <f t="shared" si="557"/>
        <v>83.76</v>
      </c>
      <c r="J791" s="739">
        <v>101.00156999999999</v>
      </c>
      <c r="K791" s="604">
        <f t="shared" si="541"/>
        <v>0.63522999999999996</v>
      </c>
      <c r="L791" s="605">
        <v>3.75</v>
      </c>
      <c r="M791" s="605">
        <f t="shared" si="552"/>
        <v>378.75588749999997</v>
      </c>
      <c r="N791" s="609">
        <v>1</v>
      </c>
      <c r="O791" s="605">
        <f t="shared" si="561"/>
        <v>378.76</v>
      </c>
      <c r="P791" s="605">
        <f t="shared" si="550"/>
        <v>91.24</v>
      </c>
      <c r="Q791" s="607">
        <f t="shared" si="551"/>
        <v>470</v>
      </c>
    </row>
    <row r="792" spans="1:17" x14ac:dyDescent="0.25">
      <c r="A792" s="603" t="s">
        <v>193</v>
      </c>
      <c r="B792" s="1757">
        <v>48</v>
      </c>
      <c r="C792" s="604">
        <f t="shared" si="548"/>
        <v>0.30188679245283018</v>
      </c>
      <c r="D792" s="605">
        <v>3.75</v>
      </c>
      <c r="E792" s="605">
        <f t="shared" si="559"/>
        <v>180</v>
      </c>
      <c r="F792" s="609">
        <v>0.3</v>
      </c>
      <c r="G792" s="605">
        <f t="shared" si="560"/>
        <v>54</v>
      </c>
      <c r="H792" s="605">
        <f t="shared" si="549"/>
        <v>13.01</v>
      </c>
      <c r="I792" s="607">
        <f t="shared" si="557"/>
        <v>67.010000000000005</v>
      </c>
      <c r="J792" s="739">
        <v>120.00000000000001</v>
      </c>
      <c r="K792" s="604">
        <f t="shared" si="541"/>
        <v>0.75471698113207553</v>
      </c>
      <c r="L792" s="605">
        <v>3.75</v>
      </c>
      <c r="M792" s="605">
        <f t="shared" si="552"/>
        <v>450.00000000000006</v>
      </c>
      <c r="N792" s="609">
        <v>1</v>
      </c>
      <c r="O792" s="605">
        <f t="shared" si="561"/>
        <v>450</v>
      </c>
      <c r="P792" s="605">
        <f t="shared" si="550"/>
        <v>108.41</v>
      </c>
      <c r="Q792" s="607">
        <f t="shared" si="551"/>
        <v>558.41</v>
      </c>
    </row>
    <row r="793" spans="1:17" x14ac:dyDescent="0.25">
      <c r="A793" s="603" t="s">
        <v>193</v>
      </c>
      <c r="B793" s="1757">
        <v>68</v>
      </c>
      <c r="C793" s="604">
        <f t="shared" si="548"/>
        <v>0.42767295597484278</v>
      </c>
      <c r="D793" s="605">
        <v>3.75</v>
      </c>
      <c r="E793" s="605">
        <f t="shared" si="559"/>
        <v>255</v>
      </c>
      <c r="F793" s="609">
        <v>0.3</v>
      </c>
      <c r="G793" s="605">
        <f t="shared" si="560"/>
        <v>76.5</v>
      </c>
      <c r="H793" s="605">
        <f t="shared" si="549"/>
        <v>18.43</v>
      </c>
      <c r="I793" s="607">
        <f t="shared" si="557"/>
        <v>94.93</v>
      </c>
      <c r="J793" s="739">
        <v>120.00000000000001</v>
      </c>
      <c r="K793" s="604">
        <f t="shared" si="541"/>
        <v>0.75471698113207553</v>
      </c>
      <c r="L793" s="605">
        <v>3.75</v>
      </c>
      <c r="M793" s="605">
        <f t="shared" si="552"/>
        <v>450.00000000000006</v>
      </c>
      <c r="N793" s="609">
        <v>1</v>
      </c>
      <c r="O793" s="605">
        <f t="shared" si="561"/>
        <v>450</v>
      </c>
      <c r="P793" s="605">
        <f t="shared" si="550"/>
        <v>108.41</v>
      </c>
      <c r="Q793" s="607">
        <f t="shared" si="551"/>
        <v>558.41</v>
      </c>
    </row>
    <row r="794" spans="1:17" x14ac:dyDescent="0.25">
      <c r="A794" s="603" t="s">
        <v>193</v>
      </c>
      <c r="B794" s="1757">
        <v>36</v>
      </c>
      <c r="C794" s="604">
        <f t="shared" si="548"/>
        <v>0.22641509433962265</v>
      </c>
      <c r="D794" s="605">
        <v>3.75</v>
      </c>
      <c r="E794" s="605">
        <f t="shared" si="559"/>
        <v>135</v>
      </c>
      <c r="F794" s="606">
        <v>0.3</v>
      </c>
      <c r="G794" s="605">
        <f t="shared" si="560"/>
        <v>40.5</v>
      </c>
      <c r="H794" s="605">
        <f t="shared" si="549"/>
        <v>9.76</v>
      </c>
      <c r="I794" s="607">
        <f t="shared" si="557"/>
        <v>50.26</v>
      </c>
      <c r="J794" s="739">
        <v>55.999999999999993</v>
      </c>
      <c r="K794" s="604">
        <f t="shared" si="541"/>
        <v>0.3522012578616352</v>
      </c>
      <c r="L794" s="605">
        <v>3.75</v>
      </c>
      <c r="M794" s="605">
        <f t="shared" si="552"/>
        <v>210</v>
      </c>
      <c r="N794" s="606">
        <v>1</v>
      </c>
      <c r="O794" s="605">
        <f t="shared" si="561"/>
        <v>210</v>
      </c>
      <c r="P794" s="605">
        <f t="shared" si="550"/>
        <v>50.59</v>
      </c>
      <c r="Q794" s="607">
        <f t="shared" si="551"/>
        <v>260.59000000000003</v>
      </c>
    </row>
    <row r="795" spans="1:17" ht="17.25" thickBot="1" x14ac:dyDescent="0.3">
      <c r="A795" s="599" t="s">
        <v>193</v>
      </c>
      <c r="B795" s="741"/>
      <c r="C795" s="604"/>
      <c r="D795" s="605"/>
      <c r="E795" s="605"/>
      <c r="F795" s="606"/>
      <c r="G795" s="605"/>
      <c r="H795" s="605"/>
      <c r="I795" s="607"/>
      <c r="J795" s="739">
        <v>88</v>
      </c>
      <c r="K795" s="604">
        <f t="shared" ref="K795:K858" si="562">J795/159</f>
        <v>0.55345911949685533</v>
      </c>
      <c r="L795" s="605">
        <v>3.75</v>
      </c>
      <c r="M795" s="605">
        <f t="shared" si="552"/>
        <v>330</v>
      </c>
      <c r="N795" s="606">
        <v>1</v>
      </c>
      <c r="O795" s="605">
        <f t="shared" si="561"/>
        <v>330</v>
      </c>
      <c r="P795" s="605">
        <f t="shared" si="550"/>
        <v>79.5</v>
      </c>
      <c r="Q795" s="607">
        <f t="shared" si="551"/>
        <v>409.5</v>
      </c>
    </row>
    <row r="796" spans="1:17" ht="33" x14ac:dyDescent="0.25">
      <c r="A796" s="734" t="s">
        <v>8</v>
      </c>
      <c r="B796" s="1756">
        <f>SUM(B797:B862)</f>
        <v>2223</v>
      </c>
      <c r="C796" s="1729">
        <f>SUM(C797:C862)</f>
        <v>13.981132075471699</v>
      </c>
      <c r="D796" s="1730"/>
      <c r="E796" s="1730"/>
      <c r="F796" s="1734"/>
      <c r="G796" s="1730">
        <f>SUM(G797:G862)</f>
        <v>2459.8100000000004</v>
      </c>
      <c r="H796" s="1730">
        <f>SUM(H797:H862)</f>
        <v>592.5</v>
      </c>
      <c r="I796" s="1735">
        <f t="shared" si="557"/>
        <v>3052.3100000000004</v>
      </c>
      <c r="J796" s="1728">
        <f>SUM(J797:J862)</f>
        <v>6653.0056139999997</v>
      </c>
      <c r="K796" s="1729">
        <f>SUM(K797:K862)</f>
        <v>41.84280260377362</v>
      </c>
      <c r="L796" s="1730"/>
      <c r="M796" s="1730"/>
      <c r="N796" s="1734"/>
      <c r="O796" s="1730">
        <f>SUM(O797:O862)</f>
        <v>24438.770000000004</v>
      </c>
      <c r="P796" s="1730">
        <f>SUM(P797:P862)</f>
        <v>5887.3499999999976</v>
      </c>
      <c r="Q796" s="1735">
        <f>SUM(Q797:Q862)</f>
        <v>30326.12</v>
      </c>
    </row>
    <row r="797" spans="1:17" x14ac:dyDescent="0.25">
      <c r="A797" s="603" t="s">
        <v>1980</v>
      </c>
      <c r="B797" s="1757">
        <v>60.000000000000007</v>
      </c>
      <c r="C797" s="604">
        <f t="shared" ref="C797:C860" si="563">B797/159</f>
        <v>0.37735849056603776</v>
      </c>
      <c r="D797" s="605">
        <v>3.36</v>
      </c>
      <c r="E797" s="605">
        <f>C797*D797*159</f>
        <v>201.6</v>
      </c>
      <c r="F797" s="609">
        <v>0.3</v>
      </c>
      <c r="G797" s="605">
        <f>ROUND(E797*F797,2)</f>
        <v>60.48</v>
      </c>
      <c r="H797" s="605">
        <f t="shared" ref="H797:H860" si="564">ROUND(G797*0.2409,2)</f>
        <v>14.57</v>
      </c>
      <c r="I797" s="607">
        <f>G797+H797</f>
        <v>75.05</v>
      </c>
      <c r="J797" s="739">
        <v>131</v>
      </c>
      <c r="K797" s="604">
        <f t="shared" si="562"/>
        <v>0.82389937106918243</v>
      </c>
      <c r="L797" s="605">
        <v>3.36</v>
      </c>
      <c r="M797" s="605">
        <f t="shared" si="552"/>
        <v>440.16</v>
      </c>
      <c r="N797" s="609">
        <v>1</v>
      </c>
      <c r="O797" s="605">
        <f t="shared" ref="O797:O860" si="565">ROUND(M797*N797,2)</f>
        <v>440.16</v>
      </c>
      <c r="P797" s="605">
        <f t="shared" ref="P797:P860" si="566">ROUND(O797*0.2409,2)</f>
        <v>106.03</v>
      </c>
      <c r="Q797" s="607">
        <f t="shared" si="551"/>
        <v>546.19000000000005</v>
      </c>
    </row>
    <row r="798" spans="1:17" x14ac:dyDescent="0.25">
      <c r="A798" s="603" t="s">
        <v>1980</v>
      </c>
      <c r="B798" s="1757">
        <v>12</v>
      </c>
      <c r="C798" s="604">
        <f t="shared" si="563"/>
        <v>7.5471698113207544E-2</v>
      </c>
      <c r="D798" s="605">
        <v>3.36</v>
      </c>
      <c r="E798" s="605">
        <f>C798*D798*159</f>
        <v>40.319999999999993</v>
      </c>
      <c r="F798" s="609">
        <v>0.3</v>
      </c>
      <c r="G798" s="605">
        <f>ROUND(E798*F798,2)</f>
        <v>12.1</v>
      </c>
      <c r="H798" s="605">
        <f t="shared" si="564"/>
        <v>2.91</v>
      </c>
      <c r="I798" s="607">
        <f>G798+H798</f>
        <v>15.01</v>
      </c>
      <c r="J798" s="739">
        <v>71.998379999999997</v>
      </c>
      <c r="K798" s="604">
        <f t="shared" si="562"/>
        <v>0.45282</v>
      </c>
      <c r="L798" s="605">
        <v>3.36</v>
      </c>
      <c r="M798" s="605">
        <f t="shared" si="552"/>
        <v>241.91455680000001</v>
      </c>
      <c r="N798" s="609">
        <v>1</v>
      </c>
      <c r="O798" s="605">
        <f t="shared" si="565"/>
        <v>241.91</v>
      </c>
      <c r="P798" s="605">
        <f t="shared" si="566"/>
        <v>58.28</v>
      </c>
      <c r="Q798" s="607">
        <f t="shared" si="551"/>
        <v>300.19</v>
      </c>
    </row>
    <row r="799" spans="1:17" x14ac:dyDescent="0.25">
      <c r="A799" s="603" t="s">
        <v>1980</v>
      </c>
      <c r="B799" s="1757">
        <v>72</v>
      </c>
      <c r="C799" s="604">
        <f t="shared" si="563"/>
        <v>0.45283018867924529</v>
      </c>
      <c r="D799" s="605">
        <v>3.36</v>
      </c>
      <c r="E799" s="605">
        <f>C799*D799*159</f>
        <v>241.92</v>
      </c>
      <c r="F799" s="609">
        <v>0.3</v>
      </c>
      <c r="G799" s="605">
        <f>ROUND(E799*F799,2)</f>
        <v>72.58</v>
      </c>
      <c r="H799" s="605">
        <f t="shared" si="564"/>
        <v>17.48</v>
      </c>
      <c r="I799" s="607">
        <f>G799+H799</f>
        <v>90.06</v>
      </c>
      <c r="J799" s="739">
        <v>111.99800999999999</v>
      </c>
      <c r="K799" s="604">
        <f t="shared" si="562"/>
        <v>0.70438999999999996</v>
      </c>
      <c r="L799" s="605">
        <v>3.36</v>
      </c>
      <c r="M799" s="605">
        <f t="shared" si="552"/>
        <v>376.31331360000001</v>
      </c>
      <c r="N799" s="609">
        <v>1</v>
      </c>
      <c r="O799" s="605">
        <f t="shared" si="565"/>
        <v>376.31</v>
      </c>
      <c r="P799" s="605">
        <f t="shared" si="566"/>
        <v>90.65</v>
      </c>
      <c r="Q799" s="607">
        <f t="shared" si="551"/>
        <v>466.96000000000004</v>
      </c>
    </row>
    <row r="800" spans="1:17" x14ac:dyDescent="0.25">
      <c r="A800" s="603" t="s">
        <v>1980</v>
      </c>
      <c r="B800" s="1757">
        <v>12</v>
      </c>
      <c r="C800" s="604">
        <f t="shared" si="563"/>
        <v>7.5471698113207544E-2</v>
      </c>
      <c r="D800" s="605">
        <v>3.36</v>
      </c>
      <c r="E800" s="605">
        <f>C800*D800*159</f>
        <v>40.319999999999993</v>
      </c>
      <c r="F800" s="609">
        <v>0.3</v>
      </c>
      <c r="G800" s="605">
        <f>ROUND(E800*F800,2)</f>
        <v>12.1</v>
      </c>
      <c r="H800" s="605">
        <f t="shared" si="564"/>
        <v>2.91</v>
      </c>
      <c r="I800" s="607">
        <f>G800+H800</f>
        <v>15.01</v>
      </c>
      <c r="J800" s="739">
        <v>71.998379999999997</v>
      </c>
      <c r="K800" s="604">
        <f t="shared" si="562"/>
        <v>0.45282</v>
      </c>
      <c r="L800" s="605">
        <v>3.36</v>
      </c>
      <c r="M800" s="605">
        <f t="shared" si="552"/>
        <v>241.91455680000001</v>
      </c>
      <c r="N800" s="609">
        <v>1</v>
      </c>
      <c r="O800" s="605">
        <f t="shared" si="565"/>
        <v>241.91</v>
      </c>
      <c r="P800" s="605">
        <f t="shared" si="566"/>
        <v>58.28</v>
      </c>
      <c r="Q800" s="607">
        <f t="shared" si="551"/>
        <v>300.19</v>
      </c>
    </row>
    <row r="801" spans="1:17" x14ac:dyDescent="0.25">
      <c r="A801" s="603" t="s">
        <v>1980</v>
      </c>
      <c r="B801" s="741"/>
      <c r="C801" s="604"/>
      <c r="D801" s="605"/>
      <c r="E801" s="605"/>
      <c r="F801" s="609"/>
      <c r="G801" s="605"/>
      <c r="H801" s="605"/>
      <c r="I801" s="607"/>
      <c r="J801" s="739">
        <v>64</v>
      </c>
      <c r="K801" s="604">
        <f t="shared" si="562"/>
        <v>0.40251572327044027</v>
      </c>
      <c r="L801" s="605">
        <v>3.36</v>
      </c>
      <c r="M801" s="605">
        <f t="shared" si="552"/>
        <v>215.04000000000002</v>
      </c>
      <c r="N801" s="609">
        <v>1</v>
      </c>
      <c r="O801" s="605">
        <f t="shared" si="565"/>
        <v>215.04</v>
      </c>
      <c r="P801" s="605">
        <f t="shared" si="566"/>
        <v>51.8</v>
      </c>
      <c r="Q801" s="607">
        <f t="shared" si="551"/>
        <v>266.83999999999997</v>
      </c>
    </row>
    <row r="802" spans="1:17" x14ac:dyDescent="0.25">
      <c r="A802" s="603" t="s">
        <v>1980</v>
      </c>
      <c r="B802" s="741"/>
      <c r="C802" s="604"/>
      <c r="D802" s="605"/>
      <c r="E802" s="605"/>
      <c r="F802" s="609"/>
      <c r="G802" s="605"/>
      <c r="H802" s="605"/>
      <c r="I802" s="607"/>
      <c r="J802" s="739">
        <v>60.000000000000007</v>
      </c>
      <c r="K802" s="604">
        <f t="shared" si="562"/>
        <v>0.37735849056603776</v>
      </c>
      <c r="L802" s="605">
        <v>3.36</v>
      </c>
      <c r="M802" s="605">
        <f t="shared" si="552"/>
        <v>201.6</v>
      </c>
      <c r="N802" s="609">
        <v>1</v>
      </c>
      <c r="O802" s="605">
        <f t="shared" si="565"/>
        <v>201.6</v>
      </c>
      <c r="P802" s="605">
        <f t="shared" si="566"/>
        <v>48.57</v>
      </c>
      <c r="Q802" s="607">
        <f t="shared" si="551"/>
        <v>250.17</v>
      </c>
    </row>
    <row r="803" spans="1:17" x14ac:dyDescent="0.25">
      <c r="A803" s="603" t="s">
        <v>1980</v>
      </c>
      <c r="B803" s="1757">
        <v>27.999999999999996</v>
      </c>
      <c r="C803" s="604">
        <f t="shared" si="563"/>
        <v>0.1761006289308176</v>
      </c>
      <c r="D803" s="605">
        <v>3.36</v>
      </c>
      <c r="E803" s="605">
        <f t="shared" ref="E803:E811" si="567">C803*D803*159</f>
        <v>94.079999999999984</v>
      </c>
      <c r="F803" s="609">
        <v>0.3</v>
      </c>
      <c r="G803" s="605">
        <f t="shared" ref="G803:G811" si="568">ROUND(E803*F803,2)</f>
        <v>28.22</v>
      </c>
      <c r="H803" s="605">
        <f t="shared" si="564"/>
        <v>6.8</v>
      </c>
      <c r="I803" s="607">
        <f t="shared" ref="I803:I811" si="569">G803+H803</f>
        <v>35.019999999999996</v>
      </c>
      <c r="J803" s="739">
        <v>152</v>
      </c>
      <c r="K803" s="604">
        <f t="shared" si="562"/>
        <v>0.95597484276729561</v>
      </c>
      <c r="L803" s="605">
        <v>3.36</v>
      </c>
      <c r="M803" s="605">
        <f t="shared" si="552"/>
        <v>510.71999999999997</v>
      </c>
      <c r="N803" s="609">
        <v>1</v>
      </c>
      <c r="O803" s="605">
        <f t="shared" si="565"/>
        <v>510.72</v>
      </c>
      <c r="P803" s="605">
        <f t="shared" si="566"/>
        <v>123.03</v>
      </c>
      <c r="Q803" s="607">
        <f t="shared" si="551"/>
        <v>633.75</v>
      </c>
    </row>
    <row r="804" spans="1:17" x14ac:dyDescent="0.25">
      <c r="A804" s="603" t="s">
        <v>1980</v>
      </c>
      <c r="B804" s="1757">
        <v>48</v>
      </c>
      <c r="C804" s="604">
        <f t="shared" si="563"/>
        <v>0.30188679245283018</v>
      </c>
      <c r="D804" s="605">
        <v>3.36</v>
      </c>
      <c r="E804" s="605">
        <f t="shared" si="567"/>
        <v>161.27999999999997</v>
      </c>
      <c r="F804" s="609">
        <v>0.3</v>
      </c>
      <c r="G804" s="605">
        <f t="shared" si="568"/>
        <v>48.38</v>
      </c>
      <c r="H804" s="605">
        <f t="shared" si="564"/>
        <v>11.65</v>
      </c>
      <c r="I804" s="607">
        <f t="shared" si="569"/>
        <v>60.03</v>
      </c>
      <c r="J804" s="739">
        <v>143.002692</v>
      </c>
      <c r="K804" s="604">
        <f t="shared" si="562"/>
        <v>0.89938799999999997</v>
      </c>
      <c r="L804" s="605">
        <v>3.36</v>
      </c>
      <c r="M804" s="605">
        <f t="shared" si="552"/>
        <v>480.48904511999996</v>
      </c>
      <c r="N804" s="609">
        <v>1</v>
      </c>
      <c r="O804" s="605">
        <f t="shared" si="565"/>
        <v>480.49</v>
      </c>
      <c r="P804" s="605">
        <f t="shared" si="566"/>
        <v>115.75</v>
      </c>
      <c r="Q804" s="607">
        <f t="shared" si="551"/>
        <v>596.24</v>
      </c>
    </row>
    <row r="805" spans="1:17" x14ac:dyDescent="0.25">
      <c r="A805" s="603" t="s">
        <v>1980</v>
      </c>
      <c r="B805" s="1757">
        <v>36</v>
      </c>
      <c r="C805" s="604">
        <f t="shared" si="563"/>
        <v>0.22641509433962265</v>
      </c>
      <c r="D805" s="605">
        <v>3.36</v>
      </c>
      <c r="E805" s="605">
        <f t="shared" si="567"/>
        <v>120.96</v>
      </c>
      <c r="F805" s="609">
        <v>0.3</v>
      </c>
      <c r="G805" s="605">
        <f t="shared" si="568"/>
        <v>36.29</v>
      </c>
      <c r="H805" s="605">
        <f t="shared" si="564"/>
        <v>8.74</v>
      </c>
      <c r="I805" s="607">
        <f t="shared" si="569"/>
        <v>45.03</v>
      </c>
      <c r="J805" s="739">
        <v>48</v>
      </c>
      <c r="K805" s="604">
        <f t="shared" si="562"/>
        <v>0.30188679245283018</v>
      </c>
      <c r="L805" s="605">
        <v>3.36</v>
      </c>
      <c r="M805" s="605">
        <f t="shared" si="552"/>
        <v>161.27999999999997</v>
      </c>
      <c r="N805" s="609">
        <v>1</v>
      </c>
      <c r="O805" s="605">
        <f t="shared" si="565"/>
        <v>161.28</v>
      </c>
      <c r="P805" s="605">
        <f t="shared" si="566"/>
        <v>38.85</v>
      </c>
      <c r="Q805" s="607">
        <f t="shared" si="551"/>
        <v>200.13</v>
      </c>
    </row>
    <row r="806" spans="1:17" x14ac:dyDescent="0.25">
      <c r="A806" s="603" t="s">
        <v>1980</v>
      </c>
      <c r="B806" s="1757">
        <v>48</v>
      </c>
      <c r="C806" s="604">
        <f t="shared" si="563"/>
        <v>0.30188679245283018</v>
      </c>
      <c r="D806" s="605">
        <v>3.36</v>
      </c>
      <c r="E806" s="605">
        <f t="shared" si="567"/>
        <v>161.27999999999997</v>
      </c>
      <c r="F806" s="609">
        <v>0.3</v>
      </c>
      <c r="G806" s="605">
        <f t="shared" si="568"/>
        <v>48.38</v>
      </c>
      <c r="H806" s="605">
        <f t="shared" si="564"/>
        <v>11.65</v>
      </c>
      <c r="I806" s="607">
        <f t="shared" si="569"/>
        <v>60.03</v>
      </c>
      <c r="J806" s="739">
        <v>108.00154500000001</v>
      </c>
      <c r="K806" s="604">
        <f t="shared" si="562"/>
        <v>0.67925500000000005</v>
      </c>
      <c r="L806" s="605">
        <v>3.36</v>
      </c>
      <c r="M806" s="605">
        <f t="shared" si="552"/>
        <v>362.88519120000001</v>
      </c>
      <c r="N806" s="609">
        <v>1</v>
      </c>
      <c r="O806" s="605">
        <f t="shared" si="565"/>
        <v>362.89</v>
      </c>
      <c r="P806" s="605">
        <f t="shared" si="566"/>
        <v>87.42</v>
      </c>
      <c r="Q806" s="607">
        <f t="shared" si="551"/>
        <v>450.31</v>
      </c>
    </row>
    <row r="807" spans="1:17" x14ac:dyDescent="0.25">
      <c r="A807" s="603" t="s">
        <v>1980</v>
      </c>
      <c r="B807" s="1757">
        <v>24</v>
      </c>
      <c r="C807" s="604">
        <f t="shared" si="563"/>
        <v>0.15094339622641509</v>
      </c>
      <c r="D807" s="605">
        <v>3.36</v>
      </c>
      <c r="E807" s="605">
        <f t="shared" si="567"/>
        <v>80.639999999999986</v>
      </c>
      <c r="F807" s="609">
        <v>0.3</v>
      </c>
      <c r="G807" s="605">
        <f t="shared" si="568"/>
        <v>24.19</v>
      </c>
      <c r="H807" s="605">
        <f t="shared" si="564"/>
        <v>5.83</v>
      </c>
      <c r="I807" s="607">
        <f t="shared" si="569"/>
        <v>30.020000000000003</v>
      </c>
      <c r="J807" s="739">
        <v>144</v>
      </c>
      <c r="K807" s="604">
        <f t="shared" si="562"/>
        <v>0.90566037735849059</v>
      </c>
      <c r="L807" s="605">
        <v>3.36</v>
      </c>
      <c r="M807" s="605">
        <f t="shared" si="552"/>
        <v>483.84</v>
      </c>
      <c r="N807" s="609">
        <v>1</v>
      </c>
      <c r="O807" s="605">
        <f t="shared" si="565"/>
        <v>483.84</v>
      </c>
      <c r="P807" s="605">
        <f t="shared" si="566"/>
        <v>116.56</v>
      </c>
      <c r="Q807" s="607">
        <f t="shared" si="551"/>
        <v>600.4</v>
      </c>
    </row>
    <row r="808" spans="1:17" x14ac:dyDescent="0.25">
      <c r="A808" s="603" t="s">
        <v>1980</v>
      </c>
      <c r="B808" s="1757">
        <v>12</v>
      </c>
      <c r="C808" s="604">
        <f t="shared" si="563"/>
        <v>7.5471698113207544E-2</v>
      </c>
      <c r="D808" s="605">
        <v>3.36</v>
      </c>
      <c r="E808" s="605">
        <f t="shared" si="567"/>
        <v>40.319999999999993</v>
      </c>
      <c r="F808" s="609">
        <v>0.3</v>
      </c>
      <c r="G808" s="605">
        <f t="shared" si="568"/>
        <v>12.1</v>
      </c>
      <c r="H808" s="605">
        <f t="shared" si="564"/>
        <v>2.91</v>
      </c>
      <c r="I808" s="607">
        <f t="shared" si="569"/>
        <v>15.01</v>
      </c>
      <c r="J808" s="739">
        <v>60.000000000000007</v>
      </c>
      <c r="K808" s="604">
        <f t="shared" si="562"/>
        <v>0.37735849056603776</v>
      </c>
      <c r="L808" s="605">
        <v>3.36</v>
      </c>
      <c r="M808" s="605">
        <f t="shared" si="552"/>
        <v>201.6</v>
      </c>
      <c r="N808" s="609">
        <v>1</v>
      </c>
      <c r="O808" s="605">
        <f t="shared" si="565"/>
        <v>201.6</v>
      </c>
      <c r="P808" s="605">
        <f t="shared" si="566"/>
        <v>48.57</v>
      </c>
      <c r="Q808" s="607">
        <f t="shared" si="551"/>
        <v>250.17</v>
      </c>
    </row>
    <row r="809" spans="1:17" x14ac:dyDescent="0.25">
      <c r="A809" s="603" t="s">
        <v>1980</v>
      </c>
      <c r="B809" s="1757">
        <v>48</v>
      </c>
      <c r="C809" s="604">
        <f t="shared" si="563"/>
        <v>0.30188679245283018</v>
      </c>
      <c r="D809" s="605">
        <v>3.36</v>
      </c>
      <c r="E809" s="605">
        <f t="shared" si="567"/>
        <v>161.27999999999997</v>
      </c>
      <c r="F809" s="609">
        <v>0.3</v>
      </c>
      <c r="G809" s="605">
        <f t="shared" si="568"/>
        <v>48.38</v>
      </c>
      <c r="H809" s="605">
        <f t="shared" si="564"/>
        <v>11.65</v>
      </c>
      <c r="I809" s="607">
        <f t="shared" si="569"/>
        <v>60.03</v>
      </c>
      <c r="J809" s="739">
        <v>120.00000000000001</v>
      </c>
      <c r="K809" s="604">
        <f t="shared" si="562"/>
        <v>0.75471698113207553</v>
      </c>
      <c r="L809" s="605">
        <v>3.36</v>
      </c>
      <c r="M809" s="605">
        <f t="shared" si="552"/>
        <v>403.2</v>
      </c>
      <c r="N809" s="609">
        <v>1</v>
      </c>
      <c r="O809" s="605">
        <f t="shared" si="565"/>
        <v>403.2</v>
      </c>
      <c r="P809" s="605">
        <f t="shared" si="566"/>
        <v>97.13</v>
      </c>
      <c r="Q809" s="607">
        <f t="shared" si="551"/>
        <v>500.33</v>
      </c>
    </row>
    <row r="810" spans="1:17" x14ac:dyDescent="0.25">
      <c r="A810" s="603" t="s">
        <v>1980</v>
      </c>
      <c r="B810" s="1757">
        <v>32</v>
      </c>
      <c r="C810" s="604">
        <f t="shared" si="563"/>
        <v>0.20125786163522014</v>
      </c>
      <c r="D810" s="605">
        <v>3.36</v>
      </c>
      <c r="E810" s="605">
        <f t="shared" si="567"/>
        <v>107.52000000000001</v>
      </c>
      <c r="F810" s="609">
        <v>0.3</v>
      </c>
      <c r="G810" s="605">
        <f t="shared" si="568"/>
        <v>32.26</v>
      </c>
      <c r="H810" s="605">
        <f t="shared" si="564"/>
        <v>7.77</v>
      </c>
      <c r="I810" s="607">
        <f t="shared" si="569"/>
        <v>40.03</v>
      </c>
      <c r="J810" s="739">
        <v>135.99588</v>
      </c>
      <c r="K810" s="604">
        <f t="shared" si="562"/>
        <v>0.85531999999999997</v>
      </c>
      <c r="L810" s="605">
        <v>3.36</v>
      </c>
      <c r="M810" s="605">
        <f t="shared" si="552"/>
        <v>456.94615679999993</v>
      </c>
      <c r="N810" s="609">
        <v>1</v>
      </c>
      <c r="O810" s="605">
        <f t="shared" si="565"/>
        <v>456.95</v>
      </c>
      <c r="P810" s="605">
        <f t="shared" si="566"/>
        <v>110.08</v>
      </c>
      <c r="Q810" s="607">
        <f t="shared" si="551"/>
        <v>567.03</v>
      </c>
    </row>
    <row r="811" spans="1:17" x14ac:dyDescent="0.25">
      <c r="A811" s="603" t="s">
        <v>1980</v>
      </c>
      <c r="B811" s="1757">
        <v>12</v>
      </c>
      <c r="C811" s="604">
        <f t="shared" si="563"/>
        <v>7.5471698113207544E-2</v>
      </c>
      <c r="D811" s="605">
        <v>3.36</v>
      </c>
      <c r="E811" s="605">
        <f t="shared" si="567"/>
        <v>40.319999999999993</v>
      </c>
      <c r="F811" s="609">
        <v>0.3</v>
      </c>
      <c r="G811" s="605">
        <f t="shared" si="568"/>
        <v>12.1</v>
      </c>
      <c r="H811" s="605">
        <f t="shared" si="564"/>
        <v>2.91</v>
      </c>
      <c r="I811" s="607">
        <f t="shared" si="569"/>
        <v>15.01</v>
      </c>
      <c r="J811" s="739">
        <v>99</v>
      </c>
      <c r="K811" s="604">
        <f t="shared" si="562"/>
        <v>0.62264150943396224</v>
      </c>
      <c r="L811" s="605">
        <v>3.36</v>
      </c>
      <c r="M811" s="605">
        <f t="shared" si="552"/>
        <v>332.63999999999993</v>
      </c>
      <c r="N811" s="609">
        <v>1</v>
      </c>
      <c r="O811" s="605">
        <f t="shared" si="565"/>
        <v>332.64</v>
      </c>
      <c r="P811" s="605">
        <f t="shared" si="566"/>
        <v>80.13</v>
      </c>
      <c r="Q811" s="607">
        <f t="shared" si="551"/>
        <v>412.77</v>
      </c>
    </row>
    <row r="812" spans="1:17" x14ac:dyDescent="0.25">
      <c r="A812" s="603" t="s">
        <v>1980</v>
      </c>
      <c r="B812" s="741"/>
      <c r="C812" s="604"/>
      <c r="D812" s="605"/>
      <c r="E812" s="605"/>
      <c r="F812" s="609"/>
      <c r="G812" s="605"/>
      <c r="H812" s="605"/>
      <c r="I812" s="607"/>
      <c r="J812" s="739">
        <v>13.999999999999998</v>
      </c>
      <c r="K812" s="604">
        <f t="shared" si="562"/>
        <v>8.8050314465408799E-2</v>
      </c>
      <c r="L812" s="605">
        <v>3.36</v>
      </c>
      <c r="M812" s="605">
        <f t="shared" si="552"/>
        <v>47.039999999999992</v>
      </c>
      <c r="N812" s="609">
        <v>1</v>
      </c>
      <c r="O812" s="605">
        <f t="shared" si="565"/>
        <v>47.04</v>
      </c>
      <c r="P812" s="605">
        <f t="shared" si="566"/>
        <v>11.33</v>
      </c>
      <c r="Q812" s="607">
        <f t="shared" si="551"/>
        <v>58.37</v>
      </c>
    </row>
    <row r="813" spans="1:17" x14ac:dyDescent="0.25">
      <c r="A813" s="603" t="s">
        <v>1980</v>
      </c>
      <c r="B813" s="1757">
        <v>32</v>
      </c>
      <c r="C813" s="604">
        <f t="shared" si="563"/>
        <v>0.20125786163522014</v>
      </c>
      <c r="D813" s="605">
        <v>3.36</v>
      </c>
      <c r="E813" s="605">
        <f>C813*D813*159</f>
        <v>107.52000000000001</v>
      </c>
      <c r="F813" s="609">
        <v>0.3</v>
      </c>
      <c r="G813" s="605">
        <f>ROUND(E813*F813,2)</f>
        <v>32.26</v>
      </c>
      <c r="H813" s="605">
        <f t="shared" si="564"/>
        <v>7.77</v>
      </c>
      <c r="I813" s="607">
        <f>G813+H813</f>
        <v>40.03</v>
      </c>
      <c r="J813" s="739">
        <v>57.999999999999993</v>
      </c>
      <c r="K813" s="604">
        <f t="shared" si="562"/>
        <v>0.36477987421383645</v>
      </c>
      <c r="L813" s="605">
        <v>3.36</v>
      </c>
      <c r="M813" s="605">
        <f t="shared" si="552"/>
        <v>194.87999999999997</v>
      </c>
      <c r="N813" s="609">
        <v>1</v>
      </c>
      <c r="O813" s="605">
        <f t="shared" si="565"/>
        <v>194.88</v>
      </c>
      <c r="P813" s="605">
        <f t="shared" si="566"/>
        <v>46.95</v>
      </c>
      <c r="Q813" s="607">
        <f t="shared" si="551"/>
        <v>241.82999999999998</v>
      </c>
    </row>
    <row r="814" spans="1:17" x14ac:dyDescent="0.25">
      <c r="A814" s="603" t="s">
        <v>1980</v>
      </c>
      <c r="B814" s="1757">
        <v>39</v>
      </c>
      <c r="C814" s="604">
        <f t="shared" si="563"/>
        <v>0.24528301886792453</v>
      </c>
      <c r="D814" s="605">
        <v>3.36</v>
      </c>
      <c r="E814" s="605">
        <f>C814*D814*159</f>
        <v>131.04</v>
      </c>
      <c r="F814" s="609">
        <v>0.3</v>
      </c>
      <c r="G814" s="605">
        <f>ROUND(E814*F814,2)</f>
        <v>39.31</v>
      </c>
      <c r="H814" s="605">
        <f t="shared" si="564"/>
        <v>9.4700000000000006</v>
      </c>
      <c r="I814" s="607">
        <f>G814+H814</f>
        <v>48.78</v>
      </c>
      <c r="J814" s="739">
        <v>152</v>
      </c>
      <c r="K814" s="604">
        <f t="shared" si="562"/>
        <v>0.95597484276729561</v>
      </c>
      <c r="L814" s="605">
        <v>3.36</v>
      </c>
      <c r="M814" s="605">
        <f t="shared" si="552"/>
        <v>510.71999999999997</v>
      </c>
      <c r="N814" s="609">
        <v>1</v>
      </c>
      <c r="O814" s="605">
        <f t="shared" si="565"/>
        <v>510.72</v>
      </c>
      <c r="P814" s="605">
        <f t="shared" si="566"/>
        <v>123.03</v>
      </c>
      <c r="Q814" s="607">
        <f t="shared" ref="Q814:Q862" si="570">O814+P814</f>
        <v>633.75</v>
      </c>
    </row>
    <row r="815" spans="1:17" x14ac:dyDescent="0.25">
      <c r="A815" s="603" t="s">
        <v>1980</v>
      </c>
      <c r="B815" s="1757">
        <v>39</v>
      </c>
      <c r="C815" s="604">
        <f t="shared" si="563"/>
        <v>0.24528301886792453</v>
      </c>
      <c r="D815" s="605">
        <v>3.36</v>
      </c>
      <c r="E815" s="605">
        <f>C815*D815*159</f>
        <v>131.04</v>
      </c>
      <c r="F815" s="609">
        <v>0.3</v>
      </c>
      <c r="G815" s="605">
        <f>ROUND(E815*F815,2)</f>
        <v>39.31</v>
      </c>
      <c r="H815" s="605">
        <f t="shared" si="564"/>
        <v>9.4700000000000006</v>
      </c>
      <c r="I815" s="607">
        <f>G815+H815</f>
        <v>48.78</v>
      </c>
      <c r="J815" s="739">
        <v>144</v>
      </c>
      <c r="K815" s="604">
        <f t="shared" si="562"/>
        <v>0.90566037735849059</v>
      </c>
      <c r="L815" s="605">
        <v>3.36</v>
      </c>
      <c r="M815" s="605">
        <f t="shared" ref="M815:M861" si="571">K815*L815*159</f>
        <v>483.84</v>
      </c>
      <c r="N815" s="609">
        <v>1</v>
      </c>
      <c r="O815" s="605">
        <f t="shared" si="565"/>
        <v>483.84</v>
      </c>
      <c r="P815" s="605">
        <f t="shared" si="566"/>
        <v>116.56</v>
      </c>
      <c r="Q815" s="607">
        <f t="shared" si="570"/>
        <v>600.4</v>
      </c>
    </row>
    <row r="816" spans="1:17" x14ac:dyDescent="0.25">
      <c r="A816" s="603" t="s">
        <v>1980</v>
      </c>
      <c r="B816" s="741"/>
      <c r="C816" s="604"/>
      <c r="D816" s="605"/>
      <c r="E816" s="605"/>
      <c r="F816" s="609"/>
      <c r="G816" s="605"/>
      <c r="H816" s="605"/>
      <c r="I816" s="607"/>
      <c r="J816" s="739">
        <v>120.00000000000001</v>
      </c>
      <c r="K816" s="604">
        <f t="shared" si="562"/>
        <v>0.75471698113207553</v>
      </c>
      <c r="L816" s="605">
        <v>3.36</v>
      </c>
      <c r="M816" s="605">
        <f t="shared" si="571"/>
        <v>403.2</v>
      </c>
      <c r="N816" s="609">
        <v>1</v>
      </c>
      <c r="O816" s="605">
        <f t="shared" si="565"/>
        <v>403.2</v>
      </c>
      <c r="P816" s="605">
        <f t="shared" si="566"/>
        <v>97.13</v>
      </c>
      <c r="Q816" s="607">
        <f t="shared" si="570"/>
        <v>500.33</v>
      </c>
    </row>
    <row r="817" spans="1:17" x14ac:dyDescent="0.25">
      <c r="A817" s="603" t="s">
        <v>1980</v>
      </c>
      <c r="B817" s="1757">
        <v>12</v>
      </c>
      <c r="C817" s="604">
        <f t="shared" si="563"/>
        <v>7.5471698113207544E-2</v>
      </c>
      <c r="D817" s="605">
        <v>3.36</v>
      </c>
      <c r="E817" s="605">
        <f t="shared" ref="E817:E845" si="572">C817*D817*159</f>
        <v>40.319999999999993</v>
      </c>
      <c r="F817" s="609">
        <v>0.3</v>
      </c>
      <c r="G817" s="605">
        <f t="shared" ref="G817:G845" si="573">ROUND(E817*F817,2)</f>
        <v>12.1</v>
      </c>
      <c r="H817" s="605">
        <f t="shared" si="564"/>
        <v>2.91</v>
      </c>
      <c r="I817" s="607">
        <f t="shared" ref="I817:I845" si="574">G817+H817</f>
        <v>15.01</v>
      </c>
      <c r="J817" s="739">
        <v>48</v>
      </c>
      <c r="K817" s="604">
        <f t="shared" si="562"/>
        <v>0.30188679245283018</v>
      </c>
      <c r="L817" s="605">
        <v>3.36</v>
      </c>
      <c r="M817" s="605">
        <f t="shared" si="571"/>
        <v>161.27999999999997</v>
      </c>
      <c r="N817" s="609">
        <v>1</v>
      </c>
      <c r="O817" s="605">
        <f t="shared" si="565"/>
        <v>161.28</v>
      </c>
      <c r="P817" s="605">
        <f t="shared" si="566"/>
        <v>38.85</v>
      </c>
      <c r="Q817" s="607">
        <f t="shared" si="570"/>
        <v>200.13</v>
      </c>
    </row>
    <row r="818" spans="1:17" x14ac:dyDescent="0.25">
      <c r="A818" s="603" t="s">
        <v>1980</v>
      </c>
      <c r="B818" s="1757">
        <v>12</v>
      </c>
      <c r="C818" s="604">
        <f t="shared" si="563"/>
        <v>7.5471698113207544E-2</v>
      </c>
      <c r="D818" s="605">
        <v>3.36</v>
      </c>
      <c r="E818" s="605">
        <f t="shared" si="572"/>
        <v>40.319999999999993</v>
      </c>
      <c r="F818" s="609">
        <v>0.3</v>
      </c>
      <c r="G818" s="605">
        <f t="shared" si="573"/>
        <v>12.1</v>
      </c>
      <c r="H818" s="605">
        <f t="shared" si="564"/>
        <v>2.91</v>
      </c>
      <c r="I818" s="607">
        <f t="shared" si="574"/>
        <v>15.01</v>
      </c>
      <c r="J818" s="739">
        <v>71.998379999999997</v>
      </c>
      <c r="K818" s="604">
        <f t="shared" si="562"/>
        <v>0.45282</v>
      </c>
      <c r="L818" s="605">
        <v>3.36</v>
      </c>
      <c r="M818" s="605">
        <f t="shared" si="571"/>
        <v>241.91455680000001</v>
      </c>
      <c r="N818" s="609">
        <v>1</v>
      </c>
      <c r="O818" s="605">
        <f t="shared" si="565"/>
        <v>241.91</v>
      </c>
      <c r="P818" s="605">
        <f t="shared" si="566"/>
        <v>58.28</v>
      </c>
      <c r="Q818" s="607">
        <f t="shared" si="570"/>
        <v>300.19</v>
      </c>
    </row>
    <row r="819" spans="1:17" x14ac:dyDescent="0.25">
      <c r="A819" s="603" t="s">
        <v>1980</v>
      </c>
      <c r="B819" s="1757">
        <v>47</v>
      </c>
      <c r="C819" s="604">
        <f t="shared" si="563"/>
        <v>0.29559748427672955</v>
      </c>
      <c r="D819" s="605">
        <v>3.36</v>
      </c>
      <c r="E819" s="605">
        <f t="shared" si="572"/>
        <v>157.91999999999999</v>
      </c>
      <c r="F819" s="609">
        <v>0.3</v>
      </c>
      <c r="G819" s="605">
        <f t="shared" si="573"/>
        <v>47.38</v>
      </c>
      <c r="H819" s="605">
        <f t="shared" si="564"/>
        <v>11.41</v>
      </c>
      <c r="I819" s="607">
        <f t="shared" si="574"/>
        <v>58.790000000000006</v>
      </c>
      <c r="J819" s="739">
        <v>144</v>
      </c>
      <c r="K819" s="604">
        <f t="shared" si="562"/>
        <v>0.90566037735849059</v>
      </c>
      <c r="L819" s="605">
        <v>3.36</v>
      </c>
      <c r="M819" s="605">
        <f t="shared" si="571"/>
        <v>483.84</v>
      </c>
      <c r="N819" s="609">
        <v>1</v>
      </c>
      <c r="O819" s="605">
        <f t="shared" si="565"/>
        <v>483.84</v>
      </c>
      <c r="P819" s="605">
        <f t="shared" si="566"/>
        <v>116.56</v>
      </c>
      <c r="Q819" s="607">
        <f t="shared" si="570"/>
        <v>600.4</v>
      </c>
    </row>
    <row r="820" spans="1:17" x14ac:dyDescent="0.25">
      <c r="A820" s="603" t="s">
        <v>1980</v>
      </c>
      <c r="B820" s="1757">
        <v>24</v>
      </c>
      <c r="C820" s="604">
        <f t="shared" si="563"/>
        <v>0.15094339622641509</v>
      </c>
      <c r="D820" s="605">
        <v>3.36</v>
      </c>
      <c r="E820" s="605">
        <f t="shared" si="572"/>
        <v>80.639999999999986</v>
      </c>
      <c r="F820" s="609">
        <v>0.3</v>
      </c>
      <c r="G820" s="605">
        <f t="shared" si="573"/>
        <v>24.19</v>
      </c>
      <c r="H820" s="605">
        <f t="shared" si="564"/>
        <v>5.83</v>
      </c>
      <c r="I820" s="607">
        <f t="shared" si="574"/>
        <v>30.020000000000003</v>
      </c>
      <c r="J820" s="739">
        <v>60.000000000000007</v>
      </c>
      <c r="K820" s="604">
        <f t="shared" si="562"/>
        <v>0.37735849056603776</v>
      </c>
      <c r="L820" s="605">
        <v>3.36</v>
      </c>
      <c r="M820" s="605">
        <f t="shared" si="571"/>
        <v>201.6</v>
      </c>
      <c r="N820" s="609">
        <v>1</v>
      </c>
      <c r="O820" s="605">
        <f t="shared" si="565"/>
        <v>201.6</v>
      </c>
      <c r="P820" s="605">
        <f t="shared" si="566"/>
        <v>48.57</v>
      </c>
      <c r="Q820" s="607">
        <f t="shared" si="570"/>
        <v>250.17</v>
      </c>
    </row>
    <row r="821" spans="1:17" x14ac:dyDescent="0.25">
      <c r="A821" s="603" t="s">
        <v>1980</v>
      </c>
      <c r="B821" s="1757">
        <v>60.000000000000007</v>
      </c>
      <c r="C821" s="604">
        <f t="shared" si="563"/>
        <v>0.37735849056603776</v>
      </c>
      <c r="D821" s="605">
        <v>3.36</v>
      </c>
      <c r="E821" s="605">
        <f t="shared" si="572"/>
        <v>201.6</v>
      </c>
      <c r="F821" s="609">
        <v>0.3</v>
      </c>
      <c r="G821" s="605">
        <f t="shared" si="573"/>
        <v>60.48</v>
      </c>
      <c r="H821" s="605">
        <f t="shared" si="564"/>
        <v>14.57</v>
      </c>
      <c r="I821" s="607">
        <f t="shared" si="574"/>
        <v>75.05</v>
      </c>
      <c r="J821" s="739">
        <v>131</v>
      </c>
      <c r="K821" s="604">
        <f t="shared" si="562"/>
        <v>0.82389937106918243</v>
      </c>
      <c r="L821" s="605">
        <v>3.36</v>
      </c>
      <c r="M821" s="605">
        <f t="shared" si="571"/>
        <v>440.16</v>
      </c>
      <c r="N821" s="609">
        <v>1</v>
      </c>
      <c r="O821" s="605">
        <f t="shared" si="565"/>
        <v>440.16</v>
      </c>
      <c r="P821" s="605">
        <f t="shared" si="566"/>
        <v>106.03</v>
      </c>
      <c r="Q821" s="607">
        <f t="shared" si="570"/>
        <v>546.19000000000005</v>
      </c>
    </row>
    <row r="822" spans="1:17" x14ac:dyDescent="0.25">
      <c r="A822" s="603" t="s">
        <v>1980</v>
      </c>
      <c r="B822" s="1757">
        <v>63.000000000000007</v>
      </c>
      <c r="C822" s="604">
        <f t="shared" si="563"/>
        <v>0.39622641509433965</v>
      </c>
      <c r="D822" s="605">
        <v>3.36</v>
      </c>
      <c r="E822" s="605">
        <f t="shared" si="572"/>
        <v>211.68</v>
      </c>
      <c r="F822" s="609">
        <v>0.3</v>
      </c>
      <c r="G822" s="605">
        <f t="shared" si="573"/>
        <v>63.5</v>
      </c>
      <c r="H822" s="605">
        <f t="shared" si="564"/>
        <v>15.3</v>
      </c>
      <c r="I822" s="607">
        <f t="shared" si="574"/>
        <v>78.8</v>
      </c>
      <c r="J822" s="739">
        <v>128.00215499999999</v>
      </c>
      <c r="K822" s="604">
        <f t="shared" si="562"/>
        <v>0.8050449999999999</v>
      </c>
      <c r="L822" s="605">
        <v>3.36</v>
      </c>
      <c r="M822" s="605">
        <f t="shared" si="571"/>
        <v>430.0872407999999</v>
      </c>
      <c r="N822" s="609">
        <v>1</v>
      </c>
      <c r="O822" s="605">
        <f t="shared" si="565"/>
        <v>430.09</v>
      </c>
      <c r="P822" s="605">
        <f t="shared" si="566"/>
        <v>103.61</v>
      </c>
      <c r="Q822" s="607">
        <f t="shared" si="570"/>
        <v>533.69999999999993</v>
      </c>
    </row>
    <row r="823" spans="1:17" x14ac:dyDescent="0.25">
      <c r="A823" s="603" t="s">
        <v>1980</v>
      </c>
      <c r="B823" s="1757">
        <v>55.999999999999993</v>
      </c>
      <c r="C823" s="604">
        <f t="shared" si="563"/>
        <v>0.3522012578616352</v>
      </c>
      <c r="D823" s="605">
        <v>3.36</v>
      </c>
      <c r="E823" s="605">
        <f t="shared" si="572"/>
        <v>188.15999999999997</v>
      </c>
      <c r="F823" s="606">
        <v>0.3</v>
      </c>
      <c r="G823" s="605">
        <f t="shared" si="573"/>
        <v>56.45</v>
      </c>
      <c r="H823" s="605">
        <f t="shared" si="564"/>
        <v>13.6</v>
      </c>
      <c r="I823" s="607">
        <f t="shared" si="574"/>
        <v>70.05</v>
      </c>
      <c r="J823" s="739">
        <v>88</v>
      </c>
      <c r="K823" s="604">
        <f t="shared" si="562"/>
        <v>0.55345911949685533</v>
      </c>
      <c r="L823" s="605">
        <v>3.36</v>
      </c>
      <c r="M823" s="605">
        <f t="shared" si="571"/>
        <v>295.68</v>
      </c>
      <c r="N823" s="606">
        <v>1</v>
      </c>
      <c r="O823" s="605">
        <f t="shared" si="565"/>
        <v>295.68</v>
      </c>
      <c r="P823" s="605">
        <f t="shared" si="566"/>
        <v>71.23</v>
      </c>
      <c r="Q823" s="607">
        <f t="shared" si="570"/>
        <v>366.91</v>
      </c>
    </row>
    <row r="824" spans="1:17" x14ac:dyDescent="0.25">
      <c r="A824" s="603" t="s">
        <v>1981</v>
      </c>
      <c r="B824" s="1757">
        <v>24</v>
      </c>
      <c r="C824" s="604">
        <f t="shared" si="563"/>
        <v>0.15094339622641509</v>
      </c>
      <c r="D824" s="605">
        <v>3.75</v>
      </c>
      <c r="E824" s="605">
        <f t="shared" si="572"/>
        <v>90</v>
      </c>
      <c r="F824" s="609">
        <v>0.3</v>
      </c>
      <c r="G824" s="605">
        <f t="shared" si="573"/>
        <v>27</v>
      </c>
      <c r="H824" s="605">
        <f t="shared" si="564"/>
        <v>6.5</v>
      </c>
      <c r="I824" s="607">
        <f t="shared" si="574"/>
        <v>33.5</v>
      </c>
      <c r="J824" s="739">
        <v>96</v>
      </c>
      <c r="K824" s="604">
        <f t="shared" si="562"/>
        <v>0.60377358490566035</v>
      </c>
      <c r="L824" s="605">
        <v>3.75</v>
      </c>
      <c r="M824" s="605">
        <f t="shared" si="571"/>
        <v>360</v>
      </c>
      <c r="N824" s="609">
        <v>1</v>
      </c>
      <c r="O824" s="605">
        <f t="shared" si="565"/>
        <v>360</v>
      </c>
      <c r="P824" s="605">
        <f t="shared" si="566"/>
        <v>86.72</v>
      </c>
      <c r="Q824" s="607">
        <f t="shared" si="570"/>
        <v>446.72</v>
      </c>
    </row>
    <row r="825" spans="1:17" x14ac:dyDescent="0.25">
      <c r="A825" s="603" t="s">
        <v>1981</v>
      </c>
      <c r="B825" s="1757">
        <v>48</v>
      </c>
      <c r="C825" s="604">
        <f t="shared" si="563"/>
        <v>0.30188679245283018</v>
      </c>
      <c r="D825" s="605">
        <v>3.75</v>
      </c>
      <c r="E825" s="605">
        <f t="shared" si="572"/>
        <v>180</v>
      </c>
      <c r="F825" s="609">
        <v>0.3</v>
      </c>
      <c r="G825" s="605">
        <f t="shared" si="573"/>
        <v>54</v>
      </c>
      <c r="H825" s="605">
        <f t="shared" si="564"/>
        <v>13.01</v>
      </c>
      <c r="I825" s="607">
        <f t="shared" si="574"/>
        <v>67.010000000000005</v>
      </c>
      <c r="J825" s="739">
        <v>120.00000000000001</v>
      </c>
      <c r="K825" s="604">
        <f t="shared" si="562"/>
        <v>0.75471698113207553</v>
      </c>
      <c r="L825" s="605">
        <v>3.75</v>
      </c>
      <c r="M825" s="605">
        <f t="shared" si="571"/>
        <v>450.00000000000006</v>
      </c>
      <c r="N825" s="609">
        <v>1</v>
      </c>
      <c r="O825" s="605">
        <f t="shared" si="565"/>
        <v>450</v>
      </c>
      <c r="P825" s="605">
        <f t="shared" si="566"/>
        <v>108.41</v>
      </c>
      <c r="Q825" s="607">
        <f t="shared" si="570"/>
        <v>558.41</v>
      </c>
    </row>
    <row r="826" spans="1:17" x14ac:dyDescent="0.25">
      <c r="A826" s="603" t="s">
        <v>1981</v>
      </c>
      <c r="B826" s="1757">
        <v>64</v>
      </c>
      <c r="C826" s="604">
        <f t="shared" si="563"/>
        <v>0.40251572327044027</v>
      </c>
      <c r="D826" s="605">
        <v>3.75</v>
      </c>
      <c r="E826" s="605">
        <f t="shared" si="572"/>
        <v>240.00000000000003</v>
      </c>
      <c r="F826" s="609">
        <v>0.3</v>
      </c>
      <c r="G826" s="605">
        <f t="shared" si="573"/>
        <v>72</v>
      </c>
      <c r="H826" s="605">
        <f t="shared" si="564"/>
        <v>17.34</v>
      </c>
      <c r="I826" s="607">
        <f t="shared" si="574"/>
        <v>89.34</v>
      </c>
      <c r="J826" s="739">
        <v>127.00284000000001</v>
      </c>
      <c r="K826" s="604">
        <f t="shared" si="562"/>
        <v>0.79876000000000003</v>
      </c>
      <c r="L826" s="605">
        <v>3.75</v>
      </c>
      <c r="M826" s="605">
        <f t="shared" si="571"/>
        <v>476.26065000000006</v>
      </c>
      <c r="N826" s="609">
        <v>1</v>
      </c>
      <c r="O826" s="605">
        <f t="shared" si="565"/>
        <v>476.26</v>
      </c>
      <c r="P826" s="605">
        <f t="shared" si="566"/>
        <v>114.73</v>
      </c>
      <c r="Q826" s="607">
        <f t="shared" si="570"/>
        <v>590.99</v>
      </c>
    </row>
    <row r="827" spans="1:17" x14ac:dyDescent="0.25">
      <c r="A827" s="603" t="s">
        <v>1981</v>
      </c>
      <c r="B827" s="1757">
        <v>24</v>
      </c>
      <c r="C827" s="604">
        <f t="shared" si="563"/>
        <v>0.15094339622641509</v>
      </c>
      <c r="D827" s="605">
        <v>3.75</v>
      </c>
      <c r="E827" s="605">
        <f t="shared" si="572"/>
        <v>90</v>
      </c>
      <c r="F827" s="609">
        <v>0.3</v>
      </c>
      <c r="G827" s="605">
        <f t="shared" si="573"/>
        <v>27</v>
      </c>
      <c r="H827" s="605">
        <f t="shared" si="564"/>
        <v>6.5</v>
      </c>
      <c r="I827" s="607">
        <f t="shared" si="574"/>
        <v>33.5</v>
      </c>
      <c r="J827" s="739">
        <v>111.99999999999999</v>
      </c>
      <c r="K827" s="604">
        <f t="shared" si="562"/>
        <v>0.70440251572327039</v>
      </c>
      <c r="L827" s="605">
        <v>3.75</v>
      </c>
      <c r="M827" s="605">
        <f t="shared" si="571"/>
        <v>420</v>
      </c>
      <c r="N827" s="609">
        <v>1</v>
      </c>
      <c r="O827" s="605">
        <f t="shared" si="565"/>
        <v>420</v>
      </c>
      <c r="P827" s="605">
        <f t="shared" si="566"/>
        <v>101.18</v>
      </c>
      <c r="Q827" s="607">
        <f t="shared" si="570"/>
        <v>521.18000000000006</v>
      </c>
    </row>
    <row r="828" spans="1:17" x14ac:dyDescent="0.25">
      <c r="A828" s="603" t="s">
        <v>1981</v>
      </c>
      <c r="B828" s="1757">
        <v>24</v>
      </c>
      <c r="C828" s="604">
        <f t="shared" si="563"/>
        <v>0.15094339622641509</v>
      </c>
      <c r="D828" s="605">
        <v>3.75</v>
      </c>
      <c r="E828" s="605">
        <f t="shared" si="572"/>
        <v>90</v>
      </c>
      <c r="F828" s="609">
        <v>0.3</v>
      </c>
      <c r="G828" s="605">
        <f t="shared" si="573"/>
        <v>27</v>
      </c>
      <c r="H828" s="605">
        <f t="shared" si="564"/>
        <v>6.5</v>
      </c>
      <c r="I828" s="607">
        <f t="shared" si="574"/>
        <v>33.5</v>
      </c>
      <c r="J828" s="739">
        <v>120.00000000000001</v>
      </c>
      <c r="K828" s="604">
        <f t="shared" si="562"/>
        <v>0.75471698113207553</v>
      </c>
      <c r="L828" s="605">
        <v>3.75</v>
      </c>
      <c r="M828" s="605">
        <f t="shared" si="571"/>
        <v>450.00000000000006</v>
      </c>
      <c r="N828" s="609">
        <v>1</v>
      </c>
      <c r="O828" s="605">
        <f t="shared" si="565"/>
        <v>450</v>
      </c>
      <c r="P828" s="605">
        <f t="shared" si="566"/>
        <v>108.41</v>
      </c>
      <c r="Q828" s="607">
        <f t="shared" si="570"/>
        <v>558.41</v>
      </c>
    </row>
    <row r="829" spans="1:17" x14ac:dyDescent="0.25">
      <c r="A829" s="603" t="s">
        <v>1981</v>
      </c>
      <c r="B829" s="1757">
        <v>48</v>
      </c>
      <c r="C829" s="604">
        <f t="shared" si="563"/>
        <v>0.30188679245283018</v>
      </c>
      <c r="D829" s="605">
        <v>3.75</v>
      </c>
      <c r="E829" s="605">
        <f t="shared" si="572"/>
        <v>180</v>
      </c>
      <c r="F829" s="609">
        <v>0.3</v>
      </c>
      <c r="G829" s="605">
        <f t="shared" si="573"/>
        <v>54</v>
      </c>
      <c r="H829" s="605">
        <f t="shared" si="564"/>
        <v>13.01</v>
      </c>
      <c r="I829" s="607">
        <f t="shared" si="574"/>
        <v>67.010000000000005</v>
      </c>
      <c r="J829" s="739">
        <v>79.002011999999993</v>
      </c>
      <c r="K829" s="604">
        <f t="shared" si="562"/>
        <v>0.49686799999999998</v>
      </c>
      <c r="L829" s="605">
        <v>3.75</v>
      </c>
      <c r="M829" s="605">
        <f t="shared" si="571"/>
        <v>296.25754499999999</v>
      </c>
      <c r="N829" s="609">
        <v>1</v>
      </c>
      <c r="O829" s="605">
        <f t="shared" si="565"/>
        <v>296.26</v>
      </c>
      <c r="P829" s="605">
        <f t="shared" si="566"/>
        <v>71.37</v>
      </c>
      <c r="Q829" s="607">
        <f t="shared" si="570"/>
        <v>367.63</v>
      </c>
    </row>
    <row r="830" spans="1:17" x14ac:dyDescent="0.25">
      <c r="A830" s="603" t="s">
        <v>1981</v>
      </c>
      <c r="B830" s="1757">
        <v>32</v>
      </c>
      <c r="C830" s="604">
        <f t="shared" si="563"/>
        <v>0.20125786163522014</v>
      </c>
      <c r="D830" s="605">
        <v>3.75</v>
      </c>
      <c r="E830" s="605">
        <f t="shared" si="572"/>
        <v>120.00000000000001</v>
      </c>
      <c r="F830" s="609">
        <v>0.3</v>
      </c>
      <c r="G830" s="605">
        <f t="shared" si="573"/>
        <v>36</v>
      </c>
      <c r="H830" s="605">
        <f t="shared" si="564"/>
        <v>8.67</v>
      </c>
      <c r="I830" s="607">
        <f t="shared" si="574"/>
        <v>44.67</v>
      </c>
      <c r="J830" s="739">
        <v>96</v>
      </c>
      <c r="K830" s="604">
        <f t="shared" si="562"/>
        <v>0.60377358490566035</v>
      </c>
      <c r="L830" s="605">
        <v>3.75</v>
      </c>
      <c r="M830" s="605">
        <f t="shared" si="571"/>
        <v>360</v>
      </c>
      <c r="N830" s="609">
        <v>1</v>
      </c>
      <c r="O830" s="605">
        <f t="shared" si="565"/>
        <v>360</v>
      </c>
      <c r="P830" s="605">
        <f t="shared" si="566"/>
        <v>86.72</v>
      </c>
      <c r="Q830" s="607">
        <f t="shared" si="570"/>
        <v>446.72</v>
      </c>
    </row>
    <row r="831" spans="1:17" x14ac:dyDescent="0.25">
      <c r="A831" s="603" t="s">
        <v>1981</v>
      </c>
      <c r="B831" s="1757">
        <v>24</v>
      </c>
      <c r="C831" s="604">
        <f t="shared" si="563"/>
        <v>0.15094339622641509</v>
      </c>
      <c r="D831" s="605">
        <v>3.75</v>
      </c>
      <c r="E831" s="605">
        <f t="shared" si="572"/>
        <v>90</v>
      </c>
      <c r="F831" s="609">
        <v>0.3</v>
      </c>
      <c r="G831" s="605">
        <f t="shared" si="573"/>
        <v>27</v>
      </c>
      <c r="H831" s="605">
        <f t="shared" si="564"/>
        <v>6.5</v>
      </c>
      <c r="I831" s="607">
        <f t="shared" si="574"/>
        <v>33.5</v>
      </c>
      <c r="J831" s="739">
        <v>120.00000000000001</v>
      </c>
      <c r="K831" s="604">
        <f t="shared" si="562"/>
        <v>0.75471698113207553</v>
      </c>
      <c r="L831" s="605">
        <v>3.75</v>
      </c>
      <c r="M831" s="605">
        <f t="shared" si="571"/>
        <v>450.00000000000006</v>
      </c>
      <c r="N831" s="609">
        <v>1</v>
      </c>
      <c r="O831" s="605">
        <f t="shared" si="565"/>
        <v>450</v>
      </c>
      <c r="P831" s="605">
        <f t="shared" si="566"/>
        <v>108.41</v>
      </c>
      <c r="Q831" s="607">
        <f t="shared" si="570"/>
        <v>558.41</v>
      </c>
    </row>
    <row r="832" spans="1:17" x14ac:dyDescent="0.25">
      <c r="A832" s="603" t="s">
        <v>1981</v>
      </c>
      <c r="B832" s="1757">
        <v>40</v>
      </c>
      <c r="C832" s="604">
        <f t="shared" si="563"/>
        <v>0.25157232704402516</v>
      </c>
      <c r="D832" s="605">
        <v>3.75</v>
      </c>
      <c r="E832" s="605">
        <f t="shared" si="572"/>
        <v>150</v>
      </c>
      <c r="F832" s="609">
        <v>0.3</v>
      </c>
      <c r="G832" s="605">
        <f t="shared" si="573"/>
        <v>45</v>
      </c>
      <c r="H832" s="605">
        <f t="shared" si="564"/>
        <v>10.84</v>
      </c>
      <c r="I832" s="607">
        <f t="shared" si="574"/>
        <v>55.84</v>
      </c>
      <c r="J832" s="739">
        <v>128</v>
      </c>
      <c r="K832" s="604">
        <f t="shared" si="562"/>
        <v>0.80503144654088055</v>
      </c>
      <c r="L832" s="605">
        <v>3.75</v>
      </c>
      <c r="M832" s="605">
        <f t="shared" si="571"/>
        <v>480.00000000000006</v>
      </c>
      <c r="N832" s="609">
        <v>1</v>
      </c>
      <c r="O832" s="605">
        <f t="shared" si="565"/>
        <v>480</v>
      </c>
      <c r="P832" s="605">
        <f t="shared" si="566"/>
        <v>115.63</v>
      </c>
      <c r="Q832" s="607">
        <f t="shared" si="570"/>
        <v>595.63</v>
      </c>
    </row>
    <row r="833" spans="1:17" x14ac:dyDescent="0.25">
      <c r="A833" s="603" t="s">
        <v>1981</v>
      </c>
      <c r="B833" s="1757">
        <v>24</v>
      </c>
      <c r="C833" s="604">
        <f t="shared" si="563"/>
        <v>0.15094339622641509</v>
      </c>
      <c r="D833" s="605">
        <v>3.75</v>
      </c>
      <c r="E833" s="605">
        <f t="shared" si="572"/>
        <v>90</v>
      </c>
      <c r="F833" s="609">
        <v>0.3</v>
      </c>
      <c r="G833" s="605">
        <f t="shared" si="573"/>
        <v>27</v>
      </c>
      <c r="H833" s="605">
        <f t="shared" si="564"/>
        <v>6.5</v>
      </c>
      <c r="I833" s="607">
        <f t="shared" si="574"/>
        <v>33.5</v>
      </c>
      <c r="J833" s="739">
        <v>111.99999999999999</v>
      </c>
      <c r="K833" s="604">
        <f t="shared" si="562"/>
        <v>0.70440251572327039</v>
      </c>
      <c r="L833" s="605">
        <v>3.75</v>
      </c>
      <c r="M833" s="605">
        <f t="shared" si="571"/>
        <v>420</v>
      </c>
      <c r="N833" s="609">
        <v>1</v>
      </c>
      <c r="O833" s="605">
        <f t="shared" si="565"/>
        <v>420</v>
      </c>
      <c r="P833" s="605">
        <f t="shared" si="566"/>
        <v>101.18</v>
      </c>
      <c r="Q833" s="607">
        <f t="shared" si="570"/>
        <v>521.18000000000006</v>
      </c>
    </row>
    <row r="834" spans="1:17" x14ac:dyDescent="0.25">
      <c r="A834" s="603" t="s">
        <v>1981</v>
      </c>
      <c r="B834" s="1757">
        <v>48</v>
      </c>
      <c r="C834" s="604">
        <f t="shared" si="563"/>
        <v>0.30188679245283018</v>
      </c>
      <c r="D834" s="605">
        <v>3.75</v>
      </c>
      <c r="E834" s="605">
        <f t="shared" si="572"/>
        <v>180</v>
      </c>
      <c r="F834" s="609">
        <v>0.3</v>
      </c>
      <c r="G834" s="605">
        <f t="shared" si="573"/>
        <v>54</v>
      </c>
      <c r="H834" s="605">
        <f t="shared" si="564"/>
        <v>13.01</v>
      </c>
      <c r="I834" s="607">
        <f t="shared" si="574"/>
        <v>67.010000000000005</v>
      </c>
      <c r="J834" s="739">
        <v>96</v>
      </c>
      <c r="K834" s="604">
        <f t="shared" si="562"/>
        <v>0.60377358490566035</v>
      </c>
      <c r="L834" s="605">
        <v>3.75</v>
      </c>
      <c r="M834" s="605">
        <f t="shared" si="571"/>
        <v>360</v>
      </c>
      <c r="N834" s="609">
        <v>1</v>
      </c>
      <c r="O834" s="605">
        <f t="shared" si="565"/>
        <v>360</v>
      </c>
      <c r="P834" s="605">
        <f t="shared" si="566"/>
        <v>86.72</v>
      </c>
      <c r="Q834" s="607">
        <f t="shared" si="570"/>
        <v>446.72</v>
      </c>
    </row>
    <row r="835" spans="1:17" x14ac:dyDescent="0.25">
      <c r="A835" s="603" t="s">
        <v>1981</v>
      </c>
      <c r="B835" s="1757">
        <v>64</v>
      </c>
      <c r="C835" s="604">
        <f t="shared" si="563"/>
        <v>0.40251572327044027</v>
      </c>
      <c r="D835" s="605">
        <v>3.75</v>
      </c>
      <c r="E835" s="605">
        <f t="shared" si="572"/>
        <v>240.00000000000003</v>
      </c>
      <c r="F835" s="609">
        <v>0.3</v>
      </c>
      <c r="G835" s="605">
        <f t="shared" si="573"/>
        <v>72</v>
      </c>
      <c r="H835" s="605">
        <f t="shared" si="564"/>
        <v>17.34</v>
      </c>
      <c r="I835" s="607">
        <f t="shared" si="574"/>
        <v>89.34</v>
      </c>
      <c r="J835" s="739">
        <v>127.00284000000001</v>
      </c>
      <c r="K835" s="604">
        <f t="shared" si="562"/>
        <v>0.79876000000000003</v>
      </c>
      <c r="L835" s="605">
        <v>3.75</v>
      </c>
      <c r="M835" s="605">
        <f t="shared" si="571"/>
        <v>476.26065000000006</v>
      </c>
      <c r="N835" s="609">
        <v>1</v>
      </c>
      <c r="O835" s="605">
        <f t="shared" si="565"/>
        <v>476.26</v>
      </c>
      <c r="P835" s="605">
        <f t="shared" si="566"/>
        <v>114.73</v>
      </c>
      <c r="Q835" s="607">
        <f t="shared" si="570"/>
        <v>590.99</v>
      </c>
    </row>
    <row r="836" spans="1:17" x14ac:dyDescent="0.25">
      <c r="A836" s="603" t="s">
        <v>1981</v>
      </c>
      <c r="B836" s="1757">
        <v>55.999999999999993</v>
      </c>
      <c r="C836" s="604">
        <f t="shared" si="563"/>
        <v>0.3522012578616352</v>
      </c>
      <c r="D836" s="605">
        <v>3.75</v>
      </c>
      <c r="E836" s="605">
        <f t="shared" si="572"/>
        <v>210</v>
      </c>
      <c r="F836" s="609">
        <v>0.3</v>
      </c>
      <c r="G836" s="605">
        <f t="shared" si="573"/>
        <v>63</v>
      </c>
      <c r="H836" s="605">
        <f t="shared" si="564"/>
        <v>15.18</v>
      </c>
      <c r="I836" s="607">
        <f t="shared" si="574"/>
        <v>78.180000000000007</v>
      </c>
      <c r="J836" s="739">
        <v>120.00000000000001</v>
      </c>
      <c r="K836" s="604">
        <f t="shared" si="562"/>
        <v>0.75471698113207553</v>
      </c>
      <c r="L836" s="605">
        <v>3.75</v>
      </c>
      <c r="M836" s="605">
        <f t="shared" si="571"/>
        <v>450.00000000000006</v>
      </c>
      <c r="N836" s="609">
        <v>1</v>
      </c>
      <c r="O836" s="605">
        <f t="shared" si="565"/>
        <v>450</v>
      </c>
      <c r="P836" s="605">
        <f t="shared" si="566"/>
        <v>108.41</v>
      </c>
      <c r="Q836" s="607">
        <f t="shared" si="570"/>
        <v>558.41</v>
      </c>
    </row>
    <row r="837" spans="1:17" x14ac:dyDescent="0.25">
      <c r="A837" s="603" t="s">
        <v>1981</v>
      </c>
      <c r="B837" s="1757">
        <v>55.999999999999993</v>
      </c>
      <c r="C837" s="604">
        <f t="shared" si="563"/>
        <v>0.3522012578616352</v>
      </c>
      <c r="D837" s="605">
        <v>3.75</v>
      </c>
      <c r="E837" s="605">
        <f t="shared" si="572"/>
        <v>210</v>
      </c>
      <c r="F837" s="609">
        <v>0.3</v>
      </c>
      <c r="G837" s="605">
        <f t="shared" si="573"/>
        <v>63</v>
      </c>
      <c r="H837" s="605">
        <f t="shared" si="564"/>
        <v>15.18</v>
      </c>
      <c r="I837" s="607">
        <f t="shared" si="574"/>
        <v>78.180000000000007</v>
      </c>
      <c r="J837" s="739">
        <v>120.00000000000001</v>
      </c>
      <c r="K837" s="604">
        <f t="shared" si="562"/>
        <v>0.75471698113207553</v>
      </c>
      <c r="L837" s="605">
        <v>3.75</v>
      </c>
      <c r="M837" s="605">
        <f t="shared" si="571"/>
        <v>450.00000000000006</v>
      </c>
      <c r="N837" s="609">
        <v>1</v>
      </c>
      <c r="O837" s="605">
        <f t="shared" si="565"/>
        <v>450</v>
      </c>
      <c r="P837" s="605">
        <f t="shared" si="566"/>
        <v>108.41</v>
      </c>
      <c r="Q837" s="607">
        <f t="shared" si="570"/>
        <v>558.41</v>
      </c>
    </row>
    <row r="838" spans="1:17" x14ac:dyDescent="0.25">
      <c r="A838" s="603" t="s">
        <v>1981</v>
      </c>
      <c r="B838" s="1757">
        <v>24</v>
      </c>
      <c r="C838" s="604">
        <f t="shared" si="563"/>
        <v>0.15094339622641509</v>
      </c>
      <c r="D838" s="605">
        <v>3.75</v>
      </c>
      <c r="E838" s="605">
        <f t="shared" si="572"/>
        <v>90</v>
      </c>
      <c r="F838" s="609">
        <v>0.3</v>
      </c>
      <c r="G838" s="605">
        <f t="shared" si="573"/>
        <v>27</v>
      </c>
      <c r="H838" s="605">
        <f t="shared" si="564"/>
        <v>6.5</v>
      </c>
      <c r="I838" s="607">
        <f t="shared" si="574"/>
        <v>33.5</v>
      </c>
      <c r="J838" s="739">
        <v>88</v>
      </c>
      <c r="K838" s="604">
        <f t="shared" si="562"/>
        <v>0.55345911949685533</v>
      </c>
      <c r="L838" s="605">
        <v>3.75</v>
      </c>
      <c r="M838" s="605">
        <f t="shared" si="571"/>
        <v>330</v>
      </c>
      <c r="N838" s="609">
        <v>1</v>
      </c>
      <c r="O838" s="605">
        <f t="shared" si="565"/>
        <v>330</v>
      </c>
      <c r="P838" s="605">
        <f t="shared" si="566"/>
        <v>79.5</v>
      </c>
      <c r="Q838" s="607">
        <f t="shared" si="570"/>
        <v>409.5</v>
      </c>
    </row>
    <row r="839" spans="1:17" x14ac:dyDescent="0.25">
      <c r="A839" s="603" t="s">
        <v>1981</v>
      </c>
      <c r="B839" s="1757">
        <v>48</v>
      </c>
      <c r="C839" s="604">
        <f t="shared" si="563"/>
        <v>0.30188679245283018</v>
      </c>
      <c r="D839" s="605">
        <v>3.75</v>
      </c>
      <c r="E839" s="605">
        <f t="shared" si="572"/>
        <v>180</v>
      </c>
      <c r="F839" s="609">
        <v>0.3</v>
      </c>
      <c r="G839" s="605">
        <f t="shared" si="573"/>
        <v>54</v>
      </c>
      <c r="H839" s="605">
        <f t="shared" si="564"/>
        <v>13.01</v>
      </c>
      <c r="I839" s="607">
        <f t="shared" si="574"/>
        <v>67.010000000000005</v>
      </c>
      <c r="J839" s="739">
        <v>120.00000000000001</v>
      </c>
      <c r="K839" s="604">
        <f t="shared" si="562"/>
        <v>0.75471698113207553</v>
      </c>
      <c r="L839" s="605">
        <v>3.75</v>
      </c>
      <c r="M839" s="605">
        <f t="shared" si="571"/>
        <v>450.00000000000006</v>
      </c>
      <c r="N839" s="609">
        <v>1</v>
      </c>
      <c r="O839" s="605">
        <f t="shared" si="565"/>
        <v>450</v>
      </c>
      <c r="P839" s="605">
        <f t="shared" si="566"/>
        <v>108.41</v>
      </c>
      <c r="Q839" s="607">
        <f t="shared" si="570"/>
        <v>558.41</v>
      </c>
    </row>
    <row r="840" spans="1:17" x14ac:dyDescent="0.25">
      <c r="A840" s="603" t="s">
        <v>1981</v>
      </c>
      <c r="B840" s="1757">
        <v>48</v>
      </c>
      <c r="C840" s="604">
        <f t="shared" si="563"/>
        <v>0.30188679245283018</v>
      </c>
      <c r="D840" s="605">
        <v>3.75</v>
      </c>
      <c r="E840" s="605">
        <f t="shared" si="572"/>
        <v>180</v>
      </c>
      <c r="F840" s="609">
        <v>0.3</v>
      </c>
      <c r="G840" s="605">
        <f t="shared" si="573"/>
        <v>54</v>
      </c>
      <c r="H840" s="605">
        <f t="shared" si="564"/>
        <v>13.01</v>
      </c>
      <c r="I840" s="607">
        <f t="shared" si="574"/>
        <v>67.010000000000005</v>
      </c>
      <c r="J840" s="739">
        <v>143.00142</v>
      </c>
      <c r="K840" s="604">
        <f t="shared" si="562"/>
        <v>0.89937999999999996</v>
      </c>
      <c r="L840" s="605">
        <v>3.75</v>
      </c>
      <c r="M840" s="605">
        <f t="shared" si="571"/>
        <v>536.25532499999997</v>
      </c>
      <c r="N840" s="609">
        <v>1</v>
      </c>
      <c r="O840" s="605">
        <f t="shared" si="565"/>
        <v>536.26</v>
      </c>
      <c r="P840" s="605">
        <f t="shared" si="566"/>
        <v>129.19</v>
      </c>
      <c r="Q840" s="607">
        <f t="shared" si="570"/>
        <v>665.45</v>
      </c>
    </row>
    <row r="841" spans="1:17" x14ac:dyDescent="0.25">
      <c r="A841" s="603" t="s">
        <v>1981</v>
      </c>
      <c r="B841" s="1757">
        <v>40</v>
      </c>
      <c r="C841" s="604">
        <f t="shared" si="563"/>
        <v>0.25157232704402516</v>
      </c>
      <c r="D841" s="605">
        <v>3.75</v>
      </c>
      <c r="E841" s="605">
        <f t="shared" si="572"/>
        <v>150</v>
      </c>
      <c r="F841" s="609">
        <v>0.3</v>
      </c>
      <c r="G841" s="605">
        <f t="shared" si="573"/>
        <v>45</v>
      </c>
      <c r="H841" s="605">
        <f t="shared" si="564"/>
        <v>10.84</v>
      </c>
      <c r="I841" s="607">
        <f t="shared" si="574"/>
        <v>55.84</v>
      </c>
      <c r="J841" s="739">
        <v>55.999999999999993</v>
      </c>
      <c r="K841" s="604">
        <f t="shared" si="562"/>
        <v>0.3522012578616352</v>
      </c>
      <c r="L841" s="605">
        <v>3.75</v>
      </c>
      <c r="M841" s="605">
        <f t="shared" si="571"/>
        <v>210</v>
      </c>
      <c r="N841" s="609">
        <v>1</v>
      </c>
      <c r="O841" s="605">
        <f t="shared" si="565"/>
        <v>210</v>
      </c>
      <c r="P841" s="605">
        <f t="shared" si="566"/>
        <v>50.59</v>
      </c>
      <c r="Q841" s="607">
        <f t="shared" si="570"/>
        <v>260.59000000000003</v>
      </c>
    </row>
    <row r="842" spans="1:17" x14ac:dyDescent="0.25">
      <c r="A842" s="603" t="s">
        <v>1981</v>
      </c>
      <c r="B842" s="1757">
        <v>24</v>
      </c>
      <c r="C842" s="604">
        <f t="shared" si="563"/>
        <v>0.15094339622641509</v>
      </c>
      <c r="D842" s="605">
        <v>3.75</v>
      </c>
      <c r="E842" s="605">
        <f t="shared" si="572"/>
        <v>90</v>
      </c>
      <c r="F842" s="609">
        <v>0.3</v>
      </c>
      <c r="G842" s="605">
        <f t="shared" si="573"/>
        <v>27</v>
      </c>
      <c r="H842" s="605">
        <f t="shared" si="564"/>
        <v>6.5</v>
      </c>
      <c r="I842" s="607">
        <f t="shared" si="574"/>
        <v>33.5</v>
      </c>
      <c r="J842" s="739">
        <v>120.00000000000001</v>
      </c>
      <c r="K842" s="604">
        <f t="shared" si="562"/>
        <v>0.75471698113207553</v>
      </c>
      <c r="L842" s="605">
        <v>3.75</v>
      </c>
      <c r="M842" s="605">
        <f t="shared" si="571"/>
        <v>450.00000000000006</v>
      </c>
      <c r="N842" s="609">
        <v>1</v>
      </c>
      <c r="O842" s="605">
        <f t="shared" si="565"/>
        <v>450</v>
      </c>
      <c r="P842" s="605">
        <f t="shared" si="566"/>
        <v>108.41</v>
      </c>
      <c r="Q842" s="607">
        <f t="shared" si="570"/>
        <v>558.41</v>
      </c>
    </row>
    <row r="843" spans="1:17" x14ac:dyDescent="0.25">
      <c r="A843" s="603" t="s">
        <v>1981</v>
      </c>
      <c r="B843" s="1757">
        <v>40</v>
      </c>
      <c r="C843" s="604">
        <f t="shared" si="563"/>
        <v>0.25157232704402516</v>
      </c>
      <c r="D843" s="605">
        <v>3.75</v>
      </c>
      <c r="E843" s="605">
        <f t="shared" si="572"/>
        <v>150</v>
      </c>
      <c r="F843" s="609">
        <v>0.3</v>
      </c>
      <c r="G843" s="605">
        <f t="shared" si="573"/>
        <v>45</v>
      </c>
      <c r="H843" s="605">
        <f t="shared" si="564"/>
        <v>10.84</v>
      </c>
      <c r="I843" s="607">
        <f t="shared" si="574"/>
        <v>55.84</v>
      </c>
      <c r="J843" s="739">
        <v>120.00000000000001</v>
      </c>
      <c r="K843" s="604">
        <f t="shared" si="562"/>
        <v>0.75471698113207553</v>
      </c>
      <c r="L843" s="605">
        <v>3.75</v>
      </c>
      <c r="M843" s="605">
        <f t="shared" si="571"/>
        <v>450.00000000000006</v>
      </c>
      <c r="N843" s="609">
        <v>1</v>
      </c>
      <c r="O843" s="605">
        <f t="shared" si="565"/>
        <v>450</v>
      </c>
      <c r="P843" s="605">
        <f t="shared" si="566"/>
        <v>108.41</v>
      </c>
      <c r="Q843" s="607">
        <f t="shared" si="570"/>
        <v>558.41</v>
      </c>
    </row>
    <row r="844" spans="1:17" x14ac:dyDescent="0.25">
      <c r="A844" s="603" t="s">
        <v>1981</v>
      </c>
      <c r="B844" s="1757">
        <v>32</v>
      </c>
      <c r="C844" s="604">
        <f t="shared" si="563"/>
        <v>0.20125786163522014</v>
      </c>
      <c r="D844" s="605">
        <v>3.75</v>
      </c>
      <c r="E844" s="605">
        <f t="shared" si="572"/>
        <v>120.00000000000001</v>
      </c>
      <c r="F844" s="609">
        <v>0.3</v>
      </c>
      <c r="G844" s="605">
        <f t="shared" si="573"/>
        <v>36</v>
      </c>
      <c r="H844" s="605">
        <f t="shared" si="564"/>
        <v>8.67</v>
      </c>
      <c r="I844" s="607">
        <f t="shared" si="574"/>
        <v>44.67</v>
      </c>
      <c r="J844" s="739">
        <v>96</v>
      </c>
      <c r="K844" s="604">
        <f t="shared" si="562"/>
        <v>0.60377358490566035</v>
      </c>
      <c r="L844" s="605">
        <v>3.75</v>
      </c>
      <c r="M844" s="605">
        <f t="shared" si="571"/>
        <v>360</v>
      </c>
      <c r="N844" s="609">
        <v>1</v>
      </c>
      <c r="O844" s="605">
        <f t="shared" si="565"/>
        <v>360</v>
      </c>
      <c r="P844" s="605">
        <f t="shared" si="566"/>
        <v>86.72</v>
      </c>
      <c r="Q844" s="607">
        <f t="shared" si="570"/>
        <v>446.72</v>
      </c>
    </row>
    <row r="845" spans="1:17" x14ac:dyDescent="0.25">
      <c r="A845" s="603" t="s">
        <v>1981</v>
      </c>
      <c r="B845" s="1757">
        <v>32</v>
      </c>
      <c r="C845" s="604">
        <f t="shared" si="563"/>
        <v>0.20125786163522014</v>
      </c>
      <c r="D845" s="605">
        <v>3.75</v>
      </c>
      <c r="E845" s="605">
        <f t="shared" si="572"/>
        <v>120.00000000000001</v>
      </c>
      <c r="F845" s="609">
        <v>0.3</v>
      </c>
      <c r="G845" s="605">
        <f t="shared" si="573"/>
        <v>36</v>
      </c>
      <c r="H845" s="605">
        <f t="shared" si="564"/>
        <v>8.67</v>
      </c>
      <c r="I845" s="607">
        <f t="shared" si="574"/>
        <v>44.67</v>
      </c>
      <c r="J845" s="739">
        <v>64</v>
      </c>
      <c r="K845" s="604">
        <f t="shared" si="562"/>
        <v>0.40251572327044027</v>
      </c>
      <c r="L845" s="605">
        <v>3.75</v>
      </c>
      <c r="M845" s="605">
        <f t="shared" si="571"/>
        <v>240.00000000000003</v>
      </c>
      <c r="N845" s="609">
        <v>1</v>
      </c>
      <c r="O845" s="605">
        <f t="shared" si="565"/>
        <v>240</v>
      </c>
      <c r="P845" s="605">
        <f t="shared" si="566"/>
        <v>57.82</v>
      </c>
      <c r="Q845" s="607">
        <f t="shared" si="570"/>
        <v>297.82</v>
      </c>
    </row>
    <row r="846" spans="1:17" x14ac:dyDescent="0.25">
      <c r="A846" s="603" t="s">
        <v>1981</v>
      </c>
      <c r="B846" s="741"/>
      <c r="C846" s="604"/>
      <c r="D846" s="605"/>
      <c r="E846" s="605"/>
      <c r="F846" s="609"/>
      <c r="G846" s="605"/>
      <c r="H846" s="605"/>
      <c r="I846" s="607"/>
      <c r="J846" s="739">
        <v>88</v>
      </c>
      <c r="K846" s="604">
        <f t="shared" si="562"/>
        <v>0.55345911949685533</v>
      </c>
      <c r="L846" s="605">
        <v>3.75</v>
      </c>
      <c r="M846" s="605">
        <f t="shared" si="571"/>
        <v>330</v>
      </c>
      <c r="N846" s="609">
        <v>1</v>
      </c>
      <c r="O846" s="605">
        <f t="shared" si="565"/>
        <v>330</v>
      </c>
      <c r="P846" s="605">
        <f t="shared" si="566"/>
        <v>79.5</v>
      </c>
      <c r="Q846" s="607">
        <f t="shared" si="570"/>
        <v>409.5</v>
      </c>
    </row>
    <row r="847" spans="1:17" x14ac:dyDescent="0.25">
      <c r="A847" s="603" t="s">
        <v>1981</v>
      </c>
      <c r="B847" s="1757">
        <v>55.999999999999993</v>
      </c>
      <c r="C847" s="604">
        <f t="shared" si="563"/>
        <v>0.3522012578616352</v>
      </c>
      <c r="D847" s="605">
        <v>3.75</v>
      </c>
      <c r="E847" s="605">
        <f>C847*D847*159</f>
        <v>210</v>
      </c>
      <c r="F847" s="606">
        <v>0.3</v>
      </c>
      <c r="G847" s="605">
        <f>ROUND(E847*F847,2)</f>
        <v>63</v>
      </c>
      <c r="H847" s="605">
        <f t="shared" si="564"/>
        <v>15.18</v>
      </c>
      <c r="I847" s="607">
        <f>G847+H847</f>
        <v>78.180000000000007</v>
      </c>
      <c r="J847" s="739">
        <v>72</v>
      </c>
      <c r="K847" s="604">
        <f t="shared" si="562"/>
        <v>0.45283018867924529</v>
      </c>
      <c r="L847" s="605">
        <v>3.75</v>
      </c>
      <c r="M847" s="605">
        <f t="shared" si="571"/>
        <v>270</v>
      </c>
      <c r="N847" s="606">
        <v>1</v>
      </c>
      <c r="O847" s="605">
        <f t="shared" si="565"/>
        <v>270</v>
      </c>
      <c r="P847" s="605">
        <f t="shared" si="566"/>
        <v>65.040000000000006</v>
      </c>
      <c r="Q847" s="607">
        <f t="shared" si="570"/>
        <v>335.04</v>
      </c>
    </row>
    <row r="848" spans="1:17" x14ac:dyDescent="0.25">
      <c r="A848" s="603" t="s">
        <v>1981</v>
      </c>
      <c r="B848" s="1757">
        <v>48</v>
      </c>
      <c r="C848" s="604">
        <f t="shared" si="563"/>
        <v>0.30188679245283018</v>
      </c>
      <c r="D848" s="605">
        <v>3.75</v>
      </c>
      <c r="E848" s="605">
        <f>C848*D848*159</f>
        <v>180</v>
      </c>
      <c r="F848" s="606">
        <v>0.3</v>
      </c>
      <c r="G848" s="605">
        <f>ROUND(E848*F848,2)</f>
        <v>54</v>
      </c>
      <c r="H848" s="605">
        <f t="shared" si="564"/>
        <v>13.01</v>
      </c>
      <c r="I848" s="607">
        <f>G848+H848</f>
        <v>67.010000000000005</v>
      </c>
      <c r="J848" s="739">
        <v>48</v>
      </c>
      <c r="K848" s="604">
        <f t="shared" si="562"/>
        <v>0.30188679245283018</v>
      </c>
      <c r="L848" s="605">
        <v>3.75</v>
      </c>
      <c r="M848" s="605">
        <f t="shared" si="571"/>
        <v>180</v>
      </c>
      <c r="N848" s="606">
        <v>1</v>
      </c>
      <c r="O848" s="605">
        <f t="shared" si="565"/>
        <v>180</v>
      </c>
      <c r="P848" s="605">
        <f t="shared" si="566"/>
        <v>43.36</v>
      </c>
      <c r="Q848" s="607">
        <f t="shared" si="570"/>
        <v>223.36</v>
      </c>
    </row>
    <row r="849" spans="1:17" x14ac:dyDescent="0.25">
      <c r="A849" s="603" t="s">
        <v>1982</v>
      </c>
      <c r="B849" s="1757">
        <v>55.999999999999993</v>
      </c>
      <c r="C849" s="604">
        <f t="shared" si="563"/>
        <v>0.3522012578616352</v>
      </c>
      <c r="D849" s="605">
        <v>4.2699999999999996</v>
      </c>
      <c r="E849" s="605">
        <f>C849*D849*159</f>
        <v>239.11999999999995</v>
      </c>
      <c r="F849" s="609">
        <v>0.3</v>
      </c>
      <c r="G849" s="605">
        <f>ROUND(E849*F849,2)</f>
        <v>71.739999999999995</v>
      </c>
      <c r="H849" s="605">
        <f t="shared" si="564"/>
        <v>17.28</v>
      </c>
      <c r="I849" s="607">
        <f>G849+H849</f>
        <v>89.02</v>
      </c>
      <c r="J849" s="739">
        <v>120.00000000000001</v>
      </c>
      <c r="K849" s="604">
        <f t="shared" si="562"/>
        <v>0.75471698113207553</v>
      </c>
      <c r="L849" s="605">
        <v>4.2699999999999996</v>
      </c>
      <c r="M849" s="605">
        <f t="shared" si="571"/>
        <v>512.4</v>
      </c>
      <c r="N849" s="609">
        <v>1</v>
      </c>
      <c r="O849" s="605">
        <f t="shared" si="565"/>
        <v>512.4</v>
      </c>
      <c r="P849" s="605">
        <f t="shared" si="566"/>
        <v>123.44</v>
      </c>
      <c r="Q849" s="607">
        <f t="shared" si="570"/>
        <v>635.83999999999992</v>
      </c>
    </row>
    <row r="850" spans="1:17" x14ac:dyDescent="0.25">
      <c r="A850" s="603" t="s">
        <v>1982</v>
      </c>
      <c r="B850" s="741"/>
      <c r="C850" s="604"/>
      <c r="D850" s="605"/>
      <c r="E850" s="605"/>
      <c r="F850" s="609"/>
      <c r="G850" s="605"/>
      <c r="H850" s="605"/>
      <c r="I850" s="607"/>
      <c r="J850" s="739">
        <v>144</v>
      </c>
      <c r="K850" s="604">
        <f t="shared" si="562"/>
        <v>0.90566037735849059</v>
      </c>
      <c r="L850" s="605">
        <v>4.2699999999999996</v>
      </c>
      <c r="M850" s="605">
        <f t="shared" si="571"/>
        <v>614.87999999999988</v>
      </c>
      <c r="N850" s="609">
        <v>1</v>
      </c>
      <c r="O850" s="605">
        <f t="shared" si="565"/>
        <v>614.88</v>
      </c>
      <c r="P850" s="605">
        <f t="shared" si="566"/>
        <v>148.12</v>
      </c>
      <c r="Q850" s="607">
        <f t="shared" si="570"/>
        <v>763</v>
      </c>
    </row>
    <row r="851" spans="1:17" x14ac:dyDescent="0.25">
      <c r="A851" s="603" t="s">
        <v>1982</v>
      </c>
      <c r="B851" s="1757">
        <v>24</v>
      </c>
      <c r="C851" s="604">
        <f t="shared" si="563"/>
        <v>0.15094339622641509</v>
      </c>
      <c r="D851" s="605">
        <v>4.2699999999999996</v>
      </c>
      <c r="E851" s="605">
        <f>C851*D851*159</f>
        <v>102.47999999999998</v>
      </c>
      <c r="F851" s="609">
        <v>0.3</v>
      </c>
      <c r="G851" s="605">
        <f>ROUND(E851*F851,2)</f>
        <v>30.74</v>
      </c>
      <c r="H851" s="605">
        <f t="shared" si="564"/>
        <v>7.41</v>
      </c>
      <c r="I851" s="607">
        <f>G851+H851</f>
        <v>38.15</v>
      </c>
      <c r="J851" s="739">
        <v>120.00000000000001</v>
      </c>
      <c r="K851" s="604">
        <f t="shared" si="562"/>
        <v>0.75471698113207553</v>
      </c>
      <c r="L851" s="605">
        <v>4.2699999999999996</v>
      </c>
      <c r="M851" s="605">
        <f t="shared" si="571"/>
        <v>512.4</v>
      </c>
      <c r="N851" s="609">
        <v>1</v>
      </c>
      <c r="O851" s="605">
        <f t="shared" si="565"/>
        <v>512.4</v>
      </c>
      <c r="P851" s="605">
        <f t="shared" si="566"/>
        <v>123.44</v>
      </c>
      <c r="Q851" s="607">
        <f t="shared" si="570"/>
        <v>635.83999999999992</v>
      </c>
    </row>
    <row r="852" spans="1:17" x14ac:dyDescent="0.25">
      <c r="A852" s="603" t="s">
        <v>1982</v>
      </c>
      <c r="B852" s="1757">
        <v>64</v>
      </c>
      <c r="C852" s="604">
        <f t="shared" si="563"/>
        <v>0.40251572327044027</v>
      </c>
      <c r="D852" s="605">
        <v>4.2699999999999996</v>
      </c>
      <c r="E852" s="605">
        <f>C852*D852*159</f>
        <v>273.27999999999997</v>
      </c>
      <c r="F852" s="609">
        <v>0.3</v>
      </c>
      <c r="G852" s="605">
        <f>ROUND(E852*F852,2)</f>
        <v>81.98</v>
      </c>
      <c r="H852" s="605">
        <f t="shared" si="564"/>
        <v>19.75</v>
      </c>
      <c r="I852" s="607">
        <f>G852+H852</f>
        <v>101.73</v>
      </c>
      <c r="J852" s="739">
        <v>80</v>
      </c>
      <c r="K852" s="604">
        <f t="shared" si="562"/>
        <v>0.50314465408805031</v>
      </c>
      <c r="L852" s="605">
        <v>4.2699999999999996</v>
      </c>
      <c r="M852" s="605">
        <f t="shared" si="571"/>
        <v>341.6</v>
      </c>
      <c r="N852" s="609">
        <v>1</v>
      </c>
      <c r="O852" s="605">
        <f t="shared" si="565"/>
        <v>341.6</v>
      </c>
      <c r="P852" s="605">
        <f t="shared" si="566"/>
        <v>82.29</v>
      </c>
      <c r="Q852" s="607">
        <f t="shared" si="570"/>
        <v>423.89000000000004</v>
      </c>
    </row>
    <row r="853" spans="1:17" x14ac:dyDescent="0.25">
      <c r="A853" s="603" t="s">
        <v>1982</v>
      </c>
      <c r="B853" s="1757">
        <v>48</v>
      </c>
      <c r="C853" s="604">
        <f t="shared" si="563"/>
        <v>0.30188679245283018</v>
      </c>
      <c r="D853" s="605">
        <v>4.2699999999999996</v>
      </c>
      <c r="E853" s="605">
        <f>C853*D853*159</f>
        <v>204.95999999999995</v>
      </c>
      <c r="F853" s="606">
        <v>0.3</v>
      </c>
      <c r="G853" s="605">
        <f>ROUND(E853*F853,2)</f>
        <v>61.49</v>
      </c>
      <c r="H853" s="605">
        <f t="shared" si="564"/>
        <v>14.81</v>
      </c>
      <c r="I853" s="607">
        <f>G853+H853</f>
        <v>76.3</v>
      </c>
      <c r="J853" s="739">
        <v>88</v>
      </c>
      <c r="K853" s="604">
        <f t="shared" si="562"/>
        <v>0.55345911949685533</v>
      </c>
      <c r="L853" s="605">
        <v>4.2699999999999996</v>
      </c>
      <c r="M853" s="605">
        <f t="shared" si="571"/>
        <v>375.75999999999993</v>
      </c>
      <c r="N853" s="609">
        <v>1</v>
      </c>
      <c r="O853" s="605">
        <f t="shared" si="565"/>
        <v>375.76</v>
      </c>
      <c r="P853" s="605">
        <f t="shared" si="566"/>
        <v>90.52</v>
      </c>
      <c r="Q853" s="607">
        <f t="shared" si="570"/>
        <v>466.28</v>
      </c>
    </row>
    <row r="854" spans="1:17" x14ac:dyDescent="0.25">
      <c r="A854" s="603" t="s">
        <v>382</v>
      </c>
      <c r="B854" s="1757">
        <v>24</v>
      </c>
      <c r="C854" s="604">
        <f t="shared" si="563"/>
        <v>0.15094339622641509</v>
      </c>
      <c r="D854" s="605">
        <v>3.8</v>
      </c>
      <c r="E854" s="605">
        <f>C854*D854*159</f>
        <v>91.2</v>
      </c>
      <c r="F854" s="609">
        <v>0.3</v>
      </c>
      <c r="G854" s="605">
        <f>ROUND(E854*F854,2)</f>
        <v>27.36</v>
      </c>
      <c r="H854" s="605">
        <f t="shared" si="564"/>
        <v>6.59</v>
      </c>
      <c r="I854" s="607">
        <f>G854+H854</f>
        <v>33.950000000000003</v>
      </c>
      <c r="J854" s="739">
        <v>80</v>
      </c>
      <c r="K854" s="604">
        <f t="shared" si="562"/>
        <v>0.50314465408805031</v>
      </c>
      <c r="L854" s="605">
        <v>3.8</v>
      </c>
      <c r="M854" s="605">
        <f t="shared" si="571"/>
        <v>303.99999999999994</v>
      </c>
      <c r="N854" s="609">
        <v>1</v>
      </c>
      <c r="O854" s="605">
        <f t="shared" si="565"/>
        <v>304</v>
      </c>
      <c r="P854" s="605">
        <f t="shared" si="566"/>
        <v>73.23</v>
      </c>
      <c r="Q854" s="607">
        <f t="shared" si="570"/>
        <v>377.23</v>
      </c>
    </row>
    <row r="855" spans="1:17" x14ac:dyDescent="0.25">
      <c r="A855" s="603" t="s">
        <v>382</v>
      </c>
      <c r="B855" s="741"/>
      <c r="C855" s="604"/>
      <c r="D855" s="605"/>
      <c r="E855" s="605"/>
      <c r="F855" s="609"/>
      <c r="G855" s="605"/>
      <c r="H855" s="605"/>
      <c r="I855" s="607"/>
      <c r="J855" s="739">
        <v>60.000000000000007</v>
      </c>
      <c r="K855" s="604">
        <f t="shared" si="562"/>
        <v>0.37735849056603776</v>
      </c>
      <c r="L855" s="605">
        <v>3.8</v>
      </c>
      <c r="M855" s="605">
        <f t="shared" si="571"/>
        <v>228.00000000000003</v>
      </c>
      <c r="N855" s="609">
        <v>1</v>
      </c>
      <c r="O855" s="605">
        <f t="shared" si="565"/>
        <v>228</v>
      </c>
      <c r="P855" s="605">
        <f t="shared" si="566"/>
        <v>54.93</v>
      </c>
      <c r="Q855" s="607">
        <f t="shared" si="570"/>
        <v>282.93</v>
      </c>
    </row>
    <row r="856" spans="1:17" x14ac:dyDescent="0.25">
      <c r="A856" s="603" t="s">
        <v>382</v>
      </c>
      <c r="B856" s="1757">
        <v>32</v>
      </c>
      <c r="C856" s="604">
        <f t="shared" si="563"/>
        <v>0.20125786163522014</v>
      </c>
      <c r="D856" s="605">
        <v>3.8</v>
      </c>
      <c r="E856" s="605">
        <f t="shared" ref="E856:E860" si="575">C856*D856*159</f>
        <v>121.60000000000001</v>
      </c>
      <c r="F856" s="609">
        <v>0.3</v>
      </c>
      <c r="G856" s="605">
        <f t="shared" ref="G856:G862" si="576">ROUND(E856*F856,2)</f>
        <v>36.479999999999997</v>
      </c>
      <c r="H856" s="605">
        <f t="shared" si="564"/>
        <v>8.7899999999999991</v>
      </c>
      <c r="I856" s="607">
        <f t="shared" ref="I856:I862" si="577">G856+H856</f>
        <v>45.269999999999996</v>
      </c>
      <c r="J856" s="739">
        <v>96</v>
      </c>
      <c r="K856" s="604">
        <f t="shared" si="562"/>
        <v>0.60377358490566035</v>
      </c>
      <c r="L856" s="605">
        <v>3.8</v>
      </c>
      <c r="M856" s="605">
        <f t="shared" si="571"/>
        <v>364.8</v>
      </c>
      <c r="N856" s="609">
        <v>1</v>
      </c>
      <c r="O856" s="605">
        <f t="shared" si="565"/>
        <v>364.8</v>
      </c>
      <c r="P856" s="605">
        <f t="shared" si="566"/>
        <v>87.88</v>
      </c>
      <c r="Q856" s="607">
        <f t="shared" si="570"/>
        <v>452.68</v>
      </c>
    </row>
    <row r="857" spans="1:17" x14ac:dyDescent="0.25">
      <c r="A857" s="603" t="s">
        <v>382</v>
      </c>
      <c r="B857" s="1757">
        <v>24</v>
      </c>
      <c r="C857" s="604">
        <f t="shared" si="563"/>
        <v>0.15094339622641509</v>
      </c>
      <c r="D857" s="605">
        <v>3.8</v>
      </c>
      <c r="E857" s="605">
        <f t="shared" si="575"/>
        <v>91.2</v>
      </c>
      <c r="F857" s="609">
        <v>0.3</v>
      </c>
      <c r="G857" s="605">
        <f t="shared" si="576"/>
        <v>27.36</v>
      </c>
      <c r="H857" s="605">
        <f t="shared" si="564"/>
        <v>6.59</v>
      </c>
      <c r="I857" s="607">
        <f t="shared" si="577"/>
        <v>33.950000000000003</v>
      </c>
      <c r="J857" s="739">
        <v>92</v>
      </c>
      <c r="K857" s="604">
        <f t="shared" si="562"/>
        <v>0.57861635220125784</v>
      </c>
      <c r="L857" s="605">
        <v>3.8</v>
      </c>
      <c r="M857" s="605">
        <f t="shared" si="571"/>
        <v>349.59999999999997</v>
      </c>
      <c r="N857" s="609">
        <v>1</v>
      </c>
      <c r="O857" s="605">
        <f t="shared" si="565"/>
        <v>349.6</v>
      </c>
      <c r="P857" s="605">
        <f t="shared" si="566"/>
        <v>84.22</v>
      </c>
      <c r="Q857" s="607">
        <f t="shared" si="570"/>
        <v>433.82000000000005</v>
      </c>
    </row>
    <row r="858" spans="1:17" x14ac:dyDescent="0.25">
      <c r="A858" s="603" t="s">
        <v>382</v>
      </c>
      <c r="B858" s="1757">
        <v>39</v>
      </c>
      <c r="C858" s="604">
        <f t="shared" si="563"/>
        <v>0.24528301886792453</v>
      </c>
      <c r="D858" s="605">
        <v>3.8</v>
      </c>
      <c r="E858" s="605">
        <f t="shared" si="575"/>
        <v>148.19999999999999</v>
      </c>
      <c r="F858" s="609">
        <v>0.3</v>
      </c>
      <c r="G858" s="605">
        <f t="shared" si="576"/>
        <v>44.46</v>
      </c>
      <c r="H858" s="605">
        <f t="shared" si="564"/>
        <v>10.71</v>
      </c>
      <c r="I858" s="607">
        <f t="shared" si="577"/>
        <v>55.17</v>
      </c>
      <c r="J858" s="739">
        <v>152</v>
      </c>
      <c r="K858" s="604">
        <f t="shared" si="562"/>
        <v>0.95597484276729561</v>
      </c>
      <c r="L858" s="605">
        <v>3.8</v>
      </c>
      <c r="M858" s="605">
        <f t="shared" si="571"/>
        <v>577.6</v>
      </c>
      <c r="N858" s="609">
        <v>1</v>
      </c>
      <c r="O858" s="605">
        <f t="shared" si="565"/>
        <v>577.6</v>
      </c>
      <c r="P858" s="605">
        <f t="shared" si="566"/>
        <v>139.13999999999999</v>
      </c>
      <c r="Q858" s="607">
        <f t="shared" si="570"/>
        <v>716.74</v>
      </c>
    </row>
    <row r="859" spans="1:17" x14ac:dyDescent="0.25">
      <c r="A859" s="603" t="s">
        <v>382</v>
      </c>
      <c r="B859" s="1757">
        <v>24</v>
      </c>
      <c r="C859" s="604">
        <f t="shared" si="563"/>
        <v>0.15094339622641509</v>
      </c>
      <c r="D859" s="605">
        <v>3.8</v>
      </c>
      <c r="E859" s="605">
        <f t="shared" si="575"/>
        <v>91.2</v>
      </c>
      <c r="F859" s="609">
        <v>0.3</v>
      </c>
      <c r="G859" s="605">
        <f t="shared" si="576"/>
        <v>27.36</v>
      </c>
      <c r="H859" s="605">
        <f t="shared" si="564"/>
        <v>6.59</v>
      </c>
      <c r="I859" s="607">
        <f t="shared" si="577"/>
        <v>33.950000000000003</v>
      </c>
      <c r="J859" s="739">
        <v>88</v>
      </c>
      <c r="K859" s="604">
        <f t="shared" ref="K859:K862" si="578">J859/159</f>
        <v>0.55345911949685533</v>
      </c>
      <c r="L859" s="605">
        <v>3.8</v>
      </c>
      <c r="M859" s="605">
        <f t="shared" si="571"/>
        <v>334.4</v>
      </c>
      <c r="N859" s="609">
        <v>1</v>
      </c>
      <c r="O859" s="605">
        <f t="shared" si="565"/>
        <v>334.4</v>
      </c>
      <c r="P859" s="605">
        <f t="shared" si="566"/>
        <v>80.56</v>
      </c>
      <c r="Q859" s="607">
        <f t="shared" si="570"/>
        <v>414.96</v>
      </c>
    </row>
    <row r="860" spans="1:17" x14ac:dyDescent="0.25">
      <c r="A860" s="603" t="s">
        <v>382</v>
      </c>
      <c r="B860" s="1757">
        <v>12</v>
      </c>
      <c r="C860" s="604">
        <f t="shared" si="563"/>
        <v>7.5471698113207544E-2</v>
      </c>
      <c r="D860" s="605">
        <v>3.8</v>
      </c>
      <c r="E860" s="605">
        <f t="shared" si="575"/>
        <v>45.6</v>
      </c>
      <c r="F860" s="609">
        <v>0.3</v>
      </c>
      <c r="G860" s="605">
        <f t="shared" si="576"/>
        <v>13.68</v>
      </c>
      <c r="H860" s="605">
        <f t="shared" si="564"/>
        <v>3.3</v>
      </c>
      <c r="I860" s="607">
        <f t="shared" si="577"/>
        <v>16.98</v>
      </c>
      <c r="J860" s="739">
        <v>108</v>
      </c>
      <c r="K860" s="604">
        <f t="shared" si="578"/>
        <v>0.67924528301886788</v>
      </c>
      <c r="L860" s="605">
        <v>3.8</v>
      </c>
      <c r="M860" s="605">
        <f t="shared" si="571"/>
        <v>410.4</v>
      </c>
      <c r="N860" s="609">
        <v>1</v>
      </c>
      <c r="O860" s="605">
        <f t="shared" si="565"/>
        <v>410.4</v>
      </c>
      <c r="P860" s="605">
        <f t="shared" si="566"/>
        <v>98.87</v>
      </c>
      <c r="Q860" s="607">
        <f t="shared" si="570"/>
        <v>509.27</v>
      </c>
    </row>
    <row r="861" spans="1:17" x14ac:dyDescent="0.25">
      <c r="A861" s="603" t="s">
        <v>382</v>
      </c>
      <c r="B861" s="1757">
        <v>40</v>
      </c>
      <c r="C861" s="604">
        <f t="shared" ref="C861:C862" si="579">B861/159</f>
        <v>0.25157232704402516</v>
      </c>
      <c r="D861" s="605">
        <v>3.8</v>
      </c>
      <c r="E861" s="605">
        <f>C861*D861*159</f>
        <v>151.99999999999997</v>
      </c>
      <c r="F861" s="606">
        <v>0.3</v>
      </c>
      <c r="G861" s="605">
        <f t="shared" si="576"/>
        <v>45.6</v>
      </c>
      <c r="H861" s="605">
        <f t="shared" ref="H861:H862" si="580">ROUND(G861*0.2409,2)</f>
        <v>10.99</v>
      </c>
      <c r="I861" s="607">
        <f t="shared" si="577"/>
        <v>56.59</v>
      </c>
      <c r="J861" s="739">
        <v>46</v>
      </c>
      <c r="K861" s="604">
        <f t="shared" si="578"/>
        <v>0.28930817610062892</v>
      </c>
      <c r="L861" s="605">
        <v>3.8</v>
      </c>
      <c r="M861" s="605">
        <f t="shared" si="571"/>
        <v>174.79999999999998</v>
      </c>
      <c r="N861" s="606">
        <v>1</v>
      </c>
      <c r="O861" s="605">
        <f t="shared" ref="O861:O862" si="581">ROUND(M861*N861,2)</f>
        <v>174.8</v>
      </c>
      <c r="P861" s="605">
        <f t="shared" ref="P861:P862" si="582">ROUND(O861*0.2409,2)</f>
        <v>42.11</v>
      </c>
      <c r="Q861" s="607">
        <f t="shared" si="570"/>
        <v>216.91000000000003</v>
      </c>
    </row>
    <row r="862" spans="1:17" ht="17.25" thickBot="1" x14ac:dyDescent="0.3">
      <c r="A862" s="613" t="s">
        <v>1983</v>
      </c>
      <c r="B862" s="1757">
        <v>40</v>
      </c>
      <c r="C862" s="604">
        <f t="shared" si="579"/>
        <v>0.25157232704402516</v>
      </c>
      <c r="D862" s="605">
        <v>900</v>
      </c>
      <c r="E862" s="605">
        <f>C862*D862</f>
        <v>226.41509433962264</v>
      </c>
      <c r="F862" s="606">
        <v>0.3</v>
      </c>
      <c r="G862" s="605">
        <f t="shared" si="576"/>
        <v>67.92</v>
      </c>
      <c r="H862" s="605">
        <f t="shared" si="580"/>
        <v>16.36</v>
      </c>
      <c r="I862" s="607">
        <f t="shared" si="577"/>
        <v>84.28</v>
      </c>
      <c r="J862" s="739">
        <v>111.00107999999999</v>
      </c>
      <c r="K862" s="604">
        <f t="shared" si="578"/>
        <v>0.69811999999999996</v>
      </c>
      <c r="L862" s="605">
        <v>900</v>
      </c>
      <c r="M862" s="605">
        <f>K862*L862</f>
        <v>628.30799999999999</v>
      </c>
      <c r="N862" s="606">
        <v>1</v>
      </c>
      <c r="O862" s="605">
        <f t="shared" si="581"/>
        <v>628.30999999999995</v>
      </c>
      <c r="P862" s="605">
        <f t="shared" si="582"/>
        <v>151.36000000000001</v>
      </c>
      <c r="Q862" s="607">
        <f t="shared" si="570"/>
        <v>779.67</v>
      </c>
    </row>
    <row r="863" spans="1:17" ht="17.25" thickBot="1" x14ac:dyDescent="0.3">
      <c r="A863" s="597" t="s">
        <v>1984</v>
      </c>
      <c r="B863" s="1755">
        <f>B864+B869+B871</f>
        <v>0</v>
      </c>
      <c r="C863" s="1732">
        <f>C864+C869+C871</f>
        <v>0</v>
      </c>
      <c r="D863" s="1726"/>
      <c r="E863" s="1726"/>
      <c r="F863" s="1736"/>
      <c r="G863" s="1726">
        <f>G864+G869+G871</f>
        <v>0</v>
      </c>
      <c r="H863" s="1726">
        <f t="shared" ref="H863" si="583">H864+H869+H871</f>
        <v>0</v>
      </c>
      <c r="I863" s="1727">
        <f t="shared" ref="I863" si="584">I864+I869+I871</f>
        <v>0</v>
      </c>
      <c r="J863" s="1725">
        <f>J864+J869+J871</f>
        <v>175.99929</v>
      </c>
      <c r="K863" s="1732">
        <f>K864+K869+K871</f>
        <v>1.1069137735849055</v>
      </c>
      <c r="L863" s="1726"/>
      <c r="M863" s="1726"/>
      <c r="N863" s="1736"/>
      <c r="O863" s="1726">
        <f>O864+O869+O871</f>
        <v>802.36000000000013</v>
      </c>
      <c r="P863" s="1726">
        <f t="shared" ref="P863:Q863" si="585">P864+P869+P871</f>
        <v>193.3</v>
      </c>
      <c r="Q863" s="1727">
        <f t="shared" si="585"/>
        <v>995.66000000000008</v>
      </c>
    </row>
    <row r="864" spans="1:17" ht="49.5" x14ac:dyDescent="0.25">
      <c r="A864" s="734" t="s">
        <v>9</v>
      </c>
      <c r="B864" s="1756">
        <f>SUM(B865:B868)</f>
        <v>0</v>
      </c>
      <c r="C864" s="1729">
        <f>SUM(C865:C868)</f>
        <v>0</v>
      </c>
      <c r="D864" s="1730"/>
      <c r="E864" s="1730"/>
      <c r="F864" s="1734"/>
      <c r="G864" s="1730">
        <f>SUM(G865:G868)</f>
        <v>0</v>
      </c>
      <c r="H864" s="1730">
        <f t="shared" ref="H864" si="586">SUM(H865:H868)</f>
        <v>0</v>
      </c>
      <c r="I864" s="1735">
        <f t="shared" ref="I864" si="587">SUM(I865:I868)</f>
        <v>0</v>
      </c>
      <c r="J864" s="1728">
        <f>SUM(J865:J868)</f>
        <v>79.999290000000002</v>
      </c>
      <c r="K864" s="1729">
        <f>SUM(K865:K868)</f>
        <v>0.50314018867924526</v>
      </c>
      <c r="L864" s="1730"/>
      <c r="M864" s="1730"/>
      <c r="N864" s="1734"/>
      <c r="O864" s="1730">
        <f>SUM(O865:O868)</f>
        <v>470.44</v>
      </c>
      <c r="P864" s="1730">
        <f t="shared" ref="P864:Q864" si="588">SUM(P865:P868)</f>
        <v>113.34</v>
      </c>
      <c r="Q864" s="1735">
        <f t="shared" si="588"/>
        <v>583.78</v>
      </c>
    </row>
    <row r="865" spans="1:17" x14ac:dyDescent="0.25">
      <c r="A865" s="603" t="s">
        <v>1278</v>
      </c>
      <c r="B865" s="741"/>
      <c r="C865" s="604"/>
      <c r="D865" s="605"/>
      <c r="E865" s="605"/>
      <c r="F865" s="606"/>
      <c r="G865" s="605"/>
      <c r="H865" s="605"/>
      <c r="I865" s="607"/>
      <c r="J865" s="739">
        <v>24</v>
      </c>
      <c r="K865" s="604">
        <f t="shared" ref="K865:K873" si="589">J865/159</f>
        <v>0.15094339622641509</v>
      </c>
      <c r="L865" s="605">
        <v>5.9409999999999998</v>
      </c>
      <c r="M865" s="605">
        <f t="shared" ref="M865:M873" si="590">K865*L865*159</f>
        <v>142.584</v>
      </c>
      <c r="N865" s="606">
        <v>1</v>
      </c>
      <c r="O865" s="605">
        <f t="shared" ref="O865:O868" si="591">ROUND(M865*N865,2)</f>
        <v>142.58000000000001</v>
      </c>
      <c r="P865" s="605">
        <f t="shared" ref="P865:P873" si="592">ROUND(O865*0.2409,2)</f>
        <v>34.35</v>
      </c>
      <c r="Q865" s="607">
        <f t="shared" ref="Q865:Q868" si="593">O865+P865</f>
        <v>176.93</v>
      </c>
    </row>
    <row r="866" spans="1:17" x14ac:dyDescent="0.25">
      <c r="A866" s="603" t="s">
        <v>1278</v>
      </c>
      <c r="B866" s="741"/>
      <c r="C866" s="604"/>
      <c r="D866" s="605"/>
      <c r="E866" s="605"/>
      <c r="F866" s="606"/>
      <c r="G866" s="605"/>
      <c r="H866" s="605"/>
      <c r="I866" s="607"/>
      <c r="J866" s="739">
        <v>24</v>
      </c>
      <c r="K866" s="604">
        <f t="shared" si="589"/>
        <v>0.15094339622641509</v>
      </c>
      <c r="L866" s="605">
        <v>5.9409999999999998</v>
      </c>
      <c r="M866" s="605">
        <f t="shared" si="590"/>
        <v>142.584</v>
      </c>
      <c r="N866" s="606">
        <v>1</v>
      </c>
      <c r="O866" s="605">
        <f t="shared" si="591"/>
        <v>142.58000000000001</v>
      </c>
      <c r="P866" s="605">
        <f t="shared" si="592"/>
        <v>34.35</v>
      </c>
      <c r="Q866" s="607">
        <f t="shared" si="593"/>
        <v>176.93</v>
      </c>
    </row>
    <row r="867" spans="1:17" x14ac:dyDescent="0.25">
      <c r="A867" s="603" t="s">
        <v>1278</v>
      </c>
      <c r="B867" s="741"/>
      <c r="C867" s="604"/>
      <c r="D867" s="605"/>
      <c r="E867" s="605"/>
      <c r="F867" s="606"/>
      <c r="G867" s="605"/>
      <c r="H867" s="605"/>
      <c r="I867" s="607"/>
      <c r="J867" s="739">
        <v>7.9992900000000002</v>
      </c>
      <c r="K867" s="604">
        <f t="shared" si="589"/>
        <v>5.0310000000000001E-2</v>
      </c>
      <c r="L867" s="605">
        <v>5.9409999999999998</v>
      </c>
      <c r="M867" s="605">
        <f t="shared" si="590"/>
        <v>47.523781889999995</v>
      </c>
      <c r="N867" s="606">
        <v>1</v>
      </c>
      <c r="O867" s="605">
        <f t="shared" si="591"/>
        <v>47.52</v>
      </c>
      <c r="P867" s="605">
        <f t="shared" si="592"/>
        <v>11.45</v>
      </c>
      <c r="Q867" s="607">
        <f t="shared" si="593"/>
        <v>58.97</v>
      </c>
    </row>
    <row r="868" spans="1:17" ht="17.25" thickBot="1" x14ac:dyDescent="0.3">
      <c r="A868" s="599" t="s">
        <v>1278</v>
      </c>
      <c r="B868" s="741"/>
      <c r="C868" s="604"/>
      <c r="D868" s="605"/>
      <c r="E868" s="605"/>
      <c r="F868" s="606"/>
      <c r="G868" s="605"/>
      <c r="H868" s="605"/>
      <c r="I868" s="607"/>
      <c r="J868" s="739">
        <v>24</v>
      </c>
      <c r="K868" s="604">
        <f t="shared" si="589"/>
        <v>0.15094339622641509</v>
      </c>
      <c r="L868" s="605">
        <v>5.74</v>
      </c>
      <c r="M868" s="605">
        <f t="shared" si="590"/>
        <v>137.76</v>
      </c>
      <c r="N868" s="606">
        <v>1</v>
      </c>
      <c r="O868" s="605">
        <f t="shared" si="591"/>
        <v>137.76</v>
      </c>
      <c r="P868" s="605">
        <f t="shared" si="592"/>
        <v>33.19</v>
      </c>
      <c r="Q868" s="607">
        <f t="shared" si="593"/>
        <v>170.95</v>
      </c>
    </row>
    <row r="869" spans="1:17" ht="49.5" x14ac:dyDescent="0.25">
      <c r="A869" s="734" t="s">
        <v>1900</v>
      </c>
      <c r="B869" s="1756">
        <f>SUM(B870)</f>
        <v>0</v>
      </c>
      <c r="C869" s="1729">
        <f>SUM(C870)</f>
        <v>0</v>
      </c>
      <c r="D869" s="1730"/>
      <c r="E869" s="1730"/>
      <c r="F869" s="1734"/>
      <c r="G869" s="1730">
        <f>SUM(G870)</f>
        <v>0</v>
      </c>
      <c r="H869" s="1730">
        <f t="shared" ref="H869" si="594">SUM(H870)</f>
        <v>0</v>
      </c>
      <c r="I869" s="1735">
        <f t="shared" ref="I869" si="595">SUM(I870)</f>
        <v>0</v>
      </c>
      <c r="J869" s="1728">
        <f>SUM(J870)</f>
        <v>24</v>
      </c>
      <c r="K869" s="1729">
        <f>SUM(K870)</f>
        <v>0.15094339622641509</v>
      </c>
      <c r="L869" s="1730"/>
      <c r="M869" s="1730"/>
      <c r="N869" s="1734"/>
      <c r="O869" s="1730">
        <f>SUM(O870)</f>
        <v>90</v>
      </c>
      <c r="P869" s="1730">
        <f t="shared" ref="P869:Q869" si="596">SUM(P870)</f>
        <v>21.68</v>
      </c>
      <c r="Q869" s="1735">
        <f t="shared" si="596"/>
        <v>111.68</v>
      </c>
    </row>
    <row r="870" spans="1:17" ht="17.25" thickBot="1" x14ac:dyDescent="0.3">
      <c r="A870" s="599" t="s">
        <v>193</v>
      </c>
      <c r="B870" s="741"/>
      <c r="C870" s="604"/>
      <c r="D870" s="605"/>
      <c r="E870" s="605"/>
      <c r="F870" s="606"/>
      <c r="G870" s="605"/>
      <c r="H870" s="605"/>
      <c r="I870" s="607"/>
      <c r="J870" s="739">
        <v>24</v>
      </c>
      <c r="K870" s="604">
        <f t="shared" si="589"/>
        <v>0.15094339622641509</v>
      </c>
      <c r="L870" s="605">
        <v>3.75</v>
      </c>
      <c r="M870" s="605">
        <f t="shared" si="590"/>
        <v>90</v>
      </c>
      <c r="N870" s="606">
        <v>1</v>
      </c>
      <c r="O870" s="605">
        <f t="shared" ref="O870" si="597">ROUND(M870*N870,2)</f>
        <v>90</v>
      </c>
      <c r="P870" s="605">
        <f t="shared" si="592"/>
        <v>21.68</v>
      </c>
      <c r="Q870" s="607">
        <f t="shared" ref="Q870" si="598">O870+P870</f>
        <v>111.68</v>
      </c>
    </row>
    <row r="871" spans="1:17" ht="33" x14ac:dyDescent="0.25">
      <c r="A871" s="734" t="s">
        <v>8</v>
      </c>
      <c r="B871" s="1756">
        <f>SUM(B872:B873)</f>
        <v>0</v>
      </c>
      <c r="C871" s="1729">
        <f>SUM(C872:C873)</f>
        <v>0</v>
      </c>
      <c r="D871" s="1730"/>
      <c r="E871" s="1730"/>
      <c r="F871" s="1734"/>
      <c r="G871" s="1730">
        <f>SUM(G872:G873)</f>
        <v>0</v>
      </c>
      <c r="H871" s="1730">
        <f>SUM(H872:H873)</f>
        <v>0</v>
      </c>
      <c r="I871" s="1735">
        <f>SUM(I872:I873)</f>
        <v>0</v>
      </c>
      <c r="J871" s="1728">
        <f>SUM(J872:J873)</f>
        <v>72</v>
      </c>
      <c r="K871" s="1729">
        <f>SUM(K872:K873)</f>
        <v>0.45283018867924529</v>
      </c>
      <c r="L871" s="1730"/>
      <c r="M871" s="1730"/>
      <c r="N871" s="1734"/>
      <c r="O871" s="1730">
        <f>SUM(O872:O873)</f>
        <v>241.92000000000002</v>
      </c>
      <c r="P871" s="1730">
        <f>SUM(P872:P873)</f>
        <v>58.28</v>
      </c>
      <c r="Q871" s="1735">
        <f>SUM(Q872:Q873)</f>
        <v>300.2</v>
      </c>
    </row>
    <row r="872" spans="1:17" x14ac:dyDescent="0.25">
      <c r="A872" s="603" t="s">
        <v>182</v>
      </c>
      <c r="B872" s="741"/>
      <c r="C872" s="604"/>
      <c r="D872" s="605"/>
      <c r="E872" s="605"/>
      <c r="F872" s="606"/>
      <c r="G872" s="605"/>
      <c r="H872" s="605"/>
      <c r="I872" s="607"/>
      <c r="J872" s="739">
        <v>24</v>
      </c>
      <c r="K872" s="604">
        <f t="shared" si="589"/>
        <v>0.15094339622641509</v>
      </c>
      <c r="L872" s="605">
        <v>3.36</v>
      </c>
      <c r="M872" s="605">
        <f t="shared" si="590"/>
        <v>80.639999999999986</v>
      </c>
      <c r="N872" s="606">
        <v>1</v>
      </c>
      <c r="O872" s="605">
        <f t="shared" ref="O872:O873" si="599">ROUND(M872*N872,2)</f>
        <v>80.64</v>
      </c>
      <c r="P872" s="605">
        <f t="shared" si="592"/>
        <v>19.43</v>
      </c>
      <c r="Q872" s="607">
        <f t="shared" ref="Q872:Q873" si="600">O872+P872</f>
        <v>100.07</v>
      </c>
    </row>
    <row r="873" spans="1:17" ht="17.25" thickBot="1" x14ac:dyDescent="0.3">
      <c r="A873" s="599" t="s">
        <v>182</v>
      </c>
      <c r="B873" s="741"/>
      <c r="C873" s="604"/>
      <c r="D873" s="605"/>
      <c r="E873" s="605"/>
      <c r="F873" s="606"/>
      <c r="G873" s="605"/>
      <c r="H873" s="605"/>
      <c r="I873" s="607"/>
      <c r="J873" s="739">
        <v>48</v>
      </c>
      <c r="K873" s="604">
        <f t="shared" si="589"/>
        <v>0.30188679245283018</v>
      </c>
      <c r="L873" s="605">
        <v>3.36</v>
      </c>
      <c r="M873" s="605">
        <f t="shared" si="590"/>
        <v>161.27999999999997</v>
      </c>
      <c r="N873" s="606">
        <v>1</v>
      </c>
      <c r="O873" s="605">
        <f t="shared" si="599"/>
        <v>161.28</v>
      </c>
      <c r="P873" s="605">
        <f t="shared" si="592"/>
        <v>38.85</v>
      </c>
      <c r="Q873" s="607">
        <f t="shared" si="600"/>
        <v>200.13</v>
      </c>
    </row>
    <row r="874" spans="1:17" ht="17.25" thickBot="1" x14ac:dyDescent="0.3">
      <c r="A874" s="621" t="s">
        <v>1985</v>
      </c>
      <c r="B874" s="1755">
        <f>B875+B877</f>
        <v>0</v>
      </c>
      <c r="C874" s="1732">
        <f>C875+C877</f>
        <v>0</v>
      </c>
      <c r="D874" s="1726"/>
      <c r="E874" s="1726"/>
      <c r="F874" s="1736"/>
      <c r="G874" s="1726">
        <f>G875+G877</f>
        <v>0</v>
      </c>
      <c r="H874" s="1726">
        <f t="shared" ref="H874" si="601">H875+H877</f>
        <v>0</v>
      </c>
      <c r="I874" s="1727">
        <f t="shared" ref="I874" si="602">I875+I877</f>
        <v>0</v>
      </c>
      <c r="J874" s="1725">
        <f>J875+J877</f>
        <v>23.999448999999998</v>
      </c>
      <c r="K874" s="1732">
        <f>K875+K877</f>
        <v>0.15093993081761006</v>
      </c>
      <c r="L874" s="1726"/>
      <c r="M874" s="1726"/>
      <c r="N874" s="1736"/>
      <c r="O874" s="1726">
        <f>O875+O877</f>
        <v>101.28</v>
      </c>
      <c r="P874" s="1726">
        <f t="shared" ref="P874:Q874" si="603">P875+P877</f>
        <v>24.41</v>
      </c>
      <c r="Q874" s="1727">
        <f t="shared" si="603"/>
        <v>125.69</v>
      </c>
    </row>
    <row r="875" spans="1:17" ht="49.5" x14ac:dyDescent="0.25">
      <c r="A875" s="734" t="s">
        <v>9</v>
      </c>
      <c r="B875" s="1756">
        <f>SUM(B876)</f>
        <v>0</v>
      </c>
      <c r="C875" s="1729">
        <f>SUM(C876)</f>
        <v>0</v>
      </c>
      <c r="D875" s="1730"/>
      <c r="E875" s="1730"/>
      <c r="F875" s="1734"/>
      <c r="G875" s="1730">
        <f>SUM(G876)</f>
        <v>0</v>
      </c>
      <c r="H875" s="1730">
        <f t="shared" ref="H875" si="604">SUM(H876)</f>
        <v>0</v>
      </c>
      <c r="I875" s="1735">
        <f t="shared" ref="I875" si="605">SUM(I876)</f>
        <v>0</v>
      </c>
      <c r="J875" s="1728">
        <f>SUM(J876)</f>
        <v>7.9994490000000003</v>
      </c>
      <c r="K875" s="1729">
        <f>SUM(K876)</f>
        <v>5.0311000000000002E-2</v>
      </c>
      <c r="L875" s="1730"/>
      <c r="M875" s="1730"/>
      <c r="N875" s="1734"/>
      <c r="O875" s="1730">
        <f>SUM(O876)</f>
        <v>47.52</v>
      </c>
      <c r="P875" s="1730">
        <f t="shared" ref="P875:Q875" si="606">SUM(P876)</f>
        <v>11.45</v>
      </c>
      <c r="Q875" s="1735">
        <f t="shared" si="606"/>
        <v>58.97</v>
      </c>
    </row>
    <row r="876" spans="1:17" ht="17.25" thickBot="1" x14ac:dyDescent="0.3">
      <c r="A876" s="603" t="s">
        <v>1278</v>
      </c>
      <c r="B876" s="741"/>
      <c r="C876" s="604"/>
      <c r="D876" s="605"/>
      <c r="E876" s="605"/>
      <c r="F876" s="606"/>
      <c r="G876" s="605"/>
      <c r="H876" s="605"/>
      <c r="I876" s="607"/>
      <c r="J876" s="739">
        <v>7.9994490000000003</v>
      </c>
      <c r="K876" s="604">
        <f t="shared" ref="K876" si="607">J876/159</f>
        <v>5.0311000000000002E-2</v>
      </c>
      <c r="L876" s="605">
        <v>5.9409999999999998</v>
      </c>
      <c r="M876" s="605">
        <f t="shared" ref="M876" si="608">K876*L876*159</f>
        <v>47.524726508999997</v>
      </c>
      <c r="N876" s="606">
        <v>1</v>
      </c>
      <c r="O876" s="605">
        <f t="shared" ref="O876" si="609">ROUND(M876*N876,2)</f>
        <v>47.52</v>
      </c>
      <c r="P876" s="605">
        <f t="shared" ref="P876" si="610">ROUND(O876*0.2409,2)</f>
        <v>11.45</v>
      </c>
      <c r="Q876" s="607">
        <f t="shared" ref="Q876" si="611">O876+P876</f>
        <v>58.97</v>
      </c>
    </row>
    <row r="877" spans="1:17" ht="33" x14ac:dyDescent="0.25">
      <c r="A877" s="734" t="s">
        <v>8</v>
      </c>
      <c r="B877" s="1756">
        <f>SUM(B878:B879)</f>
        <v>0</v>
      </c>
      <c r="C877" s="1729">
        <f>SUM(C878:C879)</f>
        <v>0</v>
      </c>
      <c r="D877" s="1730"/>
      <c r="E877" s="1730"/>
      <c r="F877" s="1734"/>
      <c r="G877" s="1730">
        <f>SUM(G878:G879)</f>
        <v>0</v>
      </c>
      <c r="H877" s="1730">
        <f t="shared" ref="H877" si="612">SUM(H878:H879)</f>
        <v>0</v>
      </c>
      <c r="I877" s="1735">
        <f t="shared" ref="I877" si="613">SUM(I878:I879)</f>
        <v>0</v>
      </c>
      <c r="J877" s="1728">
        <f>SUM(J878:J879)</f>
        <v>16</v>
      </c>
      <c r="K877" s="1729">
        <f>SUM(K878:K879)</f>
        <v>0.10062893081761007</v>
      </c>
      <c r="L877" s="1730"/>
      <c r="M877" s="1730"/>
      <c r="N877" s="1734"/>
      <c r="O877" s="1730">
        <f>SUM(O878:O879)</f>
        <v>53.76</v>
      </c>
      <c r="P877" s="1730">
        <f t="shared" ref="P877:Q877" si="614">SUM(P878:P879)</f>
        <v>12.96</v>
      </c>
      <c r="Q877" s="1735">
        <f t="shared" si="614"/>
        <v>66.72</v>
      </c>
    </row>
    <row r="878" spans="1:17" x14ac:dyDescent="0.25">
      <c r="A878" s="603" t="s">
        <v>182</v>
      </c>
      <c r="B878" s="741"/>
      <c r="C878" s="604"/>
      <c r="D878" s="605"/>
      <c r="E878" s="605"/>
      <c r="F878" s="606"/>
      <c r="G878" s="605"/>
      <c r="H878" s="605"/>
      <c r="I878" s="607"/>
      <c r="J878" s="739">
        <v>8</v>
      </c>
      <c r="K878" s="604">
        <f t="shared" ref="K878:K879" si="615">J878/159</f>
        <v>5.0314465408805034E-2</v>
      </c>
      <c r="L878" s="605">
        <v>3.36</v>
      </c>
      <c r="M878" s="605">
        <f t="shared" ref="M878:M879" si="616">K878*L878*159</f>
        <v>26.880000000000003</v>
      </c>
      <c r="N878" s="606">
        <v>1</v>
      </c>
      <c r="O878" s="605">
        <f t="shared" ref="O878:O879" si="617">ROUND(M878*N878,2)</f>
        <v>26.88</v>
      </c>
      <c r="P878" s="605">
        <f t="shared" ref="P878:P879" si="618">ROUND(O878*0.2409,2)</f>
        <v>6.48</v>
      </c>
      <c r="Q878" s="607">
        <f t="shared" ref="Q878:Q879" si="619">O878+P878</f>
        <v>33.36</v>
      </c>
    </row>
    <row r="879" spans="1:17" ht="17.25" thickBot="1" x14ac:dyDescent="0.3">
      <c r="A879" s="599" t="s">
        <v>182</v>
      </c>
      <c r="B879" s="741"/>
      <c r="C879" s="604"/>
      <c r="D879" s="605"/>
      <c r="E879" s="605"/>
      <c r="F879" s="606"/>
      <c r="G879" s="605"/>
      <c r="H879" s="605"/>
      <c r="I879" s="607"/>
      <c r="J879" s="739">
        <v>8</v>
      </c>
      <c r="K879" s="604">
        <f t="shared" si="615"/>
        <v>5.0314465408805034E-2</v>
      </c>
      <c r="L879" s="605">
        <v>3.36</v>
      </c>
      <c r="M879" s="605">
        <f t="shared" si="616"/>
        <v>26.880000000000003</v>
      </c>
      <c r="N879" s="606">
        <v>1</v>
      </c>
      <c r="O879" s="605">
        <f t="shared" si="617"/>
        <v>26.88</v>
      </c>
      <c r="P879" s="605">
        <f t="shared" si="618"/>
        <v>6.48</v>
      </c>
      <c r="Q879" s="607">
        <f t="shared" si="619"/>
        <v>33.36</v>
      </c>
    </row>
    <row r="880" spans="1:17" ht="17.25" thickBot="1" x14ac:dyDescent="0.3">
      <c r="A880" s="621" t="s">
        <v>1986</v>
      </c>
      <c r="B880" s="1755">
        <f>B881+B885</f>
        <v>0</v>
      </c>
      <c r="C880" s="1732">
        <f>C881+C885</f>
        <v>0</v>
      </c>
      <c r="D880" s="1726"/>
      <c r="E880" s="1726"/>
      <c r="F880" s="1736"/>
      <c r="G880" s="1726">
        <f>G881+G885</f>
        <v>0</v>
      </c>
      <c r="H880" s="1726">
        <f t="shared" ref="H880" si="620">H881+H885</f>
        <v>0</v>
      </c>
      <c r="I880" s="1727">
        <f t="shared" ref="I880" si="621">I881+I885</f>
        <v>0</v>
      </c>
      <c r="J880" s="1725">
        <f>J881+J885</f>
        <v>73.249986199999995</v>
      </c>
      <c r="K880" s="1732">
        <f>K881+K885</f>
        <v>0.46069173710691824</v>
      </c>
      <c r="L880" s="1726"/>
      <c r="M880" s="1726"/>
      <c r="N880" s="1736"/>
      <c r="O880" s="1726">
        <f>O881+O885</f>
        <v>337.88</v>
      </c>
      <c r="P880" s="1726">
        <f t="shared" ref="P880:Q880" si="622">P881+P885</f>
        <v>81.400000000000006</v>
      </c>
      <c r="Q880" s="1727">
        <f t="shared" si="622"/>
        <v>419.28</v>
      </c>
    </row>
    <row r="881" spans="1:17" ht="49.5" x14ac:dyDescent="0.25">
      <c r="A881" s="734" t="s">
        <v>9</v>
      </c>
      <c r="B881" s="1756">
        <f>SUM(B882:B884)</f>
        <v>0</v>
      </c>
      <c r="C881" s="1729">
        <f>SUM(C882:C884)</f>
        <v>0</v>
      </c>
      <c r="D881" s="1730"/>
      <c r="E881" s="1730"/>
      <c r="F881" s="1734"/>
      <c r="G881" s="1730">
        <f>SUM(G882:G884)</f>
        <v>0</v>
      </c>
      <c r="H881" s="1730">
        <f t="shared" ref="H881" si="623">SUM(H882:H884)</f>
        <v>0</v>
      </c>
      <c r="I881" s="1735">
        <f t="shared" ref="I881" si="624">SUM(I882:I884)</f>
        <v>0</v>
      </c>
      <c r="J881" s="1728">
        <f>SUM(J882:J884)</f>
        <v>37.249986199999995</v>
      </c>
      <c r="K881" s="1729">
        <f>SUM(K882:K884)</f>
        <v>0.2342766427672956</v>
      </c>
      <c r="L881" s="1730"/>
      <c r="M881" s="1730"/>
      <c r="N881" s="1734"/>
      <c r="O881" s="1730">
        <f>SUM(O882:O884)</f>
        <v>216.92000000000002</v>
      </c>
      <c r="P881" s="1730">
        <f t="shared" ref="P881:Q881" si="625">SUM(P882:P884)</f>
        <v>52.260000000000005</v>
      </c>
      <c r="Q881" s="1735">
        <f t="shared" si="625"/>
        <v>269.18</v>
      </c>
    </row>
    <row r="882" spans="1:17" x14ac:dyDescent="0.25">
      <c r="A882" s="603" t="s">
        <v>692</v>
      </c>
      <c r="B882" s="741"/>
      <c r="C882" s="604"/>
      <c r="D882" s="605"/>
      <c r="E882" s="605"/>
      <c r="F882" s="606"/>
      <c r="G882" s="605"/>
      <c r="H882" s="605"/>
      <c r="I882" s="607"/>
      <c r="J882" s="739">
        <v>4.4999861999999995</v>
      </c>
      <c r="K882" s="604">
        <f t="shared" ref="K882:K887" si="626">J882/159</f>
        <v>2.8301799999999998E-2</v>
      </c>
      <c r="L882" s="605">
        <v>4.97</v>
      </c>
      <c r="M882" s="605">
        <f t="shared" ref="M882:M884" si="627">K882*L882*159</f>
        <v>22.364931413999997</v>
      </c>
      <c r="N882" s="606">
        <v>1</v>
      </c>
      <c r="O882" s="605">
        <f t="shared" ref="O882:O884" si="628">ROUND(M882*N882,2)</f>
        <v>22.36</v>
      </c>
      <c r="P882" s="605">
        <f t="shared" ref="P882:P884" si="629">ROUND(O882*0.2409,2)</f>
        <v>5.39</v>
      </c>
      <c r="Q882" s="607">
        <f t="shared" ref="Q882:Q884" si="630">O882+P882</f>
        <v>27.75</v>
      </c>
    </row>
    <row r="883" spans="1:17" x14ac:dyDescent="0.25">
      <c r="A883" s="603" t="s">
        <v>1278</v>
      </c>
      <c r="B883" s="741"/>
      <c r="C883" s="604"/>
      <c r="D883" s="605"/>
      <c r="E883" s="605"/>
      <c r="F883" s="606"/>
      <c r="G883" s="605"/>
      <c r="H883" s="605"/>
      <c r="I883" s="607"/>
      <c r="J883" s="739">
        <v>8.75</v>
      </c>
      <c r="K883" s="604">
        <f t="shared" si="626"/>
        <v>5.5031446540880505E-2</v>
      </c>
      <c r="L883" s="605">
        <v>5.9409999999999998</v>
      </c>
      <c r="M883" s="605">
        <f t="shared" si="627"/>
        <v>51.983749999999993</v>
      </c>
      <c r="N883" s="606">
        <v>1</v>
      </c>
      <c r="O883" s="605">
        <f t="shared" si="628"/>
        <v>51.98</v>
      </c>
      <c r="P883" s="605">
        <f t="shared" si="629"/>
        <v>12.52</v>
      </c>
      <c r="Q883" s="607">
        <f t="shared" si="630"/>
        <v>64.5</v>
      </c>
    </row>
    <row r="884" spans="1:17" ht="17.25" thickBot="1" x14ac:dyDescent="0.3">
      <c r="A884" s="599" t="s">
        <v>1278</v>
      </c>
      <c r="B884" s="741"/>
      <c r="C884" s="604"/>
      <c r="D884" s="605"/>
      <c r="E884" s="605"/>
      <c r="F884" s="606"/>
      <c r="G884" s="605"/>
      <c r="H884" s="605"/>
      <c r="I884" s="607"/>
      <c r="J884" s="739">
        <v>24</v>
      </c>
      <c r="K884" s="604">
        <f t="shared" si="626"/>
        <v>0.15094339622641509</v>
      </c>
      <c r="L884" s="605">
        <v>5.9409999999999998</v>
      </c>
      <c r="M884" s="605">
        <f t="shared" si="627"/>
        <v>142.584</v>
      </c>
      <c r="N884" s="606">
        <v>1</v>
      </c>
      <c r="O884" s="605">
        <f t="shared" si="628"/>
        <v>142.58000000000001</v>
      </c>
      <c r="P884" s="605">
        <f t="shared" si="629"/>
        <v>34.35</v>
      </c>
      <c r="Q884" s="607">
        <f t="shared" si="630"/>
        <v>176.93</v>
      </c>
    </row>
    <row r="885" spans="1:17" ht="33" x14ac:dyDescent="0.25">
      <c r="A885" s="734" t="s">
        <v>8</v>
      </c>
      <c r="B885" s="1756">
        <f>SUM(B886:B887)</f>
        <v>0</v>
      </c>
      <c r="C885" s="1729">
        <f>SUM(C886:C887)</f>
        <v>0</v>
      </c>
      <c r="D885" s="1730"/>
      <c r="E885" s="1730"/>
      <c r="F885" s="1734"/>
      <c r="G885" s="1730">
        <f>SUM(G886:G887)</f>
        <v>0</v>
      </c>
      <c r="H885" s="1730">
        <f t="shared" ref="H885" si="631">SUM(H886:H887)</f>
        <v>0</v>
      </c>
      <c r="I885" s="1735">
        <f t="shared" ref="I885" si="632">SUM(I886:I887)</f>
        <v>0</v>
      </c>
      <c r="J885" s="1728">
        <f>SUM(J886:J887)</f>
        <v>36</v>
      </c>
      <c r="K885" s="1729">
        <f>SUM(K886:K887)</f>
        <v>0.22641509433962265</v>
      </c>
      <c r="L885" s="1730"/>
      <c r="M885" s="1730"/>
      <c r="N885" s="1734"/>
      <c r="O885" s="1730">
        <f>SUM(O886:O887)</f>
        <v>120.96000000000001</v>
      </c>
      <c r="P885" s="1730">
        <f t="shared" ref="P885:Q885" si="633">SUM(P886:P887)</f>
        <v>29.14</v>
      </c>
      <c r="Q885" s="1735">
        <f t="shared" si="633"/>
        <v>150.1</v>
      </c>
    </row>
    <row r="886" spans="1:17" x14ac:dyDescent="0.25">
      <c r="A886" s="603" t="s">
        <v>182</v>
      </c>
      <c r="B886" s="741"/>
      <c r="C886" s="604"/>
      <c r="D886" s="605"/>
      <c r="E886" s="605"/>
      <c r="F886" s="606"/>
      <c r="G886" s="605"/>
      <c r="H886" s="605"/>
      <c r="I886" s="607"/>
      <c r="J886" s="739">
        <v>24</v>
      </c>
      <c r="K886" s="604">
        <f t="shared" si="626"/>
        <v>0.15094339622641509</v>
      </c>
      <c r="L886" s="605">
        <v>3.36</v>
      </c>
      <c r="M886" s="605">
        <f t="shared" ref="M886:M887" si="634">K886*L886*159</f>
        <v>80.639999999999986</v>
      </c>
      <c r="N886" s="606">
        <v>1</v>
      </c>
      <c r="O886" s="605">
        <f t="shared" ref="O886:O887" si="635">ROUND(M886*N886,2)</f>
        <v>80.64</v>
      </c>
      <c r="P886" s="605">
        <f t="shared" ref="P886:P887" si="636">ROUND(O886*0.2409,2)</f>
        <v>19.43</v>
      </c>
      <c r="Q886" s="607">
        <f t="shared" ref="Q886:Q887" si="637">O886+P886</f>
        <v>100.07</v>
      </c>
    </row>
    <row r="887" spans="1:17" ht="17.25" thickBot="1" x14ac:dyDescent="0.3">
      <c r="A887" s="599" t="s">
        <v>182</v>
      </c>
      <c r="B887" s="741"/>
      <c r="C887" s="604"/>
      <c r="D887" s="605"/>
      <c r="E887" s="605"/>
      <c r="F887" s="606"/>
      <c r="G887" s="605"/>
      <c r="H887" s="605"/>
      <c r="I887" s="607"/>
      <c r="J887" s="739">
        <v>12</v>
      </c>
      <c r="K887" s="604">
        <f t="shared" si="626"/>
        <v>7.5471698113207544E-2</v>
      </c>
      <c r="L887" s="605">
        <v>3.36</v>
      </c>
      <c r="M887" s="605">
        <f t="shared" si="634"/>
        <v>40.319999999999993</v>
      </c>
      <c r="N887" s="606">
        <v>1</v>
      </c>
      <c r="O887" s="605">
        <f t="shared" si="635"/>
        <v>40.32</v>
      </c>
      <c r="P887" s="605">
        <f t="shared" si="636"/>
        <v>9.7100000000000009</v>
      </c>
      <c r="Q887" s="607">
        <f t="shared" si="637"/>
        <v>50.03</v>
      </c>
    </row>
    <row r="888" spans="1:17" ht="17.25" thickBot="1" x14ac:dyDescent="0.3">
      <c r="A888" s="616" t="s">
        <v>1987</v>
      </c>
      <c r="B888" s="1755">
        <f>B889</f>
        <v>372</v>
      </c>
      <c r="C888" s="1732">
        <f>C889</f>
        <v>2.3396226415094339</v>
      </c>
      <c r="D888" s="1726"/>
      <c r="E888" s="1726"/>
      <c r="F888" s="1736"/>
      <c r="G888" s="1726">
        <f>G889</f>
        <v>902.82999999999993</v>
      </c>
      <c r="H888" s="1726">
        <f>H889</f>
        <v>217.47999999999996</v>
      </c>
      <c r="I888" s="1727">
        <f>G888+H888</f>
        <v>1120.31</v>
      </c>
      <c r="J888" s="1725">
        <f>J889</f>
        <v>939.9993740000001</v>
      </c>
      <c r="K888" s="1732">
        <f>K889</f>
        <v>5.9119457484276721</v>
      </c>
      <c r="L888" s="1726"/>
      <c r="M888" s="1726"/>
      <c r="N888" s="1736"/>
      <c r="O888" s="1726">
        <f>O889</f>
        <v>7653.72</v>
      </c>
      <c r="P888" s="1726">
        <f>P889</f>
        <v>1843.7900000000004</v>
      </c>
      <c r="Q888" s="1727">
        <f>O888+P888</f>
        <v>9497.51</v>
      </c>
    </row>
    <row r="889" spans="1:17" ht="33" x14ac:dyDescent="0.25">
      <c r="A889" s="734" t="s">
        <v>1898</v>
      </c>
      <c r="B889" s="1756">
        <f>SUM(B890:B903)</f>
        <v>372</v>
      </c>
      <c r="C889" s="1729">
        <f>SUM(C890:C903)</f>
        <v>2.3396226415094339</v>
      </c>
      <c r="D889" s="1730"/>
      <c r="E889" s="1730"/>
      <c r="F889" s="1734"/>
      <c r="G889" s="1730">
        <f>SUM(G890:G903)</f>
        <v>902.82999999999993</v>
      </c>
      <c r="H889" s="1730">
        <f>SUM(H890:H903)</f>
        <v>217.47999999999996</v>
      </c>
      <c r="I889" s="1735">
        <f>SUM(I890:I903)</f>
        <v>1120.31</v>
      </c>
      <c r="J889" s="1728">
        <f>SUM(J890:J903)</f>
        <v>939.9993740000001</v>
      </c>
      <c r="K889" s="1729">
        <f>SUM(K890:K903)</f>
        <v>5.9119457484276721</v>
      </c>
      <c r="L889" s="1730"/>
      <c r="M889" s="1730"/>
      <c r="N889" s="1734"/>
      <c r="O889" s="1730">
        <f>SUM(O890:O903)</f>
        <v>7653.72</v>
      </c>
      <c r="P889" s="1730">
        <f>SUM(P890:P903)</f>
        <v>1843.7900000000004</v>
      </c>
      <c r="Q889" s="1735">
        <f>SUM(Q890:Q903)</f>
        <v>9497.510000000002</v>
      </c>
    </row>
    <row r="890" spans="1:17" x14ac:dyDescent="0.25">
      <c r="A890" s="603" t="s">
        <v>1988</v>
      </c>
      <c r="B890" s="1757">
        <v>40</v>
      </c>
      <c r="C890" s="604">
        <f t="shared" ref="C890:C903" si="638">B890/159</f>
        <v>0.25157232704402516</v>
      </c>
      <c r="D890" s="605">
        <v>8.798</v>
      </c>
      <c r="E890" s="605">
        <f>C890*D890*159</f>
        <v>351.92</v>
      </c>
      <c r="F890" s="609">
        <v>0.3</v>
      </c>
      <c r="G890" s="605">
        <f>ROUND(E890*F890,2)</f>
        <v>105.58</v>
      </c>
      <c r="H890" s="605">
        <f t="shared" ref="H890:H903" si="639">ROUND(G890*0.2409,2)</f>
        <v>25.43</v>
      </c>
      <c r="I890" s="607">
        <f>G890+H890</f>
        <v>131.01</v>
      </c>
      <c r="J890" s="739">
        <v>55.999004999999997</v>
      </c>
      <c r="K890" s="604">
        <f t="shared" ref="K890:K903" si="640">J890/159</f>
        <v>0.35219499999999998</v>
      </c>
      <c r="L890" s="605">
        <v>8.798</v>
      </c>
      <c r="M890" s="605">
        <f t="shared" ref="M890:M903" si="641">K890*L890*159</f>
        <v>492.67924598999997</v>
      </c>
      <c r="N890" s="609">
        <v>1</v>
      </c>
      <c r="O890" s="605">
        <f t="shared" ref="O890:O903" si="642">ROUND(M890*N890,2)</f>
        <v>492.68</v>
      </c>
      <c r="P890" s="605">
        <f t="shared" ref="P890:P903" si="643">ROUND(O890*0.2409,2)</f>
        <v>118.69</v>
      </c>
      <c r="Q890" s="607">
        <f t="shared" ref="Q890:Q903" si="644">O890+P890</f>
        <v>611.37</v>
      </c>
    </row>
    <row r="891" spans="1:17" x14ac:dyDescent="0.25">
      <c r="A891" s="603" t="s">
        <v>1988</v>
      </c>
      <c r="B891" s="1757">
        <v>24</v>
      </c>
      <c r="C891" s="604">
        <f t="shared" si="638"/>
        <v>0.15094339622641509</v>
      </c>
      <c r="D891" s="605">
        <v>8.6280000000000001</v>
      </c>
      <c r="E891" s="605">
        <f>C891*D891*159</f>
        <v>207.072</v>
      </c>
      <c r="F891" s="609">
        <v>0.3</v>
      </c>
      <c r="G891" s="605">
        <f>ROUND(E891*F891,2)</f>
        <v>62.12</v>
      </c>
      <c r="H891" s="605">
        <f t="shared" si="639"/>
        <v>14.96</v>
      </c>
      <c r="I891" s="607">
        <f>G891+H891</f>
        <v>77.08</v>
      </c>
      <c r="J891" s="739">
        <v>72</v>
      </c>
      <c r="K891" s="604">
        <f t="shared" si="640"/>
        <v>0.45283018867924529</v>
      </c>
      <c r="L891" s="605">
        <v>8.6280000000000001</v>
      </c>
      <c r="M891" s="605">
        <f t="shared" si="641"/>
        <v>621.21600000000001</v>
      </c>
      <c r="N891" s="609">
        <v>1</v>
      </c>
      <c r="O891" s="605">
        <f t="shared" si="642"/>
        <v>621.22</v>
      </c>
      <c r="P891" s="605">
        <f t="shared" si="643"/>
        <v>149.65</v>
      </c>
      <c r="Q891" s="607">
        <f t="shared" si="644"/>
        <v>770.87</v>
      </c>
    </row>
    <row r="892" spans="1:17" x14ac:dyDescent="0.25">
      <c r="A892" s="603" t="s">
        <v>1988</v>
      </c>
      <c r="B892" s="1757">
        <v>24</v>
      </c>
      <c r="C892" s="604">
        <f t="shared" si="638"/>
        <v>0.15094339622641509</v>
      </c>
      <c r="D892" s="605">
        <v>8.798</v>
      </c>
      <c r="E892" s="605">
        <f>C892*D892*159</f>
        <v>211.15199999999999</v>
      </c>
      <c r="F892" s="609">
        <v>0.3</v>
      </c>
      <c r="G892" s="605">
        <f>ROUND(E892*F892,2)</f>
        <v>63.35</v>
      </c>
      <c r="H892" s="605">
        <f t="shared" si="639"/>
        <v>15.26</v>
      </c>
      <c r="I892" s="607">
        <f>G892+H892</f>
        <v>78.61</v>
      </c>
      <c r="J892" s="739">
        <v>96</v>
      </c>
      <c r="K892" s="604">
        <f t="shared" si="640"/>
        <v>0.60377358490566035</v>
      </c>
      <c r="L892" s="605">
        <v>8.798</v>
      </c>
      <c r="M892" s="605">
        <f t="shared" si="641"/>
        <v>844.60799999999995</v>
      </c>
      <c r="N892" s="609">
        <v>1</v>
      </c>
      <c r="O892" s="605">
        <f t="shared" si="642"/>
        <v>844.61</v>
      </c>
      <c r="P892" s="605">
        <f t="shared" si="643"/>
        <v>203.47</v>
      </c>
      <c r="Q892" s="607">
        <f t="shared" si="644"/>
        <v>1048.08</v>
      </c>
    </row>
    <row r="893" spans="1:17" x14ac:dyDescent="0.25">
      <c r="A893" s="603" t="s">
        <v>1988</v>
      </c>
      <c r="B893" s="1757">
        <v>8</v>
      </c>
      <c r="C893" s="604">
        <f t="shared" si="638"/>
        <v>5.0314465408805034E-2</v>
      </c>
      <c r="D893" s="605">
        <v>8.7129999999999992</v>
      </c>
      <c r="E893" s="605">
        <f>C893*D893*159</f>
        <v>69.703999999999994</v>
      </c>
      <c r="F893" s="609">
        <v>0.3</v>
      </c>
      <c r="G893" s="605">
        <f>ROUND(E893*F893,2)</f>
        <v>20.91</v>
      </c>
      <c r="H893" s="605">
        <f t="shared" si="639"/>
        <v>5.04</v>
      </c>
      <c r="I893" s="607">
        <f>G893+H893</f>
        <v>25.95</v>
      </c>
      <c r="J893" s="739">
        <v>40</v>
      </c>
      <c r="K893" s="604">
        <f t="shared" si="640"/>
        <v>0.25157232704402516</v>
      </c>
      <c r="L893" s="605">
        <v>8.7129999999999992</v>
      </c>
      <c r="M893" s="605">
        <f t="shared" si="641"/>
        <v>348.52</v>
      </c>
      <c r="N893" s="609">
        <v>1</v>
      </c>
      <c r="O893" s="605">
        <f t="shared" si="642"/>
        <v>348.52</v>
      </c>
      <c r="P893" s="605">
        <f t="shared" si="643"/>
        <v>83.96</v>
      </c>
      <c r="Q893" s="607">
        <f t="shared" si="644"/>
        <v>432.47999999999996</v>
      </c>
    </row>
    <row r="894" spans="1:17" x14ac:dyDescent="0.25">
      <c r="A894" s="603" t="s">
        <v>1988</v>
      </c>
      <c r="B894" s="741"/>
      <c r="C894" s="604"/>
      <c r="D894" s="605"/>
      <c r="E894" s="605"/>
      <c r="F894" s="609"/>
      <c r="G894" s="605"/>
      <c r="H894" s="605"/>
      <c r="I894" s="607"/>
      <c r="J894" s="739">
        <v>96</v>
      </c>
      <c r="K894" s="604">
        <f t="shared" si="640"/>
        <v>0.60377358490566035</v>
      </c>
      <c r="L894" s="605">
        <v>8.6280000000000001</v>
      </c>
      <c r="M894" s="605">
        <f t="shared" si="641"/>
        <v>828.28800000000001</v>
      </c>
      <c r="N894" s="609">
        <v>1</v>
      </c>
      <c r="O894" s="605">
        <f t="shared" si="642"/>
        <v>828.29</v>
      </c>
      <c r="P894" s="605">
        <f t="shared" si="643"/>
        <v>199.54</v>
      </c>
      <c r="Q894" s="607">
        <f t="shared" si="644"/>
        <v>1027.83</v>
      </c>
    </row>
    <row r="895" spans="1:17" x14ac:dyDescent="0.25">
      <c r="A895" s="603" t="s">
        <v>1988</v>
      </c>
      <c r="B895" s="1757">
        <v>48</v>
      </c>
      <c r="C895" s="604">
        <f t="shared" si="638"/>
        <v>0.30188679245283018</v>
      </c>
      <c r="D895" s="605">
        <v>8.5</v>
      </c>
      <c r="E895" s="605">
        <f>C895*D895*159</f>
        <v>408</v>
      </c>
      <c r="F895" s="609">
        <v>0.3</v>
      </c>
      <c r="G895" s="605">
        <f>ROUND(E895*F895,2)</f>
        <v>122.4</v>
      </c>
      <c r="H895" s="605">
        <f t="shared" si="639"/>
        <v>29.49</v>
      </c>
      <c r="I895" s="607">
        <f>G895+H895</f>
        <v>151.89000000000001</v>
      </c>
      <c r="J895" s="739">
        <v>40</v>
      </c>
      <c r="K895" s="604">
        <f t="shared" si="640"/>
        <v>0.25157232704402516</v>
      </c>
      <c r="L895" s="605">
        <v>8.5</v>
      </c>
      <c r="M895" s="605">
        <f t="shared" si="641"/>
        <v>340</v>
      </c>
      <c r="N895" s="609">
        <v>1</v>
      </c>
      <c r="O895" s="605">
        <f t="shared" si="642"/>
        <v>340</v>
      </c>
      <c r="P895" s="605">
        <f t="shared" si="643"/>
        <v>81.91</v>
      </c>
      <c r="Q895" s="607">
        <f t="shared" si="644"/>
        <v>421.90999999999997</v>
      </c>
    </row>
    <row r="896" spans="1:17" x14ac:dyDescent="0.25">
      <c r="A896" s="603" t="s">
        <v>1988</v>
      </c>
      <c r="B896" s="1757">
        <v>24</v>
      </c>
      <c r="C896" s="604">
        <f t="shared" si="638"/>
        <v>0.15094339622641509</v>
      </c>
      <c r="D896" s="605">
        <v>8.5</v>
      </c>
      <c r="E896" s="605">
        <f>C896*D896*159</f>
        <v>204</v>
      </c>
      <c r="F896" s="609">
        <v>0.3</v>
      </c>
      <c r="G896" s="605">
        <f>ROUND(E896*F896,2)</f>
        <v>61.2</v>
      </c>
      <c r="H896" s="605">
        <f t="shared" si="639"/>
        <v>14.74</v>
      </c>
      <c r="I896" s="607">
        <f>G896+H896</f>
        <v>75.94</v>
      </c>
      <c r="J896" s="739">
        <v>72</v>
      </c>
      <c r="K896" s="604">
        <f t="shared" si="640"/>
        <v>0.45283018867924529</v>
      </c>
      <c r="L896" s="605">
        <v>8.5</v>
      </c>
      <c r="M896" s="605">
        <f t="shared" si="641"/>
        <v>612</v>
      </c>
      <c r="N896" s="609">
        <v>1</v>
      </c>
      <c r="O896" s="605">
        <f t="shared" si="642"/>
        <v>612</v>
      </c>
      <c r="P896" s="605">
        <f t="shared" si="643"/>
        <v>147.43</v>
      </c>
      <c r="Q896" s="607">
        <f t="shared" si="644"/>
        <v>759.43000000000006</v>
      </c>
    </row>
    <row r="897" spans="1:17" x14ac:dyDescent="0.25">
      <c r="A897" s="603" t="s">
        <v>1988</v>
      </c>
      <c r="B897" s="1757">
        <v>24</v>
      </c>
      <c r="C897" s="604">
        <f t="shared" si="638"/>
        <v>0.15094339622641509</v>
      </c>
      <c r="D897" s="605">
        <v>8.5</v>
      </c>
      <c r="E897" s="605">
        <f>C897*D897*159</f>
        <v>204</v>
      </c>
      <c r="F897" s="606">
        <v>0.3</v>
      </c>
      <c r="G897" s="605">
        <f>ROUND(E897*F897,2)</f>
        <v>61.2</v>
      </c>
      <c r="H897" s="605">
        <f t="shared" si="639"/>
        <v>14.74</v>
      </c>
      <c r="I897" s="607">
        <f>G897+H897</f>
        <v>75.94</v>
      </c>
      <c r="J897" s="739">
        <v>48</v>
      </c>
      <c r="K897" s="604">
        <f t="shared" si="640"/>
        <v>0.30188679245283018</v>
      </c>
      <c r="L897" s="605">
        <v>8.5</v>
      </c>
      <c r="M897" s="605">
        <f t="shared" si="641"/>
        <v>408</v>
      </c>
      <c r="N897" s="609">
        <v>1</v>
      </c>
      <c r="O897" s="605">
        <f t="shared" si="642"/>
        <v>408</v>
      </c>
      <c r="P897" s="605">
        <f t="shared" si="643"/>
        <v>98.29</v>
      </c>
      <c r="Q897" s="607">
        <f t="shared" si="644"/>
        <v>506.29</v>
      </c>
    </row>
    <row r="898" spans="1:17" x14ac:dyDescent="0.25">
      <c r="A898" s="603" t="s">
        <v>198</v>
      </c>
      <c r="B898" s="741"/>
      <c r="C898" s="604"/>
      <c r="D898" s="605"/>
      <c r="E898" s="605"/>
      <c r="F898" s="609"/>
      <c r="G898" s="605"/>
      <c r="H898" s="605"/>
      <c r="I898" s="607"/>
      <c r="J898" s="739">
        <v>84</v>
      </c>
      <c r="K898" s="604">
        <f t="shared" si="640"/>
        <v>0.52830188679245282</v>
      </c>
      <c r="L898" s="605">
        <v>7.52</v>
      </c>
      <c r="M898" s="605">
        <f t="shared" si="641"/>
        <v>631.67999999999995</v>
      </c>
      <c r="N898" s="609">
        <v>1</v>
      </c>
      <c r="O898" s="605">
        <f t="shared" si="642"/>
        <v>631.67999999999995</v>
      </c>
      <c r="P898" s="605">
        <f t="shared" si="643"/>
        <v>152.16999999999999</v>
      </c>
      <c r="Q898" s="607">
        <f t="shared" si="644"/>
        <v>783.84999999999991</v>
      </c>
    </row>
    <row r="899" spans="1:17" x14ac:dyDescent="0.25">
      <c r="A899" s="603" t="s">
        <v>198</v>
      </c>
      <c r="B899" s="1757">
        <v>44</v>
      </c>
      <c r="C899" s="604">
        <f t="shared" si="638"/>
        <v>0.27672955974842767</v>
      </c>
      <c r="D899" s="605">
        <v>7.52</v>
      </c>
      <c r="E899" s="605">
        <f>C899*D899*159</f>
        <v>330.88</v>
      </c>
      <c r="F899" s="609">
        <v>0.3</v>
      </c>
      <c r="G899" s="605">
        <f>ROUND(E899*F899,2)</f>
        <v>99.26</v>
      </c>
      <c r="H899" s="605">
        <f t="shared" si="639"/>
        <v>23.91</v>
      </c>
      <c r="I899" s="607">
        <f>G899+H899</f>
        <v>123.17</v>
      </c>
      <c r="J899" s="739">
        <v>60.000000000000007</v>
      </c>
      <c r="K899" s="604">
        <f t="shared" si="640"/>
        <v>0.37735849056603776</v>
      </c>
      <c r="L899" s="605">
        <v>7.52</v>
      </c>
      <c r="M899" s="605">
        <f t="shared" si="641"/>
        <v>451.20000000000005</v>
      </c>
      <c r="N899" s="609">
        <v>1</v>
      </c>
      <c r="O899" s="605">
        <f t="shared" si="642"/>
        <v>451.2</v>
      </c>
      <c r="P899" s="605">
        <f t="shared" si="643"/>
        <v>108.69</v>
      </c>
      <c r="Q899" s="607">
        <f t="shared" si="644"/>
        <v>559.89</v>
      </c>
    </row>
    <row r="900" spans="1:17" x14ac:dyDescent="0.25">
      <c r="A900" s="603" t="s">
        <v>198</v>
      </c>
      <c r="B900" s="1757">
        <v>24</v>
      </c>
      <c r="C900" s="604">
        <f t="shared" si="638"/>
        <v>0.15094339622641509</v>
      </c>
      <c r="D900" s="605">
        <v>7.52</v>
      </c>
      <c r="E900" s="605">
        <f>C900*D900*159</f>
        <v>180.48</v>
      </c>
      <c r="F900" s="609">
        <v>0.3</v>
      </c>
      <c r="G900" s="605">
        <f>ROUND(E900*F900,2)</f>
        <v>54.14</v>
      </c>
      <c r="H900" s="605">
        <f t="shared" si="639"/>
        <v>13.04</v>
      </c>
      <c r="I900" s="607">
        <f>G900+H900</f>
        <v>67.180000000000007</v>
      </c>
      <c r="J900" s="739">
        <v>96</v>
      </c>
      <c r="K900" s="604">
        <f t="shared" si="640"/>
        <v>0.60377358490566035</v>
      </c>
      <c r="L900" s="605">
        <v>7.52</v>
      </c>
      <c r="M900" s="605">
        <f t="shared" si="641"/>
        <v>721.92</v>
      </c>
      <c r="N900" s="609">
        <v>1</v>
      </c>
      <c r="O900" s="605">
        <f t="shared" si="642"/>
        <v>721.92</v>
      </c>
      <c r="P900" s="605">
        <f t="shared" si="643"/>
        <v>173.91</v>
      </c>
      <c r="Q900" s="607">
        <f t="shared" si="644"/>
        <v>895.82999999999993</v>
      </c>
    </row>
    <row r="901" spans="1:17" x14ac:dyDescent="0.25">
      <c r="A901" s="603" t="s">
        <v>198</v>
      </c>
      <c r="B901" s="1757">
        <v>16</v>
      </c>
      <c r="C901" s="604">
        <f t="shared" si="638"/>
        <v>0.10062893081761007</v>
      </c>
      <c r="D901" s="605">
        <v>7.52</v>
      </c>
      <c r="E901" s="605">
        <f>C901*D901*159</f>
        <v>120.32000000000001</v>
      </c>
      <c r="F901" s="609">
        <v>0.3</v>
      </c>
      <c r="G901" s="605">
        <f>ROUND(E901*F901,2)</f>
        <v>36.1</v>
      </c>
      <c r="H901" s="605">
        <f t="shared" si="639"/>
        <v>8.6999999999999993</v>
      </c>
      <c r="I901" s="607">
        <f>G901+H901</f>
        <v>44.8</v>
      </c>
      <c r="J901" s="739">
        <v>47.999079000000002</v>
      </c>
      <c r="K901" s="604">
        <f t="shared" si="640"/>
        <v>0.30188100000000001</v>
      </c>
      <c r="L901" s="605">
        <v>7.52</v>
      </c>
      <c r="M901" s="605">
        <f t="shared" si="641"/>
        <v>360.95307408000002</v>
      </c>
      <c r="N901" s="609">
        <v>1</v>
      </c>
      <c r="O901" s="605">
        <f t="shared" si="642"/>
        <v>360.95</v>
      </c>
      <c r="P901" s="605">
        <f t="shared" si="643"/>
        <v>86.95</v>
      </c>
      <c r="Q901" s="607">
        <f t="shared" si="644"/>
        <v>447.9</v>
      </c>
    </row>
    <row r="902" spans="1:17" x14ac:dyDescent="0.25">
      <c r="A902" s="603" t="s">
        <v>198</v>
      </c>
      <c r="B902" s="1757">
        <v>24</v>
      </c>
      <c r="C902" s="604">
        <f t="shared" si="638"/>
        <v>0.15094339622641509</v>
      </c>
      <c r="D902" s="605">
        <v>7.52</v>
      </c>
      <c r="E902" s="605">
        <f>C902*D902*159</f>
        <v>180.48</v>
      </c>
      <c r="F902" s="606">
        <v>0.3</v>
      </c>
      <c r="G902" s="605">
        <f>ROUND(E902*F902,2)</f>
        <v>54.14</v>
      </c>
      <c r="H902" s="605">
        <f t="shared" si="639"/>
        <v>13.04</v>
      </c>
      <c r="I902" s="607">
        <f>G902+H902</f>
        <v>67.180000000000007</v>
      </c>
      <c r="J902" s="739">
        <v>84.001289999999997</v>
      </c>
      <c r="K902" s="604">
        <f t="shared" si="640"/>
        <v>0.52830999999999995</v>
      </c>
      <c r="L902" s="605">
        <v>7.52</v>
      </c>
      <c r="M902" s="605">
        <f t="shared" si="641"/>
        <v>631.68970079999986</v>
      </c>
      <c r="N902" s="609">
        <v>1</v>
      </c>
      <c r="O902" s="605">
        <f t="shared" si="642"/>
        <v>631.69000000000005</v>
      </c>
      <c r="P902" s="605">
        <f t="shared" si="643"/>
        <v>152.16999999999999</v>
      </c>
      <c r="Q902" s="607">
        <f t="shared" si="644"/>
        <v>783.86</v>
      </c>
    </row>
    <row r="903" spans="1:17" ht="17.25" thickBot="1" x14ac:dyDescent="0.3">
      <c r="A903" s="603" t="s">
        <v>198</v>
      </c>
      <c r="B903" s="1757">
        <v>72</v>
      </c>
      <c r="C903" s="604">
        <f t="shared" si="638"/>
        <v>0.45283018867924529</v>
      </c>
      <c r="D903" s="605">
        <v>7.52</v>
      </c>
      <c r="E903" s="605">
        <f>C903*D903*159</f>
        <v>541.43999999999994</v>
      </c>
      <c r="F903" s="606">
        <v>0.3</v>
      </c>
      <c r="G903" s="605">
        <f>ROUND(E903*F903,2)</f>
        <v>162.43</v>
      </c>
      <c r="H903" s="605">
        <f t="shared" si="639"/>
        <v>39.130000000000003</v>
      </c>
      <c r="I903" s="607">
        <f>G903+H903</f>
        <v>201.56</v>
      </c>
      <c r="J903" s="739">
        <v>48</v>
      </c>
      <c r="K903" s="604">
        <f t="shared" si="640"/>
        <v>0.30188679245283018</v>
      </c>
      <c r="L903" s="605">
        <v>7.52</v>
      </c>
      <c r="M903" s="605">
        <f t="shared" si="641"/>
        <v>360.96</v>
      </c>
      <c r="N903" s="606">
        <v>1</v>
      </c>
      <c r="O903" s="605">
        <f t="shared" si="642"/>
        <v>360.96</v>
      </c>
      <c r="P903" s="605">
        <f t="shared" si="643"/>
        <v>86.96</v>
      </c>
      <c r="Q903" s="607">
        <f t="shared" si="644"/>
        <v>447.91999999999996</v>
      </c>
    </row>
    <row r="904" spans="1:17" ht="17.25" thickBot="1" x14ac:dyDescent="0.3">
      <c r="A904" s="623" t="s">
        <v>1989</v>
      </c>
      <c r="B904" s="1755">
        <f>B905</f>
        <v>0</v>
      </c>
      <c r="C904" s="1732">
        <f>C905</f>
        <v>0</v>
      </c>
      <c r="D904" s="1726"/>
      <c r="E904" s="1726"/>
      <c r="F904" s="1736"/>
      <c r="G904" s="1726">
        <f>G905</f>
        <v>0</v>
      </c>
      <c r="H904" s="1726">
        <f t="shared" ref="H904" si="645">H905</f>
        <v>0</v>
      </c>
      <c r="I904" s="1727">
        <f t="shared" ref="I904" si="646">I905</f>
        <v>0</v>
      </c>
      <c r="J904" s="1725">
        <f>J905</f>
        <v>10.000305000000001</v>
      </c>
      <c r="K904" s="1732">
        <f>K905</f>
        <v>6.2895000000000006E-2</v>
      </c>
      <c r="L904" s="1726"/>
      <c r="M904" s="1726"/>
      <c r="N904" s="1736"/>
      <c r="O904" s="1726">
        <f>O905</f>
        <v>80.459999999999994</v>
      </c>
      <c r="P904" s="1726">
        <f t="shared" ref="P904:Q904" si="647">P905</f>
        <v>19.38</v>
      </c>
      <c r="Q904" s="1727">
        <f t="shared" si="647"/>
        <v>99.839999999999989</v>
      </c>
    </row>
    <row r="905" spans="1:17" ht="49.5" x14ac:dyDescent="0.25">
      <c r="A905" s="734" t="s">
        <v>9</v>
      </c>
      <c r="B905" s="1756">
        <f>SUM(B906)</f>
        <v>0</v>
      </c>
      <c r="C905" s="1729">
        <f>SUM(C906)</f>
        <v>0</v>
      </c>
      <c r="D905" s="1730"/>
      <c r="E905" s="1730"/>
      <c r="F905" s="1734"/>
      <c r="G905" s="1730">
        <f>SUM(G906)</f>
        <v>0</v>
      </c>
      <c r="H905" s="1730">
        <f t="shared" ref="H905" si="648">SUM(H906)</f>
        <v>0</v>
      </c>
      <c r="I905" s="1735">
        <f t="shared" ref="I905" si="649">SUM(I906)</f>
        <v>0</v>
      </c>
      <c r="J905" s="1728">
        <f>SUM(J906)</f>
        <v>10.000305000000001</v>
      </c>
      <c r="K905" s="1729">
        <f>SUM(K906)</f>
        <v>6.2895000000000006E-2</v>
      </c>
      <c r="L905" s="1730"/>
      <c r="M905" s="1730"/>
      <c r="N905" s="1734"/>
      <c r="O905" s="1730">
        <f>SUM(O906)</f>
        <v>80.459999999999994</v>
      </c>
      <c r="P905" s="1730">
        <f t="shared" ref="P905:Q905" si="650">SUM(P906)</f>
        <v>19.38</v>
      </c>
      <c r="Q905" s="1735">
        <f t="shared" si="650"/>
        <v>99.839999999999989</v>
      </c>
    </row>
    <row r="906" spans="1:17" ht="17.25" thickBot="1" x14ac:dyDescent="0.3">
      <c r="A906" s="613" t="s">
        <v>1990</v>
      </c>
      <c r="B906" s="741"/>
      <c r="C906" s="604"/>
      <c r="D906" s="605"/>
      <c r="E906" s="605"/>
      <c r="F906" s="606"/>
      <c r="G906" s="605"/>
      <c r="H906" s="605"/>
      <c r="I906" s="607"/>
      <c r="J906" s="739">
        <v>10.000305000000001</v>
      </c>
      <c r="K906" s="604">
        <f t="shared" ref="K906" si="651">J906/159</f>
        <v>6.2895000000000006E-2</v>
      </c>
      <c r="L906" s="605">
        <v>1279.2</v>
      </c>
      <c r="M906" s="605">
        <f>K906*L906</f>
        <v>80.455284000000006</v>
      </c>
      <c r="N906" s="606">
        <v>1</v>
      </c>
      <c r="O906" s="605">
        <f t="shared" ref="O906" si="652">ROUND(M906*N906,2)</f>
        <v>80.459999999999994</v>
      </c>
      <c r="P906" s="605">
        <f t="shared" ref="P906" si="653">ROUND(O906*0.2409,2)</f>
        <v>19.38</v>
      </c>
      <c r="Q906" s="607">
        <f t="shared" ref="Q906" si="654">O906+P906</f>
        <v>99.839999999999989</v>
      </c>
    </row>
    <row r="907" spans="1:17" ht="17.25" thickBot="1" x14ac:dyDescent="0.3">
      <c r="A907" s="623" t="s">
        <v>450</v>
      </c>
      <c r="B907" s="1755">
        <f>B908</f>
        <v>0</v>
      </c>
      <c r="C907" s="1732">
        <f>C908</f>
        <v>0</v>
      </c>
      <c r="D907" s="1726"/>
      <c r="E907" s="1726"/>
      <c r="F907" s="1736"/>
      <c r="G907" s="1726">
        <f>G908</f>
        <v>0</v>
      </c>
      <c r="H907" s="1726">
        <f>H908</f>
        <v>0</v>
      </c>
      <c r="I907" s="1727">
        <f>I908</f>
        <v>0</v>
      </c>
      <c r="J907" s="1725">
        <f>J908</f>
        <v>42</v>
      </c>
      <c r="K907" s="1732">
        <f>K908</f>
        <v>0.26415094339622647</v>
      </c>
      <c r="L907" s="1726"/>
      <c r="M907" s="1726"/>
      <c r="N907" s="1736"/>
      <c r="O907" s="1726">
        <f>O908</f>
        <v>113.77000000000001</v>
      </c>
      <c r="P907" s="1726">
        <f>P908</f>
        <v>27.42</v>
      </c>
      <c r="Q907" s="1727">
        <f>Q908</f>
        <v>141.19</v>
      </c>
    </row>
    <row r="908" spans="1:17" ht="33" x14ac:dyDescent="0.25">
      <c r="A908" s="734" t="s">
        <v>8</v>
      </c>
      <c r="B908" s="1756">
        <f>SUM(B909:B911)</f>
        <v>0</v>
      </c>
      <c r="C908" s="1729">
        <f>SUM(C909:C911)</f>
        <v>0</v>
      </c>
      <c r="D908" s="1730"/>
      <c r="E908" s="1730"/>
      <c r="F908" s="1734"/>
      <c r="G908" s="1730">
        <f>SUM(G909:G911)</f>
        <v>0</v>
      </c>
      <c r="H908" s="1730">
        <f t="shared" ref="H908" si="655">SUM(H909:H911)</f>
        <v>0</v>
      </c>
      <c r="I908" s="1735">
        <f t="shared" ref="I908" si="656">SUM(I909:I911)</f>
        <v>0</v>
      </c>
      <c r="J908" s="1728">
        <f>SUM(J909:J911)</f>
        <v>42</v>
      </c>
      <c r="K908" s="1729">
        <f>SUM(K909:K911)</f>
        <v>0.26415094339622647</v>
      </c>
      <c r="L908" s="1730"/>
      <c r="M908" s="1730"/>
      <c r="N908" s="1734"/>
      <c r="O908" s="1730">
        <f>SUM(O909:O911)</f>
        <v>113.77000000000001</v>
      </c>
      <c r="P908" s="1730">
        <f t="shared" ref="P908:Q908" si="657">SUM(P909:P911)</f>
        <v>27.42</v>
      </c>
      <c r="Q908" s="1735">
        <f t="shared" si="657"/>
        <v>141.19</v>
      </c>
    </row>
    <row r="909" spans="1:17" x14ac:dyDescent="0.25">
      <c r="A909" s="603" t="s">
        <v>453</v>
      </c>
      <c r="B909" s="741"/>
      <c r="C909" s="604"/>
      <c r="D909" s="605"/>
      <c r="E909" s="605"/>
      <c r="F909" s="606"/>
      <c r="G909" s="605"/>
      <c r="H909" s="605"/>
      <c r="I909" s="607"/>
      <c r="J909" s="739">
        <v>18</v>
      </c>
      <c r="K909" s="604">
        <f t="shared" ref="K909:K911" si="658">J909/159</f>
        <v>0.11320754716981132</v>
      </c>
      <c r="L909" s="605">
        <v>1350</v>
      </c>
      <c r="M909" s="605">
        <f>K909*L909</f>
        <v>152.83018867924528</v>
      </c>
      <c r="N909" s="606">
        <v>0.3</v>
      </c>
      <c r="O909" s="605">
        <f t="shared" ref="O909:O911" si="659">ROUND(M909*N909,2)</f>
        <v>45.85</v>
      </c>
      <c r="P909" s="605">
        <f t="shared" ref="P909:P911" si="660">ROUND(O909*0.2409,2)</f>
        <v>11.05</v>
      </c>
      <c r="Q909" s="607">
        <f t="shared" ref="Q909:Q911" si="661">O909+P909</f>
        <v>56.900000000000006</v>
      </c>
    </row>
    <row r="910" spans="1:17" x14ac:dyDescent="0.25">
      <c r="A910" s="603" t="s">
        <v>1991</v>
      </c>
      <c r="B910" s="741"/>
      <c r="C910" s="604"/>
      <c r="D910" s="605"/>
      <c r="E910" s="605"/>
      <c r="F910" s="606"/>
      <c r="G910" s="605"/>
      <c r="H910" s="605"/>
      <c r="I910" s="607"/>
      <c r="J910" s="739">
        <v>8</v>
      </c>
      <c r="K910" s="604">
        <f t="shared" si="658"/>
        <v>5.0314465408805034E-2</v>
      </c>
      <c r="L910" s="605">
        <v>1800</v>
      </c>
      <c r="M910" s="605">
        <f>K910*L910</f>
        <v>90.566037735849065</v>
      </c>
      <c r="N910" s="606">
        <v>0.3</v>
      </c>
      <c r="O910" s="605">
        <f t="shared" si="659"/>
        <v>27.17</v>
      </c>
      <c r="P910" s="605">
        <f t="shared" si="660"/>
        <v>6.55</v>
      </c>
      <c r="Q910" s="607">
        <f t="shared" si="661"/>
        <v>33.72</v>
      </c>
    </row>
    <row r="911" spans="1:17" ht="17.25" thickBot="1" x14ac:dyDescent="0.3">
      <c r="A911" s="599" t="s">
        <v>1992</v>
      </c>
      <c r="B911" s="741"/>
      <c r="C911" s="604"/>
      <c r="D911" s="605"/>
      <c r="E911" s="605"/>
      <c r="F911" s="606"/>
      <c r="G911" s="605"/>
      <c r="H911" s="605"/>
      <c r="I911" s="607"/>
      <c r="J911" s="739">
        <v>16</v>
      </c>
      <c r="K911" s="604">
        <f t="shared" si="658"/>
        <v>0.10062893081761007</v>
      </c>
      <c r="L911" s="605">
        <v>1350</v>
      </c>
      <c r="M911" s="605">
        <f>K911*L911</f>
        <v>135.84905660377359</v>
      </c>
      <c r="N911" s="606">
        <v>0.3</v>
      </c>
      <c r="O911" s="605">
        <f t="shared" si="659"/>
        <v>40.75</v>
      </c>
      <c r="P911" s="605">
        <f t="shared" si="660"/>
        <v>9.82</v>
      </c>
      <c r="Q911" s="607">
        <f t="shared" si="661"/>
        <v>50.57</v>
      </c>
    </row>
    <row r="912" spans="1:17" ht="17.25" thickBot="1" x14ac:dyDescent="0.3">
      <c r="A912" s="623" t="s">
        <v>1993</v>
      </c>
      <c r="B912" s="1755">
        <f>B913</f>
        <v>40</v>
      </c>
      <c r="C912" s="1732">
        <f>C913</f>
        <v>0.25157232704402516</v>
      </c>
      <c r="D912" s="1726"/>
      <c r="E912" s="1726"/>
      <c r="F912" s="1736"/>
      <c r="G912" s="1726">
        <f>G913</f>
        <v>286.42</v>
      </c>
      <c r="H912" s="1726">
        <f>H913</f>
        <v>69</v>
      </c>
      <c r="I912" s="1727">
        <f>I913</f>
        <v>355.42</v>
      </c>
      <c r="J912" s="1725">
        <f>J913</f>
        <v>111.99999999999999</v>
      </c>
      <c r="K912" s="1732">
        <f>K913</f>
        <v>0.70440251572327039</v>
      </c>
      <c r="L912" s="1726"/>
      <c r="M912" s="1726"/>
      <c r="N912" s="1736"/>
      <c r="O912" s="1726">
        <f>O913</f>
        <v>1603.92</v>
      </c>
      <c r="P912" s="1726">
        <f>P913</f>
        <v>386.38</v>
      </c>
      <c r="Q912" s="1727">
        <f>Q913</f>
        <v>1990.3000000000002</v>
      </c>
    </row>
    <row r="913" spans="1:17" ht="49.5" x14ac:dyDescent="0.25">
      <c r="A913" s="734" t="s">
        <v>9</v>
      </c>
      <c r="B913" s="1756">
        <f>SUM(B914:B914)</f>
        <v>40</v>
      </c>
      <c r="C913" s="1729">
        <f>SUM(C914:C914)</f>
        <v>0.25157232704402516</v>
      </c>
      <c r="D913" s="1730"/>
      <c r="E913" s="1730"/>
      <c r="F913" s="1734"/>
      <c r="G913" s="1730">
        <f>SUM(G914:G914)</f>
        <v>286.42</v>
      </c>
      <c r="H913" s="1730">
        <f>SUM(H914:H914)</f>
        <v>69</v>
      </c>
      <c r="I913" s="1735">
        <f>SUM(I914:I914)</f>
        <v>355.42</v>
      </c>
      <c r="J913" s="1728">
        <f>SUM(J914:J914)</f>
        <v>111.99999999999999</v>
      </c>
      <c r="K913" s="1729">
        <f>SUM(K914:K914)</f>
        <v>0.70440251572327039</v>
      </c>
      <c r="L913" s="1730"/>
      <c r="M913" s="1730"/>
      <c r="N913" s="1734"/>
      <c r="O913" s="1730">
        <f>SUM(O914:O914)</f>
        <v>1603.92</v>
      </c>
      <c r="P913" s="1730">
        <f>SUM(P914:P914)</f>
        <v>386.38</v>
      </c>
      <c r="Q913" s="1735">
        <f>SUM(Q914:Q914)</f>
        <v>1990.3000000000002</v>
      </c>
    </row>
    <row r="914" spans="1:17" ht="17.25" thickBot="1" x14ac:dyDescent="0.3">
      <c r="A914" s="599" t="s">
        <v>1994</v>
      </c>
      <c r="B914" s="1757">
        <v>40</v>
      </c>
      <c r="C914" s="604">
        <f t="shared" ref="C914" si="662">B914/159</f>
        <v>0.25157232704402516</v>
      </c>
      <c r="D914" s="605">
        <v>2277</v>
      </c>
      <c r="E914" s="605">
        <f>C914*D914</f>
        <v>572.83018867924534</v>
      </c>
      <c r="F914" s="606">
        <v>0.5</v>
      </c>
      <c r="G914" s="605">
        <f>ROUND(E914*F914,2)</f>
        <v>286.42</v>
      </c>
      <c r="H914" s="605">
        <f t="shared" ref="H914" si="663">ROUND(G914*0.2409,2)</f>
        <v>69</v>
      </c>
      <c r="I914" s="607">
        <f>G914+H914</f>
        <v>355.42</v>
      </c>
      <c r="J914" s="739">
        <v>111.99999999999999</v>
      </c>
      <c r="K914" s="604">
        <f t="shared" ref="K914" si="664">J914/159</f>
        <v>0.70440251572327039</v>
      </c>
      <c r="L914" s="605">
        <v>2277</v>
      </c>
      <c r="M914" s="605">
        <f>K914*L914</f>
        <v>1603.9245283018868</v>
      </c>
      <c r="N914" s="606">
        <v>1</v>
      </c>
      <c r="O914" s="605">
        <f t="shared" ref="O914" si="665">ROUND(M914*N914,2)</f>
        <v>1603.92</v>
      </c>
      <c r="P914" s="605">
        <f t="shared" ref="P914" si="666">ROUND(O914*0.2409,2)</f>
        <v>386.38</v>
      </c>
      <c r="Q914" s="607">
        <f t="shared" ref="Q914" si="667">O914+P914</f>
        <v>1990.3000000000002</v>
      </c>
    </row>
    <row r="915" spans="1:17" ht="17.25" thickBot="1" x14ac:dyDescent="0.3">
      <c r="A915" s="616" t="s">
        <v>1811</v>
      </c>
      <c r="B915" s="1755">
        <f>B916</f>
        <v>40</v>
      </c>
      <c r="C915" s="1732">
        <f>C916</f>
        <v>0.25157232704402516</v>
      </c>
      <c r="D915" s="1726"/>
      <c r="E915" s="1726"/>
      <c r="F915" s="1736"/>
      <c r="G915" s="1726">
        <f>G916</f>
        <v>34.479999999999997</v>
      </c>
      <c r="H915" s="1726">
        <f>H916</f>
        <v>8.31</v>
      </c>
      <c r="I915" s="1727">
        <f>G915+H915</f>
        <v>42.79</v>
      </c>
      <c r="J915" s="1725">
        <f>J916</f>
        <v>87.000228100000001</v>
      </c>
      <c r="K915" s="1732">
        <f>K916</f>
        <v>0.54717124591194966</v>
      </c>
      <c r="L915" s="1726"/>
      <c r="M915" s="1726"/>
      <c r="N915" s="1736"/>
      <c r="O915" s="1726">
        <f>O916</f>
        <v>384.88</v>
      </c>
      <c r="P915" s="1726">
        <f>P916</f>
        <v>92.71</v>
      </c>
      <c r="Q915" s="1727">
        <f>O915+P915</f>
        <v>477.59</v>
      </c>
    </row>
    <row r="916" spans="1:17" ht="49.5" x14ac:dyDescent="0.25">
      <c r="A916" s="734" t="s">
        <v>9</v>
      </c>
      <c r="B916" s="1756">
        <f>SUM(B917:B918)</f>
        <v>40</v>
      </c>
      <c r="C916" s="1729">
        <f>SUM(C917:C918)</f>
        <v>0.25157232704402516</v>
      </c>
      <c r="D916" s="1730"/>
      <c r="E916" s="1730"/>
      <c r="F916" s="1734"/>
      <c r="G916" s="1730">
        <f>SUM(G917:G918)</f>
        <v>34.479999999999997</v>
      </c>
      <c r="H916" s="1730">
        <f>SUM(H917:H918)</f>
        <v>8.31</v>
      </c>
      <c r="I916" s="1735">
        <f>SUM(I917:I918)</f>
        <v>42.79</v>
      </c>
      <c r="J916" s="1728">
        <f>SUM(J917:J918)</f>
        <v>87.000228100000001</v>
      </c>
      <c r="K916" s="1729">
        <f>SUM(K917:K918)</f>
        <v>0.54717124591194966</v>
      </c>
      <c r="L916" s="1730"/>
      <c r="M916" s="1730"/>
      <c r="N916" s="1734"/>
      <c r="O916" s="1730">
        <f>SUM(O917:O918)</f>
        <v>384.88</v>
      </c>
      <c r="P916" s="1730">
        <f>SUM(P917:P918)</f>
        <v>92.71</v>
      </c>
      <c r="Q916" s="1735">
        <f>SUM(Q917:Q918)</f>
        <v>477.59</v>
      </c>
    </row>
    <row r="917" spans="1:17" x14ac:dyDescent="0.25">
      <c r="A917" s="603" t="s">
        <v>692</v>
      </c>
      <c r="B917" s="1757">
        <v>40</v>
      </c>
      <c r="C917" s="604">
        <f t="shared" ref="C917" si="668">B917/159</f>
        <v>0.25157232704402516</v>
      </c>
      <c r="D917" s="605">
        <v>4.3099999999999996</v>
      </c>
      <c r="E917" s="605">
        <f>C917*D917*159</f>
        <v>172.4</v>
      </c>
      <c r="F917" s="606">
        <v>0.2</v>
      </c>
      <c r="G917" s="605">
        <f>ROUND(E917*F917,2)</f>
        <v>34.479999999999997</v>
      </c>
      <c r="H917" s="605">
        <f t="shared" ref="H917" si="669">ROUND(G917*0.2409,2)</f>
        <v>8.31</v>
      </c>
      <c r="I917" s="607">
        <f>G917+H917</f>
        <v>42.79</v>
      </c>
      <c r="J917" s="739">
        <v>79</v>
      </c>
      <c r="K917" s="604">
        <f t="shared" ref="K917:K918" si="670">J917/159</f>
        <v>0.49685534591194969</v>
      </c>
      <c r="L917" s="605">
        <v>4.3099999999999996</v>
      </c>
      <c r="M917" s="605">
        <f t="shared" ref="M917:M918" si="671">K917*L917*159</f>
        <v>340.48999999999995</v>
      </c>
      <c r="N917" s="606">
        <v>1</v>
      </c>
      <c r="O917" s="605">
        <f t="shared" ref="O917:O918" si="672">ROUND(M917*N917,2)</f>
        <v>340.49</v>
      </c>
      <c r="P917" s="605">
        <f t="shared" ref="P917:P918" si="673">ROUND(O917*0.2409,2)</f>
        <v>82.02</v>
      </c>
      <c r="Q917" s="607">
        <f t="shared" ref="Q917:Q918" si="674">O917+P917</f>
        <v>422.51</v>
      </c>
    </row>
    <row r="918" spans="1:17" ht="17.25" thickBot="1" x14ac:dyDescent="0.3">
      <c r="A918" s="599" t="s">
        <v>1217</v>
      </c>
      <c r="B918" s="741"/>
      <c r="C918" s="604"/>
      <c r="D918" s="605"/>
      <c r="E918" s="605"/>
      <c r="F918" s="606"/>
      <c r="G918" s="605"/>
      <c r="H918" s="605"/>
      <c r="I918" s="607"/>
      <c r="J918" s="739">
        <v>8.0002280999999993</v>
      </c>
      <c r="K918" s="604">
        <f t="shared" si="670"/>
        <v>5.0315899999999997E-2</v>
      </c>
      <c r="L918" s="605">
        <v>5.548</v>
      </c>
      <c r="M918" s="605">
        <f t="shared" si="671"/>
        <v>44.385265498800003</v>
      </c>
      <c r="N918" s="606">
        <v>1</v>
      </c>
      <c r="O918" s="605">
        <f t="shared" si="672"/>
        <v>44.39</v>
      </c>
      <c r="P918" s="605">
        <f t="shared" si="673"/>
        <v>10.69</v>
      </c>
      <c r="Q918" s="607">
        <f t="shared" si="674"/>
        <v>55.08</v>
      </c>
    </row>
    <row r="919" spans="1:17" ht="17.25" thickBot="1" x14ac:dyDescent="0.3">
      <c r="A919" s="616" t="s">
        <v>1995</v>
      </c>
      <c r="B919" s="1755">
        <f>B920</f>
        <v>0</v>
      </c>
      <c r="C919" s="1732">
        <f>C920</f>
        <v>0</v>
      </c>
      <c r="D919" s="1726"/>
      <c r="E919" s="1726"/>
      <c r="F919" s="1736"/>
      <c r="G919" s="1726">
        <f>G920</f>
        <v>0</v>
      </c>
      <c r="H919" s="1726">
        <f>H920</f>
        <v>0</v>
      </c>
      <c r="I919" s="1727">
        <f>I920</f>
        <v>0</v>
      </c>
      <c r="J919" s="1725">
        <f>J920</f>
        <v>87.5</v>
      </c>
      <c r="K919" s="1732">
        <f>K920</f>
        <v>0.55031446540880502</v>
      </c>
      <c r="L919" s="1726"/>
      <c r="M919" s="1726"/>
      <c r="N919" s="1736"/>
      <c r="O919" s="1726">
        <f>O920</f>
        <v>292.92</v>
      </c>
      <c r="P919" s="1726">
        <f>P920</f>
        <v>70.569999999999993</v>
      </c>
      <c r="Q919" s="1727">
        <f>Q920</f>
        <v>363.49</v>
      </c>
    </row>
    <row r="920" spans="1:17" ht="33" x14ac:dyDescent="0.25">
      <c r="A920" s="734" t="s">
        <v>8</v>
      </c>
      <c r="B920" s="1756">
        <f>SUM(B921:B923)</f>
        <v>0</v>
      </c>
      <c r="C920" s="1729">
        <f>SUM(C921:C923)</f>
        <v>0</v>
      </c>
      <c r="D920" s="1730"/>
      <c r="E920" s="1730"/>
      <c r="F920" s="1734"/>
      <c r="G920" s="1730">
        <f>SUM(G921:G923)</f>
        <v>0</v>
      </c>
      <c r="H920" s="1730">
        <f t="shared" ref="H920" si="675">SUM(H921:H923)</f>
        <v>0</v>
      </c>
      <c r="I920" s="1735">
        <f t="shared" ref="I920" si="676">SUM(I921:I923)</f>
        <v>0</v>
      </c>
      <c r="J920" s="1728">
        <f>SUM(J921:J923)</f>
        <v>87.5</v>
      </c>
      <c r="K920" s="1729">
        <f>SUM(K921:K923)</f>
        <v>0.55031446540880502</v>
      </c>
      <c r="L920" s="1730"/>
      <c r="M920" s="1730"/>
      <c r="N920" s="1734"/>
      <c r="O920" s="1730">
        <f>SUM(O921:O923)</f>
        <v>292.92</v>
      </c>
      <c r="P920" s="1730">
        <f t="shared" ref="P920:Q920" si="677">SUM(P921:P923)</f>
        <v>70.569999999999993</v>
      </c>
      <c r="Q920" s="1735">
        <f t="shared" si="677"/>
        <v>363.49</v>
      </c>
    </row>
    <row r="921" spans="1:17" x14ac:dyDescent="0.25">
      <c r="A921" s="603" t="s">
        <v>1996</v>
      </c>
      <c r="B921" s="741"/>
      <c r="C921" s="604"/>
      <c r="D921" s="605"/>
      <c r="E921" s="605"/>
      <c r="F921" s="606"/>
      <c r="G921" s="605"/>
      <c r="H921" s="605"/>
      <c r="I921" s="607"/>
      <c r="J921" s="739">
        <v>23</v>
      </c>
      <c r="K921" s="604">
        <f t="shared" ref="K921:K923" si="678">J921/159</f>
        <v>0.14465408805031446</v>
      </c>
      <c r="L921" s="605">
        <v>1600</v>
      </c>
      <c r="M921" s="605">
        <f>K921*L921</f>
        <v>231.44654088050314</v>
      </c>
      <c r="N921" s="606">
        <v>0.3</v>
      </c>
      <c r="O921" s="605">
        <f t="shared" ref="O921:O923" si="679">ROUND(M921*N921,2)</f>
        <v>69.430000000000007</v>
      </c>
      <c r="P921" s="605">
        <f t="shared" ref="P921:P923" si="680">ROUND(O921*0.2409,2)</f>
        <v>16.73</v>
      </c>
      <c r="Q921" s="607">
        <f t="shared" ref="Q921:Q923" si="681">O921+P921</f>
        <v>86.160000000000011</v>
      </c>
    </row>
    <row r="922" spans="1:17" x14ac:dyDescent="0.25">
      <c r="A922" s="603" t="s">
        <v>1997</v>
      </c>
      <c r="B922" s="741"/>
      <c r="C922" s="604"/>
      <c r="D922" s="605"/>
      <c r="E922" s="605"/>
      <c r="F922" s="606"/>
      <c r="G922" s="605"/>
      <c r="H922" s="605"/>
      <c r="I922" s="607"/>
      <c r="J922" s="739">
        <v>49</v>
      </c>
      <c r="K922" s="604">
        <f t="shared" si="678"/>
        <v>0.3081761006289308</v>
      </c>
      <c r="L922" s="605">
        <v>1500</v>
      </c>
      <c r="M922" s="605">
        <f>K922*L922</f>
        <v>462.2641509433962</v>
      </c>
      <c r="N922" s="606">
        <v>0.3</v>
      </c>
      <c r="O922" s="605">
        <f t="shared" si="679"/>
        <v>138.68</v>
      </c>
      <c r="P922" s="605">
        <f t="shared" si="680"/>
        <v>33.409999999999997</v>
      </c>
      <c r="Q922" s="607">
        <f t="shared" si="681"/>
        <v>172.09</v>
      </c>
    </row>
    <row r="923" spans="1:17" ht="17.25" thickBot="1" x14ac:dyDescent="0.3">
      <c r="A923" s="599" t="s">
        <v>1953</v>
      </c>
      <c r="B923" s="741"/>
      <c r="C923" s="604"/>
      <c r="D923" s="605"/>
      <c r="E923" s="605"/>
      <c r="F923" s="606"/>
      <c r="G923" s="605"/>
      <c r="H923" s="605"/>
      <c r="I923" s="607"/>
      <c r="J923" s="739">
        <v>15.500000000000002</v>
      </c>
      <c r="K923" s="604">
        <f t="shared" si="678"/>
        <v>9.7484276729559755E-2</v>
      </c>
      <c r="L923" s="605">
        <v>2900</v>
      </c>
      <c r="M923" s="605">
        <f>K923*L923</f>
        <v>282.7044025157233</v>
      </c>
      <c r="N923" s="606">
        <v>0.3</v>
      </c>
      <c r="O923" s="605">
        <f t="shared" si="679"/>
        <v>84.81</v>
      </c>
      <c r="P923" s="605">
        <f t="shared" si="680"/>
        <v>20.43</v>
      </c>
      <c r="Q923" s="607">
        <f t="shared" si="681"/>
        <v>105.24000000000001</v>
      </c>
    </row>
    <row r="924" spans="1:17" ht="17.25" thickBot="1" x14ac:dyDescent="0.3">
      <c r="A924" s="616" t="s">
        <v>1998</v>
      </c>
      <c r="B924" s="1755">
        <f>B925</f>
        <v>1038</v>
      </c>
      <c r="C924" s="1732">
        <f>C925</f>
        <v>6.5283018867924536</v>
      </c>
      <c r="D924" s="1726"/>
      <c r="E924" s="1726"/>
      <c r="F924" s="1736"/>
      <c r="G924" s="1726">
        <f>G925</f>
        <v>2800.6500000000005</v>
      </c>
      <c r="H924" s="1726">
        <f>H925</f>
        <v>674.62999999999977</v>
      </c>
      <c r="I924" s="1727">
        <f>G924+H924</f>
        <v>3475.28</v>
      </c>
      <c r="J924" s="1725">
        <f>J925</f>
        <v>4307.0057070000003</v>
      </c>
      <c r="K924" s="1732">
        <f>K925</f>
        <v>27.088086207547192</v>
      </c>
      <c r="L924" s="1726"/>
      <c r="M924" s="1726"/>
      <c r="N924" s="1736"/>
      <c r="O924" s="1726">
        <f>O925</f>
        <v>31241.23</v>
      </c>
      <c r="P924" s="1726">
        <f>P925</f>
        <v>7526.0399999999991</v>
      </c>
      <c r="Q924" s="1727">
        <f>O924+P924</f>
        <v>38767.269999999997</v>
      </c>
    </row>
    <row r="925" spans="1:17" ht="33" x14ac:dyDescent="0.25">
      <c r="A925" s="735" t="s">
        <v>1898</v>
      </c>
      <c r="B925" s="1756">
        <f>SUM(B926:B1013)</f>
        <v>1038</v>
      </c>
      <c r="C925" s="1729">
        <f>SUM(C926:C1013)</f>
        <v>6.5283018867924536</v>
      </c>
      <c r="D925" s="1730"/>
      <c r="E925" s="1730"/>
      <c r="F925" s="1734"/>
      <c r="G925" s="1730">
        <f>SUM(G926:G1013)</f>
        <v>2800.6500000000005</v>
      </c>
      <c r="H925" s="1730">
        <f>SUM(H926:H1013)</f>
        <v>674.62999999999977</v>
      </c>
      <c r="I925" s="1735">
        <f>SUM(I926:I1013)</f>
        <v>3475.2799999999993</v>
      </c>
      <c r="J925" s="1728">
        <f>SUM(J926:J1013)</f>
        <v>4307.0057070000003</v>
      </c>
      <c r="K925" s="1729">
        <f>SUM(K926:K1013)</f>
        <v>27.088086207547192</v>
      </c>
      <c r="L925" s="1730"/>
      <c r="M925" s="1730"/>
      <c r="N925" s="1734"/>
      <c r="O925" s="1730">
        <f>SUM(O926:O1013)</f>
        <v>31241.23</v>
      </c>
      <c r="P925" s="1730">
        <f>SUM(P926:P1013)</f>
        <v>7526.0399999999991</v>
      </c>
      <c r="Q925" s="1735">
        <f>SUM(Q926:Q1013)</f>
        <v>38767.270000000019</v>
      </c>
    </row>
    <row r="926" spans="1:17" x14ac:dyDescent="0.25">
      <c r="A926" s="603" t="s">
        <v>206</v>
      </c>
      <c r="B926" s="1757">
        <v>52</v>
      </c>
      <c r="C926" s="604">
        <f t="shared" ref="C926:C987" si="682">B926/159</f>
        <v>0.32704402515723269</v>
      </c>
      <c r="D926" s="605">
        <v>7.52</v>
      </c>
      <c r="E926" s="605">
        <f>C926*D926*159</f>
        <v>391.03999999999996</v>
      </c>
      <c r="F926" s="609">
        <v>0.5</v>
      </c>
      <c r="G926" s="605">
        <f>ROUND(E926*F926,2)</f>
        <v>195.52</v>
      </c>
      <c r="H926" s="605">
        <f t="shared" ref="H926:H987" si="683">ROUND(G926*0.2409,2)</f>
        <v>47.1</v>
      </c>
      <c r="I926" s="607">
        <f>G926+H926</f>
        <v>242.62</v>
      </c>
      <c r="J926" s="739">
        <v>140</v>
      </c>
      <c r="K926" s="604">
        <f t="shared" ref="K926:K989" si="684">J926/159</f>
        <v>0.88050314465408808</v>
      </c>
      <c r="L926" s="605">
        <v>7.52</v>
      </c>
      <c r="M926" s="605">
        <f t="shared" ref="M926:M989" si="685">K926*L926*159</f>
        <v>1052.8</v>
      </c>
      <c r="N926" s="609">
        <v>1</v>
      </c>
      <c r="O926" s="605">
        <f t="shared" ref="O926:O989" si="686">ROUND(M926*N926,2)</f>
        <v>1052.8</v>
      </c>
      <c r="P926" s="605">
        <f t="shared" ref="P926:P989" si="687">ROUND(O926*0.2409,2)</f>
        <v>253.62</v>
      </c>
      <c r="Q926" s="607">
        <f t="shared" ref="Q926:Q989" si="688">O926+P926</f>
        <v>1306.42</v>
      </c>
    </row>
    <row r="927" spans="1:17" x14ac:dyDescent="0.25">
      <c r="A927" s="603" t="s">
        <v>206</v>
      </c>
      <c r="B927" s="1757">
        <v>36</v>
      </c>
      <c r="C927" s="604">
        <f t="shared" si="682"/>
        <v>0.22641509433962265</v>
      </c>
      <c r="D927" s="605">
        <v>7.52</v>
      </c>
      <c r="E927" s="605">
        <f>C927*D927*159</f>
        <v>270.71999999999997</v>
      </c>
      <c r="F927" s="609">
        <v>0.3</v>
      </c>
      <c r="G927" s="605">
        <f>ROUND(E927*F927,2)</f>
        <v>81.22</v>
      </c>
      <c r="H927" s="605">
        <f t="shared" si="683"/>
        <v>19.57</v>
      </c>
      <c r="I927" s="607">
        <f>G927+H927</f>
        <v>100.78999999999999</v>
      </c>
      <c r="J927" s="739">
        <v>82.998795000000001</v>
      </c>
      <c r="K927" s="604">
        <f t="shared" si="684"/>
        <v>0.52200500000000005</v>
      </c>
      <c r="L927" s="605">
        <v>7.52</v>
      </c>
      <c r="M927" s="605">
        <f t="shared" si="685"/>
        <v>624.15093840000009</v>
      </c>
      <c r="N927" s="609">
        <v>1</v>
      </c>
      <c r="O927" s="605">
        <f t="shared" si="686"/>
        <v>624.15</v>
      </c>
      <c r="P927" s="605">
        <f t="shared" si="687"/>
        <v>150.36000000000001</v>
      </c>
      <c r="Q927" s="607">
        <f t="shared" si="688"/>
        <v>774.51</v>
      </c>
    </row>
    <row r="928" spans="1:17" x14ac:dyDescent="0.25">
      <c r="A928" s="603" t="s">
        <v>206</v>
      </c>
      <c r="B928" s="741"/>
      <c r="C928" s="604"/>
      <c r="D928" s="605"/>
      <c r="E928" s="605"/>
      <c r="F928" s="609"/>
      <c r="G928" s="605"/>
      <c r="H928" s="605"/>
      <c r="I928" s="607"/>
      <c r="J928" s="739">
        <v>67</v>
      </c>
      <c r="K928" s="604">
        <f t="shared" si="684"/>
        <v>0.42138364779874216</v>
      </c>
      <c r="L928" s="605">
        <v>6.83</v>
      </c>
      <c r="M928" s="605">
        <f t="shared" si="685"/>
        <v>457.61</v>
      </c>
      <c r="N928" s="609">
        <v>1</v>
      </c>
      <c r="O928" s="605">
        <f t="shared" si="686"/>
        <v>457.61</v>
      </c>
      <c r="P928" s="605">
        <f t="shared" si="687"/>
        <v>110.24</v>
      </c>
      <c r="Q928" s="607">
        <f t="shared" si="688"/>
        <v>567.85</v>
      </c>
    </row>
    <row r="929" spans="1:17" x14ac:dyDescent="0.25">
      <c r="A929" s="603" t="s">
        <v>206</v>
      </c>
      <c r="B929" s="741"/>
      <c r="C929" s="604"/>
      <c r="D929" s="605"/>
      <c r="E929" s="605"/>
      <c r="F929" s="609"/>
      <c r="G929" s="605"/>
      <c r="H929" s="605"/>
      <c r="I929" s="607"/>
      <c r="J929" s="739">
        <v>11</v>
      </c>
      <c r="K929" s="604">
        <f t="shared" si="684"/>
        <v>6.9182389937106917E-2</v>
      </c>
      <c r="L929" s="605">
        <v>7.52</v>
      </c>
      <c r="M929" s="605">
        <f t="shared" si="685"/>
        <v>82.72</v>
      </c>
      <c r="N929" s="609">
        <v>1</v>
      </c>
      <c r="O929" s="605">
        <f t="shared" si="686"/>
        <v>82.72</v>
      </c>
      <c r="P929" s="605">
        <f t="shared" si="687"/>
        <v>19.93</v>
      </c>
      <c r="Q929" s="607">
        <f t="shared" si="688"/>
        <v>102.65</v>
      </c>
    </row>
    <row r="930" spans="1:17" x14ac:dyDescent="0.25">
      <c r="A930" s="603" t="s">
        <v>206</v>
      </c>
      <c r="B930" s="1757">
        <v>39</v>
      </c>
      <c r="C930" s="604">
        <f t="shared" si="682"/>
        <v>0.24528301886792453</v>
      </c>
      <c r="D930" s="605">
        <v>7.52</v>
      </c>
      <c r="E930" s="605">
        <f t="shared" ref="E930:E935" si="689">C930*D930*159</f>
        <v>293.27999999999997</v>
      </c>
      <c r="F930" s="609">
        <v>0.3</v>
      </c>
      <c r="G930" s="605">
        <f t="shared" ref="G930:G935" si="690">ROUND(E930*F930,2)</f>
        <v>87.98</v>
      </c>
      <c r="H930" s="605">
        <f t="shared" si="683"/>
        <v>21.19</v>
      </c>
      <c r="I930" s="607">
        <f t="shared" ref="I930:I935" si="691">G930+H930</f>
        <v>109.17</v>
      </c>
      <c r="J930" s="739">
        <v>69</v>
      </c>
      <c r="K930" s="604">
        <f t="shared" si="684"/>
        <v>0.43396226415094341</v>
      </c>
      <c r="L930" s="605">
        <v>7.52</v>
      </c>
      <c r="M930" s="605">
        <f t="shared" si="685"/>
        <v>518.88</v>
      </c>
      <c r="N930" s="609">
        <v>1</v>
      </c>
      <c r="O930" s="605">
        <f t="shared" si="686"/>
        <v>518.88</v>
      </c>
      <c r="P930" s="605">
        <f t="shared" si="687"/>
        <v>125</v>
      </c>
      <c r="Q930" s="607">
        <f t="shared" si="688"/>
        <v>643.88</v>
      </c>
    </row>
    <row r="931" spans="1:17" x14ac:dyDescent="0.25">
      <c r="A931" s="603" t="s">
        <v>206</v>
      </c>
      <c r="B931" s="1757">
        <v>12</v>
      </c>
      <c r="C931" s="604">
        <f t="shared" si="682"/>
        <v>7.5471698113207544E-2</v>
      </c>
      <c r="D931" s="605">
        <v>7.52</v>
      </c>
      <c r="E931" s="605">
        <f t="shared" si="689"/>
        <v>90.24</v>
      </c>
      <c r="F931" s="609">
        <v>0.3</v>
      </c>
      <c r="G931" s="605">
        <f t="shared" si="690"/>
        <v>27.07</v>
      </c>
      <c r="H931" s="605">
        <f t="shared" si="683"/>
        <v>6.52</v>
      </c>
      <c r="I931" s="607">
        <f t="shared" si="691"/>
        <v>33.590000000000003</v>
      </c>
      <c r="J931" s="739">
        <v>12</v>
      </c>
      <c r="K931" s="604">
        <f t="shared" si="684"/>
        <v>7.5471698113207544E-2</v>
      </c>
      <c r="L931" s="605">
        <v>7.52</v>
      </c>
      <c r="M931" s="605">
        <f t="shared" si="685"/>
        <v>90.24</v>
      </c>
      <c r="N931" s="609">
        <v>1</v>
      </c>
      <c r="O931" s="605">
        <f t="shared" si="686"/>
        <v>90.24</v>
      </c>
      <c r="P931" s="605">
        <f t="shared" si="687"/>
        <v>21.74</v>
      </c>
      <c r="Q931" s="607">
        <f t="shared" si="688"/>
        <v>111.97999999999999</v>
      </c>
    </row>
    <row r="932" spans="1:17" x14ac:dyDescent="0.25">
      <c r="A932" s="603" t="s">
        <v>206</v>
      </c>
      <c r="B932" s="1757">
        <v>40</v>
      </c>
      <c r="C932" s="604">
        <f t="shared" si="682"/>
        <v>0.25157232704402516</v>
      </c>
      <c r="D932" s="605">
        <v>7.52</v>
      </c>
      <c r="E932" s="605">
        <f t="shared" si="689"/>
        <v>300.79999999999995</v>
      </c>
      <c r="F932" s="609">
        <v>0.5</v>
      </c>
      <c r="G932" s="605">
        <f t="shared" si="690"/>
        <v>150.4</v>
      </c>
      <c r="H932" s="605">
        <f t="shared" si="683"/>
        <v>36.229999999999997</v>
      </c>
      <c r="I932" s="607">
        <f t="shared" si="691"/>
        <v>186.63</v>
      </c>
      <c r="J932" s="739">
        <v>164</v>
      </c>
      <c r="K932" s="604">
        <f t="shared" si="684"/>
        <v>1.0314465408805031</v>
      </c>
      <c r="L932" s="605">
        <v>7.52</v>
      </c>
      <c r="M932" s="605">
        <f t="shared" si="685"/>
        <v>1233.28</v>
      </c>
      <c r="N932" s="609">
        <v>1</v>
      </c>
      <c r="O932" s="605">
        <f t="shared" si="686"/>
        <v>1233.28</v>
      </c>
      <c r="P932" s="605">
        <f t="shared" si="687"/>
        <v>297.10000000000002</v>
      </c>
      <c r="Q932" s="607">
        <f t="shared" si="688"/>
        <v>1530.38</v>
      </c>
    </row>
    <row r="933" spans="1:17" x14ac:dyDescent="0.25">
      <c r="A933" s="603" t="s">
        <v>206</v>
      </c>
      <c r="B933" s="1757">
        <v>12</v>
      </c>
      <c r="C933" s="604">
        <f t="shared" si="682"/>
        <v>7.5471698113207544E-2</v>
      </c>
      <c r="D933" s="605">
        <v>6.83</v>
      </c>
      <c r="E933" s="605">
        <f t="shared" si="689"/>
        <v>81.960000000000008</v>
      </c>
      <c r="F933" s="609">
        <v>0.3</v>
      </c>
      <c r="G933" s="605">
        <f t="shared" si="690"/>
        <v>24.59</v>
      </c>
      <c r="H933" s="605">
        <f t="shared" si="683"/>
        <v>5.92</v>
      </c>
      <c r="I933" s="607">
        <f t="shared" si="691"/>
        <v>30.509999999999998</v>
      </c>
      <c r="J933" s="739">
        <v>12</v>
      </c>
      <c r="K933" s="604">
        <f t="shared" si="684"/>
        <v>7.5471698113207544E-2</v>
      </c>
      <c r="L933" s="605">
        <v>6.83</v>
      </c>
      <c r="M933" s="605">
        <f t="shared" si="685"/>
        <v>81.960000000000008</v>
      </c>
      <c r="N933" s="609">
        <v>1</v>
      </c>
      <c r="O933" s="605">
        <f t="shared" si="686"/>
        <v>81.96</v>
      </c>
      <c r="P933" s="605">
        <f t="shared" si="687"/>
        <v>19.739999999999998</v>
      </c>
      <c r="Q933" s="607">
        <f t="shared" si="688"/>
        <v>101.69999999999999</v>
      </c>
    </row>
    <row r="934" spans="1:17" x14ac:dyDescent="0.25">
      <c r="A934" s="603" t="s">
        <v>206</v>
      </c>
      <c r="B934" s="1757">
        <v>64</v>
      </c>
      <c r="C934" s="604">
        <f t="shared" si="682"/>
        <v>0.40251572327044027</v>
      </c>
      <c r="D934" s="605">
        <v>7.52</v>
      </c>
      <c r="E934" s="605">
        <f t="shared" si="689"/>
        <v>481.28000000000003</v>
      </c>
      <c r="F934" s="609">
        <v>0.5</v>
      </c>
      <c r="G934" s="605">
        <f t="shared" si="690"/>
        <v>240.64</v>
      </c>
      <c r="H934" s="605">
        <f t="shared" si="683"/>
        <v>57.97</v>
      </c>
      <c r="I934" s="607">
        <f t="shared" si="691"/>
        <v>298.61</v>
      </c>
      <c r="J934" s="739">
        <v>111</v>
      </c>
      <c r="K934" s="604">
        <f t="shared" si="684"/>
        <v>0.69811320754716977</v>
      </c>
      <c r="L934" s="605">
        <v>7.52</v>
      </c>
      <c r="M934" s="605">
        <f t="shared" si="685"/>
        <v>834.71999999999991</v>
      </c>
      <c r="N934" s="609">
        <v>1</v>
      </c>
      <c r="O934" s="605">
        <f t="shared" si="686"/>
        <v>834.72</v>
      </c>
      <c r="P934" s="605">
        <f t="shared" si="687"/>
        <v>201.08</v>
      </c>
      <c r="Q934" s="607">
        <f t="shared" si="688"/>
        <v>1035.8</v>
      </c>
    </row>
    <row r="935" spans="1:17" x14ac:dyDescent="0.25">
      <c r="A935" s="603" t="s">
        <v>206</v>
      </c>
      <c r="B935" s="1757">
        <v>24</v>
      </c>
      <c r="C935" s="604">
        <f t="shared" si="682"/>
        <v>0.15094339622641509</v>
      </c>
      <c r="D935" s="605">
        <v>7.52</v>
      </c>
      <c r="E935" s="605">
        <f t="shared" si="689"/>
        <v>180.48</v>
      </c>
      <c r="F935" s="609">
        <v>0.3</v>
      </c>
      <c r="G935" s="605">
        <f t="shared" si="690"/>
        <v>54.14</v>
      </c>
      <c r="H935" s="605">
        <f t="shared" si="683"/>
        <v>13.04</v>
      </c>
      <c r="I935" s="607">
        <f t="shared" si="691"/>
        <v>67.180000000000007</v>
      </c>
      <c r="J935" s="739">
        <v>35</v>
      </c>
      <c r="K935" s="604">
        <f t="shared" si="684"/>
        <v>0.22012578616352202</v>
      </c>
      <c r="L935" s="605">
        <v>7.52</v>
      </c>
      <c r="M935" s="605">
        <f t="shared" si="685"/>
        <v>263.2</v>
      </c>
      <c r="N935" s="609">
        <v>1</v>
      </c>
      <c r="O935" s="605">
        <f t="shared" si="686"/>
        <v>263.2</v>
      </c>
      <c r="P935" s="605">
        <f t="shared" si="687"/>
        <v>63.4</v>
      </c>
      <c r="Q935" s="607">
        <f t="shared" si="688"/>
        <v>326.59999999999997</v>
      </c>
    </row>
    <row r="936" spans="1:17" x14ac:dyDescent="0.25">
      <c r="A936" s="603" t="s">
        <v>206</v>
      </c>
      <c r="B936" s="741"/>
      <c r="C936" s="604"/>
      <c r="D936" s="605"/>
      <c r="E936" s="605"/>
      <c r="F936" s="609"/>
      <c r="G936" s="605"/>
      <c r="H936" s="605"/>
      <c r="I936" s="607"/>
      <c r="J936" s="739">
        <v>98</v>
      </c>
      <c r="K936" s="604">
        <f t="shared" si="684"/>
        <v>0.61635220125786161</v>
      </c>
      <c r="L936" s="605">
        <v>7.52</v>
      </c>
      <c r="M936" s="605">
        <f t="shared" si="685"/>
        <v>736.95999999999992</v>
      </c>
      <c r="N936" s="609">
        <v>1</v>
      </c>
      <c r="O936" s="605">
        <f t="shared" si="686"/>
        <v>736.96</v>
      </c>
      <c r="P936" s="605">
        <f t="shared" si="687"/>
        <v>177.53</v>
      </c>
      <c r="Q936" s="607">
        <f t="shared" si="688"/>
        <v>914.49</v>
      </c>
    </row>
    <row r="937" spans="1:17" x14ac:dyDescent="0.25">
      <c r="A937" s="603" t="s">
        <v>206</v>
      </c>
      <c r="B937" s="741"/>
      <c r="C937" s="604"/>
      <c r="D937" s="605"/>
      <c r="E937" s="605"/>
      <c r="F937" s="609"/>
      <c r="G937" s="605"/>
      <c r="H937" s="605"/>
      <c r="I937" s="607"/>
      <c r="J937" s="739">
        <v>48</v>
      </c>
      <c r="K937" s="604">
        <f t="shared" si="684"/>
        <v>0.30188679245283018</v>
      </c>
      <c r="L937" s="605">
        <v>6.83</v>
      </c>
      <c r="M937" s="605">
        <f t="shared" si="685"/>
        <v>327.84000000000003</v>
      </c>
      <c r="N937" s="609">
        <v>1</v>
      </c>
      <c r="O937" s="605">
        <f t="shared" si="686"/>
        <v>327.84</v>
      </c>
      <c r="P937" s="605">
        <f t="shared" si="687"/>
        <v>78.98</v>
      </c>
      <c r="Q937" s="607">
        <f t="shared" si="688"/>
        <v>406.82</v>
      </c>
    </row>
    <row r="938" spans="1:17" x14ac:dyDescent="0.25">
      <c r="A938" s="603" t="s">
        <v>206</v>
      </c>
      <c r="B938" s="1757">
        <v>6.9999999999999991</v>
      </c>
      <c r="C938" s="604">
        <f t="shared" si="682"/>
        <v>4.40251572327044E-2</v>
      </c>
      <c r="D938" s="605">
        <v>7.52</v>
      </c>
      <c r="E938" s="605">
        <f>C938*D938*159</f>
        <v>52.639999999999993</v>
      </c>
      <c r="F938" s="609">
        <v>0.3</v>
      </c>
      <c r="G938" s="605">
        <f>ROUND(E938*F938,2)</f>
        <v>15.79</v>
      </c>
      <c r="H938" s="605">
        <f t="shared" si="683"/>
        <v>3.8</v>
      </c>
      <c r="I938" s="607">
        <f>G938+H938</f>
        <v>19.59</v>
      </c>
      <c r="J938" s="739">
        <v>72</v>
      </c>
      <c r="K938" s="604">
        <f t="shared" si="684"/>
        <v>0.45283018867924529</v>
      </c>
      <c r="L938" s="605">
        <v>7.52</v>
      </c>
      <c r="M938" s="605">
        <f t="shared" si="685"/>
        <v>541.43999999999994</v>
      </c>
      <c r="N938" s="609">
        <v>1</v>
      </c>
      <c r="O938" s="605">
        <f t="shared" si="686"/>
        <v>541.44000000000005</v>
      </c>
      <c r="P938" s="605">
        <f t="shared" si="687"/>
        <v>130.43</v>
      </c>
      <c r="Q938" s="607">
        <f t="shared" si="688"/>
        <v>671.87000000000012</v>
      </c>
    </row>
    <row r="939" spans="1:17" x14ac:dyDescent="0.25">
      <c r="A939" s="603" t="s">
        <v>206</v>
      </c>
      <c r="B939" s="1757">
        <v>52</v>
      </c>
      <c r="C939" s="604">
        <f t="shared" si="682"/>
        <v>0.32704402515723269</v>
      </c>
      <c r="D939" s="605">
        <v>7.52</v>
      </c>
      <c r="E939" s="605">
        <f>C939*D939*159</f>
        <v>391.03999999999996</v>
      </c>
      <c r="F939" s="609">
        <v>0.3</v>
      </c>
      <c r="G939" s="605">
        <f>ROUND(E939*F939,2)</f>
        <v>117.31</v>
      </c>
      <c r="H939" s="605">
        <f t="shared" si="683"/>
        <v>28.26</v>
      </c>
      <c r="I939" s="607">
        <f>G939+H939</f>
        <v>145.57</v>
      </c>
      <c r="J939" s="739">
        <v>131</v>
      </c>
      <c r="K939" s="604">
        <f t="shared" si="684"/>
        <v>0.82389937106918243</v>
      </c>
      <c r="L939" s="605">
        <v>7.52</v>
      </c>
      <c r="M939" s="605">
        <f t="shared" si="685"/>
        <v>985.12</v>
      </c>
      <c r="N939" s="609">
        <v>1</v>
      </c>
      <c r="O939" s="605">
        <f t="shared" si="686"/>
        <v>985.12</v>
      </c>
      <c r="P939" s="605">
        <f t="shared" si="687"/>
        <v>237.32</v>
      </c>
      <c r="Q939" s="607">
        <f t="shared" si="688"/>
        <v>1222.44</v>
      </c>
    </row>
    <row r="940" spans="1:17" x14ac:dyDescent="0.25">
      <c r="A940" s="603" t="s">
        <v>206</v>
      </c>
      <c r="B940" s="741"/>
      <c r="C940" s="604"/>
      <c r="D940" s="605"/>
      <c r="E940" s="605"/>
      <c r="F940" s="609"/>
      <c r="G940" s="605"/>
      <c r="H940" s="605"/>
      <c r="I940" s="607"/>
      <c r="J940" s="739">
        <v>16</v>
      </c>
      <c r="K940" s="604">
        <f t="shared" si="684"/>
        <v>0.10062893081761007</v>
      </c>
      <c r="L940" s="605">
        <v>7.52</v>
      </c>
      <c r="M940" s="605">
        <f t="shared" si="685"/>
        <v>120.32000000000001</v>
      </c>
      <c r="N940" s="609">
        <v>1</v>
      </c>
      <c r="O940" s="605">
        <f t="shared" si="686"/>
        <v>120.32</v>
      </c>
      <c r="P940" s="605">
        <f t="shared" si="687"/>
        <v>28.99</v>
      </c>
      <c r="Q940" s="607">
        <f t="shared" si="688"/>
        <v>149.31</v>
      </c>
    </row>
    <row r="941" spans="1:17" x14ac:dyDescent="0.25">
      <c r="A941" s="603" t="s">
        <v>206</v>
      </c>
      <c r="B941" s="1757">
        <v>11</v>
      </c>
      <c r="C941" s="604">
        <f t="shared" si="682"/>
        <v>6.9182389937106917E-2</v>
      </c>
      <c r="D941" s="605">
        <v>7.52</v>
      </c>
      <c r="E941" s="605">
        <f>C941*D941*159</f>
        <v>82.72</v>
      </c>
      <c r="F941" s="609">
        <v>0.3</v>
      </c>
      <c r="G941" s="605">
        <f>ROUND(E941*F941,2)</f>
        <v>24.82</v>
      </c>
      <c r="H941" s="605">
        <f t="shared" si="683"/>
        <v>5.98</v>
      </c>
      <c r="I941" s="607">
        <f>G941+H941</f>
        <v>30.8</v>
      </c>
      <c r="J941" s="739">
        <v>35.999189999999999</v>
      </c>
      <c r="K941" s="604">
        <f t="shared" si="684"/>
        <v>0.22641</v>
      </c>
      <c r="L941" s="605">
        <v>7.52</v>
      </c>
      <c r="M941" s="605">
        <f t="shared" si="685"/>
        <v>270.71390880000001</v>
      </c>
      <c r="N941" s="609">
        <v>1</v>
      </c>
      <c r="O941" s="605">
        <f t="shared" si="686"/>
        <v>270.70999999999998</v>
      </c>
      <c r="P941" s="605">
        <f t="shared" si="687"/>
        <v>65.209999999999994</v>
      </c>
      <c r="Q941" s="607">
        <f t="shared" si="688"/>
        <v>335.91999999999996</v>
      </c>
    </row>
    <row r="942" spans="1:17" x14ac:dyDescent="0.25">
      <c r="A942" s="603" t="s">
        <v>206</v>
      </c>
      <c r="B942" s="1757">
        <v>24</v>
      </c>
      <c r="C942" s="604">
        <f t="shared" si="682"/>
        <v>0.15094339622641509</v>
      </c>
      <c r="D942" s="605">
        <v>7.52</v>
      </c>
      <c r="E942" s="605">
        <f>C942*D942*159</f>
        <v>180.48</v>
      </c>
      <c r="F942" s="609">
        <v>0.3</v>
      </c>
      <c r="G942" s="605">
        <f>ROUND(E942*F942,2)</f>
        <v>54.14</v>
      </c>
      <c r="H942" s="605">
        <f t="shared" si="683"/>
        <v>13.04</v>
      </c>
      <c r="I942" s="607">
        <f>G942+H942</f>
        <v>67.180000000000007</v>
      </c>
      <c r="J942" s="740"/>
      <c r="K942" s="604"/>
      <c r="L942" s="605"/>
      <c r="M942" s="605"/>
      <c r="N942" s="609"/>
      <c r="O942" s="605"/>
      <c r="P942" s="605"/>
      <c r="Q942" s="607"/>
    </row>
    <row r="943" spans="1:17" x14ac:dyDescent="0.25">
      <c r="A943" s="603" t="s">
        <v>206</v>
      </c>
      <c r="B943" s="741"/>
      <c r="C943" s="604"/>
      <c r="D943" s="605"/>
      <c r="E943" s="605"/>
      <c r="F943" s="609"/>
      <c r="G943" s="605"/>
      <c r="H943" s="605"/>
      <c r="I943" s="607"/>
      <c r="J943" s="739">
        <v>11</v>
      </c>
      <c r="K943" s="604">
        <f t="shared" si="684"/>
        <v>6.9182389937106917E-2</v>
      </c>
      <c r="L943" s="605">
        <v>6.83</v>
      </c>
      <c r="M943" s="605">
        <f t="shared" si="685"/>
        <v>75.13</v>
      </c>
      <c r="N943" s="609">
        <v>1</v>
      </c>
      <c r="O943" s="605">
        <f t="shared" si="686"/>
        <v>75.13</v>
      </c>
      <c r="P943" s="605">
        <f t="shared" si="687"/>
        <v>18.100000000000001</v>
      </c>
      <c r="Q943" s="607">
        <f t="shared" si="688"/>
        <v>93.22999999999999</v>
      </c>
    </row>
    <row r="944" spans="1:17" x14ac:dyDescent="0.25">
      <c r="A944" s="603" t="s">
        <v>206</v>
      </c>
      <c r="B944" s="1757">
        <v>8</v>
      </c>
      <c r="C944" s="604">
        <f t="shared" si="682"/>
        <v>5.0314465408805034E-2</v>
      </c>
      <c r="D944" s="605">
        <v>6.83</v>
      </c>
      <c r="E944" s="605">
        <f>C944*D944*159</f>
        <v>54.640000000000008</v>
      </c>
      <c r="F944" s="609">
        <v>0.3</v>
      </c>
      <c r="G944" s="605">
        <f>ROUND(E944*F944,2)</f>
        <v>16.39</v>
      </c>
      <c r="H944" s="605">
        <f t="shared" si="683"/>
        <v>3.95</v>
      </c>
      <c r="I944" s="607">
        <f>G944+H944</f>
        <v>20.34</v>
      </c>
      <c r="J944" s="739">
        <v>27.999999999999996</v>
      </c>
      <c r="K944" s="604">
        <f t="shared" si="684"/>
        <v>0.1761006289308176</v>
      </c>
      <c r="L944" s="605">
        <v>6.83</v>
      </c>
      <c r="M944" s="605">
        <f t="shared" si="685"/>
        <v>191.23999999999998</v>
      </c>
      <c r="N944" s="609">
        <v>1</v>
      </c>
      <c r="O944" s="605">
        <f t="shared" si="686"/>
        <v>191.24</v>
      </c>
      <c r="P944" s="605">
        <f t="shared" si="687"/>
        <v>46.07</v>
      </c>
      <c r="Q944" s="607">
        <f t="shared" si="688"/>
        <v>237.31</v>
      </c>
    </row>
    <row r="945" spans="1:17" x14ac:dyDescent="0.25">
      <c r="A945" s="603" t="s">
        <v>206</v>
      </c>
      <c r="B945" s="741"/>
      <c r="C945" s="604"/>
      <c r="D945" s="605"/>
      <c r="E945" s="605"/>
      <c r="F945" s="609"/>
      <c r="G945" s="605"/>
      <c r="H945" s="605"/>
      <c r="I945" s="607"/>
      <c r="J945" s="739">
        <v>104</v>
      </c>
      <c r="K945" s="604">
        <f t="shared" si="684"/>
        <v>0.65408805031446537</v>
      </c>
      <c r="L945" s="605">
        <v>6.83</v>
      </c>
      <c r="M945" s="605">
        <f t="shared" si="685"/>
        <v>710.32</v>
      </c>
      <c r="N945" s="609">
        <v>1</v>
      </c>
      <c r="O945" s="605">
        <f t="shared" si="686"/>
        <v>710.32</v>
      </c>
      <c r="P945" s="605">
        <f t="shared" si="687"/>
        <v>171.12</v>
      </c>
      <c r="Q945" s="607">
        <f t="shared" si="688"/>
        <v>881.44</v>
      </c>
    </row>
    <row r="946" spans="1:17" x14ac:dyDescent="0.25">
      <c r="A946" s="603" t="s">
        <v>206</v>
      </c>
      <c r="B946" s="741"/>
      <c r="C946" s="604"/>
      <c r="D946" s="605"/>
      <c r="E946" s="605"/>
      <c r="F946" s="609"/>
      <c r="G946" s="605"/>
      <c r="H946" s="605"/>
      <c r="I946" s="607"/>
      <c r="J946" s="739">
        <v>58.999999999999993</v>
      </c>
      <c r="K946" s="604">
        <f t="shared" si="684"/>
        <v>0.37106918238993708</v>
      </c>
      <c r="L946" s="605">
        <v>7.52</v>
      </c>
      <c r="M946" s="605">
        <f t="shared" si="685"/>
        <v>443.67999999999995</v>
      </c>
      <c r="N946" s="609">
        <v>1</v>
      </c>
      <c r="O946" s="605">
        <f t="shared" si="686"/>
        <v>443.68</v>
      </c>
      <c r="P946" s="605">
        <f t="shared" si="687"/>
        <v>106.88</v>
      </c>
      <c r="Q946" s="607">
        <f t="shared" si="688"/>
        <v>550.55999999999995</v>
      </c>
    </row>
    <row r="947" spans="1:17" x14ac:dyDescent="0.25">
      <c r="A947" s="603" t="s">
        <v>206</v>
      </c>
      <c r="B947" s="741"/>
      <c r="C947" s="604"/>
      <c r="D947" s="605"/>
      <c r="E947" s="605"/>
      <c r="F947" s="609"/>
      <c r="G947" s="605"/>
      <c r="H947" s="605"/>
      <c r="I947" s="607"/>
      <c r="J947" s="739">
        <v>120.00000000000001</v>
      </c>
      <c r="K947" s="604">
        <f t="shared" si="684"/>
        <v>0.75471698113207553</v>
      </c>
      <c r="L947" s="605">
        <v>7.52</v>
      </c>
      <c r="M947" s="605">
        <f t="shared" si="685"/>
        <v>902.40000000000009</v>
      </c>
      <c r="N947" s="609">
        <v>1</v>
      </c>
      <c r="O947" s="605">
        <f t="shared" si="686"/>
        <v>902.4</v>
      </c>
      <c r="P947" s="605">
        <f t="shared" si="687"/>
        <v>217.39</v>
      </c>
      <c r="Q947" s="607">
        <f t="shared" si="688"/>
        <v>1119.79</v>
      </c>
    </row>
    <row r="948" spans="1:17" x14ac:dyDescent="0.25">
      <c r="A948" s="603" t="s">
        <v>206</v>
      </c>
      <c r="B948" s="1757">
        <v>41</v>
      </c>
      <c r="C948" s="604">
        <f t="shared" si="682"/>
        <v>0.25786163522012578</v>
      </c>
      <c r="D948" s="605">
        <v>7.52</v>
      </c>
      <c r="E948" s="605">
        <f>C948*D948*159</f>
        <v>308.32</v>
      </c>
      <c r="F948" s="609">
        <v>0.3</v>
      </c>
      <c r="G948" s="605">
        <f>ROUND(E948*F948,2)</f>
        <v>92.5</v>
      </c>
      <c r="H948" s="605">
        <f t="shared" si="683"/>
        <v>22.28</v>
      </c>
      <c r="I948" s="607">
        <f>G948+H948</f>
        <v>114.78</v>
      </c>
      <c r="J948" s="739">
        <v>80.998575000000002</v>
      </c>
      <c r="K948" s="604">
        <f t="shared" si="684"/>
        <v>0.50942500000000002</v>
      </c>
      <c r="L948" s="605">
        <v>7.52</v>
      </c>
      <c r="M948" s="605">
        <f t="shared" si="685"/>
        <v>609.109284</v>
      </c>
      <c r="N948" s="609">
        <v>1</v>
      </c>
      <c r="O948" s="605">
        <f t="shared" si="686"/>
        <v>609.11</v>
      </c>
      <c r="P948" s="605">
        <f t="shared" si="687"/>
        <v>146.72999999999999</v>
      </c>
      <c r="Q948" s="607">
        <f t="shared" si="688"/>
        <v>755.84</v>
      </c>
    </row>
    <row r="949" spans="1:17" x14ac:dyDescent="0.25">
      <c r="A949" s="603" t="s">
        <v>206</v>
      </c>
      <c r="B949" s="1757">
        <v>12</v>
      </c>
      <c r="C949" s="604">
        <f t="shared" si="682"/>
        <v>7.5471698113207544E-2</v>
      </c>
      <c r="D949" s="605">
        <v>6.83</v>
      </c>
      <c r="E949" s="605">
        <f>C949*D949*159</f>
        <v>81.960000000000008</v>
      </c>
      <c r="F949" s="609">
        <v>0.3</v>
      </c>
      <c r="G949" s="605">
        <f>ROUND(E949*F949,2)</f>
        <v>24.59</v>
      </c>
      <c r="H949" s="605">
        <f t="shared" si="683"/>
        <v>5.92</v>
      </c>
      <c r="I949" s="607">
        <f>G949+H949</f>
        <v>30.509999999999998</v>
      </c>
      <c r="J949" s="740"/>
      <c r="K949" s="604"/>
      <c r="L949" s="605"/>
      <c r="M949" s="605"/>
      <c r="N949" s="609"/>
      <c r="O949" s="605"/>
      <c r="P949" s="605"/>
      <c r="Q949" s="607"/>
    </row>
    <row r="950" spans="1:17" x14ac:dyDescent="0.25">
      <c r="A950" s="603" t="s">
        <v>206</v>
      </c>
      <c r="B950" s="1757">
        <v>16</v>
      </c>
      <c r="C950" s="604">
        <f t="shared" si="682"/>
        <v>0.10062893081761007</v>
      </c>
      <c r="D950" s="605">
        <v>6.83</v>
      </c>
      <c r="E950" s="605">
        <f>C950*D950*159</f>
        <v>109.28000000000002</v>
      </c>
      <c r="F950" s="609">
        <v>0.3</v>
      </c>
      <c r="G950" s="605">
        <f>ROUND(E950*F950,2)</f>
        <v>32.78</v>
      </c>
      <c r="H950" s="605">
        <f t="shared" si="683"/>
        <v>7.9</v>
      </c>
      <c r="I950" s="607">
        <f>G950+H950</f>
        <v>40.68</v>
      </c>
      <c r="J950" s="739">
        <v>16.000965000000001</v>
      </c>
      <c r="K950" s="604">
        <f t="shared" si="684"/>
        <v>0.100635</v>
      </c>
      <c r="L950" s="605">
        <v>6.83</v>
      </c>
      <c r="M950" s="605">
        <f t="shared" si="685"/>
        <v>109.28659095</v>
      </c>
      <c r="N950" s="609">
        <v>1</v>
      </c>
      <c r="O950" s="605">
        <f t="shared" si="686"/>
        <v>109.29</v>
      </c>
      <c r="P950" s="605">
        <f t="shared" si="687"/>
        <v>26.33</v>
      </c>
      <c r="Q950" s="607">
        <f t="shared" si="688"/>
        <v>135.62</v>
      </c>
    </row>
    <row r="951" spans="1:17" x14ac:dyDescent="0.25">
      <c r="A951" s="603" t="s">
        <v>206</v>
      </c>
      <c r="B951" s="1757">
        <v>44</v>
      </c>
      <c r="C951" s="604">
        <f t="shared" si="682"/>
        <v>0.27672955974842767</v>
      </c>
      <c r="D951" s="605">
        <v>7.52</v>
      </c>
      <c r="E951" s="605">
        <f>C951*D951*159</f>
        <v>330.88</v>
      </c>
      <c r="F951" s="609">
        <v>0.5</v>
      </c>
      <c r="G951" s="605">
        <f>ROUND(E951*F951,2)</f>
        <v>165.44</v>
      </c>
      <c r="H951" s="605">
        <f t="shared" si="683"/>
        <v>39.85</v>
      </c>
      <c r="I951" s="607">
        <f>G951+H951</f>
        <v>205.29</v>
      </c>
      <c r="J951" s="739">
        <v>147</v>
      </c>
      <c r="K951" s="604">
        <f t="shared" si="684"/>
        <v>0.92452830188679247</v>
      </c>
      <c r="L951" s="605">
        <v>7.52</v>
      </c>
      <c r="M951" s="605">
        <f t="shared" si="685"/>
        <v>1105.4399999999998</v>
      </c>
      <c r="N951" s="609">
        <v>1</v>
      </c>
      <c r="O951" s="605">
        <f t="shared" si="686"/>
        <v>1105.44</v>
      </c>
      <c r="P951" s="605">
        <f t="shared" si="687"/>
        <v>266.3</v>
      </c>
      <c r="Q951" s="607">
        <f t="shared" si="688"/>
        <v>1371.74</v>
      </c>
    </row>
    <row r="952" spans="1:17" x14ac:dyDescent="0.25">
      <c r="A952" s="603" t="s">
        <v>206</v>
      </c>
      <c r="B952" s="741"/>
      <c r="C952" s="604"/>
      <c r="D952" s="605"/>
      <c r="E952" s="605"/>
      <c r="F952" s="609"/>
      <c r="G952" s="605"/>
      <c r="H952" s="605"/>
      <c r="I952" s="607"/>
      <c r="J952" s="739">
        <v>32</v>
      </c>
      <c r="K952" s="604">
        <f t="shared" si="684"/>
        <v>0.20125786163522014</v>
      </c>
      <c r="L952" s="605">
        <v>7.52</v>
      </c>
      <c r="M952" s="605">
        <f t="shared" si="685"/>
        <v>240.64000000000001</v>
      </c>
      <c r="N952" s="609">
        <v>1</v>
      </c>
      <c r="O952" s="605">
        <f t="shared" si="686"/>
        <v>240.64</v>
      </c>
      <c r="P952" s="605">
        <f t="shared" si="687"/>
        <v>57.97</v>
      </c>
      <c r="Q952" s="607">
        <f t="shared" si="688"/>
        <v>298.61</v>
      </c>
    </row>
    <row r="953" spans="1:17" x14ac:dyDescent="0.25">
      <c r="A953" s="603" t="s">
        <v>206</v>
      </c>
      <c r="B953" s="741"/>
      <c r="C953" s="604"/>
      <c r="D953" s="605"/>
      <c r="E953" s="605"/>
      <c r="F953" s="609"/>
      <c r="G953" s="605"/>
      <c r="H953" s="605"/>
      <c r="I953" s="607"/>
      <c r="J953" s="739">
        <v>45</v>
      </c>
      <c r="K953" s="604">
        <f t="shared" si="684"/>
        <v>0.28301886792452829</v>
      </c>
      <c r="L953" s="605">
        <v>7.52</v>
      </c>
      <c r="M953" s="605">
        <f t="shared" si="685"/>
        <v>338.4</v>
      </c>
      <c r="N953" s="609">
        <v>1</v>
      </c>
      <c r="O953" s="605">
        <f t="shared" si="686"/>
        <v>338.4</v>
      </c>
      <c r="P953" s="605">
        <f t="shared" si="687"/>
        <v>81.52</v>
      </c>
      <c r="Q953" s="607">
        <f t="shared" si="688"/>
        <v>419.91999999999996</v>
      </c>
    </row>
    <row r="954" spans="1:17" x14ac:dyDescent="0.25">
      <c r="A954" s="603" t="s">
        <v>206</v>
      </c>
      <c r="B954" s="1757">
        <v>12</v>
      </c>
      <c r="C954" s="604">
        <f t="shared" si="682"/>
        <v>7.5471698113207544E-2</v>
      </c>
      <c r="D954" s="605">
        <v>7.52</v>
      </c>
      <c r="E954" s="605">
        <f>C954*D954*159</f>
        <v>90.24</v>
      </c>
      <c r="F954" s="609">
        <v>0.3</v>
      </c>
      <c r="G954" s="605">
        <f>ROUND(E954*F954,2)</f>
        <v>27.07</v>
      </c>
      <c r="H954" s="605">
        <f t="shared" si="683"/>
        <v>6.52</v>
      </c>
      <c r="I954" s="607">
        <f>G954+H954</f>
        <v>33.590000000000003</v>
      </c>
      <c r="J954" s="739">
        <v>46</v>
      </c>
      <c r="K954" s="604">
        <f t="shared" si="684"/>
        <v>0.28930817610062892</v>
      </c>
      <c r="L954" s="605">
        <v>7.52</v>
      </c>
      <c r="M954" s="605">
        <f t="shared" si="685"/>
        <v>345.91999999999996</v>
      </c>
      <c r="N954" s="609">
        <v>1</v>
      </c>
      <c r="O954" s="605">
        <f t="shared" si="686"/>
        <v>345.92</v>
      </c>
      <c r="P954" s="605">
        <f t="shared" si="687"/>
        <v>83.33</v>
      </c>
      <c r="Q954" s="607">
        <f t="shared" si="688"/>
        <v>429.25</v>
      </c>
    </row>
    <row r="955" spans="1:17" x14ac:dyDescent="0.25">
      <c r="A955" s="603" t="s">
        <v>206</v>
      </c>
      <c r="B955" s="741"/>
      <c r="C955" s="604"/>
      <c r="D955" s="605"/>
      <c r="E955" s="605"/>
      <c r="F955" s="609"/>
      <c r="G955" s="605"/>
      <c r="H955" s="605"/>
      <c r="I955" s="607"/>
      <c r="J955" s="739">
        <v>16</v>
      </c>
      <c r="K955" s="604">
        <f t="shared" si="684"/>
        <v>0.10062893081761007</v>
      </c>
      <c r="L955" s="605">
        <v>7.52</v>
      </c>
      <c r="M955" s="605">
        <f t="shared" si="685"/>
        <v>120.32000000000001</v>
      </c>
      <c r="N955" s="609">
        <v>1</v>
      </c>
      <c r="O955" s="605">
        <f t="shared" si="686"/>
        <v>120.32</v>
      </c>
      <c r="P955" s="605">
        <f t="shared" si="687"/>
        <v>28.99</v>
      </c>
      <c r="Q955" s="607">
        <f t="shared" si="688"/>
        <v>149.31</v>
      </c>
    </row>
    <row r="956" spans="1:17" x14ac:dyDescent="0.25">
      <c r="A956" s="603" t="s">
        <v>206</v>
      </c>
      <c r="B956" s="1757">
        <v>24</v>
      </c>
      <c r="C956" s="604">
        <f t="shared" si="682"/>
        <v>0.15094339622641509</v>
      </c>
      <c r="D956" s="605">
        <v>7.52</v>
      </c>
      <c r="E956" s="605">
        <f>C956*D956*159</f>
        <v>180.48</v>
      </c>
      <c r="F956" s="609">
        <v>0.3</v>
      </c>
      <c r="G956" s="605">
        <f>ROUND(E956*F956,2)</f>
        <v>54.14</v>
      </c>
      <c r="H956" s="605">
        <f t="shared" si="683"/>
        <v>13.04</v>
      </c>
      <c r="I956" s="607">
        <f>G956+H956</f>
        <v>67.180000000000007</v>
      </c>
      <c r="J956" s="739">
        <v>67.000692000000001</v>
      </c>
      <c r="K956" s="604">
        <f t="shared" si="684"/>
        <v>0.42138799999999998</v>
      </c>
      <c r="L956" s="605">
        <v>7.52</v>
      </c>
      <c r="M956" s="605">
        <f t="shared" si="685"/>
        <v>503.84520383999995</v>
      </c>
      <c r="N956" s="609">
        <v>1</v>
      </c>
      <c r="O956" s="605">
        <f t="shared" si="686"/>
        <v>503.85</v>
      </c>
      <c r="P956" s="605">
        <f t="shared" si="687"/>
        <v>121.38</v>
      </c>
      <c r="Q956" s="607">
        <f t="shared" si="688"/>
        <v>625.23</v>
      </c>
    </row>
    <row r="957" spans="1:17" x14ac:dyDescent="0.25">
      <c r="A957" s="603" t="s">
        <v>206</v>
      </c>
      <c r="B957" s="1757">
        <v>12</v>
      </c>
      <c r="C957" s="604">
        <f t="shared" si="682"/>
        <v>7.5471698113207544E-2</v>
      </c>
      <c r="D957" s="605">
        <v>7.52</v>
      </c>
      <c r="E957" s="605">
        <f>C957*D957*159</f>
        <v>90.24</v>
      </c>
      <c r="F957" s="609">
        <v>0.3</v>
      </c>
      <c r="G957" s="605">
        <f>ROUND(E957*F957,2)</f>
        <v>27.07</v>
      </c>
      <c r="H957" s="605">
        <f t="shared" si="683"/>
        <v>6.52</v>
      </c>
      <c r="I957" s="607">
        <f>G957+H957</f>
        <v>33.590000000000003</v>
      </c>
      <c r="J957" s="739">
        <v>36</v>
      </c>
      <c r="K957" s="604">
        <f t="shared" si="684"/>
        <v>0.22641509433962265</v>
      </c>
      <c r="L957" s="605">
        <v>7.52</v>
      </c>
      <c r="M957" s="605">
        <f t="shared" si="685"/>
        <v>270.71999999999997</v>
      </c>
      <c r="N957" s="609">
        <v>1</v>
      </c>
      <c r="O957" s="605">
        <f t="shared" si="686"/>
        <v>270.72000000000003</v>
      </c>
      <c r="P957" s="605">
        <f t="shared" si="687"/>
        <v>65.22</v>
      </c>
      <c r="Q957" s="607">
        <f t="shared" si="688"/>
        <v>335.94000000000005</v>
      </c>
    </row>
    <row r="958" spans="1:17" x14ac:dyDescent="0.25">
      <c r="A958" s="603" t="s">
        <v>206</v>
      </c>
      <c r="B958" s="1757">
        <v>24</v>
      </c>
      <c r="C958" s="604">
        <f t="shared" si="682"/>
        <v>0.15094339622641509</v>
      </c>
      <c r="D958" s="605">
        <v>7.52</v>
      </c>
      <c r="E958" s="605">
        <f>C958*D958*159</f>
        <v>180.48</v>
      </c>
      <c r="F958" s="609">
        <v>0.3</v>
      </c>
      <c r="G958" s="605">
        <f>ROUND(E958*F958,2)</f>
        <v>54.14</v>
      </c>
      <c r="H958" s="605">
        <f t="shared" si="683"/>
        <v>13.04</v>
      </c>
      <c r="I958" s="607">
        <f>G958+H958</f>
        <v>67.180000000000007</v>
      </c>
      <c r="J958" s="739">
        <v>32.001134999999998</v>
      </c>
      <c r="K958" s="604">
        <f t="shared" si="684"/>
        <v>0.201265</v>
      </c>
      <c r="L958" s="605">
        <v>7.52</v>
      </c>
      <c r="M958" s="605">
        <f t="shared" si="685"/>
        <v>240.6485352</v>
      </c>
      <c r="N958" s="609">
        <v>1</v>
      </c>
      <c r="O958" s="605">
        <f t="shared" si="686"/>
        <v>240.65</v>
      </c>
      <c r="P958" s="605">
        <f t="shared" si="687"/>
        <v>57.97</v>
      </c>
      <c r="Q958" s="607">
        <f t="shared" si="688"/>
        <v>298.62</v>
      </c>
    </row>
    <row r="959" spans="1:17" x14ac:dyDescent="0.25">
      <c r="A959" s="603" t="s">
        <v>206</v>
      </c>
      <c r="B959" s="741"/>
      <c r="C959" s="604"/>
      <c r="D959" s="605"/>
      <c r="E959" s="605"/>
      <c r="F959" s="609"/>
      <c r="G959" s="605"/>
      <c r="H959" s="605"/>
      <c r="I959" s="607"/>
      <c r="J959" s="739">
        <v>8</v>
      </c>
      <c r="K959" s="604">
        <f t="shared" si="684"/>
        <v>5.0314465408805034E-2</v>
      </c>
      <c r="L959" s="605">
        <v>7.52</v>
      </c>
      <c r="M959" s="605">
        <f t="shared" si="685"/>
        <v>60.160000000000004</v>
      </c>
      <c r="N959" s="609">
        <v>1</v>
      </c>
      <c r="O959" s="605">
        <f t="shared" si="686"/>
        <v>60.16</v>
      </c>
      <c r="P959" s="605">
        <f t="shared" si="687"/>
        <v>14.49</v>
      </c>
      <c r="Q959" s="607">
        <f t="shared" si="688"/>
        <v>74.649999999999991</v>
      </c>
    </row>
    <row r="960" spans="1:17" x14ac:dyDescent="0.25">
      <c r="A960" s="603" t="s">
        <v>206</v>
      </c>
      <c r="B960" s="1757">
        <v>24</v>
      </c>
      <c r="C960" s="604">
        <f t="shared" si="682"/>
        <v>0.15094339622641509</v>
      </c>
      <c r="D960" s="605">
        <v>6.83</v>
      </c>
      <c r="E960" s="605">
        <f>C960*D960*159</f>
        <v>163.92000000000002</v>
      </c>
      <c r="F960" s="609">
        <v>0.3</v>
      </c>
      <c r="G960" s="605">
        <f>ROUND(E960*F960,2)</f>
        <v>49.18</v>
      </c>
      <c r="H960" s="605">
        <f t="shared" si="683"/>
        <v>11.85</v>
      </c>
      <c r="I960" s="607">
        <f>G960+H960</f>
        <v>61.03</v>
      </c>
      <c r="J960" s="739">
        <v>23.997870000000002</v>
      </c>
      <c r="K960" s="604">
        <f t="shared" si="684"/>
        <v>0.15093000000000001</v>
      </c>
      <c r="L960" s="605">
        <v>6.83</v>
      </c>
      <c r="M960" s="605">
        <f t="shared" si="685"/>
        <v>163.90545210000002</v>
      </c>
      <c r="N960" s="609">
        <v>1</v>
      </c>
      <c r="O960" s="605">
        <f t="shared" si="686"/>
        <v>163.91</v>
      </c>
      <c r="P960" s="605">
        <f t="shared" si="687"/>
        <v>39.49</v>
      </c>
      <c r="Q960" s="607">
        <f t="shared" si="688"/>
        <v>203.4</v>
      </c>
    </row>
    <row r="961" spans="1:17" x14ac:dyDescent="0.25">
      <c r="A961" s="603" t="s">
        <v>206</v>
      </c>
      <c r="B961" s="741"/>
      <c r="C961" s="604"/>
      <c r="D961" s="605"/>
      <c r="E961" s="605"/>
      <c r="F961" s="609"/>
      <c r="G961" s="605"/>
      <c r="H961" s="605"/>
      <c r="I961" s="607"/>
      <c r="J961" s="739">
        <v>12</v>
      </c>
      <c r="K961" s="604">
        <f t="shared" si="684"/>
        <v>7.5471698113207544E-2</v>
      </c>
      <c r="L961" s="605">
        <v>7.52</v>
      </c>
      <c r="M961" s="605">
        <f t="shared" si="685"/>
        <v>90.24</v>
      </c>
      <c r="N961" s="609">
        <v>1</v>
      </c>
      <c r="O961" s="605">
        <f t="shared" si="686"/>
        <v>90.24</v>
      </c>
      <c r="P961" s="605">
        <f t="shared" si="687"/>
        <v>21.74</v>
      </c>
      <c r="Q961" s="607">
        <f t="shared" si="688"/>
        <v>111.97999999999999</v>
      </c>
    </row>
    <row r="962" spans="1:17" x14ac:dyDescent="0.25">
      <c r="A962" s="603" t="s">
        <v>206</v>
      </c>
      <c r="B962" s="741"/>
      <c r="C962" s="604"/>
      <c r="D962" s="605"/>
      <c r="E962" s="605"/>
      <c r="F962" s="609"/>
      <c r="G962" s="605"/>
      <c r="H962" s="605"/>
      <c r="I962" s="607"/>
      <c r="J962" s="739">
        <v>11</v>
      </c>
      <c r="K962" s="604">
        <f t="shared" si="684"/>
        <v>6.9182389937106917E-2</v>
      </c>
      <c r="L962" s="605">
        <v>6.83</v>
      </c>
      <c r="M962" s="605">
        <f t="shared" si="685"/>
        <v>75.13</v>
      </c>
      <c r="N962" s="609">
        <v>1</v>
      </c>
      <c r="O962" s="605">
        <f t="shared" si="686"/>
        <v>75.13</v>
      </c>
      <c r="P962" s="605">
        <f t="shared" si="687"/>
        <v>18.100000000000001</v>
      </c>
      <c r="Q962" s="607">
        <f t="shared" si="688"/>
        <v>93.22999999999999</v>
      </c>
    </row>
    <row r="963" spans="1:17" x14ac:dyDescent="0.25">
      <c r="A963" s="603" t="s">
        <v>206</v>
      </c>
      <c r="B963" s="1757">
        <v>15.000000000000002</v>
      </c>
      <c r="C963" s="604">
        <f t="shared" si="682"/>
        <v>9.4339622641509441E-2</v>
      </c>
      <c r="D963" s="605">
        <v>7.52</v>
      </c>
      <c r="E963" s="605">
        <f>C963*D963*159</f>
        <v>112.80000000000001</v>
      </c>
      <c r="F963" s="609">
        <v>0.3</v>
      </c>
      <c r="G963" s="605">
        <f>ROUND(E963*F963,2)</f>
        <v>33.840000000000003</v>
      </c>
      <c r="H963" s="605">
        <f t="shared" si="683"/>
        <v>8.15</v>
      </c>
      <c r="I963" s="607">
        <f>G963+H963</f>
        <v>41.99</v>
      </c>
      <c r="J963" s="739">
        <v>44</v>
      </c>
      <c r="K963" s="604">
        <f t="shared" si="684"/>
        <v>0.27672955974842767</v>
      </c>
      <c r="L963" s="605">
        <v>7.52</v>
      </c>
      <c r="M963" s="605">
        <f t="shared" si="685"/>
        <v>330.88</v>
      </c>
      <c r="N963" s="609">
        <v>1</v>
      </c>
      <c r="O963" s="605">
        <f t="shared" si="686"/>
        <v>330.88</v>
      </c>
      <c r="P963" s="605">
        <f t="shared" si="687"/>
        <v>79.709999999999994</v>
      </c>
      <c r="Q963" s="607">
        <f t="shared" si="688"/>
        <v>410.59</v>
      </c>
    </row>
    <row r="964" spans="1:17" x14ac:dyDescent="0.25">
      <c r="A964" s="603" t="s">
        <v>206</v>
      </c>
      <c r="B964" s="741"/>
      <c r="C964" s="604"/>
      <c r="D964" s="605"/>
      <c r="E964" s="605"/>
      <c r="F964" s="609"/>
      <c r="G964" s="605"/>
      <c r="H964" s="605"/>
      <c r="I964" s="607"/>
      <c r="J964" s="739">
        <v>44</v>
      </c>
      <c r="K964" s="604">
        <f t="shared" si="684"/>
        <v>0.27672955974842767</v>
      </c>
      <c r="L964" s="605">
        <v>7.52</v>
      </c>
      <c r="M964" s="605">
        <f t="shared" si="685"/>
        <v>330.88</v>
      </c>
      <c r="N964" s="609">
        <v>1</v>
      </c>
      <c r="O964" s="605">
        <f t="shared" si="686"/>
        <v>330.88</v>
      </c>
      <c r="P964" s="605">
        <f t="shared" si="687"/>
        <v>79.709999999999994</v>
      </c>
      <c r="Q964" s="607">
        <f t="shared" si="688"/>
        <v>410.59</v>
      </c>
    </row>
    <row r="965" spans="1:17" x14ac:dyDescent="0.25">
      <c r="A965" s="603" t="s">
        <v>206</v>
      </c>
      <c r="B965" s="741"/>
      <c r="C965" s="604"/>
      <c r="D965" s="605"/>
      <c r="E965" s="605"/>
      <c r="F965" s="609"/>
      <c r="G965" s="605"/>
      <c r="H965" s="605"/>
      <c r="I965" s="607"/>
      <c r="J965" s="739">
        <v>72</v>
      </c>
      <c r="K965" s="604">
        <f t="shared" si="684"/>
        <v>0.45283018867924529</v>
      </c>
      <c r="L965" s="605">
        <v>7.52</v>
      </c>
      <c r="M965" s="605">
        <f t="shared" si="685"/>
        <v>541.43999999999994</v>
      </c>
      <c r="N965" s="609">
        <v>1</v>
      </c>
      <c r="O965" s="605">
        <f t="shared" si="686"/>
        <v>541.44000000000005</v>
      </c>
      <c r="P965" s="605">
        <f t="shared" si="687"/>
        <v>130.43</v>
      </c>
      <c r="Q965" s="607">
        <f t="shared" si="688"/>
        <v>671.87000000000012</v>
      </c>
    </row>
    <row r="966" spans="1:17" x14ac:dyDescent="0.25">
      <c r="A966" s="603" t="s">
        <v>206</v>
      </c>
      <c r="B966" s="1757">
        <v>4</v>
      </c>
      <c r="C966" s="604">
        <f t="shared" si="682"/>
        <v>2.5157232704402517E-2</v>
      </c>
      <c r="D966" s="605">
        <v>7.52</v>
      </c>
      <c r="E966" s="605">
        <f>C966*D966*159</f>
        <v>30.080000000000002</v>
      </c>
      <c r="F966" s="609">
        <v>0.3</v>
      </c>
      <c r="G966" s="605">
        <f>ROUND(E966*F966,2)</f>
        <v>9.02</v>
      </c>
      <c r="H966" s="605">
        <f t="shared" si="683"/>
        <v>2.17</v>
      </c>
      <c r="I966" s="607">
        <f>G966+H966</f>
        <v>11.19</v>
      </c>
      <c r="J966" s="739">
        <v>32.001930000000002</v>
      </c>
      <c r="K966" s="604">
        <f t="shared" si="684"/>
        <v>0.20127</v>
      </c>
      <c r="L966" s="605">
        <v>7.52</v>
      </c>
      <c r="M966" s="605">
        <f t="shared" si="685"/>
        <v>240.6545136</v>
      </c>
      <c r="N966" s="609">
        <v>1</v>
      </c>
      <c r="O966" s="605">
        <f t="shared" si="686"/>
        <v>240.65</v>
      </c>
      <c r="P966" s="605">
        <f t="shared" si="687"/>
        <v>57.97</v>
      </c>
      <c r="Q966" s="607">
        <f t="shared" si="688"/>
        <v>298.62</v>
      </c>
    </row>
    <row r="967" spans="1:17" x14ac:dyDescent="0.25">
      <c r="A967" s="603" t="s">
        <v>206</v>
      </c>
      <c r="B967" s="741"/>
      <c r="C967" s="604"/>
      <c r="D967" s="605"/>
      <c r="E967" s="605"/>
      <c r="F967" s="609"/>
      <c r="G967" s="605"/>
      <c r="H967" s="605"/>
      <c r="I967" s="607"/>
      <c r="J967" s="739">
        <v>40</v>
      </c>
      <c r="K967" s="604">
        <f t="shared" si="684"/>
        <v>0.25157232704402516</v>
      </c>
      <c r="L967" s="605">
        <v>7.52</v>
      </c>
      <c r="M967" s="605">
        <f t="shared" si="685"/>
        <v>300.79999999999995</v>
      </c>
      <c r="N967" s="609">
        <v>1</v>
      </c>
      <c r="O967" s="605">
        <f t="shared" si="686"/>
        <v>300.8</v>
      </c>
      <c r="P967" s="605">
        <f t="shared" si="687"/>
        <v>72.459999999999994</v>
      </c>
      <c r="Q967" s="607">
        <f t="shared" si="688"/>
        <v>373.26</v>
      </c>
    </row>
    <row r="968" spans="1:17" x14ac:dyDescent="0.25">
      <c r="A968" s="603" t="s">
        <v>206</v>
      </c>
      <c r="B968" s="741"/>
      <c r="C968" s="604"/>
      <c r="D968" s="605"/>
      <c r="E968" s="605"/>
      <c r="F968" s="609"/>
      <c r="G968" s="605"/>
      <c r="H968" s="605"/>
      <c r="I968" s="607"/>
      <c r="J968" s="739">
        <v>48</v>
      </c>
      <c r="K968" s="604">
        <f t="shared" si="684"/>
        <v>0.30188679245283018</v>
      </c>
      <c r="L968" s="605">
        <v>7.52</v>
      </c>
      <c r="M968" s="605">
        <f t="shared" si="685"/>
        <v>360.96</v>
      </c>
      <c r="N968" s="609">
        <v>1</v>
      </c>
      <c r="O968" s="605">
        <f t="shared" si="686"/>
        <v>360.96</v>
      </c>
      <c r="P968" s="605">
        <f t="shared" si="687"/>
        <v>86.96</v>
      </c>
      <c r="Q968" s="607">
        <f t="shared" si="688"/>
        <v>447.91999999999996</v>
      </c>
    </row>
    <row r="969" spans="1:17" x14ac:dyDescent="0.25">
      <c r="A969" s="603" t="s">
        <v>206</v>
      </c>
      <c r="B969" s="741"/>
      <c r="C969" s="604"/>
      <c r="D969" s="605"/>
      <c r="E969" s="605"/>
      <c r="F969" s="609"/>
      <c r="G969" s="605"/>
      <c r="H969" s="605"/>
      <c r="I969" s="607"/>
      <c r="J969" s="739">
        <v>16</v>
      </c>
      <c r="K969" s="604">
        <f t="shared" si="684"/>
        <v>0.10062893081761007</v>
      </c>
      <c r="L969" s="605">
        <v>7.52</v>
      </c>
      <c r="M969" s="605">
        <f t="shared" si="685"/>
        <v>120.32000000000001</v>
      </c>
      <c r="N969" s="609">
        <v>1</v>
      </c>
      <c r="O969" s="605">
        <f t="shared" si="686"/>
        <v>120.32</v>
      </c>
      <c r="P969" s="605">
        <f t="shared" si="687"/>
        <v>28.99</v>
      </c>
      <c r="Q969" s="607">
        <f t="shared" si="688"/>
        <v>149.31</v>
      </c>
    </row>
    <row r="970" spans="1:17" x14ac:dyDescent="0.25">
      <c r="A970" s="603" t="s">
        <v>206</v>
      </c>
      <c r="B970" s="741"/>
      <c r="C970" s="604"/>
      <c r="D970" s="605"/>
      <c r="E970" s="605"/>
      <c r="F970" s="609"/>
      <c r="G970" s="605"/>
      <c r="H970" s="605"/>
      <c r="I970" s="607"/>
      <c r="J970" s="739">
        <v>16</v>
      </c>
      <c r="K970" s="604">
        <f t="shared" si="684"/>
        <v>0.10062893081761007</v>
      </c>
      <c r="L970" s="605">
        <v>7.52</v>
      </c>
      <c r="M970" s="605">
        <f t="shared" si="685"/>
        <v>120.32000000000001</v>
      </c>
      <c r="N970" s="609">
        <v>1</v>
      </c>
      <c r="O970" s="605">
        <f t="shared" si="686"/>
        <v>120.32</v>
      </c>
      <c r="P970" s="605">
        <f t="shared" si="687"/>
        <v>28.99</v>
      </c>
      <c r="Q970" s="607">
        <f t="shared" si="688"/>
        <v>149.31</v>
      </c>
    </row>
    <row r="971" spans="1:17" x14ac:dyDescent="0.25">
      <c r="A971" s="603" t="s">
        <v>206</v>
      </c>
      <c r="B971" s="1757">
        <v>12</v>
      </c>
      <c r="C971" s="604">
        <f t="shared" si="682"/>
        <v>7.5471698113207544E-2</v>
      </c>
      <c r="D971" s="605">
        <v>7.52</v>
      </c>
      <c r="E971" s="605">
        <f>C971*D971*159</f>
        <v>90.24</v>
      </c>
      <c r="F971" s="609">
        <v>0.3</v>
      </c>
      <c r="G971" s="605">
        <f>ROUND(E971*F971,2)</f>
        <v>27.07</v>
      </c>
      <c r="H971" s="605">
        <f t="shared" si="683"/>
        <v>6.52</v>
      </c>
      <c r="I971" s="607">
        <f>G971+H971</f>
        <v>33.590000000000003</v>
      </c>
      <c r="J971" s="739">
        <v>36</v>
      </c>
      <c r="K971" s="604">
        <f t="shared" si="684"/>
        <v>0.22641509433962265</v>
      </c>
      <c r="L971" s="605">
        <v>7.52</v>
      </c>
      <c r="M971" s="605">
        <f t="shared" si="685"/>
        <v>270.71999999999997</v>
      </c>
      <c r="N971" s="609">
        <v>1</v>
      </c>
      <c r="O971" s="605">
        <f t="shared" si="686"/>
        <v>270.72000000000003</v>
      </c>
      <c r="P971" s="605">
        <f t="shared" si="687"/>
        <v>65.22</v>
      </c>
      <c r="Q971" s="607">
        <f t="shared" si="688"/>
        <v>335.94000000000005</v>
      </c>
    </row>
    <row r="972" spans="1:17" x14ac:dyDescent="0.25">
      <c r="A972" s="603" t="s">
        <v>206</v>
      </c>
      <c r="B972" s="1757">
        <v>40</v>
      </c>
      <c r="C972" s="604">
        <f t="shared" si="682"/>
        <v>0.25157232704402516</v>
      </c>
      <c r="D972" s="605">
        <v>6.83</v>
      </c>
      <c r="E972" s="605">
        <f>C972*D972*159</f>
        <v>273.2</v>
      </c>
      <c r="F972" s="609">
        <v>0.5</v>
      </c>
      <c r="G972" s="605">
        <f>ROUND(E972*F972,2)</f>
        <v>136.6</v>
      </c>
      <c r="H972" s="605">
        <f t="shared" si="683"/>
        <v>32.909999999999997</v>
      </c>
      <c r="I972" s="607">
        <f>G972+H972</f>
        <v>169.51</v>
      </c>
      <c r="J972" s="739">
        <v>151.00102799999999</v>
      </c>
      <c r="K972" s="604">
        <f t="shared" si="684"/>
        <v>0.94969199999999998</v>
      </c>
      <c r="L972" s="605">
        <v>6.83</v>
      </c>
      <c r="M972" s="605">
        <f t="shared" si="685"/>
        <v>1031.33702124</v>
      </c>
      <c r="N972" s="609">
        <v>1</v>
      </c>
      <c r="O972" s="605">
        <f t="shared" si="686"/>
        <v>1031.3399999999999</v>
      </c>
      <c r="P972" s="605">
        <f t="shared" si="687"/>
        <v>248.45</v>
      </c>
      <c r="Q972" s="607">
        <f t="shared" si="688"/>
        <v>1279.79</v>
      </c>
    </row>
    <row r="973" spans="1:17" x14ac:dyDescent="0.25">
      <c r="A973" s="603" t="s">
        <v>206</v>
      </c>
      <c r="B973" s="741"/>
      <c r="C973" s="604"/>
      <c r="D973" s="605"/>
      <c r="E973" s="605"/>
      <c r="F973" s="609"/>
      <c r="G973" s="605"/>
      <c r="H973" s="605"/>
      <c r="I973" s="607"/>
      <c r="J973" s="739">
        <v>68</v>
      </c>
      <c r="K973" s="604">
        <f t="shared" si="684"/>
        <v>0.42767295597484278</v>
      </c>
      <c r="L973" s="605">
        <v>6.83</v>
      </c>
      <c r="M973" s="605">
        <f t="shared" si="685"/>
        <v>464.44000000000005</v>
      </c>
      <c r="N973" s="609">
        <v>1</v>
      </c>
      <c r="O973" s="605">
        <f t="shared" si="686"/>
        <v>464.44</v>
      </c>
      <c r="P973" s="605">
        <f t="shared" si="687"/>
        <v>111.88</v>
      </c>
      <c r="Q973" s="607">
        <f t="shared" si="688"/>
        <v>576.31999999999994</v>
      </c>
    </row>
    <row r="974" spans="1:17" x14ac:dyDescent="0.25">
      <c r="A974" s="603" t="s">
        <v>206</v>
      </c>
      <c r="B974" s="741"/>
      <c r="C974" s="604"/>
      <c r="D974" s="605"/>
      <c r="E974" s="605"/>
      <c r="F974" s="609"/>
      <c r="G974" s="605"/>
      <c r="H974" s="605"/>
      <c r="I974" s="607"/>
      <c r="J974" s="739">
        <v>64</v>
      </c>
      <c r="K974" s="604">
        <f t="shared" si="684"/>
        <v>0.40251572327044027</v>
      </c>
      <c r="L974" s="605">
        <v>7.52</v>
      </c>
      <c r="M974" s="605">
        <f t="shared" si="685"/>
        <v>481.28000000000003</v>
      </c>
      <c r="N974" s="609">
        <v>1</v>
      </c>
      <c r="O974" s="605">
        <f t="shared" si="686"/>
        <v>481.28</v>
      </c>
      <c r="P974" s="605">
        <f t="shared" si="687"/>
        <v>115.94</v>
      </c>
      <c r="Q974" s="607">
        <f t="shared" si="688"/>
        <v>597.22</v>
      </c>
    </row>
    <row r="975" spans="1:17" x14ac:dyDescent="0.25">
      <c r="A975" s="603" t="s">
        <v>206</v>
      </c>
      <c r="B975" s="741"/>
      <c r="C975" s="604"/>
      <c r="D975" s="605"/>
      <c r="E975" s="605"/>
      <c r="F975" s="609"/>
      <c r="G975" s="605"/>
      <c r="H975" s="605"/>
      <c r="I975" s="607"/>
      <c r="J975" s="739">
        <v>32</v>
      </c>
      <c r="K975" s="604">
        <f t="shared" si="684"/>
        <v>0.20125786163522014</v>
      </c>
      <c r="L975" s="605">
        <v>7.52</v>
      </c>
      <c r="M975" s="605">
        <f t="shared" si="685"/>
        <v>240.64000000000001</v>
      </c>
      <c r="N975" s="609">
        <v>1</v>
      </c>
      <c r="O975" s="605">
        <f t="shared" si="686"/>
        <v>240.64</v>
      </c>
      <c r="P975" s="605">
        <f t="shared" si="687"/>
        <v>57.97</v>
      </c>
      <c r="Q975" s="607">
        <f t="shared" si="688"/>
        <v>298.61</v>
      </c>
    </row>
    <row r="976" spans="1:17" x14ac:dyDescent="0.25">
      <c r="A976" s="603" t="s">
        <v>206</v>
      </c>
      <c r="B976" s="1757">
        <v>48</v>
      </c>
      <c r="C976" s="604">
        <f t="shared" si="682"/>
        <v>0.30188679245283018</v>
      </c>
      <c r="D976" s="605">
        <v>7.52</v>
      </c>
      <c r="E976" s="605">
        <f>C976*D976*159</f>
        <v>360.96</v>
      </c>
      <c r="F976" s="609">
        <v>0.5</v>
      </c>
      <c r="G976" s="605">
        <f>ROUND(E976*F976,2)</f>
        <v>180.48</v>
      </c>
      <c r="H976" s="605">
        <f t="shared" si="683"/>
        <v>43.48</v>
      </c>
      <c r="I976" s="607">
        <f>G976+H976</f>
        <v>223.95999999999998</v>
      </c>
      <c r="J976" s="739">
        <v>167</v>
      </c>
      <c r="K976" s="604">
        <f t="shared" si="684"/>
        <v>1.050314465408805</v>
      </c>
      <c r="L976" s="605">
        <v>7.52</v>
      </c>
      <c r="M976" s="605">
        <f t="shared" si="685"/>
        <v>1255.8399999999999</v>
      </c>
      <c r="N976" s="609">
        <v>1</v>
      </c>
      <c r="O976" s="605">
        <f t="shared" si="686"/>
        <v>1255.8399999999999</v>
      </c>
      <c r="P976" s="605">
        <f t="shared" si="687"/>
        <v>302.52999999999997</v>
      </c>
      <c r="Q976" s="607">
        <f t="shared" si="688"/>
        <v>1558.37</v>
      </c>
    </row>
    <row r="977" spans="1:17" x14ac:dyDescent="0.25">
      <c r="A977" s="603" t="s">
        <v>206</v>
      </c>
      <c r="B977" s="741"/>
      <c r="C977" s="604"/>
      <c r="D977" s="605"/>
      <c r="E977" s="605"/>
      <c r="F977" s="609"/>
      <c r="G977" s="605"/>
      <c r="H977" s="605"/>
      <c r="I977" s="607"/>
      <c r="J977" s="739">
        <v>24</v>
      </c>
      <c r="K977" s="604">
        <f t="shared" si="684"/>
        <v>0.15094339622641509</v>
      </c>
      <c r="L977" s="605">
        <v>7.52</v>
      </c>
      <c r="M977" s="605">
        <f t="shared" si="685"/>
        <v>180.48</v>
      </c>
      <c r="N977" s="609">
        <v>1</v>
      </c>
      <c r="O977" s="605">
        <f t="shared" si="686"/>
        <v>180.48</v>
      </c>
      <c r="P977" s="605">
        <f t="shared" si="687"/>
        <v>43.48</v>
      </c>
      <c r="Q977" s="607">
        <f t="shared" si="688"/>
        <v>223.95999999999998</v>
      </c>
    </row>
    <row r="978" spans="1:17" x14ac:dyDescent="0.25">
      <c r="A978" s="603" t="s">
        <v>206</v>
      </c>
      <c r="B978" s="1757">
        <v>6.9999999999999991</v>
      </c>
      <c r="C978" s="604">
        <f t="shared" si="682"/>
        <v>4.40251572327044E-2</v>
      </c>
      <c r="D978" s="605">
        <v>6.83</v>
      </c>
      <c r="E978" s="605">
        <f>C978*D978*159</f>
        <v>47.809999999999995</v>
      </c>
      <c r="F978" s="609">
        <v>0.3</v>
      </c>
      <c r="G978" s="605">
        <f>ROUND(E978*F978,2)</f>
        <v>14.34</v>
      </c>
      <c r="H978" s="605">
        <f t="shared" si="683"/>
        <v>3.45</v>
      </c>
      <c r="I978" s="607">
        <f>G978+H978</f>
        <v>17.79</v>
      </c>
      <c r="J978" s="739">
        <v>43</v>
      </c>
      <c r="K978" s="604">
        <f t="shared" si="684"/>
        <v>0.27044025157232704</v>
      </c>
      <c r="L978" s="605">
        <v>6.83</v>
      </c>
      <c r="M978" s="605">
        <f t="shared" si="685"/>
        <v>293.69</v>
      </c>
      <c r="N978" s="609">
        <v>1</v>
      </c>
      <c r="O978" s="605">
        <f t="shared" si="686"/>
        <v>293.69</v>
      </c>
      <c r="P978" s="605">
        <f t="shared" si="687"/>
        <v>70.75</v>
      </c>
      <c r="Q978" s="607">
        <f t="shared" si="688"/>
        <v>364.44</v>
      </c>
    </row>
    <row r="979" spans="1:17" x14ac:dyDescent="0.25">
      <c r="A979" s="603" t="s">
        <v>206</v>
      </c>
      <c r="B979" s="1757">
        <v>12</v>
      </c>
      <c r="C979" s="604">
        <f t="shared" si="682"/>
        <v>7.5471698113207544E-2</v>
      </c>
      <c r="D979" s="605">
        <v>7.52</v>
      </c>
      <c r="E979" s="605">
        <f>C979*D979*159</f>
        <v>90.24</v>
      </c>
      <c r="F979" s="609">
        <v>0.3</v>
      </c>
      <c r="G979" s="605">
        <f>ROUND(E979*F979,2)</f>
        <v>27.07</v>
      </c>
      <c r="H979" s="605">
        <f t="shared" si="683"/>
        <v>6.52</v>
      </c>
      <c r="I979" s="607">
        <f>G979+H979</f>
        <v>33.590000000000003</v>
      </c>
      <c r="J979" s="739">
        <v>4.0012350000000003</v>
      </c>
      <c r="K979" s="604">
        <f t="shared" si="684"/>
        <v>2.5165000000000003E-2</v>
      </c>
      <c r="L979" s="605">
        <v>7.52</v>
      </c>
      <c r="M979" s="605">
        <f t="shared" si="685"/>
        <v>30.089287200000001</v>
      </c>
      <c r="N979" s="609">
        <v>1</v>
      </c>
      <c r="O979" s="605">
        <f t="shared" si="686"/>
        <v>30.09</v>
      </c>
      <c r="P979" s="605">
        <f t="shared" si="687"/>
        <v>7.25</v>
      </c>
      <c r="Q979" s="607">
        <f t="shared" si="688"/>
        <v>37.340000000000003</v>
      </c>
    </row>
    <row r="980" spans="1:17" x14ac:dyDescent="0.25">
      <c r="A980" s="603" t="s">
        <v>206</v>
      </c>
      <c r="B980" s="1757">
        <v>19</v>
      </c>
      <c r="C980" s="604">
        <f t="shared" si="682"/>
        <v>0.11949685534591195</v>
      </c>
      <c r="D980" s="605">
        <v>7.52</v>
      </c>
      <c r="E980" s="605">
        <f>C980*D980*159</f>
        <v>142.88</v>
      </c>
      <c r="F980" s="609">
        <v>0.3</v>
      </c>
      <c r="G980" s="605">
        <f>ROUND(E980*F980,2)</f>
        <v>42.86</v>
      </c>
      <c r="H980" s="605">
        <f t="shared" si="683"/>
        <v>10.32</v>
      </c>
      <c r="I980" s="607">
        <f>G980+H980</f>
        <v>53.18</v>
      </c>
      <c r="J980" s="739">
        <v>44.000865000000005</v>
      </c>
      <c r="K980" s="604">
        <f t="shared" si="684"/>
        <v>0.27673500000000001</v>
      </c>
      <c r="L980" s="605">
        <v>7.52</v>
      </c>
      <c r="M980" s="605">
        <f t="shared" si="685"/>
        <v>330.88650480000001</v>
      </c>
      <c r="N980" s="609">
        <v>1</v>
      </c>
      <c r="O980" s="605">
        <f t="shared" si="686"/>
        <v>330.89</v>
      </c>
      <c r="P980" s="605">
        <f t="shared" si="687"/>
        <v>79.709999999999994</v>
      </c>
      <c r="Q980" s="607">
        <f t="shared" si="688"/>
        <v>410.59999999999997</v>
      </c>
    </row>
    <row r="981" spans="1:17" x14ac:dyDescent="0.25">
      <c r="A981" s="603" t="s">
        <v>206</v>
      </c>
      <c r="B981" s="1757">
        <v>13</v>
      </c>
      <c r="C981" s="604">
        <f t="shared" si="682"/>
        <v>8.1761006289308172E-2</v>
      </c>
      <c r="D981" s="605">
        <v>7.52</v>
      </c>
      <c r="E981" s="605">
        <f>C981*D981*159</f>
        <v>97.759999999999991</v>
      </c>
      <c r="F981" s="609">
        <v>0.3</v>
      </c>
      <c r="G981" s="605">
        <f>ROUND(E981*F981,2)</f>
        <v>29.33</v>
      </c>
      <c r="H981" s="605">
        <f t="shared" si="683"/>
        <v>7.07</v>
      </c>
      <c r="I981" s="607">
        <f>G981+H981</f>
        <v>36.4</v>
      </c>
      <c r="J981" s="739">
        <v>45</v>
      </c>
      <c r="K981" s="604">
        <f t="shared" si="684"/>
        <v>0.28301886792452829</v>
      </c>
      <c r="L981" s="605">
        <v>7.52</v>
      </c>
      <c r="M981" s="605">
        <f t="shared" si="685"/>
        <v>338.4</v>
      </c>
      <c r="N981" s="609">
        <v>1</v>
      </c>
      <c r="O981" s="605">
        <f t="shared" si="686"/>
        <v>338.4</v>
      </c>
      <c r="P981" s="605">
        <f t="shared" si="687"/>
        <v>81.52</v>
      </c>
      <c r="Q981" s="607">
        <f t="shared" si="688"/>
        <v>419.91999999999996</v>
      </c>
    </row>
    <row r="982" spans="1:17" x14ac:dyDescent="0.25">
      <c r="A982" s="603" t="s">
        <v>206</v>
      </c>
      <c r="B982" s="1757">
        <v>24</v>
      </c>
      <c r="C982" s="604">
        <f t="shared" si="682"/>
        <v>0.15094339622641509</v>
      </c>
      <c r="D982" s="605">
        <v>7.52</v>
      </c>
      <c r="E982" s="605">
        <f>C982*D982*159</f>
        <v>180.48</v>
      </c>
      <c r="F982" s="609">
        <v>0.3</v>
      </c>
      <c r="G982" s="605">
        <f>ROUND(E982*F982,2)</f>
        <v>54.14</v>
      </c>
      <c r="H982" s="605">
        <f t="shared" si="683"/>
        <v>13.04</v>
      </c>
      <c r="I982" s="607">
        <f>G982+H982</f>
        <v>67.180000000000007</v>
      </c>
      <c r="J982" s="739">
        <v>60.000000000000007</v>
      </c>
      <c r="K982" s="604">
        <f t="shared" si="684"/>
        <v>0.37735849056603776</v>
      </c>
      <c r="L982" s="605">
        <v>7.52</v>
      </c>
      <c r="M982" s="605">
        <f t="shared" si="685"/>
        <v>451.20000000000005</v>
      </c>
      <c r="N982" s="609">
        <v>1</v>
      </c>
      <c r="O982" s="605">
        <f t="shared" si="686"/>
        <v>451.2</v>
      </c>
      <c r="P982" s="605">
        <f t="shared" si="687"/>
        <v>108.69</v>
      </c>
      <c r="Q982" s="607">
        <f t="shared" si="688"/>
        <v>559.89</v>
      </c>
    </row>
    <row r="983" spans="1:17" x14ac:dyDescent="0.25">
      <c r="A983" s="603" t="s">
        <v>206</v>
      </c>
      <c r="B983" s="741"/>
      <c r="C983" s="604"/>
      <c r="D983" s="605"/>
      <c r="E983" s="605"/>
      <c r="F983" s="609"/>
      <c r="G983" s="605"/>
      <c r="H983" s="605"/>
      <c r="I983" s="607"/>
      <c r="J983" s="739">
        <v>11</v>
      </c>
      <c r="K983" s="604">
        <f t="shared" si="684"/>
        <v>6.9182389937106917E-2</v>
      </c>
      <c r="L983" s="605">
        <v>6.83</v>
      </c>
      <c r="M983" s="605">
        <f t="shared" si="685"/>
        <v>75.13</v>
      </c>
      <c r="N983" s="609">
        <v>1</v>
      </c>
      <c r="O983" s="605">
        <f t="shared" si="686"/>
        <v>75.13</v>
      </c>
      <c r="P983" s="605">
        <f t="shared" si="687"/>
        <v>18.100000000000001</v>
      </c>
      <c r="Q983" s="607">
        <f t="shared" si="688"/>
        <v>93.22999999999999</v>
      </c>
    </row>
    <row r="984" spans="1:17" x14ac:dyDescent="0.25">
      <c r="A984" s="603" t="s">
        <v>206</v>
      </c>
      <c r="B984" s="1757">
        <v>12</v>
      </c>
      <c r="C984" s="604">
        <f t="shared" si="682"/>
        <v>7.5471698113207544E-2</v>
      </c>
      <c r="D984" s="605">
        <v>7.52</v>
      </c>
      <c r="E984" s="605">
        <f>C984*D984*159</f>
        <v>90.24</v>
      </c>
      <c r="F984" s="609">
        <v>0.3</v>
      </c>
      <c r="G984" s="605">
        <f>ROUND(E984*F984,2)</f>
        <v>27.07</v>
      </c>
      <c r="H984" s="605">
        <f t="shared" si="683"/>
        <v>6.52</v>
      </c>
      <c r="I984" s="607">
        <f>G984+H984</f>
        <v>33.590000000000003</v>
      </c>
      <c r="J984" s="739">
        <v>59.001720000000006</v>
      </c>
      <c r="K984" s="604">
        <f t="shared" si="684"/>
        <v>0.37108000000000002</v>
      </c>
      <c r="L984" s="605">
        <v>7.52</v>
      </c>
      <c r="M984" s="605">
        <f t="shared" si="685"/>
        <v>443.69293440000001</v>
      </c>
      <c r="N984" s="609">
        <v>1</v>
      </c>
      <c r="O984" s="605">
        <f t="shared" si="686"/>
        <v>443.69</v>
      </c>
      <c r="P984" s="605">
        <f t="shared" si="687"/>
        <v>106.88</v>
      </c>
      <c r="Q984" s="607">
        <f t="shared" si="688"/>
        <v>550.56999999999994</v>
      </c>
    </row>
    <row r="985" spans="1:17" x14ac:dyDescent="0.25">
      <c r="A985" s="603" t="s">
        <v>206</v>
      </c>
      <c r="B985" s="741"/>
      <c r="C985" s="604"/>
      <c r="D985" s="605"/>
      <c r="E985" s="605"/>
      <c r="F985" s="609"/>
      <c r="G985" s="605"/>
      <c r="H985" s="605"/>
      <c r="I985" s="607"/>
      <c r="J985" s="739">
        <v>32</v>
      </c>
      <c r="K985" s="604">
        <f t="shared" si="684"/>
        <v>0.20125786163522014</v>
      </c>
      <c r="L985" s="605">
        <v>7.52</v>
      </c>
      <c r="M985" s="605">
        <f t="shared" si="685"/>
        <v>240.64000000000001</v>
      </c>
      <c r="N985" s="609">
        <v>1</v>
      </c>
      <c r="O985" s="605">
        <f t="shared" si="686"/>
        <v>240.64</v>
      </c>
      <c r="P985" s="605">
        <f t="shared" si="687"/>
        <v>57.97</v>
      </c>
      <c r="Q985" s="607">
        <f t="shared" si="688"/>
        <v>298.61</v>
      </c>
    </row>
    <row r="986" spans="1:17" x14ac:dyDescent="0.25">
      <c r="A986" s="603" t="s">
        <v>206</v>
      </c>
      <c r="B986" s="1757">
        <v>12</v>
      </c>
      <c r="C986" s="604">
        <f t="shared" si="682"/>
        <v>7.5471698113207544E-2</v>
      </c>
      <c r="D986" s="605">
        <v>7.52</v>
      </c>
      <c r="E986" s="605">
        <f t="shared" ref="E986" si="692">C986*D986*159</f>
        <v>90.24</v>
      </c>
      <c r="F986" s="609">
        <v>0.3</v>
      </c>
      <c r="G986" s="605">
        <f>ROUND(E986*F986,2)</f>
        <v>27.07</v>
      </c>
      <c r="H986" s="605">
        <f t="shared" si="683"/>
        <v>6.52</v>
      </c>
      <c r="I986" s="607">
        <f>G986+H986</f>
        <v>33.590000000000003</v>
      </c>
      <c r="J986" s="739">
        <v>28.999999999999996</v>
      </c>
      <c r="K986" s="604">
        <f t="shared" si="684"/>
        <v>0.18238993710691823</v>
      </c>
      <c r="L986" s="605">
        <v>7.52</v>
      </c>
      <c r="M986" s="605">
        <f>K986*L986*159</f>
        <v>218.07999999999998</v>
      </c>
      <c r="N986" s="609">
        <v>1</v>
      </c>
      <c r="O986" s="605">
        <f>ROUND(M986*N986,2)</f>
        <v>218.08</v>
      </c>
      <c r="P986" s="605">
        <f t="shared" si="687"/>
        <v>52.54</v>
      </c>
      <c r="Q986" s="607">
        <f>O986+P986</f>
        <v>270.62</v>
      </c>
    </row>
    <row r="987" spans="1:17" x14ac:dyDescent="0.25">
      <c r="A987" s="603" t="s">
        <v>206</v>
      </c>
      <c r="B987" s="1757">
        <v>40</v>
      </c>
      <c r="C987" s="604">
        <f t="shared" si="682"/>
        <v>0.25157232704402516</v>
      </c>
      <c r="D987" s="605">
        <v>6.83</v>
      </c>
      <c r="E987" s="605">
        <f>C987*D987*159</f>
        <v>273.2</v>
      </c>
      <c r="F987" s="609">
        <v>0.3</v>
      </c>
      <c r="G987" s="605">
        <f>ROUND(E987*F987,2)</f>
        <v>81.96</v>
      </c>
      <c r="H987" s="605">
        <f t="shared" si="683"/>
        <v>19.739999999999998</v>
      </c>
      <c r="I987" s="607">
        <f>G987+H987</f>
        <v>101.69999999999999</v>
      </c>
      <c r="J987" s="739">
        <v>111.00076200000001</v>
      </c>
      <c r="K987" s="604">
        <f t="shared" si="684"/>
        <v>0.69811800000000002</v>
      </c>
      <c r="L987" s="605">
        <v>6.83</v>
      </c>
      <c r="M987" s="605">
        <f t="shared" si="685"/>
        <v>758.13520446000007</v>
      </c>
      <c r="N987" s="609">
        <v>1</v>
      </c>
      <c r="O987" s="605">
        <f t="shared" si="686"/>
        <v>758.14</v>
      </c>
      <c r="P987" s="605">
        <f t="shared" si="687"/>
        <v>182.64</v>
      </c>
      <c r="Q987" s="607">
        <f t="shared" si="688"/>
        <v>940.78</v>
      </c>
    </row>
    <row r="988" spans="1:17" x14ac:dyDescent="0.25">
      <c r="A988" s="603" t="s">
        <v>206</v>
      </c>
      <c r="B988" s="741"/>
      <c r="C988" s="604"/>
      <c r="D988" s="605"/>
      <c r="E988" s="605"/>
      <c r="F988" s="609"/>
      <c r="G988" s="605"/>
      <c r="H988" s="605"/>
      <c r="I988" s="607"/>
      <c r="J988" s="739">
        <v>48</v>
      </c>
      <c r="K988" s="604">
        <f t="shared" si="684"/>
        <v>0.30188679245283018</v>
      </c>
      <c r="L988" s="605">
        <v>6.83</v>
      </c>
      <c r="M988" s="605">
        <f t="shared" si="685"/>
        <v>327.84000000000003</v>
      </c>
      <c r="N988" s="609">
        <v>1</v>
      </c>
      <c r="O988" s="605">
        <f t="shared" si="686"/>
        <v>327.84</v>
      </c>
      <c r="P988" s="605">
        <f t="shared" si="687"/>
        <v>78.98</v>
      </c>
      <c r="Q988" s="607">
        <f t="shared" si="688"/>
        <v>406.82</v>
      </c>
    </row>
    <row r="989" spans="1:17" x14ac:dyDescent="0.25">
      <c r="A989" s="603" t="s">
        <v>206</v>
      </c>
      <c r="B989" s="741"/>
      <c r="C989" s="604"/>
      <c r="D989" s="605"/>
      <c r="E989" s="605"/>
      <c r="F989" s="609"/>
      <c r="G989" s="605"/>
      <c r="H989" s="605"/>
      <c r="I989" s="607"/>
      <c r="J989" s="739">
        <v>10</v>
      </c>
      <c r="K989" s="604">
        <f t="shared" si="684"/>
        <v>6.2893081761006289E-2</v>
      </c>
      <c r="L989" s="605">
        <v>7.52</v>
      </c>
      <c r="M989" s="605">
        <f t="shared" si="685"/>
        <v>75.199999999999989</v>
      </c>
      <c r="N989" s="609">
        <v>1</v>
      </c>
      <c r="O989" s="605">
        <f t="shared" si="686"/>
        <v>75.2</v>
      </c>
      <c r="P989" s="605">
        <f t="shared" si="687"/>
        <v>18.12</v>
      </c>
      <c r="Q989" s="607">
        <f t="shared" si="688"/>
        <v>93.320000000000007</v>
      </c>
    </row>
    <row r="990" spans="1:17" x14ac:dyDescent="0.25">
      <c r="A990" s="603" t="s">
        <v>206</v>
      </c>
      <c r="B990" s="741"/>
      <c r="C990" s="604"/>
      <c r="D990" s="605"/>
      <c r="E990" s="605"/>
      <c r="F990" s="609"/>
      <c r="G990" s="605"/>
      <c r="H990" s="605"/>
      <c r="I990" s="607"/>
      <c r="J990" s="739">
        <v>12</v>
      </c>
      <c r="K990" s="604">
        <f t="shared" ref="K990:K1013" si="693">J990/159</f>
        <v>7.5471698113207544E-2</v>
      </c>
      <c r="L990" s="605">
        <v>6.83</v>
      </c>
      <c r="M990" s="605">
        <f t="shared" ref="M990:M1013" si="694">K990*L990*159</f>
        <v>81.960000000000008</v>
      </c>
      <c r="N990" s="609">
        <v>1</v>
      </c>
      <c r="O990" s="605">
        <f t="shared" ref="O990:O1013" si="695">ROUND(M990*N990,2)</f>
        <v>81.96</v>
      </c>
      <c r="P990" s="605">
        <f t="shared" ref="P990:P1013" si="696">ROUND(O990*0.2409,2)</f>
        <v>19.739999999999998</v>
      </c>
      <c r="Q990" s="607">
        <f t="shared" ref="Q990:Q1013" si="697">O990+P990</f>
        <v>101.69999999999999</v>
      </c>
    </row>
    <row r="991" spans="1:17" x14ac:dyDescent="0.25">
      <c r="A991" s="603" t="s">
        <v>206</v>
      </c>
      <c r="B991" s="1757">
        <v>12</v>
      </c>
      <c r="C991" s="604">
        <f t="shared" ref="C991:C1013" si="698">B991/159</f>
        <v>7.5471698113207544E-2</v>
      </c>
      <c r="D991" s="605">
        <v>7.52</v>
      </c>
      <c r="E991" s="605">
        <f>C991*D991*159</f>
        <v>90.24</v>
      </c>
      <c r="F991" s="609">
        <v>0.3</v>
      </c>
      <c r="G991" s="605">
        <f>ROUND(E991*F991,2)</f>
        <v>27.07</v>
      </c>
      <c r="H991" s="605">
        <f t="shared" ref="H991:H1013" si="699">ROUND(G991*0.2409,2)</f>
        <v>6.52</v>
      </c>
      <c r="I991" s="607">
        <f>G991+H991</f>
        <v>33.590000000000003</v>
      </c>
      <c r="J991" s="739">
        <v>47</v>
      </c>
      <c r="K991" s="604">
        <f t="shared" si="693"/>
        <v>0.29559748427672955</v>
      </c>
      <c r="L991" s="605">
        <v>7.52</v>
      </c>
      <c r="M991" s="605">
        <f t="shared" si="694"/>
        <v>353.43999999999994</v>
      </c>
      <c r="N991" s="609">
        <v>1</v>
      </c>
      <c r="O991" s="605">
        <f t="shared" si="695"/>
        <v>353.44</v>
      </c>
      <c r="P991" s="605">
        <f t="shared" si="696"/>
        <v>85.14</v>
      </c>
      <c r="Q991" s="607">
        <f t="shared" si="697"/>
        <v>438.58</v>
      </c>
    </row>
    <row r="992" spans="1:17" x14ac:dyDescent="0.25">
      <c r="A992" s="603" t="s">
        <v>206</v>
      </c>
      <c r="B992" s="741"/>
      <c r="C992" s="604"/>
      <c r="D992" s="605"/>
      <c r="E992" s="605"/>
      <c r="F992" s="609"/>
      <c r="G992" s="605"/>
      <c r="H992" s="605"/>
      <c r="I992" s="607"/>
      <c r="J992" s="739">
        <v>143</v>
      </c>
      <c r="K992" s="604">
        <f t="shared" si="693"/>
        <v>0.89937106918238996</v>
      </c>
      <c r="L992" s="605">
        <v>6.83</v>
      </c>
      <c r="M992" s="605">
        <f t="shared" si="694"/>
        <v>976.68999999999994</v>
      </c>
      <c r="N992" s="609">
        <v>1</v>
      </c>
      <c r="O992" s="605">
        <f t="shared" si="695"/>
        <v>976.69</v>
      </c>
      <c r="P992" s="605">
        <f t="shared" si="696"/>
        <v>235.28</v>
      </c>
      <c r="Q992" s="607">
        <f t="shared" si="697"/>
        <v>1211.97</v>
      </c>
    </row>
    <row r="993" spans="1:17" x14ac:dyDescent="0.25">
      <c r="A993" s="603" t="s">
        <v>206</v>
      </c>
      <c r="B993" s="741"/>
      <c r="C993" s="604"/>
      <c r="D993" s="605"/>
      <c r="E993" s="605"/>
      <c r="F993" s="609"/>
      <c r="G993" s="605"/>
      <c r="H993" s="605"/>
      <c r="I993" s="607"/>
      <c r="J993" s="739">
        <v>111.99999999999999</v>
      </c>
      <c r="K993" s="604">
        <f t="shared" si="693"/>
        <v>0.70440251572327039</v>
      </c>
      <c r="L993" s="605">
        <v>6.83</v>
      </c>
      <c r="M993" s="605">
        <f t="shared" si="694"/>
        <v>764.95999999999992</v>
      </c>
      <c r="N993" s="609">
        <v>1</v>
      </c>
      <c r="O993" s="605">
        <f t="shared" si="695"/>
        <v>764.96</v>
      </c>
      <c r="P993" s="605">
        <f t="shared" si="696"/>
        <v>184.28</v>
      </c>
      <c r="Q993" s="607">
        <f t="shared" si="697"/>
        <v>949.24</v>
      </c>
    </row>
    <row r="994" spans="1:17" x14ac:dyDescent="0.25">
      <c r="A994" s="603" t="s">
        <v>206</v>
      </c>
      <c r="B994" s="741"/>
      <c r="C994" s="604"/>
      <c r="D994" s="605"/>
      <c r="E994" s="605"/>
      <c r="F994" s="609"/>
      <c r="G994" s="605"/>
      <c r="H994" s="605"/>
      <c r="I994" s="607"/>
      <c r="J994" s="739">
        <v>11</v>
      </c>
      <c r="K994" s="604">
        <f t="shared" si="693"/>
        <v>6.9182389937106917E-2</v>
      </c>
      <c r="L994" s="605">
        <v>6.83</v>
      </c>
      <c r="M994" s="605">
        <f t="shared" si="694"/>
        <v>75.13</v>
      </c>
      <c r="N994" s="609">
        <v>1</v>
      </c>
      <c r="O994" s="605">
        <f t="shared" si="695"/>
        <v>75.13</v>
      </c>
      <c r="P994" s="605">
        <f t="shared" si="696"/>
        <v>18.100000000000001</v>
      </c>
      <c r="Q994" s="607">
        <f t="shared" si="697"/>
        <v>93.22999999999999</v>
      </c>
    </row>
    <row r="995" spans="1:17" x14ac:dyDescent="0.25">
      <c r="A995" s="603" t="s">
        <v>206</v>
      </c>
      <c r="B995" s="741"/>
      <c r="C995" s="604"/>
      <c r="D995" s="605"/>
      <c r="E995" s="605"/>
      <c r="F995" s="609"/>
      <c r="G995" s="605"/>
      <c r="H995" s="605"/>
      <c r="I995" s="607"/>
      <c r="J995" s="739">
        <v>11</v>
      </c>
      <c r="K995" s="604">
        <f t="shared" si="693"/>
        <v>6.9182389937106917E-2</v>
      </c>
      <c r="L995" s="605">
        <v>6.83</v>
      </c>
      <c r="M995" s="605">
        <f t="shared" si="694"/>
        <v>75.13</v>
      </c>
      <c r="N995" s="609">
        <v>1</v>
      </c>
      <c r="O995" s="605">
        <f t="shared" si="695"/>
        <v>75.13</v>
      </c>
      <c r="P995" s="605">
        <f t="shared" si="696"/>
        <v>18.100000000000001</v>
      </c>
      <c r="Q995" s="607">
        <f t="shared" si="697"/>
        <v>93.22999999999999</v>
      </c>
    </row>
    <row r="996" spans="1:17" x14ac:dyDescent="0.25">
      <c r="A996" s="603" t="s">
        <v>206</v>
      </c>
      <c r="B996" s="1757">
        <v>9</v>
      </c>
      <c r="C996" s="604">
        <f t="shared" si="698"/>
        <v>5.6603773584905662E-2</v>
      </c>
      <c r="D996" s="605">
        <v>6.83</v>
      </c>
      <c r="E996" s="605">
        <f>C996*D996*159</f>
        <v>61.47</v>
      </c>
      <c r="F996" s="609">
        <v>0.3</v>
      </c>
      <c r="G996" s="605">
        <f>ROUND(E996*F996,2)</f>
        <v>18.440000000000001</v>
      </c>
      <c r="H996" s="605">
        <f t="shared" si="699"/>
        <v>4.4400000000000004</v>
      </c>
      <c r="I996" s="607">
        <f>G996+H996</f>
        <v>22.880000000000003</v>
      </c>
      <c r="J996" s="739">
        <v>57.999999999999993</v>
      </c>
      <c r="K996" s="604">
        <f t="shared" si="693"/>
        <v>0.36477987421383645</v>
      </c>
      <c r="L996" s="605">
        <v>6.83</v>
      </c>
      <c r="M996" s="605">
        <f t="shared" si="694"/>
        <v>396.14</v>
      </c>
      <c r="N996" s="609">
        <v>1</v>
      </c>
      <c r="O996" s="605">
        <f t="shared" si="695"/>
        <v>396.14</v>
      </c>
      <c r="P996" s="605">
        <f t="shared" si="696"/>
        <v>95.43</v>
      </c>
      <c r="Q996" s="607">
        <f t="shared" si="697"/>
        <v>491.57</v>
      </c>
    </row>
    <row r="997" spans="1:17" x14ac:dyDescent="0.25">
      <c r="A997" s="603" t="s">
        <v>206</v>
      </c>
      <c r="B997" s="741"/>
      <c r="C997" s="604"/>
      <c r="D997" s="605"/>
      <c r="E997" s="605"/>
      <c r="F997" s="609"/>
      <c r="G997" s="605"/>
      <c r="H997" s="605"/>
      <c r="I997" s="607"/>
      <c r="J997" s="739">
        <v>48</v>
      </c>
      <c r="K997" s="604">
        <f t="shared" si="693"/>
        <v>0.30188679245283018</v>
      </c>
      <c r="L997" s="605">
        <v>6.83</v>
      </c>
      <c r="M997" s="605">
        <f t="shared" si="694"/>
        <v>327.84000000000003</v>
      </c>
      <c r="N997" s="609">
        <v>1</v>
      </c>
      <c r="O997" s="605">
        <f t="shared" si="695"/>
        <v>327.84</v>
      </c>
      <c r="P997" s="605">
        <f t="shared" si="696"/>
        <v>78.98</v>
      </c>
      <c r="Q997" s="607">
        <f t="shared" si="697"/>
        <v>406.82</v>
      </c>
    </row>
    <row r="998" spans="1:17" x14ac:dyDescent="0.25">
      <c r="A998" s="603" t="s">
        <v>206</v>
      </c>
      <c r="B998" s="741"/>
      <c r="C998" s="604"/>
      <c r="D998" s="605"/>
      <c r="E998" s="605"/>
      <c r="F998" s="609"/>
      <c r="G998" s="605"/>
      <c r="H998" s="605"/>
      <c r="I998" s="607"/>
      <c r="J998" s="739">
        <v>11</v>
      </c>
      <c r="K998" s="604">
        <f t="shared" si="693"/>
        <v>6.9182389937106917E-2</v>
      </c>
      <c r="L998" s="605">
        <v>6.83</v>
      </c>
      <c r="M998" s="605">
        <f t="shared" si="694"/>
        <v>75.13</v>
      </c>
      <c r="N998" s="609">
        <v>1</v>
      </c>
      <c r="O998" s="605">
        <f t="shared" si="695"/>
        <v>75.13</v>
      </c>
      <c r="P998" s="605">
        <f t="shared" si="696"/>
        <v>18.100000000000001</v>
      </c>
      <c r="Q998" s="607">
        <f t="shared" si="697"/>
        <v>93.22999999999999</v>
      </c>
    </row>
    <row r="999" spans="1:17" x14ac:dyDescent="0.25">
      <c r="A999" s="603" t="s">
        <v>206</v>
      </c>
      <c r="B999" s="741"/>
      <c r="C999" s="604"/>
      <c r="D999" s="605"/>
      <c r="E999" s="605"/>
      <c r="F999" s="609"/>
      <c r="G999" s="605"/>
      <c r="H999" s="605"/>
      <c r="I999" s="607"/>
      <c r="J999" s="739">
        <v>11</v>
      </c>
      <c r="K999" s="604">
        <f t="shared" si="693"/>
        <v>6.9182389937106917E-2</v>
      </c>
      <c r="L999" s="605">
        <v>6.83</v>
      </c>
      <c r="M999" s="605">
        <f t="shared" si="694"/>
        <v>75.13</v>
      </c>
      <c r="N999" s="609">
        <v>1</v>
      </c>
      <c r="O999" s="605">
        <f t="shared" si="695"/>
        <v>75.13</v>
      </c>
      <c r="P999" s="605">
        <f t="shared" si="696"/>
        <v>18.100000000000001</v>
      </c>
      <c r="Q999" s="607">
        <f t="shared" si="697"/>
        <v>93.22999999999999</v>
      </c>
    </row>
    <row r="1000" spans="1:17" x14ac:dyDescent="0.25">
      <c r="A1000" s="603" t="s">
        <v>206</v>
      </c>
      <c r="B1000" s="741"/>
      <c r="C1000" s="604"/>
      <c r="D1000" s="605"/>
      <c r="E1000" s="605"/>
      <c r="F1000" s="609"/>
      <c r="G1000" s="605"/>
      <c r="H1000" s="605"/>
      <c r="I1000" s="607"/>
      <c r="J1000" s="739">
        <v>11</v>
      </c>
      <c r="K1000" s="604">
        <f t="shared" si="693"/>
        <v>6.9182389937106917E-2</v>
      </c>
      <c r="L1000" s="605">
        <v>6.83</v>
      </c>
      <c r="M1000" s="605">
        <f t="shared" si="694"/>
        <v>75.13</v>
      </c>
      <c r="N1000" s="609">
        <v>1</v>
      </c>
      <c r="O1000" s="605">
        <f t="shared" si="695"/>
        <v>75.13</v>
      </c>
      <c r="P1000" s="605">
        <f t="shared" si="696"/>
        <v>18.100000000000001</v>
      </c>
      <c r="Q1000" s="607">
        <f t="shared" si="697"/>
        <v>93.22999999999999</v>
      </c>
    </row>
    <row r="1001" spans="1:17" x14ac:dyDescent="0.25">
      <c r="A1001" s="603" t="s">
        <v>206</v>
      </c>
      <c r="B1001" s="741"/>
      <c r="C1001" s="604"/>
      <c r="D1001" s="605"/>
      <c r="E1001" s="605"/>
      <c r="F1001" s="609"/>
      <c r="G1001" s="605"/>
      <c r="H1001" s="605"/>
      <c r="I1001" s="607"/>
      <c r="J1001" s="739">
        <v>11</v>
      </c>
      <c r="K1001" s="604">
        <f t="shared" si="693"/>
        <v>6.9182389937106917E-2</v>
      </c>
      <c r="L1001" s="605">
        <v>6.83</v>
      </c>
      <c r="M1001" s="605">
        <f t="shared" si="694"/>
        <v>75.13</v>
      </c>
      <c r="N1001" s="609">
        <v>1</v>
      </c>
      <c r="O1001" s="605">
        <f t="shared" si="695"/>
        <v>75.13</v>
      </c>
      <c r="P1001" s="605">
        <f t="shared" si="696"/>
        <v>18.100000000000001</v>
      </c>
      <c r="Q1001" s="607">
        <f t="shared" si="697"/>
        <v>93.22999999999999</v>
      </c>
    </row>
    <row r="1002" spans="1:17" x14ac:dyDescent="0.25">
      <c r="A1002" s="603" t="s">
        <v>206</v>
      </c>
      <c r="B1002" s="741"/>
      <c r="C1002" s="604"/>
      <c r="D1002" s="605"/>
      <c r="E1002" s="605"/>
      <c r="F1002" s="609"/>
      <c r="G1002" s="605"/>
      <c r="H1002" s="605"/>
      <c r="I1002" s="607"/>
      <c r="J1002" s="739">
        <v>32</v>
      </c>
      <c r="K1002" s="604">
        <f t="shared" si="693"/>
        <v>0.20125786163522014</v>
      </c>
      <c r="L1002" s="605">
        <v>6.83</v>
      </c>
      <c r="M1002" s="605">
        <f t="shared" si="694"/>
        <v>218.56000000000003</v>
      </c>
      <c r="N1002" s="609">
        <v>1</v>
      </c>
      <c r="O1002" s="605">
        <f t="shared" si="695"/>
        <v>218.56</v>
      </c>
      <c r="P1002" s="605">
        <f t="shared" si="696"/>
        <v>52.65</v>
      </c>
      <c r="Q1002" s="607">
        <f t="shared" si="697"/>
        <v>271.20999999999998</v>
      </c>
    </row>
    <row r="1003" spans="1:17" x14ac:dyDescent="0.25">
      <c r="A1003" s="603" t="s">
        <v>206</v>
      </c>
      <c r="B1003" s="1757">
        <v>34</v>
      </c>
      <c r="C1003" s="604">
        <f t="shared" si="698"/>
        <v>0.21383647798742139</v>
      </c>
      <c r="D1003" s="605">
        <v>6.83</v>
      </c>
      <c r="E1003" s="605">
        <f>C1003*D1003*159</f>
        <v>232.22000000000003</v>
      </c>
      <c r="F1003" s="609">
        <v>0.5</v>
      </c>
      <c r="G1003" s="605">
        <f>ROUND(E1003*F1003,2)</f>
        <v>116.11</v>
      </c>
      <c r="H1003" s="605">
        <f t="shared" si="699"/>
        <v>27.97</v>
      </c>
      <c r="I1003" s="607">
        <f>G1003+H1003</f>
        <v>144.07999999999998</v>
      </c>
      <c r="J1003" s="739">
        <v>117.000945</v>
      </c>
      <c r="K1003" s="604">
        <f t="shared" si="693"/>
        <v>0.73585500000000004</v>
      </c>
      <c r="L1003" s="605">
        <v>6.83</v>
      </c>
      <c r="M1003" s="605">
        <f t="shared" si="694"/>
        <v>799.11645435000003</v>
      </c>
      <c r="N1003" s="609">
        <v>1</v>
      </c>
      <c r="O1003" s="605">
        <f t="shared" si="695"/>
        <v>799.12</v>
      </c>
      <c r="P1003" s="605">
        <f t="shared" si="696"/>
        <v>192.51</v>
      </c>
      <c r="Q1003" s="607">
        <f t="shared" si="697"/>
        <v>991.63</v>
      </c>
    </row>
    <row r="1004" spans="1:17" x14ac:dyDescent="0.25">
      <c r="A1004" s="603" t="s">
        <v>206</v>
      </c>
      <c r="B1004" s="1757">
        <v>40</v>
      </c>
      <c r="C1004" s="604">
        <f t="shared" si="698"/>
        <v>0.25157232704402516</v>
      </c>
      <c r="D1004" s="605">
        <v>6.83</v>
      </c>
      <c r="E1004" s="605">
        <f>C1004*D1004*159</f>
        <v>273.2</v>
      </c>
      <c r="F1004" s="609">
        <v>0.3</v>
      </c>
      <c r="G1004" s="605">
        <f>ROUND(E1004*F1004,2)</f>
        <v>81.96</v>
      </c>
      <c r="H1004" s="605">
        <f t="shared" si="699"/>
        <v>19.739999999999998</v>
      </c>
      <c r="I1004" s="607">
        <f>G1004+H1004</f>
        <v>101.69999999999999</v>
      </c>
      <c r="J1004" s="740"/>
      <c r="K1004" s="604"/>
      <c r="L1004" s="605"/>
      <c r="M1004" s="605"/>
      <c r="N1004" s="609"/>
      <c r="O1004" s="605"/>
      <c r="P1004" s="605"/>
      <c r="Q1004" s="607"/>
    </row>
    <row r="1005" spans="1:17" x14ac:dyDescent="0.25">
      <c r="A1005" s="603" t="s">
        <v>206</v>
      </c>
      <c r="B1005" s="741"/>
      <c r="C1005" s="604"/>
      <c r="D1005" s="605"/>
      <c r="E1005" s="605"/>
      <c r="F1005" s="609"/>
      <c r="G1005" s="605"/>
      <c r="H1005" s="605"/>
      <c r="I1005" s="607"/>
      <c r="J1005" s="739">
        <v>36</v>
      </c>
      <c r="K1005" s="604">
        <f t="shared" si="693"/>
        <v>0.22641509433962265</v>
      </c>
      <c r="L1005" s="605">
        <v>6.83</v>
      </c>
      <c r="M1005" s="605">
        <f t="shared" si="694"/>
        <v>245.88</v>
      </c>
      <c r="N1005" s="609">
        <v>1</v>
      </c>
      <c r="O1005" s="605">
        <f t="shared" si="695"/>
        <v>245.88</v>
      </c>
      <c r="P1005" s="605">
        <f t="shared" si="696"/>
        <v>59.23</v>
      </c>
      <c r="Q1005" s="607">
        <f t="shared" si="697"/>
        <v>305.11</v>
      </c>
    </row>
    <row r="1006" spans="1:17" x14ac:dyDescent="0.25">
      <c r="A1006" s="603" t="s">
        <v>206</v>
      </c>
      <c r="B1006" s="741"/>
      <c r="C1006" s="604"/>
      <c r="D1006" s="605"/>
      <c r="E1006" s="605"/>
      <c r="F1006" s="609"/>
      <c r="G1006" s="605"/>
      <c r="H1006" s="605"/>
      <c r="I1006" s="607"/>
      <c r="J1006" s="739">
        <v>48</v>
      </c>
      <c r="K1006" s="604">
        <f t="shared" si="693"/>
        <v>0.30188679245283018</v>
      </c>
      <c r="L1006" s="605">
        <v>6.83</v>
      </c>
      <c r="M1006" s="605">
        <f t="shared" si="694"/>
        <v>327.84000000000003</v>
      </c>
      <c r="N1006" s="609">
        <v>1</v>
      </c>
      <c r="O1006" s="605">
        <f t="shared" si="695"/>
        <v>327.84</v>
      </c>
      <c r="P1006" s="605">
        <f t="shared" si="696"/>
        <v>78.98</v>
      </c>
      <c r="Q1006" s="607">
        <f t="shared" si="697"/>
        <v>406.82</v>
      </c>
    </row>
    <row r="1007" spans="1:17" x14ac:dyDescent="0.25">
      <c r="A1007" s="603" t="s">
        <v>206</v>
      </c>
      <c r="B1007" s="741"/>
      <c r="C1007" s="604"/>
      <c r="D1007" s="605"/>
      <c r="E1007" s="605"/>
      <c r="F1007" s="609"/>
      <c r="G1007" s="605"/>
      <c r="H1007" s="605"/>
      <c r="I1007" s="607"/>
      <c r="J1007" s="739">
        <v>11</v>
      </c>
      <c r="K1007" s="604">
        <f t="shared" si="693"/>
        <v>6.9182389937106917E-2</v>
      </c>
      <c r="L1007" s="605">
        <v>6.83</v>
      </c>
      <c r="M1007" s="605">
        <f t="shared" si="694"/>
        <v>75.13</v>
      </c>
      <c r="N1007" s="609">
        <v>1</v>
      </c>
      <c r="O1007" s="605">
        <f t="shared" si="695"/>
        <v>75.13</v>
      </c>
      <c r="P1007" s="605">
        <f t="shared" si="696"/>
        <v>18.100000000000001</v>
      </c>
      <c r="Q1007" s="607">
        <f t="shared" si="697"/>
        <v>93.22999999999999</v>
      </c>
    </row>
    <row r="1008" spans="1:17" x14ac:dyDescent="0.25">
      <c r="A1008" s="603" t="s">
        <v>206</v>
      </c>
      <c r="B1008" s="1757">
        <v>12</v>
      </c>
      <c r="C1008" s="604">
        <f t="shared" si="698"/>
        <v>7.5471698113207544E-2</v>
      </c>
      <c r="D1008" s="605">
        <v>6.83</v>
      </c>
      <c r="E1008" s="605">
        <f>C1008*D1008*159</f>
        <v>81.960000000000008</v>
      </c>
      <c r="F1008" s="609">
        <v>0.3</v>
      </c>
      <c r="G1008" s="605">
        <f>ROUND(E1008*F1008,2)</f>
        <v>24.59</v>
      </c>
      <c r="H1008" s="605">
        <f t="shared" si="699"/>
        <v>5.92</v>
      </c>
      <c r="I1008" s="607">
        <f>G1008+H1008</f>
        <v>30.509999999999998</v>
      </c>
      <c r="J1008" s="739">
        <v>36</v>
      </c>
      <c r="K1008" s="604">
        <f t="shared" si="693"/>
        <v>0.22641509433962265</v>
      </c>
      <c r="L1008" s="605">
        <v>6.83</v>
      </c>
      <c r="M1008" s="605">
        <f t="shared" si="694"/>
        <v>245.88</v>
      </c>
      <c r="N1008" s="609">
        <v>1</v>
      </c>
      <c r="O1008" s="605">
        <f t="shared" si="695"/>
        <v>245.88</v>
      </c>
      <c r="P1008" s="605">
        <f t="shared" si="696"/>
        <v>59.23</v>
      </c>
      <c r="Q1008" s="607">
        <f t="shared" si="697"/>
        <v>305.11</v>
      </c>
    </row>
    <row r="1009" spans="1:17" x14ac:dyDescent="0.25">
      <c r="A1009" s="603" t="s">
        <v>206</v>
      </c>
      <c r="B1009" s="1714">
        <v>40</v>
      </c>
      <c r="C1009" s="1711">
        <f>B1009/159</f>
        <v>0.25157232704402516</v>
      </c>
      <c r="D1009" s="1712">
        <v>6.83</v>
      </c>
      <c r="E1009" s="1712">
        <f>C1009*D1009*159</f>
        <v>273.2</v>
      </c>
      <c r="F1009" s="609">
        <v>0.5</v>
      </c>
      <c r="G1009" s="1712">
        <f>ROUND(E1009*F1009,2)</f>
        <v>136.6</v>
      </c>
      <c r="H1009" s="1712">
        <f t="shared" si="699"/>
        <v>32.909999999999997</v>
      </c>
      <c r="I1009" s="1713">
        <f>G1009+H1009</f>
        <v>169.51</v>
      </c>
      <c r="J1009" s="1750">
        <v>82</v>
      </c>
      <c r="K1009" s="1711">
        <f>J1009/159</f>
        <v>0.51572327044025157</v>
      </c>
      <c r="L1009" s="1712">
        <v>6.83</v>
      </c>
      <c r="M1009" s="1712">
        <f t="shared" si="694"/>
        <v>560.06000000000006</v>
      </c>
      <c r="N1009" s="609">
        <v>1</v>
      </c>
      <c r="O1009" s="1712">
        <f t="shared" si="695"/>
        <v>560.05999999999995</v>
      </c>
      <c r="P1009" s="1712">
        <f t="shared" si="696"/>
        <v>134.91999999999999</v>
      </c>
      <c r="Q1009" s="1713">
        <f t="shared" si="697"/>
        <v>694.9799999999999</v>
      </c>
    </row>
    <row r="1010" spans="1:17" x14ac:dyDescent="0.25">
      <c r="A1010" s="603" t="s">
        <v>206</v>
      </c>
      <c r="B1010" s="741"/>
      <c r="C1010" s="604"/>
      <c r="D1010" s="605"/>
      <c r="E1010" s="605"/>
      <c r="F1010" s="609"/>
      <c r="G1010" s="605"/>
      <c r="H1010" s="605"/>
      <c r="I1010" s="607"/>
      <c r="J1010" s="739">
        <v>40</v>
      </c>
      <c r="K1010" s="604">
        <f t="shared" si="693"/>
        <v>0.25157232704402516</v>
      </c>
      <c r="L1010" s="605">
        <v>6.83</v>
      </c>
      <c r="M1010" s="605">
        <f t="shared" si="694"/>
        <v>273.2</v>
      </c>
      <c r="N1010" s="609">
        <v>1</v>
      </c>
      <c r="O1010" s="605">
        <f t="shared" si="695"/>
        <v>273.2</v>
      </c>
      <c r="P1010" s="605">
        <f t="shared" si="696"/>
        <v>65.81</v>
      </c>
      <c r="Q1010" s="607">
        <f t="shared" si="697"/>
        <v>339.01</v>
      </c>
    </row>
    <row r="1011" spans="1:17" x14ac:dyDescent="0.25">
      <c r="A1011" s="603" t="s">
        <v>206</v>
      </c>
      <c r="B1011" s="741"/>
      <c r="C1011" s="604"/>
      <c r="D1011" s="605"/>
      <c r="E1011" s="605"/>
      <c r="F1011" s="609"/>
      <c r="G1011" s="605"/>
      <c r="H1011" s="605"/>
      <c r="I1011" s="607"/>
      <c r="J1011" s="739">
        <v>10</v>
      </c>
      <c r="K1011" s="604">
        <f t="shared" si="693"/>
        <v>6.2893081761006289E-2</v>
      </c>
      <c r="L1011" s="605">
        <v>6.83</v>
      </c>
      <c r="M1011" s="605">
        <f t="shared" si="694"/>
        <v>68.3</v>
      </c>
      <c r="N1011" s="609">
        <v>1</v>
      </c>
      <c r="O1011" s="605">
        <f t="shared" si="695"/>
        <v>68.3</v>
      </c>
      <c r="P1011" s="605">
        <f t="shared" si="696"/>
        <v>16.45</v>
      </c>
      <c r="Q1011" s="607">
        <f t="shared" si="697"/>
        <v>84.75</v>
      </c>
    </row>
    <row r="1012" spans="1:17" x14ac:dyDescent="0.25">
      <c r="A1012" s="603" t="s">
        <v>206</v>
      </c>
      <c r="B1012" s="1757">
        <v>11</v>
      </c>
      <c r="C1012" s="604">
        <f t="shared" si="698"/>
        <v>6.9182389937106917E-2</v>
      </c>
      <c r="D1012" s="605">
        <v>6.83</v>
      </c>
      <c r="E1012" s="605">
        <f>C1012*D1012*159</f>
        <v>75.13</v>
      </c>
      <c r="F1012" s="609">
        <v>0.3</v>
      </c>
      <c r="G1012" s="605">
        <f>ROUND(E1012*F1012,2)</f>
        <v>22.54</v>
      </c>
      <c r="H1012" s="605">
        <f t="shared" si="699"/>
        <v>5.43</v>
      </c>
      <c r="I1012" s="607">
        <f>G1012+H1012</f>
        <v>27.97</v>
      </c>
      <c r="J1012" s="739">
        <v>11</v>
      </c>
      <c r="K1012" s="604">
        <f t="shared" si="693"/>
        <v>6.9182389937106917E-2</v>
      </c>
      <c r="L1012" s="605">
        <v>6.83</v>
      </c>
      <c r="M1012" s="605">
        <f t="shared" si="694"/>
        <v>75.13</v>
      </c>
      <c r="N1012" s="609">
        <v>1</v>
      </c>
      <c r="O1012" s="605">
        <f t="shared" si="695"/>
        <v>75.13</v>
      </c>
      <c r="P1012" s="605">
        <f t="shared" si="696"/>
        <v>18.100000000000001</v>
      </c>
      <c r="Q1012" s="607">
        <f t="shared" si="697"/>
        <v>93.22999999999999</v>
      </c>
    </row>
    <row r="1013" spans="1:17" ht="17.25" thickBot="1" x14ac:dyDescent="0.3">
      <c r="A1013" s="603" t="s">
        <v>206</v>
      </c>
      <c r="B1013" s="1757">
        <v>32</v>
      </c>
      <c r="C1013" s="604">
        <f t="shared" si="698"/>
        <v>0.20125786163522014</v>
      </c>
      <c r="D1013" s="605">
        <v>6.83</v>
      </c>
      <c r="E1013" s="605">
        <f>C1013*D1013*159</f>
        <v>218.56000000000003</v>
      </c>
      <c r="F1013" s="609">
        <v>0.3</v>
      </c>
      <c r="G1013" s="605">
        <f>ROUND(E1013*F1013,2)</f>
        <v>65.569999999999993</v>
      </c>
      <c r="H1013" s="605">
        <f t="shared" si="699"/>
        <v>15.8</v>
      </c>
      <c r="I1013" s="607">
        <f>G1013+H1013</f>
        <v>81.36999999999999</v>
      </c>
      <c r="J1013" s="739">
        <v>48</v>
      </c>
      <c r="K1013" s="604">
        <f t="shared" si="693"/>
        <v>0.30188679245283018</v>
      </c>
      <c r="L1013" s="605">
        <v>6.83</v>
      </c>
      <c r="M1013" s="605">
        <f t="shared" si="694"/>
        <v>327.84000000000003</v>
      </c>
      <c r="N1013" s="609">
        <v>1</v>
      </c>
      <c r="O1013" s="605">
        <f t="shared" si="695"/>
        <v>327.84</v>
      </c>
      <c r="P1013" s="605">
        <f t="shared" si="696"/>
        <v>78.98</v>
      </c>
      <c r="Q1013" s="607">
        <f t="shared" si="697"/>
        <v>406.82</v>
      </c>
    </row>
    <row r="1014" spans="1:17" ht="17.25" thickBot="1" x14ac:dyDescent="0.3">
      <c r="A1014" s="597" t="s">
        <v>1999</v>
      </c>
      <c r="B1014" s="1755">
        <f>B1015</f>
        <v>0</v>
      </c>
      <c r="C1014" s="1732">
        <f>C1015</f>
        <v>0</v>
      </c>
      <c r="D1014" s="1726"/>
      <c r="E1014" s="1726"/>
      <c r="F1014" s="1736"/>
      <c r="G1014" s="1726">
        <f>G1015</f>
        <v>0</v>
      </c>
      <c r="H1014" s="1726">
        <f>H1015</f>
        <v>0</v>
      </c>
      <c r="I1014" s="1727">
        <f>G1014+H1014</f>
        <v>0</v>
      </c>
      <c r="J1014" s="1725">
        <f>J1015</f>
        <v>184</v>
      </c>
      <c r="K1014" s="1732">
        <f>K1015</f>
        <v>1.1572327044025157</v>
      </c>
      <c r="L1014" s="1726"/>
      <c r="M1014" s="1726"/>
      <c r="N1014" s="1736"/>
      <c r="O1014" s="1726">
        <f>O1015</f>
        <v>777.29</v>
      </c>
      <c r="P1014" s="1726">
        <f>P1015</f>
        <v>187.24</v>
      </c>
      <c r="Q1014" s="1727">
        <f>O1014+P1014</f>
        <v>964.53</v>
      </c>
    </row>
    <row r="1015" spans="1:17" ht="33" x14ac:dyDescent="0.25">
      <c r="A1015" s="734" t="s">
        <v>8</v>
      </c>
      <c r="B1015" s="1756">
        <f>SUM(B1016)</f>
        <v>0</v>
      </c>
      <c r="C1015" s="1729">
        <f>SUM(C1016)</f>
        <v>0</v>
      </c>
      <c r="D1015" s="1730"/>
      <c r="E1015" s="1730"/>
      <c r="F1015" s="1734"/>
      <c r="G1015" s="1730">
        <f>SUM(G1016)</f>
        <v>0</v>
      </c>
      <c r="H1015" s="1730">
        <f>SUM(H1016:H1021)</f>
        <v>0</v>
      </c>
      <c r="I1015" s="1735">
        <f t="shared" ref="I1015" si="700">SUM(I1016)</f>
        <v>0</v>
      </c>
      <c r="J1015" s="1728">
        <f>SUM(J1016:J1021)</f>
        <v>184</v>
      </c>
      <c r="K1015" s="1729">
        <f>SUM(K1016:K1021)</f>
        <v>1.1572327044025157</v>
      </c>
      <c r="L1015" s="1730"/>
      <c r="M1015" s="1730"/>
      <c r="N1015" s="1734"/>
      <c r="O1015" s="1730">
        <f>SUM(O1016:O1021)</f>
        <v>777.29</v>
      </c>
      <c r="P1015" s="1730">
        <f>SUM(P1016:P1021)</f>
        <v>187.24</v>
      </c>
      <c r="Q1015" s="1735">
        <f>SUM(Q1016:Q1021)</f>
        <v>964.53000000000009</v>
      </c>
    </row>
    <row r="1016" spans="1:17" x14ac:dyDescent="0.25">
      <c r="A1016" s="618" t="s">
        <v>201</v>
      </c>
      <c r="B1016" s="741"/>
      <c r="C1016" s="604"/>
      <c r="D1016" s="605"/>
      <c r="E1016" s="605"/>
      <c r="F1016" s="609"/>
      <c r="G1016" s="605"/>
      <c r="H1016" s="605"/>
      <c r="I1016" s="607"/>
      <c r="J1016" s="739">
        <v>40</v>
      </c>
      <c r="K1016" s="604">
        <f t="shared" ref="K1016" si="701">J1016/159</f>
        <v>0.25157232704402516</v>
      </c>
      <c r="L1016" s="605">
        <v>2400</v>
      </c>
      <c r="M1016" s="605">
        <f>K1016*L1016</f>
        <v>603.77358490566041</v>
      </c>
      <c r="N1016" s="609">
        <v>0.3</v>
      </c>
      <c r="O1016" s="605">
        <f t="shared" ref="O1016:O1021" si="702">ROUND(M1016*N1016,2)</f>
        <v>181.13</v>
      </c>
      <c r="P1016" s="605">
        <f t="shared" ref="P1016:P1021" si="703">ROUND(O1016*0.2409,2)</f>
        <v>43.63</v>
      </c>
      <c r="Q1016" s="607">
        <f t="shared" ref="Q1016:Q1021" si="704">O1016+P1016</f>
        <v>224.76</v>
      </c>
    </row>
    <row r="1017" spans="1:17" x14ac:dyDescent="0.25">
      <c r="A1017" s="603" t="s">
        <v>458</v>
      </c>
      <c r="B1017" s="741"/>
      <c r="C1017" s="604"/>
      <c r="D1017" s="605"/>
      <c r="E1017" s="605"/>
      <c r="F1017" s="609"/>
      <c r="G1017" s="605"/>
      <c r="H1017" s="605"/>
      <c r="I1017" s="607"/>
      <c r="J1017" s="1715">
        <v>24</v>
      </c>
      <c r="K1017" s="1711">
        <f>J1017/159</f>
        <v>0.15094339622641509</v>
      </c>
      <c r="L1017" s="1712">
        <v>4.0999999999999996</v>
      </c>
      <c r="M1017" s="1712">
        <f t="shared" ref="M1017:M1019" si="705">K1017*L1017*159</f>
        <v>98.399999999999991</v>
      </c>
      <c r="N1017" s="609">
        <v>1</v>
      </c>
      <c r="O1017" s="1712">
        <f t="shared" si="702"/>
        <v>98.4</v>
      </c>
      <c r="P1017" s="1712">
        <f t="shared" si="703"/>
        <v>23.7</v>
      </c>
      <c r="Q1017" s="1713">
        <f t="shared" si="704"/>
        <v>122.10000000000001</v>
      </c>
    </row>
    <row r="1018" spans="1:17" x14ac:dyDescent="0.25">
      <c r="A1018" s="603" t="s">
        <v>458</v>
      </c>
      <c r="B1018" s="741"/>
      <c r="C1018" s="604"/>
      <c r="D1018" s="605"/>
      <c r="E1018" s="605"/>
      <c r="F1018" s="609"/>
      <c r="G1018" s="605"/>
      <c r="H1018" s="605"/>
      <c r="I1018" s="607"/>
      <c r="J1018" s="1715">
        <v>24</v>
      </c>
      <c r="K1018" s="1711">
        <f t="shared" ref="K1018:K1021" si="706">J1018/159</f>
        <v>0.15094339622641509</v>
      </c>
      <c r="L1018" s="1712">
        <v>4.07</v>
      </c>
      <c r="M1018" s="1712">
        <f t="shared" si="705"/>
        <v>97.679999999999993</v>
      </c>
      <c r="N1018" s="609">
        <v>1</v>
      </c>
      <c r="O1018" s="1712">
        <f t="shared" si="702"/>
        <v>97.68</v>
      </c>
      <c r="P1018" s="1712">
        <f t="shared" si="703"/>
        <v>23.53</v>
      </c>
      <c r="Q1018" s="1713">
        <f t="shared" si="704"/>
        <v>121.21000000000001</v>
      </c>
    </row>
    <row r="1019" spans="1:17" x14ac:dyDescent="0.25">
      <c r="A1019" s="603" t="s">
        <v>458</v>
      </c>
      <c r="B1019" s="741"/>
      <c r="C1019" s="604"/>
      <c r="D1019" s="605"/>
      <c r="E1019" s="605"/>
      <c r="F1019" s="609"/>
      <c r="G1019" s="605"/>
      <c r="H1019" s="605"/>
      <c r="I1019" s="607"/>
      <c r="J1019" s="1715">
        <v>24</v>
      </c>
      <c r="K1019" s="1711">
        <f t="shared" si="706"/>
        <v>0.15094339622641509</v>
      </c>
      <c r="L1019" s="1712">
        <v>4.07</v>
      </c>
      <c r="M1019" s="1712">
        <f t="shared" si="705"/>
        <v>97.679999999999993</v>
      </c>
      <c r="N1019" s="609">
        <v>1</v>
      </c>
      <c r="O1019" s="1712">
        <f t="shared" si="702"/>
        <v>97.68</v>
      </c>
      <c r="P1019" s="1712">
        <f t="shared" si="703"/>
        <v>23.53</v>
      </c>
      <c r="Q1019" s="1713">
        <f t="shared" si="704"/>
        <v>121.21000000000001</v>
      </c>
    </row>
    <row r="1020" spans="1:17" x14ac:dyDescent="0.25">
      <c r="A1020" s="603" t="s">
        <v>458</v>
      </c>
      <c r="B1020" s="741"/>
      <c r="C1020" s="604"/>
      <c r="D1020" s="605"/>
      <c r="E1020" s="605"/>
      <c r="F1020" s="609"/>
      <c r="G1020" s="605"/>
      <c r="H1020" s="605"/>
      <c r="I1020" s="607"/>
      <c r="J1020" s="1715">
        <v>16</v>
      </c>
      <c r="K1020" s="1711">
        <f t="shared" si="706"/>
        <v>0.10062893081761007</v>
      </c>
      <c r="L1020" s="1712">
        <v>4.2</v>
      </c>
      <c r="M1020" s="1712">
        <f>K1020*L1020*159</f>
        <v>67.2</v>
      </c>
      <c r="N1020" s="609">
        <v>1</v>
      </c>
      <c r="O1020" s="1712">
        <f t="shared" si="702"/>
        <v>67.2</v>
      </c>
      <c r="P1020" s="1712">
        <f t="shared" si="703"/>
        <v>16.190000000000001</v>
      </c>
      <c r="Q1020" s="1713">
        <f t="shared" si="704"/>
        <v>83.39</v>
      </c>
    </row>
    <row r="1021" spans="1:17" ht="17.25" thickBot="1" x14ac:dyDescent="0.3">
      <c r="A1021" s="603" t="s">
        <v>458</v>
      </c>
      <c r="B1021" s="741"/>
      <c r="C1021" s="604"/>
      <c r="D1021" s="605"/>
      <c r="E1021" s="605"/>
      <c r="F1021" s="609"/>
      <c r="G1021" s="605"/>
      <c r="H1021" s="605"/>
      <c r="I1021" s="607"/>
      <c r="J1021" s="1715">
        <v>56</v>
      </c>
      <c r="K1021" s="1711">
        <f t="shared" si="706"/>
        <v>0.3522012578616352</v>
      </c>
      <c r="L1021" s="1712">
        <v>4.2</v>
      </c>
      <c r="M1021" s="1712">
        <f>K1021*L1021*159</f>
        <v>235.2</v>
      </c>
      <c r="N1021" s="609">
        <v>1</v>
      </c>
      <c r="O1021" s="1712">
        <f t="shared" si="702"/>
        <v>235.2</v>
      </c>
      <c r="P1021" s="1712">
        <f t="shared" si="703"/>
        <v>56.66</v>
      </c>
      <c r="Q1021" s="1713">
        <f t="shared" si="704"/>
        <v>291.86</v>
      </c>
    </row>
    <row r="1022" spans="1:17" ht="17.25" thickBot="1" x14ac:dyDescent="0.3">
      <c r="A1022" s="597" t="s">
        <v>2000</v>
      </c>
      <c r="B1022" s="1755">
        <f>B1023</f>
        <v>239</v>
      </c>
      <c r="C1022" s="1732">
        <f>C1023</f>
        <v>1.5031446540880502</v>
      </c>
      <c r="D1022" s="1726"/>
      <c r="E1022" s="1726"/>
      <c r="F1022" s="1736"/>
      <c r="G1022" s="1726">
        <f>G1023</f>
        <v>354.90000000000003</v>
      </c>
      <c r="H1022" s="1726">
        <f>H1023</f>
        <v>85.49</v>
      </c>
      <c r="I1022" s="1727">
        <f>G1022+H1022</f>
        <v>440.39000000000004</v>
      </c>
      <c r="J1022" s="1725">
        <f>J1023</f>
        <v>604</v>
      </c>
      <c r="K1022" s="1732">
        <f>K1023</f>
        <v>3.7987421383647799</v>
      </c>
      <c r="L1022" s="1726"/>
      <c r="M1022" s="1726"/>
      <c r="N1022" s="1736"/>
      <c r="O1022" s="1726">
        <f>O1023</f>
        <v>2976.5</v>
      </c>
      <c r="P1022" s="1726">
        <f>P1023</f>
        <v>717.04</v>
      </c>
      <c r="Q1022" s="1727">
        <f>O1022+P1022</f>
        <v>3693.54</v>
      </c>
    </row>
    <row r="1023" spans="1:17" ht="33" x14ac:dyDescent="0.25">
      <c r="A1023" s="734" t="s">
        <v>8</v>
      </c>
      <c r="B1023" s="1756">
        <f>SUM(B1024:B1029)</f>
        <v>239</v>
      </c>
      <c r="C1023" s="1729">
        <f>SUM(C1024:C1029)</f>
        <v>1.5031446540880502</v>
      </c>
      <c r="D1023" s="1730"/>
      <c r="E1023" s="1730"/>
      <c r="F1023" s="1734"/>
      <c r="G1023" s="1730">
        <f>SUM(G1024:G1029)</f>
        <v>354.90000000000003</v>
      </c>
      <c r="H1023" s="1730">
        <f>SUM(H1024:H1029)</f>
        <v>85.49</v>
      </c>
      <c r="I1023" s="1735">
        <f>SUM(I1024:I1029)</f>
        <v>440.39</v>
      </c>
      <c r="J1023" s="1728">
        <f>SUM(J1024:J1029)</f>
        <v>604</v>
      </c>
      <c r="K1023" s="1729">
        <f>SUM(K1024:K1029)</f>
        <v>3.7987421383647799</v>
      </c>
      <c r="L1023" s="1730"/>
      <c r="M1023" s="1730"/>
      <c r="N1023" s="1734"/>
      <c r="O1023" s="1730">
        <f>SUM(O1024:O1029)</f>
        <v>2976.5</v>
      </c>
      <c r="P1023" s="1730">
        <f>SUM(P1024:P1029)</f>
        <v>717.04</v>
      </c>
      <c r="Q1023" s="1735">
        <f>SUM(Q1024:Q1029)</f>
        <v>3693.54</v>
      </c>
    </row>
    <row r="1024" spans="1:17" x14ac:dyDescent="0.25">
      <c r="A1024" s="603" t="s">
        <v>2001</v>
      </c>
      <c r="B1024" s="1757">
        <v>52</v>
      </c>
      <c r="C1024" s="604">
        <f t="shared" ref="C1024:C1029" si="707">B1024/159</f>
        <v>0.32704402515723269</v>
      </c>
      <c r="D1024" s="605">
        <v>5</v>
      </c>
      <c r="E1024" s="605">
        <f t="shared" ref="E1024:E1029" si="708">C1024*D1024*159</f>
        <v>260</v>
      </c>
      <c r="F1024" s="606">
        <v>0.3</v>
      </c>
      <c r="G1024" s="605">
        <f t="shared" ref="G1024:G1029" si="709">ROUND(E1024*F1024,2)</f>
        <v>78</v>
      </c>
      <c r="H1024" s="605">
        <f t="shared" ref="H1024:H1029" si="710">ROUND(G1024*0.2409,2)</f>
        <v>18.79</v>
      </c>
      <c r="I1024" s="607">
        <f t="shared" ref="I1024:I1029" si="711">G1024+H1024</f>
        <v>96.789999999999992</v>
      </c>
      <c r="J1024" s="739">
        <v>107</v>
      </c>
      <c r="K1024" s="604">
        <f t="shared" ref="K1024:K1029" si="712">J1024/159</f>
        <v>0.67295597484276726</v>
      </c>
      <c r="L1024" s="605">
        <v>5</v>
      </c>
      <c r="M1024" s="605">
        <f t="shared" ref="M1024:M1029" si="713">K1024*L1024*159</f>
        <v>535</v>
      </c>
      <c r="N1024" s="606">
        <v>1</v>
      </c>
      <c r="O1024" s="605">
        <f t="shared" ref="O1024:O1029" si="714">ROUND(M1024*N1024,2)</f>
        <v>535</v>
      </c>
      <c r="P1024" s="605">
        <f t="shared" ref="P1024:P1029" si="715">ROUND(O1024*0.2409,2)</f>
        <v>128.88</v>
      </c>
      <c r="Q1024" s="607">
        <f t="shared" ref="Q1024:Q1029" si="716">O1024+P1024</f>
        <v>663.88</v>
      </c>
    </row>
    <row r="1025" spans="1:17" x14ac:dyDescent="0.25">
      <c r="A1025" s="603" t="s">
        <v>2001</v>
      </c>
      <c r="B1025" s="1757">
        <v>38</v>
      </c>
      <c r="C1025" s="604">
        <f t="shared" si="707"/>
        <v>0.2389937106918239</v>
      </c>
      <c r="D1025" s="605">
        <v>5</v>
      </c>
      <c r="E1025" s="605">
        <f t="shared" si="708"/>
        <v>190</v>
      </c>
      <c r="F1025" s="606">
        <v>0.3</v>
      </c>
      <c r="G1025" s="605">
        <f t="shared" si="709"/>
        <v>57</v>
      </c>
      <c r="H1025" s="605">
        <f t="shared" si="710"/>
        <v>13.73</v>
      </c>
      <c r="I1025" s="607">
        <f t="shared" si="711"/>
        <v>70.73</v>
      </c>
      <c r="J1025" s="739">
        <v>121.00000000000001</v>
      </c>
      <c r="K1025" s="604">
        <f t="shared" si="712"/>
        <v>0.76100628930817615</v>
      </c>
      <c r="L1025" s="605">
        <v>5</v>
      </c>
      <c r="M1025" s="605">
        <f t="shared" si="713"/>
        <v>605</v>
      </c>
      <c r="N1025" s="606">
        <v>1</v>
      </c>
      <c r="O1025" s="605">
        <f t="shared" si="714"/>
        <v>605</v>
      </c>
      <c r="P1025" s="605">
        <f t="shared" si="715"/>
        <v>145.74</v>
      </c>
      <c r="Q1025" s="607">
        <f t="shared" si="716"/>
        <v>750.74</v>
      </c>
    </row>
    <row r="1026" spans="1:17" x14ac:dyDescent="0.25">
      <c r="A1026" s="603" t="s">
        <v>2001</v>
      </c>
      <c r="B1026" s="1757">
        <v>48</v>
      </c>
      <c r="C1026" s="604">
        <f t="shared" si="707"/>
        <v>0.30188679245283018</v>
      </c>
      <c r="D1026" s="605">
        <v>5</v>
      </c>
      <c r="E1026" s="605">
        <f t="shared" si="708"/>
        <v>239.99999999999997</v>
      </c>
      <c r="F1026" s="606">
        <v>0.3</v>
      </c>
      <c r="G1026" s="605">
        <f t="shared" si="709"/>
        <v>72</v>
      </c>
      <c r="H1026" s="605">
        <f t="shared" si="710"/>
        <v>17.34</v>
      </c>
      <c r="I1026" s="607">
        <f t="shared" si="711"/>
        <v>89.34</v>
      </c>
      <c r="J1026" s="739">
        <v>111</v>
      </c>
      <c r="K1026" s="604">
        <f t="shared" si="712"/>
        <v>0.69811320754716977</v>
      </c>
      <c r="L1026" s="605">
        <v>5</v>
      </c>
      <c r="M1026" s="605">
        <f t="shared" si="713"/>
        <v>555</v>
      </c>
      <c r="N1026" s="606">
        <v>1</v>
      </c>
      <c r="O1026" s="605">
        <f t="shared" si="714"/>
        <v>555</v>
      </c>
      <c r="P1026" s="605">
        <f t="shared" si="715"/>
        <v>133.69999999999999</v>
      </c>
      <c r="Q1026" s="607">
        <f t="shared" si="716"/>
        <v>688.7</v>
      </c>
    </row>
    <row r="1027" spans="1:17" x14ac:dyDescent="0.25">
      <c r="A1027" s="603" t="s">
        <v>2001</v>
      </c>
      <c r="B1027" s="1757">
        <v>28.999999999999996</v>
      </c>
      <c r="C1027" s="604">
        <f t="shared" si="707"/>
        <v>0.18238993710691823</v>
      </c>
      <c r="D1027" s="605">
        <v>5</v>
      </c>
      <c r="E1027" s="605">
        <f t="shared" si="708"/>
        <v>144.99999999999997</v>
      </c>
      <c r="F1027" s="606">
        <v>0.3</v>
      </c>
      <c r="G1027" s="605">
        <f t="shared" si="709"/>
        <v>43.5</v>
      </c>
      <c r="H1027" s="605">
        <f t="shared" si="710"/>
        <v>10.48</v>
      </c>
      <c r="I1027" s="607">
        <f t="shared" si="711"/>
        <v>53.980000000000004</v>
      </c>
      <c r="J1027" s="739">
        <v>130</v>
      </c>
      <c r="K1027" s="604">
        <f t="shared" si="712"/>
        <v>0.8176100628930818</v>
      </c>
      <c r="L1027" s="605">
        <v>5</v>
      </c>
      <c r="M1027" s="605">
        <f t="shared" si="713"/>
        <v>650.00000000000011</v>
      </c>
      <c r="N1027" s="606">
        <v>1</v>
      </c>
      <c r="O1027" s="605">
        <f t="shared" si="714"/>
        <v>650</v>
      </c>
      <c r="P1027" s="605">
        <f t="shared" si="715"/>
        <v>156.59</v>
      </c>
      <c r="Q1027" s="607">
        <f t="shared" si="716"/>
        <v>806.59</v>
      </c>
    </row>
    <row r="1028" spans="1:17" x14ac:dyDescent="0.25">
      <c r="A1028" s="603" t="s">
        <v>2002</v>
      </c>
      <c r="B1028" s="1757">
        <v>24</v>
      </c>
      <c r="C1028" s="604">
        <f t="shared" si="707"/>
        <v>0.15094339622641509</v>
      </c>
      <c r="D1028" s="605">
        <v>5.5</v>
      </c>
      <c r="E1028" s="605">
        <f t="shared" si="708"/>
        <v>132</v>
      </c>
      <c r="F1028" s="606">
        <v>0.3</v>
      </c>
      <c r="G1028" s="605">
        <f t="shared" si="709"/>
        <v>39.6</v>
      </c>
      <c r="H1028" s="605">
        <f t="shared" si="710"/>
        <v>9.5399999999999991</v>
      </c>
      <c r="I1028" s="607">
        <f t="shared" si="711"/>
        <v>49.14</v>
      </c>
      <c r="J1028" s="739">
        <v>24</v>
      </c>
      <c r="K1028" s="604">
        <f t="shared" si="712"/>
        <v>0.15094339622641509</v>
      </c>
      <c r="L1028" s="605">
        <v>5.5</v>
      </c>
      <c r="M1028" s="605">
        <f t="shared" si="713"/>
        <v>132</v>
      </c>
      <c r="N1028" s="606">
        <v>1</v>
      </c>
      <c r="O1028" s="605">
        <f t="shared" si="714"/>
        <v>132</v>
      </c>
      <c r="P1028" s="605">
        <f t="shared" si="715"/>
        <v>31.8</v>
      </c>
      <c r="Q1028" s="607">
        <f t="shared" si="716"/>
        <v>163.80000000000001</v>
      </c>
    </row>
    <row r="1029" spans="1:17" ht="17.25" thickBot="1" x14ac:dyDescent="0.3">
      <c r="A1029" s="613" t="s">
        <v>2003</v>
      </c>
      <c r="B1029" s="1757">
        <v>48</v>
      </c>
      <c r="C1029" s="604">
        <f t="shared" si="707"/>
        <v>0.30188679245283018</v>
      </c>
      <c r="D1029" s="605">
        <v>4.5</v>
      </c>
      <c r="E1029" s="605">
        <f t="shared" si="708"/>
        <v>216</v>
      </c>
      <c r="F1029" s="606">
        <v>0.3</v>
      </c>
      <c r="G1029" s="605">
        <f t="shared" si="709"/>
        <v>64.8</v>
      </c>
      <c r="H1029" s="605">
        <f t="shared" si="710"/>
        <v>15.61</v>
      </c>
      <c r="I1029" s="607">
        <f t="shared" si="711"/>
        <v>80.41</v>
      </c>
      <c r="J1029" s="739">
        <v>111</v>
      </c>
      <c r="K1029" s="604">
        <f t="shared" si="712"/>
        <v>0.69811320754716977</v>
      </c>
      <c r="L1029" s="605">
        <v>4.5</v>
      </c>
      <c r="M1029" s="605">
        <f t="shared" si="713"/>
        <v>499.5</v>
      </c>
      <c r="N1029" s="606">
        <v>1</v>
      </c>
      <c r="O1029" s="605">
        <f t="shared" si="714"/>
        <v>499.5</v>
      </c>
      <c r="P1029" s="605">
        <f t="shared" si="715"/>
        <v>120.33</v>
      </c>
      <c r="Q1029" s="607">
        <f t="shared" si="716"/>
        <v>619.83000000000004</v>
      </c>
    </row>
    <row r="1030" spans="1:17" ht="17.25" thickBot="1" x14ac:dyDescent="0.3">
      <c r="A1030" s="623" t="s">
        <v>2004</v>
      </c>
      <c r="B1030" s="1755">
        <f>B1031</f>
        <v>0</v>
      </c>
      <c r="C1030" s="1732">
        <f>C1031</f>
        <v>0</v>
      </c>
      <c r="D1030" s="1726"/>
      <c r="E1030" s="1726"/>
      <c r="F1030" s="1736"/>
      <c r="G1030" s="1726">
        <f>G1031</f>
        <v>0</v>
      </c>
      <c r="H1030" s="1726">
        <f t="shared" ref="H1030" si="717">H1031</f>
        <v>0</v>
      </c>
      <c r="I1030" s="1727">
        <f t="shared" ref="I1030" si="718">I1031</f>
        <v>0</v>
      </c>
      <c r="J1030" s="1725">
        <f>J1031</f>
        <v>16</v>
      </c>
      <c r="K1030" s="1732">
        <f>K1031</f>
        <v>0.10062893081761007</v>
      </c>
      <c r="L1030" s="1726"/>
      <c r="M1030" s="1726"/>
      <c r="N1030" s="1736"/>
      <c r="O1030" s="1726">
        <f>O1031</f>
        <v>249.96</v>
      </c>
      <c r="P1030" s="1726">
        <f t="shared" ref="P1030:Q1030" si="719">P1031</f>
        <v>60.22</v>
      </c>
      <c r="Q1030" s="1727">
        <f t="shared" si="719"/>
        <v>310.18</v>
      </c>
    </row>
    <row r="1031" spans="1:17" ht="33" x14ac:dyDescent="0.25">
      <c r="A1031" s="735" t="s">
        <v>1898</v>
      </c>
      <c r="B1031" s="1756">
        <f>SUM(B1032)</f>
        <v>0</v>
      </c>
      <c r="C1031" s="1729">
        <f>SUM(C1032)</f>
        <v>0</v>
      </c>
      <c r="D1031" s="1730"/>
      <c r="E1031" s="1730"/>
      <c r="F1031" s="1734"/>
      <c r="G1031" s="1730">
        <f>SUM(G1032)</f>
        <v>0</v>
      </c>
      <c r="H1031" s="1730">
        <f t="shared" ref="H1031" si="720">SUM(H1032)</f>
        <v>0</v>
      </c>
      <c r="I1031" s="1735">
        <f t="shared" ref="I1031" si="721">SUM(I1032)</f>
        <v>0</v>
      </c>
      <c r="J1031" s="1728">
        <f>SUM(J1032)</f>
        <v>16</v>
      </c>
      <c r="K1031" s="1729">
        <f>SUM(K1032)</f>
        <v>0.10062893081761007</v>
      </c>
      <c r="L1031" s="1730"/>
      <c r="M1031" s="1730"/>
      <c r="N1031" s="1734"/>
      <c r="O1031" s="1730">
        <f>SUM(O1032)</f>
        <v>249.96</v>
      </c>
      <c r="P1031" s="1730">
        <f t="shared" ref="P1031:Q1031" si="722">SUM(P1032)</f>
        <v>60.22</v>
      </c>
      <c r="Q1031" s="1735">
        <f t="shared" si="722"/>
        <v>310.18</v>
      </c>
    </row>
    <row r="1032" spans="1:17" ht="17.25" thickBot="1" x14ac:dyDescent="0.3">
      <c r="A1032" s="599" t="s">
        <v>2005</v>
      </c>
      <c r="B1032" s="741"/>
      <c r="C1032" s="604"/>
      <c r="D1032" s="605"/>
      <c r="E1032" s="605"/>
      <c r="F1032" s="606"/>
      <c r="G1032" s="605"/>
      <c r="H1032" s="605"/>
      <c r="I1032" s="607"/>
      <c r="J1032" s="739">
        <v>16</v>
      </c>
      <c r="K1032" s="604">
        <f t="shared" ref="K1032" si="723">J1032/159</f>
        <v>0.10062893081761007</v>
      </c>
      <c r="L1032" s="605">
        <v>2484</v>
      </c>
      <c r="M1032" s="605">
        <f>K1032*L1032</f>
        <v>249.96226415094341</v>
      </c>
      <c r="N1032" s="606">
        <v>1</v>
      </c>
      <c r="O1032" s="605">
        <f t="shared" ref="O1032" si="724">ROUND(M1032*N1032,2)</f>
        <v>249.96</v>
      </c>
      <c r="P1032" s="605">
        <f t="shared" ref="P1032" si="725">ROUND(O1032*0.2409,2)</f>
        <v>60.22</v>
      </c>
      <c r="Q1032" s="607">
        <f t="shared" ref="Q1032" si="726">O1032+P1032</f>
        <v>310.18</v>
      </c>
    </row>
    <row r="1033" spans="1:17" ht="17.25" thickBot="1" x14ac:dyDescent="0.3">
      <c r="A1033" s="616" t="s">
        <v>2006</v>
      </c>
      <c r="B1033" s="1755">
        <f>B1034</f>
        <v>239</v>
      </c>
      <c r="C1033" s="1732">
        <f>C1034</f>
        <v>1.5031446540880502</v>
      </c>
      <c r="D1033" s="1726"/>
      <c r="E1033" s="1726"/>
      <c r="F1033" s="1736"/>
      <c r="G1033" s="1726">
        <f>G1034</f>
        <v>255.66</v>
      </c>
      <c r="H1033" s="1726">
        <f>H1034</f>
        <v>61.599999999999994</v>
      </c>
      <c r="I1033" s="1727">
        <f>G1033+H1033</f>
        <v>317.26</v>
      </c>
      <c r="J1033" s="1725">
        <f>J1034</f>
        <v>1530.0982649999999</v>
      </c>
      <c r="K1033" s="1732">
        <f>K1034</f>
        <v>9.6232595283018885</v>
      </c>
      <c r="L1033" s="1726"/>
      <c r="M1033" s="1726"/>
      <c r="N1033" s="1736"/>
      <c r="O1033" s="1726">
        <f>O1034</f>
        <v>5387.54</v>
      </c>
      <c r="P1033" s="1726">
        <f>P1034</f>
        <v>1297.8699999999999</v>
      </c>
      <c r="Q1033" s="1727">
        <f>O1033+P1033</f>
        <v>6685.41</v>
      </c>
    </row>
    <row r="1034" spans="1:17" ht="33" x14ac:dyDescent="0.25">
      <c r="A1034" s="734" t="s">
        <v>8</v>
      </c>
      <c r="B1034" s="1756">
        <f>SUM(B1035:B1057)</f>
        <v>239</v>
      </c>
      <c r="C1034" s="1729">
        <f>SUM(C1035:C1057)</f>
        <v>1.5031446540880502</v>
      </c>
      <c r="D1034" s="1730"/>
      <c r="E1034" s="1730"/>
      <c r="F1034" s="1734"/>
      <c r="G1034" s="1730">
        <f>SUM(G1035:G1057)</f>
        <v>255.66</v>
      </c>
      <c r="H1034" s="1730">
        <f>SUM(H1035:H1057)</f>
        <v>61.599999999999994</v>
      </c>
      <c r="I1034" s="1735">
        <f>SUM(I1035:I1057)</f>
        <v>317.26</v>
      </c>
      <c r="J1034" s="1728">
        <f>SUM(J1035:J1057)</f>
        <v>1530.0982649999999</v>
      </c>
      <c r="K1034" s="1729">
        <f>SUM(K1035:K1057)</f>
        <v>9.6232595283018885</v>
      </c>
      <c r="L1034" s="1730"/>
      <c r="M1034" s="1730"/>
      <c r="N1034" s="1734"/>
      <c r="O1034" s="1730">
        <f>SUM(O1035:O1057)</f>
        <v>5387.54</v>
      </c>
      <c r="P1034" s="1730">
        <f>SUM(P1035:P1057)</f>
        <v>1297.8699999999999</v>
      </c>
      <c r="Q1034" s="1735">
        <f>SUM(Q1035:Q1057)</f>
        <v>6685.41</v>
      </c>
    </row>
    <row r="1035" spans="1:17" x14ac:dyDescent="0.25">
      <c r="A1035" s="603" t="s">
        <v>2007</v>
      </c>
      <c r="B1035" s="741"/>
      <c r="C1035" s="604"/>
      <c r="D1035" s="605"/>
      <c r="E1035" s="605"/>
      <c r="F1035" s="609"/>
      <c r="G1035" s="605"/>
      <c r="H1035" s="605"/>
      <c r="I1035" s="607"/>
      <c r="J1035" s="739">
        <v>4.5</v>
      </c>
      <c r="K1035" s="604">
        <f t="shared" ref="K1035:K1055" si="727">J1035/159</f>
        <v>2.8301886792452831E-2</v>
      </c>
      <c r="L1035" s="605">
        <v>3.28</v>
      </c>
      <c r="M1035" s="605">
        <f t="shared" ref="M1035:M1054" si="728">K1035*L1035*159</f>
        <v>14.76</v>
      </c>
      <c r="N1035" s="609">
        <v>1</v>
      </c>
      <c r="O1035" s="605">
        <f t="shared" ref="O1035:O1054" si="729">ROUND(M1035*N1035,2)</f>
        <v>14.76</v>
      </c>
      <c r="P1035" s="605">
        <f t="shared" ref="P1035:P1057" si="730">ROUND(O1035*0.2409,2)</f>
        <v>3.56</v>
      </c>
      <c r="Q1035" s="607">
        <f t="shared" ref="Q1035:Q1054" si="731">O1035+P1035</f>
        <v>18.32</v>
      </c>
    </row>
    <row r="1036" spans="1:17" x14ac:dyDescent="0.25">
      <c r="A1036" s="603" t="s">
        <v>2007</v>
      </c>
      <c r="B1036" s="1757">
        <v>40</v>
      </c>
      <c r="C1036" s="604">
        <f t="shared" ref="C1036" si="732">B1036/159</f>
        <v>0.25157232704402516</v>
      </c>
      <c r="D1036" s="605">
        <v>3.28</v>
      </c>
      <c r="E1036" s="605">
        <f>C1036*D1036*159</f>
        <v>131.19999999999999</v>
      </c>
      <c r="F1036" s="609">
        <v>0.3</v>
      </c>
      <c r="G1036" s="605">
        <f>ROUND(E1036*F1036,2)</f>
        <v>39.36</v>
      </c>
      <c r="H1036" s="605">
        <f t="shared" ref="H1036:H1057" si="733">ROUND(G1036*0.2409,2)</f>
        <v>9.48</v>
      </c>
      <c r="I1036" s="607">
        <f>G1036+H1036</f>
        <v>48.84</v>
      </c>
      <c r="J1036" s="739">
        <v>118.99999999999999</v>
      </c>
      <c r="K1036" s="604">
        <f t="shared" si="727"/>
        <v>0.74842767295597479</v>
      </c>
      <c r="L1036" s="605">
        <v>3.28</v>
      </c>
      <c r="M1036" s="605">
        <f t="shared" si="728"/>
        <v>390.31999999999994</v>
      </c>
      <c r="N1036" s="609">
        <v>1</v>
      </c>
      <c r="O1036" s="605">
        <f t="shared" si="729"/>
        <v>390.32</v>
      </c>
      <c r="P1036" s="605">
        <f t="shared" si="730"/>
        <v>94.03</v>
      </c>
      <c r="Q1036" s="607">
        <f t="shared" si="731"/>
        <v>484.35</v>
      </c>
    </row>
    <row r="1037" spans="1:17" x14ac:dyDescent="0.25">
      <c r="A1037" s="603" t="s">
        <v>2007</v>
      </c>
      <c r="B1037" s="741"/>
      <c r="C1037" s="604"/>
      <c r="D1037" s="605"/>
      <c r="E1037" s="605"/>
      <c r="F1037" s="609"/>
      <c r="G1037" s="605"/>
      <c r="H1037" s="605"/>
      <c r="I1037" s="607"/>
      <c r="J1037" s="739">
        <v>8</v>
      </c>
      <c r="K1037" s="604">
        <f t="shared" si="727"/>
        <v>5.0314465408805034E-2</v>
      </c>
      <c r="L1037" s="605">
        <v>3.28</v>
      </c>
      <c r="M1037" s="605">
        <f t="shared" si="728"/>
        <v>26.240000000000002</v>
      </c>
      <c r="N1037" s="609">
        <v>1</v>
      </c>
      <c r="O1037" s="605">
        <f t="shared" si="729"/>
        <v>26.24</v>
      </c>
      <c r="P1037" s="605">
        <f t="shared" si="730"/>
        <v>6.32</v>
      </c>
      <c r="Q1037" s="607">
        <f t="shared" si="731"/>
        <v>32.56</v>
      </c>
    </row>
    <row r="1038" spans="1:17" x14ac:dyDescent="0.25">
      <c r="A1038" s="603" t="s">
        <v>2007</v>
      </c>
      <c r="B1038" s="741"/>
      <c r="C1038" s="604"/>
      <c r="D1038" s="605"/>
      <c r="E1038" s="605"/>
      <c r="F1038" s="609"/>
      <c r="G1038" s="605"/>
      <c r="H1038" s="605"/>
      <c r="I1038" s="607"/>
      <c r="J1038" s="739">
        <v>95.6</v>
      </c>
      <c r="K1038" s="604">
        <f t="shared" si="727"/>
        <v>0.6012578616352201</v>
      </c>
      <c r="L1038" s="605">
        <v>3.28</v>
      </c>
      <c r="M1038" s="605">
        <f t="shared" si="728"/>
        <v>313.56799999999998</v>
      </c>
      <c r="N1038" s="609">
        <v>1</v>
      </c>
      <c r="O1038" s="605">
        <f t="shared" si="729"/>
        <v>313.57</v>
      </c>
      <c r="P1038" s="605">
        <f t="shared" si="730"/>
        <v>75.540000000000006</v>
      </c>
      <c r="Q1038" s="607">
        <f t="shared" si="731"/>
        <v>389.11</v>
      </c>
    </row>
    <row r="1039" spans="1:17" x14ac:dyDescent="0.25">
      <c r="A1039" s="603" t="s">
        <v>2007</v>
      </c>
      <c r="B1039" s="1757">
        <v>38</v>
      </c>
      <c r="C1039" s="604">
        <f t="shared" ref="C1039:C1044" si="734">B1039/159</f>
        <v>0.2389937106918239</v>
      </c>
      <c r="D1039" s="605">
        <v>3.28</v>
      </c>
      <c r="E1039" s="605">
        <f t="shared" ref="E1039:E1044" si="735">C1039*D1039*159</f>
        <v>124.64</v>
      </c>
      <c r="F1039" s="609">
        <v>0.3</v>
      </c>
      <c r="G1039" s="605">
        <f t="shared" ref="G1039:G1044" si="736">ROUND(E1039*F1039,2)</f>
        <v>37.39</v>
      </c>
      <c r="H1039" s="605">
        <f t="shared" si="733"/>
        <v>9.01</v>
      </c>
      <c r="I1039" s="607">
        <f t="shared" ref="I1039:I1044" si="737">G1039+H1039</f>
        <v>46.4</v>
      </c>
      <c r="J1039" s="1750">
        <f t="shared" ref="J1039:J1040" si="738">K1039*159</f>
        <v>133.00000000000006</v>
      </c>
      <c r="K1039" s="1711">
        <v>0.83647798742138402</v>
      </c>
      <c r="L1039" s="1712">
        <v>3.28</v>
      </c>
      <c r="M1039" s="1712">
        <f t="shared" si="728"/>
        <v>436.24000000000012</v>
      </c>
      <c r="N1039" s="609">
        <v>1</v>
      </c>
      <c r="O1039" s="1712">
        <f t="shared" si="729"/>
        <v>436.24</v>
      </c>
      <c r="P1039" s="1712">
        <f t="shared" si="730"/>
        <v>105.09</v>
      </c>
      <c r="Q1039" s="1713">
        <f t="shared" si="731"/>
        <v>541.33000000000004</v>
      </c>
    </row>
    <row r="1040" spans="1:17" x14ac:dyDescent="0.25">
      <c r="A1040" s="603" t="s">
        <v>2007</v>
      </c>
      <c r="B1040" s="1757">
        <v>45</v>
      </c>
      <c r="C1040" s="604">
        <f t="shared" si="734"/>
        <v>0.28301886792452829</v>
      </c>
      <c r="D1040" s="605">
        <v>3.28</v>
      </c>
      <c r="E1040" s="605">
        <f t="shared" si="735"/>
        <v>147.6</v>
      </c>
      <c r="F1040" s="609">
        <v>0.3</v>
      </c>
      <c r="G1040" s="605">
        <f t="shared" si="736"/>
        <v>44.28</v>
      </c>
      <c r="H1040" s="605">
        <f t="shared" si="733"/>
        <v>10.67</v>
      </c>
      <c r="I1040" s="607">
        <f t="shared" si="737"/>
        <v>54.95</v>
      </c>
      <c r="J1040" s="1750">
        <f t="shared" si="738"/>
        <v>124.99999999999996</v>
      </c>
      <c r="K1040" s="1711">
        <v>0.78616352201257833</v>
      </c>
      <c r="L1040" s="1712">
        <v>3.28</v>
      </c>
      <c r="M1040" s="1712">
        <f t="shared" si="728"/>
        <v>409.99999999999983</v>
      </c>
      <c r="N1040" s="609">
        <v>1</v>
      </c>
      <c r="O1040" s="1712">
        <f t="shared" si="729"/>
        <v>410</v>
      </c>
      <c r="P1040" s="1712">
        <f t="shared" si="730"/>
        <v>98.77</v>
      </c>
      <c r="Q1040" s="1713">
        <f t="shared" si="731"/>
        <v>508.77</v>
      </c>
    </row>
    <row r="1041" spans="1:17" x14ac:dyDescent="0.25">
      <c r="A1041" s="603" t="s">
        <v>2007</v>
      </c>
      <c r="B1041" s="1757">
        <v>8</v>
      </c>
      <c r="C1041" s="604">
        <f t="shared" si="734"/>
        <v>5.0314465408805034E-2</v>
      </c>
      <c r="D1041" s="605">
        <v>3.28</v>
      </c>
      <c r="E1041" s="605">
        <f t="shared" si="735"/>
        <v>26.240000000000002</v>
      </c>
      <c r="F1041" s="609">
        <v>0.3</v>
      </c>
      <c r="G1041" s="605">
        <f t="shared" si="736"/>
        <v>7.87</v>
      </c>
      <c r="H1041" s="605">
        <f t="shared" si="733"/>
        <v>1.9</v>
      </c>
      <c r="I1041" s="607">
        <f t="shared" si="737"/>
        <v>9.77</v>
      </c>
      <c r="J1041" s="1751"/>
      <c r="K1041" s="1711"/>
      <c r="L1041" s="1712"/>
      <c r="M1041" s="1712"/>
      <c r="N1041" s="609"/>
      <c r="O1041" s="1712"/>
      <c r="P1041" s="1712"/>
      <c r="Q1041" s="1713"/>
    </row>
    <row r="1042" spans="1:17" x14ac:dyDescent="0.25">
      <c r="A1042" s="603" t="s">
        <v>2007</v>
      </c>
      <c r="B1042" s="1757">
        <v>55</v>
      </c>
      <c r="C1042" s="604">
        <f t="shared" si="734"/>
        <v>0.34591194968553457</v>
      </c>
      <c r="D1042" s="605">
        <v>3.28</v>
      </c>
      <c r="E1042" s="605">
        <f t="shared" si="735"/>
        <v>180.4</v>
      </c>
      <c r="F1042" s="609">
        <v>0.3</v>
      </c>
      <c r="G1042" s="605">
        <f t="shared" si="736"/>
        <v>54.12</v>
      </c>
      <c r="H1042" s="605">
        <f t="shared" si="733"/>
        <v>13.04</v>
      </c>
      <c r="I1042" s="607">
        <f t="shared" si="737"/>
        <v>67.16</v>
      </c>
      <c r="J1042" s="1752">
        <v>105</v>
      </c>
      <c r="K1042" s="1711">
        <f t="shared" si="727"/>
        <v>0.660377358490566</v>
      </c>
      <c r="L1042" s="1712">
        <v>3.28</v>
      </c>
      <c r="M1042" s="1712">
        <f t="shared" si="728"/>
        <v>344.4</v>
      </c>
      <c r="N1042" s="609">
        <v>1</v>
      </c>
      <c r="O1042" s="1712">
        <f t="shared" si="729"/>
        <v>344.4</v>
      </c>
      <c r="P1042" s="1712">
        <f t="shared" si="730"/>
        <v>82.97</v>
      </c>
      <c r="Q1042" s="1713">
        <f t="shared" si="731"/>
        <v>427.37</v>
      </c>
    </row>
    <row r="1043" spans="1:17" x14ac:dyDescent="0.25">
      <c r="A1043" s="603" t="s">
        <v>2007</v>
      </c>
      <c r="B1043" s="1757">
        <v>5</v>
      </c>
      <c r="C1043" s="604">
        <f t="shared" si="734"/>
        <v>3.1446540880503145E-2</v>
      </c>
      <c r="D1043" s="605">
        <v>3.28</v>
      </c>
      <c r="E1043" s="605">
        <f t="shared" si="735"/>
        <v>16.399999999999999</v>
      </c>
      <c r="F1043" s="609">
        <v>0.3</v>
      </c>
      <c r="G1043" s="605">
        <f t="shared" si="736"/>
        <v>4.92</v>
      </c>
      <c r="H1043" s="605">
        <f t="shared" si="733"/>
        <v>1.19</v>
      </c>
      <c r="I1043" s="607">
        <f t="shared" si="737"/>
        <v>6.1099999999999994</v>
      </c>
      <c r="J1043" s="1752">
        <v>11</v>
      </c>
      <c r="K1043" s="1711">
        <f t="shared" si="727"/>
        <v>6.9182389937106917E-2</v>
      </c>
      <c r="L1043" s="1712">
        <v>3.28</v>
      </c>
      <c r="M1043" s="1712">
        <f t="shared" si="728"/>
        <v>36.08</v>
      </c>
      <c r="N1043" s="609">
        <v>1</v>
      </c>
      <c r="O1043" s="1712">
        <f t="shared" si="729"/>
        <v>36.08</v>
      </c>
      <c r="P1043" s="1712">
        <f t="shared" si="730"/>
        <v>8.69</v>
      </c>
      <c r="Q1043" s="1713">
        <f t="shared" si="731"/>
        <v>44.769999999999996</v>
      </c>
    </row>
    <row r="1044" spans="1:17" x14ac:dyDescent="0.25">
      <c r="A1044" s="603" t="s">
        <v>2007</v>
      </c>
      <c r="B1044" s="1757">
        <v>8</v>
      </c>
      <c r="C1044" s="604">
        <f t="shared" si="734"/>
        <v>5.0314465408805034E-2</v>
      </c>
      <c r="D1044" s="605">
        <v>3.06</v>
      </c>
      <c r="E1044" s="605">
        <f t="shared" si="735"/>
        <v>24.480000000000004</v>
      </c>
      <c r="F1044" s="606">
        <v>0.3</v>
      </c>
      <c r="G1044" s="605">
        <f t="shared" si="736"/>
        <v>7.34</v>
      </c>
      <c r="H1044" s="605">
        <f t="shared" si="733"/>
        <v>1.77</v>
      </c>
      <c r="I1044" s="607">
        <f t="shared" si="737"/>
        <v>9.11</v>
      </c>
      <c r="J1044" s="1752">
        <v>140</v>
      </c>
      <c r="K1044" s="1711">
        <f t="shared" si="727"/>
        <v>0.88050314465408808</v>
      </c>
      <c r="L1044" s="1712">
        <v>3.28</v>
      </c>
      <c r="M1044" s="1712">
        <f t="shared" si="728"/>
        <v>459.2</v>
      </c>
      <c r="N1044" s="609">
        <v>1</v>
      </c>
      <c r="O1044" s="1712">
        <f t="shared" si="729"/>
        <v>459.2</v>
      </c>
      <c r="P1044" s="1712">
        <f t="shared" si="730"/>
        <v>110.62</v>
      </c>
      <c r="Q1044" s="1713">
        <f t="shared" si="731"/>
        <v>569.81999999999994</v>
      </c>
    </row>
    <row r="1045" spans="1:17" x14ac:dyDescent="0.25">
      <c r="A1045" s="603" t="s">
        <v>2007</v>
      </c>
      <c r="B1045" s="1757"/>
      <c r="C1045" s="604"/>
      <c r="D1045" s="605"/>
      <c r="E1045" s="605"/>
      <c r="F1045" s="606"/>
      <c r="G1045" s="605"/>
      <c r="H1045" s="605"/>
      <c r="I1045" s="607"/>
      <c r="J1045" s="1750">
        <v>31</v>
      </c>
      <c r="K1045" s="1711">
        <f>J1045/159</f>
        <v>0.19496855345911951</v>
      </c>
      <c r="L1045" s="1712">
        <v>3.28</v>
      </c>
      <c r="M1045" s="1712">
        <f t="shared" si="728"/>
        <v>101.67999999999999</v>
      </c>
      <c r="N1045" s="609">
        <v>1</v>
      </c>
      <c r="O1045" s="1712">
        <f t="shared" si="729"/>
        <v>101.68</v>
      </c>
      <c r="P1045" s="1712">
        <f t="shared" si="730"/>
        <v>24.49</v>
      </c>
      <c r="Q1045" s="1713">
        <f t="shared" si="731"/>
        <v>126.17</v>
      </c>
    </row>
    <row r="1046" spans="1:17" x14ac:dyDescent="0.25">
      <c r="A1046" s="603" t="s">
        <v>2007</v>
      </c>
      <c r="B1046" s="1757"/>
      <c r="C1046" s="604"/>
      <c r="D1046" s="605"/>
      <c r="E1046" s="605"/>
      <c r="F1046" s="606"/>
      <c r="G1046" s="605"/>
      <c r="H1046" s="605"/>
      <c r="I1046" s="607"/>
      <c r="J1046" s="1750">
        <v>118</v>
      </c>
      <c r="K1046" s="1711">
        <f t="shared" ref="K1046:K1054" si="739">J1046/159</f>
        <v>0.74213836477987416</v>
      </c>
      <c r="L1046" s="1712">
        <v>3.28</v>
      </c>
      <c r="M1046" s="1712">
        <f t="shared" si="728"/>
        <v>387.03999999999996</v>
      </c>
      <c r="N1046" s="609">
        <v>1</v>
      </c>
      <c r="O1046" s="1712">
        <f t="shared" si="729"/>
        <v>387.04</v>
      </c>
      <c r="P1046" s="1712">
        <f t="shared" si="730"/>
        <v>93.24</v>
      </c>
      <c r="Q1046" s="1713">
        <f t="shared" si="731"/>
        <v>480.28000000000003</v>
      </c>
    </row>
    <row r="1047" spans="1:17" x14ac:dyDescent="0.25">
      <c r="A1047" s="603" t="s">
        <v>2007</v>
      </c>
      <c r="B1047" s="1757"/>
      <c r="C1047" s="604"/>
      <c r="D1047" s="605"/>
      <c r="E1047" s="605"/>
      <c r="F1047" s="606"/>
      <c r="G1047" s="605"/>
      <c r="H1047" s="605"/>
      <c r="I1047" s="607"/>
      <c r="J1047" s="1750">
        <v>20</v>
      </c>
      <c r="K1047" s="1711">
        <f t="shared" si="739"/>
        <v>0.12578616352201258</v>
      </c>
      <c r="L1047" s="1712">
        <v>3.28</v>
      </c>
      <c r="M1047" s="1712">
        <f t="shared" si="728"/>
        <v>65.599999999999994</v>
      </c>
      <c r="N1047" s="609">
        <v>1</v>
      </c>
      <c r="O1047" s="1712">
        <f t="shared" si="729"/>
        <v>65.599999999999994</v>
      </c>
      <c r="P1047" s="1712">
        <f t="shared" si="730"/>
        <v>15.8</v>
      </c>
      <c r="Q1047" s="1713">
        <f t="shared" si="731"/>
        <v>81.399999999999991</v>
      </c>
    </row>
    <row r="1048" spans="1:17" x14ac:dyDescent="0.25">
      <c r="A1048" s="603" t="s">
        <v>2007</v>
      </c>
      <c r="B1048" s="1757"/>
      <c r="C1048" s="604"/>
      <c r="D1048" s="605"/>
      <c r="E1048" s="605"/>
      <c r="F1048" s="606"/>
      <c r="G1048" s="605"/>
      <c r="H1048" s="605"/>
      <c r="I1048" s="607"/>
      <c r="J1048" s="1750">
        <v>79</v>
      </c>
      <c r="K1048" s="1711">
        <f t="shared" si="739"/>
        <v>0.49685534591194969</v>
      </c>
      <c r="L1048" s="1712">
        <v>3.28</v>
      </c>
      <c r="M1048" s="1712">
        <f t="shared" si="728"/>
        <v>259.12</v>
      </c>
      <c r="N1048" s="609">
        <v>1</v>
      </c>
      <c r="O1048" s="1712">
        <f t="shared" si="729"/>
        <v>259.12</v>
      </c>
      <c r="P1048" s="1712">
        <f t="shared" si="730"/>
        <v>62.42</v>
      </c>
      <c r="Q1048" s="1713">
        <f t="shared" si="731"/>
        <v>321.54000000000002</v>
      </c>
    </row>
    <row r="1049" spans="1:17" x14ac:dyDescent="0.25">
      <c r="A1049" s="603" t="s">
        <v>2007</v>
      </c>
      <c r="B1049" s="1757"/>
      <c r="C1049" s="604"/>
      <c r="D1049" s="605"/>
      <c r="E1049" s="605"/>
      <c r="F1049" s="606"/>
      <c r="G1049" s="605"/>
      <c r="H1049" s="605"/>
      <c r="I1049" s="607"/>
      <c r="J1049" s="1750">
        <v>68</v>
      </c>
      <c r="K1049" s="1711">
        <f t="shared" si="739"/>
        <v>0.42767295597484278</v>
      </c>
      <c r="L1049" s="1712">
        <v>3.28</v>
      </c>
      <c r="M1049" s="1712">
        <f t="shared" si="728"/>
        <v>223.04</v>
      </c>
      <c r="N1049" s="609">
        <v>1</v>
      </c>
      <c r="O1049" s="1712">
        <f t="shared" si="729"/>
        <v>223.04</v>
      </c>
      <c r="P1049" s="1712">
        <f t="shared" si="730"/>
        <v>53.73</v>
      </c>
      <c r="Q1049" s="1713">
        <f t="shared" si="731"/>
        <v>276.77</v>
      </c>
    </row>
    <row r="1050" spans="1:17" x14ac:dyDescent="0.25">
      <c r="A1050" s="603" t="s">
        <v>2007</v>
      </c>
      <c r="B1050" s="1757"/>
      <c r="C1050" s="604"/>
      <c r="D1050" s="605"/>
      <c r="E1050" s="605"/>
      <c r="F1050" s="606"/>
      <c r="G1050" s="605"/>
      <c r="H1050" s="605"/>
      <c r="I1050" s="607"/>
      <c r="J1050" s="1750">
        <v>50</v>
      </c>
      <c r="K1050" s="1711">
        <f t="shared" si="739"/>
        <v>0.31446540880503143</v>
      </c>
      <c r="L1050" s="1712">
        <v>3.28</v>
      </c>
      <c r="M1050" s="1712">
        <f t="shared" si="728"/>
        <v>164</v>
      </c>
      <c r="N1050" s="609">
        <v>1</v>
      </c>
      <c r="O1050" s="1712">
        <f t="shared" si="729"/>
        <v>164</v>
      </c>
      <c r="P1050" s="1712">
        <f t="shared" si="730"/>
        <v>39.51</v>
      </c>
      <c r="Q1050" s="1713">
        <f t="shared" si="731"/>
        <v>203.51</v>
      </c>
    </row>
    <row r="1051" spans="1:17" x14ac:dyDescent="0.25">
      <c r="A1051" s="603" t="s">
        <v>2007</v>
      </c>
      <c r="B1051" s="1757"/>
      <c r="C1051" s="604"/>
      <c r="D1051" s="605"/>
      <c r="E1051" s="605"/>
      <c r="F1051" s="606"/>
      <c r="G1051" s="605"/>
      <c r="H1051" s="605"/>
      <c r="I1051" s="607"/>
      <c r="J1051" s="1750">
        <v>70</v>
      </c>
      <c r="K1051" s="1711">
        <f t="shared" si="739"/>
        <v>0.44025157232704404</v>
      </c>
      <c r="L1051" s="1712">
        <v>3.28</v>
      </c>
      <c r="M1051" s="1712">
        <f t="shared" si="728"/>
        <v>229.6</v>
      </c>
      <c r="N1051" s="609">
        <v>1</v>
      </c>
      <c r="O1051" s="1712">
        <f t="shared" si="729"/>
        <v>229.6</v>
      </c>
      <c r="P1051" s="1712">
        <f t="shared" si="730"/>
        <v>55.31</v>
      </c>
      <c r="Q1051" s="1713">
        <f t="shared" si="731"/>
        <v>284.90999999999997</v>
      </c>
    </row>
    <row r="1052" spans="1:17" x14ac:dyDescent="0.25">
      <c r="A1052" s="603" t="s">
        <v>2007</v>
      </c>
      <c r="B1052" s="1757"/>
      <c r="C1052" s="604"/>
      <c r="D1052" s="605"/>
      <c r="E1052" s="605"/>
      <c r="F1052" s="606"/>
      <c r="G1052" s="605"/>
      <c r="H1052" s="605"/>
      <c r="I1052" s="607"/>
      <c r="J1052" s="1750">
        <v>10</v>
      </c>
      <c r="K1052" s="1711">
        <f t="shared" si="739"/>
        <v>6.2893081761006289E-2</v>
      </c>
      <c r="L1052" s="1712">
        <v>3.28</v>
      </c>
      <c r="M1052" s="1712">
        <f t="shared" si="728"/>
        <v>32.799999999999997</v>
      </c>
      <c r="N1052" s="609">
        <v>1</v>
      </c>
      <c r="O1052" s="1712">
        <f t="shared" si="729"/>
        <v>32.799999999999997</v>
      </c>
      <c r="P1052" s="1712">
        <f t="shared" si="730"/>
        <v>7.9</v>
      </c>
      <c r="Q1052" s="1713">
        <f t="shared" si="731"/>
        <v>40.699999999999996</v>
      </c>
    </row>
    <row r="1053" spans="1:17" x14ac:dyDescent="0.25">
      <c r="A1053" s="603" t="s">
        <v>2007</v>
      </c>
      <c r="B1053" s="1757"/>
      <c r="C1053" s="604"/>
      <c r="D1053" s="605"/>
      <c r="E1053" s="605"/>
      <c r="F1053" s="606"/>
      <c r="G1053" s="605"/>
      <c r="H1053" s="605"/>
      <c r="I1053" s="607"/>
      <c r="J1053" s="1750">
        <v>99</v>
      </c>
      <c r="K1053" s="1711">
        <f t="shared" si="739"/>
        <v>0.62264150943396224</v>
      </c>
      <c r="L1053" s="1712">
        <v>3.28</v>
      </c>
      <c r="M1053" s="1712">
        <f t="shared" si="728"/>
        <v>324.71999999999991</v>
      </c>
      <c r="N1053" s="609">
        <v>1</v>
      </c>
      <c r="O1053" s="1712">
        <f t="shared" si="729"/>
        <v>324.72000000000003</v>
      </c>
      <c r="P1053" s="1712">
        <f t="shared" si="730"/>
        <v>78.23</v>
      </c>
      <c r="Q1053" s="1713">
        <f t="shared" si="731"/>
        <v>402.95000000000005</v>
      </c>
    </row>
    <row r="1054" spans="1:17" x14ac:dyDescent="0.25">
      <c r="A1054" s="603" t="s">
        <v>2007</v>
      </c>
      <c r="B1054" s="1757"/>
      <c r="C1054" s="604"/>
      <c r="D1054" s="605"/>
      <c r="E1054" s="605"/>
      <c r="F1054" s="606"/>
      <c r="G1054" s="605"/>
      <c r="H1054" s="605"/>
      <c r="I1054" s="607"/>
      <c r="J1054" s="1750">
        <v>9</v>
      </c>
      <c r="K1054" s="1711">
        <f t="shared" si="739"/>
        <v>5.6603773584905662E-2</v>
      </c>
      <c r="L1054" s="1712">
        <v>3.28</v>
      </c>
      <c r="M1054" s="1712">
        <f t="shared" si="728"/>
        <v>29.52</v>
      </c>
      <c r="N1054" s="609">
        <v>1</v>
      </c>
      <c r="O1054" s="1712">
        <f t="shared" si="729"/>
        <v>29.52</v>
      </c>
      <c r="P1054" s="1712">
        <f t="shared" si="730"/>
        <v>7.11</v>
      </c>
      <c r="Q1054" s="1713">
        <f t="shared" si="731"/>
        <v>36.630000000000003</v>
      </c>
    </row>
    <row r="1055" spans="1:17" x14ac:dyDescent="0.25">
      <c r="A1055" s="613" t="s">
        <v>1468</v>
      </c>
      <c r="B1055" s="741"/>
      <c r="C1055" s="604"/>
      <c r="D1055" s="605"/>
      <c r="E1055" s="605"/>
      <c r="F1055" s="606"/>
      <c r="G1055" s="605"/>
      <c r="H1055" s="605"/>
      <c r="I1055" s="607"/>
      <c r="J1055" s="1752">
        <v>40</v>
      </c>
      <c r="K1055" s="1711">
        <f t="shared" si="727"/>
        <v>0.25157232704402516</v>
      </c>
      <c r="L1055" s="1712">
        <v>2100</v>
      </c>
      <c r="M1055" s="1712">
        <f>K1055*L1055</f>
        <v>528.30188679245282</v>
      </c>
      <c r="N1055" s="609">
        <v>0.3</v>
      </c>
      <c r="O1055" s="1712">
        <f>ROUND(M1055*N1055,2)</f>
        <v>158.49</v>
      </c>
      <c r="P1055" s="1712">
        <f t="shared" si="730"/>
        <v>38.18</v>
      </c>
      <c r="Q1055" s="1713">
        <f>O1055+P1055</f>
        <v>196.67000000000002</v>
      </c>
    </row>
    <row r="1056" spans="1:17" x14ac:dyDescent="0.25">
      <c r="A1056" s="613" t="s">
        <v>1153</v>
      </c>
      <c r="B1056" s="1757">
        <v>20</v>
      </c>
      <c r="C1056" s="604">
        <f t="shared" ref="C1056:C1057" si="740">B1056/159</f>
        <v>0.12578616352201258</v>
      </c>
      <c r="D1056" s="605">
        <v>800</v>
      </c>
      <c r="E1056" s="605">
        <f>C1056*D1056</f>
        <v>100.62893081761007</v>
      </c>
      <c r="F1056" s="606">
        <v>0.3</v>
      </c>
      <c r="G1056" s="605">
        <f>ROUND(E1056*F1056,2)</f>
        <v>30.19</v>
      </c>
      <c r="H1056" s="605">
        <f t="shared" si="733"/>
        <v>7.27</v>
      </c>
      <c r="I1056" s="607">
        <f>G1056+H1056</f>
        <v>37.46</v>
      </c>
      <c r="J1056" s="1750">
        <f>K1056*159</f>
        <v>118.99944500000001</v>
      </c>
      <c r="K1056" s="1711">
        <v>0.74842418238993713</v>
      </c>
      <c r="L1056" s="1712">
        <v>800</v>
      </c>
      <c r="M1056" s="1712">
        <f>K1056*L1056</f>
        <v>598.73934591194973</v>
      </c>
      <c r="N1056" s="609">
        <v>1</v>
      </c>
      <c r="O1056" s="1712">
        <f t="shared" ref="O1056:O1057" si="741">ROUND(M1056*N1056,2)</f>
        <v>598.74</v>
      </c>
      <c r="P1056" s="1712">
        <f t="shared" si="730"/>
        <v>144.24</v>
      </c>
      <c r="Q1056" s="1713">
        <f t="shared" ref="Q1056:Q1057" si="742">O1056+P1056</f>
        <v>742.98</v>
      </c>
    </row>
    <row r="1057" spans="1:17" ht="17.25" thickBot="1" x14ac:dyDescent="0.3">
      <c r="A1057" s="613" t="s">
        <v>1153</v>
      </c>
      <c r="B1057" s="1757">
        <v>20</v>
      </c>
      <c r="C1057" s="604">
        <f t="shared" si="740"/>
        <v>0.12578616352201258</v>
      </c>
      <c r="D1057" s="605">
        <v>800</v>
      </c>
      <c r="E1057" s="605">
        <f>C1057*D1057</f>
        <v>100.62893081761007</v>
      </c>
      <c r="F1057" s="606">
        <v>0.3</v>
      </c>
      <c r="G1057" s="605">
        <f>ROUND(E1057*F1057,2)</f>
        <v>30.19</v>
      </c>
      <c r="H1057" s="605">
        <f t="shared" si="733"/>
        <v>7.27</v>
      </c>
      <c r="I1057" s="607">
        <f>G1057+H1057</f>
        <v>37.46</v>
      </c>
      <c r="J1057" s="1750">
        <f t="shared" ref="J1057" si="743">K1057*159</f>
        <v>75.998820000000009</v>
      </c>
      <c r="K1057" s="1711">
        <v>0.47798000000000002</v>
      </c>
      <c r="L1057" s="1712">
        <v>800</v>
      </c>
      <c r="M1057" s="1712">
        <f t="shared" ref="M1057" si="744">K1057*L1057</f>
        <v>382.38400000000001</v>
      </c>
      <c r="N1057" s="609">
        <v>1</v>
      </c>
      <c r="O1057" s="1712">
        <f t="shared" si="741"/>
        <v>382.38</v>
      </c>
      <c r="P1057" s="1712">
        <f t="shared" si="730"/>
        <v>92.12</v>
      </c>
      <c r="Q1057" s="1713">
        <f t="shared" si="742"/>
        <v>474.5</v>
      </c>
    </row>
    <row r="1058" spans="1:17" ht="17.25" thickBot="1" x14ac:dyDescent="0.3">
      <c r="A1058" s="597" t="s">
        <v>2008</v>
      </c>
      <c r="B1058" s="1755">
        <f>B1059+B1061</f>
        <v>16</v>
      </c>
      <c r="C1058" s="1732">
        <f>C1059+C1061</f>
        <v>0.10062893081761007</v>
      </c>
      <c r="D1058" s="1726"/>
      <c r="E1058" s="1726"/>
      <c r="F1058" s="1736"/>
      <c r="G1058" s="1726">
        <f>G1059+G1061</f>
        <v>38.760000000000005</v>
      </c>
      <c r="H1058" s="1726">
        <f>H1059+H1061</f>
        <v>9.33</v>
      </c>
      <c r="I1058" s="1727">
        <f>G1058+H1058</f>
        <v>48.09</v>
      </c>
      <c r="J1058" s="1725">
        <f>J1059+J1061</f>
        <v>0</v>
      </c>
      <c r="K1058" s="1732">
        <f>K1059+K1061</f>
        <v>0</v>
      </c>
      <c r="L1058" s="1726"/>
      <c r="M1058" s="1726"/>
      <c r="N1058" s="1736"/>
      <c r="O1058" s="1726">
        <f>O1059+O1061</f>
        <v>0</v>
      </c>
      <c r="P1058" s="1726">
        <f>P1059+P1061</f>
        <v>0</v>
      </c>
      <c r="Q1058" s="1727">
        <f>O1058+P1058</f>
        <v>0</v>
      </c>
    </row>
    <row r="1059" spans="1:17" ht="49.5" x14ac:dyDescent="0.25">
      <c r="A1059" s="734" t="s">
        <v>9</v>
      </c>
      <c r="B1059" s="1756">
        <f>SUM(B1060:B1060)</f>
        <v>8</v>
      </c>
      <c r="C1059" s="1729">
        <f>SUM(C1060:C1060)</f>
        <v>5.0314465408805034E-2</v>
      </c>
      <c r="D1059" s="1730"/>
      <c r="E1059" s="1730"/>
      <c r="F1059" s="1734"/>
      <c r="G1059" s="1730">
        <f>SUM(G1060:G1060)</f>
        <v>23.76</v>
      </c>
      <c r="H1059" s="1730">
        <f>SUM(H1060:H1060)</f>
        <v>5.72</v>
      </c>
      <c r="I1059" s="1735">
        <f>SUM(I1060:I1060)</f>
        <v>29.48</v>
      </c>
      <c r="J1059" s="1728">
        <f>SUM(J1060:J1060)</f>
        <v>0</v>
      </c>
      <c r="K1059" s="1729">
        <f>SUM(K1060:K1060)</f>
        <v>0</v>
      </c>
      <c r="L1059" s="1730"/>
      <c r="M1059" s="1730"/>
      <c r="N1059" s="1734"/>
      <c r="O1059" s="1730">
        <f>SUM(O1060:O1060)</f>
        <v>0</v>
      </c>
      <c r="P1059" s="1730">
        <f>SUM(P1060:P1060)</f>
        <v>0</v>
      </c>
      <c r="Q1059" s="1735">
        <f>SUM(Q1060:Q1060)</f>
        <v>0</v>
      </c>
    </row>
    <row r="1060" spans="1:17" x14ac:dyDescent="0.25">
      <c r="A1060" s="614" t="s">
        <v>1278</v>
      </c>
      <c r="B1060" s="1757">
        <v>8</v>
      </c>
      <c r="C1060" s="604">
        <f t="shared" ref="C1060" si="745">B1060/159</f>
        <v>5.0314465408805034E-2</v>
      </c>
      <c r="D1060" s="605">
        <v>5.9409999999999998</v>
      </c>
      <c r="E1060" s="605">
        <f>C1060*D1060*159</f>
        <v>47.527999999999999</v>
      </c>
      <c r="F1060" s="609">
        <v>0.5</v>
      </c>
      <c r="G1060" s="605">
        <f t="shared" ref="G1060" si="746">ROUND(E1060*F1060,2)</f>
        <v>23.76</v>
      </c>
      <c r="H1060" s="605">
        <f t="shared" ref="H1060" si="747">ROUND(G1060*0.2409,2)</f>
        <v>5.72</v>
      </c>
      <c r="I1060" s="607">
        <f t="shared" ref="I1060" si="748">G1060+H1060</f>
        <v>29.48</v>
      </c>
      <c r="J1060" s="740"/>
      <c r="K1060" s="604"/>
      <c r="L1060" s="605"/>
      <c r="M1060" s="605"/>
      <c r="N1060" s="609"/>
      <c r="O1060" s="605"/>
      <c r="P1060" s="605"/>
      <c r="Q1060" s="607"/>
    </row>
    <row r="1061" spans="1:17" ht="49.5" x14ac:dyDescent="0.25">
      <c r="A1061" s="736" t="s">
        <v>1900</v>
      </c>
      <c r="B1061" s="1756">
        <f>SUM(B1062)</f>
        <v>8</v>
      </c>
      <c r="C1061" s="1729">
        <f>SUM(C1062)</f>
        <v>5.0314465408805034E-2</v>
      </c>
      <c r="D1061" s="1730"/>
      <c r="E1061" s="1730"/>
      <c r="F1061" s="1734"/>
      <c r="G1061" s="1730">
        <f>SUM(G1062)</f>
        <v>15</v>
      </c>
      <c r="H1061" s="1730">
        <f t="shared" ref="H1061" si="749">SUM(H1062)</f>
        <v>3.61</v>
      </c>
      <c r="I1061" s="1735">
        <f t="shared" ref="I1061" si="750">SUM(I1062)</f>
        <v>18.61</v>
      </c>
      <c r="J1061" s="1728">
        <f>SUM(J1062)</f>
        <v>0</v>
      </c>
      <c r="K1061" s="1729">
        <f>SUM(K1062)</f>
        <v>0</v>
      </c>
      <c r="L1061" s="1730"/>
      <c r="M1061" s="1730"/>
      <c r="N1061" s="1734"/>
      <c r="O1061" s="1730">
        <f>SUM(O1062)</f>
        <v>0</v>
      </c>
      <c r="P1061" s="1730">
        <f t="shared" ref="P1061:Q1061" si="751">SUM(P1062)</f>
        <v>0</v>
      </c>
      <c r="Q1061" s="1735">
        <f t="shared" si="751"/>
        <v>0</v>
      </c>
    </row>
    <row r="1062" spans="1:17" ht="17.25" thickBot="1" x14ac:dyDescent="0.3">
      <c r="A1062" s="618" t="s">
        <v>193</v>
      </c>
      <c r="B1062" s="1757">
        <v>8</v>
      </c>
      <c r="C1062" s="604">
        <f t="shared" ref="C1062" si="752">B1062/159</f>
        <v>5.0314465408805034E-2</v>
      </c>
      <c r="D1062" s="605">
        <v>3.75</v>
      </c>
      <c r="E1062" s="605">
        <f>C1062*D1062*159</f>
        <v>30.000000000000004</v>
      </c>
      <c r="F1062" s="609">
        <v>0.5</v>
      </c>
      <c r="G1062" s="605">
        <f t="shared" ref="G1062" si="753">ROUND(E1062*F1062,2)</f>
        <v>15</v>
      </c>
      <c r="H1062" s="605">
        <f t="shared" ref="H1062" si="754">ROUND(G1062*0.2409,2)</f>
        <v>3.61</v>
      </c>
      <c r="I1062" s="607">
        <f t="shared" ref="I1062" si="755">G1062+H1062</f>
        <v>18.61</v>
      </c>
      <c r="J1062" s="740"/>
      <c r="K1062" s="604"/>
      <c r="L1062" s="605"/>
      <c r="M1062" s="605"/>
      <c r="N1062" s="609"/>
      <c r="O1062" s="605"/>
      <c r="P1062" s="605"/>
      <c r="Q1062" s="607"/>
    </row>
    <row r="1063" spans="1:17" ht="17.25" thickBot="1" x14ac:dyDescent="0.3">
      <c r="A1063" s="623" t="s">
        <v>2009</v>
      </c>
      <c r="B1063" s="1755">
        <f>B1064</f>
        <v>0</v>
      </c>
      <c r="C1063" s="1732">
        <f>C1064</f>
        <v>0</v>
      </c>
      <c r="D1063" s="1726"/>
      <c r="E1063" s="1726"/>
      <c r="F1063" s="1736"/>
      <c r="G1063" s="1726">
        <f>G1064</f>
        <v>0</v>
      </c>
      <c r="H1063" s="1726">
        <f>H1064</f>
        <v>0</v>
      </c>
      <c r="I1063" s="1727">
        <f>I1064</f>
        <v>0</v>
      </c>
      <c r="J1063" s="1725">
        <f>J1064</f>
        <v>8.75</v>
      </c>
      <c r="K1063" s="1732">
        <f>K1064</f>
        <v>5.5031446540880505E-2</v>
      </c>
      <c r="L1063" s="1726"/>
      <c r="M1063" s="1726"/>
      <c r="N1063" s="1736"/>
      <c r="O1063" s="1726">
        <f>O1064</f>
        <v>51.98</v>
      </c>
      <c r="P1063" s="1726">
        <f>P1064</f>
        <v>12.52</v>
      </c>
      <c r="Q1063" s="1727">
        <f>Q1064</f>
        <v>64.5</v>
      </c>
    </row>
    <row r="1064" spans="1:17" ht="49.5" x14ac:dyDescent="0.25">
      <c r="A1064" s="734" t="s">
        <v>9</v>
      </c>
      <c r="B1064" s="1756">
        <f>SUM(B1065)</f>
        <v>0</v>
      </c>
      <c r="C1064" s="1729">
        <f>SUM(C1065)</f>
        <v>0</v>
      </c>
      <c r="D1064" s="1730"/>
      <c r="E1064" s="1730"/>
      <c r="F1064" s="1734"/>
      <c r="G1064" s="1730">
        <f>SUM(G1065)</f>
        <v>0</v>
      </c>
      <c r="H1064" s="1730">
        <f t="shared" ref="H1064" si="756">SUM(H1065)</f>
        <v>0</v>
      </c>
      <c r="I1064" s="1735">
        <f t="shared" ref="I1064" si="757">SUM(I1065)</f>
        <v>0</v>
      </c>
      <c r="J1064" s="1728">
        <f>SUM(J1065)</f>
        <v>8.75</v>
      </c>
      <c r="K1064" s="1729">
        <f>SUM(K1065)</f>
        <v>5.5031446540880505E-2</v>
      </c>
      <c r="L1064" s="1730"/>
      <c r="M1064" s="1730"/>
      <c r="N1064" s="1734"/>
      <c r="O1064" s="1730">
        <f>SUM(O1065)</f>
        <v>51.98</v>
      </c>
      <c r="P1064" s="1730">
        <f t="shared" ref="P1064:Q1064" si="758">SUM(P1065)</f>
        <v>12.52</v>
      </c>
      <c r="Q1064" s="1735">
        <f t="shared" si="758"/>
        <v>64.5</v>
      </c>
    </row>
    <row r="1065" spans="1:17" ht="17.25" thickBot="1" x14ac:dyDescent="0.3">
      <c r="A1065" s="599" t="s">
        <v>695</v>
      </c>
      <c r="B1065" s="742"/>
      <c r="C1065" s="600"/>
      <c r="D1065" s="601"/>
      <c r="E1065" s="601"/>
      <c r="F1065" s="612"/>
      <c r="G1065" s="601"/>
      <c r="H1065" s="601"/>
      <c r="I1065" s="602"/>
      <c r="J1065" s="1753">
        <v>8.75</v>
      </c>
      <c r="K1065" s="600">
        <f t="shared" ref="K1065" si="759">J1065/159</f>
        <v>5.5031446540880505E-2</v>
      </c>
      <c r="L1065" s="601">
        <v>5.9409999999999998</v>
      </c>
      <c r="M1065" s="601">
        <f>K1065*L1065*159</f>
        <v>51.983749999999993</v>
      </c>
      <c r="N1065" s="612">
        <v>1</v>
      </c>
      <c r="O1065" s="601">
        <f t="shared" ref="O1065" si="760">ROUND(M1065*N1065,2)</f>
        <v>51.98</v>
      </c>
      <c r="P1065" s="601">
        <f t="shared" ref="P1065" si="761">ROUND(O1065*0.2409,2)</f>
        <v>12.52</v>
      </c>
      <c r="Q1065" s="602">
        <f t="shared" ref="Q1065" si="762">O1065+P1065</f>
        <v>64.5</v>
      </c>
    </row>
    <row r="1067" spans="1:17" x14ac:dyDescent="0.25">
      <c r="A1067" s="592" t="s">
        <v>2010</v>
      </c>
    </row>
    <row r="1068" spans="1:17" ht="18" customHeight="1" x14ac:dyDescent="0.25"/>
    <row r="1069" spans="1:17" x14ac:dyDescent="0.25">
      <c r="A1069" s="592" t="s">
        <v>2011</v>
      </c>
    </row>
    <row r="1070" spans="1:17" x14ac:dyDescent="0.25">
      <c r="A1070" s="592" t="s">
        <v>2012</v>
      </c>
    </row>
    <row r="1073" spans="1:2" x14ac:dyDescent="0.25">
      <c r="A1073" s="624"/>
      <c r="B1073" s="624"/>
    </row>
  </sheetData>
  <mergeCells count="4">
    <mergeCell ref="A2:Q2"/>
    <mergeCell ref="A6:A7"/>
    <mergeCell ref="B6:I6"/>
    <mergeCell ref="J6:Q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2:Q35"/>
  <sheetViews>
    <sheetView zoomScale="70" zoomScaleNormal="70" workbookViewId="0">
      <selection activeCell="A2" sqref="A2:Q2"/>
    </sheetView>
  </sheetViews>
  <sheetFormatPr defaultColWidth="9.140625" defaultRowHeight="16.5" x14ac:dyDescent="0.25"/>
  <cols>
    <col min="1" max="1" width="42.7109375" style="2" customWidth="1"/>
    <col min="2" max="2" width="17.7109375" style="2" customWidth="1"/>
    <col min="3" max="3" width="19.85546875" style="2" customWidth="1"/>
    <col min="4" max="4" width="13.85546875" style="2" customWidth="1"/>
    <col min="5" max="5" width="16.85546875" style="2" customWidth="1"/>
    <col min="6" max="7" width="12.140625" style="2" customWidth="1"/>
    <col min="8" max="8" width="12.42578125" style="2" customWidth="1"/>
    <col min="9" max="9" width="13" style="2" customWidth="1"/>
    <col min="10" max="10" width="17.7109375" style="2" customWidth="1"/>
    <col min="11" max="11" width="19" style="2" customWidth="1"/>
    <col min="12" max="12" width="12.7109375" style="2" customWidth="1"/>
    <col min="13" max="13" width="14.85546875" style="2" customWidth="1"/>
    <col min="14" max="14" width="11.140625" style="2" customWidth="1"/>
    <col min="15" max="15" width="11.42578125" style="2" customWidth="1"/>
    <col min="16" max="16" width="11.5703125" style="2" customWidth="1"/>
    <col min="17" max="17" width="12.7109375" style="2" customWidth="1"/>
    <col min="18" max="16384" width="9.140625" style="2"/>
  </cols>
  <sheetData>
    <row r="2" spans="1:17" s="1" customFormat="1" ht="34.9" customHeight="1" x14ac:dyDescent="0.25">
      <c r="A2" s="1774" t="s">
        <v>2448</v>
      </c>
      <c r="B2" s="1774"/>
      <c r="C2" s="1774"/>
      <c r="D2" s="1774"/>
      <c r="E2" s="1774"/>
      <c r="F2" s="1774"/>
      <c r="G2" s="1774"/>
      <c r="H2" s="1774"/>
      <c r="I2" s="1774"/>
      <c r="J2" s="1774"/>
      <c r="K2" s="1774"/>
      <c r="L2" s="1774"/>
      <c r="M2" s="1774"/>
      <c r="N2" s="1774"/>
      <c r="O2" s="1774"/>
      <c r="P2" s="1774"/>
      <c r="Q2" s="1774"/>
    </row>
    <row r="4" spans="1:17" x14ac:dyDescent="0.25">
      <c r="A4" s="1110" t="s">
        <v>574</v>
      </c>
    </row>
    <row r="5" spans="1:17" ht="17.25" thickBot="1" x14ac:dyDescent="0.3"/>
    <row r="6" spans="1:17" ht="17.25" thickBot="1" x14ac:dyDescent="0.3">
      <c r="A6" s="1794"/>
      <c r="B6" s="1894" t="s">
        <v>23</v>
      </c>
      <c r="C6" s="1895"/>
      <c r="D6" s="1895"/>
      <c r="E6" s="1895"/>
      <c r="F6" s="1895"/>
      <c r="G6" s="1895"/>
      <c r="H6" s="1895"/>
      <c r="I6" s="1896"/>
      <c r="J6" s="1840" t="s">
        <v>25</v>
      </c>
      <c r="K6" s="1841"/>
      <c r="L6" s="1841"/>
      <c r="M6" s="1841"/>
      <c r="N6" s="1841"/>
      <c r="O6" s="1841"/>
      <c r="P6" s="1841"/>
      <c r="Q6" s="1842"/>
    </row>
    <row r="7" spans="1:17" ht="135" x14ac:dyDescent="0.25">
      <c r="A7" s="1795"/>
      <c r="B7" s="1368" t="s">
        <v>22</v>
      </c>
      <c r="C7" s="1266" t="s">
        <v>16</v>
      </c>
      <c r="D7" s="1369" t="s">
        <v>17</v>
      </c>
      <c r="E7" s="1369" t="s">
        <v>14</v>
      </c>
      <c r="F7" s="1369" t="s">
        <v>4</v>
      </c>
      <c r="G7" s="1369" t="s">
        <v>5</v>
      </c>
      <c r="H7" s="1369" t="s">
        <v>6</v>
      </c>
      <c r="I7" s="1370" t="s">
        <v>7</v>
      </c>
      <c r="J7" s="942" t="s">
        <v>22</v>
      </c>
      <c r="K7" s="1023" t="s">
        <v>16</v>
      </c>
      <c r="L7" s="943" t="s">
        <v>17</v>
      </c>
      <c r="M7" s="943" t="s">
        <v>14</v>
      </c>
      <c r="N7" s="943" t="s">
        <v>4</v>
      </c>
      <c r="O7" s="943" t="s">
        <v>5</v>
      </c>
      <c r="P7" s="943" t="s">
        <v>6</v>
      </c>
      <c r="Q7" s="944" t="s">
        <v>7</v>
      </c>
    </row>
    <row r="8" spans="1:17" ht="31.5" x14ac:dyDescent="0.25">
      <c r="A8" s="3"/>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s="1" customFormat="1" x14ac:dyDescent="0.25">
      <c r="A9" s="7" t="s">
        <v>0</v>
      </c>
      <c r="B9" s="724">
        <f>B10+B21</f>
        <v>248</v>
      </c>
      <c r="C9" s="1111">
        <f>C10+C21</f>
        <v>1.5696202531645569</v>
      </c>
      <c r="D9" s="1111"/>
      <c r="E9" s="1111"/>
      <c r="F9" s="1111"/>
      <c r="G9" s="1111">
        <f>G10+G21</f>
        <v>242.11999999999998</v>
      </c>
      <c r="H9" s="1111">
        <f>H10+H21</f>
        <v>58.33</v>
      </c>
      <c r="I9" s="963">
        <f>I10+I21</f>
        <v>300.45000000000005</v>
      </c>
      <c r="J9" s="1066">
        <f>J10+J21</f>
        <v>1234</v>
      </c>
      <c r="K9" s="1111">
        <f>K10+K21</f>
        <v>7.8101265822784818</v>
      </c>
      <c r="L9" s="1111"/>
      <c r="M9" s="1111"/>
      <c r="N9" s="1111"/>
      <c r="O9" s="1111">
        <f>O10+O21</f>
        <v>3760.67</v>
      </c>
      <c r="P9" s="1111">
        <f>P10+P21</f>
        <v>905.93999999999994</v>
      </c>
      <c r="Q9" s="963">
        <f>Q10+Q21</f>
        <v>4666.6099999999997</v>
      </c>
    </row>
    <row r="10" spans="1:17" s="1" customFormat="1" x14ac:dyDescent="0.25">
      <c r="A10" s="47" t="s">
        <v>575</v>
      </c>
      <c r="B10" s="727">
        <f>B11+B13</f>
        <v>248</v>
      </c>
      <c r="C10" s="1112">
        <f>C11+C13</f>
        <v>1.5696202531645569</v>
      </c>
      <c r="D10" s="1112"/>
      <c r="E10" s="1112"/>
      <c r="F10" s="1112"/>
      <c r="G10" s="1112">
        <f>G11+G13</f>
        <v>242.11999999999998</v>
      </c>
      <c r="H10" s="1112">
        <f>H11+H13</f>
        <v>58.33</v>
      </c>
      <c r="I10" s="937">
        <f>I11+I13</f>
        <v>300.45000000000005</v>
      </c>
      <c r="J10" s="995">
        <f>J11+J13</f>
        <v>579.5</v>
      </c>
      <c r="K10" s="1112">
        <f>K11+K13</f>
        <v>3.6677215189873418</v>
      </c>
      <c r="L10" s="1112"/>
      <c r="M10" s="1112"/>
      <c r="N10" s="1112"/>
      <c r="O10" s="1112">
        <f>O11+O13</f>
        <v>2950.65</v>
      </c>
      <c r="P10" s="1112">
        <f>P11+P13</f>
        <v>710.81</v>
      </c>
      <c r="Q10" s="937">
        <f>Q11+Q13</f>
        <v>3661.4599999999996</v>
      </c>
    </row>
    <row r="11" spans="1:17" ht="49.5" x14ac:dyDescent="0.25">
      <c r="A11" s="985" t="s">
        <v>11</v>
      </c>
      <c r="B11" s="1249"/>
      <c r="C11" s="976"/>
      <c r="D11" s="972"/>
      <c r="E11" s="972"/>
      <c r="F11" s="972"/>
      <c r="G11" s="1113"/>
      <c r="H11" s="972"/>
      <c r="I11" s="973"/>
      <c r="J11" s="1015">
        <f>SUM(J12:J12)</f>
        <v>15.5</v>
      </c>
      <c r="K11" s="972">
        <f>SUM(K12:K12)</f>
        <v>9.8101265822784806E-2</v>
      </c>
      <c r="L11" s="972"/>
      <c r="M11" s="972"/>
      <c r="N11" s="972"/>
      <c r="O11" s="972">
        <f>SUM(O12:O12)</f>
        <v>157.94999999999999</v>
      </c>
      <c r="P11" s="972">
        <f>SUM(P12:P12)</f>
        <v>38.049999999999997</v>
      </c>
      <c r="Q11" s="973">
        <f>SUM(Q12:Q12)</f>
        <v>196</v>
      </c>
    </row>
    <row r="12" spans="1:17" ht="33" x14ac:dyDescent="0.25">
      <c r="A12" s="12" t="s">
        <v>576</v>
      </c>
      <c r="B12" s="1366"/>
      <c r="C12" s="975"/>
      <c r="D12" s="1113"/>
      <c r="E12" s="1113"/>
      <c r="F12" s="1113"/>
      <c r="G12" s="275"/>
      <c r="H12" s="275"/>
      <c r="I12" s="276"/>
      <c r="J12" s="98">
        <v>15.5</v>
      </c>
      <c r="K12" s="1265">
        <f>J12/158</f>
        <v>9.8101265822784806E-2</v>
      </c>
      <c r="L12" s="275">
        <v>10.19</v>
      </c>
      <c r="M12" s="275">
        <f>L12*J12</f>
        <v>157.94499999999999</v>
      </c>
      <c r="N12" s="277">
        <v>1</v>
      </c>
      <c r="O12" s="275">
        <f>ROUND(M12*N12,2)</f>
        <v>157.94999999999999</v>
      </c>
      <c r="P12" s="1113">
        <f>ROUND(O12*0.2409,2)</f>
        <v>38.049999999999997</v>
      </c>
      <c r="Q12" s="1114">
        <f>O12+P12</f>
        <v>196</v>
      </c>
    </row>
    <row r="13" spans="1:17" ht="66" x14ac:dyDescent="0.25">
      <c r="A13" s="985" t="s">
        <v>9</v>
      </c>
      <c r="B13" s="1367">
        <f>SUM(B14:B20)</f>
        <v>248</v>
      </c>
      <c r="C13" s="974">
        <f>SUM(C14:C20)</f>
        <v>1.5696202531645569</v>
      </c>
      <c r="D13" s="972"/>
      <c r="E13" s="972"/>
      <c r="F13" s="972"/>
      <c r="G13" s="974">
        <f>SUM(G14:G20)</f>
        <v>242.11999999999998</v>
      </c>
      <c r="H13" s="974">
        <f>SUM(H14:H20)</f>
        <v>58.33</v>
      </c>
      <c r="I13" s="91">
        <f>SUM(I14:I20)</f>
        <v>300.45000000000005</v>
      </c>
      <c r="J13" s="1365">
        <f>SUM(J14:J20)</f>
        <v>564</v>
      </c>
      <c r="K13" s="974">
        <f>SUM(K14:K20)</f>
        <v>3.5696202531645569</v>
      </c>
      <c r="L13" s="974"/>
      <c r="M13" s="974"/>
      <c r="N13" s="916"/>
      <c r="O13" s="974">
        <f>SUM(O14:O20)</f>
        <v>2792.7000000000003</v>
      </c>
      <c r="P13" s="972">
        <f>SUM(P14:P20)</f>
        <v>672.76</v>
      </c>
      <c r="Q13" s="973">
        <f>SUM(Q14:Q20)</f>
        <v>3465.4599999999996</v>
      </c>
    </row>
    <row r="14" spans="1:17" x14ac:dyDescent="0.25">
      <c r="A14" s="12" t="s">
        <v>577</v>
      </c>
      <c r="B14" s="990">
        <v>8</v>
      </c>
      <c r="C14" s="998">
        <f t="shared" ref="C14:C20" si="0">B14/158</f>
        <v>5.0632911392405063E-2</v>
      </c>
      <c r="D14" s="1113">
        <v>1100</v>
      </c>
      <c r="E14" s="1113">
        <f>D14*C14</f>
        <v>55.696202531645568</v>
      </c>
      <c r="F14" s="1117">
        <v>0.2</v>
      </c>
      <c r="G14" s="275">
        <f t="shared" ref="G14:G20" si="1">ROUND(E14*F14,2)</f>
        <v>11.14</v>
      </c>
      <c r="H14" s="275">
        <f t="shared" ref="H14:H20" si="2">ROUND(G14*0.2409,2)</f>
        <v>2.68</v>
      </c>
      <c r="I14" s="276">
        <f t="shared" ref="I14:I20" si="3">G14+H14</f>
        <v>13.82</v>
      </c>
      <c r="J14" s="98">
        <v>32</v>
      </c>
      <c r="K14" s="1265">
        <f>J14/158</f>
        <v>0.20253164556962025</v>
      </c>
      <c r="L14" s="275">
        <v>1100</v>
      </c>
      <c r="M14" s="275">
        <f>L14*K14</f>
        <v>222.78481012658227</v>
      </c>
      <c r="N14" s="277">
        <v>1</v>
      </c>
      <c r="O14" s="275">
        <f t="shared" ref="O14:O20" si="4">ROUND(M14*N14,2)</f>
        <v>222.78</v>
      </c>
      <c r="P14" s="1113">
        <f t="shared" ref="P14:P20" si="5">ROUND(O14*0.2409,2)</f>
        <v>53.67</v>
      </c>
      <c r="Q14" s="1114">
        <f t="shared" ref="Q14:Q20" si="6">O14+P14</f>
        <v>276.45</v>
      </c>
    </row>
    <row r="15" spans="1:17" x14ac:dyDescent="0.25">
      <c r="A15" s="12" t="s">
        <v>578</v>
      </c>
      <c r="B15" s="990">
        <v>48</v>
      </c>
      <c r="C15" s="998">
        <f t="shared" si="0"/>
        <v>0.30379746835443039</v>
      </c>
      <c r="D15" s="1113">
        <v>4.92</v>
      </c>
      <c r="E15" s="1113">
        <f>B15*D15</f>
        <v>236.16</v>
      </c>
      <c r="F15" s="1117">
        <v>0.2</v>
      </c>
      <c r="G15" s="275">
        <f t="shared" si="1"/>
        <v>47.23</v>
      </c>
      <c r="H15" s="275">
        <f t="shared" si="2"/>
        <v>11.38</v>
      </c>
      <c r="I15" s="276">
        <f t="shared" si="3"/>
        <v>58.61</v>
      </c>
      <c r="J15" s="98">
        <v>48</v>
      </c>
      <c r="K15" s="1265">
        <f t="shared" ref="K15:K20" si="7">J15/158</f>
        <v>0.30379746835443039</v>
      </c>
      <c r="L15" s="275">
        <v>4.92</v>
      </c>
      <c r="M15" s="275">
        <f t="shared" ref="M15:M20" si="8">L15*J15</f>
        <v>236.16</v>
      </c>
      <c r="N15" s="277">
        <v>1</v>
      </c>
      <c r="O15" s="275">
        <f t="shared" si="4"/>
        <v>236.16</v>
      </c>
      <c r="P15" s="1113">
        <f t="shared" si="5"/>
        <v>56.89</v>
      </c>
      <c r="Q15" s="1114">
        <f t="shared" si="6"/>
        <v>293.05</v>
      </c>
    </row>
    <row r="16" spans="1:17" x14ac:dyDescent="0.25">
      <c r="A16" s="12" t="s">
        <v>578</v>
      </c>
      <c r="B16" s="990">
        <v>48</v>
      </c>
      <c r="C16" s="998">
        <f t="shared" si="0"/>
        <v>0.30379746835443039</v>
      </c>
      <c r="D16" s="1113">
        <v>4.92</v>
      </c>
      <c r="E16" s="1113">
        <f t="shared" ref="E16:E20" si="9">B16*D16</f>
        <v>236.16</v>
      </c>
      <c r="F16" s="1117">
        <v>0.2</v>
      </c>
      <c r="G16" s="275">
        <f t="shared" si="1"/>
        <v>47.23</v>
      </c>
      <c r="H16" s="275">
        <f t="shared" si="2"/>
        <v>11.38</v>
      </c>
      <c r="I16" s="276">
        <f t="shared" si="3"/>
        <v>58.61</v>
      </c>
      <c r="J16" s="98">
        <v>120</v>
      </c>
      <c r="K16" s="1265">
        <f t="shared" si="7"/>
        <v>0.759493670886076</v>
      </c>
      <c r="L16" s="275">
        <v>4.92</v>
      </c>
      <c r="M16" s="275">
        <f t="shared" si="8"/>
        <v>590.4</v>
      </c>
      <c r="N16" s="277">
        <v>1</v>
      </c>
      <c r="O16" s="275">
        <f t="shared" si="4"/>
        <v>590.4</v>
      </c>
      <c r="P16" s="1113">
        <f t="shared" si="5"/>
        <v>142.22999999999999</v>
      </c>
      <c r="Q16" s="1114">
        <f t="shared" si="6"/>
        <v>732.63</v>
      </c>
    </row>
    <row r="17" spans="1:17" x14ac:dyDescent="0.25">
      <c r="A17" s="12" t="s">
        <v>578</v>
      </c>
      <c r="B17" s="990">
        <v>48</v>
      </c>
      <c r="C17" s="998">
        <f t="shared" si="0"/>
        <v>0.30379746835443039</v>
      </c>
      <c r="D17" s="1113">
        <v>4.38</v>
      </c>
      <c r="E17" s="1113">
        <f t="shared" si="9"/>
        <v>210.24</v>
      </c>
      <c r="F17" s="1117">
        <v>0.2</v>
      </c>
      <c r="G17" s="275">
        <f t="shared" si="1"/>
        <v>42.05</v>
      </c>
      <c r="H17" s="275">
        <f t="shared" si="2"/>
        <v>10.130000000000001</v>
      </c>
      <c r="I17" s="276">
        <f t="shared" si="3"/>
        <v>52.18</v>
      </c>
      <c r="J17" s="98">
        <v>88</v>
      </c>
      <c r="K17" s="1265">
        <f t="shared" si="7"/>
        <v>0.55696202531645567</v>
      </c>
      <c r="L17" s="275">
        <v>4.38</v>
      </c>
      <c r="M17" s="275">
        <f t="shared" si="8"/>
        <v>385.44</v>
      </c>
      <c r="N17" s="277">
        <v>1</v>
      </c>
      <c r="O17" s="275">
        <f t="shared" si="4"/>
        <v>385.44</v>
      </c>
      <c r="P17" s="1113">
        <f t="shared" si="5"/>
        <v>92.85</v>
      </c>
      <c r="Q17" s="1114">
        <f t="shared" si="6"/>
        <v>478.28999999999996</v>
      </c>
    </row>
    <row r="18" spans="1:17" x14ac:dyDescent="0.25">
      <c r="A18" s="12" t="s">
        <v>579</v>
      </c>
      <c r="B18" s="990">
        <v>24</v>
      </c>
      <c r="C18" s="998">
        <f t="shared" si="0"/>
        <v>0.15189873417721519</v>
      </c>
      <c r="D18" s="1113">
        <v>4.92</v>
      </c>
      <c r="E18" s="1113">
        <f t="shared" si="9"/>
        <v>118.08</v>
      </c>
      <c r="F18" s="1117">
        <v>0.2</v>
      </c>
      <c r="G18" s="275">
        <f t="shared" si="1"/>
        <v>23.62</v>
      </c>
      <c r="H18" s="275">
        <f t="shared" si="2"/>
        <v>5.69</v>
      </c>
      <c r="I18" s="276">
        <f t="shared" si="3"/>
        <v>29.310000000000002</v>
      </c>
      <c r="J18" s="98">
        <v>96</v>
      </c>
      <c r="K18" s="1265">
        <f t="shared" si="7"/>
        <v>0.60759493670886078</v>
      </c>
      <c r="L18" s="275">
        <v>4.92</v>
      </c>
      <c r="M18" s="275">
        <f t="shared" si="8"/>
        <v>472.32</v>
      </c>
      <c r="N18" s="277">
        <v>1</v>
      </c>
      <c r="O18" s="275">
        <f t="shared" si="4"/>
        <v>472.32</v>
      </c>
      <c r="P18" s="1113">
        <f t="shared" si="5"/>
        <v>113.78</v>
      </c>
      <c r="Q18" s="1114">
        <f t="shared" si="6"/>
        <v>586.1</v>
      </c>
    </row>
    <row r="19" spans="1:17" x14ac:dyDescent="0.25">
      <c r="A19" s="12" t="s">
        <v>578</v>
      </c>
      <c r="B19" s="990">
        <v>24</v>
      </c>
      <c r="C19" s="998">
        <f t="shared" si="0"/>
        <v>0.15189873417721519</v>
      </c>
      <c r="D19" s="1113">
        <v>4.92</v>
      </c>
      <c r="E19" s="1113">
        <f t="shared" si="9"/>
        <v>118.08</v>
      </c>
      <c r="F19" s="1117">
        <v>0.2</v>
      </c>
      <c r="G19" s="275">
        <f t="shared" si="1"/>
        <v>23.62</v>
      </c>
      <c r="H19" s="275">
        <f t="shared" si="2"/>
        <v>5.69</v>
      </c>
      <c r="I19" s="276">
        <f t="shared" si="3"/>
        <v>29.310000000000002</v>
      </c>
      <c r="J19" s="98">
        <v>84</v>
      </c>
      <c r="K19" s="1265">
        <f t="shared" si="7"/>
        <v>0.53164556962025311</v>
      </c>
      <c r="L19" s="275">
        <v>4.92</v>
      </c>
      <c r="M19" s="275">
        <f t="shared" si="8"/>
        <v>413.28</v>
      </c>
      <c r="N19" s="277">
        <v>1</v>
      </c>
      <c r="O19" s="275">
        <f t="shared" si="4"/>
        <v>413.28</v>
      </c>
      <c r="P19" s="1113">
        <f t="shared" si="5"/>
        <v>99.56</v>
      </c>
      <c r="Q19" s="1114">
        <f t="shared" si="6"/>
        <v>512.83999999999992</v>
      </c>
    </row>
    <row r="20" spans="1:17" x14ac:dyDescent="0.25">
      <c r="A20" s="12" t="s">
        <v>578</v>
      </c>
      <c r="B20" s="990">
        <v>48</v>
      </c>
      <c r="C20" s="998">
        <f t="shared" si="0"/>
        <v>0.30379746835443039</v>
      </c>
      <c r="D20" s="1113">
        <v>4.92</v>
      </c>
      <c r="E20" s="1113">
        <f t="shared" si="9"/>
        <v>236.16</v>
      </c>
      <c r="F20" s="1117">
        <v>0.2</v>
      </c>
      <c r="G20" s="275">
        <f t="shared" si="1"/>
        <v>47.23</v>
      </c>
      <c r="H20" s="275">
        <f t="shared" si="2"/>
        <v>11.38</v>
      </c>
      <c r="I20" s="276">
        <f t="shared" si="3"/>
        <v>58.61</v>
      </c>
      <c r="J20" s="98">
        <v>96</v>
      </c>
      <c r="K20" s="1265">
        <f t="shared" si="7"/>
        <v>0.60759493670886078</v>
      </c>
      <c r="L20" s="275">
        <v>4.92</v>
      </c>
      <c r="M20" s="275">
        <f t="shared" si="8"/>
        <v>472.32</v>
      </c>
      <c r="N20" s="277">
        <v>1</v>
      </c>
      <c r="O20" s="275">
        <f t="shared" si="4"/>
        <v>472.32</v>
      </c>
      <c r="P20" s="1113">
        <f t="shared" si="5"/>
        <v>113.78</v>
      </c>
      <c r="Q20" s="1114">
        <f t="shared" si="6"/>
        <v>586.1</v>
      </c>
    </row>
    <row r="21" spans="1:17" s="1" customFormat="1" x14ac:dyDescent="0.25">
      <c r="A21" s="77" t="s">
        <v>389</v>
      </c>
      <c r="B21" s="964"/>
      <c r="C21" s="982"/>
      <c r="D21" s="1112"/>
      <c r="E21" s="1112"/>
      <c r="F21" s="1112"/>
      <c r="G21" s="1112"/>
      <c r="H21" s="1112"/>
      <c r="I21" s="937"/>
      <c r="J21" s="995">
        <f>J22</f>
        <v>654.5</v>
      </c>
      <c r="K21" s="1112">
        <f>K22</f>
        <v>4.1424050632911396</v>
      </c>
      <c r="L21" s="1112"/>
      <c r="M21" s="1112"/>
      <c r="N21" s="1121"/>
      <c r="O21" s="1112">
        <f>O22</f>
        <v>810.02</v>
      </c>
      <c r="P21" s="1112">
        <f>P22</f>
        <v>195.13</v>
      </c>
      <c r="Q21" s="937">
        <f>Q22</f>
        <v>1005.15</v>
      </c>
    </row>
    <row r="22" spans="1:17" ht="33" x14ac:dyDescent="0.25">
      <c r="A22" s="985" t="s">
        <v>8</v>
      </c>
      <c r="B22" s="999"/>
      <c r="C22" s="976"/>
      <c r="D22" s="972"/>
      <c r="E22" s="972"/>
      <c r="F22" s="972"/>
      <c r="G22" s="972"/>
      <c r="H22" s="972"/>
      <c r="I22" s="973"/>
      <c r="J22" s="1015">
        <f>SUM(J23:J29)</f>
        <v>654.5</v>
      </c>
      <c r="K22" s="972">
        <f>SUM(K23:K29)</f>
        <v>4.1424050632911396</v>
      </c>
      <c r="L22" s="972"/>
      <c r="M22" s="972"/>
      <c r="N22" s="972"/>
      <c r="O22" s="972">
        <f>SUM(O23:O29)</f>
        <v>810.02</v>
      </c>
      <c r="P22" s="972">
        <f t="shared" ref="P22:Q22" si="10">SUM(P23:P29)</f>
        <v>195.13</v>
      </c>
      <c r="Q22" s="973">
        <f t="shared" si="10"/>
        <v>1005.15</v>
      </c>
    </row>
    <row r="23" spans="1:17" ht="33" x14ac:dyDescent="0.25">
      <c r="A23" s="12" t="s">
        <v>580</v>
      </c>
      <c r="B23" s="945"/>
      <c r="C23" s="975"/>
      <c r="D23" s="1113"/>
      <c r="E23" s="1113"/>
      <c r="F23" s="1113"/>
      <c r="G23" s="1113"/>
      <c r="H23" s="1113"/>
      <c r="I23" s="1114"/>
      <c r="J23" s="939">
        <v>70</v>
      </c>
      <c r="K23" s="998">
        <f>J23/158</f>
        <v>0.44303797468354428</v>
      </c>
      <c r="L23" s="1113">
        <v>1450</v>
      </c>
      <c r="M23" s="1113">
        <f>L23*K23</f>
        <v>642.40506329113919</v>
      </c>
      <c r="N23" s="1117">
        <v>0.3</v>
      </c>
      <c r="O23" s="275">
        <f>ROUND(M23*N23,2)</f>
        <v>192.72</v>
      </c>
      <c r="P23" s="1113">
        <f>ROUND(O23*0.2409,2)</f>
        <v>46.43</v>
      </c>
      <c r="Q23" s="1114">
        <f>O23+P23</f>
        <v>239.15</v>
      </c>
    </row>
    <row r="24" spans="1:17" ht="33" x14ac:dyDescent="0.25">
      <c r="A24" s="12" t="s">
        <v>581</v>
      </c>
      <c r="B24" s="945"/>
      <c r="C24" s="975"/>
      <c r="D24" s="1113"/>
      <c r="E24" s="1113"/>
      <c r="F24" s="1113"/>
      <c r="G24" s="1113"/>
      <c r="H24" s="1113"/>
      <c r="I24" s="1114"/>
      <c r="J24" s="939">
        <v>40</v>
      </c>
      <c r="K24" s="998">
        <f>J24/158</f>
        <v>0.25316455696202533</v>
      </c>
      <c r="L24" s="1113">
        <v>600</v>
      </c>
      <c r="M24" s="1113">
        <f>L24*K24</f>
        <v>151.8987341772152</v>
      </c>
      <c r="N24" s="1117">
        <v>0.3</v>
      </c>
      <c r="O24" s="275">
        <f>ROUND(M24*N24,2)</f>
        <v>45.57</v>
      </c>
      <c r="P24" s="1113">
        <f>ROUND(O24*0.2409,2)</f>
        <v>10.98</v>
      </c>
      <c r="Q24" s="1114">
        <f>O24+P24</f>
        <v>56.55</v>
      </c>
    </row>
    <row r="25" spans="1:17" x14ac:dyDescent="0.25">
      <c r="A25" s="12" t="s">
        <v>582</v>
      </c>
      <c r="B25" s="945"/>
      <c r="C25" s="975"/>
      <c r="D25" s="1113"/>
      <c r="E25" s="1113"/>
      <c r="F25" s="1113"/>
      <c r="G25" s="1113"/>
      <c r="H25" s="1113"/>
      <c r="I25" s="1114"/>
      <c r="J25" s="939">
        <v>110</v>
      </c>
      <c r="K25" s="998">
        <f t="shared" ref="K25:K29" si="11">J25/158</f>
        <v>0.69620253164556967</v>
      </c>
      <c r="L25" s="1113">
        <v>3.5</v>
      </c>
      <c r="M25" s="1113">
        <f t="shared" ref="M25:M29" si="12">L25*J25</f>
        <v>385</v>
      </c>
      <c r="N25" s="1117">
        <v>0.3</v>
      </c>
      <c r="O25" s="275">
        <f t="shared" ref="O25:O29" si="13">ROUND(M25*N25,2)</f>
        <v>115.5</v>
      </c>
      <c r="P25" s="1113">
        <f t="shared" ref="P25:P29" si="14">ROUND(O25*0.2409,2)</f>
        <v>27.82</v>
      </c>
      <c r="Q25" s="1114">
        <f t="shared" ref="Q25:Q29" si="15">O25+P25</f>
        <v>143.32</v>
      </c>
    </row>
    <row r="26" spans="1:17" x14ac:dyDescent="0.25">
      <c r="A26" s="12" t="s">
        <v>582</v>
      </c>
      <c r="B26" s="945"/>
      <c r="C26" s="975"/>
      <c r="D26" s="1113"/>
      <c r="E26" s="1113"/>
      <c r="F26" s="1113"/>
      <c r="G26" s="1113"/>
      <c r="H26" s="1113"/>
      <c r="I26" s="1114"/>
      <c r="J26" s="939">
        <v>110</v>
      </c>
      <c r="K26" s="998">
        <f t="shared" si="11"/>
        <v>0.69620253164556967</v>
      </c>
      <c r="L26" s="1113">
        <v>3.5</v>
      </c>
      <c r="M26" s="1113">
        <f t="shared" si="12"/>
        <v>385</v>
      </c>
      <c r="N26" s="1117">
        <v>0.3</v>
      </c>
      <c r="O26" s="275">
        <f t="shared" si="13"/>
        <v>115.5</v>
      </c>
      <c r="P26" s="1113">
        <f t="shared" si="14"/>
        <v>27.82</v>
      </c>
      <c r="Q26" s="1114">
        <f t="shared" si="15"/>
        <v>143.32</v>
      </c>
    </row>
    <row r="27" spans="1:17" x14ac:dyDescent="0.25">
      <c r="A27" s="12" t="s">
        <v>583</v>
      </c>
      <c r="B27" s="945"/>
      <c r="C27" s="975"/>
      <c r="D27" s="1113"/>
      <c r="E27" s="1113"/>
      <c r="F27" s="1113"/>
      <c r="G27" s="1113"/>
      <c r="H27" s="1113"/>
      <c r="I27" s="1114"/>
      <c r="J27" s="939">
        <v>92</v>
      </c>
      <c r="K27" s="998">
        <f t="shared" si="11"/>
        <v>0.58227848101265822</v>
      </c>
      <c r="L27" s="1113">
        <v>3.5</v>
      </c>
      <c r="M27" s="1113">
        <f t="shared" si="12"/>
        <v>322</v>
      </c>
      <c r="N27" s="1117">
        <v>0.3</v>
      </c>
      <c r="O27" s="275">
        <f t="shared" si="13"/>
        <v>96.6</v>
      </c>
      <c r="P27" s="1113">
        <f t="shared" si="14"/>
        <v>23.27</v>
      </c>
      <c r="Q27" s="1114">
        <f t="shared" si="15"/>
        <v>119.86999999999999</v>
      </c>
    </row>
    <row r="28" spans="1:17" x14ac:dyDescent="0.25">
      <c r="A28" s="12" t="s">
        <v>583</v>
      </c>
      <c r="B28" s="945"/>
      <c r="C28" s="975"/>
      <c r="D28" s="1113"/>
      <c r="E28" s="1113"/>
      <c r="F28" s="1113"/>
      <c r="G28" s="1113"/>
      <c r="H28" s="1113"/>
      <c r="I28" s="1114"/>
      <c r="J28" s="939">
        <v>120</v>
      </c>
      <c r="K28" s="998">
        <f t="shared" si="11"/>
        <v>0.759493670886076</v>
      </c>
      <c r="L28" s="1113">
        <v>3.5</v>
      </c>
      <c r="M28" s="1113">
        <f t="shared" si="12"/>
        <v>420</v>
      </c>
      <c r="N28" s="1117">
        <v>0.3</v>
      </c>
      <c r="O28" s="275">
        <f t="shared" si="13"/>
        <v>126</v>
      </c>
      <c r="P28" s="1113">
        <f t="shared" si="14"/>
        <v>30.35</v>
      </c>
      <c r="Q28" s="1114">
        <f t="shared" si="15"/>
        <v>156.35</v>
      </c>
    </row>
    <row r="29" spans="1:17" ht="17.25" thickBot="1" x14ac:dyDescent="0.3">
      <c r="A29" s="12" t="s">
        <v>583</v>
      </c>
      <c r="B29" s="1048"/>
      <c r="C29" s="984"/>
      <c r="D29" s="968"/>
      <c r="E29" s="968"/>
      <c r="F29" s="968"/>
      <c r="G29" s="968"/>
      <c r="H29" s="968"/>
      <c r="I29" s="969"/>
      <c r="J29" s="967">
        <v>112.5</v>
      </c>
      <c r="K29" s="1054">
        <f t="shared" si="11"/>
        <v>0.71202531645569622</v>
      </c>
      <c r="L29" s="968">
        <v>3.5</v>
      </c>
      <c r="M29" s="968">
        <f t="shared" si="12"/>
        <v>393.75</v>
      </c>
      <c r="N29" s="1016">
        <v>0.3</v>
      </c>
      <c r="O29" s="278">
        <f t="shared" si="13"/>
        <v>118.13</v>
      </c>
      <c r="P29" s="968">
        <f t="shared" si="14"/>
        <v>28.46</v>
      </c>
      <c r="Q29" s="969">
        <f t="shared" si="15"/>
        <v>146.59</v>
      </c>
    </row>
    <row r="32" spans="1:17" x14ac:dyDescent="0.25">
      <c r="A32" s="2" t="s">
        <v>584</v>
      </c>
    </row>
    <row r="34" spans="1:1" x14ac:dyDescent="0.25">
      <c r="A34" s="2" t="s">
        <v>585</v>
      </c>
    </row>
    <row r="35" spans="1:1" x14ac:dyDescent="0.25">
      <c r="A35" s="2" t="s">
        <v>586</v>
      </c>
    </row>
  </sheetData>
  <mergeCells count="4">
    <mergeCell ref="A2:Q2"/>
    <mergeCell ref="A6:A7"/>
    <mergeCell ref="B6:I6"/>
    <mergeCell ref="J6:Q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A2:I18"/>
  <sheetViews>
    <sheetView topLeftCell="A4" zoomScale="70" zoomScaleNormal="70" workbookViewId="0">
      <selection activeCell="A2" sqref="A2:I2"/>
    </sheetView>
  </sheetViews>
  <sheetFormatPr defaultColWidth="9.140625" defaultRowHeight="16.5" x14ac:dyDescent="0.25"/>
  <cols>
    <col min="1" max="1" width="48.7109375" style="2" customWidth="1"/>
    <col min="2" max="2" width="17.7109375" style="2" customWidth="1"/>
    <col min="3" max="3" width="19" style="2" customWidth="1"/>
    <col min="4" max="4" width="12.7109375" style="2" customWidth="1"/>
    <col min="5" max="5" width="14.85546875" style="2" customWidth="1"/>
    <col min="6" max="6" width="11.140625" style="2" customWidth="1"/>
    <col min="7" max="7" width="11.42578125" style="2" customWidth="1"/>
    <col min="8" max="8" width="11.5703125" style="2" customWidth="1"/>
    <col min="9" max="9" width="12.7109375" style="2" customWidth="1"/>
    <col min="10" max="16384" width="9.140625" style="2"/>
  </cols>
  <sheetData>
    <row r="2" spans="1:9" s="1" customFormat="1" ht="64.900000000000006" customHeight="1" x14ac:dyDescent="0.25">
      <c r="A2" s="1774" t="s">
        <v>2448</v>
      </c>
      <c r="B2" s="1774"/>
      <c r="C2" s="1774"/>
      <c r="D2" s="1774"/>
      <c r="E2" s="1774"/>
      <c r="F2" s="1774"/>
      <c r="G2" s="1774"/>
      <c r="H2" s="1774"/>
      <c r="I2" s="1774"/>
    </row>
    <row r="4" spans="1:9" x14ac:dyDescent="0.25">
      <c r="A4" s="2" t="s">
        <v>683</v>
      </c>
    </row>
    <row r="5" spans="1:9" ht="17.25" thickBot="1" x14ac:dyDescent="0.3"/>
    <row r="6" spans="1:9" x14ac:dyDescent="0.25">
      <c r="A6" s="1791"/>
      <c r="B6" s="1840" t="s">
        <v>25</v>
      </c>
      <c r="C6" s="1841"/>
      <c r="D6" s="1841"/>
      <c r="E6" s="1841"/>
      <c r="F6" s="1841"/>
      <c r="G6" s="1841"/>
      <c r="H6" s="1841"/>
      <c r="I6" s="1842"/>
    </row>
    <row r="7" spans="1:9" ht="135" x14ac:dyDescent="0.25">
      <c r="A7" s="1792"/>
      <c r="B7" s="942" t="s">
        <v>22</v>
      </c>
      <c r="C7" s="1023" t="s">
        <v>16</v>
      </c>
      <c r="D7" s="943" t="s">
        <v>17</v>
      </c>
      <c r="E7" s="943" t="s">
        <v>14</v>
      </c>
      <c r="F7" s="943" t="s">
        <v>4</v>
      </c>
      <c r="G7" s="943" t="s">
        <v>5</v>
      </c>
      <c r="H7" s="943" t="s">
        <v>6</v>
      </c>
      <c r="I7" s="944" t="s">
        <v>7</v>
      </c>
    </row>
    <row r="8" spans="1:9" ht="31.5" x14ac:dyDescent="0.25">
      <c r="A8" s="3"/>
      <c r="B8" s="931">
        <v>1</v>
      </c>
      <c r="C8" s="932" t="s">
        <v>24</v>
      </c>
      <c r="D8" s="932">
        <v>3</v>
      </c>
      <c r="E8" s="932" t="s">
        <v>18</v>
      </c>
      <c r="F8" s="932">
        <v>5</v>
      </c>
      <c r="G8" s="932" t="s">
        <v>19</v>
      </c>
      <c r="H8" s="932" t="s">
        <v>20</v>
      </c>
      <c r="I8" s="933" t="s">
        <v>21</v>
      </c>
    </row>
    <row r="9" spans="1:9" s="1" customFormat="1" x14ac:dyDescent="0.25">
      <c r="A9" s="7" t="s">
        <v>0</v>
      </c>
      <c r="B9" s="1066">
        <f>B10</f>
        <v>6</v>
      </c>
      <c r="C9" s="1111">
        <f t="shared" ref="C9:I9" si="0">C10</f>
        <v>3.7735849056603772E-2</v>
      </c>
      <c r="D9" s="1111"/>
      <c r="E9" s="1111"/>
      <c r="F9" s="1111"/>
      <c r="G9" s="1111">
        <f t="shared" si="0"/>
        <v>48.23</v>
      </c>
      <c r="H9" s="1111">
        <f t="shared" si="0"/>
        <v>11.62</v>
      </c>
      <c r="I9" s="963">
        <f t="shared" si="0"/>
        <v>59.849999999999994</v>
      </c>
    </row>
    <row r="10" spans="1:9" s="1" customFormat="1" x14ac:dyDescent="0.25">
      <c r="A10" s="350"/>
      <c r="B10" s="935">
        <f>B12</f>
        <v>6</v>
      </c>
      <c r="C10" s="1002">
        <f>C12</f>
        <v>3.7735849056603772E-2</v>
      </c>
      <c r="D10" s="982"/>
      <c r="E10" s="982"/>
      <c r="F10" s="982"/>
      <c r="G10" s="982">
        <f t="shared" ref="G10:I10" si="1">G12</f>
        <v>48.23</v>
      </c>
      <c r="H10" s="982">
        <f t="shared" si="1"/>
        <v>11.62</v>
      </c>
      <c r="I10" s="983">
        <f t="shared" si="1"/>
        <v>59.849999999999994</v>
      </c>
    </row>
    <row r="11" spans="1:9" ht="49.5" x14ac:dyDescent="0.25">
      <c r="A11" s="985" t="s">
        <v>9</v>
      </c>
      <c r="B11" s="978"/>
      <c r="C11" s="976"/>
      <c r="D11" s="972"/>
      <c r="E11" s="972"/>
      <c r="F11" s="972"/>
      <c r="G11" s="972"/>
      <c r="H11" s="972"/>
      <c r="I11" s="973"/>
    </row>
    <row r="12" spans="1:9" ht="17.25" thickBot="1" x14ac:dyDescent="0.3">
      <c r="A12" s="351" t="s">
        <v>685</v>
      </c>
      <c r="B12" s="1371">
        <v>6</v>
      </c>
      <c r="C12" s="1372">
        <f>B12/159</f>
        <v>3.7735849056603772E-2</v>
      </c>
      <c r="D12" s="278">
        <v>1278</v>
      </c>
      <c r="E12" s="278">
        <f>C12*D12</f>
        <v>48.226415094339622</v>
      </c>
      <c r="F12" s="1373">
        <v>1</v>
      </c>
      <c r="G12" s="278">
        <f>ROUND(E12*F12,2)</f>
        <v>48.23</v>
      </c>
      <c r="H12" s="278">
        <f>ROUND(G12*0.2409,2)</f>
        <v>11.62</v>
      </c>
      <c r="I12" s="1267">
        <f>G12+H12</f>
        <v>59.849999999999994</v>
      </c>
    </row>
    <row r="15" spans="1:9" x14ac:dyDescent="0.25">
      <c r="A15" s="2" t="s">
        <v>168</v>
      </c>
    </row>
    <row r="17" spans="1:1" x14ac:dyDescent="0.25">
      <c r="A17" s="2" t="s">
        <v>2043</v>
      </c>
    </row>
    <row r="18" spans="1:1" x14ac:dyDescent="0.25">
      <c r="A18" s="2" t="s">
        <v>2044</v>
      </c>
    </row>
  </sheetData>
  <mergeCells count="3">
    <mergeCell ref="A2:I2"/>
    <mergeCell ref="A6:A7"/>
    <mergeCell ref="B6:I6"/>
  </mergeCells>
  <pageMargins left="0.70866141732283472" right="0.70866141732283472" top="0.74803149606299213" bottom="0.74803149606299213" header="0.31496062992125984" footer="0.31496062992125984"/>
  <pageSetup paperSize="9" scale="4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B508C-7F8E-46A3-9831-E43EEF1A47B0}">
  <sheetPr>
    <tabColor theme="7" tint="0.79998168889431442"/>
  </sheetPr>
  <dimension ref="A2:Q219"/>
  <sheetViews>
    <sheetView zoomScale="70" zoomScaleNormal="70" workbookViewId="0">
      <selection activeCell="W10" sqref="W10"/>
    </sheetView>
  </sheetViews>
  <sheetFormatPr defaultColWidth="9.140625" defaultRowHeight="16.5" x14ac:dyDescent="0.25"/>
  <cols>
    <col min="1" max="1" width="42.7109375" style="564" customWidth="1"/>
    <col min="2" max="2" width="17.7109375" style="1272" customWidth="1"/>
    <col min="3" max="3" width="19.85546875" style="1272" customWidth="1"/>
    <col min="4" max="4" width="13.85546875" style="1272" customWidth="1"/>
    <col min="5" max="5" width="16.85546875" style="1272" customWidth="1"/>
    <col min="6" max="6" width="12.140625" style="1272" customWidth="1"/>
    <col min="7" max="9" width="15.7109375" style="1272" customWidth="1"/>
    <col min="10" max="10" width="17.7109375" style="564" customWidth="1"/>
    <col min="11" max="11" width="19" style="564" customWidth="1"/>
    <col min="12" max="12" width="12.7109375" style="564" customWidth="1"/>
    <col min="13" max="13" width="16.7109375" style="564" customWidth="1"/>
    <col min="14" max="14" width="14.85546875" style="564" customWidth="1"/>
    <col min="15" max="17" width="20.140625" style="564" customWidth="1"/>
    <col min="18" max="16384" width="9.140625" style="564"/>
  </cols>
  <sheetData>
    <row r="2" spans="1:17" s="565" customFormat="1" ht="48.75" customHeight="1" x14ac:dyDescent="0.25">
      <c r="A2" s="1853" t="s">
        <v>2448</v>
      </c>
      <c r="B2" s="1853"/>
      <c r="C2" s="1853"/>
      <c r="D2" s="1853"/>
      <c r="E2" s="1853"/>
      <c r="F2" s="1853"/>
      <c r="G2" s="1853"/>
      <c r="H2" s="1853"/>
      <c r="I2" s="1853"/>
      <c r="J2" s="1853"/>
      <c r="K2" s="1853"/>
      <c r="L2" s="1853"/>
      <c r="M2" s="1853"/>
      <c r="N2" s="1853"/>
      <c r="O2" s="1853"/>
      <c r="P2" s="1853"/>
      <c r="Q2" s="1853"/>
    </row>
    <row r="4" spans="1:17" x14ac:dyDescent="0.25">
      <c r="A4" s="564" t="s">
        <v>2254</v>
      </c>
      <c r="M4" s="1382"/>
      <c r="N4" s="1382"/>
      <c r="O4" s="1382"/>
      <c r="P4" s="1382"/>
      <c r="Q4" s="1382"/>
    </row>
    <row r="5" spans="1:17" ht="17.25" thickBot="1" x14ac:dyDescent="0.3"/>
    <row r="6" spans="1:17" ht="24" customHeight="1" x14ac:dyDescent="0.25">
      <c r="A6" s="1897"/>
      <c r="B6" s="1874" t="s">
        <v>23</v>
      </c>
      <c r="C6" s="1875"/>
      <c r="D6" s="1875"/>
      <c r="E6" s="1875"/>
      <c r="F6" s="1875"/>
      <c r="G6" s="1875"/>
      <c r="H6" s="1875"/>
      <c r="I6" s="1876"/>
      <c r="J6" s="1874" t="s">
        <v>25</v>
      </c>
      <c r="K6" s="1875"/>
      <c r="L6" s="1875"/>
      <c r="M6" s="1875"/>
      <c r="N6" s="1875"/>
      <c r="O6" s="1875"/>
      <c r="P6" s="1875"/>
      <c r="Q6" s="1876"/>
    </row>
    <row r="7" spans="1:17" ht="162" customHeight="1" x14ac:dyDescent="0.25">
      <c r="A7" s="1898"/>
      <c r="B7" s="567" t="s">
        <v>22</v>
      </c>
      <c r="C7" s="1375" t="s">
        <v>16</v>
      </c>
      <c r="D7" s="1375" t="s">
        <v>17</v>
      </c>
      <c r="E7" s="1375" t="s">
        <v>14</v>
      </c>
      <c r="F7" s="1375" t="s">
        <v>4</v>
      </c>
      <c r="G7" s="1375" t="s">
        <v>5</v>
      </c>
      <c r="H7" s="1375" t="s">
        <v>6</v>
      </c>
      <c r="I7" s="1376" t="s">
        <v>7</v>
      </c>
      <c r="J7" s="567" t="s">
        <v>22</v>
      </c>
      <c r="K7" s="1375" t="s">
        <v>16</v>
      </c>
      <c r="L7" s="1375" t="s">
        <v>17</v>
      </c>
      <c r="M7" s="1375" t="s">
        <v>14</v>
      </c>
      <c r="N7" s="1375" t="s">
        <v>4</v>
      </c>
      <c r="O7" s="1375" t="s">
        <v>5</v>
      </c>
      <c r="P7" s="1375" t="s">
        <v>6</v>
      </c>
      <c r="Q7" s="1376" t="s">
        <v>7</v>
      </c>
    </row>
    <row r="8" spans="1:17" ht="34.15" customHeight="1" x14ac:dyDescent="0.25">
      <c r="A8" s="1632"/>
      <c r="B8" s="570">
        <v>1</v>
      </c>
      <c r="C8" s="571" t="s">
        <v>24</v>
      </c>
      <c r="D8" s="571">
        <v>3</v>
      </c>
      <c r="E8" s="571" t="s">
        <v>18</v>
      </c>
      <c r="F8" s="571">
        <v>5</v>
      </c>
      <c r="G8" s="571" t="s">
        <v>19</v>
      </c>
      <c r="H8" s="571" t="s">
        <v>20</v>
      </c>
      <c r="I8" s="572" t="s">
        <v>21</v>
      </c>
      <c r="J8" s="570">
        <v>1</v>
      </c>
      <c r="K8" s="571" t="s">
        <v>24</v>
      </c>
      <c r="L8" s="571">
        <v>3</v>
      </c>
      <c r="M8" s="571" t="s">
        <v>18</v>
      </c>
      <c r="N8" s="571">
        <v>5</v>
      </c>
      <c r="O8" s="571" t="s">
        <v>19</v>
      </c>
      <c r="P8" s="571" t="s">
        <v>20</v>
      </c>
      <c r="Q8" s="572" t="s">
        <v>21</v>
      </c>
    </row>
    <row r="9" spans="1:17" s="565" customFormat="1" ht="24" customHeight="1" x14ac:dyDescent="0.25">
      <c r="A9" s="1633" t="s">
        <v>0</v>
      </c>
      <c r="B9" s="1621">
        <f>B10+B45+B104+B119</f>
        <v>102356.91446023737</v>
      </c>
      <c r="C9" s="1616">
        <f>C10+C45+C104+C119</f>
        <v>643.7541789952038</v>
      </c>
      <c r="D9" s="1622"/>
      <c r="E9" s="1622"/>
      <c r="F9" s="1622"/>
      <c r="G9" s="1616">
        <f>G10+G45+G104+G119</f>
        <v>57731.799999999996</v>
      </c>
      <c r="H9" s="1616">
        <f>H10+H45+H104+H119</f>
        <v>13907.620000000003</v>
      </c>
      <c r="I9" s="1617">
        <f>I10+I45+I104+I119</f>
        <v>71639.419999999984</v>
      </c>
      <c r="J9" s="1621">
        <f>J10+J45+J104+J119</f>
        <v>302456.41699910135</v>
      </c>
      <c r="K9" s="1616">
        <f>K10+K45+K104+K119</f>
        <v>1902.2416163465491</v>
      </c>
      <c r="L9" s="1616"/>
      <c r="M9" s="1616"/>
      <c r="N9" s="1616"/>
      <c r="O9" s="1616">
        <f>O10+O45+O104+O119</f>
        <v>1134427.0400000003</v>
      </c>
      <c r="P9" s="1616">
        <f>P10+P45+P104+P119</f>
        <v>273283.50999999995</v>
      </c>
      <c r="Q9" s="1617">
        <f>Q10+Q45+Q104+Q119</f>
        <v>1407710.5499999998</v>
      </c>
    </row>
    <row r="10" spans="1:17" ht="49.5" x14ac:dyDescent="0.25">
      <c r="A10" s="1614" t="s">
        <v>11</v>
      </c>
      <c r="B10" s="1623">
        <f>SUM(B11:B44)</f>
        <v>7764.2564707264337</v>
      </c>
      <c r="C10" s="1624">
        <f>SUM(C11:C44)</f>
        <v>48.831801702681958</v>
      </c>
      <c r="D10" s="1625"/>
      <c r="E10" s="1625"/>
      <c r="F10" s="1625"/>
      <c r="G10" s="1624">
        <f>SUM(G11:G44)</f>
        <v>8347.85</v>
      </c>
      <c r="H10" s="1624">
        <f>SUM(H11:H44)</f>
        <v>2010.9999999999995</v>
      </c>
      <c r="I10" s="1626">
        <f>SUM(I11:I44)</f>
        <v>10358.85</v>
      </c>
      <c r="J10" s="1063">
        <f>SUM(J11:J44)</f>
        <v>21027.699120873356</v>
      </c>
      <c r="K10" s="1011">
        <f>SUM(K11:K44)</f>
        <v>132.24968000549282</v>
      </c>
      <c r="L10" s="1011"/>
      <c r="M10" s="1011"/>
      <c r="N10" s="1011"/>
      <c r="O10" s="1011">
        <f>SUM(O11:O44)</f>
        <v>130839.18999999999</v>
      </c>
      <c r="P10" s="1011">
        <f>SUM(P11:P44)</f>
        <v>31519.170000000006</v>
      </c>
      <c r="Q10" s="1012">
        <f>SUM(Q11:Q44)</f>
        <v>162358.35999999996</v>
      </c>
    </row>
    <row r="11" spans="1:17" x14ac:dyDescent="0.25">
      <c r="A11" s="1612" t="s">
        <v>2255</v>
      </c>
      <c r="B11" s="1627">
        <v>322.5324137931035</v>
      </c>
      <c r="C11" s="1406">
        <f t="shared" ref="C11" si="0">B11/159</f>
        <v>2.0285057471264372</v>
      </c>
      <c r="D11" s="1406">
        <v>1740</v>
      </c>
      <c r="E11" s="1406">
        <f>C11*D11</f>
        <v>3529.6000000000008</v>
      </c>
      <c r="F11" s="1618">
        <v>0.15</v>
      </c>
      <c r="G11" s="1406">
        <f>ROUND(E11*F11,2)</f>
        <v>529.44000000000005</v>
      </c>
      <c r="H11" s="1406">
        <f>ROUND(G11*0.2409,2)</f>
        <v>127.54</v>
      </c>
      <c r="I11" s="1409">
        <f>G11+H11</f>
        <v>656.98</v>
      </c>
      <c r="J11" s="1628">
        <v>201.03905172413795</v>
      </c>
      <c r="K11" s="1406">
        <f t="shared" ref="K11:K75" si="1">J11/159</f>
        <v>1.264396551724138</v>
      </c>
      <c r="L11" s="1406">
        <v>1740</v>
      </c>
      <c r="M11" s="1406">
        <f t="shared" ref="M11:M75" si="2">K11*L11</f>
        <v>2200.0500000000002</v>
      </c>
      <c r="N11" s="1618">
        <v>1</v>
      </c>
      <c r="O11" s="1406">
        <f>ROUND(M11*N11,2)</f>
        <v>2200.0500000000002</v>
      </c>
      <c r="P11" s="1406">
        <f>ROUND(O11*0.2409,2)</f>
        <v>529.99</v>
      </c>
      <c r="Q11" s="1409">
        <f>O11+P11</f>
        <v>2730.04</v>
      </c>
    </row>
    <row r="12" spans="1:17" x14ac:dyDescent="0.25">
      <c r="A12" s="1612" t="s">
        <v>2256</v>
      </c>
      <c r="B12" s="1627"/>
      <c r="C12" s="1406"/>
      <c r="D12" s="1406"/>
      <c r="E12" s="1406"/>
      <c r="F12" s="1618"/>
      <c r="G12" s="1406"/>
      <c r="H12" s="1406"/>
      <c r="I12" s="1409"/>
      <c r="J12" s="1628">
        <v>537.97</v>
      </c>
      <c r="K12" s="1406">
        <f t="shared" si="1"/>
        <v>3.3834591194968557</v>
      </c>
      <c r="L12" s="1406">
        <v>1590</v>
      </c>
      <c r="M12" s="1406">
        <f t="shared" si="2"/>
        <v>5379.7000000000007</v>
      </c>
      <c r="N12" s="1618">
        <v>0.5</v>
      </c>
      <c r="O12" s="1406">
        <f t="shared" ref="O12:O69" si="3">ROUND(M12*N12,2)</f>
        <v>2689.85</v>
      </c>
      <c r="P12" s="1406">
        <f t="shared" ref="P12:P69" si="4">ROUND(O12*0.2409,2)</f>
        <v>647.98</v>
      </c>
      <c r="Q12" s="1409">
        <f t="shared" ref="Q12:Q69" si="5">O12+P12</f>
        <v>3337.83</v>
      </c>
    </row>
    <row r="13" spans="1:17" x14ac:dyDescent="0.25">
      <c r="A13" s="1612" t="s">
        <v>2257</v>
      </c>
      <c r="B13" s="1627"/>
      <c r="C13" s="1406"/>
      <c r="D13" s="1406"/>
      <c r="E13" s="1406"/>
      <c r="F13" s="1618"/>
      <c r="G13" s="1406"/>
      <c r="H13" s="1406"/>
      <c r="I13" s="1409"/>
      <c r="J13" s="1628">
        <v>503.18399999999997</v>
      </c>
      <c r="K13" s="1406">
        <f t="shared" si="1"/>
        <v>3.1646792452830188</v>
      </c>
      <c r="L13" s="1406">
        <v>1590</v>
      </c>
      <c r="M13" s="1406">
        <f t="shared" si="2"/>
        <v>5031.84</v>
      </c>
      <c r="N13" s="1618">
        <v>0.5</v>
      </c>
      <c r="O13" s="1406">
        <f t="shared" si="3"/>
        <v>2515.92</v>
      </c>
      <c r="P13" s="1406">
        <f t="shared" si="4"/>
        <v>606.09</v>
      </c>
      <c r="Q13" s="1409">
        <f t="shared" si="5"/>
        <v>3122.01</v>
      </c>
    </row>
    <row r="14" spans="1:17" x14ac:dyDescent="0.25">
      <c r="A14" s="1612" t="s">
        <v>2258</v>
      </c>
      <c r="B14" s="1627"/>
      <c r="C14" s="1406"/>
      <c r="D14" s="1406"/>
      <c r="E14" s="1406"/>
      <c r="F14" s="1618"/>
      <c r="G14" s="1406"/>
      <c r="H14" s="1406"/>
      <c r="I14" s="1409"/>
      <c r="J14" s="1628">
        <v>1006.3700000000001</v>
      </c>
      <c r="K14" s="1406">
        <f t="shared" si="1"/>
        <v>6.3293710691823906</v>
      </c>
      <c r="L14" s="1406">
        <v>1590</v>
      </c>
      <c r="M14" s="1406">
        <f t="shared" si="2"/>
        <v>10063.700000000001</v>
      </c>
      <c r="N14" s="1618">
        <v>0.5</v>
      </c>
      <c r="O14" s="1406">
        <f t="shared" si="3"/>
        <v>5031.8500000000004</v>
      </c>
      <c r="P14" s="1406">
        <f t="shared" si="4"/>
        <v>1212.17</v>
      </c>
      <c r="Q14" s="1409">
        <f t="shared" si="5"/>
        <v>6244.02</v>
      </c>
    </row>
    <row r="15" spans="1:17" ht="33" x14ac:dyDescent="0.25">
      <c r="A15" s="1612" t="s">
        <v>2259</v>
      </c>
      <c r="B15" s="1627">
        <v>1044.4685538461538</v>
      </c>
      <c r="C15" s="1406">
        <f t="shared" ref="C15:C76" si="6">B15/159</f>
        <v>6.5689846153846148</v>
      </c>
      <c r="D15" s="1406">
        <v>1625</v>
      </c>
      <c r="E15" s="1406">
        <f t="shared" ref="E15:E68" si="7">C15*D15</f>
        <v>10674.599999999999</v>
      </c>
      <c r="F15" s="1618">
        <v>0.05</v>
      </c>
      <c r="G15" s="1406">
        <f t="shared" ref="G15:G68" si="8">ROUND(E15*F15,2)</f>
        <v>533.73</v>
      </c>
      <c r="H15" s="1406">
        <f t="shared" ref="H15:H68" si="9">ROUND(G15*0.2409,2)</f>
        <v>128.58000000000001</v>
      </c>
      <c r="I15" s="1409">
        <f t="shared" ref="I15:I76" si="10">G15+H15</f>
        <v>662.31000000000006</v>
      </c>
      <c r="J15" s="1628">
        <v>2168.8627384615388</v>
      </c>
      <c r="K15" s="1406">
        <f t="shared" si="1"/>
        <v>13.640646153846156</v>
      </c>
      <c r="L15" s="1406">
        <v>1625</v>
      </c>
      <c r="M15" s="1406">
        <f t="shared" si="2"/>
        <v>22166.050000000003</v>
      </c>
      <c r="N15" s="1618">
        <v>0.4</v>
      </c>
      <c r="O15" s="1406">
        <f t="shared" si="3"/>
        <v>8866.42</v>
      </c>
      <c r="P15" s="1406">
        <f t="shared" si="4"/>
        <v>2135.92</v>
      </c>
      <c r="Q15" s="1409">
        <f t="shared" si="5"/>
        <v>11002.34</v>
      </c>
    </row>
    <row r="16" spans="1:17" ht="33" x14ac:dyDescent="0.25">
      <c r="A16" s="1612" t="s">
        <v>2259</v>
      </c>
      <c r="B16" s="1627"/>
      <c r="C16" s="1406"/>
      <c r="D16" s="1406"/>
      <c r="E16" s="1406"/>
      <c r="F16" s="1618"/>
      <c r="G16" s="1406"/>
      <c r="H16" s="1406"/>
      <c r="I16" s="1409"/>
      <c r="J16" s="1628">
        <v>497.65043076923081</v>
      </c>
      <c r="K16" s="1406">
        <f t="shared" si="1"/>
        <v>3.1298769230769232</v>
      </c>
      <c r="L16" s="1406">
        <v>1625</v>
      </c>
      <c r="M16" s="1406">
        <f t="shared" si="2"/>
        <v>5086.05</v>
      </c>
      <c r="N16" s="1618">
        <v>0.6</v>
      </c>
      <c r="O16" s="1406">
        <f t="shared" si="3"/>
        <v>3051.63</v>
      </c>
      <c r="P16" s="1406">
        <f t="shared" si="4"/>
        <v>735.14</v>
      </c>
      <c r="Q16" s="1409">
        <f t="shared" si="5"/>
        <v>3786.77</v>
      </c>
    </row>
    <row r="17" spans="1:17" ht="106.5" customHeight="1" x14ac:dyDescent="0.25">
      <c r="A17" s="1612" t="s">
        <v>2260</v>
      </c>
      <c r="B17" s="1627">
        <v>121.9536186770428</v>
      </c>
      <c r="C17" s="1406">
        <f t="shared" si="6"/>
        <v>0.76700389105058364</v>
      </c>
      <c r="D17" s="1406">
        <v>1285</v>
      </c>
      <c r="E17" s="1406">
        <f t="shared" si="7"/>
        <v>985.6</v>
      </c>
      <c r="F17" s="1618">
        <v>0.05</v>
      </c>
      <c r="G17" s="1406">
        <f t="shared" si="8"/>
        <v>49.28</v>
      </c>
      <c r="H17" s="1406">
        <f t="shared" si="9"/>
        <v>11.87</v>
      </c>
      <c r="I17" s="1409">
        <f t="shared" si="10"/>
        <v>61.15</v>
      </c>
      <c r="J17" s="1628">
        <v>53.416575875486373</v>
      </c>
      <c r="K17" s="1406">
        <f t="shared" si="1"/>
        <v>0.33595330739299606</v>
      </c>
      <c r="L17" s="1406">
        <v>1285</v>
      </c>
      <c r="M17" s="1406">
        <f t="shared" si="2"/>
        <v>431.69999999999993</v>
      </c>
      <c r="N17" s="1618">
        <v>0.9</v>
      </c>
      <c r="O17" s="1406">
        <f t="shared" si="3"/>
        <v>388.53</v>
      </c>
      <c r="P17" s="1406">
        <f t="shared" si="4"/>
        <v>93.6</v>
      </c>
      <c r="Q17" s="1409">
        <f t="shared" si="5"/>
        <v>482.13</v>
      </c>
    </row>
    <row r="18" spans="1:17" ht="106.5" customHeight="1" x14ac:dyDescent="0.25">
      <c r="A18" s="1612" t="s">
        <v>2260</v>
      </c>
      <c r="B18" s="1627">
        <v>75.936420233463025</v>
      </c>
      <c r="C18" s="1406">
        <f t="shared" si="6"/>
        <v>0.47758754863813224</v>
      </c>
      <c r="D18" s="1406">
        <v>1285</v>
      </c>
      <c r="E18" s="1406">
        <f t="shared" si="7"/>
        <v>613.69999999999993</v>
      </c>
      <c r="F18" s="1618">
        <v>0.1</v>
      </c>
      <c r="G18" s="1406">
        <f t="shared" si="8"/>
        <v>61.37</v>
      </c>
      <c r="H18" s="1406">
        <f t="shared" si="9"/>
        <v>14.78</v>
      </c>
      <c r="I18" s="1409">
        <f t="shared" si="10"/>
        <v>76.149999999999991</v>
      </c>
      <c r="J18" s="1628">
        <v>137.22669260700386</v>
      </c>
      <c r="K18" s="1406">
        <f t="shared" si="1"/>
        <v>0.8630609597924771</v>
      </c>
      <c r="L18" s="1406">
        <v>1285</v>
      </c>
      <c r="M18" s="1406">
        <f t="shared" si="2"/>
        <v>1109.0333333333331</v>
      </c>
      <c r="N18" s="1618">
        <v>0.6</v>
      </c>
      <c r="O18" s="1406">
        <f t="shared" si="3"/>
        <v>665.42</v>
      </c>
      <c r="P18" s="1406">
        <f t="shared" si="4"/>
        <v>160.30000000000001</v>
      </c>
      <c r="Q18" s="1409">
        <f t="shared" si="5"/>
        <v>825.72</v>
      </c>
    </row>
    <row r="19" spans="1:17" ht="106.5" customHeight="1" x14ac:dyDescent="0.25">
      <c r="A19" s="1612" t="s">
        <v>2260</v>
      </c>
      <c r="B19" s="1627">
        <v>224.85198443579765</v>
      </c>
      <c r="C19" s="1406">
        <f t="shared" si="6"/>
        <v>1.4141634241245136</v>
      </c>
      <c r="D19" s="1406">
        <v>1285</v>
      </c>
      <c r="E19" s="1406">
        <f t="shared" si="7"/>
        <v>1817.2</v>
      </c>
      <c r="F19" s="1618">
        <v>0.15</v>
      </c>
      <c r="G19" s="1406">
        <f t="shared" si="8"/>
        <v>272.58</v>
      </c>
      <c r="H19" s="1406">
        <f t="shared" si="9"/>
        <v>65.66</v>
      </c>
      <c r="I19" s="1409">
        <f t="shared" si="10"/>
        <v>338.24</v>
      </c>
      <c r="J19" s="1628">
        <v>402.57005836575871</v>
      </c>
      <c r="K19" s="1406">
        <f t="shared" si="1"/>
        <v>2.5318871595330736</v>
      </c>
      <c r="L19" s="1406">
        <v>1285</v>
      </c>
      <c r="M19" s="1406">
        <f t="shared" si="2"/>
        <v>3253.4749999999995</v>
      </c>
      <c r="N19" s="1618">
        <v>0.8</v>
      </c>
      <c r="O19" s="1406">
        <f t="shared" si="3"/>
        <v>2602.7800000000002</v>
      </c>
      <c r="P19" s="1406">
        <f t="shared" si="4"/>
        <v>627.01</v>
      </c>
      <c r="Q19" s="1409">
        <f t="shared" si="5"/>
        <v>3229.79</v>
      </c>
    </row>
    <row r="20" spans="1:17" ht="106.5" customHeight="1" x14ac:dyDescent="0.25">
      <c r="A20" s="1612" t="s">
        <v>2260</v>
      </c>
      <c r="B20" s="1627">
        <v>22.389922178988328</v>
      </c>
      <c r="C20" s="1406">
        <f t="shared" si="6"/>
        <v>0.1408171206225681</v>
      </c>
      <c r="D20" s="1406">
        <v>1285</v>
      </c>
      <c r="E20" s="1406">
        <f t="shared" si="7"/>
        <v>180.95000000000002</v>
      </c>
      <c r="F20" s="1618">
        <v>0.2</v>
      </c>
      <c r="G20" s="1406">
        <f t="shared" si="8"/>
        <v>36.19</v>
      </c>
      <c r="H20" s="1406">
        <f t="shared" si="9"/>
        <v>8.7200000000000006</v>
      </c>
      <c r="I20" s="1409">
        <f t="shared" si="10"/>
        <v>44.91</v>
      </c>
      <c r="J20" s="1628">
        <v>326.49237354085597</v>
      </c>
      <c r="K20" s="1406">
        <f t="shared" si="1"/>
        <v>2.0534111543450062</v>
      </c>
      <c r="L20" s="1406">
        <v>1285</v>
      </c>
      <c r="M20" s="1406">
        <f t="shared" si="2"/>
        <v>2638.6333333333328</v>
      </c>
      <c r="N20" s="1618">
        <v>0.9</v>
      </c>
      <c r="O20" s="1406">
        <f t="shared" si="3"/>
        <v>2374.77</v>
      </c>
      <c r="P20" s="1406">
        <f t="shared" si="4"/>
        <v>572.08000000000004</v>
      </c>
      <c r="Q20" s="1409">
        <f t="shared" si="5"/>
        <v>2946.85</v>
      </c>
    </row>
    <row r="21" spans="1:17" ht="106.5" customHeight="1" x14ac:dyDescent="0.25">
      <c r="A21" s="1612" t="s">
        <v>2260</v>
      </c>
      <c r="B21" s="1627"/>
      <c r="C21" s="1406"/>
      <c r="D21" s="1406"/>
      <c r="E21" s="1406"/>
      <c r="F21" s="1618"/>
      <c r="G21" s="1406"/>
      <c r="H21" s="1406"/>
      <c r="I21" s="1409"/>
      <c r="J21" s="1628">
        <v>90.131346303501928</v>
      </c>
      <c r="K21" s="1406">
        <f t="shared" si="1"/>
        <v>0.56686381322957191</v>
      </c>
      <c r="L21" s="1406">
        <v>1285</v>
      </c>
      <c r="M21" s="1406">
        <f t="shared" si="2"/>
        <v>728.42</v>
      </c>
      <c r="N21" s="1618">
        <v>1</v>
      </c>
      <c r="O21" s="1406">
        <f t="shared" si="3"/>
        <v>728.42</v>
      </c>
      <c r="P21" s="1406">
        <f t="shared" si="4"/>
        <v>175.48</v>
      </c>
      <c r="Q21" s="1409">
        <f t="shared" si="5"/>
        <v>903.9</v>
      </c>
    </row>
    <row r="22" spans="1:17" ht="36.75" customHeight="1" x14ac:dyDescent="0.25">
      <c r="A22" s="1612" t="s">
        <v>2261</v>
      </c>
      <c r="B22" s="1627">
        <v>783.55200000000002</v>
      </c>
      <c r="C22" s="1406">
        <f t="shared" si="6"/>
        <v>4.9279999999999999</v>
      </c>
      <c r="D22" s="1406">
        <v>1050</v>
      </c>
      <c r="E22" s="1406">
        <f t="shared" si="7"/>
        <v>5174.3999999999996</v>
      </c>
      <c r="F22" s="1618">
        <v>0.05</v>
      </c>
      <c r="G22" s="1406">
        <f t="shared" si="8"/>
        <v>258.72000000000003</v>
      </c>
      <c r="H22" s="1406">
        <f t="shared" si="9"/>
        <v>62.33</v>
      </c>
      <c r="I22" s="1409">
        <f t="shared" si="10"/>
        <v>321.05</v>
      </c>
      <c r="J22" s="1628">
        <v>412.73371428571426</v>
      </c>
      <c r="K22" s="1406">
        <f t="shared" si="1"/>
        <v>2.5958095238095238</v>
      </c>
      <c r="L22" s="1406">
        <v>1050</v>
      </c>
      <c r="M22" s="1406">
        <f t="shared" si="2"/>
        <v>2725.6</v>
      </c>
      <c r="N22" s="1618">
        <v>0.4</v>
      </c>
      <c r="O22" s="1406">
        <f t="shared" si="3"/>
        <v>1090.24</v>
      </c>
      <c r="P22" s="1406">
        <f t="shared" si="4"/>
        <v>262.64</v>
      </c>
      <c r="Q22" s="1409">
        <f t="shared" si="5"/>
        <v>1352.88</v>
      </c>
    </row>
    <row r="23" spans="1:17" ht="36.75" customHeight="1" x14ac:dyDescent="0.25">
      <c r="A23" s="1612" t="s">
        <v>2261</v>
      </c>
      <c r="B23" s="1627">
        <v>572.89971428571425</v>
      </c>
      <c r="C23" s="1406">
        <f t="shared" si="6"/>
        <v>3.6031428571428568</v>
      </c>
      <c r="D23" s="1406">
        <v>1050</v>
      </c>
      <c r="E23" s="1406">
        <f t="shared" si="7"/>
        <v>3783.2999999999997</v>
      </c>
      <c r="F23" s="1618">
        <v>0.1</v>
      </c>
      <c r="G23" s="1406">
        <f t="shared" si="8"/>
        <v>378.33</v>
      </c>
      <c r="H23" s="1406">
        <f t="shared" si="9"/>
        <v>91.14</v>
      </c>
      <c r="I23" s="1409">
        <f t="shared" si="10"/>
        <v>469.46999999999997</v>
      </c>
      <c r="J23" s="1628">
        <v>1295.1534285714283</v>
      </c>
      <c r="K23" s="1406">
        <f t="shared" si="1"/>
        <v>8.1456190476190464</v>
      </c>
      <c r="L23" s="1406">
        <v>1050</v>
      </c>
      <c r="M23" s="1406">
        <f t="shared" si="2"/>
        <v>8552.9</v>
      </c>
      <c r="N23" s="1618">
        <v>0.6</v>
      </c>
      <c r="O23" s="1406">
        <f t="shared" si="3"/>
        <v>5131.74</v>
      </c>
      <c r="P23" s="1406">
        <f t="shared" si="4"/>
        <v>1236.24</v>
      </c>
      <c r="Q23" s="1409">
        <f t="shared" si="5"/>
        <v>6367.98</v>
      </c>
    </row>
    <row r="24" spans="1:17" ht="36.75" customHeight="1" x14ac:dyDescent="0.25">
      <c r="A24" s="1612" t="s">
        <v>2261</v>
      </c>
      <c r="B24" s="1627">
        <v>778.19142857142856</v>
      </c>
      <c r="C24" s="1406">
        <f t="shared" si="6"/>
        <v>4.8942857142857141</v>
      </c>
      <c r="D24" s="1406">
        <v>1050</v>
      </c>
      <c r="E24" s="1406">
        <f t="shared" si="7"/>
        <v>5139</v>
      </c>
      <c r="F24" s="1618">
        <v>0.15</v>
      </c>
      <c r="G24" s="1406">
        <f t="shared" si="8"/>
        <v>770.85</v>
      </c>
      <c r="H24" s="1406">
        <f t="shared" si="9"/>
        <v>185.7</v>
      </c>
      <c r="I24" s="1409">
        <f t="shared" si="10"/>
        <v>956.55</v>
      </c>
      <c r="J24" s="1628">
        <v>1502.0919285714285</v>
      </c>
      <c r="K24" s="1406">
        <f t="shared" si="1"/>
        <v>9.4471190476190472</v>
      </c>
      <c r="L24" s="1406">
        <v>1050</v>
      </c>
      <c r="M24" s="1406">
        <f t="shared" si="2"/>
        <v>9919.4750000000004</v>
      </c>
      <c r="N24" s="1618">
        <v>0.8</v>
      </c>
      <c r="O24" s="1406">
        <f t="shared" si="3"/>
        <v>7935.58</v>
      </c>
      <c r="P24" s="1406">
        <f t="shared" si="4"/>
        <v>1911.68</v>
      </c>
      <c r="Q24" s="1409">
        <f t="shared" si="5"/>
        <v>9847.26</v>
      </c>
    </row>
    <row r="25" spans="1:17" ht="36.75" customHeight="1" x14ac:dyDescent="0.25">
      <c r="A25" s="1612" t="s">
        <v>2261</v>
      </c>
      <c r="B25" s="1627">
        <v>1043.7365714285716</v>
      </c>
      <c r="C25" s="1406">
        <f t="shared" si="6"/>
        <v>6.5643809523809535</v>
      </c>
      <c r="D25" s="1406">
        <v>1050</v>
      </c>
      <c r="E25" s="1406">
        <f t="shared" si="7"/>
        <v>6892.6000000000013</v>
      </c>
      <c r="F25" s="1618">
        <v>0.2</v>
      </c>
      <c r="G25" s="1406">
        <f t="shared" si="8"/>
        <v>1378.52</v>
      </c>
      <c r="H25" s="1406">
        <f t="shared" si="9"/>
        <v>332.09</v>
      </c>
      <c r="I25" s="1409">
        <f t="shared" si="10"/>
        <v>1710.61</v>
      </c>
      <c r="J25" s="1628">
        <v>2187.1636190476192</v>
      </c>
      <c r="K25" s="1406">
        <f t="shared" si="1"/>
        <v>13.755746031746034</v>
      </c>
      <c r="L25" s="1406">
        <v>1050</v>
      </c>
      <c r="M25" s="1406">
        <f t="shared" si="2"/>
        <v>14443.533333333335</v>
      </c>
      <c r="N25" s="1618">
        <v>0.9</v>
      </c>
      <c r="O25" s="1406">
        <f t="shared" si="3"/>
        <v>12999.18</v>
      </c>
      <c r="P25" s="1406">
        <f t="shared" si="4"/>
        <v>3131.5</v>
      </c>
      <c r="Q25" s="1409">
        <f t="shared" si="5"/>
        <v>16130.68</v>
      </c>
    </row>
    <row r="26" spans="1:17" ht="36.75" customHeight="1" x14ac:dyDescent="0.25">
      <c r="A26" s="1612" t="s">
        <v>2261</v>
      </c>
      <c r="B26" s="1627"/>
      <c r="C26" s="1406"/>
      <c r="D26" s="1406"/>
      <c r="E26" s="1406"/>
      <c r="F26" s="1618"/>
      <c r="G26" s="1406"/>
      <c r="H26" s="1406"/>
      <c r="I26" s="1409"/>
      <c r="J26" s="1628">
        <v>2691.1870571428576</v>
      </c>
      <c r="K26" s="1406">
        <f t="shared" si="1"/>
        <v>16.925704761904765</v>
      </c>
      <c r="L26" s="1406">
        <v>1050</v>
      </c>
      <c r="M26" s="1406">
        <f t="shared" si="2"/>
        <v>17771.990000000002</v>
      </c>
      <c r="N26" s="1618">
        <v>1</v>
      </c>
      <c r="O26" s="1406">
        <f t="shared" si="3"/>
        <v>17771.990000000002</v>
      </c>
      <c r="P26" s="1406">
        <f t="shared" si="4"/>
        <v>4281.2700000000004</v>
      </c>
      <c r="Q26" s="1409">
        <f t="shared" si="5"/>
        <v>22053.260000000002</v>
      </c>
    </row>
    <row r="27" spans="1:17" ht="54.75" customHeight="1" x14ac:dyDescent="0.25">
      <c r="A27" s="1612" t="s">
        <v>2262</v>
      </c>
      <c r="B27" s="1627">
        <v>13.81573033707865</v>
      </c>
      <c r="C27" s="1406">
        <f t="shared" si="6"/>
        <v>8.689138576779025E-2</v>
      </c>
      <c r="D27" s="1406">
        <v>1335</v>
      </c>
      <c r="E27" s="1406">
        <f t="shared" si="7"/>
        <v>115.99999999999999</v>
      </c>
      <c r="F27" s="1618">
        <v>0.15</v>
      </c>
      <c r="G27" s="1406">
        <f t="shared" si="8"/>
        <v>17.399999999999999</v>
      </c>
      <c r="H27" s="1406">
        <f t="shared" si="9"/>
        <v>4.1900000000000004</v>
      </c>
      <c r="I27" s="1409">
        <f t="shared" si="10"/>
        <v>21.59</v>
      </c>
      <c r="J27" s="1628">
        <v>153.68808988764047</v>
      </c>
      <c r="K27" s="1406">
        <f t="shared" si="1"/>
        <v>0.96659176029962557</v>
      </c>
      <c r="L27" s="1406">
        <v>1335</v>
      </c>
      <c r="M27" s="1406">
        <f t="shared" si="2"/>
        <v>1290.4000000000001</v>
      </c>
      <c r="N27" s="1618">
        <v>1</v>
      </c>
      <c r="O27" s="1406">
        <f t="shared" si="3"/>
        <v>1290.4000000000001</v>
      </c>
      <c r="P27" s="1406">
        <f t="shared" si="4"/>
        <v>310.86</v>
      </c>
      <c r="Q27" s="1409">
        <f t="shared" si="5"/>
        <v>1601.2600000000002</v>
      </c>
    </row>
    <row r="28" spans="1:17" ht="36.75" customHeight="1" x14ac:dyDescent="0.25">
      <c r="A28" s="1612" t="s">
        <v>2263</v>
      </c>
      <c r="B28" s="1627">
        <v>186.44842105263157</v>
      </c>
      <c r="C28" s="1406">
        <f t="shared" si="6"/>
        <v>1.1726315789473685</v>
      </c>
      <c r="D28" s="1406">
        <v>1425</v>
      </c>
      <c r="E28" s="1406">
        <f t="shared" si="7"/>
        <v>1671</v>
      </c>
      <c r="F28" s="1618">
        <v>0.05</v>
      </c>
      <c r="G28" s="1406">
        <f t="shared" si="8"/>
        <v>83.55</v>
      </c>
      <c r="H28" s="1406">
        <f t="shared" si="9"/>
        <v>20.13</v>
      </c>
      <c r="I28" s="1409">
        <f t="shared" si="10"/>
        <v>103.67999999999999</v>
      </c>
      <c r="J28" s="1628">
        <v>99.098842105263145</v>
      </c>
      <c r="K28" s="1406">
        <f t="shared" si="1"/>
        <v>0.62326315789473674</v>
      </c>
      <c r="L28" s="1406">
        <v>1425</v>
      </c>
      <c r="M28" s="1406">
        <f t="shared" si="2"/>
        <v>888.14999999999986</v>
      </c>
      <c r="N28" s="1618">
        <v>0.4</v>
      </c>
      <c r="O28" s="1406">
        <f t="shared" si="3"/>
        <v>355.26</v>
      </c>
      <c r="P28" s="1406">
        <f t="shared" si="4"/>
        <v>85.58</v>
      </c>
      <c r="Q28" s="1409">
        <f t="shared" si="5"/>
        <v>440.84</v>
      </c>
    </row>
    <row r="29" spans="1:17" ht="36.75" customHeight="1" x14ac:dyDescent="0.25">
      <c r="A29" s="1612" t="s">
        <v>2263</v>
      </c>
      <c r="B29" s="1627">
        <v>184.13873684210526</v>
      </c>
      <c r="C29" s="1406">
        <f t="shared" si="6"/>
        <v>1.1581052631578947</v>
      </c>
      <c r="D29" s="1406">
        <v>1425</v>
      </c>
      <c r="E29" s="1406">
        <f t="shared" si="7"/>
        <v>1650.3</v>
      </c>
      <c r="F29" s="1618">
        <v>0.1</v>
      </c>
      <c r="G29" s="1406">
        <f t="shared" si="8"/>
        <v>165.03</v>
      </c>
      <c r="H29" s="1406">
        <f t="shared" si="9"/>
        <v>39.76</v>
      </c>
      <c r="I29" s="1409">
        <f t="shared" si="10"/>
        <v>204.79</v>
      </c>
      <c r="J29" s="1628">
        <v>372.67368421052635</v>
      </c>
      <c r="K29" s="1406">
        <f t="shared" si="1"/>
        <v>2.3438596491228072</v>
      </c>
      <c r="L29" s="1406">
        <v>1425</v>
      </c>
      <c r="M29" s="1406">
        <f t="shared" si="2"/>
        <v>3340.0000000000005</v>
      </c>
      <c r="N29" s="1618">
        <v>0.6</v>
      </c>
      <c r="O29" s="1406">
        <f t="shared" si="3"/>
        <v>2004</v>
      </c>
      <c r="P29" s="1406">
        <f t="shared" si="4"/>
        <v>482.76</v>
      </c>
      <c r="Q29" s="1409">
        <f t="shared" si="5"/>
        <v>2486.7600000000002</v>
      </c>
    </row>
    <row r="30" spans="1:17" ht="36.75" customHeight="1" x14ac:dyDescent="0.25">
      <c r="A30" s="1612" t="s">
        <v>2263</v>
      </c>
      <c r="B30" s="1627">
        <v>241.07747368421053</v>
      </c>
      <c r="C30" s="1406">
        <f t="shared" si="6"/>
        <v>1.5162105263157895</v>
      </c>
      <c r="D30" s="1406">
        <v>1425</v>
      </c>
      <c r="E30" s="1406">
        <f t="shared" si="7"/>
        <v>2160.6</v>
      </c>
      <c r="F30" s="1618">
        <v>0.15</v>
      </c>
      <c r="G30" s="1406">
        <f t="shared" si="8"/>
        <v>324.08999999999997</v>
      </c>
      <c r="H30" s="1406">
        <f t="shared" si="9"/>
        <v>78.069999999999993</v>
      </c>
      <c r="I30" s="1409">
        <f t="shared" si="10"/>
        <v>402.15999999999997</v>
      </c>
      <c r="J30" s="1628">
        <v>543.80371052631574</v>
      </c>
      <c r="K30" s="1406">
        <f t="shared" si="1"/>
        <v>3.4201491228070173</v>
      </c>
      <c r="L30" s="1406">
        <v>1425</v>
      </c>
      <c r="M30" s="1406">
        <f t="shared" si="2"/>
        <v>4873.7124999999996</v>
      </c>
      <c r="N30" s="1618">
        <v>0.8</v>
      </c>
      <c r="O30" s="1406">
        <f t="shared" si="3"/>
        <v>3898.97</v>
      </c>
      <c r="P30" s="1406">
        <f t="shared" si="4"/>
        <v>939.26</v>
      </c>
      <c r="Q30" s="1409">
        <f t="shared" si="5"/>
        <v>4838.2299999999996</v>
      </c>
    </row>
    <row r="31" spans="1:17" ht="36.75" customHeight="1" x14ac:dyDescent="0.25">
      <c r="A31" s="1612" t="s">
        <v>2263</v>
      </c>
      <c r="B31" s="1627">
        <v>128.16515789473684</v>
      </c>
      <c r="C31" s="1406">
        <f t="shared" si="6"/>
        <v>0.80607017543859649</v>
      </c>
      <c r="D31" s="1406">
        <v>1425</v>
      </c>
      <c r="E31" s="1406">
        <f t="shared" si="7"/>
        <v>1148.6500000000001</v>
      </c>
      <c r="F31" s="1618">
        <v>0.2</v>
      </c>
      <c r="G31" s="1406">
        <f t="shared" si="8"/>
        <v>229.73</v>
      </c>
      <c r="H31" s="1406">
        <f t="shared" si="9"/>
        <v>55.34</v>
      </c>
      <c r="I31" s="1409">
        <f t="shared" si="10"/>
        <v>285.07</v>
      </c>
      <c r="J31" s="1628">
        <v>730.08088888888881</v>
      </c>
      <c r="K31" s="1406">
        <f t="shared" si="1"/>
        <v>4.5917037037037032</v>
      </c>
      <c r="L31" s="1406">
        <v>1425</v>
      </c>
      <c r="M31" s="1406">
        <f t="shared" si="2"/>
        <v>6543.177777777777</v>
      </c>
      <c r="N31" s="1618">
        <v>0.9</v>
      </c>
      <c r="O31" s="1406">
        <f t="shared" si="3"/>
        <v>5888.86</v>
      </c>
      <c r="P31" s="1406">
        <f t="shared" si="4"/>
        <v>1418.63</v>
      </c>
      <c r="Q31" s="1409">
        <f t="shared" si="5"/>
        <v>7307.49</v>
      </c>
    </row>
    <row r="32" spans="1:17" ht="36.75" customHeight="1" x14ac:dyDescent="0.25">
      <c r="A32" s="1612" t="s">
        <v>2263</v>
      </c>
      <c r="B32" s="1627"/>
      <c r="C32" s="1406"/>
      <c r="D32" s="1406"/>
      <c r="E32" s="1406"/>
      <c r="F32" s="1618"/>
      <c r="G32" s="1406"/>
      <c r="H32" s="1406"/>
      <c r="I32" s="1409"/>
      <c r="J32" s="1628">
        <v>149.82151578947369</v>
      </c>
      <c r="K32" s="1406">
        <f t="shared" si="1"/>
        <v>0.94227368421052637</v>
      </c>
      <c r="L32" s="1406">
        <v>1425</v>
      </c>
      <c r="M32" s="1406">
        <f t="shared" si="2"/>
        <v>1342.74</v>
      </c>
      <c r="N32" s="1618">
        <v>1</v>
      </c>
      <c r="O32" s="1406">
        <f t="shared" si="3"/>
        <v>1342.74</v>
      </c>
      <c r="P32" s="1406">
        <f t="shared" si="4"/>
        <v>323.47000000000003</v>
      </c>
      <c r="Q32" s="1409">
        <f t="shared" si="5"/>
        <v>1666.21</v>
      </c>
    </row>
    <row r="33" spans="1:17" ht="36.75" customHeight="1" x14ac:dyDescent="0.25">
      <c r="A33" s="1612" t="s">
        <v>2264</v>
      </c>
      <c r="B33" s="1627"/>
      <c r="C33" s="1406"/>
      <c r="D33" s="1406"/>
      <c r="E33" s="1406"/>
      <c r="F33" s="1618"/>
      <c r="G33" s="1406"/>
      <c r="H33" s="1406"/>
      <c r="I33" s="1409"/>
      <c r="J33" s="1628">
        <v>369.99043548387095</v>
      </c>
      <c r="K33" s="1406">
        <f t="shared" si="1"/>
        <v>2.3269838709677417</v>
      </c>
      <c r="L33" s="1406">
        <v>1550</v>
      </c>
      <c r="M33" s="1406">
        <f t="shared" si="2"/>
        <v>3606.8249999999998</v>
      </c>
      <c r="N33" s="1618">
        <v>0.4</v>
      </c>
      <c r="O33" s="1406">
        <f t="shared" si="3"/>
        <v>1442.73</v>
      </c>
      <c r="P33" s="1406">
        <f t="shared" si="4"/>
        <v>347.55</v>
      </c>
      <c r="Q33" s="1409">
        <f t="shared" si="5"/>
        <v>1790.28</v>
      </c>
    </row>
    <row r="34" spans="1:17" ht="36.75" customHeight="1" x14ac:dyDescent="0.25">
      <c r="A34" s="1612" t="s">
        <v>2264</v>
      </c>
      <c r="B34" s="1627">
        <v>199.41677419354841</v>
      </c>
      <c r="C34" s="1406">
        <f t="shared" si="6"/>
        <v>1.254193548387097</v>
      </c>
      <c r="D34" s="1406">
        <v>1550</v>
      </c>
      <c r="E34" s="1406">
        <f t="shared" si="7"/>
        <v>1944.0000000000002</v>
      </c>
      <c r="F34" s="1618">
        <v>0.05</v>
      </c>
      <c r="G34" s="1406">
        <f t="shared" si="8"/>
        <v>97.2</v>
      </c>
      <c r="H34" s="1406">
        <f t="shared" si="9"/>
        <v>23.42</v>
      </c>
      <c r="I34" s="1409">
        <f t="shared" si="10"/>
        <v>120.62</v>
      </c>
      <c r="J34" s="1628">
        <v>210.12961290322582</v>
      </c>
      <c r="K34" s="1406">
        <f t="shared" si="1"/>
        <v>1.3215698924731183</v>
      </c>
      <c r="L34" s="1406">
        <v>1550</v>
      </c>
      <c r="M34" s="1406">
        <f t="shared" si="2"/>
        <v>2048.4333333333334</v>
      </c>
      <c r="N34" s="1618">
        <v>0.6</v>
      </c>
      <c r="O34" s="1406">
        <f t="shared" si="3"/>
        <v>1229.06</v>
      </c>
      <c r="P34" s="1406">
        <f t="shared" si="4"/>
        <v>296.08</v>
      </c>
      <c r="Q34" s="1409">
        <f t="shared" si="5"/>
        <v>1525.1399999999999</v>
      </c>
    </row>
    <row r="35" spans="1:17" ht="36.75" customHeight="1" x14ac:dyDescent="0.25">
      <c r="A35" s="1612" t="s">
        <v>2265</v>
      </c>
      <c r="B35" s="1627">
        <v>106.01350318471337</v>
      </c>
      <c r="C35" s="1406">
        <f t="shared" si="6"/>
        <v>0.66675159235668791</v>
      </c>
      <c r="D35" s="1406">
        <v>785</v>
      </c>
      <c r="E35" s="1406">
        <f t="shared" si="7"/>
        <v>523.4</v>
      </c>
      <c r="F35" s="1618">
        <v>0.05</v>
      </c>
      <c r="G35" s="1406">
        <f t="shared" si="8"/>
        <v>26.17</v>
      </c>
      <c r="H35" s="1406">
        <f t="shared" si="9"/>
        <v>6.3</v>
      </c>
      <c r="I35" s="1409">
        <f t="shared" si="10"/>
        <v>32.47</v>
      </c>
      <c r="J35" s="1628">
        <v>138.16796178343952</v>
      </c>
      <c r="K35" s="1406">
        <f t="shared" si="1"/>
        <v>0.86898089171974546</v>
      </c>
      <c r="L35" s="1406">
        <v>785</v>
      </c>
      <c r="M35" s="1406">
        <f t="shared" si="2"/>
        <v>682.1500000000002</v>
      </c>
      <c r="N35" s="1618">
        <v>0.6</v>
      </c>
      <c r="O35" s="1406">
        <f t="shared" si="3"/>
        <v>409.29</v>
      </c>
      <c r="P35" s="1406">
        <f t="shared" si="4"/>
        <v>98.6</v>
      </c>
      <c r="Q35" s="1409">
        <f t="shared" si="5"/>
        <v>507.89</v>
      </c>
    </row>
    <row r="36" spans="1:17" ht="36.75" customHeight="1" x14ac:dyDescent="0.25">
      <c r="A36" s="1612" t="s">
        <v>2265</v>
      </c>
      <c r="B36" s="1627">
        <v>65.828025477707016</v>
      </c>
      <c r="C36" s="1406">
        <f t="shared" si="6"/>
        <v>0.41401273885350326</v>
      </c>
      <c r="D36" s="1406">
        <v>785</v>
      </c>
      <c r="E36" s="1406">
        <f t="shared" si="7"/>
        <v>325.00000000000006</v>
      </c>
      <c r="F36" s="1618">
        <v>0.1</v>
      </c>
      <c r="G36" s="1406">
        <f t="shared" si="8"/>
        <v>32.5</v>
      </c>
      <c r="H36" s="1406">
        <f t="shared" si="9"/>
        <v>7.83</v>
      </c>
      <c r="I36" s="1409">
        <f t="shared" si="10"/>
        <v>40.33</v>
      </c>
      <c r="J36" s="1628">
        <v>79.659506369426751</v>
      </c>
      <c r="K36" s="1406">
        <f t="shared" si="1"/>
        <v>0.50100318471337579</v>
      </c>
      <c r="L36" s="1406">
        <v>785</v>
      </c>
      <c r="M36" s="1406">
        <f t="shared" si="2"/>
        <v>393.28750000000002</v>
      </c>
      <c r="N36" s="1618">
        <v>0.8</v>
      </c>
      <c r="O36" s="1406">
        <f t="shared" si="3"/>
        <v>314.63</v>
      </c>
      <c r="P36" s="1406">
        <f t="shared" si="4"/>
        <v>75.790000000000006</v>
      </c>
      <c r="Q36" s="1409">
        <f t="shared" si="5"/>
        <v>390.42</v>
      </c>
    </row>
    <row r="37" spans="1:17" ht="36.75" customHeight="1" x14ac:dyDescent="0.25">
      <c r="A37" s="1612" t="s">
        <v>2265</v>
      </c>
      <c r="B37" s="1627">
        <v>71.985477707006382</v>
      </c>
      <c r="C37" s="1406">
        <f t="shared" si="6"/>
        <v>0.45273885350318477</v>
      </c>
      <c r="D37" s="1406">
        <v>785</v>
      </c>
      <c r="E37" s="1406">
        <f t="shared" si="7"/>
        <v>355.40000000000003</v>
      </c>
      <c r="F37" s="1618">
        <v>0.15</v>
      </c>
      <c r="G37" s="1406">
        <f t="shared" si="8"/>
        <v>53.31</v>
      </c>
      <c r="H37" s="1406">
        <f t="shared" si="9"/>
        <v>12.84</v>
      </c>
      <c r="I37" s="1409">
        <f t="shared" si="10"/>
        <v>66.150000000000006</v>
      </c>
      <c r="J37" s="1628">
        <v>91.058726114649687</v>
      </c>
      <c r="K37" s="1406">
        <f t="shared" si="1"/>
        <v>0.57269639065817413</v>
      </c>
      <c r="L37" s="1406">
        <v>785</v>
      </c>
      <c r="M37" s="1406">
        <f t="shared" si="2"/>
        <v>449.56666666666666</v>
      </c>
      <c r="N37" s="1618">
        <v>0.9</v>
      </c>
      <c r="O37" s="1406">
        <f t="shared" si="3"/>
        <v>404.61</v>
      </c>
      <c r="P37" s="1406">
        <f t="shared" si="4"/>
        <v>97.47</v>
      </c>
      <c r="Q37" s="1409">
        <f t="shared" si="5"/>
        <v>502.08000000000004</v>
      </c>
    </row>
    <row r="38" spans="1:17" ht="36.75" customHeight="1" x14ac:dyDescent="0.25">
      <c r="A38" s="1612" t="s">
        <v>2265</v>
      </c>
      <c r="B38" s="1627">
        <v>36.732038216560511</v>
      </c>
      <c r="C38" s="1406">
        <f t="shared" si="6"/>
        <v>0.23101910828025479</v>
      </c>
      <c r="D38" s="1406">
        <v>785</v>
      </c>
      <c r="E38" s="1406">
        <f t="shared" si="7"/>
        <v>181.35000000000002</v>
      </c>
      <c r="F38" s="1618">
        <v>0.2</v>
      </c>
      <c r="G38" s="1406">
        <f t="shared" si="8"/>
        <v>36.270000000000003</v>
      </c>
      <c r="H38" s="1406">
        <f t="shared" si="9"/>
        <v>8.74</v>
      </c>
      <c r="I38" s="1409">
        <f t="shared" si="10"/>
        <v>45.010000000000005</v>
      </c>
      <c r="J38" s="1628">
        <v>84.906000000000006</v>
      </c>
      <c r="K38" s="1406">
        <f t="shared" si="1"/>
        <v>0.53400000000000003</v>
      </c>
      <c r="L38" s="1406">
        <v>785</v>
      </c>
      <c r="M38" s="1406">
        <f t="shared" si="2"/>
        <v>419.19</v>
      </c>
      <c r="N38" s="1618">
        <v>1</v>
      </c>
      <c r="O38" s="1406">
        <f t="shared" si="3"/>
        <v>419.19</v>
      </c>
      <c r="P38" s="1406">
        <f t="shared" si="4"/>
        <v>100.98</v>
      </c>
      <c r="Q38" s="1409">
        <f t="shared" si="5"/>
        <v>520.16999999999996</v>
      </c>
    </row>
    <row r="39" spans="1:17" ht="36.75" customHeight="1" x14ac:dyDescent="0.25">
      <c r="A39" s="1612" t="s">
        <v>2266</v>
      </c>
      <c r="B39" s="1627">
        <v>298.29363636363632</v>
      </c>
      <c r="C39" s="1406">
        <f t="shared" si="6"/>
        <v>1.8760606060606058</v>
      </c>
      <c r="D39" s="1406">
        <v>1650</v>
      </c>
      <c r="E39" s="1406">
        <f t="shared" si="7"/>
        <v>3095.4999999999995</v>
      </c>
      <c r="F39" s="1618">
        <v>0.2</v>
      </c>
      <c r="G39" s="1406">
        <f t="shared" si="8"/>
        <v>619.1</v>
      </c>
      <c r="H39" s="1406">
        <f t="shared" si="9"/>
        <v>149.13999999999999</v>
      </c>
      <c r="I39" s="1409">
        <f t="shared" si="10"/>
        <v>768.24</v>
      </c>
      <c r="J39" s="1628">
        <v>959.70761818181813</v>
      </c>
      <c r="K39" s="1406">
        <f t="shared" si="1"/>
        <v>6.0358969696969691</v>
      </c>
      <c r="L39" s="1406">
        <v>1650</v>
      </c>
      <c r="M39" s="1406">
        <f t="shared" si="2"/>
        <v>9959.23</v>
      </c>
      <c r="N39" s="1618">
        <v>1</v>
      </c>
      <c r="O39" s="1406">
        <f t="shared" si="3"/>
        <v>9959.23</v>
      </c>
      <c r="P39" s="1406">
        <f t="shared" si="4"/>
        <v>2399.1799999999998</v>
      </c>
      <c r="Q39" s="1409">
        <f t="shared" si="5"/>
        <v>12358.41</v>
      </c>
    </row>
    <row r="40" spans="1:17" ht="36.75" customHeight="1" x14ac:dyDescent="0.25">
      <c r="A40" s="1612" t="s">
        <v>2267</v>
      </c>
      <c r="B40" s="1627">
        <v>183.00204918032787</v>
      </c>
      <c r="C40" s="1406">
        <f t="shared" si="6"/>
        <v>1.1509562841530054</v>
      </c>
      <c r="D40" s="1406">
        <v>1830</v>
      </c>
      <c r="E40" s="1406">
        <f t="shared" si="7"/>
        <v>2106.25</v>
      </c>
      <c r="F40" s="1618">
        <v>0.2</v>
      </c>
      <c r="G40" s="1406">
        <f t="shared" si="8"/>
        <v>421.25</v>
      </c>
      <c r="H40" s="1406">
        <f t="shared" si="9"/>
        <v>101.48</v>
      </c>
      <c r="I40" s="1409">
        <f t="shared" si="10"/>
        <v>522.73</v>
      </c>
      <c r="J40" s="1628">
        <v>503.25324590163933</v>
      </c>
      <c r="K40" s="1406">
        <f t="shared" si="1"/>
        <v>3.1651147540983606</v>
      </c>
      <c r="L40" s="1406">
        <v>1830</v>
      </c>
      <c r="M40" s="1406">
        <f t="shared" si="2"/>
        <v>5792.16</v>
      </c>
      <c r="N40" s="1618">
        <v>1</v>
      </c>
      <c r="O40" s="1406">
        <f t="shared" si="3"/>
        <v>5792.16</v>
      </c>
      <c r="P40" s="1406">
        <f t="shared" si="4"/>
        <v>1395.33</v>
      </c>
      <c r="Q40" s="1409">
        <f t="shared" si="5"/>
        <v>7187.49</v>
      </c>
    </row>
    <row r="41" spans="1:17" ht="36.75" customHeight="1" x14ac:dyDescent="0.25">
      <c r="A41" s="1612" t="s">
        <v>2268</v>
      </c>
      <c r="B41" s="1627">
        <v>498.47183381088826</v>
      </c>
      <c r="C41" s="1406">
        <f t="shared" si="6"/>
        <v>3.1350429799426935</v>
      </c>
      <c r="D41" s="1406">
        <v>1745</v>
      </c>
      <c r="E41" s="1406">
        <f t="shared" si="7"/>
        <v>5470.6500000000005</v>
      </c>
      <c r="F41" s="1618">
        <v>0.2</v>
      </c>
      <c r="G41" s="1406">
        <f t="shared" si="8"/>
        <v>1094.1300000000001</v>
      </c>
      <c r="H41" s="1406">
        <f t="shared" si="9"/>
        <v>263.58</v>
      </c>
      <c r="I41" s="1409">
        <f t="shared" si="10"/>
        <v>1357.71</v>
      </c>
      <c r="J41" s="1628">
        <v>1029.3359312320915</v>
      </c>
      <c r="K41" s="1406">
        <f t="shared" si="1"/>
        <v>6.4738108882521477</v>
      </c>
      <c r="L41" s="1406">
        <v>1745</v>
      </c>
      <c r="M41" s="1406">
        <f t="shared" si="2"/>
        <v>11296.799999999997</v>
      </c>
      <c r="N41" s="1618">
        <v>1</v>
      </c>
      <c r="O41" s="1406">
        <f t="shared" si="3"/>
        <v>11296.8</v>
      </c>
      <c r="P41" s="1406">
        <f t="shared" si="4"/>
        <v>2721.4</v>
      </c>
      <c r="Q41" s="1409">
        <f t="shared" si="5"/>
        <v>14018.199999999999</v>
      </c>
    </row>
    <row r="42" spans="1:17" ht="36.75" customHeight="1" x14ac:dyDescent="0.25">
      <c r="A42" s="1612" t="s">
        <v>2269</v>
      </c>
      <c r="B42" s="1627">
        <v>89.584454545454534</v>
      </c>
      <c r="C42" s="1406">
        <f t="shared" si="6"/>
        <v>0.56342424242424238</v>
      </c>
      <c r="D42" s="1406">
        <v>1650</v>
      </c>
      <c r="E42" s="1406">
        <f t="shared" si="7"/>
        <v>929.65</v>
      </c>
      <c r="F42" s="1618">
        <v>0.2</v>
      </c>
      <c r="G42" s="1406">
        <f t="shared" si="8"/>
        <v>185.93</v>
      </c>
      <c r="H42" s="1406">
        <f t="shared" si="9"/>
        <v>44.79</v>
      </c>
      <c r="I42" s="1409">
        <f t="shared" si="10"/>
        <v>230.72</v>
      </c>
      <c r="J42" s="1628">
        <v>257.31981818181822</v>
      </c>
      <c r="K42" s="1406">
        <f t="shared" si="1"/>
        <v>1.6183636363636367</v>
      </c>
      <c r="L42" s="1406">
        <v>1650</v>
      </c>
      <c r="M42" s="1406">
        <f t="shared" si="2"/>
        <v>2670.3000000000006</v>
      </c>
      <c r="N42" s="1618">
        <v>1</v>
      </c>
      <c r="O42" s="1406">
        <f t="shared" si="3"/>
        <v>2670.3</v>
      </c>
      <c r="P42" s="1406">
        <f t="shared" si="4"/>
        <v>643.28</v>
      </c>
      <c r="Q42" s="1409">
        <f t="shared" si="5"/>
        <v>3313.58</v>
      </c>
    </row>
    <row r="43" spans="1:17" ht="36.75" customHeight="1" x14ac:dyDescent="0.25">
      <c r="A43" s="1612" t="s">
        <v>2270</v>
      </c>
      <c r="B43" s="1627">
        <v>443.13401273885353</v>
      </c>
      <c r="C43" s="1406">
        <f t="shared" si="6"/>
        <v>2.7870063694267517</v>
      </c>
      <c r="D43" s="1406">
        <v>1570</v>
      </c>
      <c r="E43" s="1406">
        <f t="shared" si="7"/>
        <v>4375.6000000000004</v>
      </c>
      <c r="F43" s="1618">
        <v>0.15</v>
      </c>
      <c r="G43" s="1406">
        <f t="shared" si="8"/>
        <v>656.34</v>
      </c>
      <c r="H43" s="1406">
        <f t="shared" si="9"/>
        <v>158.11000000000001</v>
      </c>
      <c r="I43" s="1409">
        <f t="shared" si="10"/>
        <v>814.45</v>
      </c>
      <c r="J43" s="1628">
        <v>1132.1529171974523</v>
      </c>
      <c r="K43" s="1406">
        <f t="shared" si="1"/>
        <v>7.1204585987261151</v>
      </c>
      <c r="L43" s="1406">
        <v>1570</v>
      </c>
      <c r="M43" s="1406">
        <f t="shared" si="2"/>
        <v>11179.12</v>
      </c>
      <c r="N43" s="1618">
        <v>0.5</v>
      </c>
      <c r="O43" s="1406">
        <f t="shared" si="3"/>
        <v>5589.56</v>
      </c>
      <c r="P43" s="1406">
        <f t="shared" si="4"/>
        <v>1346.53</v>
      </c>
      <c r="Q43" s="1409">
        <f t="shared" si="5"/>
        <v>6936.09</v>
      </c>
    </row>
    <row r="44" spans="1:17" ht="36.75" customHeight="1" x14ac:dyDescent="0.25">
      <c r="A44" s="1612" t="s">
        <v>2271</v>
      </c>
      <c r="B44" s="1627">
        <v>27.636518046709135</v>
      </c>
      <c r="C44" s="1406">
        <f t="shared" si="6"/>
        <v>0.17381457891012034</v>
      </c>
      <c r="D44" s="1406">
        <v>1413</v>
      </c>
      <c r="E44" s="1406">
        <f t="shared" si="7"/>
        <v>245.60000000000005</v>
      </c>
      <c r="F44" s="1618">
        <v>0.15</v>
      </c>
      <c r="G44" s="1406">
        <f t="shared" si="8"/>
        <v>36.840000000000003</v>
      </c>
      <c r="H44" s="1406">
        <f t="shared" si="9"/>
        <v>8.8699999999999992</v>
      </c>
      <c r="I44" s="1409">
        <f t="shared" si="10"/>
        <v>45.71</v>
      </c>
      <c r="J44" s="1628">
        <v>109.60760084925688</v>
      </c>
      <c r="K44" s="1406">
        <f t="shared" si="1"/>
        <v>0.68935598018400557</v>
      </c>
      <c r="L44" s="1406">
        <v>1413</v>
      </c>
      <c r="M44" s="1406">
        <f t="shared" si="2"/>
        <v>974.05999999999983</v>
      </c>
      <c r="N44" s="1618">
        <v>0.5</v>
      </c>
      <c r="O44" s="1406">
        <f t="shared" si="3"/>
        <v>487.03</v>
      </c>
      <c r="P44" s="1406">
        <f t="shared" si="4"/>
        <v>117.33</v>
      </c>
      <c r="Q44" s="1409">
        <f t="shared" si="5"/>
        <v>604.36</v>
      </c>
    </row>
    <row r="45" spans="1:17" ht="68.45" customHeight="1" x14ac:dyDescent="0.25">
      <c r="A45" s="1614" t="s">
        <v>9</v>
      </c>
      <c r="B45" s="1623">
        <f>SUM(B46:B103)</f>
        <v>53174.088974264516</v>
      </c>
      <c r="C45" s="1624">
        <f>SUM(C46:C103)</f>
        <v>334.42823254254409</v>
      </c>
      <c r="D45" s="1625"/>
      <c r="E45" s="1625"/>
      <c r="F45" s="1629"/>
      <c r="G45" s="1624">
        <f>SUM(G46:G103)</f>
        <v>29913.95</v>
      </c>
      <c r="H45" s="1624">
        <f>SUM(H46:H103)</f>
        <v>7206.2900000000018</v>
      </c>
      <c r="I45" s="1626">
        <f>SUM(I46:I103)</f>
        <v>37120.239999999998</v>
      </c>
      <c r="J45" s="1063">
        <f>SUM(J46:J103)</f>
        <v>165306.79713827971</v>
      </c>
      <c r="K45" s="1011">
        <f>SUM(K46:K103)</f>
        <v>1039.6653908067904</v>
      </c>
      <c r="L45" s="1011"/>
      <c r="M45" s="1011"/>
      <c r="N45" s="1291"/>
      <c r="O45" s="1011">
        <f>SUM(O46:O103)</f>
        <v>663974.53000000026</v>
      </c>
      <c r="P45" s="1011">
        <f>SUM(P46:P103)</f>
        <v>159951.45999999993</v>
      </c>
      <c r="Q45" s="1012">
        <f>SUM(Q46:Q103)</f>
        <v>823925.99000000011</v>
      </c>
    </row>
    <row r="46" spans="1:17" ht="49.5" customHeight="1" x14ac:dyDescent="0.25">
      <c r="A46" s="1612" t="s">
        <v>2272</v>
      </c>
      <c r="B46" s="1627">
        <v>5937.23189189189</v>
      </c>
      <c r="C46" s="1406">
        <f t="shared" si="6"/>
        <v>37.341081081081072</v>
      </c>
      <c r="D46" s="1406">
        <v>740</v>
      </c>
      <c r="E46" s="1406">
        <f t="shared" si="7"/>
        <v>27632.399999999994</v>
      </c>
      <c r="F46" s="1618">
        <v>0.05</v>
      </c>
      <c r="G46" s="1406">
        <f t="shared" si="8"/>
        <v>1381.62</v>
      </c>
      <c r="H46" s="1406">
        <f t="shared" si="9"/>
        <v>332.83</v>
      </c>
      <c r="I46" s="1409">
        <f t="shared" si="10"/>
        <v>1714.4499999999998</v>
      </c>
      <c r="J46" s="1628">
        <v>8269.7511486486492</v>
      </c>
      <c r="K46" s="1406">
        <f t="shared" si="1"/>
        <v>52.011013513513518</v>
      </c>
      <c r="L46" s="1406">
        <v>740</v>
      </c>
      <c r="M46" s="1406">
        <f t="shared" si="2"/>
        <v>38488.15</v>
      </c>
      <c r="N46" s="1618">
        <v>0.4</v>
      </c>
      <c r="O46" s="1406">
        <f t="shared" si="3"/>
        <v>15395.26</v>
      </c>
      <c r="P46" s="1406">
        <f t="shared" si="4"/>
        <v>3708.72</v>
      </c>
      <c r="Q46" s="1409">
        <f t="shared" si="5"/>
        <v>19103.98</v>
      </c>
    </row>
    <row r="47" spans="1:17" ht="49.5" customHeight="1" x14ac:dyDescent="0.25">
      <c r="A47" s="1612" t="s">
        <v>2272</v>
      </c>
      <c r="B47" s="1627">
        <v>2620.6422972972973</v>
      </c>
      <c r="C47" s="1406">
        <f t="shared" si="6"/>
        <v>16.482027027027026</v>
      </c>
      <c r="D47" s="1406">
        <v>740</v>
      </c>
      <c r="E47" s="1406">
        <f t="shared" si="7"/>
        <v>12196.699999999999</v>
      </c>
      <c r="F47" s="1618">
        <v>0.1</v>
      </c>
      <c r="G47" s="1406">
        <f t="shared" si="8"/>
        <v>1219.67</v>
      </c>
      <c r="H47" s="1406">
        <f t="shared" si="9"/>
        <v>293.82</v>
      </c>
      <c r="I47" s="1409">
        <f t="shared" si="10"/>
        <v>1513.49</v>
      </c>
      <c r="J47" s="1628">
        <v>7857.3037162162163</v>
      </c>
      <c r="K47" s="1406">
        <f t="shared" si="1"/>
        <v>49.417004504504504</v>
      </c>
      <c r="L47" s="1406">
        <v>740</v>
      </c>
      <c r="M47" s="1406">
        <f t="shared" si="2"/>
        <v>36568.583333333336</v>
      </c>
      <c r="N47" s="1618">
        <v>0.6</v>
      </c>
      <c r="O47" s="1406">
        <f t="shared" si="3"/>
        <v>21941.15</v>
      </c>
      <c r="P47" s="1406">
        <f t="shared" si="4"/>
        <v>5285.62</v>
      </c>
      <c r="Q47" s="1409">
        <f t="shared" si="5"/>
        <v>27226.77</v>
      </c>
    </row>
    <row r="48" spans="1:17" ht="49.5" customHeight="1" x14ac:dyDescent="0.25">
      <c r="A48" s="1612" t="s">
        <v>2272</v>
      </c>
      <c r="B48" s="1627">
        <v>1819.3181081081082</v>
      </c>
      <c r="C48" s="1406">
        <f t="shared" si="6"/>
        <v>11.442252252252253</v>
      </c>
      <c r="D48" s="1406">
        <v>740</v>
      </c>
      <c r="E48" s="1406">
        <f t="shared" si="7"/>
        <v>8467.2666666666664</v>
      </c>
      <c r="F48" s="1618">
        <v>0.15</v>
      </c>
      <c r="G48" s="1406">
        <f t="shared" si="8"/>
        <v>1270.0899999999999</v>
      </c>
      <c r="H48" s="1406">
        <f t="shared" si="9"/>
        <v>305.95999999999998</v>
      </c>
      <c r="I48" s="1409">
        <f t="shared" si="10"/>
        <v>1576.05</v>
      </c>
      <c r="J48" s="1628">
        <v>8061.4128040540545</v>
      </c>
      <c r="K48" s="1406">
        <f t="shared" si="1"/>
        <v>50.700709459459461</v>
      </c>
      <c r="L48" s="1406">
        <v>740</v>
      </c>
      <c r="M48" s="1406">
        <f t="shared" si="2"/>
        <v>37518.525000000001</v>
      </c>
      <c r="N48" s="1618">
        <v>0.8</v>
      </c>
      <c r="O48" s="1406">
        <f t="shared" si="3"/>
        <v>30014.82</v>
      </c>
      <c r="P48" s="1406">
        <f t="shared" si="4"/>
        <v>7230.57</v>
      </c>
      <c r="Q48" s="1409">
        <f t="shared" si="5"/>
        <v>37245.39</v>
      </c>
    </row>
    <row r="49" spans="1:17" ht="49.5" customHeight="1" x14ac:dyDescent="0.25">
      <c r="A49" s="1612" t="s">
        <v>2272</v>
      </c>
      <c r="B49" s="1627">
        <v>859.65283783783786</v>
      </c>
      <c r="C49" s="1406">
        <f t="shared" si="6"/>
        <v>5.4066216216216221</v>
      </c>
      <c r="D49" s="1406">
        <v>740</v>
      </c>
      <c r="E49" s="1406">
        <f t="shared" si="7"/>
        <v>4000.9000000000005</v>
      </c>
      <c r="F49" s="1618">
        <v>0.2</v>
      </c>
      <c r="G49" s="1406">
        <f t="shared" si="8"/>
        <v>800.18</v>
      </c>
      <c r="H49" s="1406">
        <f t="shared" si="9"/>
        <v>192.76</v>
      </c>
      <c r="I49" s="1409">
        <f t="shared" si="10"/>
        <v>992.93999999999994</v>
      </c>
      <c r="J49" s="1628">
        <v>5557.7900900900895</v>
      </c>
      <c r="K49" s="1406">
        <f t="shared" si="1"/>
        <v>34.954654654654654</v>
      </c>
      <c r="L49" s="1406">
        <v>740</v>
      </c>
      <c r="M49" s="1406">
        <f t="shared" si="2"/>
        <v>25866.444444444445</v>
      </c>
      <c r="N49" s="1618">
        <v>0.9</v>
      </c>
      <c r="O49" s="1406">
        <f t="shared" si="3"/>
        <v>23279.8</v>
      </c>
      <c r="P49" s="1406">
        <f t="shared" si="4"/>
        <v>5608.1</v>
      </c>
      <c r="Q49" s="1409">
        <f t="shared" si="5"/>
        <v>28887.9</v>
      </c>
    </row>
    <row r="50" spans="1:17" ht="49.5" customHeight="1" x14ac:dyDescent="0.25">
      <c r="A50" s="1612" t="s">
        <v>2272</v>
      </c>
      <c r="B50" s="1627"/>
      <c r="C50" s="1406"/>
      <c r="D50" s="1406"/>
      <c r="E50" s="1406"/>
      <c r="F50" s="1618"/>
      <c r="G50" s="1406"/>
      <c r="H50" s="1406"/>
      <c r="I50" s="1409"/>
      <c r="J50" s="1628">
        <v>2443.4905135135132</v>
      </c>
      <c r="K50" s="1406">
        <f t="shared" si="1"/>
        <v>15.367864864864863</v>
      </c>
      <c r="L50" s="1406">
        <v>740</v>
      </c>
      <c r="M50" s="1406">
        <f t="shared" si="2"/>
        <v>11372.22</v>
      </c>
      <c r="N50" s="1618">
        <v>1</v>
      </c>
      <c r="O50" s="1406">
        <f t="shared" si="3"/>
        <v>11372.22</v>
      </c>
      <c r="P50" s="1406">
        <f t="shared" si="4"/>
        <v>2739.57</v>
      </c>
      <c r="Q50" s="1409">
        <f t="shared" si="5"/>
        <v>14111.789999999999</v>
      </c>
    </row>
    <row r="51" spans="1:17" ht="49.5" customHeight="1" x14ac:dyDescent="0.25">
      <c r="A51" s="1612" t="s">
        <v>2273</v>
      </c>
      <c r="B51" s="1627">
        <v>176.88750000000002</v>
      </c>
      <c r="C51" s="1406">
        <f t="shared" si="6"/>
        <v>1.1125</v>
      </c>
      <c r="D51" s="1406">
        <v>920</v>
      </c>
      <c r="E51" s="1406">
        <f t="shared" si="7"/>
        <v>1023.5</v>
      </c>
      <c r="F51" s="1618">
        <v>0.2</v>
      </c>
      <c r="G51" s="1406">
        <f t="shared" si="8"/>
        <v>204.7</v>
      </c>
      <c r="H51" s="1406">
        <f t="shared" si="9"/>
        <v>49.31</v>
      </c>
      <c r="I51" s="1409">
        <f t="shared" si="10"/>
        <v>254.01</v>
      </c>
      <c r="J51" s="1628">
        <v>1511.6579347826087</v>
      </c>
      <c r="K51" s="1406">
        <f t="shared" si="1"/>
        <v>9.5072826086956521</v>
      </c>
      <c r="L51" s="1406">
        <v>920</v>
      </c>
      <c r="M51" s="1406">
        <f t="shared" si="2"/>
        <v>8746.7000000000007</v>
      </c>
      <c r="N51" s="1618">
        <v>0.4</v>
      </c>
      <c r="O51" s="1406">
        <f t="shared" si="3"/>
        <v>3498.68</v>
      </c>
      <c r="P51" s="1406">
        <f t="shared" si="4"/>
        <v>842.83</v>
      </c>
      <c r="Q51" s="1409">
        <f t="shared" si="5"/>
        <v>4341.51</v>
      </c>
    </row>
    <row r="52" spans="1:17" ht="49.5" customHeight="1" x14ac:dyDescent="0.25">
      <c r="A52" s="1612" t="s">
        <v>2273</v>
      </c>
      <c r="B52" s="1627"/>
      <c r="C52" s="1406"/>
      <c r="D52" s="1406"/>
      <c r="E52" s="1406"/>
      <c r="F52" s="1618"/>
      <c r="G52" s="1406"/>
      <c r="H52" s="1406"/>
      <c r="I52" s="1409"/>
      <c r="J52" s="1628">
        <v>480.26814130434781</v>
      </c>
      <c r="K52" s="1406">
        <f t="shared" si="1"/>
        <v>3.0205543478260868</v>
      </c>
      <c r="L52" s="1406">
        <v>920</v>
      </c>
      <c r="M52" s="1406">
        <f t="shared" si="2"/>
        <v>2778.91</v>
      </c>
      <c r="N52" s="1618">
        <v>1</v>
      </c>
      <c r="O52" s="1406">
        <f t="shared" si="3"/>
        <v>2778.91</v>
      </c>
      <c r="P52" s="1406">
        <f t="shared" si="4"/>
        <v>669.44</v>
      </c>
      <c r="Q52" s="1409">
        <f t="shared" si="5"/>
        <v>3448.35</v>
      </c>
    </row>
    <row r="53" spans="1:17" ht="49.5" customHeight="1" x14ac:dyDescent="0.25">
      <c r="A53" s="1612" t="s">
        <v>2274</v>
      </c>
      <c r="B53" s="1627">
        <v>832.70950000000005</v>
      </c>
      <c r="C53" s="1406">
        <f t="shared" si="6"/>
        <v>5.237166666666667</v>
      </c>
      <c r="D53" s="1406">
        <v>1200</v>
      </c>
      <c r="E53" s="1406">
        <f t="shared" si="7"/>
        <v>6284.6</v>
      </c>
      <c r="F53" s="1618">
        <v>0.05</v>
      </c>
      <c r="G53" s="1406">
        <f t="shared" si="8"/>
        <v>314.23</v>
      </c>
      <c r="H53" s="1406">
        <f t="shared" si="9"/>
        <v>75.7</v>
      </c>
      <c r="I53" s="1409">
        <f t="shared" si="10"/>
        <v>389.93</v>
      </c>
      <c r="J53" s="1628">
        <v>833.05620833333319</v>
      </c>
      <c r="K53" s="1406">
        <f t="shared" si="1"/>
        <v>5.2393472222222215</v>
      </c>
      <c r="L53" s="1406">
        <v>1200</v>
      </c>
      <c r="M53" s="1406">
        <f t="shared" si="2"/>
        <v>6287.2166666666653</v>
      </c>
      <c r="N53" s="1618">
        <v>0.6</v>
      </c>
      <c r="O53" s="1406">
        <f t="shared" si="3"/>
        <v>3772.33</v>
      </c>
      <c r="P53" s="1406">
        <f t="shared" si="4"/>
        <v>908.75</v>
      </c>
      <c r="Q53" s="1409">
        <f t="shared" si="5"/>
        <v>4681.08</v>
      </c>
    </row>
    <row r="54" spans="1:17" ht="49.5" customHeight="1" x14ac:dyDescent="0.25">
      <c r="A54" s="1612" t="s">
        <v>2274</v>
      </c>
      <c r="B54" s="1627">
        <v>179.47125</v>
      </c>
      <c r="C54" s="1406">
        <f t="shared" si="6"/>
        <v>1.1287499999999999</v>
      </c>
      <c r="D54" s="1406">
        <v>1200</v>
      </c>
      <c r="E54" s="1406">
        <f t="shared" si="7"/>
        <v>1354.5</v>
      </c>
      <c r="F54" s="1618">
        <v>0.1</v>
      </c>
      <c r="G54" s="1406">
        <f t="shared" si="8"/>
        <v>135.44999999999999</v>
      </c>
      <c r="H54" s="1406">
        <f t="shared" si="9"/>
        <v>32.630000000000003</v>
      </c>
      <c r="I54" s="1409">
        <f t="shared" si="10"/>
        <v>168.07999999999998</v>
      </c>
      <c r="J54" s="1628">
        <v>540.84346874999994</v>
      </c>
      <c r="K54" s="1406">
        <f t="shared" si="1"/>
        <v>3.4015312499999997</v>
      </c>
      <c r="L54" s="1406">
        <v>1200</v>
      </c>
      <c r="M54" s="1406">
        <f t="shared" si="2"/>
        <v>4081.8374999999996</v>
      </c>
      <c r="N54" s="1618">
        <v>0.8</v>
      </c>
      <c r="O54" s="1406">
        <f t="shared" si="3"/>
        <v>3265.47</v>
      </c>
      <c r="P54" s="1406">
        <f t="shared" si="4"/>
        <v>786.65</v>
      </c>
      <c r="Q54" s="1409">
        <f t="shared" si="5"/>
        <v>4052.12</v>
      </c>
    </row>
    <row r="55" spans="1:17" ht="49.5" customHeight="1" x14ac:dyDescent="0.25">
      <c r="A55" s="1612" t="s">
        <v>2274</v>
      </c>
      <c r="B55" s="1627"/>
      <c r="C55" s="1406"/>
      <c r="D55" s="1406"/>
      <c r="E55" s="1406"/>
      <c r="F55" s="1618"/>
      <c r="G55" s="1406"/>
      <c r="H55" s="1406"/>
      <c r="I55" s="1409"/>
      <c r="J55" s="1628">
        <v>104.79425000000001</v>
      </c>
      <c r="K55" s="1406">
        <f t="shared" si="1"/>
        <v>0.65908333333333335</v>
      </c>
      <c r="L55" s="1406">
        <v>1200</v>
      </c>
      <c r="M55" s="1406">
        <f t="shared" si="2"/>
        <v>790.9</v>
      </c>
      <c r="N55" s="1618">
        <v>0.9</v>
      </c>
      <c r="O55" s="1406">
        <f t="shared" si="3"/>
        <v>711.81</v>
      </c>
      <c r="P55" s="1406">
        <f t="shared" si="4"/>
        <v>171.48</v>
      </c>
      <c r="Q55" s="1409">
        <f t="shared" si="5"/>
        <v>883.29</v>
      </c>
    </row>
    <row r="56" spans="1:17" ht="36.75" customHeight="1" x14ac:dyDescent="0.25">
      <c r="A56" s="1612" t="s">
        <v>2275</v>
      </c>
      <c r="B56" s="1627">
        <v>1471.6061538461538</v>
      </c>
      <c r="C56" s="1406">
        <f t="shared" si="6"/>
        <v>9.2553846153846155</v>
      </c>
      <c r="D56" s="1406">
        <v>715</v>
      </c>
      <c r="E56" s="1406">
        <f t="shared" si="7"/>
        <v>6617.6</v>
      </c>
      <c r="F56" s="1618">
        <v>0.05</v>
      </c>
      <c r="G56" s="1406">
        <f t="shared" si="8"/>
        <v>330.88</v>
      </c>
      <c r="H56" s="1406">
        <f t="shared" si="9"/>
        <v>79.709999999999994</v>
      </c>
      <c r="I56" s="1409">
        <f t="shared" si="10"/>
        <v>410.59</v>
      </c>
      <c r="J56" s="1628">
        <v>2804.1373426573427</v>
      </c>
      <c r="K56" s="1406">
        <f t="shared" si="1"/>
        <v>17.636083916083916</v>
      </c>
      <c r="L56" s="1406">
        <v>715</v>
      </c>
      <c r="M56" s="1406">
        <f t="shared" si="2"/>
        <v>12609.8</v>
      </c>
      <c r="N56" s="1618">
        <v>0.4</v>
      </c>
      <c r="O56" s="1406">
        <f t="shared" si="3"/>
        <v>5043.92</v>
      </c>
      <c r="P56" s="1406">
        <f t="shared" si="4"/>
        <v>1215.08</v>
      </c>
      <c r="Q56" s="1409">
        <f t="shared" si="5"/>
        <v>6259</v>
      </c>
    </row>
    <row r="57" spans="1:17" ht="36.75" customHeight="1" x14ac:dyDescent="0.25">
      <c r="A57" s="1612" t="s">
        <v>2275</v>
      </c>
      <c r="B57" s="1627">
        <v>97.312447552447551</v>
      </c>
      <c r="C57" s="1406">
        <f t="shared" si="6"/>
        <v>0.61202797202797199</v>
      </c>
      <c r="D57" s="1406">
        <v>715</v>
      </c>
      <c r="E57" s="1406">
        <f t="shared" si="7"/>
        <v>437.59999999999997</v>
      </c>
      <c r="F57" s="1618">
        <v>0.1</v>
      </c>
      <c r="G57" s="1406">
        <f t="shared" si="8"/>
        <v>43.76</v>
      </c>
      <c r="H57" s="1406">
        <f t="shared" si="9"/>
        <v>10.54</v>
      </c>
      <c r="I57" s="1409">
        <f t="shared" si="10"/>
        <v>54.3</v>
      </c>
      <c r="J57" s="1628">
        <v>1101.0249650349649</v>
      </c>
      <c r="K57" s="1406">
        <f t="shared" si="1"/>
        <v>6.9246853146853136</v>
      </c>
      <c r="L57" s="1406">
        <v>715</v>
      </c>
      <c r="M57" s="1406">
        <f t="shared" si="2"/>
        <v>4951.1499999999996</v>
      </c>
      <c r="N57" s="1618">
        <v>0.6</v>
      </c>
      <c r="O57" s="1406">
        <f t="shared" si="3"/>
        <v>2970.69</v>
      </c>
      <c r="P57" s="1406">
        <f t="shared" si="4"/>
        <v>715.64</v>
      </c>
      <c r="Q57" s="1409">
        <f t="shared" si="5"/>
        <v>3686.33</v>
      </c>
    </row>
    <row r="58" spans="1:17" ht="36.75" customHeight="1" x14ac:dyDescent="0.25">
      <c r="A58" s="1612" t="s">
        <v>2275</v>
      </c>
      <c r="B58" s="1627">
        <v>22.415664335664335</v>
      </c>
      <c r="C58" s="1406">
        <f t="shared" si="6"/>
        <v>0.14097902097902099</v>
      </c>
      <c r="D58" s="1406">
        <v>715</v>
      </c>
      <c r="E58" s="1406">
        <f t="shared" si="7"/>
        <v>100.80000000000001</v>
      </c>
      <c r="F58" s="1618">
        <v>0.2</v>
      </c>
      <c r="G58" s="1406">
        <f t="shared" si="8"/>
        <v>20.16</v>
      </c>
      <c r="H58" s="1406">
        <f t="shared" si="9"/>
        <v>4.8600000000000003</v>
      </c>
      <c r="I58" s="1409">
        <f t="shared" si="10"/>
        <v>25.02</v>
      </c>
      <c r="J58" s="1628">
        <v>341.86667832167831</v>
      </c>
      <c r="K58" s="1406">
        <f t="shared" si="1"/>
        <v>2.1501048951048949</v>
      </c>
      <c r="L58" s="1406">
        <v>715</v>
      </c>
      <c r="M58" s="1406">
        <f t="shared" si="2"/>
        <v>1537.3249999999998</v>
      </c>
      <c r="N58" s="1618">
        <v>0.8</v>
      </c>
      <c r="O58" s="1406">
        <f t="shared" si="3"/>
        <v>1229.8599999999999</v>
      </c>
      <c r="P58" s="1406">
        <f t="shared" si="4"/>
        <v>296.27</v>
      </c>
      <c r="Q58" s="1409">
        <f t="shared" si="5"/>
        <v>1526.1299999999999</v>
      </c>
    </row>
    <row r="59" spans="1:17" ht="36.75" customHeight="1" x14ac:dyDescent="0.25">
      <c r="A59" s="1612" t="s">
        <v>2275</v>
      </c>
      <c r="B59" s="1627"/>
      <c r="C59" s="1406"/>
      <c r="D59" s="1406"/>
      <c r="E59" s="1406"/>
      <c r="F59" s="1618"/>
      <c r="G59" s="1406"/>
      <c r="H59" s="1406"/>
      <c r="I59" s="1409"/>
      <c r="J59" s="1628">
        <v>81.568111888111886</v>
      </c>
      <c r="K59" s="1406">
        <f t="shared" si="1"/>
        <v>0.51300699300699304</v>
      </c>
      <c r="L59" s="1406">
        <v>715</v>
      </c>
      <c r="M59" s="1406">
        <f t="shared" si="2"/>
        <v>366.8</v>
      </c>
      <c r="N59" s="1618">
        <v>1</v>
      </c>
      <c r="O59" s="1406">
        <f t="shared" si="3"/>
        <v>366.8</v>
      </c>
      <c r="P59" s="1406">
        <f t="shared" si="4"/>
        <v>88.36</v>
      </c>
      <c r="Q59" s="1409">
        <f t="shared" si="5"/>
        <v>455.16</v>
      </c>
    </row>
    <row r="60" spans="1:17" ht="36.75" customHeight="1" x14ac:dyDescent="0.25">
      <c r="A60" s="1612" t="s">
        <v>2276</v>
      </c>
      <c r="B60" s="1627">
        <v>603.47082802547777</v>
      </c>
      <c r="C60" s="1406">
        <f t="shared" si="6"/>
        <v>3.795414012738854</v>
      </c>
      <c r="D60" s="1406">
        <v>785</v>
      </c>
      <c r="E60" s="1406">
        <f t="shared" si="7"/>
        <v>2979.4000000000005</v>
      </c>
      <c r="F60" s="1618">
        <v>0.05</v>
      </c>
      <c r="G60" s="1406">
        <f t="shared" si="8"/>
        <v>148.97</v>
      </c>
      <c r="H60" s="1406">
        <f t="shared" si="9"/>
        <v>35.89</v>
      </c>
      <c r="I60" s="1409">
        <f t="shared" si="10"/>
        <v>184.86</v>
      </c>
      <c r="J60" s="1628">
        <v>389.58544585987261</v>
      </c>
      <c r="K60" s="1406">
        <f t="shared" si="1"/>
        <v>2.4502229299363059</v>
      </c>
      <c r="L60" s="1406">
        <v>785</v>
      </c>
      <c r="M60" s="1406">
        <f t="shared" si="2"/>
        <v>1923.4250000000002</v>
      </c>
      <c r="N60" s="1618">
        <v>0.4</v>
      </c>
      <c r="O60" s="1406">
        <f t="shared" si="3"/>
        <v>769.37</v>
      </c>
      <c r="P60" s="1406">
        <f t="shared" si="4"/>
        <v>185.34</v>
      </c>
      <c r="Q60" s="1409">
        <f t="shared" si="5"/>
        <v>954.71</v>
      </c>
    </row>
    <row r="61" spans="1:17" ht="36.75" customHeight="1" x14ac:dyDescent="0.25">
      <c r="A61" s="1612" t="s">
        <v>2276</v>
      </c>
      <c r="B61" s="1627">
        <v>286.22025477707007</v>
      </c>
      <c r="C61" s="1406">
        <f t="shared" si="6"/>
        <v>1.800127388535032</v>
      </c>
      <c r="D61" s="1406">
        <v>785</v>
      </c>
      <c r="E61" s="1406">
        <f t="shared" si="7"/>
        <v>1413.1000000000001</v>
      </c>
      <c r="F61" s="1618">
        <v>0.1</v>
      </c>
      <c r="G61" s="1406">
        <f t="shared" si="8"/>
        <v>141.31</v>
      </c>
      <c r="H61" s="1406">
        <f t="shared" si="9"/>
        <v>34.04</v>
      </c>
      <c r="I61" s="1409">
        <f t="shared" si="10"/>
        <v>175.35</v>
      </c>
      <c r="J61" s="1628">
        <v>1536.9189808917197</v>
      </c>
      <c r="K61" s="1406">
        <f t="shared" si="1"/>
        <v>9.6661571125265393</v>
      </c>
      <c r="L61" s="1406">
        <v>785</v>
      </c>
      <c r="M61" s="1406">
        <f t="shared" si="2"/>
        <v>7587.9333333333334</v>
      </c>
      <c r="N61" s="1618">
        <v>0.6</v>
      </c>
      <c r="O61" s="1406">
        <f t="shared" si="3"/>
        <v>4552.76</v>
      </c>
      <c r="P61" s="1406">
        <f t="shared" si="4"/>
        <v>1096.76</v>
      </c>
      <c r="Q61" s="1409">
        <f t="shared" si="5"/>
        <v>5649.52</v>
      </c>
    </row>
    <row r="62" spans="1:17" ht="36.75" customHeight="1" x14ac:dyDescent="0.25">
      <c r="A62" s="1612" t="s">
        <v>2276</v>
      </c>
      <c r="B62" s="1627">
        <v>86.487898089171949</v>
      </c>
      <c r="C62" s="1406">
        <f t="shared" si="6"/>
        <v>0.54394904458598714</v>
      </c>
      <c r="D62" s="1406">
        <v>785</v>
      </c>
      <c r="E62" s="1406">
        <f t="shared" si="7"/>
        <v>426.99999999999989</v>
      </c>
      <c r="F62" s="1618">
        <v>0.15</v>
      </c>
      <c r="G62" s="1406">
        <f t="shared" si="8"/>
        <v>64.05</v>
      </c>
      <c r="H62" s="1406">
        <f t="shared" si="9"/>
        <v>15.43</v>
      </c>
      <c r="I62" s="1409">
        <f t="shared" si="10"/>
        <v>79.47999999999999</v>
      </c>
      <c r="J62" s="1628">
        <v>568.74401273885348</v>
      </c>
      <c r="K62" s="1406">
        <f t="shared" si="1"/>
        <v>3.5770063694267513</v>
      </c>
      <c r="L62" s="1406">
        <v>785</v>
      </c>
      <c r="M62" s="1406">
        <f t="shared" si="2"/>
        <v>2807.95</v>
      </c>
      <c r="N62" s="1618">
        <v>0.8</v>
      </c>
      <c r="O62" s="1406">
        <f t="shared" si="3"/>
        <v>2246.36</v>
      </c>
      <c r="P62" s="1406">
        <f t="shared" si="4"/>
        <v>541.15</v>
      </c>
      <c r="Q62" s="1409">
        <f t="shared" si="5"/>
        <v>2787.51</v>
      </c>
    </row>
    <row r="63" spans="1:17" ht="36.75" customHeight="1" x14ac:dyDescent="0.25">
      <c r="A63" s="1634" t="s">
        <v>2276</v>
      </c>
      <c r="B63" s="1627">
        <v>61.534012738853498</v>
      </c>
      <c r="C63" s="1406">
        <f t="shared" si="6"/>
        <v>0.38700636942675154</v>
      </c>
      <c r="D63" s="1406">
        <v>785</v>
      </c>
      <c r="E63" s="1406">
        <f t="shared" si="7"/>
        <v>303.79999999999995</v>
      </c>
      <c r="F63" s="1618">
        <v>0.2</v>
      </c>
      <c r="G63" s="1406">
        <f t="shared" si="8"/>
        <v>60.76</v>
      </c>
      <c r="H63" s="1406">
        <f t="shared" si="9"/>
        <v>14.64</v>
      </c>
      <c r="I63" s="1409">
        <f t="shared" si="10"/>
        <v>75.400000000000006</v>
      </c>
      <c r="J63" s="1628">
        <v>238.67329087048833</v>
      </c>
      <c r="K63" s="1406">
        <f t="shared" si="1"/>
        <v>1.5010898796886059</v>
      </c>
      <c r="L63" s="1406">
        <v>785</v>
      </c>
      <c r="M63" s="1406">
        <f t="shared" si="2"/>
        <v>1178.3555555555556</v>
      </c>
      <c r="N63" s="1618">
        <v>0.9</v>
      </c>
      <c r="O63" s="1406">
        <f t="shared" si="3"/>
        <v>1060.52</v>
      </c>
      <c r="P63" s="1406">
        <f t="shared" si="4"/>
        <v>255.48</v>
      </c>
      <c r="Q63" s="1409">
        <f t="shared" si="5"/>
        <v>1316</v>
      </c>
    </row>
    <row r="64" spans="1:17" ht="36.75" customHeight="1" x14ac:dyDescent="0.25">
      <c r="A64" s="1612" t="s">
        <v>2276</v>
      </c>
      <c r="B64" s="1627"/>
      <c r="C64" s="1406"/>
      <c r="D64" s="1406"/>
      <c r="E64" s="1406"/>
      <c r="F64" s="1618"/>
      <c r="G64" s="1406"/>
      <c r="H64" s="1406"/>
      <c r="I64" s="1409"/>
      <c r="J64" s="1628">
        <v>206.94305732484077</v>
      </c>
      <c r="K64" s="1406">
        <f t="shared" si="1"/>
        <v>1.3015286624203821</v>
      </c>
      <c r="L64" s="1406">
        <v>785</v>
      </c>
      <c r="M64" s="1406">
        <f t="shared" si="2"/>
        <v>1021.6999999999999</v>
      </c>
      <c r="N64" s="1618">
        <v>1</v>
      </c>
      <c r="O64" s="1406">
        <f t="shared" si="3"/>
        <v>1021.7</v>
      </c>
      <c r="P64" s="1406">
        <f t="shared" si="4"/>
        <v>246.13</v>
      </c>
      <c r="Q64" s="1409">
        <f t="shared" si="5"/>
        <v>1267.83</v>
      </c>
    </row>
    <row r="65" spans="1:17" ht="36.75" customHeight="1" x14ac:dyDescent="0.25">
      <c r="A65" s="1612" t="s">
        <v>2277</v>
      </c>
      <c r="B65" s="1627">
        <v>17874.780000000002</v>
      </c>
      <c r="C65" s="1406">
        <f t="shared" si="6"/>
        <v>112.42000000000002</v>
      </c>
      <c r="D65" s="1406">
        <v>1050</v>
      </c>
      <c r="E65" s="1406">
        <f t="shared" si="7"/>
        <v>118041.00000000001</v>
      </c>
      <c r="F65" s="1618">
        <v>0.05</v>
      </c>
      <c r="G65" s="1406">
        <f t="shared" si="8"/>
        <v>5902.05</v>
      </c>
      <c r="H65" s="1406">
        <f t="shared" si="9"/>
        <v>1421.8</v>
      </c>
      <c r="I65" s="1409">
        <f t="shared" si="10"/>
        <v>7323.85</v>
      </c>
      <c r="J65" s="1628">
        <v>21154.048999999999</v>
      </c>
      <c r="K65" s="1406">
        <f t="shared" si="1"/>
        <v>133.04433333333333</v>
      </c>
      <c r="L65" s="1406">
        <v>1050</v>
      </c>
      <c r="M65" s="1406">
        <f t="shared" si="2"/>
        <v>139696.54999999999</v>
      </c>
      <c r="N65" s="1618">
        <v>0.4</v>
      </c>
      <c r="O65" s="1406">
        <f t="shared" si="3"/>
        <v>55878.62</v>
      </c>
      <c r="P65" s="1406">
        <f t="shared" si="4"/>
        <v>13461.16</v>
      </c>
      <c r="Q65" s="1409">
        <f t="shared" si="5"/>
        <v>69339.78</v>
      </c>
    </row>
    <row r="66" spans="1:17" ht="36.75" customHeight="1" x14ac:dyDescent="0.25">
      <c r="A66" s="1612" t="s">
        <v>2277</v>
      </c>
      <c r="B66" s="1627">
        <v>6560.9457142857136</v>
      </c>
      <c r="C66" s="1406">
        <f t="shared" si="6"/>
        <v>41.26380952380952</v>
      </c>
      <c r="D66" s="1406">
        <v>1050</v>
      </c>
      <c r="E66" s="1406">
        <f t="shared" si="7"/>
        <v>43327</v>
      </c>
      <c r="F66" s="1618">
        <v>0.1</v>
      </c>
      <c r="G66" s="1406">
        <f t="shared" si="8"/>
        <v>4332.7</v>
      </c>
      <c r="H66" s="1406">
        <f t="shared" si="9"/>
        <v>1043.75</v>
      </c>
      <c r="I66" s="1409">
        <f t="shared" si="10"/>
        <v>5376.45</v>
      </c>
      <c r="J66" s="1628">
        <v>27638.142190476192</v>
      </c>
      <c r="K66" s="1406">
        <f t="shared" si="1"/>
        <v>173.82479365079365</v>
      </c>
      <c r="L66" s="1406">
        <v>1050</v>
      </c>
      <c r="M66" s="1406">
        <f t="shared" si="2"/>
        <v>182516.03333333333</v>
      </c>
      <c r="N66" s="1618">
        <v>0.6</v>
      </c>
      <c r="O66" s="1406">
        <f t="shared" si="3"/>
        <v>109509.62</v>
      </c>
      <c r="P66" s="1406">
        <f t="shared" si="4"/>
        <v>26380.87</v>
      </c>
      <c r="Q66" s="1409">
        <f t="shared" si="5"/>
        <v>135890.49</v>
      </c>
    </row>
    <row r="67" spans="1:17" ht="36.75" customHeight="1" x14ac:dyDescent="0.25">
      <c r="A67" s="1612" t="s">
        <v>2277</v>
      </c>
      <c r="B67" s="1627">
        <v>4003.508952380952</v>
      </c>
      <c r="C67" s="1406">
        <f t="shared" si="6"/>
        <v>25.179301587301584</v>
      </c>
      <c r="D67" s="1406">
        <v>1050</v>
      </c>
      <c r="E67" s="1406">
        <f t="shared" si="7"/>
        <v>26438.266666666663</v>
      </c>
      <c r="F67" s="1618">
        <v>0.15</v>
      </c>
      <c r="G67" s="1406">
        <f t="shared" si="8"/>
        <v>3965.74</v>
      </c>
      <c r="H67" s="1406">
        <f t="shared" si="9"/>
        <v>955.35</v>
      </c>
      <c r="I67" s="1409">
        <f t="shared" si="10"/>
        <v>4921.09</v>
      </c>
      <c r="J67" s="1628">
        <v>16861.471107142857</v>
      </c>
      <c r="K67" s="1406">
        <f t="shared" si="1"/>
        <v>106.04698809523809</v>
      </c>
      <c r="L67" s="1406">
        <v>1050</v>
      </c>
      <c r="M67" s="1406">
        <f t="shared" si="2"/>
        <v>111349.33749999999</v>
      </c>
      <c r="N67" s="1618">
        <v>0.8</v>
      </c>
      <c r="O67" s="1406">
        <f t="shared" si="3"/>
        <v>89079.47</v>
      </c>
      <c r="P67" s="1406">
        <f t="shared" si="4"/>
        <v>21459.24</v>
      </c>
      <c r="Q67" s="1409">
        <f t="shared" si="5"/>
        <v>110538.71</v>
      </c>
    </row>
    <row r="68" spans="1:17" ht="36.75" customHeight="1" x14ac:dyDescent="0.25">
      <c r="A68" s="1612" t="s">
        <v>2277</v>
      </c>
      <c r="B68" s="1627">
        <v>2759.3919999999994</v>
      </c>
      <c r="C68" s="1406">
        <f t="shared" si="6"/>
        <v>17.354666666666663</v>
      </c>
      <c r="D68" s="1406">
        <v>1050</v>
      </c>
      <c r="E68" s="1406">
        <f t="shared" si="7"/>
        <v>18222.399999999998</v>
      </c>
      <c r="F68" s="1618">
        <v>0.2</v>
      </c>
      <c r="G68" s="1406">
        <f t="shared" si="8"/>
        <v>3644.48</v>
      </c>
      <c r="H68" s="1406">
        <f t="shared" si="9"/>
        <v>877.96</v>
      </c>
      <c r="I68" s="1409">
        <f t="shared" si="10"/>
        <v>4522.4400000000005</v>
      </c>
      <c r="J68" s="1628">
        <v>12959.741714285718</v>
      </c>
      <c r="K68" s="1406">
        <f t="shared" si="1"/>
        <v>81.507809523809541</v>
      </c>
      <c r="L68" s="1406">
        <v>1050</v>
      </c>
      <c r="M68" s="1406">
        <f t="shared" si="2"/>
        <v>85583.200000000012</v>
      </c>
      <c r="N68" s="1618">
        <v>0.9</v>
      </c>
      <c r="O68" s="1406">
        <f t="shared" si="3"/>
        <v>77024.88</v>
      </c>
      <c r="P68" s="1406">
        <f t="shared" si="4"/>
        <v>18555.29</v>
      </c>
      <c r="Q68" s="1409">
        <f t="shared" si="5"/>
        <v>95580.170000000013</v>
      </c>
    </row>
    <row r="69" spans="1:17" ht="36.75" customHeight="1" x14ac:dyDescent="0.25">
      <c r="A69" s="1612" t="s">
        <v>2277</v>
      </c>
      <c r="B69" s="1627"/>
      <c r="C69" s="1406"/>
      <c r="D69" s="1406"/>
      <c r="E69" s="1406"/>
      <c r="F69" s="1618"/>
      <c r="G69" s="1406"/>
      <c r="H69" s="1406"/>
      <c r="I69" s="1409"/>
      <c r="J69" s="1628">
        <v>7788.5180857142859</v>
      </c>
      <c r="K69" s="1406">
        <f t="shared" si="1"/>
        <v>48.984390476190477</v>
      </c>
      <c r="L69" s="1406">
        <v>1050</v>
      </c>
      <c r="M69" s="1406">
        <f t="shared" si="2"/>
        <v>51433.61</v>
      </c>
      <c r="N69" s="1618">
        <v>1</v>
      </c>
      <c r="O69" s="1406">
        <f t="shared" si="3"/>
        <v>51433.61</v>
      </c>
      <c r="P69" s="1406">
        <f t="shared" si="4"/>
        <v>12390.36</v>
      </c>
      <c r="Q69" s="1409">
        <f t="shared" si="5"/>
        <v>63823.97</v>
      </c>
    </row>
    <row r="70" spans="1:17" ht="36.75" customHeight="1" x14ac:dyDescent="0.25">
      <c r="A70" s="1612" t="s">
        <v>2278</v>
      </c>
      <c r="B70" s="1627">
        <v>282.0314606741573</v>
      </c>
      <c r="C70" s="1406">
        <f t="shared" si="6"/>
        <v>1.7737827715355805</v>
      </c>
      <c r="D70" s="1406">
        <v>1335</v>
      </c>
      <c r="E70" s="1406">
        <f t="shared" ref="E70:E132" si="11">C70*D70</f>
        <v>2368</v>
      </c>
      <c r="F70" s="1618">
        <v>0.05</v>
      </c>
      <c r="G70" s="1406">
        <f t="shared" ref="G70:G132" si="12">ROUND(E70*F70,2)</f>
        <v>118.4</v>
      </c>
      <c r="H70" s="1406">
        <f t="shared" ref="H70:H132" si="13">ROUND(G70*0.2409,2)</f>
        <v>28.52</v>
      </c>
      <c r="I70" s="1409">
        <f t="shared" si="10"/>
        <v>146.92000000000002</v>
      </c>
      <c r="J70" s="1628">
        <v>35.730337078651687</v>
      </c>
      <c r="K70" s="1406">
        <f t="shared" si="1"/>
        <v>0.2247191011235955</v>
      </c>
      <c r="L70" s="1406">
        <v>1335</v>
      </c>
      <c r="M70" s="1406">
        <f t="shared" si="2"/>
        <v>300</v>
      </c>
      <c r="N70" s="1618">
        <v>0.4</v>
      </c>
      <c r="O70" s="1406">
        <f t="shared" ref="O70:O132" si="14">ROUND(M70*N70,2)</f>
        <v>120</v>
      </c>
      <c r="P70" s="1406">
        <f t="shared" ref="P70:P132" si="15">ROUND(O70*0.2409,2)</f>
        <v>28.91</v>
      </c>
      <c r="Q70" s="1409">
        <f t="shared" ref="Q70:Q132" si="16">O70+P70</f>
        <v>148.91</v>
      </c>
    </row>
    <row r="71" spans="1:17" ht="36.75" customHeight="1" x14ac:dyDescent="0.25">
      <c r="A71" s="1612" t="s">
        <v>2278</v>
      </c>
      <c r="B71" s="1627">
        <v>334.65033707865166</v>
      </c>
      <c r="C71" s="1406">
        <f t="shared" si="6"/>
        <v>2.1047191011235955</v>
      </c>
      <c r="D71" s="1406">
        <v>1335</v>
      </c>
      <c r="E71" s="1406">
        <f t="shared" si="11"/>
        <v>2809.8</v>
      </c>
      <c r="F71" s="1618">
        <v>0.1</v>
      </c>
      <c r="G71" s="1406">
        <f t="shared" si="12"/>
        <v>280.98</v>
      </c>
      <c r="H71" s="1406">
        <f t="shared" si="13"/>
        <v>67.69</v>
      </c>
      <c r="I71" s="1409">
        <f t="shared" si="10"/>
        <v>348.67</v>
      </c>
      <c r="J71" s="1628">
        <v>533.95415730337072</v>
      </c>
      <c r="K71" s="1406">
        <f t="shared" si="1"/>
        <v>3.3582022471910107</v>
      </c>
      <c r="L71" s="1406">
        <v>1335</v>
      </c>
      <c r="M71" s="1406">
        <f t="shared" si="2"/>
        <v>4483.1999999999989</v>
      </c>
      <c r="N71" s="1618">
        <v>0.6</v>
      </c>
      <c r="O71" s="1406">
        <f t="shared" si="14"/>
        <v>2689.92</v>
      </c>
      <c r="P71" s="1406">
        <f t="shared" si="15"/>
        <v>648</v>
      </c>
      <c r="Q71" s="1409">
        <f t="shared" si="16"/>
        <v>3337.92</v>
      </c>
    </row>
    <row r="72" spans="1:17" ht="33" x14ac:dyDescent="0.25">
      <c r="A72" s="1612" t="s">
        <v>2278</v>
      </c>
      <c r="B72" s="1627">
        <v>234.86741573033711</v>
      </c>
      <c r="C72" s="1406">
        <f t="shared" si="6"/>
        <v>1.4771535580524346</v>
      </c>
      <c r="D72" s="1406">
        <v>1335</v>
      </c>
      <c r="E72" s="1406">
        <f t="shared" si="11"/>
        <v>1972.0000000000002</v>
      </c>
      <c r="F72" s="1618">
        <v>0.15</v>
      </c>
      <c r="G72" s="1406">
        <f t="shared" si="12"/>
        <v>295.8</v>
      </c>
      <c r="H72" s="1406">
        <f t="shared" si="13"/>
        <v>71.260000000000005</v>
      </c>
      <c r="I72" s="1409">
        <f t="shared" si="10"/>
        <v>367.06</v>
      </c>
      <c r="J72" s="1628">
        <v>977.45845505617979</v>
      </c>
      <c r="K72" s="1406">
        <f t="shared" si="1"/>
        <v>6.1475374531835207</v>
      </c>
      <c r="L72" s="1406">
        <v>1335</v>
      </c>
      <c r="M72" s="1406">
        <f t="shared" si="2"/>
        <v>8206.9624999999996</v>
      </c>
      <c r="N72" s="1618">
        <v>0.8</v>
      </c>
      <c r="O72" s="1406">
        <f t="shared" si="14"/>
        <v>6565.57</v>
      </c>
      <c r="P72" s="1406">
        <f t="shared" si="15"/>
        <v>1581.65</v>
      </c>
      <c r="Q72" s="1409">
        <f t="shared" si="16"/>
        <v>8147.2199999999993</v>
      </c>
    </row>
    <row r="73" spans="1:17" ht="33" x14ac:dyDescent="0.25">
      <c r="A73" s="1612" t="s">
        <v>2278</v>
      </c>
      <c r="B73" s="1627">
        <v>427.92438202247195</v>
      </c>
      <c r="C73" s="1406">
        <f t="shared" si="6"/>
        <v>2.6913483146067416</v>
      </c>
      <c r="D73" s="1406">
        <v>1335</v>
      </c>
      <c r="E73" s="1406">
        <f t="shared" si="11"/>
        <v>3592.9500000000003</v>
      </c>
      <c r="F73" s="1618">
        <v>0.2</v>
      </c>
      <c r="G73" s="1406">
        <f t="shared" si="12"/>
        <v>718.59</v>
      </c>
      <c r="H73" s="1406">
        <f t="shared" si="13"/>
        <v>173.11</v>
      </c>
      <c r="I73" s="1409">
        <f t="shared" si="10"/>
        <v>891.7</v>
      </c>
      <c r="J73" s="1628">
        <v>782.78154806491887</v>
      </c>
      <c r="K73" s="1406">
        <f t="shared" si="1"/>
        <v>4.9231543903454016</v>
      </c>
      <c r="L73" s="1406">
        <v>1335</v>
      </c>
      <c r="M73" s="1406">
        <f t="shared" si="2"/>
        <v>6572.4111111111115</v>
      </c>
      <c r="N73" s="1618">
        <v>0.9</v>
      </c>
      <c r="O73" s="1406">
        <f t="shared" si="14"/>
        <v>5915.17</v>
      </c>
      <c r="P73" s="1406">
        <f t="shared" si="15"/>
        <v>1424.96</v>
      </c>
      <c r="Q73" s="1409">
        <f t="shared" si="16"/>
        <v>7340.13</v>
      </c>
    </row>
    <row r="74" spans="1:17" ht="33" x14ac:dyDescent="0.25">
      <c r="A74" s="1612" t="s">
        <v>2278</v>
      </c>
      <c r="B74" s="1627"/>
      <c r="C74" s="1406"/>
      <c r="D74" s="1406"/>
      <c r="E74" s="1406"/>
      <c r="F74" s="1618"/>
      <c r="G74" s="1406"/>
      <c r="H74" s="1406"/>
      <c r="I74" s="1409"/>
      <c r="J74" s="1628">
        <v>837.62391011235957</v>
      </c>
      <c r="K74" s="1406">
        <f t="shared" si="1"/>
        <v>5.2680749063670413</v>
      </c>
      <c r="L74" s="1406">
        <v>1335</v>
      </c>
      <c r="M74" s="1406">
        <f t="shared" si="2"/>
        <v>7032.88</v>
      </c>
      <c r="N74" s="1618">
        <v>1</v>
      </c>
      <c r="O74" s="1406">
        <f t="shared" si="14"/>
        <v>7032.88</v>
      </c>
      <c r="P74" s="1406">
        <f t="shared" si="15"/>
        <v>1694.22</v>
      </c>
      <c r="Q74" s="1409">
        <f t="shared" si="16"/>
        <v>8727.1</v>
      </c>
    </row>
    <row r="75" spans="1:17" ht="35.25" customHeight="1" x14ac:dyDescent="0.25">
      <c r="A75" s="1612" t="s">
        <v>2279</v>
      </c>
      <c r="B75" s="1627">
        <v>1630.4232432432432</v>
      </c>
      <c r="C75" s="1406">
        <f t="shared" si="6"/>
        <v>10.254234234234234</v>
      </c>
      <c r="D75" s="1406">
        <v>1110</v>
      </c>
      <c r="E75" s="1406">
        <f t="shared" si="11"/>
        <v>11382.2</v>
      </c>
      <c r="F75" s="1618">
        <v>0.05</v>
      </c>
      <c r="G75" s="1406">
        <f t="shared" si="12"/>
        <v>569.11</v>
      </c>
      <c r="H75" s="1406">
        <f t="shared" si="13"/>
        <v>137.1</v>
      </c>
      <c r="I75" s="1409">
        <f t="shared" si="10"/>
        <v>706.21</v>
      </c>
      <c r="J75" s="1628">
        <v>3168.6909459459457</v>
      </c>
      <c r="K75" s="1406">
        <f t="shared" si="1"/>
        <v>19.928873873873872</v>
      </c>
      <c r="L75" s="1406">
        <v>1110</v>
      </c>
      <c r="M75" s="1406">
        <f t="shared" si="2"/>
        <v>22121.05</v>
      </c>
      <c r="N75" s="1618">
        <v>0.4</v>
      </c>
      <c r="O75" s="1406">
        <f t="shared" si="14"/>
        <v>8848.42</v>
      </c>
      <c r="P75" s="1406">
        <f t="shared" si="15"/>
        <v>2131.58</v>
      </c>
      <c r="Q75" s="1409">
        <f t="shared" si="16"/>
        <v>10980</v>
      </c>
    </row>
    <row r="76" spans="1:17" ht="33" x14ac:dyDescent="0.25">
      <c r="A76" s="1612" t="s">
        <v>2279</v>
      </c>
      <c r="B76" s="1627">
        <v>60.96432432432433</v>
      </c>
      <c r="C76" s="1406">
        <f t="shared" si="6"/>
        <v>0.38342342342342345</v>
      </c>
      <c r="D76" s="1406">
        <v>1110</v>
      </c>
      <c r="E76" s="1406">
        <f t="shared" si="11"/>
        <v>425.6</v>
      </c>
      <c r="F76" s="1618">
        <v>0.15</v>
      </c>
      <c r="G76" s="1406">
        <f t="shared" si="12"/>
        <v>63.84</v>
      </c>
      <c r="H76" s="1406">
        <f t="shared" si="13"/>
        <v>15.38</v>
      </c>
      <c r="I76" s="1409">
        <f t="shared" si="10"/>
        <v>79.22</v>
      </c>
      <c r="J76" s="1628">
        <v>2627.4773873873874</v>
      </c>
      <c r="K76" s="1406">
        <f t="shared" ref="K76:K138" si="17">J76/159</f>
        <v>16.525015015015015</v>
      </c>
      <c r="L76" s="1406">
        <v>1110</v>
      </c>
      <c r="M76" s="1406">
        <f t="shared" ref="M76:M138" si="18">K76*L76</f>
        <v>18342.766666666666</v>
      </c>
      <c r="N76" s="1618">
        <v>0.6</v>
      </c>
      <c r="O76" s="1406">
        <f t="shared" si="14"/>
        <v>11005.66</v>
      </c>
      <c r="P76" s="1406">
        <f t="shared" si="15"/>
        <v>2651.26</v>
      </c>
      <c r="Q76" s="1409">
        <f t="shared" si="16"/>
        <v>13656.92</v>
      </c>
    </row>
    <row r="77" spans="1:17" ht="33" x14ac:dyDescent="0.25">
      <c r="A77" s="1612" t="s">
        <v>2279</v>
      </c>
      <c r="B77" s="1627"/>
      <c r="C77" s="1406"/>
      <c r="D77" s="1406"/>
      <c r="E77" s="1406"/>
      <c r="F77" s="1618"/>
      <c r="G77" s="1406"/>
      <c r="H77" s="1406"/>
      <c r="I77" s="1409"/>
      <c r="J77" s="1628">
        <v>70.823040540540546</v>
      </c>
      <c r="K77" s="1406">
        <f t="shared" si="17"/>
        <v>0.44542792792792796</v>
      </c>
      <c r="L77" s="1406">
        <v>1110</v>
      </c>
      <c r="M77" s="1406">
        <f t="shared" si="18"/>
        <v>494.42500000000001</v>
      </c>
      <c r="N77" s="1618">
        <v>0.8</v>
      </c>
      <c r="O77" s="1406">
        <f t="shared" si="14"/>
        <v>395.54</v>
      </c>
      <c r="P77" s="1406">
        <f t="shared" si="15"/>
        <v>95.29</v>
      </c>
      <c r="Q77" s="1409">
        <f t="shared" si="16"/>
        <v>490.83000000000004</v>
      </c>
    </row>
    <row r="78" spans="1:17" ht="33" x14ac:dyDescent="0.25">
      <c r="A78" s="1612" t="s">
        <v>2279</v>
      </c>
      <c r="B78" s="1627"/>
      <c r="C78" s="1406"/>
      <c r="D78" s="1406"/>
      <c r="E78" s="1406"/>
      <c r="F78" s="1618"/>
      <c r="G78" s="1406"/>
      <c r="H78" s="1406"/>
      <c r="I78" s="1409"/>
      <c r="J78" s="1628">
        <v>137.16972972972974</v>
      </c>
      <c r="K78" s="1406">
        <f t="shared" si="17"/>
        <v>0.86270270270270277</v>
      </c>
      <c r="L78" s="1406">
        <v>1110</v>
      </c>
      <c r="M78" s="1406">
        <f t="shared" si="18"/>
        <v>957.6</v>
      </c>
      <c r="N78" s="1618">
        <v>0.9</v>
      </c>
      <c r="O78" s="1406">
        <f t="shared" si="14"/>
        <v>861.84</v>
      </c>
      <c r="P78" s="1406">
        <f t="shared" si="15"/>
        <v>207.62</v>
      </c>
      <c r="Q78" s="1409">
        <f t="shared" si="16"/>
        <v>1069.46</v>
      </c>
    </row>
    <row r="79" spans="1:17" ht="33" x14ac:dyDescent="0.25">
      <c r="A79" s="1612" t="s">
        <v>2280</v>
      </c>
      <c r="B79" s="1627"/>
      <c r="C79" s="1406"/>
      <c r="D79" s="1406"/>
      <c r="E79" s="1406"/>
      <c r="F79" s="1618"/>
      <c r="G79" s="1406"/>
      <c r="H79" s="1406"/>
      <c r="I79" s="1409"/>
      <c r="J79" s="1628">
        <v>775.28086699507389</v>
      </c>
      <c r="K79" s="1406">
        <f t="shared" si="17"/>
        <v>4.8759802955665021</v>
      </c>
      <c r="L79" s="1406">
        <v>1015</v>
      </c>
      <c r="M79" s="1406">
        <f t="shared" si="18"/>
        <v>4949.12</v>
      </c>
      <c r="N79" s="1618">
        <v>0.5</v>
      </c>
      <c r="O79" s="1406">
        <f t="shared" si="14"/>
        <v>2474.56</v>
      </c>
      <c r="P79" s="1406">
        <f t="shared" si="15"/>
        <v>596.12</v>
      </c>
      <c r="Q79" s="1409">
        <f t="shared" si="16"/>
        <v>3070.68</v>
      </c>
    </row>
    <row r="80" spans="1:17" x14ac:dyDescent="0.25">
      <c r="A80" s="1612" t="s">
        <v>2281</v>
      </c>
      <c r="B80" s="1627">
        <v>182.95148936170213</v>
      </c>
      <c r="C80" s="1406">
        <f t="shared" ref="C80:C142" si="19">B80/159</f>
        <v>1.1506382978723404</v>
      </c>
      <c r="D80" s="1406">
        <v>1410</v>
      </c>
      <c r="E80" s="1406">
        <f t="shared" si="11"/>
        <v>1622.3999999999999</v>
      </c>
      <c r="F80" s="1618">
        <v>0.2</v>
      </c>
      <c r="G80" s="1406">
        <f t="shared" si="12"/>
        <v>324.48</v>
      </c>
      <c r="H80" s="1406">
        <f t="shared" si="13"/>
        <v>78.17</v>
      </c>
      <c r="I80" s="1409">
        <f t="shared" ref="I80:I142" si="20">G80+H80</f>
        <v>402.65000000000003</v>
      </c>
      <c r="J80" s="1628">
        <v>503.11659574468086</v>
      </c>
      <c r="K80" s="1406">
        <f t="shared" si="17"/>
        <v>3.1642553191489364</v>
      </c>
      <c r="L80" s="1406">
        <v>1410</v>
      </c>
      <c r="M80" s="1406">
        <f t="shared" si="18"/>
        <v>4461.6000000000004</v>
      </c>
      <c r="N80" s="1618">
        <v>1</v>
      </c>
      <c r="O80" s="1406">
        <f t="shared" si="14"/>
        <v>4461.6000000000004</v>
      </c>
      <c r="P80" s="1406">
        <f t="shared" si="15"/>
        <v>1074.8</v>
      </c>
      <c r="Q80" s="1409">
        <f t="shared" si="16"/>
        <v>5536.4000000000005</v>
      </c>
    </row>
    <row r="81" spans="1:17" ht="33" x14ac:dyDescent="0.25">
      <c r="A81" s="1612" t="s">
        <v>2282</v>
      </c>
      <c r="B81" s="1627">
        <v>339.03174603174602</v>
      </c>
      <c r="C81" s="1406">
        <f t="shared" si="19"/>
        <v>2.1322751322751321</v>
      </c>
      <c r="D81" s="1406">
        <v>945</v>
      </c>
      <c r="E81" s="1406">
        <f t="shared" si="11"/>
        <v>2014.9999999999998</v>
      </c>
      <c r="F81" s="1618">
        <v>0.1</v>
      </c>
      <c r="G81" s="1406">
        <f t="shared" si="12"/>
        <v>201.5</v>
      </c>
      <c r="H81" s="1406">
        <f t="shared" si="13"/>
        <v>48.54</v>
      </c>
      <c r="I81" s="1409">
        <f t="shared" si="20"/>
        <v>250.04</v>
      </c>
      <c r="J81" s="1628">
        <v>783.75726984126993</v>
      </c>
      <c r="K81" s="1406">
        <f t="shared" si="17"/>
        <v>4.9292910052910059</v>
      </c>
      <c r="L81" s="1406">
        <v>945</v>
      </c>
      <c r="M81" s="1406">
        <f t="shared" si="18"/>
        <v>4658.18</v>
      </c>
      <c r="N81" s="1618">
        <v>0.5</v>
      </c>
      <c r="O81" s="1406">
        <f t="shared" si="14"/>
        <v>2329.09</v>
      </c>
      <c r="P81" s="1406">
        <f t="shared" si="15"/>
        <v>561.08000000000004</v>
      </c>
      <c r="Q81" s="1409">
        <f t="shared" si="16"/>
        <v>2890.17</v>
      </c>
    </row>
    <row r="82" spans="1:17" ht="33" x14ac:dyDescent="0.25">
      <c r="A82" s="1612" t="s">
        <v>2283</v>
      </c>
      <c r="B82" s="1627">
        <v>1462.2281578947366</v>
      </c>
      <c r="C82" s="1406">
        <f t="shared" si="19"/>
        <v>9.1964035087719278</v>
      </c>
      <c r="D82" s="1406">
        <v>1140</v>
      </c>
      <c r="E82" s="1406">
        <f t="shared" si="11"/>
        <v>10483.899999999998</v>
      </c>
      <c r="F82" s="1618">
        <v>0.1</v>
      </c>
      <c r="G82" s="1406">
        <f t="shared" si="12"/>
        <v>1048.3900000000001</v>
      </c>
      <c r="H82" s="1406">
        <f t="shared" si="13"/>
        <v>252.56</v>
      </c>
      <c r="I82" s="1409">
        <f t="shared" si="20"/>
        <v>1300.95</v>
      </c>
      <c r="J82" s="1628">
        <v>3988.5735789473692</v>
      </c>
      <c r="K82" s="1406">
        <f t="shared" si="17"/>
        <v>25.085368421052635</v>
      </c>
      <c r="L82" s="1406">
        <v>1140</v>
      </c>
      <c r="M82" s="1406">
        <f t="shared" si="18"/>
        <v>28597.320000000003</v>
      </c>
      <c r="N82" s="1618">
        <v>0.5</v>
      </c>
      <c r="O82" s="1406">
        <f t="shared" si="14"/>
        <v>14298.66</v>
      </c>
      <c r="P82" s="1406">
        <f t="shared" si="15"/>
        <v>3444.55</v>
      </c>
      <c r="Q82" s="1409">
        <f t="shared" si="16"/>
        <v>17743.21</v>
      </c>
    </row>
    <row r="83" spans="1:17" x14ac:dyDescent="0.25">
      <c r="A83" s="1612" t="s">
        <v>2284</v>
      </c>
      <c r="B83" s="1627">
        <v>1440.5482812500002</v>
      </c>
      <c r="C83" s="1406">
        <f t="shared" si="19"/>
        <v>9.0600520833333338</v>
      </c>
      <c r="D83" s="1406">
        <v>1280</v>
      </c>
      <c r="E83" s="1406">
        <f t="shared" si="11"/>
        <v>11596.866666666667</v>
      </c>
      <c r="F83" s="1618">
        <v>0.15</v>
      </c>
      <c r="G83" s="1406">
        <f t="shared" si="12"/>
        <v>1739.53</v>
      </c>
      <c r="H83" s="1406">
        <f t="shared" si="13"/>
        <v>419.05</v>
      </c>
      <c r="I83" s="1409">
        <f t="shared" si="20"/>
        <v>2158.58</v>
      </c>
      <c r="J83" s="1628">
        <v>4787.6191874999995</v>
      </c>
      <c r="K83" s="1406">
        <f t="shared" si="17"/>
        <v>30.110812499999998</v>
      </c>
      <c r="L83" s="1406">
        <v>1280</v>
      </c>
      <c r="M83" s="1406">
        <f t="shared" si="18"/>
        <v>38541.839999999997</v>
      </c>
      <c r="N83" s="1618">
        <v>0.5</v>
      </c>
      <c r="O83" s="1406">
        <f t="shared" si="14"/>
        <v>19270.919999999998</v>
      </c>
      <c r="P83" s="1406">
        <f t="shared" si="15"/>
        <v>4642.3599999999997</v>
      </c>
      <c r="Q83" s="1409">
        <f t="shared" si="16"/>
        <v>23913.279999999999</v>
      </c>
    </row>
    <row r="84" spans="1:17" x14ac:dyDescent="0.25">
      <c r="A84" s="1612" t="s">
        <v>2285</v>
      </c>
      <c r="B84" s="1627">
        <v>400.10508474576272</v>
      </c>
      <c r="C84" s="1406">
        <f t="shared" si="19"/>
        <v>2.5163841807909604</v>
      </c>
      <c r="D84" s="1406">
        <v>1180</v>
      </c>
      <c r="E84" s="1406">
        <f t="shared" si="11"/>
        <v>2969.333333333333</v>
      </c>
      <c r="F84" s="1618">
        <v>0.15</v>
      </c>
      <c r="G84" s="1406">
        <f t="shared" si="12"/>
        <v>445.4</v>
      </c>
      <c r="H84" s="1406">
        <f t="shared" si="13"/>
        <v>107.3</v>
      </c>
      <c r="I84" s="1409">
        <f t="shared" si="20"/>
        <v>552.69999999999993</v>
      </c>
      <c r="J84" s="1628">
        <v>937.41010169491517</v>
      </c>
      <c r="K84" s="1406">
        <f t="shared" si="17"/>
        <v>5.8956610169491519</v>
      </c>
      <c r="L84" s="1406">
        <v>1180</v>
      </c>
      <c r="M84" s="1406">
        <f t="shared" si="18"/>
        <v>6956.8799999999992</v>
      </c>
      <c r="N84" s="1618">
        <v>0.5</v>
      </c>
      <c r="O84" s="1406">
        <f t="shared" si="14"/>
        <v>3478.44</v>
      </c>
      <c r="P84" s="1406">
        <f t="shared" si="15"/>
        <v>837.96</v>
      </c>
      <c r="Q84" s="1409">
        <f t="shared" si="16"/>
        <v>4316.3999999999996</v>
      </c>
    </row>
    <row r="85" spans="1:17" x14ac:dyDescent="0.25">
      <c r="A85" s="1612" t="s">
        <v>2286</v>
      </c>
      <c r="B85" s="1627"/>
      <c r="C85" s="1406"/>
      <c r="D85" s="1406"/>
      <c r="E85" s="1406">
        <f t="shared" si="11"/>
        <v>0</v>
      </c>
      <c r="F85" s="1618"/>
      <c r="G85" s="1406">
        <f t="shared" si="12"/>
        <v>0</v>
      </c>
      <c r="H85" s="1406">
        <f t="shared" si="13"/>
        <v>0</v>
      </c>
      <c r="I85" s="1409"/>
      <c r="J85" s="1628">
        <v>634.46074468085101</v>
      </c>
      <c r="K85" s="1406">
        <f t="shared" si="17"/>
        <v>3.99031914893617</v>
      </c>
      <c r="L85" s="1406">
        <v>1175</v>
      </c>
      <c r="M85" s="1406">
        <f t="shared" si="18"/>
        <v>4688.625</v>
      </c>
      <c r="N85" s="1618">
        <v>0.4</v>
      </c>
      <c r="O85" s="1406">
        <f t="shared" si="14"/>
        <v>1875.45</v>
      </c>
      <c r="P85" s="1406">
        <f t="shared" si="15"/>
        <v>451.8</v>
      </c>
      <c r="Q85" s="1409">
        <f t="shared" si="16"/>
        <v>2327.25</v>
      </c>
    </row>
    <row r="86" spans="1:17" ht="33" x14ac:dyDescent="0.25">
      <c r="A86" s="1612" t="s">
        <v>2287</v>
      </c>
      <c r="B86" s="1627">
        <v>124.77574074074073</v>
      </c>
      <c r="C86" s="1406">
        <f t="shared" si="19"/>
        <v>0.78475308641975305</v>
      </c>
      <c r="D86" s="1406">
        <v>1080</v>
      </c>
      <c r="E86" s="1406">
        <f t="shared" si="11"/>
        <v>847.5333333333333</v>
      </c>
      <c r="F86" s="1618">
        <v>0.15</v>
      </c>
      <c r="G86" s="1406">
        <f t="shared" si="12"/>
        <v>127.13</v>
      </c>
      <c r="H86" s="1406">
        <f t="shared" si="13"/>
        <v>30.63</v>
      </c>
      <c r="I86" s="1409">
        <f t="shared" si="20"/>
        <v>157.76</v>
      </c>
      <c r="J86" s="1628">
        <v>404.82872222222221</v>
      </c>
      <c r="K86" s="1406">
        <f t="shared" si="17"/>
        <v>2.5460925925925926</v>
      </c>
      <c r="L86" s="1406">
        <v>1080</v>
      </c>
      <c r="M86" s="1406">
        <f t="shared" si="18"/>
        <v>2749.78</v>
      </c>
      <c r="N86" s="1618">
        <v>0.5</v>
      </c>
      <c r="O86" s="1406">
        <f t="shared" si="14"/>
        <v>1374.89</v>
      </c>
      <c r="P86" s="1406">
        <f t="shared" si="15"/>
        <v>331.21</v>
      </c>
      <c r="Q86" s="1409">
        <f t="shared" si="16"/>
        <v>1706.1000000000001</v>
      </c>
    </row>
    <row r="87" spans="1:17" x14ac:dyDescent="0.25">
      <c r="A87" s="1612" t="s">
        <v>2288</v>
      </c>
      <c r="B87" s="1627"/>
      <c r="C87" s="1406"/>
      <c r="D87" s="1406"/>
      <c r="E87" s="1406"/>
      <c r="F87" s="1618"/>
      <c r="G87" s="1406"/>
      <c r="H87" s="1406"/>
      <c r="I87" s="1409"/>
      <c r="J87" s="1628">
        <v>996.54088178913742</v>
      </c>
      <c r="K87" s="1406">
        <f t="shared" si="17"/>
        <v>6.2675527156549524</v>
      </c>
      <c r="L87" s="1406">
        <v>1565</v>
      </c>
      <c r="M87" s="1406">
        <f t="shared" si="18"/>
        <v>9808.7200000000012</v>
      </c>
      <c r="N87" s="1618">
        <v>0.5</v>
      </c>
      <c r="O87" s="1406">
        <f t="shared" si="14"/>
        <v>4904.3599999999997</v>
      </c>
      <c r="P87" s="1406">
        <f t="shared" si="15"/>
        <v>1181.46</v>
      </c>
      <c r="Q87" s="1409">
        <f t="shared" si="16"/>
        <v>6085.82</v>
      </c>
    </row>
    <row r="88" spans="1:17" ht="25.9" customHeight="1" x14ac:dyDescent="0.25">
      <c r="A88" s="1612" t="s">
        <v>2289</v>
      </c>
      <c r="B88" s="1627"/>
      <c r="C88" s="1406"/>
      <c r="D88" s="1406"/>
      <c r="E88" s="1406"/>
      <c r="F88" s="1618"/>
      <c r="G88" s="1406"/>
      <c r="H88" s="1406"/>
      <c r="I88" s="1409"/>
      <c r="J88" s="1628">
        <v>477</v>
      </c>
      <c r="K88" s="1406">
        <f t="shared" si="17"/>
        <v>3</v>
      </c>
      <c r="L88" s="1406">
        <v>1600</v>
      </c>
      <c r="M88" s="1406">
        <f t="shared" si="18"/>
        <v>4800</v>
      </c>
      <c r="N88" s="1618">
        <v>0.5</v>
      </c>
      <c r="O88" s="1406">
        <f t="shared" si="14"/>
        <v>2400</v>
      </c>
      <c r="P88" s="1406">
        <f t="shared" si="15"/>
        <v>578.16</v>
      </c>
      <c r="Q88" s="1409">
        <f t="shared" si="16"/>
        <v>2978.16</v>
      </c>
    </row>
    <row r="89" spans="1:17" ht="33" x14ac:dyDescent="0.25">
      <c r="A89" s="1612" t="s">
        <v>2290</v>
      </c>
      <c r="B89" s="1627"/>
      <c r="C89" s="1406"/>
      <c r="D89" s="1406"/>
      <c r="E89" s="1406"/>
      <c r="F89" s="1618"/>
      <c r="G89" s="1406"/>
      <c r="H89" s="1406"/>
      <c r="I89" s="1409"/>
      <c r="J89" s="1628">
        <v>95.399999999999991</v>
      </c>
      <c r="K89" s="1406">
        <f t="shared" si="17"/>
        <v>0.6</v>
      </c>
      <c r="L89" s="1406">
        <v>1430</v>
      </c>
      <c r="M89" s="1406">
        <f t="shared" si="18"/>
        <v>858</v>
      </c>
      <c r="N89" s="1618">
        <v>0.5</v>
      </c>
      <c r="O89" s="1406">
        <f t="shared" si="14"/>
        <v>429</v>
      </c>
      <c r="P89" s="1406">
        <f t="shared" si="15"/>
        <v>103.35</v>
      </c>
      <c r="Q89" s="1409">
        <f t="shared" si="16"/>
        <v>532.35</v>
      </c>
    </row>
    <row r="90" spans="1:17" x14ac:dyDescent="0.25">
      <c r="A90" s="1612" t="s">
        <v>2291</v>
      </c>
      <c r="B90" s="1627"/>
      <c r="C90" s="1406"/>
      <c r="D90" s="1406"/>
      <c r="E90" s="1406"/>
      <c r="F90" s="1618"/>
      <c r="G90" s="1406"/>
      <c r="H90" s="1406"/>
      <c r="I90" s="1409"/>
      <c r="J90" s="1628">
        <v>229.55713333333335</v>
      </c>
      <c r="K90" s="1406">
        <f t="shared" si="17"/>
        <v>1.4437555555555557</v>
      </c>
      <c r="L90" s="1406">
        <v>1800</v>
      </c>
      <c r="M90" s="1406">
        <f t="shared" si="18"/>
        <v>2598.7600000000002</v>
      </c>
      <c r="N90" s="1618">
        <v>0.5</v>
      </c>
      <c r="O90" s="1406">
        <f t="shared" si="14"/>
        <v>1299.3800000000001</v>
      </c>
      <c r="P90" s="1406">
        <f t="shared" si="15"/>
        <v>313.02</v>
      </c>
      <c r="Q90" s="1409">
        <f t="shared" si="16"/>
        <v>1612.4</v>
      </c>
    </row>
    <row r="91" spans="1:17" x14ac:dyDescent="0.25">
      <c r="A91" s="1612" t="s">
        <v>2292</v>
      </c>
      <c r="B91" s="1627"/>
      <c r="C91" s="1406"/>
      <c r="D91" s="1406"/>
      <c r="E91" s="1406"/>
      <c r="F91" s="1618"/>
      <c r="G91" s="1406"/>
      <c r="H91" s="1406"/>
      <c r="I91" s="1409"/>
      <c r="J91" s="1628">
        <v>119.25</v>
      </c>
      <c r="K91" s="1406">
        <f t="shared" si="17"/>
        <v>0.75</v>
      </c>
      <c r="L91" s="1406">
        <v>1630</v>
      </c>
      <c r="M91" s="1406">
        <f t="shared" si="18"/>
        <v>1222.5</v>
      </c>
      <c r="N91" s="1618">
        <v>0.5</v>
      </c>
      <c r="O91" s="1406">
        <f t="shared" si="14"/>
        <v>611.25</v>
      </c>
      <c r="P91" s="1406">
        <f t="shared" si="15"/>
        <v>147.25</v>
      </c>
      <c r="Q91" s="1409">
        <f t="shared" si="16"/>
        <v>758.5</v>
      </c>
    </row>
    <row r="92" spans="1:17" x14ac:dyDescent="0.25">
      <c r="A92" s="1612" t="s">
        <v>2292</v>
      </c>
      <c r="B92" s="1627"/>
      <c r="C92" s="1406"/>
      <c r="D92" s="1406"/>
      <c r="E92" s="1406"/>
      <c r="F92" s="1618"/>
      <c r="G92" s="1406"/>
      <c r="H92" s="1406"/>
      <c r="I92" s="1409"/>
      <c r="J92" s="1628">
        <v>119.25</v>
      </c>
      <c r="K92" s="1406">
        <f t="shared" si="17"/>
        <v>0.75</v>
      </c>
      <c r="L92" s="1406">
        <v>1728</v>
      </c>
      <c r="M92" s="1406">
        <f t="shared" si="18"/>
        <v>1296</v>
      </c>
      <c r="N92" s="1618">
        <v>0.5</v>
      </c>
      <c r="O92" s="1406">
        <f t="shared" si="14"/>
        <v>648</v>
      </c>
      <c r="P92" s="1406">
        <f t="shared" si="15"/>
        <v>156.1</v>
      </c>
      <c r="Q92" s="1409">
        <f t="shared" si="16"/>
        <v>804.1</v>
      </c>
    </row>
    <row r="93" spans="1:17" x14ac:dyDescent="0.25">
      <c r="A93" s="1612" t="s">
        <v>2292</v>
      </c>
      <c r="B93" s="1627"/>
      <c r="C93" s="1406"/>
      <c r="D93" s="1406"/>
      <c r="E93" s="1406"/>
      <c r="F93" s="1618"/>
      <c r="G93" s="1406"/>
      <c r="H93" s="1406"/>
      <c r="I93" s="1409"/>
      <c r="J93" s="1628">
        <v>119.25</v>
      </c>
      <c r="K93" s="1406">
        <f t="shared" si="17"/>
        <v>0.75</v>
      </c>
      <c r="L93" s="1406">
        <v>1920</v>
      </c>
      <c r="M93" s="1406">
        <f t="shared" si="18"/>
        <v>1440</v>
      </c>
      <c r="N93" s="1618">
        <v>0.5</v>
      </c>
      <c r="O93" s="1406">
        <f t="shared" si="14"/>
        <v>720</v>
      </c>
      <c r="P93" s="1406">
        <f t="shared" si="15"/>
        <v>173.45</v>
      </c>
      <c r="Q93" s="1409">
        <f t="shared" si="16"/>
        <v>893.45</v>
      </c>
    </row>
    <row r="94" spans="1:17" x14ac:dyDescent="0.25">
      <c r="A94" s="1612" t="s">
        <v>2293</v>
      </c>
      <c r="B94" s="1627"/>
      <c r="C94" s="1406"/>
      <c r="D94" s="1406"/>
      <c r="E94" s="1406"/>
      <c r="F94" s="1618"/>
      <c r="G94" s="1406"/>
      <c r="H94" s="1406"/>
      <c r="I94" s="1409"/>
      <c r="J94" s="1628">
        <v>690.06931868131869</v>
      </c>
      <c r="K94" s="1406">
        <f t="shared" si="17"/>
        <v>4.3400586080586079</v>
      </c>
      <c r="L94" s="1406">
        <v>1365</v>
      </c>
      <c r="M94" s="1406">
        <f t="shared" si="18"/>
        <v>5924.1799999999994</v>
      </c>
      <c r="N94" s="1618">
        <v>0.5</v>
      </c>
      <c r="O94" s="1406">
        <f t="shared" si="14"/>
        <v>2962.09</v>
      </c>
      <c r="P94" s="1406">
        <f t="shared" si="15"/>
        <v>713.57</v>
      </c>
      <c r="Q94" s="1409">
        <f t="shared" si="16"/>
        <v>3675.6600000000003</v>
      </c>
    </row>
    <row r="95" spans="1:17" ht="33" x14ac:dyDescent="0.25">
      <c r="A95" s="1612" t="s">
        <v>2294</v>
      </c>
      <c r="B95" s="1627"/>
      <c r="C95" s="1406"/>
      <c r="D95" s="1406"/>
      <c r="E95" s="1406"/>
      <c r="F95" s="1618"/>
      <c r="G95" s="1406"/>
      <c r="H95" s="1406"/>
      <c r="I95" s="1409"/>
      <c r="J95" s="1628">
        <v>471.03695172413791</v>
      </c>
      <c r="K95" s="1406">
        <f t="shared" si="17"/>
        <v>2.9624965517241377</v>
      </c>
      <c r="L95" s="1406">
        <v>1450</v>
      </c>
      <c r="M95" s="1406">
        <f t="shared" si="18"/>
        <v>4295.62</v>
      </c>
      <c r="N95" s="1618">
        <v>0.5</v>
      </c>
      <c r="O95" s="1406">
        <f t="shared" si="14"/>
        <v>2147.81</v>
      </c>
      <c r="P95" s="1406">
        <f t="shared" si="15"/>
        <v>517.41</v>
      </c>
      <c r="Q95" s="1409">
        <f t="shared" si="16"/>
        <v>2665.22</v>
      </c>
    </row>
    <row r="96" spans="1:17" ht="33" x14ac:dyDescent="0.25">
      <c r="A96" s="1612" t="s">
        <v>2295</v>
      </c>
      <c r="B96" s="1627"/>
      <c r="C96" s="1406"/>
      <c r="D96" s="1406"/>
      <c r="E96" s="1406"/>
      <c r="F96" s="1618"/>
      <c r="G96" s="1406"/>
      <c r="H96" s="1406"/>
      <c r="I96" s="1409"/>
      <c r="J96" s="1628">
        <v>727.49110112359551</v>
      </c>
      <c r="K96" s="1406">
        <f t="shared" si="17"/>
        <v>4.5754157303370784</v>
      </c>
      <c r="L96" s="1406">
        <v>890</v>
      </c>
      <c r="M96" s="1406">
        <f t="shared" si="18"/>
        <v>4072.12</v>
      </c>
      <c r="N96" s="1618">
        <v>0.5</v>
      </c>
      <c r="O96" s="1406">
        <f t="shared" si="14"/>
        <v>2036.06</v>
      </c>
      <c r="P96" s="1406">
        <f t="shared" si="15"/>
        <v>490.49</v>
      </c>
      <c r="Q96" s="1409">
        <f t="shared" si="16"/>
        <v>2526.5500000000002</v>
      </c>
    </row>
    <row r="97" spans="1:17" ht="33" x14ac:dyDescent="0.25">
      <c r="A97" s="1612" t="s">
        <v>2295</v>
      </c>
      <c r="B97" s="1627"/>
      <c r="C97" s="1406"/>
      <c r="D97" s="1406"/>
      <c r="E97" s="1406"/>
      <c r="F97" s="1618"/>
      <c r="G97" s="1406"/>
      <c r="H97" s="1406"/>
      <c r="I97" s="1409"/>
      <c r="J97" s="1628">
        <v>2443.1072727272726</v>
      </c>
      <c r="K97" s="1406">
        <f t="shared" si="17"/>
        <v>15.365454545454545</v>
      </c>
      <c r="L97" s="1406">
        <v>1045</v>
      </c>
      <c r="M97" s="1406">
        <f t="shared" si="18"/>
        <v>16056.9</v>
      </c>
      <c r="N97" s="1618">
        <v>0.5</v>
      </c>
      <c r="O97" s="1406">
        <f t="shared" si="14"/>
        <v>8028.45</v>
      </c>
      <c r="P97" s="1406">
        <f t="shared" si="15"/>
        <v>1934.05</v>
      </c>
      <c r="Q97" s="1409">
        <f t="shared" si="16"/>
        <v>9962.5</v>
      </c>
    </row>
    <row r="98" spans="1:17" ht="33" x14ac:dyDescent="0.25">
      <c r="A98" s="1612" t="s">
        <v>2295</v>
      </c>
      <c r="B98" s="1627"/>
      <c r="C98" s="1406"/>
      <c r="D98" s="1406"/>
      <c r="E98" s="1406"/>
      <c r="F98" s="1618"/>
      <c r="G98" s="1406"/>
      <c r="H98" s="1406"/>
      <c r="I98" s="1409"/>
      <c r="J98" s="1628">
        <v>1288.6811067961164</v>
      </c>
      <c r="K98" s="1406">
        <f t="shared" si="17"/>
        <v>8.1049126213592224</v>
      </c>
      <c r="L98" s="1406">
        <v>1030</v>
      </c>
      <c r="M98" s="1406">
        <f t="shared" si="18"/>
        <v>8348.06</v>
      </c>
      <c r="N98" s="1618">
        <v>0.5</v>
      </c>
      <c r="O98" s="1406">
        <f t="shared" si="14"/>
        <v>4174.03</v>
      </c>
      <c r="P98" s="1406">
        <f t="shared" si="15"/>
        <v>1005.52</v>
      </c>
      <c r="Q98" s="1409">
        <f t="shared" si="16"/>
        <v>5179.5499999999993</v>
      </c>
    </row>
    <row r="99" spans="1:17" ht="33" x14ac:dyDescent="0.25">
      <c r="A99" s="1612" t="s">
        <v>2295</v>
      </c>
      <c r="B99" s="1627"/>
      <c r="C99" s="1406"/>
      <c r="D99" s="1406"/>
      <c r="E99" s="1406"/>
      <c r="F99" s="1618"/>
      <c r="G99" s="1406"/>
      <c r="H99" s="1406"/>
      <c r="I99" s="1409"/>
      <c r="J99" s="1628">
        <v>4349.0925499999994</v>
      </c>
      <c r="K99" s="1406">
        <f t="shared" si="17"/>
        <v>27.352783333333331</v>
      </c>
      <c r="L99" s="1406">
        <v>1200</v>
      </c>
      <c r="M99" s="1406">
        <f t="shared" si="18"/>
        <v>32823.339999999997</v>
      </c>
      <c r="N99" s="1618">
        <v>0.5</v>
      </c>
      <c r="O99" s="1406">
        <f t="shared" si="14"/>
        <v>16411.669999999998</v>
      </c>
      <c r="P99" s="1406">
        <f t="shared" si="15"/>
        <v>3953.57</v>
      </c>
      <c r="Q99" s="1409">
        <f t="shared" si="16"/>
        <v>20365.239999999998</v>
      </c>
    </row>
    <row r="100" spans="1:17" ht="33" x14ac:dyDescent="0.25">
      <c r="A100" s="1612" t="s">
        <v>2295</v>
      </c>
      <c r="B100" s="1627"/>
      <c r="C100" s="1406"/>
      <c r="D100" s="1406"/>
      <c r="E100" s="1406"/>
      <c r="F100" s="1618"/>
      <c r="G100" s="1406"/>
      <c r="H100" s="1406"/>
      <c r="I100" s="1409"/>
      <c r="J100" s="1628">
        <v>22.862874999999999</v>
      </c>
      <c r="K100" s="1406">
        <f t="shared" si="17"/>
        <v>0.14379166666666665</v>
      </c>
      <c r="L100" s="1406">
        <v>1200</v>
      </c>
      <c r="M100" s="1406">
        <f t="shared" si="18"/>
        <v>172.54999999999998</v>
      </c>
      <c r="N100" s="1618">
        <v>0.4</v>
      </c>
      <c r="O100" s="1406">
        <f t="shared" si="14"/>
        <v>69.02</v>
      </c>
      <c r="P100" s="1406">
        <f t="shared" si="15"/>
        <v>16.63</v>
      </c>
      <c r="Q100" s="1409">
        <f t="shared" si="16"/>
        <v>85.649999999999991</v>
      </c>
    </row>
    <row r="101" spans="1:17" x14ac:dyDescent="0.25">
      <c r="A101" s="1612" t="s">
        <v>2296</v>
      </c>
      <c r="B101" s="1627"/>
      <c r="C101" s="1406"/>
      <c r="D101" s="1406"/>
      <c r="E101" s="1406"/>
      <c r="F101" s="1618"/>
      <c r="G101" s="1406"/>
      <c r="H101" s="1406"/>
      <c r="I101" s="1409"/>
      <c r="J101" s="1628">
        <v>788.6149359605912</v>
      </c>
      <c r="K101" s="1406">
        <f t="shared" si="17"/>
        <v>4.9598423645320198</v>
      </c>
      <c r="L101" s="1406">
        <v>1015</v>
      </c>
      <c r="M101" s="1406">
        <f t="shared" si="18"/>
        <v>5034.24</v>
      </c>
      <c r="N101" s="1618">
        <v>0.5</v>
      </c>
      <c r="O101" s="1406">
        <f t="shared" si="14"/>
        <v>2517.12</v>
      </c>
      <c r="P101" s="1406">
        <f t="shared" si="15"/>
        <v>606.37</v>
      </c>
      <c r="Q101" s="1409">
        <f t="shared" si="16"/>
        <v>3123.49</v>
      </c>
    </row>
    <row r="102" spans="1:17" x14ac:dyDescent="0.25">
      <c r="A102" s="1612" t="s">
        <v>2297</v>
      </c>
      <c r="B102" s="1627"/>
      <c r="C102" s="1406"/>
      <c r="D102" s="1406"/>
      <c r="E102" s="1406"/>
      <c r="F102" s="1618"/>
      <c r="G102" s="1406"/>
      <c r="H102" s="1406"/>
      <c r="I102" s="1409"/>
      <c r="J102" s="1628">
        <v>1005.7697733990148</v>
      </c>
      <c r="K102" s="1406">
        <f t="shared" si="17"/>
        <v>6.3255960591133</v>
      </c>
      <c r="L102" s="1406">
        <v>1015</v>
      </c>
      <c r="M102" s="1406">
        <f t="shared" si="18"/>
        <v>6420.48</v>
      </c>
      <c r="N102" s="1618">
        <v>0.5</v>
      </c>
      <c r="O102" s="1406">
        <f t="shared" si="14"/>
        <v>3210.24</v>
      </c>
      <c r="P102" s="1406">
        <f t="shared" si="15"/>
        <v>773.35</v>
      </c>
      <c r="Q102" s="1409">
        <f t="shared" si="16"/>
        <v>3983.5899999999997</v>
      </c>
    </row>
    <row r="103" spans="1:17" x14ac:dyDescent="0.25">
      <c r="A103" s="1612" t="s">
        <v>2298</v>
      </c>
      <c r="B103" s="1627"/>
      <c r="C103" s="1406"/>
      <c r="D103" s="1406"/>
      <c r="E103" s="1406"/>
      <c r="F103" s="1618"/>
      <c r="G103" s="1406"/>
      <c r="H103" s="1406"/>
      <c r="I103" s="1409"/>
      <c r="J103" s="1628">
        <v>45.314400000000006</v>
      </c>
      <c r="K103" s="1406">
        <f t="shared" si="17"/>
        <v>0.28499622641509437</v>
      </c>
      <c r="L103" s="1406">
        <v>1325</v>
      </c>
      <c r="M103" s="1406">
        <f t="shared" si="18"/>
        <v>377.62000000000006</v>
      </c>
      <c r="N103" s="1618">
        <v>0.5</v>
      </c>
      <c r="O103" s="1406">
        <f t="shared" si="14"/>
        <v>188.81</v>
      </c>
      <c r="P103" s="1406">
        <f t="shared" si="15"/>
        <v>45.48</v>
      </c>
      <c r="Q103" s="1409">
        <f t="shared" si="16"/>
        <v>234.29</v>
      </c>
    </row>
    <row r="104" spans="1:17" ht="74.45" customHeight="1" x14ac:dyDescent="0.25">
      <c r="A104" s="1614" t="s">
        <v>10</v>
      </c>
      <c r="B104" s="1623">
        <f>SUM(B105:B118)</f>
        <v>5768.7198844396344</v>
      </c>
      <c r="C104" s="1624">
        <f>SUM(C105:C118)</f>
        <v>36.281257134840473</v>
      </c>
      <c r="D104" s="1625"/>
      <c r="E104" s="1625"/>
      <c r="F104" s="1629"/>
      <c r="G104" s="1624">
        <f>SUM(G105:G118)</f>
        <v>2240.1999999999998</v>
      </c>
      <c r="H104" s="1624">
        <f>SUM(H105:H118)</f>
        <v>539.67000000000007</v>
      </c>
      <c r="I104" s="1626">
        <f>SUM(I105:I118)</f>
        <v>2779.8700000000003</v>
      </c>
      <c r="J104" s="1063">
        <f>SUM(J105:J118)</f>
        <v>14205.65441630792</v>
      </c>
      <c r="K104" s="1011">
        <f>SUM(K105:K118)</f>
        <v>89.343738467345403</v>
      </c>
      <c r="L104" s="1011"/>
      <c r="M104" s="1011"/>
      <c r="N104" s="1291"/>
      <c r="O104" s="1011">
        <f>SUM(O105:O118)</f>
        <v>37317.14</v>
      </c>
      <c r="P104" s="1011">
        <f>SUM(P105:P118)</f>
        <v>8989.69</v>
      </c>
      <c r="Q104" s="1012">
        <f>SUM(Q105:Q118)</f>
        <v>46306.830000000009</v>
      </c>
    </row>
    <row r="105" spans="1:17" ht="33.75" customHeight="1" x14ac:dyDescent="0.25">
      <c r="A105" s="1612" t="s">
        <v>2299</v>
      </c>
      <c r="B105" s="1627">
        <v>1946.2188888888893</v>
      </c>
      <c r="C105" s="1406">
        <f t="shared" si="19"/>
        <v>12.240370370370373</v>
      </c>
      <c r="D105" s="1406">
        <v>540</v>
      </c>
      <c r="E105" s="1406">
        <f t="shared" si="11"/>
        <v>6609.8000000000011</v>
      </c>
      <c r="F105" s="1618">
        <v>0.05</v>
      </c>
      <c r="G105" s="1406">
        <f t="shared" si="12"/>
        <v>330.49</v>
      </c>
      <c r="H105" s="1406">
        <f t="shared" si="13"/>
        <v>79.62</v>
      </c>
      <c r="I105" s="1409">
        <f t="shared" si="20"/>
        <v>410.11</v>
      </c>
      <c r="J105" s="1628">
        <v>1725.5474999999999</v>
      </c>
      <c r="K105" s="1406">
        <f t="shared" si="17"/>
        <v>10.852499999999999</v>
      </c>
      <c r="L105" s="1406">
        <v>540</v>
      </c>
      <c r="M105" s="1406">
        <f t="shared" si="18"/>
        <v>5860.3499999999995</v>
      </c>
      <c r="N105" s="1618">
        <v>0.4</v>
      </c>
      <c r="O105" s="1406">
        <f t="shared" si="14"/>
        <v>2344.14</v>
      </c>
      <c r="P105" s="1406">
        <f t="shared" si="15"/>
        <v>564.70000000000005</v>
      </c>
      <c r="Q105" s="1409">
        <f t="shared" si="16"/>
        <v>2908.84</v>
      </c>
    </row>
    <row r="106" spans="1:17" ht="33.75" customHeight="1" x14ac:dyDescent="0.25">
      <c r="A106" s="1612" t="s">
        <v>2299</v>
      </c>
      <c r="B106" s="1627">
        <v>665.20888888888908</v>
      </c>
      <c r="C106" s="1406">
        <f t="shared" si="19"/>
        <v>4.1837037037037046</v>
      </c>
      <c r="D106" s="1406">
        <v>540</v>
      </c>
      <c r="E106" s="1406">
        <f t="shared" si="11"/>
        <v>2259.2000000000003</v>
      </c>
      <c r="F106" s="1618">
        <v>0.1</v>
      </c>
      <c r="G106" s="1406">
        <f t="shared" si="12"/>
        <v>225.92</v>
      </c>
      <c r="H106" s="1406">
        <f t="shared" si="13"/>
        <v>54.42</v>
      </c>
      <c r="I106" s="1409">
        <f t="shared" si="20"/>
        <v>280.33999999999997</v>
      </c>
      <c r="J106" s="1628">
        <v>2749.8657407407409</v>
      </c>
      <c r="K106" s="1406">
        <f t="shared" si="17"/>
        <v>17.294753086419753</v>
      </c>
      <c r="L106" s="1406">
        <v>540</v>
      </c>
      <c r="M106" s="1406">
        <f t="shared" si="18"/>
        <v>9339.1666666666661</v>
      </c>
      <c r="N106" s="1618">
        <v>0.6</v>
      </c>
      <c r="O106" s="1406">
        <f t="shared" si="14"/>
        <v>5603.5</v>
      </c>
      <c r="P106" s="1406">
        <f t="shared" si="15"/>
        <v>1349.88</v>
      </c>
      <c r="Q106" s="1409">
        <f t="shared" si="16"/>
        <v>6953.38</v>
      </c>
    </row>
    <row r="107" spans="1:17" ht="33.75" customHeight="1" x14ac:dyDescent="0.25">
      <c r="A107" s="1612" t="s">
        <v>2299</v>
      </c>
      <c r="B107" s="1627">
        <v>1582.3248148148148</v>
      </c>
      <c r="C107" s="1406">
        <f t="shared" si="19"/>
        <v>9.9517283950617283</v>
      </c>
      <c r="D107" s="1406">
        <v>540</v>
      </c>
      <c r="E107" s="1406">
        <f t="shared" si="11"/>
        <v>5373.9333333333334</v>
      </c>
      <c r="F107" s="1618">
        <v>0.15</v>
      </c>
      <c r="G107" s="1406">
        <f t="shared" si="12"/>
        <v>806.09</v>
      </c>
      <c r="H107" s="1406">
        <f t="shared" si="13"/>
        <v>194.19</v>
      </c>
      <c r="I107" s="1409">
        <f t="shared" si="20"/>
        <v>1000.28</v>
      </c>
      <c r="J107" s="1628">
        <v>1523.4592361111111</v>
      </c>
      <c r="K107" s="1406">
        <f t="shared" si="17"/>
        <v>9.5815046296296291</v>
      </c>
      <c r="L107" s="1406">
        <v>540</v>
      </c>
      <c r="M107" s="1406">
        <f t="shared" si="18"/>
        <v>5174.0124999999998</v>
      </c>
      <c r="N107" s="1618">
        <v>0.8</v>
      </c>
      <c r="O107" s="1406">
        <f t="shared" si="14"/>
        <v>4139.21</v>
      </c>
      <c r="P107" s="1406">
        <f t="shared" si="15"/>
        <v>997.14</v>
      </c>
      <c r="Q107" s="1409">
        <f t="shared" si="16"/>
        <v>5136.3500000000004</v>
      </c>
    </row>
    <row r="108" spans="1:17" ht="33.75" customHeight="1" x14ac:dyDescent="0.25">
      <c r="A108" s="1612" t="s">
        <v>2299</v>
      </c>
      <c r="B108" s="1627">
        <v>837.56194444444441</v>
      </c>
      <c r="C108" s="1406">
        <f t="shared" si="19"/>
        <v>5.2676851851851847</v>
      </c>
      <c r="D108" s="1406">
        <v>540</v>
      </c>
      <c r="E108" s="1406">
        <f t="shared" si="11"/>
        <v>2844.5499999999997</v>
      </c>
      <c r="F108" s="1618">
        <v>0.2</v>
      </c>
      <c r="G108" s="1406">
        <f t="shared" si="12"/>
        <v>568.91</v>
      </c>
      <c r="H108" s="1406">
        <f t="shared" si="13"/>
        <v>137.05000000000001</v>
      </c>
      <c r="I108" s="1409">
        <f t="shared" si="20"/>
        <v>705.96</v>
      </c>
      <c r="J108" s="1628">
        <v>3329.2179012345678</v>
      </c>
      <c r="K108" s="1406">
        <f t="shared" si="17"/>
        <v>20.938477366255142</v>
      </c>
      <c r="L108" s="1406">
        <v>540</v>
      </c>
      <c r="M108" s="1406">
        <f t="shared" si="18"/>
        <v>11306.777777777777</v>
      </c>
      <c r="N108" s="1618">
        <v>0.9</v>
      </c>
      <c r="O108" s="1406">
        <f t="shared" si="14"/>
        <v>10176.1</v>
      </c>
      <c r="P108" s="1406">
        <f t="shared" si="15"/>
        <v>2451.42</v>
      </c>
      <c r="Q108" s="1409">
        <f t="shared" si="16"/>
        <v>12627.52</v>
      </c>
    </row>
    <row r="109" spans="1:17" ht="33.75" customHeight="1" x14ac:dyDescent="0.25">
      <c r="A109" s="1612" t="s">
        <v>2299</v>
      </c>
      <c r="B109" s="1627"/>
      <c r="C109" s="1406"/>
      <c r="D109" s="1406"/>
      <c r="E109" s="1406"/>
      <c r="F109" s="1618"/>
      <c r="G109" s="1406"/>
      <c r="H109" s="1406"/>
      <c r="I109" s="1409"/>
      <c r="J109" s="1628">
        <v>2278.393444444444</v>
      </c>
      <c r="K109" s="1406">
        <f t="shared" si="17"/>
        <v>14.329518518518515</v>
      </c>
      <c r="L109" s="1406">
        <v>540</v>
      </c>
      <c r="M109" s="1406">
        <f t="shared" si="18"/>
        <v>7737.9399999999987</v>
      </c>
      <c r="N109" s="1618">
        <v>1</v>
      </c>
      <c r="O109" s="1406">
        <f t="shared" si="14"/>
        <v>7737.94</v>
      </c>
      <c r="P109" s="1406">
        <f t="shared" si="15"/>
        <v>1864.07</v>
      </c>
      <c r="Q109" s="1409">
        <f t="shared" si="16"/>
        <v>9602.01</v>
      </c>
    </row>
    <row r="110" spans="1:17" ht="33.75" customHeight="1" x14ac:dyDescent="0.25">
      <c r="A110" s="1612" t="s">
        <v>2299</v>
      </c>
      <c r="B110" s="1627">
        <v>177.96436363636366</v>
      </c>
      <c r="C110" s="1406">
        <f t="shared" si="19"/>
        <v>1.1192727272727274</v>
      </c>
      <c r="D110" s="1406">
        <v>550</v>
      </c>
      <c r="E110" s="1406">
        <f t="shared" si="11"/>
        <v>615.60000000000014</v>
      </c>
      <c r="F110" s="1618">
        <v>0.05</v>
      </c>
      <c r="G110" s="1406">
        <f t="shared" si="12"/>
        <v>30.78</v>
      </c>
      <c r="H110" s="1406">
        <f t="shared" si="13"/>
        <v>7.41</v>
      </c>
      <c r="I110" s="1409">
        <f t="shared" si="20"/>
        <v>38.19</v>
      </c>
      <c r="J110" s="1628">
        <v>414.20945454545449</v>
      </c>
      <c r="K110" s="1406">
        <f t="shared" si="17"/>
        <v>2.6050909090909089</v>
      </c>
      <c r="L110" s="1406">
        <v>550</v>
      </c>
      <c r="M110" s="1406">
        <f t="shared" si="18"/>
        <v>1432.8</v>
      </c>
      <c r="N110" s="1618">
        <v>0.6</v>
      </c>
      <c r="O110" s="1406">
        <f t="shared" si="14"/>
        <v>859.68</v>
      </c>
      <c r="P110" s="1406">
        <f t="shared" si="15"/>
        <v>207.1</v>
      </c>
      <c r="Q110" s="1409">
        <f t="shared" si="16"/>
        <v>1066.78</v>
      </c>
    </row>
    <row r="111" spans="1:17" ht="33.75" customHeight="1" x14ac:dyDescent="0.25">
      <c r="A111" s="1612" t="s">
        <v>2299</v>
      </c>
      <c r="B111" s="1627">
        <v>46.456909090909086</v>
      </c>
      <c r="C111" s="1406">
        <f t="shared" si="19"/>
        <v>0.29218181818181815</v>
      </c>
      <c r="D111" s="1406">
        <v>550</v>
      </c>
      <c r="E111" s="1406">
        <f t="shared" si="11"/>
        <v>160.69999999999999</v>
      </c>
      <c r="F111" s="1618">
        <v>0.1</v>
      </c>
      <c r="G111" s="1406">
        <f t="shared" si="12"/>
        <v>16.07</v>
      </c>
      <c r="H111" s="1406">
        <f t="shared" si="13"/>
        <v>3.87</v>
      </c>
      <c r="I111" s="1409">
        <f t="shared" si="20"/>
        <v>19.940000000000001</v>
      </c>
      <c r="J111" s="1628">
        <v>170.76600000000002</v>
      </c>
      <c r="K111" s="1406">
        <f t="shared" si="17"/>
        <v>1.0740000000000001</v>
      </c>
      <c r="L111" s="1406">
        <v>550</v>
      </c>
      <c r="M111" s="1406">
        <f t="shared" si="18"/>
        <v>590.70000000000005</v>
      </c>
      <c r="N111" s="1618">
        <v>0.8</v>
      </c>
      <c r="O111" s="1406">
        <f t="shared" si="14"/>
        <v>472.56</v>
      </c>
      <c r="P111" s="1406">
        <f t="shared" si="15"/>
        <v>113.84</v>
      </c>
      <c r="Q111" s="1409">
        <f t="shared" si="16"/>
        <v>586.4</v>
      </c>
    </row>
    <row r="112" spans="1:17" ht="33.75" customHeight="1" x14ac:dyDescent="0.25">
      <c r="A112" s="1612" t="s">
        <v>2299</v>
      </c>
      <c r="B112" s="1627">
        <v>148.55418181818183</v>
      </c>
      <c r="C112" s="1406">
        <f t="shared" si="19"/>
        <v>0.93430303030303041</v>
      </c>
      <c r="D112" s="1406">
        <v>550</v>
      </c>
      <c r="E112" s="1406">
        <f t="shared" si="11"/>
        <v>513.86666666666667</v>
      </c>
      <c r="F112" s="1618">
        <v>0.15</v>
      </c>
      <c r="G112" s="1406">
        <f t="shared" si="12"/>
        <v>77.08</v>
      </c>
      <c r="H112" s="1406">
        <f t="shared" si="13"/>
        <v>18.57</v>
      </c>
      <c r="I112" s="1409">
        <f t="shared" si="20"/>
        <v>95.65</v>
      </c>
      <c r="J112" s="1628">
        <v>446.64545454545453</v>
      </c>
      <c r="K112" s="1406">
        <f t="shared" si="17"/>
        <v>2.8090909090909091</v>
      </c>
      <c r="L112" s="1406">
        <v>550</v>
      </c>
      <c r="M112" s="1406">
        <f t="shared" si="18"/>
        <v>1545</v>
      </c>
      <c r="N112" s="1618">
        <v>0.9</v>
      </c>
      <c r="O112" s="1406">
        <f t="shared" si="14"/>
        <v>1390.5</v>
      </c>
      <c r="P112" s="1406">
        <f t="shared" si="15"/>
        <v>334.97</v>
      </c>
      <c r="Q112" s="1409">
        <f t="shared" si="16"/>
        <v>1725.47</v>
      </c>
    </row>
    <row r="113" spans="1:17" ht="33.75" customHeight="1" x14ac:dyDescent="0.25">
      <c r="A113" s="1612" t="s">
        <v>2299</v>
      </c>
      <c r="B113" s="1627">
        <v>175.05900000000003</v>
      </c>
      <c r="C113" s="1406">
        <f t="shared" si="19"/>
        <v>1.1010000000000002</v>
      </c>
      <c r="D113" s="1406">
        <v>550</v>
      </c>
      <c r="E113" s="1406">
        <f t="shared" si="11"/>
        <v>605.55000000000007</v>
      </c>
      <c r="F113" s="1618">
        <v>0.2</v>
      </c>
      <c r="G113" s="1406">
        <f t="shared" si="12"/>
        <v>121.11</v>
      </c>
      <c r="H113" s="1406">
        <f t="shared" si="13"/>
        <v>29.18</v>
      </c>
      <c r="I113" s="1409">
        <f t="shared" si="20"/>
        <v>150.29</v>
      </c>
      <c r="J113" s="1628">
        <v>622.89550909090917</v>
      </c>
      <c r="K113" s="1406">
        <f t="shared" si="17"/>
        <v>3.9175818181818185</v>
      </c>
      <c r="L113" s="1406">
        <v>550</v>
      </c>
      <c r="M113" s="1406">
        <f t="shared" si="18"/>
        <v>2154.67</v>
      </c>
      <c r="N113" s="1618">
        <v>1</v>
      </c>
      <c r="O113" s="1406">
        <f t="shared" si="14"/>
        <v>2154.67</v>
      </c>
      <c r="P113" s="1406">
        <f t="shared" si="15"/>
        <v>519.05999999999995</v>
      </c>
      <c r="Q113" s="1409">
        <f t="shared" si="16"/>
        <v>2673.73</v>
      </c>
    </row>
    <row r="114" spans="1:17" ht="33.75" customHeight="1" x14ac:dyDescent="0.25">
      <c r="A114" s="1612" t="s">
        <v>2299</v>
      </c>
      <c r="B114" s="1627">
        <v>68.710714285714289</v>
      </c>
      <c r="C114" s="1406">
        <f t="shared" si="19"/>
        <v>0.43214285714285716</v>
      </c>
      <c r="D114" s="1406">
        <v>560</v>
      </c>
      <c r="E114" s="1406">
        <f t="shared" si="11"/>
        <v>242</v>
      </c>
      <c r="F114" s="1618">
        <v>0.05</v>
      </c>
      <c r="G114" s="1406">
        <f t="shared" si="12"/>
        <v>12.1</v>
      </c>
      <c r="H114" s="1406">
        <f t="shared" si="13"/>
        <v>2.91</v>
      </c>
      <c r="I114" s="1409">
        <f t="shared" si="20"/>
        <v>15.01</v>
      </c>
      <c r="J114" s="1628">
        <v>91.58825892857142</v>
      </c>
      <c r="K114" s="1406">
        <f t="shared" si="17"/>
        <v>0.57602678571428567</v>
      </c>
      <c r="L114" s="1406">
        <v>560</v>
      </c>
      <c r="M114" s="1406">
        <f t="shared" si="18"/>
        <v>322.57499999999999</v>
      </c>
      <c r="N114" s="1618">
        <v>0.4</v>
      </c>
      <c r="O114" s="1406">
        <f t="shared" si="14"/>
        <v>129.03</v>
      </c>
      <c r="P114" s="1406">
        <f t="shared" si="15"/>
        <v>31.08</v>
      </c>
      <c r="Q114" s="1409">
        <f t="shared" si="16"/>
        <v>160.11000000000001</v>
      </c>
    </row>
    <row r="115" spans="1:17" ht="33.75" customHeight="1" x14ac:dyDescent="0.25">
      <c r="A115" s="1612" t="s">
        <v>2299</v>
      </c>
      <c r="B115" s="1627">
        <v>68.682321428571427</v>
      </c>
      <c r="C115" s="1406">
        <f t="shared" si="19"/>
        <v>0.43196428571428569</v>
      </c>
      <c r="D115" s="1406">
        <v>560</v>
      </c>
      <c r="E115" s="1406">
        <f t="shared" si="11"/>
        <v>241.89999999999998</v>
      </c>
      <c r="F115" s="1618">
        <v>0.1</v>
      </c>
      <c r="G115" s="1406">
        <f t="shared" si="12"/>
        <v>24.19</v>
      </c>
      <c r="H115" s="1406">
        <f t="shared" si="13"/>
        <v>5.83</v>
      </c>
      <c r="I115" s="1409">
        <f t="shared" si="20"/>
        <v>30.020000000000003</v>
      </c>
      <c r="J115" s="1628">
        <v>323.24321428571432</v>
      </c>
      <c r="K115" s="1406">
        <f t="shared" si="17"/>
        <v>2.0329761904761905</v>
      </c>
      <c r="L115" s="1406">
        <v>560</v>
      </c>
      <c r="M115" s="1406">
        <f t="shared" si="18"/>
        <v>1138.4666666666667</v>
      </c>
      <c r="N115" s="1618">
        <v>0.6</v>
      </c>
      <c r="O115" s="1406">
        <f t="shared" si="14"/>
        <v>683.08</v>
      </c>
      <c r="P115" s="1406">
        <f t="shared" si="15"/>
        <v>164.55</v>
      </c>
      <c r="Q115" s="1409">
        <f t="shared" si="16"/>
        <v>847.63000000000011</v>
      </c>
    </row>
    <row r="116" spans="1:17" ht="33" x14ac:dyDescent="0.25">
      <c r="A116" s="1612" t="s">
        <v>2299</v>
      </c>
      <c r="B116" s="1627">
        <v>51.977857142857147</v>
      </c>
      <c r="C116" s="1406">
        <f t="shared" si="19"/>
        <v>0.32690476190476192</v>
      </c>
      <c r="D116" s="1406">
        <v>560</v>
      </c>
      <c r="E116" s="1406">
        <f t="shared" si="11"/>
        <v>183.06666666666666</v>
      </c>
      <c r="F116" s="1618">
        <v>0.15</v>
      </c>
      <c r="G116" s="1406">
        <f t="shared" si="12"/>
        <v>27.46</v>
      </c>
      <c r="H116" s="1406">
        <f t="shared" si="13"/>
        <v>6.62</v>
      </c>
      <c r="I116" s="1409">
        <f t="shared" si="20"/>
        <v>34.08</v>
      </c>
      <c r="J116" s="1628">
        <v>261.27107142857142</v>
      </c>
      <c r="K116" s="1406">
        <f t="shared" si="17"/>
        <v>1.6432142857142857</v>
      </c>
      <c r="L116" s="1406">
        <v>560</v>
      </c>
      <c r="M116" s="1406">
        <f t="shared" si="18"/>
        <v>920.2</v>
      </c>
      <c r="N116" s="1618">
        <v>0.8</v>
      </c>
      <c r="O116" s="1406">
        <f t="shared" si="14"/>
        <v>736.16</v>
      </c>
      <c r="P116" s="1406">
        <f t="shared" si="15"/>
        <v>177.34</v>
      </c>
      <c r="Q116" s="1409">
        <f t="shared" si="16"/>
        <v>913.5</v>
      </c>
    </row>
    <row r="117" spans="1:17" ht="33" x14ac:dyDescent="0.25">
      <c r="A117" s="1612" t="s">
        <v>2299</v>
      </c>
      <c r="B117" s="1627"/>
      <c r="C117" s="1406"/>
      <c r="D117" s="1406"/>
      <c r="E117" s="1406"/>
      <c r="F117" s="1618"/>
      <c r="G117" s="1406"/>
      <c r="H117" s="1406"/>
      <c r="I117" s="1409"/>
      <c r="J117" s="1628">
        <v>156.93363095238095</v>
      </c>
      <c r="K117" s="1406">
        <f t="shared" si="17"/>
        <v>0.9870039682539683</v>
      </c>
      <c r="L117" s="1406">
        <v>560</v>
      </c>
      <c r="M117" s="1406">
        <f t="shared" si="18"/>
        <v>552.72222222222229</v>
      </c>
      <c r="N117" s="1618">
        <v>0.9</v>
      </c>
      <c r="O117" s="1406">
        <f t="shared" si="14"/>
        <v>497.45</v>
      </c>
      <c r="P117" s="1406">
        <f t="shared" si="15"/>
        <v>119.84</v>
      </c>
      <c r="Q117" s="1409">
        <f t="shared" si="16"/>
        <v>617.29</v>
      </c>
    </row>
    <row r="118" spans="1:17" ht="33" x14ac:dyDescent="0.25">
      <c r="A118" s="1612" t="s">
        <v>2299</v>
      </c>
      <c r="B118" s="1627"/>
      <c r="C118" s="1406"/>
      <c r="D118" s="1406"/>
      <c r="E118" s="1406"/>
      <c r="F118" s="1618"/>
      <c r="G118" s="1406"/>
      <c r="H118" s="1406"/>
      <c r="I118" s="1409"/>
      <c r="J118" s="1628">
        <v>111.61799999999999</v>
      </c>
      <c r="K118" s="1406">
        <f t="shared" si="17"/>
        <v>0.70199999999999996</v>
      </c>
      <c r="L118" s="1406">
        <v>560</v>
      </c>
      <c r="M118" s="1406">
        <f t="shared" si="18"/>
        <v>393.12</v>
      </c>
      <c r="N118" s="1618">
        <v>1</v>
      </c>
      <c r="O118" s="1406">
        <f t="shared" si="14"/>
        <v>393.12</v>
      </c>
      <c r="P118" s="1406">
        <f t="shared" si="15"/>
        <v>94.7</v>
      </c>
      <c r="Q118" s="1409">
        <f t="shared" si="16"/>
        <v>487.82</v>
      </c>
    </row>
    <row r="119" spans="1:17" ht="36" customHeight="1" x14ac:dyDescent="0.25">
      <c r="A119" s="1614" t="s">
        <v>8</v>
      </c>
      <c r="B119" s="1623">
        <f>SUM(B120:B201)</f>
        <v>35649.849130806797</v>
      </c>
      <c r="C119" s="1624">
        <f>SUM(C120:C201)</f>
        <v>224.21288761513722</v>
      </c>
      <c r="D119" s="1625"/>
      <c r="E119" s="1625"/>
      <c r="F119" s="1629"/>
      <c r="G119" s="1624">
        <f>SUM(G120:G201)</f>
        <v>17229.799999999996</v>
      </c>
      <c r="H119" s="1624">
        <f>SUM(H120:H201)</f>
        <v>4150.6600000000008</v>
      </c>
      <c r="I119" s="1626">
        <f>SUM(I120:I201)</f>
        <v>21380.459999999985</v>
      </c>
      <c r="J119" s="1063">
        <f>SUM(J120:J201)</f>
        <v>101916.26632364035</v>
      </c>
      <c r="K119" s="1011">
        <f>SUM(K120:K201)</f>
        <v>640.98280706692049</v>
      </c>
      <c r="L119" s="1011"/>
      <c r="M119" s="1011"/>
      <c r="N119" s="1291"/>
      <c r="O119" s="1011">
        <f>SUM(O120:O201)</f>
        <v>302296.18000000005</v>
      </c>
      <c r="P119" s="1011">
        <f>SUM(P120:P201)</f>
        <v>72823.189999999988</v>
      </c>
      <c r="Q119" s="1012">
        <f>SUM(Q120:Q201)</f>
        <v>375119.3699999997</v>
      </c>
    </row>
    <row r="120" spans="1:17" ht="18.75" customHeight="1" x14ac:dyDescent="0.25">
      <c r="A120" s="1612" t="s">
        <v>2300</v>
      </c>
      <c r="B120" s="1627">
        <v>13783.502608695653</v>
      </c>
      <c r="C120" s="1406">
        <f t="shared" si="19"/>
        <v>86.688695652173919</v>
      </c>
      <c r="D120" s="1406">
        <v>690</v>
      </c>
      <c r="E120" s="1406">
        <f t="shared" si="11"/>
        <v>59815.200000000004</v>
      </c>
      <c r="F120" s="1618">
        <v>0.05</v>
      </c>
      <c r="G120" s="1406">
        <f t="shared" si="12"/>
        <v>2990.76</v>
      </c>
      <c r="H120" s="1406">
        <f t="shared" si="13"/>
        <v>720.47</v>
      </c>
      <c r="I120" s="1409">
        <f t="shared" si="20"/>
        <v>3711.2300000000005</v>
      </c>
      <c r="J120" s="1628">
        <v>17444.95</v>
      </c>
      <c r="K120" s="1406">
        <f t="shared" si="17"/>
        <v>109.71666666666667</v>
      </c>
      <c r="L120" s="1406">
        <v>690</v>
      </c>
      <c r="M120" s="1406">
        <f t="shared" si="18"/>
        <v>75704.5</v>
      </c>
      <c r="N120" s="1618">
        <v>0.4</v>
      </c>
      <c r="O120" s="1406">
        <f t="shared" si="14"/>
        <v>30281.8</v>
      </c>
      <c r="P120" s="1406">
        <f t="shared" si="15"/>
        <v>7294.89</v>
      </c>
      <c r="Q120" s="1409">
        <f t="shared" si="16"/>
        <v>37576.69</v>
      </c>
    </row>
    <row r="121" spans="1:17" ht="25.5" customHeight="1" x14ac:dyDescent="0.25">
      <c r="A121" s="1612" t="s">
        <v>2300</v>
      </c>
      <c r="B121" s="1627">
        <v>6310.8943478260871</v>
      </c>
      <c r="C121" s="1406">
        <f t="shared" si="19"/>
        <v>39.691159420289857</v>
      </c>
      <c r="D121" s="1406">
        <v>690</v>
      </c>
      <c r="E121" s="1406">
        <f t="shared" si="11"/>
        <v>27386.9</v>
      </c>
      <c r="F121" s="1618">
        <v>0.1</v>
      </c>
      <c r="G121" s="1406">
        <f t="shared" si="12"/>
        <v>2738.69</v>
      </c>
      <c r="H121" s="1406">
        <f t="shared" si="13"/>
        <v>659.75</v>
      </c>
      <c r="I121" s="1409">
        <f t="shared" si="20"/>
        <v>3398.44</v>
      </c>
      <c r="J121" s="1628">
        <v>21002.475144927535</v>
      </c>
      <c r="K121" s="1406">
        <f t="shared" si="17"/>
        <v>132.091038647343</v>
      </c>
      <c r="L121" s="1406">
        <v>690</v>
      </c>
      <c r="M121" s="1406">
        <f t="shared" si="18"/>
        <v>91142.816666666666</v>
      </c>
      <c r="N121" s="1618">
        <v>0.6</v>
      </c>
      <c r="O121" s="1406">
        <f t="shared" si="14"/>
        <v>54685.69</v>
      </c>
      <c r="P121" s="1406">
        <f t="shared" si="15"/>
        <v>13173.78</v>
      </c>
      <c r="Q121" s="1409">
        <f t="shared" si="16"/>
        <v>67859.47</v>
      </c>
    </row>
    <row r="122" spans="1:17" ht="21.75" customHeight="1" x14ac:dyDescent="0.25">
      <c r="A122" s="1612" t="s">
        <v>2300</v>
      </c>
      <c r="B122" s="1627">
        <v>4140.7901449275359</v>
      </c>
      <c r="C122" s="1406">
        <f t="shared" si="19"/>
        <v>26.042705314009659</v>
      </c>
      <c r="D122" s="1406">
        <v>690</v>
      </c>
      <c r="E122" s="1406">
        <f t="shared" si="11"/>
        <v>17969.466666666664</v>
      </c>
      <c r="F122" s="1618">
        <v>0.15</v>
      </c>
      <c r="G122" s="1406">
        <f t="shared" si="12"/>
        <v>2695.42</v>
      </c>
      <c r="H122" s="1406">
        <f t="shared" si="13"/>
        <v>649.33000000000004</v>
      </c>
      <c r="I122" s="1409">
        <f t="shared" si="20"/>
        <v>3344.75</v>
      </c>
      <c r="J122" s="1628">
        <v>16615.364619565218</v>
      </c>
      <c r="K122" s="1406">
        <f t="shared" si="17"/>
        <v>104.49914855072464</v>
      </c>
      <c r="L122" s="1406">
        <v>690</v>
      </c>
      <c r="M122" s="1406">
        <f t="shared" si="18"/>
        <v>72104.412500000006</v>
      </c>
      <c r="N122" s="1618">
        <v>0.8</v>
      </c>
      <c r="O122" s="1406">
        <f t="shared" si="14"/>
        <v>57683.53</v>
      </c>
      <c r="P122" s="1406">
        <f t="shared" si="15"/>
        <v>13895.96</v>
      </c>
      <c r="Q122" s="1409">
        <f t="shared" si="16"/>
        <v>71579.489999999991</v>
      </c>
    </row>
    <row r="123" spans="1:17" ht="19.5" customHeight="1" x14ac:dyDescent="0.25">
      <c r="A123" s="1635" t="s">
        <v>2300</v>
      </c>
      <c r="B123" s="1627">
        <v>2958.2756521739129</v>
      </c>
      <c r="C123" s="1406">
        <f t="shared" si="19"/>
        <v>18.60550724637681</v>
      </c>
      <c r="D123" s="1406">
        <v>690</v>
      </c>
      <c r="E123" s="1406">
        <f t="shared" si="11"/>
        <v>12837.8</v>
      </c>
      <c r="F123" s="1618">
        <v>0.2</v>
      </c>
      <c r="G123" s="1406">
        <f t="shared" si="12"/>
        <v>2567.56</v>
      </c>
      <c r="H123" s="1406">
        <f t="shared" si="13"/>
        <v>618.53</v>
      </c>
      <c r="I123" s="1409">
        <f t="shared" si="20"/>
        <v>3186.09</v>
      </c>
      <c r="J123" s="1628">
        <v>12665.535458937198</v>
      </c>
      <c r="K123" s="1406">
        <f t="shared" si="17"/>
        <v>79.657455716586156</v>
      </c>
      <c r="L123" s="1406">
        <v>690</v>
      </c>
      <c r="M123" s="1406">
        <f t="shared" si="18"/>
        <v>54963.64444444445</v>
      </c>
      <c r="N123" s="1618">
        <v>0.9</v>
      </c>
      <c r="O123" s="1406">
        <f t="shared" si="14"/>
        <v>49467.28</v>
      </c>
      <c r="P123" s="1406">
        <f t="shared" si="15"/>
        <v>11916.67</v>
      </c>
      <c r="Q123" s="1409">
        <f t="shared" si="16"/>
        <v>61383.95</v>
      </c>
    </row>
    <row r="124" spans="1:17" ht="17.25" customHeight="1" x14ac:dyDescent="0.25">
      <c r="A124" s="1612" t="s">
        <v>2300</v>
      </c>
      <c r="B124" s="1627"/>
      <c r="C124" s="1406"/>
      <c r="D124" s="1406"/>
      <c r="E124" s="1406"/>
      <c r="F124" s="1618"/>
      <c r="G124" s="1406"/>
      <c r="H124" s="1406"/>
      <c r="I124" s="1409"/>
      <c r="J124" s="1628">
        <v>7962.0932173913052</v>
      </c>
      <c r="K124" s="1406">
        <f t="shared" si="17"/>
        <v>50.0760579710145</v>
      </c>
      <c r="L124" s="1406">
        <v>690</v>
      </c>
      <c r="M124" s="1406">
        <f t="shared" si="18"/>
        <v>34552.480000000003</v>
      </c>
      <c r="N124" s="1618">
        <v>1</v>
      </c>
      <c r="O124" s="1406">
        <f t="shared" si="14"/>
        <v>34552.480000000003</v>
      </c>
      <c r="P124" s="1406">
        <f t="shared" si="15"/>
        <v>8323.69</v>
      </c>
      <c r="Q124" s="1409">
        <f t="shared" si="16"/>
        <v>42876.170000000006</v>
      </c>
    </row>
    <row r="125" spans="1:17" x14ac:dyDescent="0.25">
      <c r="A125" s="1612" t="s">
        <v>2301</v>
      </c>
      <c r="B125" s="1627"/>
      <c r="C125" s="1406"/>
      <c r="D125" s="1406"/>
      <c r="E125" s="1406"/>
      <c r="F125" s="1618"/>
      <c r="G125" s="1406"/>
      <c r="H125" s="1406"/>
      <c r="I125" s="1409"/>
      <c r="J125" s="1628">
        <v>3589.902</v>
      </c>
      <c r="K125" s="1406">
        <f t="shared" si="17"/>
        <v>22.577999999999999</v>
      </c>
      <c r="L125" s="1406">
        <v>690</v>
      </c>
      <c r="M125" s="1406">
        <f t="shared" si="18"/>
        <v>15578.82</v>
      </c>
      <c r="N125" s="1618">
        <v>0.5</v>
      </c>
      <c r="O125" s="1406">
        <f t="shared" si="14"/>
        <v>7789.41</v>
      </c>
      <c r="P125" s="1406">
        <f t="shared" si="15"/>
        <v>1876.47</v>
      </c>
      <c r="Q125" s="1409">
        <f t="shared" si="16"/>
        <v>9665.8799999999992</v>
      </c>
    </row>
    <row r="126" spans="1:17" x14ac:dyDescent="0.25">
      <c r="A126" s="1612" t="s">
        <v>2302</v>
      </c>
      <c r="B126" s="1627">
        <v>2267.4689189189189</v>
      </c>
      <c r="C126" s="1406">
        <f t="shared" si="19"/>
        <v>14.260810810810812</v>
      </c>
      <c r="D126" s="1406">
        <v>740</v>
      </c>
      <c r="E126" s="1406">
        <f t="shared" si="11"/>
        <v>10553</v>
      </c>
      <c r="F126" s="1618">
        <v>0.05</v>
      </c>
      <c r="G126" s="1406">
        <f t="shared" si="12"/>
        <v>527.65</v>
      </c>
      <c r="H126" s="1406">
        <f t="shared" si="13"/>
        <v>127.11</v>
      </c>
      <c r="I126" s="1409">
        <f t="shared" si="20"/>
        <v>654.76</v>
      </c>
      <c r="J126" s="1628">
        <v>3918.2971621621618</v>
      </c>
      <c r="K126" s="1406">
        <f t="shared" si="17"/>
        <v>24.643378378378376</v>
      </c>
      <c r="L126" s="1406">
        <v>740</v>
      </c>
      <c r="M126" s="1406">
        <f t="shared" si="18"/>
        <v>18236.099999999999</v>
      </c>
      <c r="N126" s="1618">
        <v>0.4</v>
      </c>
      <c r="O126" s="1406">
        <f t="shared" si="14"/>
        <v>7294.44</v>
      </c>
      <c r="P126" s="1406">
        <f t="shared" si="15"/>
        <v>1757.23</v>
      </c>
      <c r="Q126" s="1409">
        <f t="shared" si="16"/>
        <v>9051.67</v>
      </c>
    </row>
    <row r="127" spans="1:17" x14ac:dyDescent="0.25">
      <c r="A127" s="1612" t="s">
        <v>2302</v>
      </c>
      <c r="B127" s="1627">
        <v>422.66067567567563</v>
      </c>
      <c r="C127" s="1406">
        <f t="shared" si="19"/>
        <v>2.658243243243243</v>
      </c>
      <c r="D127" s="1406">
        <v>740</v>
      </c>
      <c r="E127" s="1406">
        <f t="shared" si="11"/>
        <v>1967.1</v>
      </c>
      <c r="F127" s="1618">
        <v>0.1</v>
      </c>
      <c r="G127" s="1406">
        <f t="shared" si="12"/>
        <v>196.71</v>
      </c>
      <c r="H127" s="1406">
        <f t="shared" si="13"/>
        <v>47.39</v>
      </c>
      <c r="I127" s="1409">
        <f t="shared" si="20"/>
        <v>244.10000000000002</v>
      </c>
      <c r="J127" s="1628">
        <v>2174.1566891891889</v>
      </c>
      <c r="K127" s="1406">
        <f t="shared" si="17"/>
        <v>13.673941441441439</v>
      </c>
      <c r="L127" s="1406">
        <v>740</v>
      </c>
      <c r="M127" s="1406">
        <f t="shared" si="18"/>
        <v>10118.716666666665</v>
      </c>
      <c r="N127" s="1618">
        <v>0.6</v>
      </c>
      <c r="O127" s="1406">
        <f t="shared" si="14"/>
        <v>6071.23</v>
      </c>
      <c r="P127" s="1406">
        <f t="shared" si="15"/>
        <v>1462.56</v>
      </c>
      <c r="Q127" s="1409">
        <f t="shared" si="16"/>
        <v>7533.7899999999991</v>
      </c>
    </row>
    <row r="128" spans="1:17" x14ac:dyDescent="0.25">
      <c r="A128" s="1612" t="s">
        <v>2302</v>
      </c>
      <c r="B128" s="1627">
        <v>244.24405405405406</v>
      </c>
      <c r="C128" s="1406">
        <f t="shared" si="19"/>
        <v>1.5361261261261261</v>
      </c>
      <c r="D128" s="1406">
        <v>740</v>
      </c>
      <c r="E128" s="1406">
        <f t="shared" si="11"/>
        <v>1136.7333333333333</v>
      </c>
      <c r="F128" s="1618">
        <v>0.15</v>
      </c>
      <c r="G128" s="1406">
        <f t="shared" si="12"/>
        <v>170.51</v>
      </c>
      <c r="H128" s="1406">
        <f t="shared" si="13"/>
        <v>41.08</v>
      </c>
      <c r="I128" s="1409">
        <f t="shared" si="20"/>
        <v>211.58999999999997</v>
      </c>
      <c r="J128" s="1628">
        <v>1188.2349324324323</v>
      </c>
      <c r="K128" s="1406">
        <f t="shared" si="17"/>
        <v>7.4731756756756749</v>
      </c>
      <c r="L128" s="1406">
        <v>740</v>
      </c>
      <c r="M128" s="1406">
        <f t="shared" si="18"/>
        <v>5530.15</v>
      </c>
      <c r="N128" s="1618">
        <v>0.8</v>
      </c>
      <c r="O128" s="1406">
        <f t="shared" si="14"/>
        <v>4424.12</v>
      </c>
      <c r="P128" s="1406">
        <f t="shared" si="15"/>
        <v>1065.77</v>
      </c>
      <c r="Q128" s="1409">
        <f t="shared" si="16"/>
        <v>5489.8899999999994</v>
      </c>
    </row>
    <row r="129" spans="1:17" x14ac:dyDescent="0.25">
      <c r="A129" s="1612" t="s">
        <v>2302</v>
      </c>
      <c r="B129" s="1627">
        <v>185.26722972972971</v>
      </c>
      <c r="C129" s="1406">
        <f t="shared" si="19"/>
        <v>1.1652027027027025</v>
      </c>
      <c r="D129" s="1406">
        <v>740</v>
      </c>
      <c r="E129" s="1406">
        <f t="shared" si="11"/>
        <v>862.24999999999989</v>
      </c>
      <c r="F129" s="1618">
        <v>0.2</v>
      </c>
      <c r="G129" s="1406">
        <f t="shared" si="12"/>
        <v>172.45</v>
      </c>
      <c r="H129" s="1406">
        <f t="shared" si="13"/>
        <v>41.54</v>
      </c>
      <c r="I129" s="1409">
        <f t="shared" si="20"/>
        <v>213.98999999999998</v>
      </c>
      <c r="J129" s="1628">
        <v>558.45288288288282</v>
      </c>
      <c r="K129" s="1406">
        <f t="shared" si="17"/>
        <v>3.5122822822822819</v>
      </c>
      <c r="L129" s="1406">
        <v>740</v>
      </c>
      <c r="M129" s="1406">
        <f t="shared" si="18"/>
        <v>2599.0888888888885</v>
      </c>
      <c r="N129" s="1618">
        <v>0.9</v>
      </c>
      <c r="O129" s="1406">
        <f t="shared" si="14"/>
        <v>2339.1799999999998</v>
      </c>
      <c r="P129" s="1406">
        <f t="shared" si="15"/>
        <v>563.51</v>
      </c>
      <c r="Q129" s="1409">
        <f t="shared" si="16"/>
        <v>2902.6899999999996</v>
      </c>
    </row>
    <row r="130" spans="1:17" x14ac:dyDescent="0.25">
      <c r="A130" s="1612" t="s">
        <v>2302</v>
      </c>
      <c r="B130" s="1627"/>
      <c r="C130" s="1406"/>
      <c r="D130" s="1406"/>
      <c r="E130" s="1406"/>
      <c r="F130" s="1618"/>
      <c r="G130" s="1406"/>
      <c r="H130" s="1406"/>
      <c r="I130" s="1409"/>
      <c r="J130" s="1628">
        <v>532.88635135135132</v>
      </c>
      <c r="K130" s="1406">
        <f t="shared" si="17"/>
        <v>3.3514864864864862</v>
      </c>
      <c r="L130" s="1406">
        <v>740</v>
      </c>
      <c r="M130" s="1406">
        <f t="shared" si="18"/>
        <v>2480.1</v>
      </c>
      <c r="N130" s="1618">
        <v>1</v>
      </c>
      <c r="O130" s="1406">
        <f t="shared" si="14"/>
        <v>2480.1</v>
      </c>
      <c r="P130" s="1406">
        <f t="shared" si="15"/>
        <v>597.46</v>
      </c>
      <c r="Q130" s="1409">
        <f t="shared" si="16"/>
        <v>3077.56</v>
      </c>
    </row>
    <row r="131" spans="1:17" x14ac:dyDescent="0.25">
      <c r="A131" s="1612" t="s">
        <v>2303</v>
      </c>
      <c r="B131" s="1627">
        <v>39.75</v>
      </c>
      <c r="C131" s="1406">
        <f t="shared" si="19"/>
        <v>0.25</v>
      </c>
      <c r="D131" s="1406">
        <v>2353</v>
      </c>
      <c r="E131" s="1406">
        <f t="shared" si="11"/>
        <v>588.25</v>
      </c>
      <c r="F131" s="1618">
        <v>0.2</v>
      </c>
      <c r="G131" s="1406">
        <f t="shared" si="12"/>
        <v>117.65</v>
      </c>
      <c r="H131" s="1406">
        <f t="shared" si="13"/>
        <v>28.34</v>
      </c>
      <c r="I131" s="1409">
        <f t="shared" si="20"/>
        <v>145.99</v>
      </c>
      <c r="J131" s="1628">
        <v>119.25</v>
      </c>
      <c r="K131" s="1406">
        <f t="shared" si="17"/>
        <v>0.75</v>
      </c>
      <c r="L131" s="1406">
        <v>2353</v>
      </c>
      <c r="M131" s="1406">
        <f t="shared" si="18"/>
        <v>1764.75</v>
      </c>
      <c r="N131" s="1618">
        <v>1</v>
      </c>
      <c r="O131" s="1406">
        <f t="shared" si="14"/>
        <v>1764.75</v>
      </c>
      <c r="P131" s="1406">
        <f t="shared" si="15"/>
        <v>425.13</v>
      </c>
      <c r="Q131" s="1409">
        <f t="shared" si="16"/>
        <v>2189.88</v>
      </c>
    </row>
    <row r="132" spans="1:17" ht="18.600000000000001" customHeight="1" x14ac:dyDescent="0.25">
      <c r="A132" s="1612" t="s">
        <v>2304</v>
      </c>
      <c r="B132" s="1627">
        <v>39.750000000000007</v>
      </c>
      <c r="C132" s="1406">
        <f t="shared" si="19"/>
        <v>0.25000000000000006</v>
      </c>
      <c r="D132" s="1406">
        <v>1860</v>
      </c>
      <c r="E132" s="1406">
        <f t="shared" si="11"/>
        <v>465.00000000000011</v>
      </c>
      <c r="F132" s="1618">
        <v>0.1</v>
      </c>
      <c r="G132" s="1406">
        <f t="shared" si="12"/>
        <v>46.5</v>
      </c>
      <c r="H132" s="1406">
        <f t="shared" si="13"/>
        <v>11.2</v>
      </c>
      <c r="I132" s="1409">
        <f t="shared" si="20"/>
        <v>57.7</v>
      </c>
      <c r="J132" s="1628">
        <v>119.25</v>
      </c>
      <c r="K132" s="1406">
        <f t="shared" si="17"/>
        <v>0.75</v>
      </c>
      <c r="L132" s="1406">
        <v>1860</v>
      </c>
      <c r="M132" s="1406">
        <f t="shared" si="18"/>
        <v>1395</v>
      </c>
      <c r="N132" s="1618">
        <v>0.1</v>
      </c>
      <c r="O132" s="1406">
        <f t="shared" si="14"/>
        <v>139.5</v>
      </c>
      <c r="P132" s="1406">
        <f t="shared" si="15"/>
        <v>33.61</v>
      </c>
      <c r="Q132" s="1409">
        <f t="shared" si="16"/>
        <v>173.11</v>
      </c>
    </row>
    <row r="133" spans="1:17" x14ac:dyDescent="0.25">
      <c r="A133" s="1612" t="s">
        <v>2305</v>
      </c>
      <c r="B133" s="1627">
        <v>39.750000000000007</v>
      </c>
      <c r="C133" s="1406">
        <f t="shared" si="19"/>
        <v>0.25000000000000006</v>
      </c>
      <c r="D133" s="1406">
        <v>440</v>
      </c>
      <c r="E133" s="1406">
        <f t="shared" ref="E133:E193" si="21">C133*D133</f>
        <v>110.00000000000003</v>
      </c>
      <c r="F133" s="1618">
        <v>0.1</v>
      </c>
      <c r="G133" s="1406">
        <f t="shared" ref="G133:G193" si="22">ROUND(E133*F133,2)</f>
        <v>11</v>
      </c>
      <c r="H133" s="1406">
        <f t="shared" ref="H133:H193" si="23">ROUND(G133*0.2409,2)</f>
        <v>2.65</v>
      </c>
      <c r="I133" s="1409">
        <f t="shared" si="20"/>
        <v>13.65</v>
      </c>
      <c r="J133" s="1628">
        <v>119.25</v>
      </c>
      <c r="K133" s="1406">
        <f t="shared" si="17"/>
        <v>0.75</v>
      </c>
      <c r="L133" s="1406">
        <v>440</v>
      </c>
      <c r="M133" s="1406">
        <f t="shared" si="18"/>
        <v>330</v>
      </c>
      <c r="N133" s="1618">
        <v>0.15</v>
      </c>
      <c r="O133" s="1406">
        <f t="shared" ref="O133:O194" si="24">ROUND(M133*N133,2)</f>
        <v>49.5</v>
      </c>
      <c r="P133" s="1406">
        <f t="shared" ref="P133:P194" si="25">ROUND(O133*0.2409,2)</f>
        <v>11.92</v>
      </c>
      <c r="Q133" s="1409">
        <f t="shared" ref="Q133:Q194" si="26">O133+P133</f>
        <v>61.42</v>
      </c>
    </row>
    <row r="134" spans="1:17" x14ac:dyDescent="0.25">
      <c r="A134" s="1612" t="s">
        <v>2305</v>
      </c>
      <c r="B134" s="1627">
        <v>58.911958762886599</v>
      </c>
      <c r="C134" s="1406">
        <f t="shared" si="19"/>
        <v>0.37051546391752577</v>
      </c>
      <c r="D134" s="1406">
        <v>485</v>
      </c>
      <c r="E134" s="1406">
        <f t="shared" si="21"/>
        <v>179.7</v>
      </c>
      <c r="F134" s="1618">
        <v>0.1</v>
      </c>
      <c r="G134" s="1406">
        <f t="shared" si="22"/>
        <v>17.97</v>
      </c>
      <c r="H134" s="1406">
        <f t="shared" si="23"/>
        <v>4.33</v>
      </c>
      <c r="I134" s="1409">
        <f t="shared" si="20"/>
        <v>22.299999999999997</v>
      </c>
      <c r="J134" s="1628">
        <v>176.68123711340209</v>
      </c>
      <c r="K134" s="1406">
        <f t="shared" si="17"/>
        <v>1.1112027491408936</v>
      </c>
      <c r="L134" s="1406">
        <v>485</v>
      </c>
      <c r="M134" s="1406">
        <f t="shared" si="18"/>
        <v>538.93333333333339</v>
      </c>
      <c r="N134" s="1618">
        <v>0.15</v>
      </c>
      <c r="O134" s="1406">
        <f t="shared" si="24"/>
        <v>80.84</v>
      </c>
      <c r="P134" s="1406">
        <f t="shared" si="25"/>
        <v>19.47</v>
      </c>
      <c r="Q134" s="1409">
        <f t="shared" si="26"/>
        <v>100.31</v>
      </c>
    </row>
    <row r="135" spans="1:17" x14ac:dyDescent="0.25">
      <c r="A135" s="1612" t="s">
        <v>2305</v>
      </c>
      <c r="B135" s="1627">
        <v>7.95</v>
      </c>
      <c r="C135" s="1406">
        <f t="shared" si="19"/>
        <v>0.05</v>
      </c>
      <c r="D135" s="1406">
        <v>500</v>
      </c>
      <c r="E135" s="1406">
        <f t="shared" si="21"/>
        <v>25</v>
      </c>
      <c r="F135" s="1618">
        <v>0.1</v>
      </c>
      <c r="G135" s="1406">
        <f t="shared" si="22"/>
        <v>2.5</v>
      </c>
      <c r="H135" s="1406">
        <f t="shared" si="23"/>
        <v>0.6</v>
      </c>
      <c r="I135" s="1409">
        <f t="shared" si="20"/>
        <v>3.1</v>
      </c>
      <c r="J135" s="1628">
        <v>119.25</v>
      </c>
      <c r="K135" s="1406">
        <f t="shared" si="17"/>
        <v>0.75</v>
      </c>
      <c r="L135" s="1406">
        <v>500</v>
      </c>
      <c r="M135" s="1406">
        <f t="shared" si="18"/>
        <v>375</v>
      </c>
      <c r="N135" s="1618">
        <v>0.15</v>
      </c>
      <c r="O135" s="1406">
        <f t="shared" si="24"/>
        <v>56.25</v>
      </c>
      <c r="P135" s="1406">
        <f t="shared" si="25"/>
        <v>13.55</v>
      </c>
      <c r="Q135" s="1409">
        <f t="shared" si="26"/>
        <v>69.8</v>
      </c>
    </row>
    <row r="136" spans="1:17" x14ac:dyDescent="0.25">
      <c r="A136" s="1612" t="s">
        <v>2306</v>
      </c>
      <c r="B136" s="1627">
        <v>39.75</v>
      </c>
      <c r="C136" s="1406">
        <f t="shared" si="19"/>
        <v>0.25</v>
      </c>
      <c r="D136" s="1406">
        <v>680</v>
      </c>
      <c r="E136" s="1406">
        <f t="shared" si="21"/>
        <v>170</v>
      </c>
      <c r="F136" s="1618">
        <v>0.1</v>
      </c>
      <c r="G136" s="1406">
        <f t="shared" si="22"/>
        <v>17</v>
      </c>
      <c r="H136" s="1406">
        <f t="shared" si="23"/>
        <v>4.0999999999999996</v>
      </c>
      <c r="I136" s="1409">
        <f t="shared" si="20"/>
        <v>21.1</v>
      </c>
      <c r="J136" s="1628">
        <v>119.24999999999999</v>
      </c>
      <c r="K136" s="1406">
        <f t="shared" si="17"/>
        <v>0.74999999999999989</v>
      </c>
      <c r="L136" s="1406">
        <v>680</v>
      </c>
      <c r="M136" s="1406">
        <f t="shared" si="18"/>
        <v>509.99999999999994</v>
      </c>
      <c r="N136" s="1618">
        <v>0.15</v>
      </c>
      <c r="O136" s="1406">
        <f t="shared" si="24"/>
        <v>76.5</v>
      </c>
      <c r="P136" s="1406">
        <f t="shared" si="25"/>
        <v>18.43</v>
      </c>
      <c r="Q136" s="1409">
        <f t="shared" si="26"/>
        <v>94.93</v>
      </c>
    </row>
    <row r="137" spans="1:17" x14ac:dyDescent="0.25">
      <c r="A137" s="1612" t="s">
        <v>2306</v>
      </c>
      <c r="B137" s="1627">
        <v>39.75</v>
      </c>
      <c r="C137" s="1406">
        <f t="shared" si="19"/>
        <v>0.25</v>
      </c>
      <c r="D137" s="1406">
        <v>700</v>
      </c>
      <c r="E137" s="1406">
        <f t="shared" si="21"/>
        <v>175</v>
      </c>
      <c r="F137" s="1618">
        <v>0.1</v>
      </c>
      <c r="G137" s="1406">
        <f t="shared" si="22"/>
        <v>17.5</v>
      </c>
      <c r="H137" s="1406">
        <f t="shared" si="23"/>
        <v>4.22</v>
      </c>
      <c r="I137" s="1409">
        <f t="shared" si="20"/>
        <v>21.72</v>
      </c>
      <c r="J137" s="1628">
        <v>119.25</v>
      </c>
      <c r="K137" s="1406">
        <f t="shared" si="17"/>
        <v>0.75</v>
      </c>
      <c r="L137" s="1406">
        <v>700</v>
      </c>
      <c r="M137" s="1406">
        <f t="shared" si="18"/>
        <v>525</v>
      </c>
      <c r="N137" s="1618">
        <v>0.15</v>
      </c>
      <c r="O137" s="1406">
        <f t="shared" si="24"/>
        <v>78.75</v>
      </c>
      <c r="P137" s="1406">
        <f t="shared" si="25"/>
        <v>18.97</v>
      </c>
      <c r="Q137" s="1409">
        <f t="shared" si="26"/>
        <v>97.72</v>
      </c>
    </row>
    <row r="138" spans="1:17" x14ac:dyDescent="0.25">
      <c r="A138" s="1612" t="s">
        <v>2306</v>
      </c>
      <c r="B138" s="1627">
        <v>342.16800000000001</v>
      </c>
      <c r="C138" s="1406">
        <f t="shared" si="19"/>
        <v>2.1520000000000001</v>
      </c>
      <c r="D138" s="1406">
        <v>800</v>
      </c>
      <c r="E138" s="1406">
        <f t="shared" si="21"/>
        <v>1721.6000000000001</v>
      </c>
      <c r="F138" s="1618">
        <v>0.1</v>
      </c>
      <c r="G138" s="1406">
        <f t="shared" si="22"/>
        <v>172.16</v>
      </c>
      <c r="H138" s="1406">
        <f t="shared" si="23"/>
        <v>41.47</v>
      </c>
      <c r="I138" s="1409">
        <f t="shared" si="20"/>
        <v>213.63</v>
      </c>
      <c r="J138" s="1628">
        <v>971.17200000000014</v>
      </c>
      <c r="K138" s="1406">
        <f t="shared" si="17"/>
        <v>6.1080000000000005</v>
      </c>
      <c r="L138" s="1406">
        <v>800</v>
      </c>
      <c r="M138" s="1406">
        <f t="shared" si="18"/>
        <v>4886.4000000000005</v>
      </c>
      <c r="N138" s="1618">
        <v>0.15</v>
      </c>
      <c r="O138" s="1406">
        <f t="shared" si="24"/>
        <v>732.96</v>
      </c>
      <c r="P138" s="1406">
        <f t="shared" si="25"/>
        <v>176.57</v>
      </c>
      <c r="Q138" s="1409">
        <f t="shared" si="26"/>
        <v>909.53</v>
      </c>
    </row>
    <row r="139" spans="1:17" x14ac:dyDescent="0.25">
      <c r="A139" s="1612" t="s">
        <v>2307</v>
      </c>
      <c r="B139" s="1627">
        <v>238.5</v>
      </c>
      <c r="C139" s="1406">
        <f t="shared" si="19"/>
        <v>1.5</v>
      </c>
      <c r="D139" s="1406">
        <v>700</v>
      </c>
      <c r="E139" s="1406">
        <f t="shared" si="21"/>
        <v>1050</v>
      </c>
      <c r="F139" s="1618">
        <v>0.1</v>
      </c>
      <c r="G139" s="1406">
        <f t="shared" si="22"/>
        <v>105</v>
      </c>
      <c r="H139" s="1406">
        <f t="shared" si="23"/>
        <v>25.29</v>
      </c>
      <c r="I139" s="1409">
        <f t="shared" si="20"/>
        <v>130.29</v>
      </c>
      <c r="J139" s="1628">
        <v>651.9</v>
      </c>
      <c r="K139" s="1406">
        <f t="shared" ref="K139:K200" si="27">J139/159</f>
        <v>4.0999999999999996</v>
      </c>
      <c r="L139" s="1406">
        <v>700</v>
      </c>
      <c r="M139" s="1406">
        <f t="shared" ref="M139:M200" si="28">K139*L139</f>
        <v>2869.9999999999995</v>
      </c>
      <c r="N139" s="1618">
        <v>0.15</v>
      </c>
      <c r="O139" s="1406">
        <f t="shared" si="24"/>
        <v>430.5</v>
      </c>
      <c r="P139" s="1406">
        <f t="shared" si="25"/>
        <v>103.71</v>
      </c>
      <c r="Q139" s="1409">
        <f t="shared" si="26"/>
        <v>534.21</v>
      </c>
    </row>
    <row r="140" spans="1:17" ht="30.6" customHeight="1" x14ac:dyDescent="0.25">
      <c r="A140" s="1612" t="s">
        <v>2308</v>
      </c>
      <c r="B140" s="1627"/>
      <c r="C140" s="1406"/>
      <c r="D140" s="1406"/>
      <c r="E140" s="1406"/>
      <c r="F140" s="1618"/>
      <c r="G140" s="1406"/>
      <c r="H140" s="1406"/>
      <c r="I140" s="1409"/>
      <c r="J140" s="1628">
        <v>75.524382284382298</v>
      </c>
      <c r="K140" s="1406">
        <f t="shared" si="27"/>
        <v>0.4749961149961151</v>
      </c>
      <c r="L140" s="1406">
        <v>1287</v>
      </c>
      <c r="M140" s="1406">
        <f t="shared" si="28"/>
        <v>611.32000000000016</v>
      </c>
      <c r="N140" s="1618">
        <v>0.5</v>
      </c>
      <c r="O140" s="1406">
        <f t="shared" si="24"/>
        <v>305.66000000000003</v>
      </c>
      <c r="P140" s="1406">
        <f t="shared" si="25"/>
        <v>73.63</v>
      </c>
      <c r="Q140" s="1409">
        <f t="shared" si="26"/>
        <v>379.29</v>
      </c>
    </row>
    <row r="141" spans="1:17" ht="21.75" customHeight="1" x14ac:dyDescent="0.25">
      <c r="A141" s="1612" t="s">
        <v>2309</v>
      </c>
      <c r="B141" s="1627">
        <v>39.749999999999993</v>
      </c>
      <c r="C141" s="1406">
        <f t="shared" si="19"/>
        <v>0.24999999999999994</v>
      </c>
      <c r="D141" s="1406">
        <v>1382</v>
      </c>
      <c r="E141" s="1406">
        <f t="shared" si="21"/>
        <v>345.49999999999994</v>
      </c>
      <c r="F141" s="1618">
        <v>0.1</v>
      </c>
      <c r="G141" s="1406">
        <f t="shared" si="22"/>
        <v>34.549999999999997</v>
      </c>
      <c r="H141" s="1406">
        <f t="shared" si="23"/>
        <v>8.32</v>
      </c>
      <c r="I141" s="1409">
        <f t="shared" si="20"/>
        <v>42.87</v>
      </c>
      <c r="J141" s="1628">
        <v>119.25</v>
      </c>
      <c r="K141" s="1406">
        <f t="shared" si="27"/>
        <v>0.75</v>
      </c>
      <c r="L141" s="1406">
        <v>1382</v>
      </c>
      <c r="M141" s="1406">
        <f t="shared" si="28"/>
        <v>1036.5</v>
      </c>
      <c r="N141" s="1618">
        <v>0.3</v>
      </c>
      <c r="O141" s="1406">
        <f t="shared" si="24"/>
        <v>310.95</v>
      </c>
      <c r="P141" s="1406">
        <f t="shared" si="25"/>
        <v>74.91</v>
      </c>
      <c r="Q141" s="1409">
        <f t="shared" si="26"/>
        <v>385.86</v>
      </c>
    </row>
    <row r="142" spans="1:17" ht="33" x14ac:dyDescent="0.25">
      <c r="A142" s="1612" t="s">
        <v>2310</v>
      </c>
      <c r="B142" s="1627">
        <v>39.754826958105646</v>
      </c>
      <c r="C142" s="1406">
        <f t="shared" si="19"/>
        <v>0.25003035822707953</v>
      </c>
      <c r="D142" s="1406">
        <v>1647</v>
      </c>
      <c r="E142" s="1406">
        <f t="shared" si="21"/>
        <v>411.8</v>
      </c>
      <c r="F142" s="1618">
        <v>0.1</v>
      </c>
      <c r="G142" s="1406">
        <f t="shared" si="22"/>
        <v>41.18</v>
      </c>
      <c r="H142" s="1406">
        <f t="shared" si="23"/>
        <v>9.92</v>
      </c>
      <c r="I142" s="1409">
        <f t="shared" si="20"/>
        <v>51.1</v>
      </c>
      <c r="J142" s="1628">
        <v>119.25096539162112</v>
      </c>
      <c r="K142" s="1406">
        <f t="shared" si="27"/>
        <v>0.75000607164541588</v>
      </c>
      <c r="L142" s="1406">
        <v>1647</v>
      </c>
      <c r="M142" s="1406">
        <f t="shared" si="28"/>
        <v>1235.26</v>
      </c>
      <c r="N142" s="1618">
        <v>0.5</v>
      </c>
      <c r="O142" s="1406">
        <f t="shared" si="24"/>
        <v>617.63</v>
      </c>
      <c r="P142" s="1406">
        <f t="shared" si="25"/>
        <v>148.79</v>
      </c>
      <c r="Q142" s="1409">
        <f t="shared" si="26"/>
        <v>766.42</v>
      </c>
    </row>
    <row r="143" spans="1:17" ht="33" x14ac:dyDescent="0.25">
      <c r="A143" s="1612" t="s">
        <v>2311</v>
      </c>
      <c r="B143" s="1627">
        <v>39.750175590492049</v>
      </c>
      <c r="C143" s="1406">
        <f t="shared" ref="C143:C200" si="29">B143/159</f>
        <v>0.25000110434271727</v>
      </c>
      <c r="D143" s="1406">
        <v>2263.79</v>
      </c>
      <c r="E143" s="1406">
        <f t="shared" si="21"/>
        <v>565.94999999999993</v>
      </c>
      <c r="F143" s="1618">
        <v>0.2</v>
      </c>
      <c r="G143" s="1406">
        <f t="shared" si="22"/>
        <v>113.19</v>
      </c>
      <c r="H143" s="1406">
        <f t="shared" si="23"/>
        <v>27.27</v>
      </c>
      <c r="I143" s="1409">
        <f t="shared" ref="I143:I200" si="30">G143+H143</f>
        <v>140.46</v>
      </c>
      <c r="J143" s="1628">
        <v>119.25013657038271</v>
      </c>
      <c r="K143" s="1406">
        <f t="shared" si="27"/>
        <v>0.75000085893322455</v>
      </c>
      <c r="L143" s="1406">
        <v>2263.79</v>
      </c>
      <c r="M143" s="1406">
        <f t="shared" si="28"/>
        <v>1697.8444444444444</v>
      </c>
      <c r="N143" s="1618">
        <v>0.9</v>
      </c>
      <c r="O143" s="1406">
        <f t="shared" si="24"/>
        <v>1528.06</v>
      </c>
      <c r="P143" s="1406">
        <f t="shared" si="25"/>
        <v>368.11</v>
      </c>
      <c r="Q143" s="1409">
        <f t="shared" si="26"/>
        <v>1896.17</v>
      </c>
    </row>
    <row r="144" spans="1:17" ht="33" customHeight="1" x14ac:dyDescent="0.25">
      <c r="A144" s="1612" t="s">
        <v>2312</v>
      </c>
      <c r="B144" s="1627">
        <v>39.75</v>
      </c>
      <c r="C144" s="1406">
        <f t="shared" si="29"/>
        <v>0.25</v>
      </c>
      <c r="D144" s="1406">
        <v>2277</v>
      </c>
      <c r="E144" s="1406">
        <f t="shared" si="21"/>
        <v>569.25</v>
      </c>
      <c r="F144" s="1618">
        <v>0.2</v>
      </c>
      <c r="G144" s="1406">
        <f t="shared" si="22"/>
        <v>113.85</v>
      </c>
      <c r="H144" s="1406">
        <f t="shared" si="23"/>
        <v>27.43</v>
      </c>
      <c r="I144" s="1409">
        <f t="shared" si="30"/>
        <v>141.28</v>
      </c>
      <c r="J144" s="1628">
        <v>119.25</v>
      </c>
      <c r="K144" s="1406">
        <f t="shared" si="27"/>
        <v>0.75</v>
      </c>
      <c r="L144" s="1406">
        <v>2277</v>
      </c>
      <c r="M144" s="1406">
        <f t="shared" si="28"/>
        <v>1707.75</v>
      </c>
      <c r="N144" s="1618">
        <v>1</v>
      </c>
      <c r="O144" s="1406">
        <f t="shared" si="24"/>
        <v>1707.75</v>
      </c>
      <c r="P144" s="1406">
        <f t="shared" si="25"/>
        <v>411.4</v>
      </c>
      <c r="Q144" s="1409">
        <f t="shared" si="26"/>
        <v>2119.15</v>
      </c>
    </row>
    <row r="145" spans="1:17" ht="33" x14ac:dyDescent="0.25">
      <c r="A145" s="1612" t="s">
        <v>2313</v>
      </c>
      <c r="B145" s="1627">
        <v>39.754826958105646</v>
      </c>
      <c r="C145" s="1406">
        <f t="shared" si="29"/>
        <v>0.25003035822707953</v>
      </c>
      <c r="D145" s="1406">
        <v>1647</v>
      </c>
      <c r="E145" s="1406">
        <f t="shared" si="21"/>
        <v>411.8</v>
      </c>
      <c r="F145" s="1618">
        <v>0.1</v>
      </c>
      <c r="G145" s="1406">
        <f t="shared" si="22"/>
        <v>41.18</v>
      </c>
      <c r="H145" s="1406">
        <f t="shared" si="23"/>
        <v>9.92</v>
      </c>
      <c r="I145" s="1409">
        <f t="shared" si="30"/>
        <v>51.1</v>
      </c>
      <c r="J145" s="1628">
        <v>87.450689565443668</v>
      </c>
      <c r="K145" s="1406">
        <f t="shared" si="27"/>
        <v>0.55000433688958283</v>
      </c>
      <c r="L145" s="1406">
        <v>1647</v>
      </c>
      <c r="M145" s="1406">
        <f t="shared" si="28"/>
        <v>905.85714285714289</v>
      </c>
      <c r="N145" s="1618">
        <v>0.35</v>
      </c>
      <c r="O145" s="1406">
        <f t="shared" si="24"/>
        <v>317.05</v>
      </c>
      <c r="P145" s="1406">
        <f t="shared" si="25"/>
        <v>76.38</v>
      </c>
      <c r="Q145" s="1409">
        <f t="shared" si="26"/>
        <v>393.43</v>
      </c>
    </row>
    <row r="146" spans="1:17" ht="33" x14ac:dyDescent="0.25">
      <c r="A146" s="1612" t="s">
        <v>2314</v>
      </c>
      <c r="B146" s="1627">
        <v>39.751382368283778</v>
      </c>
      <c r="C146" s="1406">
        <f t="shared" si="29"/>
        <v>0.25000869414014953</v>
      </c>
      <c r="D146" s="1406">
        <v>1917</v>
      </c>
      <c r="E146" s="1406">
        <f t="shared" si="21"/>
        <v>479.26666666666665</v>
      </c>
      <c r="F146" s="1618">
        <v>0.15</v>
      </c>
      <c r="G146" s="1406">
        <f t="shared" si="22"/>
        <v>71.89</v>
      </c>
      <c r="H146" s="1406">
        <f t="shared" si="23"/>
        <v>17.32</v>
      </c>
      <c r="I146" s="1409">
        <f t="shared" si="30"/>
        <v>89.210000000000008</v>
      </c>
      <c r="J146" s="1628">
        <v>119.24972352634323</v>
      </c>
      <c r="K146" s="1406">
        <f t="shared" si="27"/>
        <v>0.74999826117196999</v>
      </c>
      <c r="L146" s="1406">
        <v>1917</v>
      </c>
      <c r="M146" s="1406">
        <f t="shared" si="28"/>
        <v>1437.7466666666664</v>
      </c>
      <c r="N146" s="1618">
        <v>0.75</v>
      </c>
      <c r="O146" s="1406">
        <f t="shared" si="24"/>
        <v>1078.31</v>
      </c>
      <c r="P146" s="1406">
        <f t="shared" si="25"/>
        <v>259.76</v>
      </c>
      <c r="Q146" s="1409">
        <f t="shared" si="26"/>
        <v>1338.07</v>
      </c>
    </row>
    <row r="147" spans="1:17" x14ac:dyDescent="0.25">
      <c r="A147" s="1612" t="s">
        <v>2315</v>
      </c>
      <c r="B147" s="1627">
        <v>79.5</v>
      </c>
      <c r="C147" s="1406">
        <f t="shared" si="29"/>
        <v>0.5</v>
      </c>
      <c r="D147" s="1406">
        <v>1230</v>
      </c>
      <c r="E147" s="1406">
        <f t="shared" si="21"/>
        <v>615</v>
      </c>
      <c r="F147" s="1618">
        <v>0.1</v>
      </c>
      <c r="G147" s="1406">
        <f t="shared" si="22"/>
        <v>61.5</v>
      </c>
      <c r="H147" s="1406">
        <f t="shared" si="23"/>
        <v>14.82</v>
      </c>
      <c r="I147" s="1409">
        <f t="shared" si="30"/>
        <v>76.319999999999993</v>
      </c>
      <c r="J147" s="1628">
        <v>119.25430894308943</v>
      </c>
      <c r="K147" s="1406">
        <f t="shared" si="27"/>
        <v>0.75002710027100272</v>
      </c>
      <c r="L147" s="1406">
        <v>1230</v>
      </c>
      <c r="M147" s="1406">
        <f t="shared" si="28"/>
        <v>922.5333333333333</v>
      </c>
      <c r="N147" s="1618">
        <v>0.15</v>
      </c>
      <c r="O147" s="1406">
        <f t="shared" si="24"/>
        <v>138.38</v>
      </c>
      <c r="P147" s="1406">
        <f t="shared" si="25"/>
        <v>33.340000000000003</v>
      </c>
      <c r="Q147" s="1409">
        <f t="shared" si="26"/>
        <v>171.72</v>
      </c>
    </row>
    <row r="148" spans="1:17" x14ac:dyDescent="0.25">
      <c r="A148" s="1612" t="s">
        <v>2315</v>
      </c>
      <c r="B148" s="1627"/>
      <c r="C148" s="1406"/>
      <c r="D148" s="1406"/>
      <c r="E148" s="1406"/>
      <c r="F148" s="1618"/>
      <c r="G148" s="1406"/>
      <c r="H148" s="1406"/>
      <c r="I148" s="1409"/>
      <c r="J148" s="1628">
        <v>119.25</v>
      </c>
      <c r="K148" s="1406">
        <f t="shared" si="27"/>
        <v>0.75</v>
      </c>
      <c r="L148" s="1406">
        <v>1230</v>
      </c>
      <c r="M148" s="1406">
        <f t="shared" si="28"/>
        <v>922.5</v>
      </c>
      <c r="N148" s="1618">
        <v>0.2</v>
      </c>
      <c r="O148" s="1406">
        <f t="shared" si="24"/>
        <v>184.5</v>
      </c>
      <c r="P148" s="1406">
        <f t="shared" si="25"/>
        <v>44.45</v>
      </c>
      <c r="Q148" s="1409">
        <f t="shared" si="26"/>
        <v>228.95</v>
      </c>
    </row>
    <row r="149" spans="1:17" x14ac:dyDescent="0.25">
      <c r="A149" s="1612" t="s">
        <v>2315</v>
      </c>
      <c r="B149" s="1627">
        <v>39.756177156177159</v>
      </c>
      <c r="C149" s="1406">
        <f t="shared" si="29"/>
        <v>0.25003885003885007</v>
      </c>
      <c r="D149" s="1406">
        <v>1287</v>
      </c>
      <c r="E149" s="1406">
        <f t="shared" si="21"/>
        <v>321.8</v>
      </c>
      <c r="F149" s="1618">
        <v>0.1</v>
      </c>
      <c r="G149" s="1406">
        <f t="shared" si="22"/>
        <v>32.18</v>
      </c>
      <c r="H149" s="1406">
        <f t="shared" si="23"/>
        <v>7.75</v>
      </c>
      <c r="I149" s="1409">
        <f t="shared" si="30"/>
        <v>39.93</v>
      </c>
      <c r="J149" s="1628">
        <v>103.34911754911755</v>
      </c>
      <c r="K149" s="1406">
        <f t="shared" si="27"/>
        <v>0.64999444999445</v>
      </c>
      <c r="L149" s="1406">
        <v>1287</v>
      </c>
      <c r="M149" s="1406">
        <f t="shared" si="28"/>
        <v>836.5428571428572</v>
      </c>
      <c r="N149" s="1618">
        <v>0.35</v>
      </c>
      <c r="O149" s="1406">
        <f t="shared" si="24"/>
        <v>292.79000000000002</v>
      </c>
      <c r="P149" s="1406">
        <f t="shared" si="25"/>
        <v>70.53</v>
      </c>
      <c r="Q149" s="1409">
        <f t="shared" si="26"/>
        <v>363.32000000000005</v>
      </c>
    </row>
    <row r="150" spans="1:17" ht="23.25" customHeight="1" x14ac:dyDescent="0.25">
      <c r="A150" s="1612" t="s">
        <v>2316</v>
      </c>
      <c r="B150" s="1627">
        <v>39.75</v>
      </c>
      <c r="C150" s="1406">
        <f t="shared" si="29"/>
        <v>0.25</v>
      </c>
      <c r="D150" s="1406">
        <v>1250</v>
      </c>
      <c r="E150" s="1406">
        <f t="shared" si="21"/>
        <v>312.5</v>
      </c>
      <c r="F150" s="1618">
        <v>0.1</v>
      </c>
      <c r="G150" s="1406">
        <f t="shared" si="22"/>
        <v>31.25</v>
      </c>
      <c r="H150" s="1406">
        <f t="shared" si="23"/>
        <v>7.53</v>
      </c>
      <c r="I150" s="1409">
        <f t="shared" si="30"/>
        <v>38.78</v>
      </c>
      <c r="J150" s="1628">
        <v>119.25</v>
      </c>
      <c r="K150" s="1406">
        <f t="shared" si="27"/>
        <v>0.75</v>
      </c>
      <c r="L150" s="1406">
        <v>1250</v>
      </c>
      <c r="M150" s="1406">
        <f t="shared" si="28"/>
        <v>937.5</v>
      </c>
      <c r="N150" s="1618">
        <v>0.5</v>
      </c>
      <c r="O150" s="1406">
        <f t="shared" si="24"/>
        <v>468.75</v>
      </c>
      <c r="P150" s="1406">
        <f t="shared" si="25"/>
        <v>112.92</v>
      </c>
      <c r="Q150" s="1409">
        <f t="shared" si="26"/>
        <v>581.66999999999996</v>
      </c>
    </row>
    <row r="151" spans="1:17" x14ac:dyDescent="0.25">
      <c r="A151" s="1612" t="s">
        <v>2317</v>
      </c>
      <c r="B151" s="1627">
        <v>79.5</v>
      </c>
      <c r="C151" s="1406">
        <f t="shared" si="29"/>
        <v>0.5</v>
      </c>
      <c r="D151" s="1406">
        <v>1200</v>
      </c>
      <c r="E151" s="1406">
        <f t="shared" si="21"/>
        <v>600</v>
      </c>
      <c r="F151" s="1618">
        <v>0.1</v>
      </c>
      <c r="G151" s="1406">
        <f t="shared" si="22"/>
        <v>60</v>
      </c>
      <c r="H151" s="1406">
        <f t="shared" si="23"/>
        <v>14.45</v>
      </c>
      <c r="I151" s="1409">
        <f t="shared" si="30"/>
        <v>74.45</v>
      </c>
      <c r="J151" s="1628">
        <v>198.75</v>
      </c>
      <c r="K151" s="1406">
        <f t="shared" si="27"/>
        <v>1.25</v>
      </c>
      <c r="L151" s="1406">
        <v>1200</v>
      </c>
      <c r="M151" s="1406">
        <f t="shared" si="28"/>
        <v>1500</v>
      </c>
      <c r="N151" s="1618">
        <v>0.1</v>
      </c>
      <c r="O151" s="1406">
        <f t="shared" si="24"/>
        <v>150</v>
      </c>
      <c r="P151" s="1406">
        <f t="shared" si="25"/>
        <v>36.14</v>
      </c>
      <c r="Q151" s="1409">
        <f t="shared" si="26"/>
        <v>186.14</v>
      </c>
    </row>
    <row r="152" spans="1:17" ht="33" x14ac:dyDescent="0.25">
      <c r="A152" s="1612" t="s">
        <v>2318</v>
      </c>
      <c r="B152" s="1627">
        <v>159</v>
      </c>
      <c r="C152" s="1406">
        <f t="shared" si="29"/>
        <v>1</v>
      </c>
      <c r="D152" s="1406">
        <v>1250</v>
      </c>
      <c r="E152" s="1406">
        <f t="shared" si="21"/>
        <v>1250</v>
      </c>
      <c r="F152" s="1618">
        <v>0.2</v>
      </c>
      <c r="G152" s="1406">
        <f t="shared" si="22"/>
        <v>250</v>
      </c>
      <c r="H152" s="1406">
        <f t="shared" si="23"/>
        <v>60.23</v>
      </c>
      <c r="I152" s="1409">
        <f t="shared" si="30"/>
        <v>310.23</v>
      </c>
      <c r="J152" s="1628">
        <v>421.34999999999997</v>
      </c>
      <c r="K152" s="1406">
        <f t="shared" si="27"/>
        <v>2.65</v>
      </c>
      <c r="L152" s="1406">
        <v>1250</v>
      </c>
      <c r="M152" s="1406">
        <f t="shared" si="28"/>
        <v>3312.5</v>
      </c>
      <c r="N152" s="1618">
        <v>0.3</v>
      </c>
      <c r="O152" s="1406">
        <f t="shared" si="24"/>
        <v>993.75</v>
      </c>
      <c r="P152" s="1406">
        <f t="shared" si="25"/>
        <v>239.39</v>
      </c>
      <c r="Q152" s="1409">
        <f t="shared" si="26"/>
        <v>1233.1399999999999</v>
      </c>
    </row>
    <row r="153" spans="1:17" ht="33" x14ac:dyDescent="0.25">
      <c r="A153" s="1612" t="s">
        <v>2319</v>
      </c>
      <c r="B153" s="1627">
        <v>79.499999999999986</v>
      </c>
      <c r="C153" s="1406">
        <f t="shared" si="29"/>
        <v>0.49999999999999989</v>
      </c>
      <c r="D153" s="1406">
        <v>1382</v>
      </c>
      <c r="E153" s="1406">
        <f t="shared" si="21"/>
        <v>690.99999999999989</v>
      </c>
      <c r="F153" s="1618">
        <v>0.1</v>
      </c>
      <c r="G153" s="1406">
        <f t="shared" si="22"/>
        <v>69.099999999999994</v>
      </c>
      <c r="H153" s="1406">
        <f t="shared" si="23"/>
        <v>16.649999999999999</v>
      </c>
      <c r="I153" s="1409">
        <f t="shared" si="30"/>
        <v>85.75</v>
      </c>
      <c r="J153" s="1628">
        <v>103.35000000000001</v>
      </c>
      <c r="K153" s="1406">
        <f t="shared" si="27"/>
        <v>0.65</v>
      </c>
      <c r="L153" s="1406">
        <v>1382</v>
      </c>
      <c r="M153" s="1406">
        <f t="shared" si="28"/>
        <v>898.30000000000007</v>
      </c>
      <c r="N153" s="1618">
        <v>0.3</v>
      </c>
      <c r="O153" s="1406">
        <f t="shared" si="24"/>
        <v>269.49</v>
      </c>
      <c r="P153" s="1406">
        <f t="shared" si="25"/>
        <v>64.92</v>
      </c>
      <c r="Q153" s="1409">
        <f t="shared" si="26"/>
        <v>334.41</v>
      </c>
    </row>
    <row r="154" spans="1:17" ht="33" x14ac:dyDescent="0.25">
      <c r="A154" s="1612" t="s">
        <v>2319</v>
      </c>
      <c r="B154" s="1627"/>
      <c r="C154" s="1406"/>
      <c r="D154" s="1406"/>
      <c r="E154" s="1406"/>
      <c r="F154" s="1618"/>
      <c r="G154" s="1406"/>
      <c r="H154" s="1406"/>
      <c r="I154" s="1409"/>
      <c r="J154" s="1628">
        <v>119.25</v>
      </c>
      <c r="K154" s="1406">
        <f t="shared" si="27"/>
        <v>0.75</v>
      </c>
      <c r="L154" s="1406">
        <v>1382</v>
      </c>
      <c r="M154" s="1406">
        <f t="shared" si="28"/>
        <v>1036.5</v>
      </c>
      <c r="N154" s="1618">
        <v>0.4</v>
      </c>
      <c r="O154" s="1406">
        <f t="shared" si="24"/>
        <v>414.6</v>
      </c>
      <c r="P154" s="1406">
        <f t="shared" si="25"/>
        <v>99.88</v>
      </c>
      <c r="Q154" s="1409">
        <f t="shared" si="26"/>
        <v>514.48</v>
      </c>
    </row>
    <row r="155" spans="1:17" ht="33" x14ac:dyDescent="0.25">
      <c r="A155" s="1612" t="s">
        <v>2320</v>
      </c>
      <c r="B155" s="1627">
        <v>39.75</v>
      </c>
      <c r="C155" s="1406">
        <f t="shared" si="29"/>
        <v>0.25</v>
      </c>
      <c r="D155" s="1406">
        <v>1500</v>
      </c>
      <c r="E155" s="1406">
        <f t="shared" si="21"/>
        <v>375</v>
      </c>
      <c r="F155" s="1618">
        <v>0.1</v>
      </c>
      <c r="G155" s="1406">
        <f t="shared" si="22"/>
        <v>37.5</v>
      </c>
      <c r="H155" s="1406">
        <f t="shared" si="23"/>
        <v>9.0299999999999994</v>
      </c>
      <c r="I155" s="1409">
        <f t="shared" si="30"/>
        <v>46.53</v>
      </c>
      <c r="J155" s="1628">
        <v>119.25</v>
      </c>
      <c r="K155" s="1406">
        <f t="shared" si="27"/>
        <v>0.75</v>
      </c>
      <c r="L155" s="1406">
        <v>1500</v>
      </c>
      <c r="M155" s="1406">
        <f t="shared" si="28"/>
        <v>1125</v>
      </c>
      <c r="N155" s="1618">
        <v>0.2</v>
      </c>
      <c r="O155" s="1406">
        <f t="shared" si="24"/>
        <v>225</v>
      </c>
      <c r="P155" s="1406">
        <f t="shared" si="25"/>
        <v>54.2</v>
      </c>
      <c r="Q155" s="1409">
        <f t="shared" si="26"/>
        <v>279.2</v>
      </c>
    </row>
    <row r="156" spans="1:17" ht="33" x14ac:dyDescent="0.25">
      <c r="A156" s="1612" t="s">
        <v>2321</v>
      </c>
      <c r="B156" s="1627">
        <v>39.754826958105646</v>
      </c>
      <c r="C156" s="1406">
        <f t="shared" si="29"/>
        <v>0.25003035822707953</v>
      </c>
      <c r="D156" s="1406">
        <v>1647</v>
      </c>
      <c r="E156" s="1406">
        <f t="shared" si="21"/>
        <v>411.8</v>
      </c>
      <c r="F156" s="1618">
        <v>0.1</v>
      </c>
      <c r="G156" s="1406">
        <f t="shared" si="22"/>
        <v>41.18</v>
      </c>
      <c r="H156" s="1406">
        <f t="shared" si="23"/>
        <v>9.92</v>
      </c>
      <c r="I156" s="1409">
        <f t="shared" si="30"/>
        <v>51.1</v>
      </c>
      <c r="J156" s="1628">
        <v>119.25068956544365</v>
      </c>
      <c r="K156" s="1406">
        <f t="shared" si="27"/>
        <v>0.75000433688958268</v>
      </c>
      <c r="L156" s="1406">
        <v>1647</v>
      </c>
      <c r="M156" s="1406">
        <f t="shared" si="28"/>
        <v>1235.2571428571428</v>
      </c>
      <c r="N156" s="1618">
        <v>0.35</v>
      </c>
      <c r="O156" s="1406">
        <f t="shared" si="24"/>
        <v>432.34</v>
      </c>
      <c r="P156" s="1406">
        <f t="shared" si="25"/>
        <v>104.15</v>
      </c>
      <c r="Q156" s="1409">
        <f t="shared" si="26"/>
        <v>536.49</v>
      </c>
    </row>
    <row r="157" spans="1:17" ht="33" x14ac:dyDescent="0.25">
      <c r="A157" s="1612" t="s">
        <v>2322</v>
      </c>
      <c r="B157" s="1627">
        <v>39.754147104851327</v>
      </c>
      <c r="C157" s="1406">
        <f t="shared" si="29"/>
        <v>0.2500260824204486</v>
      </c>
      <c r="D157" s="1406">
        <v>1917</v>
      </c>
      <c r="E157" s="1406">
        <f t="shared" si="21"/>
        <v>479.29999999999995</v>
      </c>
      <c r="F157" s="1618">
        <v>0.1</v>
      </c>
      <c r="G157" s="1406">
        <f t="shared" si="22"/>
        <v>47.93</v>
      </c>
      <c r="H157" s="1406">
        <f t="shared" si="23"/>
        <v>11.55</v>
      </c>
      <c r="I157" s="1409">
        <f t="shared" si="30"/>
        <v>59.480000000000004</v>
      </c>
      <c r="J157" s="1628">
        <v>119.25082942097026</v>
      </c>
      <c r="K157" s="1406">
        <f t="shared" si="27"/>
        <v>0.75000521648408969</v>
      </c>
      <c r="L157" s="1406">
        <v>1917</v>
      </c>
      <c r="M157" s="1406">
        <f t="shared" si="28"/>
        <v>1437.76</v>
      </c>
      <c r="N157" s="1618">
        <v>0.5</v>
      </c>
      <c r="O157" s="1406">
        <f t="shared" si="24"/>
        <v>718.88</v>
      </c>
      <c r="P157" s="1406">
        <f t="shared" si="25"/>
        <v>173.18</v>
      </c>
      <c r="Q157" s="1409">
        <f t="shared" si="26"/>
        <v>892.06</v>
      </c>
    </row>
    <row r="158" spans="1:17" x14ac:dyDescent="0.25">
      <c r="A158" s="1612" t="s">
        <v>2323</v>
      </c>
      <c r="B158" s="1627">
        <v>39.749999999999993</v>
      </c>
      <c r="C158" s="1406">
        <f t="shared" si="29"/>
        <v>0.24999999999999994</v>
      </c>
      <c r="D158" s="1406">
        <v>1382</v>
      </c>
      <c r="E158" s="1406">
        <f t="shared" si="21"/>
        <v>345.49999999999994</v>
      </c>
      <c r="F158" s="1618">
        <v>0.1</v>
      </c>
      <c r="G158" s="1406">
        <f t="shared" si="22"/>
        <v>34.549999999999997</v>
      </c>
      <c r="H158" s="1406">
        <f t="shared" si="23"/>
        <v>8.32</v>
      </c>
      <c r="I158" s="1409">
        <f t="shared" si="30"/>
        <v>42.87</v>
      </c>
      <c r="J158" s="1628">
        <v>119.25127834056923</v>
      </c>
      <c r="K158" s="1406">
        <f t="shared" si="27"/>
        <v>0.75000803987779385</v>
      </c>
      <c r="L158" s="1406">
        <v>1382</v>
      </c>
      <c r="M158" s="1406">
        <f t="shared" si="28"/>
        <v>1036.5111111111112</v>
      </c>
      <c r="N158" s="1618">
        <v>0.45</v>
      </c>
      <c r="O158" s="1406">
        <f t="shared" si="24"/>
        <v>466.43</v>
      </c>
      <c r="P158" s="1406">
        <f t="shared" si="25"/>
        <v>112.36</v>
      </c>
      <c r="Q158" s="1409">
        <f t="shared" si="26"/>
        <v>578.79</v>
      </c>
    </row>
    <row r="159" spans="1:17" x14ac:dyDescent="0.25">
      <c r="A159" s="1612" t="s">
        <v>2324</v>
      </c>
      <c r="B159" s="1627">
        <v>39.754826958105646</v>
      </c>
      <c r="C159" s="1406">
        <f t="shared" si="29"/>
        <v>0.25003035822707953</v>
      </c>
      <c r="D159" s="1406">
        <v>1647</v>
      </c>
      <c r="E159" s="1406">
        <f t="shared" si="21"/>
        <v>411.8</v>
      </c>
      <c r="F159" s="1618">
        <v>0.1</v>
      </c>
      <c r="G159" s="1406">
        <f t="shared" si="22"/>
        <v>41.18</v>
      </c>
      <c r="H159" s="1406">
        <f t="shared" si="23"/>
        <v>9.92</v>
      </c>
      <c r="I159" s="1409">
        <f t="shared" si="30"/>
        <v>51.1</v>
      </c>
      <c r="J159" s="1628">
        <v>119.25096539162112</v>
      </c>
      <c r="K159" s="1406">
        <f t="shared" si="27"/>
        <v>0.75000607164541588</v>
      </c>
      <c r="L159" s="1406">
        <v>1647</v>
      </c>
      <c r="M159" s="1406">
        <f t="shared" si="28"/>
        <v>1235.26</v>
      </c>
      <c r="N159" s="1618">
        <v>0.5</v>
      </c>
      <c r="O159" s="1406">
        <f t="shared" si="24"/>
        <v>617.63</v>
      </c>
      <c r="P159" s="1406">
        <f t="shared" si="25"/>
        <v>148.79</v>
      </c>
      <c r="Q159" s="1409">
        <f t="shared" si="26"/>
        <v>766.42</v>
      </c>
    </row>
    <row r="160" spans="1:17" x14ac:dyDescent="0.25">
      <c r="A160" s="1612" t="s">
        <v>2325</v>
      </c>
      <c r="B160" s="1627">
        <v>39.75</v>
      </c>
      <c r="C160" s="1406">
        <f t="shared" si="29"/>
        <v>0.25</v>
      </c>
      <c r="D160" s="1406">
        <v>2050</v>
      </c>
      <c r="E160" s="1406">
        <f t="shared" si="21"/>
        <v>512.5</v>
      </c>
      <c r="F160" s="1618">
        <v>0.2</v>
      </c>
      <c r="G160" s="1406">
        <f t="shared" si="22"/>
        <v>102.5</v>
      </c>
      <c r="H160" s="1406">
        <f t="shared" si="23"/>
        <v>24.69</v>
      </c>
      <c r="I160" s="1409">
        <f t="shared" si="30"/>
        <v>127.19</v>
      </c>
      <c r="J160" s="1628">
        <v>119.25</v>
      </c>
      <c r="K160" s="1406">
        <f t="shared" si="27"/>
        <v>0.75</v>
      </c>
      <c r="L160" s="1406">
        <v>2050</v>
      </c>
      <c r="M160" s="1406">
        <f t="shared" si="28"/>
        <v>1537.5</v>
      </c>
      <c r="N160" s="1618">
        <v>1</v>
      </c>
      <c r="O160" s="1406">
        <f t="shared" si="24"/>
        <v>1537.5</v>
      </c>
      <c r="P160" s="1406">
        <f t="shared" si="25"/>
        <v>370.38</v>
      </c>
      <c r="Q160" s="1409">
        <f t="shared" si="26"/>
        <v>1907.88</v>
      </c>
    </row>
    <row r="161" spans="1:17" ht="21" customHeight="1" x14ac:dyDescent="0.25">
      <c r="A161" s="1612" t="s">
        <v>2326</v>
      </c>
      <c r="B161" s="1627">
        <v>25.840376266280753</v>
      </c>
      <c r="C161" s="1406">
        <f t="shared" si="29"/>
        <v>0.16251808972503617</v>
      </c>
      <c r="D161" s="1406">
        <v>1382</v>
      </c>
      <c r="E161" s="1406">
        <f t="shared" si="21"/>
        <v>224.6</v>
      </c>
      <c r="F161" s="1618">
        <v>0.1</v>
      </c>
      <c r="G161" s="1406">
        <f t="shared" si="22"/>
        <v>22.46</v>
      </c>
      <c r="H161" s="1406">
        <f t="shared" si="23"/>
        <v>5.41</v>
      </c>
      <c r="I161" s="1409">
        <f t="shared" si="30"/>
        <v>27.87</v>
      </c>
      <c r="J161" s="1628">
        <v>77.509623733719252</v>
      </c>
      <c r="K161" s="1406">
        <f t="shared" si="27"/>
        <v>0.48748191027496385</v>
      </c>
      <c r="L161" s="1406">
        <v>1382</v>
      </c>
      <c r="M161" s="1406">
        <f t="shared" si="28"/>
        <v>673.7</v>
      </c>
      <c r="N161" s="1618">
        <v>0.1</v>
      </c>
      <c r="O161" s="1406">
        <f t="shared" si="24"/>
        <v>67.37</v>
      </c>
      <c r="P161" s="1406">
        <f t="shared" si="25"/>
        <v>16.23</v>
      </c>
      <c r="Q161" s="1409">
        <f t="shared" si="26"/>
        <v>83.600000000000009</v>
      </c>
    </row>
    <row r="162" spans="1:17" ht="33" x14ac:dyDescent="0.25">
      <c r="A162" s="1612" t="s">
        <v>2327</v>
      </c>
      <c r="B162" s="1627">
        <v>39.754826958105646</v>
      </c>
      <c r="C162" s="1406">
        <f t="shared" si="29"/>
        <v>0.25003035822707953</v>
      </c>
      <c r="D162" s="1406">
        <v>1647</v>
      </c>
      <c r="E162" s="1406">
        <f t="shared" si="21"/>
        <v>411.8</v>
      </c>
      <c r="F162" s="1618">
        <v>0.1</v>
      </c>
      <c r="G162" s="1406">
        <f t="shared" si="22"/>
        <v>41.18</v>
      </c>
      <c r="H162" s="1406">
        <f t="shared" si="23"/>
        <v>9.92</v>
      </c>
      <c r="I162" s="1409">
        <f t="shared" si="30"/>
        <v>51.1</v>
      </c>
      <c r="J162" s="1628">
        <v>119.25096539162112</v>
      </c>
      <c r="K162" s="1406">
        <f t="shared" si="27"/>
        <v>0.75000607164541588</v>
      </c>
      <c r="L162" s="1406">
        <v>1647</v>
      </c>
      <c r="M162" s="1406">
        <f t="shared" si="28"/>
        <v>1235.26</v>
      </c>
      <c r="N162" s="1618">
        <v>0.5</v>
      </c>
      <c r="O162" s="1406">
        <f t="shared" si="24"/>
        <v>617.63</v>
      </c>
      <c r="P162" s="1406">
        <f t="shared" si="25"/>
        <v>148.79</v>
      </c>
      <c r="Q162" s="1409">
        <f t="shared" si="26"/>
        <v>766.42</v>
      </c>
    </row>
    <row r="163" spans="1:17" ht="21" customHeight="1" x14ac:dyDescent="0.25">
      <c r="A163" s="1612" t="s">
        <v>2328</v>
      </c>
      <c r="B163" s="1627">
        <v>39.753419354838705</v>
      </c>
      <c r="C163" s="1406">
        <f t="shared" si="29"/>
        <v>0.25002150537634404</v>
      </c>
      <c r="D163" s="1406">
        <v>1550</v>
      </c>
      <c r="E163" s="1406">
        <f t="shared" si="21"/>
        <v>387.53333333333325</v>
      </c>
      <c r="F163" s="1618">
        <v>0.15</v>
      </c>
      <c r="G163" s="1406">
        <f t="shared" si="22"/>
        <v>58.13</v>
      </c>
      <c r="H163" s="1406">
        <f t="shared" si="23"/>
        <v>14</v>
      </c>
      <c r="I163" s="1409">
        <f t="shared" si="30"/>
        <v>72.13</v>
      </c>
      <c r="J163" s="1628">
        <v>119.25068387096775</v>
      </c>
      <c r="K163" s="1406">
        <f t="shared" si="27"/>
        <v>0.75000430107526883</v>
      </c>
      <c r="L163" s="1406">
        <v>1550</v>
      </c>
      <c r="M163" s="1406">
        <f t="shared" si="28"/>
        <v>1162.5066666666667</v>
      </c>
      <c r="N163" s="1618">
        <v>0.75</v>
      </c>
      <c r="O163" s="1406">
        <f t="shared" si="24"/>
        <v>871.88</v>
      </c>
      <c r="P163" s="1406">
        <f t="shared" si="25"/>
        <v>210.04</v>
      </c>
      <c r="Q163" s="1409">
        <f t="shared" si="26"/>
        <v>1081.92</v>
      </c>
    </row>
    <row r="164" spans="1:17" ht="39.75" customHeight="1" x14ac:dyDescent="0.25">
      <c r="A164" s="1612" t="s">
        <v>2081</v>
      </c>
      <c r="B164" s="1627">
        <v>39.750000000000007</v>
      </c>
      <c r="C164" s="1406">
        <f t="shared" si="29"/>
        <v>0.25000000000000006</v>
      </c>
      <c r="D164" s="1406">
        <v>440</v>
      </c>
      <c r="E164" s="1406">
        <f t="shared" si="21"/>
        <v>110.00000000000003</v>
      </c>
      <c r="F164" s="1618">
        <v>0.1</v>
      </c>
      <c r="G164" s="1406">
        <f t="shared" si="22"/>
        <v>11</v>
      </c>
      <c r="H164" s="1406">
        <f t="shared" si="23"/>
        <v>2.65</v>
      </c>
      <c r="I164" s="1409">
        <f t="shared" si="30"/>
        <v>13.65</v>
      </c>
      <c r="J164" s="1628">
        <v>119.25</v>
      </c>
      <c r="K164" s="1406">
        <f t="shared" si="27"/>
        <v>0.75</v>
      </c>
      <c r="L164" s="1406">
        <v>440</v>
      </c>
      <c r="M164" s="1406">
        <f t="shared" si="28"/>
        <v>330</v>
      </c>
      <c r="N164" s="1618">
        <v>0.2</v>
      </c>
      <c r="O164" s="1406">
        <f t="shared" si="24"/>
        <v>66</v>
      </c>
      <c r="P164" s="1406">
        <f t="shared" si="25"/>
        <v>15.9</v>
      </c>
      <c r="Q164" s="1409">
        <f t="shared" si="26"/>
        <v>81.900000000000006</v>
      </c>
    </row>
    <row r="165" spans="1:17" ht="26.25" customHeight="1" x14ac:dyDescent="0.25">
      <c r="A165" s="1612" t="s">
        <v>1394</v>
      </c>
      <c r="B165" s="1627">
        <v>198.75</v>
      </c>
      <c r="C165" s="1406">
        <f t="shared" si="29"/>
        <v>1.25</v>
      </c>
      <c r="D165" s="1406">
        <v>1050</v>
      </c>
      <c r="E165" s="1406">
        <f t="shared" si="21"/>
        <v>1312.5</v>
      </c>
      <c r="F165" s="1618">
        <v>0.1</v>
      </c>
      <c r="G165" s="1406">
        <f t="shared" si="22"/>
        <v>131.25</v>
      </c>
      <c r="H165" s="1406">
        <f t="shared" si="23"/>
        <v>31.62</v>
      </c>
      <c r="I165" s="1409">
        <f t="shared" ref="I165" si="31">G165+H165</f>
        <v>162.87</v>
      </c>
      <c r="J165" s="1628">
        <v>119.25</v>
      </c>
      <c r="K165" s="1406">
        <f t="shared" si="27"/>
        <v>0.75</v>
      </c>
      <c r="L165" s="1406">
        <v>1050</v>
      </c>
      <c r="M165" s="1406">
        <f t="shared" si="28"/>
        <v>787.5</v>
      </c>
      <c r="N165" s="1618">
        <v>0.2</v>
      </c>
      <c r="O165" s="1406">
        <f t="shared" si="24"/>
        <v>157.5</v>
      </c>
      <c r="P165" s="1406">
        <f t="shared" si="25"/>
        <v>37.94</v>
      </c>
      <c r="Q165" s="1409">
        <f t="shared" si="26"/>
        <v>195.44</v>
      </c>
    </row>
    <row r="166" spans="1:17" ht="30" customHeight="1" x14ac:dyDescent="0.25">
      <c r="A166" s="1612" t="s">
        <v>2329</v>
      </c>
      <c r="B166" s="1627">
        <v>39.752864864864861</v>
      </c>
      <c r="C166" s="1406">
        <f t="shared" si="29"/>
        <v>0.25001801801801798</v>
      </c>
      <c r="D166" s="1406">
        <v>1850</v>
      </c>
      <c r="E166" s="1406">
        <f t="shared" si="21"/>
        <v>462.53333333333325</v>
      </c>
      <c r="F166" s="1618">
        <v>0.15</v>
      </c>
      <c r="G166" s="1406">
        <f t="shared" si="22"/>
        <v>69.38</v>
      </c>
      <c r="H166" s="1406">
        <f t="shared" si="23"/>
        <v>16.71</v>
      </c>
      <c r="I166" s="1409">
        <f t="shared" si="30"/>
        <v>86.09</v>
      </c>
      <c r="J166" s="1628">
        <v>119.25057297297299</v>
      </c>
      <c r="K166" s="1406">
        <f t="shared" si="27"/>
        <v>0.75000360360360374</v>
      </c>
      <c r="L166" s="1406">
        <v>1850</v>
      </c>
      <c r="M166" s="1406">
        <f t="shared" si="28"/>
        <v>1387.5066666666669</v>
      </c>
      <c r="N166" s="1618">
        <v>0.75</v>
      </c>
      <c r="O166" s="1406">
        <f t="shared" si="24"/>
        <v>1040.6300000000001</v>
      </c>
      <c r="P166" s="1406">
        <f t="shared" si="25"/>
        <v>250.69</v>
      </c>
      <c r="Q166" s="1409">
        <f t="shared" si="26"/>
        <v>1291.3200000000002</v>
      </c>
    </row>
    <row r="167" spans="1:17" ht="33" customHeight="1" x14ac:dyDescent="0.25">
      <c r="A167" s="1612" t="s">
        <v>2330</v>
      </c>
      <c r="B167" s="1627">
        <v>39.75</v>
      </c>
      <c r="C167" s="1406">
        <f t="shared" si="29"/>
        <v>0.25</v>
      </c>
      <c r="D167" s="1406">
        <v>2200</v>
      </c>
      <c r="E167" s="1406">
        <f t="shared" si="21"/>
        <v>550</v>
      </c>
      <c r="F167" s="1618">
        <v>0.15</v>
      </c>
      <c r="G167" s="1406">
        <f t="shared" si="22"/>
        <v>82.5</v>
      </c>
      <c r="H167" s="1406">
        <f t="shared" si="23"/>
        <v>19.87</v>
      </c>
      <c r="I167" s="1409">
        <f t="shared" si="30"/>
        <v>102.37</v>
      </c>
      <c r="J167" s="1628">
        <v>119.25</v>
      </c>
      <c r="K167" s="1406">
        <f t="shared" si="27"/>
        <v>0.75</v>
      </c>
      <c r="L167" s="1406">
        <v>2200</v>
      </c>
      <c r="M167" s="1406">
        <f t="shared" si="28"/>
        <v>1650</v>
      </c>
      <c r="N167" s="1618">
        <v>0.75</v>
      </c>
      <c r="O167" s="1406">
        <f t="shared" si="24"/>
        <v>1237.5</v>
      </c>
      <c r="P167" s="1406">
        <f t="shared" si="25"/>
        <v>298.11</v>
      </c>
      <c r="Q167" s="1409">
        <f t="shared" si="26"/>
        <v>1535.6100000000001</v>
      </c>
    </row>
    <row r="168" spans="1:17" ht="33" x14ac:dyDescent="0.25">
      <c r="A168" s="1612" t="s">
        <v>2331</v>
      </c>
      <c r="B168" s="1627">
        <v>39.75</v>
      </c>
      <c r="C168" s="1406">
        <f t="shared" si="29"/>
        <v>0.25</v>
      </c>
      <c r="D168" s="1406">
        <v>1190</v>
      </c>
      <c r="E168" s="1406">
        <f t="shared" si="21"/>
        <v>297.5</v>
      </c>
      <c r="F168" s="1618">
        <v>0.1</v>
      </c>
      <c r="G168" s="1406">
        <f t="shared" si="22"/>
        <v>29.75</v>
      </c>
      <c r="H168" s="1406">
        <f t="shared" si="23"/>
        <v>7.17</v>
      </c>
      <c r="I168" s="1409">
        <f t="shared" si="30"/>
        <v>36.92</v>
      </c>
      <c r="J168" s="1628">
        <v>119.25000000000001</v>
      </c>
      <c r="K168" s="1406">
        <f t="shared" si="27"/>
        <v>0.75000000000000011</v>
      </c>
      <c r="L168" s="1406">
        <v>1190</v>
      </c>
      <c r="M168" s="1406">
        <f t="shared" si="28"/>
        <v>892.50000000000011</v>
      </c>
      <c r="N168" s="1618">
        <v>0.5</v>
      </c>
      <c r="O168" s="1406">
        <f t="shared" si="24"/>
        <v>446.25</v>
      </c>
      <c r="P168" s="1406">
        <f t="shared" si="25"/>
        <v>107.5</v>
      </c>
      <c r="Q168" s="1409">
        <f t="shared" si="26"/>
        <v>553.75</v>
      </c>
    </row>
    <row r="169" spans="1:17" ht="33" x14ac:dyDescent="0.25">
      <c r="A169" s="1612" t="s">
        <v>2332</v>
      </c>
      <c r="B169" s="1627">
        <v>39.754826958105646</v>
      </c>
      <c r="C169" s="1406">
        <f t="shared" si="29"/>
        <v>0.25003035822707953</v>
      </c>
      <c r="D169" s="1406">
        <v>1647</v>
      </c>
      <c r="E169" s="1406">
        <f t="shared" si="21"/>
        <v>411.8</v>
      </c>
      <c r="F169" s="1618">
        <v>0.1</v>
      </c>
      <c r="G169" s="1406">
        <f t="shared" si="22"/>
        <v>41.18</v>
      </c>
      <c r="H169" s="1406">
        <f t="shared" si="23"/>
        <v>9.92</v>
      </c>
      <c r="I169" s="1409">
        <f t="shared" si="30"/>
        <v>51.1</v>
      </c>
      <c r="J169" s="1628">
        <v>119.25096539162112</v>
      </c>
      <c r="K169" s="1406">
        <f t="shared" si="27"/>
        <v>0.75000607164541588</v>
      </c>
      <c r="L169" s="1406">
        <v>1647</v>
      </c>
      <c r="M169" s="1406">
        <f t="shared" si="28"/>
        <v>1235.26</v>
      </c>
      <c r="N169" s="1618">
        <v>0.5</v>
      </c>
      <c r="O169" s="1406">
        <f t="shared" si="24"/>
        <v>617.63</v>
      </c>
      <c r="P169" s="1406">
        <f t="shared" si="25"/>
        <v>148.79</v>
      </c>
      <c r="Q169" s="1409">
        <f t="shared" si="26"/>
        <v>766.42</v>
      </c>
    </row>
    <row r="170" spans="1:17" x14ac:dyDescent="0.25">
      <c r="A170" s="1612" t="s">
        <v>2333</v>
      </c>
      <c r="B170" s="1627">
        <v>39.75</v>
      </c>
      <c r="C170" s="1406">
        <f t="shared" si="29"/>
        <v>0.25</v>
      </c>
      <c r="D170" s="1406">
        <v>750</v>
      </c>
      <c r="E170" s="1406">
        <f t="shared" si="21"/>
        <v>187.5</v>
      </c>
      <c r="F170" s="1618">
        <v>0.1</v>
      </c>
      <c r="G170" s="1406">
        <f t="shared" si="22"/>
        <v>18.75</v>
      </c>
      <c r="H170" s="1406">
        <f t="shared" si="23"/>
        <v>4.5199999999999996</v>
      </c>
      <c r="I170" s="1409">
        <f t="shared" si="30"/>
        <v>23.27</v>
      </c>
      <c r="J170" s="1628">
        <v>119.25</v>
      </c>
      <c r="K170" s="1406">
        <f t="shared" si="27"/>
        <v>0.75</v>
      </c>
      <c r="L170" s="1406">
        <v>750</v>
      </c>
      <c r="M170" s="1406">
        <f t="shared" si="28"/>
        <v>562.5</v>
      </c>
      <c r="N170" s="1618">
        <v>0.2</v>
      </c>
      <c r="O170" s="1406">
        <f t="shared" si="24"/>
        <v>112.5</v>
      </c>
      <c r="P170" s="1406">
        <f t="shared" si="25"/>
        <v>27.1</v>
      </c>
      <c r="Q170" s="1409">
        <f t="shared" si="26"/>
        <v>139.6</v>
      </c>
    </row>
    <row r="171" spans="1:17" x14ac:dyDescent="0.25">
      <c r="A171" s="1612" t="s">
        <v>2334</v>
      </c>
      <c r="B171" s="1627">
        <v>39.75</v>
      </c>
      <c r="C171" s="1406">
        <f t="shared" si="29"/>
        <v>0.25</v>
      </c>
      <c r="D171" s="1406">
        <v>1000</v>
      </c>
      <c r="E171" s="1406">
        <f t="shared" si="21"/>
        <v>250</v>
      </c>
      <c r="F171" s="1618">
        <v>0.1</v>
      </c>
      <c r="G171" s="1406">
        <f t="shared" si="22"/>
        <v>25</v>
      </c>
      <c r="H171" s="1406">
        <f t="shared" si="23"/>
        <v>6.02</v>
      </c>
      <c r="I171" s="1409">
        <f t="shared" si="30"/>
        <v>31.02</v>
      </c>
      <c r="J171" s="1628">
        <v>119.25</v>
      </c>
      <c r="K171" s="1406">
        <f t="shared" si="27"/>
        <v>0.75</v>
      </c>
      <c r="L171" s="1406">
        <v>1000</v>
      </c>
      <c r="M171" s="1406">
        <f t="shared" si="28"/>
        <v>750</v>
      </c>
      <c r="N171" s="1618">
        <v>0.2</v>
      </c>
      <c r="O171" s="1406">
        <f t="shared" si="24"/>
        <v>150</v>
      </c>
      <c r="P171" s="1406">
        <f t="shared" si="25"/>
        <v>36.14</v>
      </c>
      <c r="Q171" s="1409">
        <f t="shared" si="26"/>
        <v>186.14</v>
      </c>
    </row>
    <row r="172" spans="1:17" x14ac:dyDescent="0.25">
      <c r="A172" s="1612" t="s">
        <v>2335</v>
      </c>
      <c r="B172" s="1627">
        <v>39.749999999999993</v>
      </c>
      <c r="C172" s="1406">
        <f t="shared" si="29"/>
        <v>0.24999999999999994</v>
      </c>
      <c r="D172" s="1406">
        <v>1382</v>
      </c>
      <c r="E172" s="1406">
        <f t="shared" si="21"/>
        <v>345.49999999999994</v>
      </c>
      <c r="F172" s="1618">
        <v>0.2</v>
      </c>
      <c r="G172" s="1406">
        <f t="shared" si="22"/>
        <v>69.099999999999994</v>
      </c>
      <c r="H172" s="1406">
        <f t="shared" si="23"/>
        <v>16.649999999999999</v>
      </c>
      <c r="I172" s="1409">
        <f t="shared" si="30"/>
        <v>85.75</v>
      </c>
      <c r="J172" s="1628">
        <v>119.25</v>
      </c>
      <c r="K172" s="1406">
        <f t="shared" si="27"/>
        <v>0.75</v>
      </c>
      <c r="L172" s="1406">
        <v>1382</v>
      </c>
      <c r="M172" s="1406">
        <f t="shared" si="28"/>
        <v>1036.5</v>
      </c>
      <c r="N172" s="1618">
        <v>0.3</v>
      </c>
      <c r="O172" s="1406">
        <f t="shared" si="24"/>
        <v>310.95</v>
      </c>
      <c r="P172" s="1406">
        <f t="shared" si="25"/>
        <v>74.91</v>
      </c>
      <c r="Q172" s="1409">
        <f t="shared" si="26"/>
        <v>385.86</v>
      </c>
    </row>
    <row r="173" spans="1:17" ht="33" x14ac:dyDescent="0.25">
      <c r="A173" s="1612" t="s">
        <v>2336</v>
      </c>
      <c r="B173" s="1627">
        <v>39.750000000000007</v>
      </c>
      <c r="C173" s="1406">
        <f t="shared" si="29"/>
        <v>0.25000000000000006</v>
      </c>
      <c r="D173" s="1406">
        <v>1860</v>
      </c>
      <c r="E173" s="1406">
        <f t="shared" si="21"/>
        <v>465.00000000000011</v>
      </c>
      <c r="F173" s="1618">
        <v>0.1</v>
      </c>
      <c r="G173" s="1406">
        <f t="shared" si="22"/>
        <v>46.5</v>
      </c>
      <c r="H173" s="1406">
        <f t="shared" si="23"/>
        <v>11.2</v>
      </c>
      <c r="I173" s="1409">
        <f t="shared" si="30"/>
        <v>57.7</v>
      </c>
      <c r="J173" s="1628">
        <v>119.25</v>
      </c>
      <c r="K173" s="1406">
        <f t="shared" si="27"/>
        <v>0.75</v>
      </c>
      <c r="L173" s="1406">
        <v>1860</v>
      </c>
      <c r="M173" s="1406">
        <f t="shared" si="28"/>
        <v>1395</v>
      </c>
      <c r="N173" s="1618">
        <v>0.5</v>
      </c>
      <c r="O173" s="1406">
        <f t="shared" si="24"/>
        <v>697.5</v>
      </c>
      <c r="P173" s="1406">
        <f t="shared" si="25"/>
        <v>168.03</v>
      </c>
      <c r="Q173" s="1409">
        <f t="shared" si="26"/>
        <v>865.53</v>
      </c>
    </row>
    <row r="174" spans="1:17" x14ac:dyDescent="0.25">
      <c r="A174" s="1612" t="s">
        <v>2337</v>
      </c>
      <c r="B174" s="1627">
        <v>39.75</v>
      </c>
      <c r="C174" s="1406">
        <f t="shared" si="29"/>
        <v>0.25</v>
      </c>
      <c r="D174" s="1406">
        <v>2200</v>
      </c>
      <c r="E174" s="1406">
        <f t="shared" si="21"/>
        <v>550</v>
      </c>
      <c r="F174" s="1618">
        <v>0.2</v>
      </c>
      <c r="G174" s="1406">
        <f t="shared" si="22"/>
        <v>110</v>
      </c>
      <c r="H174" s="1406">
        <f t="shared" si="23"/>
        <v>26.5</v>
      </c>
      <c r="I174" s="1409">
        <f t="shared" si="30"/>
        <v>136.5</v>
      </c>
      <c r="J174" s="1628">
        <v>119.25</v>
      </c>
      <c r="K174" s="1406">
        <f t="shared" si="27"/>
        <v>0.75</v>
      </c>
      <c r="L174" s="1406">
        <v>2200</v>
      </c>
      <c r="M174" s="1406">
        <f t="shared" si="28"/>
        <v>1650</v>
      </c>
      <c r="N174" s="1618">
        <v>1</v>
      </c>
      <c r="O174" s="1406">
        <f t="shared" si="24"/>
        <v>1650</v>
      </c>
      <c r="P174" s="1406">
        <f t="shared" si="25"/>
        <v>397.49</v>
      </c>
      <c r="Q174" s="1409">
        <f t="shared" si="26"/>
        <v>2047.49</v>
      </c>
    </row>
    <row r="175" spans="1:17" ht="33" x14ac:dyDescent="0.25">
      <c r="A175" s="1612" t="s">
        <v>2338</v>
      </c>
      <c r="B175" s="1627">
        <v>37.764648648648652</v>
      </c>
      <c r="C175" s="1406">
        <f t="shared" si="29"/>
        <v>0.23751351351351355</v>
      </c>
      <c r="D175" s="1406">
        <v>1850</v>
      </c>
      <c r="E175" s="1406">
        <f t="shared" si="21"/>
        <v>439.40000000000003</v>
      </c>
      <c r="F175" s="1618">
        <v>0.15</v>
      </c>
      <c r="G175" s="1406">
        <f t="shared" si="22"/>
        <v>65.91</v>
      </c>
      <c r="H175" s="1406">
        <f t="shared" si="23"/>
        <v>15.88</v>
      </c>
      <c r="I175" s="1409">
        <f t="shared" si="30"/>
        <v>81.789999999999992</v>
      </c>
      <c r="J175" s="1628">
        <v>113.28707027027028</v>
      </c>
      <c r="K175" s="1406">
        <f t="shared" si="27"/>
        <v>0.71249729729729738</v>
      </c>
      <c r="L175" s="1406">
        <v>1850</v>
      </c>
      <c r="M175" s="1406">
        <f t="shared" si="28"/>
        <v>1318.1200000000001</v>
      </c>
      <c r="N175" s="1618">
        <v>0.75</v>
      </c>
      <c r="O175" s="1406">
        <f t="shared" si="24"/>
        <v>988.59</v>
      </c>
      <c r="P175" s="1406">
        <f t="shared" si="25"/>
        <v>238.15</v>
      </c>
      <c r="Q175" s="1409">
        <f t="shared" si="26"/>
        <v>1226.74</v>
      </c>
    </row>
    <row r="176" spans="1:17" x14ac:dyDescent="0.25">
      <c r="A176" s="1612" t="s">
        <v>2339</v>
      </c>
      <c r="B176" s="1627">
        <v>48.735348837209308</v>
      </c>
      <c r="C176" s="1406">
        <f t="shared" si="29"/>
        <v>0.30651162790697678</v>
      </c>
      <c r="D176" s="1406">
        <v>430</v>
      </c>
      <c r="E176" s="1406">
        <f t="shared" si="21"/>
        <v>131.80000000000001</v>
      </c>
      <c r="F176" s="1618">
        <v>0.1</v>
      </c>
      <c r="G176" s="1406">
        <f t="shared" si="22"/>
        <v>13.18</v>
      </c>
      <c r="H176" s="1406">
        <f t="shared" si="23"/>
        <v>3.18</v>
      </c>
      <c r="I176" s="1409">
        <f t="shared" si="30"/>
        <v>16.36</v>
      </c>
      <c r="J176" s="1628">
        <v>145.39255813953488</v>
      </c>
      <c r="K176" s="1406">
        <f t="shared" si="27"/>
        <v>0.91441860465116276</v>
      </c>
      <c r="L176" s="1406">
        <v>430</v>
      </c>
      <c r="M176" s="1406">
        <f t="shared" si="28"/>
        <v>393.2</v>
      </c>
      <c r="N176" s="1618">
        <v>0.15</v>
      </c>
      <c r="O176" s="1406">
        <f t="shared" si="24"/>
        <v>58.98</v>
      </c>
      <c r="P176" s="1406">
        <f t="shared" si="25"/>
        <v>14.21</v>
      </c>
      <c r="Q176" s="1409">
        <f t="shared" si="26"/>
        <v>73.19</v>
      </c>
    </row>
    <row r="177" spans="1:17" x14ac:dyDescent="0.25">
      <c r="A177" s="1612" t="s">
        <v>2340</v>
      </c>
      <c r="B177" s="1627">
        <v>39.75</v>
      </c>
      <c r="C177" s="1406">
        <f t="shared" si="29"/>
        <v>0.25</v>
      </c>
      <c r="D177" s="1406">
        <v>1000</v>
      </c>
      <c r="E177" s="1406">
        <f t="shared" si="21"/>
        <v>250</v>
      </c>
      <c r="F177" s="1618">
        <v>0.1</v>
      </c>
      <c r="G177" s="1406">
        <f t="shared" si="22"/>
        <v>25</v>
      </c>
      <c r="H177" s="1406">
        <f t="shared" si="23"/>
        <v>6.02</v>
      </c>
      <c r="I177" s="1409">
        <f t="shared" si="30"/>
        <v>31.02</v>
      </c>
      <c r="J177" s="1628">
        <v>119.25</v>
      </c>
      <c r="K177" s="1406">
        <f t="shared" si="27"/>
        <v>0.75</v>
      </c>
      <c r="L177" s="1406">
        <v>1000</v>
      </c>
      <c r="M177" s="1406">
        <f t="shared" si="28"/>
        <v>750</v>
      </c>
      <c r="N177" s="1618">
        <v>0.3</v>
      </c>
      <c r="O177" s="1406">
        <f t="shared" si="24"/>
        <v>225</v>
      </c>
      <c r="P177" s="1406">
        <f t="shared" si="25"/>
        <v>54.2</v>
      </c>
      <c r="Q177" s="1409">
        <f t="shared" si="26"/>
        <v>279.2</v>
      </c>
    </row>
    <row r="178" spans="1:17" x14ac:dyDescent="0.25">
      <c r="A178" s="1612" t="s">
        <v>2340</v>
      </c>
      <c r="B178" s="1627">
        <v>238.5</v>
      </c>
      <c r="C178" s="1406">
        <f t="shared" si="29"/>
        <v>1.5</v>
      </c>
      <c r="D178" s="1406">
        <v>1100</v>
      </c>
      <c r="E178" s="1406">
        <f t="shared" si="21"/>
        <v>1650</v>
      </c>
      <c r="F178" s="1618">
        <v>0.1</v>
      </c>
      <c r="G178" s="1406">
        <f t="shared" si="22"/>
        <v>165</v>
      </c>
      <c r="H178" s="1406">
        <f t="shared" si="23"/>
        <v>39.75</v>
      </c>
      <c r="I178" s="1409">
        <f t="shared" si="30"/>
        <v>204.75</v>
      </c>
      <c r="J178" s="1628">
        <v>715.5</v>
      </c>
      <c r="K178" s="1406">
        <f t="shared" si="27"/>
        <v>4.5</v>
      </c>
      <c r="L178" s="1406">
        <v>1100</v>
      </c>
      <c r="M178" s="1406">
        <f t="shared" si="28"/>
        <v>4950</v>
      </c>
      <c r="N178" s="1618">
        <v>0.3</v>
      </c>
      <c r="O178" s="1406">
        <f t="shared" si="24"/>
        <v>1485</v>
      </c>
      <c r="P178" s="1406">
        <f t="shared" si="25"/>
        <v>357.74</v>
      </c>
      <c r="Q178" s="1409">
        <f t="shared" si="26"/>
        <v>1842.74</v>
      </c>
    </row>
    <row r="179" spans="1:17" x14ac:dyDescent="0.25">
      <c r="A179" s="1612" t="s">
        <v>2340</v>
      </c>
      <c r="B179" s="1627"/>
      <c r="C179" s="1406"/>
      <c r="D179" s="1406"/>
      <c r="E179" s="1406"/>
      <c r="F179" s="1618"/>
      <c r="G179" s="1406"/>
      <c r="H179" s="1406"/>
      <c r="I179" s="1409"/>
      <c r="J179" s="1628"/>
      <c r="K179" s="1406"/>
      <c r="L179" s="1406"/>
      <c r="M179" s="1406"/>
      <c r="N179" s="1618"/>
      <c r="O179" s="1406"/>
      <c r="P179" s="1406"/>
      <c r="Q179" s="1409"/>
    </row>
    <row r="180" spans="1:17" ht="33" x14ac:dyDescent="0.25">
      <c r="A180" s="1612" t="s">
        <v>2341</v>
      </c>
      <c r="B180" s="1627">
        <v>39.750000000000007</v>
      </c>
      <c r="C180" s="1406">
        <f t="shared" si="29"/>
        <v>0.25000000000000006</v>
      </c>
      <c r="D180" s="1406">
        <v>1860</v>
      </c>
      <c r="E180" s="1406">
        <f t="shared" si="21"/>
        <v>465.00000000000011</v>
      </c>
      <c r="F180" s="1618">
        <v>0.1</v>
      </c>
      <c r="G180" s="1406">
        <f t="shared" si="22"/>
        <v>46.5</v>
      </c>
      <c r="H180" s="1406">
        <f t="shared" si="23"/>
        <v>11.2</v>
      </c>
      <c r="I180" s="1409">
        <f t="shared" si="30"/>
        <v>57.7</v>
      </c>
      <c r="J180" s="1628">
        <v>119.25</v>
      </c>
      <c r="K180" s="1406">
        <f t="shared" si="27"/>
        <v>0.75</v>
      </c>
      <c r="L180" s="1406">
        <v>1860</v>
      </c>
      <c r="M180" s="1406">
        <f t="shared" si="28"/>
        <v>1395</v>
      </c>
      <c r="N180" s="1618">
        <v>0.5</v>
      </c>
      <c r="O180" s="1406">
        <f t="shared" si="24"/>
        <v>697.5</v>
      </c>
      <c r="P180" s="1406">
        <f t="shared" si="25"/>
        <v>168.03</v>
      </c>
      <c r="Q180" s="1409">
        <f t="shared" si="26"/>
        <v>865.53</v>
      </c>
    </row>
    <row r="181" spans="1:17" x14ac:dyDescent="0.25">
      <c r="A181" s="1612" t="s">
        <v>2342</v>
      </c>
      <c r="B181" s="1627">
        <v>39.75469026548673</v>
      </c>
      <c r="C181" s="1406">
        <f t="shared" si="29"/>
        <v>0.25002949852507378</v>
      </c>
      <c r="D181" s="1406">
        <v>1695</v>
      </c>
      <c r="E181" s="1406">
        <f t="shared" si="21"/>
        <v>423.80000000000007</v>
      </c>
      <c r="F181" s="1618">
        <v>0.1</v>
      </c>
      <c r="G181" s="1406">
        <f t="shared" si="22"/>
        <v>42.38</v>
      </c>
      <c r="H181" s="1406">
        <f t="shared" si="23"/>
        <v>10.210000000000001</v>
      </c>
      <c r="I181" s="1409">
        <f t="shared" si="30"/>
        <v>52.59</v>
      </c>
      <c r="J181" s="1628">
        <v>71.55093805309734</v>
      </c>
      <c r="K181" s="1406">
        <f t="shared" si="27"/>
        <v>0.4500058997050147</v>
      </c>
      <c r="L181" s="1406">
        <v>1695</v>
      </c>
      <c r="M181" s="1406">
        <f t="shared" si="28"/>
        <v>762.75999999999988</v>
      </c>
      <c r="N181" s="1618">
        <v>0.5</v>
      </c>
      <c r="O181" s="1406">
        <f t="shared" si="24"/>
        <v>381.38</v>
      </c>
      <c r="P181" s="1406">
        <f t="shared" si="25"/>
        <v>91.87</v>
      </c>
      <c r="Q181" s="1409">
        <f t="shared" si="26"/>
        <v>473.25</v>
      </c>
    </row>
    <row r="182" spans="1:17" ht="17.25" customHeight="1" x14ac:dyDescent="0.25">
      <c r="A182" s="1612" t="s">
        <v>2343</v>
      </c>
      <c r="B182" s="1627">
        <v>38.675675675675677</v>
      </c>
      <c r="C182" s="1406">
        <f t="shared" si="29"/>
        <v>0.24324324324324326</v>
      </c>
      <c r="D182" s="1406">
        <v>1480</v>
      </c>
      <c r="E182" s="1406">
        <f t="shared" si="21"/>
        <v>360</v>
      </c>
      <c r="F182" s="1618">
        <v>0.1</v>
      </c>
      <c r="G182" s="1406">
        <f t="shared" si="22"/>
        <v>36</v>
      </c>
      <c r="H182" s="1406">
        <f t="shared" si="23"/>
        <v>8.67</v>
      </c>
      <c r="I182" s="1409">
        <f t="shared" si="30"/>
        <v>44.67</v>
      </c>
      <c r="J182" s="1628">
        <v>104.42432432432433</v>
      </c>
      <c r="K182" s="1406">
        <f t="shared" si="27"/>
        <v>0.65675675675675682</v>
      </c>
      <c r="L182" s="1406">
        <v>1480</v>
      </c>
      <c r="M182" s="1406">
        <f t="shared" si="28"/>
        <v>972.00000000000011</v>
      </c>
      <c r="N182" s="1618">
        <v>0.1</v>
      </c>
      <c r="O182" s="1406">
        <f t="shared" si="24"/>
        <v>97.2</v>
      </c>
      <c r="P182" s="1406">
        <f t="shared" si="25"/>
        <v>23.42</v>
      </c>
      <c r="Q182" s="1409">
        <f t="shared" si="26"/>
        <v>120.62</v>
      </c>
    </row>
    <row r="183" spans="1:17" ht="23.25" customHeight="1" x14ac:dyDescent="0.25">
      <c r="A183" s="1612" t="s">
        <v>2344</v>
      </c>
      <c r="B183" s="1627">
        <v>188.81777188328914</v>
      </c>
      <c r="C183" s="1406">
        <f t="shared" si="29"/>
        <v>1.1875331564986737</v>
      </c>
      <c r="D183" s="1406">
        <v>1885</v>
      </c>
      <c r="E183" s="1406">
        <f t="shared" si="21"/>
        <v>2238.5</v>
      </c>
      <c r="F183" s="1618">
        <v>0.1</v>
      </c>
      <c r="G183" s="1406">
        <f t="shared" si="22"/>
        <v>223.85</v>
      </c>
      <c r="H183" s="1406">
        <f t="shared" si="23"/>
        <v>53.93</v>
      </c>
      <c r="I183" s="1409">
        <f t="shared" si="30"/>
        <v>277.77999999999997</v>
      </c>
      <c r="J183" s="1628">
        <v>264.33813262599472</v>
      </c>
      <c r="K183" s="1406">
        <f t="shared" si="27"/>
        <v>1.662503978779841</v>
      </c>
      <c r="L183" s="1406">
        <v>1885</v>
      </c>
      <c r="M183" s="1406">
        <f t="shared" si="28"/>
        <v>3133.82</v>
      </c>
      <c r="N183" s="1618">
        <v>0.5</v>
      </c>
      <c r="O183" s="1406">
        <f t="shared" si="24"/>
        <v>1566.91</v>
      </c>
      <c r="P183" s="1406">
        <f t="shared" si="25"/>
        <v>377.47</v>
      </c>
      <c r="Q183" s="1409">
        <f t="shared" si="26"/>
        <v>1944.38</v>
      </c>
    </row>
    <row r="184" spans="1:17" x14ac:dyDescent="0.25">
      <c r="A184" s="1612" t="s">
        <v>2344</v>
      </c>
      <c r="B184" s="1627">
        <v>119.26232558139534</v>
      </c>
      <c r="C184" s="1406">
        <f t="shared" si="29"/>
        <v>0.7500775193798449</v>
      </c>
      <c r="D184" s="1406">
        <v>1935</v>
      </c>
      <c r="E184" s="1406">
        <f t="shared" si="21"/>
        <v>1451.3999999999999</v>
      </c>
      <c r="F184" s="1618">
        <v>0.1</v>
      </c>
      <c r="G184" s="1406">
        <f t="shared" si="22"/>
        <v>145.13999999999999</v>
      </c>
      <c r="H184" s="1406">
        <f t="shared" si="23"/>
        <v>34.96</v>
      </c>
      <c r="I184" s="1409">
        <f t="shared" si="30"/>
        <v>180.1</v>
      </c>
      <c r="J184" s="1628">
        <v>357.75246511627904</v>
      </c>
      <c r="K184" s="1406">
        <f t="shared" si="27"/>
        <v>2.2500155038759688</v>
      </c>
      <c r="L184" s="1406">
        <v>1935</v>
      </c>
      <c r="M184" s="1406">
        <f t="shared" si="28"/>
        <v>4353.78</v>
      </c>
      <c r="N184" s="1618">
        <v>0.5</v>
      </c>
      <c r="O184" s="1406">
        <f t="shared" si="24"/>
        <v>2176.89</v>
      </c>
      <c r="P184" s="1406">
        <f t="shared" si="25"/>
        <v>524.41</v>
      </c>
      <c r="Q184" s="1409">
        <f t="shared" si="26"/>
        <v>2701.2999999999997</v>
      </c>
    </row>
    <row r="185" spans="1:17" x14ac:dyDescent="0.25">
      <c r="A185" s="1612" t="s">
        <v>2345</v>
      </c>
      <c r="B185" s="1627">
        <v>153.04038740920095</v>
      </c>
      <c r="C185" s="1406">
        <f t="shared" si="29"/>
        <v>0.96251815980629529</v>
      </c>
      <c r="D185" s="1406">
        <v>2065</v>
      </c>
      <c r="E185" s="1406">
        <f t="shared" si="21"/>
        <v>1987.5999999999997</v>
      </c>
      <c r="F185" s="1618">
        <v>0.1</v>
      </c>
      <c r="G185" s="1406">
        <f t="shared" si="22"/>
        <v>198.76</v>
      </c>
      <c r="H185" s="1406">
        <f t="shared" si="23"/>
        <v>47.88</v>
      </c>
      <c r="I185" s="1409">
        <f t="shared" si="30"/>
        <v>246.64</v>
      </c>
      <c r="J185" s="1628">
        <v>232.5388474576271</v>
      </c>
      <c r="K185" s="1406">
        <f t="shared" si="27"/>
        <v>1.4625084745762711</v>
      </c>
      <c r="L185" s="1406">
        <v>2065</v>
      </c>
      <c r="M185" s="1406">
        <f t="shared" si="28"/>
        <v>3020.08</v>
      </c>
      <c r="N185" s="1618">
        <v>0.5</v>
      </c>
      <c r="O185" s="1406">
        <f t="shared" si="24"/>
        <v>1510.04</v>
      </c>
      <c r="P185" s="1406">
        <f t="shared" si="25"/>
        <v>363.77</v>
      </c>
      <c r="Q185" s="1409">
        <f t="shared" si="26"/>
        <v>1873.81</v>
      </c>
    </row>
    <row r="186" spans="1:17" x14ac:dyDescent="0.25">
      <c r="A186" s="1612" t="s">
        <v>2345</v>
      </c>
      <c r="B186" s="1627">
        <v>79.507553444180516</v>
      </c>
      <c r="C186" s="1406">
        <f t="shared" si="29"/>
        <v>0.50004750593824221</v>
      </c>
      <c r="D186" s="1406">
        <v>2105</v>
      </c>
      <c r="E186" s="1406">
        <f t="shared" si="21"/>
        <v>1052.5999999999999</v>
      </c>
      <c r="F186" s="1618">
        <v>0.1</v>
      </c>
      <c r="G186" s="1406">
        <f t="shared" si="22"/>
        <v>105.26</v>
      </c>
      <c r="H186" s="1406">
        <f t="shared" si="23"/>
        <v>25.36</v>
      </c>
      <c r="I186" s="1409">
        <f t="shared" si="30"/>
        <v>130.62</v>
      </c>
      <c r="J186" s="1628">
        <v>238.50151068883611</v>
      </c>
      <c r="K186" s="1406">
        <f t="shared" si="27"/>
        <v>1.5000095011876484</v>
      </c>
      <c r="L186" s="1406">
        <v>2105</v>
      </c>
      <c r="M186" s="1406">
        <f t="shared" si="28"/>
        <v>3157.52</v>
      </c>
      <c r="N186" s="1618">
        <v>0.5</v>
      </c>
      <c r="O186" s="1406">
        <f t="shared" si="24"/>
        <v>1578.76</v>
      </c>
      <c r="P186" s="1406">
        <f t="shared" si="25"/>
        <v>380.32</v>
      </c>
      <c r="Q186" s="1409">
        <f t="shared" si="26"/>
        <v>1959.08</v>
      </c>
    </row>
    <row r="187" spans="1:17" x14ac:dyDescent="0.25">
      <c r="A187" s="1612" t="s">
        <v>2346</v>
      </c>
      <c r="B187" s="1627">
        <v>39.749999999999993</v>
      </c>
      <c r="C187" s="1406">
        <f t="shared" si="29"/>
        <v>0.24999999999999994</v>
      </c>
      <c r="D187" s="1406">
        <v>1382</v>
      </c>
      <c r="E187" s="1406">
        <f t="shared" si="21"/>
        <v>345.49999999999994</v>
      </c>
      <c r="F187" s="1618">
        <v>0.1</v>
      </c>
      <c r="G187" s="1406">
        <f t="shared" si="22"/>
        <v>34.549999999999997</v>
      </c>
      <c r="H187" s="1406">
        <f t="shared" si="23"/>
        <v>8.32</v>
      </c>
      <c r="I187" s="1409">
        <f t="shared" si="30"/>
        <v>42.87</v>
      </c>
      <c r="J187" s="1628">
        <v>119.25</v>
      </c>
      <c r="K187" s="1406">
        <f t="shared" si="27"/>
        <v>0.75</v>
      </c>
      <c r="L187" s="1406">
        <v>1382</v>
      </c>
      <c r="M187" s="1406">
        <f t="shared" si="28"/>
        <v>1036.5</v>
      </c>
      <c r="N187" s="1618">
        <v>0.2</v>
      </c>
      <c r="O187" s="1406">
        <f t="shared" si="24"/>
        <v>207.3</v>
      </c>
      <c r="P187" s="1406">
        <f t="shared" si="25"/>
        <v>49.94</v>
      </c>
      <c r="Q187" s="1409">
        <f t="shared" si="26"/>
        <v>257.24</v>
      </c>
    </row>
    <row r="188" spans="1:17" x14ac:dyDescent="0.25">
      <c r="A188" s="1612" t="s">
        <v>2347</v>
      </c>
      <c r="B188" s="1627">
        <v>39.749999999999993</v>
      </c>
      <c r="C188" s="1406">
        <f t="shared" si="29"/>
        <v>0.24999999999999994</v>
      </c>
      <c r="D188" s="1406">
        <v>1917</v>
      </c>
      <c r="E188" s="1406">
        <f t="shared" si="21"/>
        <v>479.24999999999989</v>
      </c>
      <c r="F188" s="1618">
        <v>0.2</v>
      </c>
      <c r="G188" s="1406">
        <f t="shared" si="22"/>
        <v>95.85</v>
      </c>
      <c r="H188" s="1406">
        <f t="shared" si="23"/>
        <v>23.09</v>
      </c>
      <c r="I188" s="1409">
        <f t="shared" si="30"/>
        <v>118.94</v>
      </c>
      <c r="J188" s="1628">
        <v>119.25</v>
      </c>
      <c r="K188" s="1406">
        <f t="shared" si="27"/>
        <v>0.75</v>
      </c>
      <c r="L188" s="1406">
        <v>1917</v>
      </c>
      <c r="M188" s="1406">
        <f t="shared" si="28"/>
        <v>1437.75</v>
      </c>
      <c r="N188" s="1618">
        <v>1</v>
      </c>
      <c r="O188" s="1406">
        <f t="shared" si="24"/>
        <v>1437.75</v>
      </c>
      <c r="P188" s="1406">
        <f t="shared" si="25"/>
        <v>346.35</v>
      </c>
      <c r="Q188" s="1409">
        <f t="shared" si="26"/>
        <v>1784.1</v>
      </c>
    </row>
    <row r="189" spans="1:17" ht="33" x14ac:dyDescent="0.25">
      <c r="A189" s="1612" t="s">
        <v>2348</v>
      </c>
      <c r="B189" s="1627">
        <v>332.53257090576398</v>
      </c>
      <c r="C189" s="1406">
        <f t="shared" si="29"/>
        <v>2.0913998170173835</v>
      </c>
      <c r="D189" s="1406">
        <v>1093</v>
      </c>
      <c r="E189" s="1406">
        <f t="shared" si="21"/>
        <v>2285.9</v>
      </c>
      <c r="F189" s="1618">
        <v>0.2</v>
      </c>
      <c r="G189" s="1406">
        <f t="shared" si="22"/>
        <v>457.18</v>
      </c>
      <c r="H189" s="1406">
        <f t="shared" si="23"/>
        <v>110.13</v>
      </c>
      <c r="I189" s="1409">
        <f t="shared" si="30"/>
        <v>567.30999999999995</v>
      </c>
      <c r="J189" s="1628">
        <v>1131.983989021043</v>
      </c>
      <c r="K189" s="1406">
        <f t="shared" si="27"/>
        <v>7.1193961573650508</v>
      </c>
      <c r="L189" s="1406">
        <v>1093</v>
      </c>
      <c r="M189" s="1406">
        <f t="shared" si="28"/>
        <v>7781.5000000000009</v>
      </c>
      <c r="N189" s="1618">
        <v>0.3</v>
      </c>
      <c r="O189" s="1406">
        <f t="shared" si="24"/>
        <v>2334.4499999999998</v>
      </c>
      <c r="P189" s="1406">
        <f t="shared" si="25"/>
        <v>562.37</v>
      </c>
      <c r="Q189" s="1409">
        <f t="shared" si="26"/>
        <v>2896.8199999999997</v>
      </c>
    </row>
    <row r="190" spans="1:17" x14ac:dyDescent="0.25">
      <c r="A190" s="1612" t="s">
        <v>2349</v>
      </c>
      <c r="B190" s="1627">
        <v>198.75</v>
      </c>
      <c r="C190" s="1406">
        <f t="shared" si="29"/>
        <v>1.25</v>
      </c>
      <c r="D190" s="1406">
        <v>1000</v>
      </c>
      <c r="E190" s="1406">
        <f t="shared" si="21"/>
        <v>1250</v>
      </c>
      <c r="F190" s="1618">
        <v>0.1</v>
      </c>
      <c r="G190" s="1406">
        <f t="shared" si="22"/>
        <v>125</v>
      </c>
      <c r="H190" s="1406">
        <f t="shared" si="23"/>
        <v>30.11</v>
      </c>
      <c r="I190" s="1409">
        <f t="shared" si="30"/>
        <v>155.11000000000001</v>
      </c>
      <c r="J190" s="1628">
        <v>540.6</v>
      </c>
      <c r="K190" s="1406">
        <f t="shared" si="27"/>
        <v>3.4000000000000004</v>
      </c>
      <c r="L190" s="1406">
        <v>1000</v>
      </c>
      <c r="M190" s="1406">
        <f t="shared" si="28"/>
        <v>3400.0000000000005</v>
      </c>
      <c r="N190" s="1618">
        <v>0.15</v>
      </c>
      <c r="O190" s="1406">
        <f t="shared" si="24"/>
        <v>510</v>
      </c>
      <c r="P190" s="1406">
        <f t="shared" si="25"/>
        <v>122.86</v>
      </c>
      <c r="Q190" s="1409">
        <f t="shared" si="26"/>
        <v>632.86</v>
      </c>
    </row>
    <row r="191" spans="1:17" x14ac:dyDescent="0.25">
      <c r="A191" s="1612" t="s">
        <v>2350</v>
      </c>
      <c r="B191" s="1627">
        <v>318</v>
      </c>
      <c r="C191" s="1406">
        <f t="shared" si="29"/>
        <v>2</v>
      </c>
      <c r="D191" s="1406">
        <v>950</v>
      </c>
      <c r="E191" s="1406">
        <f t="shared" si="21"/>
        <v>1900</v>
      </c>
      <c r="F191" s="1618">
        <v>0.1</v>
      </c>
      <c r="G191" s="1406">
        <f t="shared" si="22"/>
        <v>190</v>
      </c>
      <c r="H191" s="1406">
        <f t="shared" si="23"/>
        <v>45.77</v>
      </c>
      <c r="I191" s="1409">
        <f t="shared" si="30"/>
        <v>235.77</v>
      </c>
      <c r="J191" s="1628">
        <v>842.73347368421048</v>
      </c>
      <c r="K191" s="1406">
        <f t="shared" si="27"/>
        <v>5.300210526315789</v>
      </c>
      <c r="L191" s="1406">
        <v>950</v>
      </c>
      <c r="M191" s="1406">
        <f t="shared" si="28"/>
        <v>5035.2</v>
      </c>
      <c r="N191" s="1618">
        <v>0.15</v>
      </c>
      <c r="O191" s="1406">
        <f t="shared" si="24"/>
        <v>755.28</v>
      </c>
      <c r="P191" s="1406">
        <f t="shared" si="25"/>
        <v>181.95</v>
      </c>
      <c r="Q191" s="1409">
        <f t="shared" si="26"/>
        <v>937.23</v>
      </c>
    </row>
    <row r="192" spans="1:17" x14ac:dyDescent="0.25">
      <c r="A192" s="1612" t="s">
        <v>2351</v>
      </c>
      <c r="B192" s="1627">
        <v>39.75</v>
      </c>
      <c r="C192" s="1406">
        <f t="shared" si="29"/>
        <v>0.25</v>
      </c>
      <c r="D192" s="1406">
        <v>1500</v>
      </c>
      <c r="E192" s="1406">
        <f t="shared" si="21"/>
        <v>375</v>
      </c>
      <c r="F192" s="1618">
        <v>0.1</v>
      </c>
      <c r="G192" s="1406">
        <f t="shared" si="22"/>
        <v>37.5</v>
      </c>
      <c r="H192" s="1406">
        <f t="shared" si="23"/>
        <v>9.0299999999999994</v>
      </c>
      <c r="I192" s="1409">
        <f t="shared" si="30"/>
        <v>46.53</v>
      </c>
      <c r="J192" s="1628">
        <v>119.25</v>
      </c>
      <c r="K192" s="1406">
        <f t="shared" si="27"/>
        <v>0.75</v>
      </c>
      <c r="L192" s="1406">
        <v>1500</v>
      </c>
      <c r="M192" s="1406">
        <f t="shared" si="28"/>
        <v>1125</v>
      </c>
      <c r="N192" s="1618">
        <v>0.3</v>
      </c>
      <c r="O192" s="1406">
        <f t="shared" si="24"/>
        <v>337.5</v>
      </c>
      <c r="P192" s="1406">
        <f t="shared" si="25"/>
        <v>81.3</v>
      </c>
      <c r="Q192" s="1409">
        <f t="shared" si="26"/>
        <v>418.8</v>
      </c>
    </row>
    <row r="193" spans="1:17" x14ac:dyDescent="0.25">
      <c r="A193" s="1612" t="s">
        <v>2352</v>
      </c>
      <c r="B193" s="1627">
        <v>198.74999999999997</v>
      </c>
      <c r="C193" s="1406">
        <f t="shared" si="29"/>
        <v>1.2499999999999998</v>
      </c>
      <c r="D193" s="1406">
        <v>1382</v>
      </c>
      <c r="E193" s="1406">
        <f t="shared" si="21"/>
        <v>1727.4999999999998</v>
      </c>
      <c r="F193" s="1618">
        <v>0.1</v>
      </c>
      <c r="G193" s="1406">
        <f t="shared" si="22"/>
        <v>172.75</v>
      </c>
      <c r="H193" s="1406">
        <f t="shared" si="23"/>
        <v>41.62</v>
      </c>
      <c r="I193" s="1409">
        <f t="shared" si="30"/>
        <v>214.37</v>
      </c>
      <c r="J193" s="1628">
        <v>119.25</v>
      </c>
      <c r="K193" s="1406">
        <f t="shared" si="27"/>
        <v>0.75</v>
      </c>
      <c r="L193" s="1406">
        <v>1382</v>
      </c>
      <c r="M193" s="1406">
        <f t="shared" si="28"/>
        <v>1036.5</v>
      </c>
      <c r="N193" s="1618">
        <v>0.2</v>
      </c>
      <c r="O193" s="1406">
        <f t="shared" si="24"/>
        <v>207.3</v>
      </c>
      <c r="P193" s="1406">
        <f t="shared" si="25"/>
        <v>49.94</v>
      </c>
      <c r="Q193" s="1409">
        <f t="shared" si="26"/>
        <v>257.24</v>
      </c>
    </row>
    <row r="194" spans="1:17" x14ac:dyDescent="0.25">
      <c r="A194" s="1612" t="s">
        <v>2352</v>
      </c>
      <c r="B194" s="1627"/>
      <c r="C194" s="1406"/>
      <c r="D194" s="1406"/>
      <c r="E194" s="1406"/>
      <c r="F194" s="1618"/>
      <c r="G194" s="1406"/>
      <c r="H194" s="1406"/>
      <c r="I194" s="1409"/>
      <c r="J194" s="1628"/>
      <c r="K194" s="1406">
        <f t="shared" si="27"/>
        <v>0</v>
      </c>
      <c r="L194" s="1406">
        <v>1382</v>
      </c>
      <c r="M194" s="1406">
        <f t="shared" si="28"/>
        <v>0</v>
      </c>
      <c r="N194" s="1618"/>
      <c r="O194" s="1406">
        <f t="shared" si="24"/>
        <v>0</v>
      </c>
      <c r="P194" s="1406">
        <f t="shared" si="25"/>
        <v>0</v>
      </c>
      <c r="Q194" s="1409">
        <f t="shared" si="26"/>
        <v>0</v>
      </c>
    </row>
    <row r="195" spans="1:17" ht="33" x14ac:dyDescent="0.25">
      <c r="A195" s="1612" t="s">
        <v>2353</v>
      </c>
      <c r="B195" s="1627">
        <v>198.75</v>
      </c>
      <c r="C195" s="1406">
        <f t="shared" si="29"/>
        <v>1.25</v>
      </c>
      <c r="D195" s="1406">
        <v>1190</v>
      </c>
      <c r="E195" s="1406">
        <f t="shared" ref="E195:E200" si="32">C195*D195</f>
        <v>1487.5</v>
      </c>
      <c r="F195" s="1618">
        <v>0.1</v>
      </c>
      <c r="G195" s="1406">
        <f t="shared" ref="G195:G200" si="33">ROUND(E195*F195,2)</f>
        <v>148.75</v>
      </c>
      <c r="H195" s="1406">
        <f t="shared" ref="H195:H200" si="34">ROUND(G195*0.2409,2)</f>
        <v>35.83</v>
      </c>
      <c r="I195" s="1409">
        <f t="shared" si="30"/>
        <v>184.57999999999998</v>
      </c>
      <c r="J195" s="1628">
        <v>588.31068907563019</v>
      </c>
      <c r="K195" s="1406">
        <f t="shared" si="27"/>
        <v>3.7000672268907557</v>
      </c>
      <c r="L195" s="1406">
        <v>1190</v>
      </c>
      <c r="M195" s="1406">
        <f t="shared" si="28"/>
        <v>4403.079999999999</v>
      </c>
      <c r="N195" s="1618">
        <v>0.25</v>
      </c>
      <c r="O195" s="1406">
        <f t="shared" ref="O195:O201" si="35">ROUND(M195*N195,2)</f>
        <v>1100.77</v>
      </c>
      <c r="P195" s="1406">
        <f t="shared" ref="P195:P201" si="36">ROUND(O195*0.2409,2)</f>
        <v>265.18</v>
      </c>
      <c r="Q195" s="1409">
        <f t="shared" ref="Q195:Q201" si="37">O195+P195</f>
        <v>1365.95</v>
      </c>
    </row>
    <row r="196" spans="1:17" ht="33" x14ac:dyDescent="0.25">
      <c r="A196" s="1612" t="s">
        <v>2354</v>
      </c>
      <c r="B196" s="1627">
        <v>39.75</v>
      </c>
      <c r="C196" s="1406">
        <f t="shared" si="29"/>
        <v>0.25</v>
      </c>
      <c r="D196" s="1406">
        <v>1190</v>
      </c>
      <c r="E196" s="1406">
        <f t="shared" si="32"/>
        <v>297.5</v>
      </c>
      <c r="F196" s="1618">
        <v>0.1</v>
      </c>
      <c r="G196" s="1406">
        <f t="shared" si="33"/>
        <v>29.75</v>
      </c>
      <c r="H196" s="1406">
        <f t="shared" si="34"/>
        <v>7.17</v>
      </c>
      <c r="I196" s="1409">
        <f t="shared" si="30"/>
        <v>36.92</v>
      </c>
      <c r="J196" s="1628">
        <v>119.25267226890757</v>
      </c>
      <c r="K196" s="1406">
        <f t="shared" si="27"/>
        <v>0.75001680672268911</v>
      </c>
      <c r="L196" s="1406">
        <v>1190</v>
      </c>
      <c r="M196" s="1406">
        <f t="shared" si="28"/>
        <v>892.5200000000001</v>
      </c>
      <c r="N196" s="1618">
        <v>0.25</v>
      </c>
      <c r="O196" s="1406">
        <f t="shared" si="35"/>
        <v>223.13</v>
      </c>
      <c r="P196" s="1406">
        <f t="shared" si="36"/>
        <v>53.75</v>
      </c>
      <c r="Q196" s="1409">
        <f t="shared" si="37"/>
        <v>276.88</v>
      </c>
    </row>
    <row r="197" spans="1:17" ht="23.25" customHeight="1" x14ac:dyDescent="0.25">
      <c r="A197" s="1612" t="s">
        <v>2355</v>
      </c>
      <c r="B197" s="1627"/>
      <c r="C197" s="1406"/>
      <c r="D197" s="1406"/>
      <c r="E197" s="1406"/>
      <c r="F197" s="1618"/>
      <c r="G197" s="1406"/>
      <c r="H197" s="1406"/>
      <c r="I197" s="1409"/>
      <c r="J197" s="1628">
        <v>119.25</v>
      </c>
      <c r="K197" s="1406">
        <f t="shared" si="27"/>
        <v>0.75</v>
      </c>
      <c r="L197" s="1406">
        <v>1000</v>
      </c>
      <c r="M197" s="1406">
        <f t="shared" si="28"/>
        <v>750</v>
      </c>
      <c r="N197" s="1618">
        <v>0.1</v>
      </c>
      <c r="O197" s="1406">
        <f t="shared" si="35"/>
        <v>75</v>
      </c>
      <c r="P197" s="1406">
        <f t="shared" si="36"/>
        <v>18.07</v>
      </c>
      <c r="Q197" s="1409">
        <f t="shared" si="37"/>
        <v>93.07</v>
      </c>
    </row>
    <row r="198" spans="1:17" x14ac:dyDescent="0.25">
      <c r="A198" s="1612" t="s">
        <v>2356</v>
      </c>
      <c r="B198" s="1627">
        <v>39.75</v>
      </c>
      <c r="C198" s="1406">
        <f t="shared" si="29"/>
        <v>0.25</v>
      </c>
      <c r="D198" s="1406">
        <v>1190</v>
      </c>
      <c r="E198" s="1406">
        <f t="shared" si="32"/>
        <v>297.5</v>
      </c>
      <c r="F198" s="1618">
        <v>0.1</v>
      </c>
      <c r="G198" s="1406">
        <f t="shared" si="33"/>
        <v>29.75</v>
      </c>
      <c r="H198" s="1406">
        <f t="shared" si="34"/>
        <v>7.17</v>
      </c>
      <c r="I198" s="1409">
        <f t="shared" si="30"/>
        <v>36.92</v>
      </c>
      <c r="J198" s="1628">
        <v>119.25000000000001</v>
      </c>
      <c r="K198" s="1406">
        <f t="shared" si="27"/>
        <v>0.75000000000000011</v>
      </c>
      <c r="L198" s="1406">
        <v>1190</v>
      </c>
      <c r="M198" s="1406">
        <f t="shared" si="28"/>
        <v>892.50000000000011</v>
      </c>
      <c r="N198" s="1618">
        <v>0.2</v>
      </c>
      <c r="O198" s="1406">
        <f t="shared" si="35"/>
        <v>178.5</v>
      </c>
      <c r="P198" s="1406">
        <f t="shared" si="36"/>
        <v>43</v>
      </c>
      <c r="Q198" s="1409">
        <f t="shared" si="37"/>
        <v>221.5</v>
      </c>
    </row>
    <row r="199" spans="1:17" ht="33" x14ac:dyDescent="0.25">
      <c r="A199" s="1612" t="s">
        <v>2357</v>
      </c>
      <c r="B199" s="1627">
        <v>95.399999999999991</v>
      </c>
      <c r="C199" s="1406">
        <f t="shared" si="29"/>
        <v>0.6</v>
      </c>
      <c r="D199" s="1406">
        <v>1250</v>
      </c>
      <c r="E199" s="1406">
        <f t="shared" si="32"/>
        <v>750</v>
      </c>
      <c r="F199" s="1618">
        <v>0.1</v>
      </c>
      <c r="G199" s="1406">
        <f t="shared" si="33"/>
        <v>75</v>
      </c>
      <c r="H199" s="1406">
        <f t="shared" si="34"/>
        <v>18.07</v>
      </c>
      <c r="I199" s="1409">
        <f t="shared" si="30"/>
        <v>93.07</v>
      </c>
      <c r="J199" s="1628">
        <v>95.399999999999991</v>
      </c>
      <c r="K199" s="1406">
        <f t="shared" si="27"/>
        <v>0.6</v>
      </c>
      <c r="L199" s="1406">
        <v>1250</v>
      </c>
      <c r="M199" s="1406">
        <f t="shared" si="28"/>
        <v>750</v>
      </c>
      <c r="N199" s="1618">
        <v>0.5</v>
      </c>
      <c r="O199" s="1406">
        <f t="shared" si="35"/>
        <v>375</v>
      </c>
      <c r="P199" s="1406">
        <f t="shared" si="36"/>
        <v>90.34</v>
      </c>
      <c r="Q199" s="1409">
        <f t="shared" si="37"/>
        <v>465.34000000000003</v>
      </c>
    </row>
    <row r="200" spans="1:17" ht="33" x14ac:dyDescent="0.25">
      <c r="A200" s="1612" t="s">
        <v>2358</v>
      </c>
      <c r="B200" s="1627">
        <v>270.33706293706291</v>
      </c>
      <c r="C200" s="1406">
        <f t="shared" si="29"/>
        <v>1.7002331002331001</v>
      </c>
      <c r="D200" s="1406">
        <v>1287</v>
      </c>
      <c r="E200" s="1406">
        <f t="shared" si="32"/>
        <v>2188.1999999999998</v>
      </c>
      <c r="F200" s="1618">
        <v>0.1</v>
      </c>
      <c r="G200" s="1406">
        <f t="shared" si="33"/>
        <v>218.82</v>
      </c>
      <c r="H200" s="1406">
        <f t="shared" si="34"/>
        <v>52.71</v>
      </c>
      <c r="I200" s="1409">
        <f t="shared" si="30"/>
        <v>271.52999999999997</v>
      </c>
      <c r="J200" s="1628">
        <v>230.55205905205906</v>
      </c>
      <c r="K200" s="1406">
        <f t="shared" si="27"/>
        <v>1.4500129500129502</v>
      </c>
      <c r="L200" s="1406">
        <v>1287</v>
      </c>
      <c r="M200" s="1406">
        <f t="shared" si="28"/>
        <v>1866.166666666667</v>
      </c>
      <c r="N200" s="1618">
        <v>0.3</v>
      </c>
      <c r="O200" s="1406">
        <f t="shared" si="35"/>
        <v>559.85</v>
      </c>
      <c r="P200" s="1406">
        <f t="shared" si="36"/>
        <v>134.87</v>
      </c>
      <c r="Q200" s="1409">
        <f t="shared" si="37"/>
        <v>694.72</v>
      </c>
    </row>
    <row r="201" spans="1:17" ht="33.75" thickBot="1" x14ac:dyDescent="0.3">
      <c r="A201" s="1613" t="s">
        <v>2358</v>
      </c>
      <c r="B201" s="1630"/>
      <c r="C201" s="1442"/>
      <c r="D201" s="1442"/>
      <c r="E201" s="1442"/>
      <c r="F201" s="1619"/>
      <c r="G201" s="1442"/>
      <c r="H201" s="1442"/>
      <c r="I201" s="1620"/>
      <c r="J201" s="1631">
        <v>596.25</v>
      </c>
      <c r="K201" s="1442">
        <f t="shared" ref="K201" si="38">J201/159</f>
        <v>3.75</v>
      </c>
      <c r="L201" s="1442">
        <v>1287</v>
      </c>
      <c r="M201" s="1442">
        <f t="shared" ref="M201" si="39">K201*L201</f>
        <v>4826.25</v>
      </c>
      <c r="N201" s="1619">
        <v>0.4</v>
      </c>
      <c r="O201" s="1442">
        <f t="shared" si="35"/>
        <v>1930.5</v>
      </c>
      <c r="P201" s="1442">
        <f t="shared" si="36"/>
        <v>465.06</v>
      </c>
      <c r="Q201" s="1620">
        <f t="shared" si="37"/>
        <v>2395.56</v>
      </c>
    </row>
    <row r="202" spans="1:17" x14ac:dyDescent="0.25">
      <c r="J202" s="1272"/>
      <c r="K202" s="1272"/>
      <c r="L202" s="1272"/>
      <c r="M202" s="1272"/>
      <c r="N202" s="1272"/>
    </row>
    <row r="205" spans="1:17" x14ac:dyDescent="0.25">
      <c r="A205" s="564" t="s">
        <v>168</v>
      </c>
      <c r="B205" s="564"/>
      <c r="C205" s="564"/>
      <c r="D205" s="564"/>
      <c r="E205" s="564"/>
      <c r="F205" s="564"/>
      <c r="G205" s="564"/>
      <c r="H205" s="564"/>
      <c r="I205" s="564"/>
    </row>
    <row r="206" spans="1:17" ht="18" customHeight="1" x14ac:dyDescent="0.25">
      <c r="B206" s="564"/>
      <c r="C206" s="564"/>
      <c r="D206" s="564"/>
      <c r="E206" s="564"/>
      <c r="F206" s="564"/>
      <c r="G206" s="564"/>
      <c r="H206" s="564"/>
      <c r="I206" s="564"/>
    </row>
    <row r="207" spans="1:17" x14ac:dyDescent="0.25">
      <c r="A207" s="564" t="s">
        <v>2359</v>
      </c>
      <c r="B207" s="564"/>
      <c r="C207" s="564"/>
      <c r="D207" s="564"/>
      <c r="E207" s="564"/>
      <c r="F207" s="564"/>
      <c r="G207" s="564"/>
      <c r="H207" s="564"/>
      <c r="I207" s="564"/>
    </row>
    <row r="208" spans="1:17" x14ac:dyDescent="0.25">
      <c r="A208" s="564" t="s">
        <v>2360</v>
      </c>
      <c r="B208" s="564"/>
      <c r="C208" s="564"/>
      <c r="D208" s="564"/>
      <c r="E208" s="564"/>
      <c r="F208" s="564"/>
      <c r="G208" s="564"/>
      <c r="H208" s="564"/>
      <c r="I208" s="564"/>
    </row>
    <row r="209" spans="7:9" x14ac:dyDescent="0.25">
      <c r="G209" s="564"/>
      <c r="H209" s="564"/>
      <c r="I209" s="564"/>
    </row>
    <row r="210" spans="7:9" ht="18" customHeight="1" x14ac:dyDescent="0.25">
      <c r="G210" s="564"/>
      <c r="H210" s="564"/>
      <c r="I210" s="564"/>
    </row>
    <row r="211" spans="7:9" x14ac:dyDescent="0.25">
      <c r="G211" s="564"/>
      <c r="H211" s="564"/>
      <c r="I211" s="564"/>
    </row>
    <row r="212" spans="7:9" x14ac:dyDescent="0.25">
      <c r="G212" s="564"/>
      <c r="H212" s="564"/>
      <c r="I212" s="564"/>
    </row>
    <row r="213" spans="7:9" x14ac:dyDescent="0.25">
      <c r="G213" s="564"/>
      <c r="H213" s="564"/>
      <c r="I213" s="564"/>
    </row>
    <row r="214" spans="7:9" x14ac:dyDescent="0.25">
      <c r="G214" s="564"/>
      <c r="H214" s="564"/>
      <c r="I214" s="564"/>
    </row>
    <row r="215" spans="7:9" x14ac:dyDescent="0.25">
      <c r="G215" s="564"/>
      <c r="H215" s="564"/>
      <c r="I215" s="564"/>
    </row>
    <row r="216" spans="7:9" x14ac:dyDescent="0.25">
      <c r="G216" s="564"/>
      <c r="H216" s="564"/>
      <c r="I216" s="564"/>
    </row>
    <row r="217" spans="7:9" x14ac:dyDescent="0.25">
      <c r="G217" s="564"/>
      <c r="H217" s="564"/>
      <c r="I217" s="564"/>
    </row>
    <row r="218" spans="7:9" x14ac:dyDescent="0.25">
      <c r="G218" s="564"/>
      <c r="H218" s="564"/>
      <c r="I218" s="564"/>
    </row>
    <row r="219" spans="7:9" x14ac:dyDescent="0.25">
      <c r="G219" s="564"/>
      <c r="H219" s="564"/>
      <c r="I219" s="564"/>
    </row>
  </sheetData>
  <mergeCells count="4">
    <mergeCell ref="A2:Q2"/>
    <mergeCell ref="A6:A7"/>
    <mergeCell ref="B6:I6"/>
    <mergeCell ref="J6:Q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4B54-313C-439E-BE93-CCC241518037}">
  <sheetPr>
    <tabColor theme="7" tint="0.79998168889431442"/>
  </sheetPr>
  <dimension ref="A2:I72"/>
  <sheetViews>
    <sheetView zoomScale="70" zoomScaleNormal="70" workbookViewId="0">
      <selection activeCell="M16" sqref="M16"/>
    </sheetView>
  </sheetViews>
  <sheetFormatPr defaultColWidth="9.140625" defaultRowHeight="16.5" x14ac:dyDescent="0.25"/>
  <cols>
    <col min="1" max="1" width="42.7109375" style="564" customWidth="1"/>
    <col min="2" max="2" width="17.7109375" style="564" customWidth="1"/>
    <col min="3" max="3" width="19" style="564" customWidth="1"/>
    <col min="4" max="4" width="12.7109375" style="564" customWidth="1"/>
    <col min="5" max="5" width="16.7109375" style="564" customWidth="1"/>
    <col min="6" max="6" width="14.85546875" style="564" customWidth="1"/>
    <col min="7" max="7" width="17.28515625" style="564" customWidth="1"/>
    <col min="8" max="8" width="12.7109375" style="564" customWidth="1"/>
    <col min="9" max="9" width="14.85546875" style="564" customWidth="1"/>
    <col min="10" max="16384" width="9.140625" style="564"/>
  </cols>
  <sheetData>
    <row r="2" spans="1:9" s="565" customFormat="1" ht="48.75" customHeight="1" x14ac:dyDescent="0.25">
      <c r="A2" s="1853" t="s">
        <v>2448</v>
      </c>
      <c r="B2" s="1853"/>
      <c r="C2" s="1853"/>
      <c r="D2" s="1853"/>
      <c r="E2" s="1853"/>
      <c r="F2" s="1853"/>
      <c r="G2" s="1853"/>
      <c r="H2" s="1853"/>
      <c r="I2" s="1853"/>
    </row>
    <row r="4" spans="1:9" x14ac:dyDescent="0.25">
      <c r="A4" s="564" t="s">
        <v>2361</v>
      </c>
      <c r="E4" s="1382"/>
      <c r="F4" s="1382"/>
      <c r="G4" s="1382"/>
      <c r="H4" s="1382"/>
      <c r="I4" s="1382"/>
    </row>
    <row r="5" spans="1:9" ht="17.25" thickBot="1" x14ac:dyDescent="0.3"/>
    <row r="6" spans="1:9" ht="24" customHeight="1" x14ac:dyDescent="0.25">
      <c r="A6" s="1897"/>
      <c r="B6" s="1874" t="s">
        <v>25</v>
      </c>
      <c r="C6" s="1875"/>
      <c r="D6" s="1875"/>
      <c r="E6" s="1875"/>
      <c r="F6" s="1875"/>
      <c r="G6" s="1875"/>
      <c r="H6" s="1875"/>
      <c r="I6" s="1876"/>
    </row>
    <row r="7" spans="1:9" ht="142.5" customHeight="1" x14ac:dyDescent="0.25">
      <c r="A7" s="1898"/>
      <c r="B7" s="567" t="s">
        <v>22</v>
      </c>
      <c r="C7" s="1375" t="s">
        <v>16</v>
      </c>
      <c r="D7" s="1375" t="s">
        <v>17</v>
      </c>
      <c r="E7" s="1375" t="s">
        <v>14</v>
      </c>
      <c r="F7" s="1375" t="s">
        <v>4</v>
      </c>
      <c r="G7" s="1375" t="s">
        <v>5</v>
      </c>
      <c r="H7" s="1375" t="s">
        <v>6</v>
      </c>
      <c r="I7" s="1376" t="s">
        <v>7</v>
      </c>
    </row>
    <row r="8" spans="1:9" ht="34.15" customHeight="1" x14ac:dyDescent="0.25">
      <c r="A8" s="1632"/>
      <c r="B8" s="570">
        <v>1</v>
      </c>
      <c r="C8" s="571" t="s">
        <v>24</v>
      </c>
      <c r="D8" s="571">
        <v>3</v>
      </c>
      <c r="E8" s="571" t="s">
        <v>18</v>
      </c>
      <c r="F8" s="571">
        <v>5</v>
      </c>
      <c r="G8" s="571" t="s">
        <v>19</v>
      </c>
      <c r="H8" s="571" t="s">
        <v>20</v>
      </c>
      <c r="I8" s="572" t="s">
        <v>21</v>
      </c>
    </row>
    <row r="9" spans="1:9" s="565" customFormat="1" ht="24" customHeight="1" x14ac:dyDescent="0.25">
      <c r="A9" s="1633" t="s">
        <v>0</v>
      </c>
      <c r="B9" s="1621"/>
      <c r="C9" s="1616">
        <f>SUM(C10:C63)</f>
        <v>38.799999999999997</v>
      </c>
      <c r="D9" s="1616"/>
      <c r="E9" s="1616"/>
      <c r="F9" s="1616"/>
      <c r="G9" s="1616">
        <f t="shared" ref="G9:I9" si="0">SUM(G10:G63)</f>
        <v>19165.75</v>
      </c>
      <c r="H9" s="1616">
        <f t="shared" si="0"/>
        <v>4607.630000000001</v>
      </c>
      <c r="I9" s="1616">
        <f t="shared" si="0"/>
        <v>23773.379999999997</v>
      </c>
    </row>
    <row r="10" spans="1:9" x14ac:dyDescent="0.25">
      <c r="A10" s="1636" t="s">
        <v>2362</v>
      </c>
      <c r="B10" s="1628"/>
      <c r="C10" s="1638">
        <v>0.75</v>
      </c>
      <c r="D10" s="581">
        <v>2353</v>
      </c>
      <c r="E10" s="1639">
        <f>C10*D10</f>
        <v>1764.75</v>
      </c>
      <c r="F10" s="1642">
        <v>0.3</v>
      </c>
      <c r="G10" s="1640">
        <f>ROUND(E10*F10,2)</f>
        <v>529.42999999999995</v>
      </c>
      <c r="H10" s="1640">
        <f>ROUND(G10*0.2409,2)</f>
        <v>127.54</v>
      </c>
      <c r="I10" s="1640">
        <f>G10+H10</f>
        <v>656.96999999999991</v>
      </c>
    </row>
    <row r="11" spans="1:9" x14ac:dyDescent="0.25">
      <c r="A11" s="1636" t="s">
        <v>2363</v>
      </c>
      <c r="B11" s="1628"/>
      <c r="C11" s="1638">
        <v>0.75</v>
      </c>
      <c r="D11" s="581">
        <v>1917</v>
      </c>
      <c r="E11" s="1639">
        <f t="shared" ref="E11:E63" si="1">C11*D11</f>
        <v>1437.75</v>
      </c>
      <c r="F11" s="1642">
        <v>0.3</v>
      </c>
      <c r="G11" s="1640">
        <f t="shared" ref="G11:G63" si="2">ROUND(E11*F11,2)</f>
        <v>431.33</v>
      </c>
      <c r="H11" s="1640">
        <f t="shared" ref="H11:H63" si="3">ROUND(G11*0.2409,2)</f>
        <v>103.91</v>
      </c>
      <c r="I11" s="1640">
        <f t="shared" ref="I11:I63" si="4">G11+H11</f>
        <v>535.24</v>
      </c>
    </row>
    <row r="12" spans="1:9" x14ac:dyDescent="0.25">
      <c r="A12" s="1636" t="s">
        <v>2364</v>
      </c>
      <c r="B12" s="1628"/>
      <c r="C12" s="1638">
        <v>0.75</v>
      </c>
      <c r="D12" s="581">
        <v>1917</v>
      </c>
      <c r="E12" s="1639">
        <f t="shared" si="1"/>
        <v>1437.75</v>
      </c>
      <c r="F12" s="1642">
        <v>0.4</v>
      </c>
      <c r="G12" s="1640">
        <f t="shared" si="2"/>
        <v>575.1</v>
      </c>
      <c r="H12" s="1640">
        <f t="shared" si="3"/>
        <v>138.54</v>
      </c>
      <c r="I12" s="1640">
        <f t="shared" si="4"/>
        <v>713.64</v>
      </c>
    </row>
    <row r="13" spans="1:9" ht="30" x14ac:dyDescent="0.25">
      <c r="A13" s="1636" t="s">
        <v>2365</v>
      </c>
      <c r="B13" s="1628"/>
      <c r="C13" s="1638">
        <v>0.75</v>
      </c>
      <c r="D13" s="581">
        <v>1647</v>
      </c>
      <c r="E13" s="1639">
        <f t="shared" si="1"/>
        <v>1235.25</v>
      </c>
      <c r="F13" s="1642">
        <v>0.4</v>
      </c>
      <c r="G13" s="1640">
        <f t="shared" si="2"/>
        <v>494.1</v>
      </c>
      <c r="H13" s="1640">
        <f t="shared" si="3"/>
        <v>119.03</v>
      </c>
      <c r="I13" s="1640">
        <f t="shared" si="4"/>
        <v>613.13</v>
      </c>
    </row>
    <row r="14" spans="1:9" ht="30" x14ac:dyDescent="0.25">
      <c r="A14" s="1636" t="s">
        <v>2366</v>
      </c>
      <c r="B14" s="1628"/>
      <c r="C14" s="1638">
        <f>14/20</f>
        <v>0.7</v>
      </c>
      <c r="D14" s="581">
        <v>1287</v>
      </c>
      <c r="E14" s="1639">
        <f t="shared" si="1"/>
        <v>900.9</v>
      </c>
      <c r="F14" s="1642">
        <v>0.3</v>
      </c>
      <c r="G14" s="1640">
        <f t="shared" si="2"/>
        <v>270.27</v>
      </c>
      <c r="H14" s="1640">
        <f t="shared" si="3"/>
        <v>65.11</v>
      </c>
      <c r="I14" s="1640">
        <f t="shared" si="4"/>
        <v>335.38</v>
      </c>
    </row>
    <row r="15" spans="1:9" ht="30" x14ac:dyDescent="0.25">
      <c r="A15" s="1636" t="s">
        <v>2366</v>
      </c>
      <c r="B15" s="1628"/>
      <c r="C15" s="1638">
        <v>0.75</v>
      </c>
      <c r="D15" s="581">
        <v>1287</v>
      </c>
      <c r="E15" s="1639">
        <f t="shared" si="1"/>
        <v>965.25</v>
      </c>
      <c r="F15" s="1642">
        <v>0.3</v>
      </c>
      <c r="G15" s="1640">
        <f t="shared" si="2"/>
        <v>289.58</v>
      </c>
      <c r="H15" s="1640">
        <f t="shared" si="3"/>
        <v>69.760000000000005</v>
      </c>
      <c r="I15" s="1640">
        <f t="shared" si="4"/>
        <v>359.34</v>
      </c>
    </row>
    <row r="16" spans="1:9" x14ac:dyDescent="0.25">
      <c r="A16" s="1636" t="s">
        <v>2367</v>
      </c>
      <c r="B16" s="1628"/>
      <c r="C16" s="1638">
        <v>0.75</v>
      </c>
      <c r="D16" s="581">
        <v>1382</v>
      </c>
      <c r="E16" s="1639">
        <f t="shared" si="1"/>
        <v>1036.5</v>
      </c>
      <c r="F16" s="1642">
        <v>0.3</v>
      </c>
      <c r="G16" s="1640">
        <f t="shared" si="2"/>
        <v>310.95</v>
      </c>
      <c r="H16" s="1640">
        <f t="shared" si="3"/>
        <v>74.91</v>
      </c>
      <c r="I16" s="1640">
        <f t="shared" si="4"/>
        <v>385.86</v>
      </c>
    </row>
    <row r="17" spans="1:9" ht="28.9" customHeight="1" x14ac:dyDescent="0.25">
      <c r="A17" s="1636" t="s">
        <v>2368</v>
      </c>
      <c r="B17" s="1628"/>
      <c r="C17" s="1638">
        <v>0.75</v>
      </c>
      <c r="D17" s="581">
        <v>1190</v>
      </c>
      <c r="E17" s="1639">
        <f t="shared" si="1"/>
        <v>892.5</v>
      </c>
      <c r="F17" s="1642">
        <v>0.3</v>
      </c>
      <c r="G17" s="1640">
        <f t="shared" si="2"/>
        <v>267.75</v>
      </c>
      <c r="H17" s="1640">
        <f t="shared" si="3"/>
        <v>64.5</v>
      </c>
      <c r="I17" s="1640">
        <f t="shared" si="4"/>
        <v>332.25</v>
      </c>
    </row>
    <row r="18" spans="1:9" ht="25.9" customHeight="1" x14ac:dyDescent="0.25">
      <c r="A18" s="1636" t="s">
        <v>2369</v>
      </c>
      <c r="B18" s="1628"/>
      <c r="C18" s="1638">
        <v>0.75</v>
      </c>
      <c r="D18" s="581">
        <v>1287</v>
      </c>
      <c r="E18" s="1639">
        <f t="shared" si="1"/>
        <v>965.25</v>
      </c>
      <c r="F18" s="1642">
        <v>0.4</v>
      </c>
      <c r="G18" s="1640">
        <f t="shared" si="2"/>
        <v>386.1</v>
      </c>
      <c r="H18" s="1640">
        <f t="shared" si="3"/>
        <v>93.01</v>
      </c>
      <c r="I18" s="1640">
        <f t="shared" si="4"/>
        <v>479.11</v>
      </c>
    </row>
    <row r="19" spans="1:9" ht="28.9" customHeight="1" x14ac:dyDescent="0.25">
      <c r="A19" s="1636" t="s">
        <v>2370</v>
      </c>
      <c r="B19" s="1628"/>
      <c r="C19" s="1638">
        <f>13/20</f>
        <v>0.65</v>
      </c>
      <c r="D19" s="581">
        <v>899</v>
      </c>
      <c r="E19" s="1639">
        <f t="shared" si="1"/>
        <v>584.35</v>
      </c>
      <c r="F19" s="1642">
        <v>0.3</v>
      </c>
      <c r="G19" s="1640">
        <f t="shared" si="2"/>
        <v>175.31</v>
      </c>
      <c r="H19" s="1640">
        <f t="shared" si="3"/>
        <v>42.23</v>
      </c>
      <c r="I19" s="1640">
        <f t="shared" si="4"/>
        <v>217.54</v>
      </c>
    </row>
    <row r="20" spans="1:9" ht="30.6" customHeight="1" x14ac:dyDescent="0.25">
      <c r="A20" s="1636" t="s">
        <v>2371</v>
      </c>
      <c r="B20" s="1628"/>
      <c r="C20" s="1638">
        <v>0.75</v>
      </c>
      <c r="D20" s="581">
        <v>1220</v>
      </c>
      <c r="E20" s="1639">
        <f t="shared" si="1"/>
        <v>915</v>
      </c>
      <c r="F20" s="1642">
        <v>0.3</v>
      </c>
      <c r="G20" s="1640">
        <f t="shared" si="2"/>
        <v>274.5</v>
      </c>
      <c r="H20" s="1640">
        <f t="shared" si="3"/>
        <v>66.13</v>
      </c>
      <c r="I20" s="1640">
        <f t="shared" si="4"/>
        <v>340.63</v>
      </c>
    </row>
    <row r="21" spans="1:9" ht="31.15" customHeight="1" x14ac:dyDescent="0.25">
      <c r="A21" s="1636" t="s">
        <v>2371</v>
      </c>
      <c r="B21" s="1628"/>
      <c r="C21" s="1638">
        <v>0.75</v>
      </c>
      <c r="D21" s="581">
        <v>1220</v>
      </c>
      <c r="E21" s="1639">
        <f t="shared" si="1"/>
        <v>915</v>
      </c>
      <c r="F21" s="1642">
        <v>0.3</v>
      </c>
      <c r="G21" s="1640">
        <f t="shared" si="2"/>
        <v>274.5</v>
      </c>
      <c r="H21" s="1640">
        <f t="shared" si="3"/>
        <v>66.13</v>
      </c>
      <c r="I21" s="1640">
        <f t="shared" si="4"/>
        <v>340.63</v>
      </c>
    </row>
    <row r="22" spans="1:9" ht="31.9" customHeight="1" x14ac:dyDescent="0.25">
      <c r="A22" s="1636" t="s">
        <v>2372</v>
      </c>
      <c r="B22" s="1628"/>
      <c r="C22" s="1638">
        <v>0.75</v>
      </c>
      <c r="D22" s="581">
        <v>1720</v>
      </c>
      <c r="E22" s="1639">
        <f t="shared" si="1"/>
        <v>1290</v>
      </c>
      <c r="F22" s="1642">
        <v>0.3</v>
      </c>
      <c r="G22" s="1640">
        <f t="shared" si="2"/>
        <v>387</v>
      </c>
      <c r="H22" s="1640">
        <f t="shared" si="3"/>
        <v>93.23</v>
      </c>
      <c r="I22" s="1640">
        <f t="shared" si="4"/>
        <v>480.23</v>
      </c>
    </row>
    <row r="23" spans="1:9" ht="24" customHeight="1" x14ac:dyDescent="0.25">
      <c r="A23" s="1636" t="s">
        <v>2373</v>
      </c>
      <c r="B23" s="1628"/>
      <c r="C23" s="1638">
        <v>0.75</v>
      </c>
      <c r="D23" s="581">
        <v>1917</v>
      </c>
      <c r="E23" s="1639">
        <f t="shared" si="1"/>
        <v>1437.75</v>
      </c>
      <c r="F23" s="1642">
        <v>0.3</v>
      </c>
      <c r="G23" s="1640">
        <f t="shared" si="2"/>
        <v>431.33</v>
      </c>
      <c r="H23" s="1640">
        <f t="shared" si="3"/>
        <v>103.91</v>
      </c>
      <c r="I23" s="1640">
        <f t="shared" si="4"/>
        <v>535.24</v>
      </c>
    </row>
    <row r="24" spans="1:9" ht="28.15" customHeight="1" x14ac:dyDescent="0.25">
      <c r="A24" s="1636" t="s">
        <v>2374</v>
      </c>
      <c r="B24" s="1628"/>
      <c r="C24" s="1638">
        <v>0.75</v>
      </c>
      <c r="D24" s="581">
        <v>1500</v>
      </c>
      <c r="E24" s="1639">
        <f t="shared" si="1"/>
        <v>1125</v>
      </c>
      <c r="F24" s="1642">
        <v>0.3</v>
      </c>
      <c r="G24" s="1640">
        <f t="shared" si="2"/>
        <v>337.5</v>
      </c>
      <c r="H24" s="1640">
        <f t="shared" si="3"/>
        <v>81.3</v>
      </c>
      <c r="I24" s="1640">
        <f t="shared" si="4"/>
        <v>418.8</v>
      </c>
    </row>
    <row r="25" spans="1:9" ht="25.9" customHeight="1" x14ac:dyDescent="0.25">
      <c r="A25" s="1636" t="s">
        <v>2375</v>
      </c>
      <c r="B25" s="1628"/>
      <c r="C25" s="1638">
        <v>0.75</v>
      </c>
      <c r="D25" s="581">
        <v>1287</v>
      </c>
      <c r="E25" s="1639">
        <f t="shared" si="1"/>
        <v>965.25</v>
      </c>
      <c r="F25" s="1642">
        <v>0.4</v>
      </c>
      <c r="G25" s="1640">
        <f t="shared" si="2"/>
        <v>386.1</v>
      </c>
      <c r="H25" s="1640">
        <f t="shared" si="3"/>
        <v>93.01</v>
      </c>
      <c r="I25" s="1640">
        <f t="shared" si="4"/>
        <v>479.11</v>
      </c>
    </row>
    <row r="26" spans="1:9" ht="31.15" customHeight="1" x14ac:dyDescent="0.25">
      <c r="A26" s="1636" t="s">
        <v>2376</v>
      </c>
      <c r="B26" s="1628"/>
      <c r="C26" s="1638">
        <v>0.75</v>
      </c>
      <c r="D26" s="581">
        <v>1647</v>
      </c>
      <c r="E26" s="1639">
        <f t="shared" si="1"/>
        <v>1235.25</v>
      </c>
      <c r="F26" s="1642">
        <v>0.35</v>
      </c>
      <c r="G26" s="1640">
        <f t="shared" si="2"/>
        <v>432.34</v>
      </c>
      <c r="H26" s="1640">
        <f t="shared" si="3"/>
        <v>104.15</v>
      </c>
      <c r="I26" s="1640">
        <f t="shared" si="4"/>
        <v>536.49</v>
      </c>
    </row>
    <row r="27" spans="1:9" ht="28.9" customHeight="1" x14ac:dyDescent="0.25">
      <c r="A27" s="1636" t="s">
        <v>2376</v>
      </c>
      <c r="B27" s="1628"/>
      <c r="C27" s="1638">
        <v>0.75</v>
      </c>
      <c r="D27" s="581">
        <v>1647</v>
      </c>
      <c r="E27" s="1639">
        <f t="shared" si="1"/>
        <v>1235.25</v>
      </c>
      <c r="F27" s="1642">
        <v>0.3</v>
      </c>
      <c r="G27" s="1640">
        <f t="shared" si="2"/>
        <v>370.58</v>
      </c>
      <c r="H27" s="1640">
        <f t="shared" si="3"/>
        <v>89.27</v>
      </c>
      <c r="I27" s="1640">
        <f t="shared" si="4"/>
        <v>459.84999999999997</v>
      </c>
    </row>
    <row r="28" spans="1:9" ht="34.15" customHeight="1" x14ac:dyDescent="0.25">
      <c r="A28" s="1636" t="s">
        <v>2377</v>
      </c>
      <c r="B28" s="1628"/>
      <c r="C28" s="1638">
        <v>0.75</v>
      </c>
      <c r="D28" s="581">
        <v>1800</v>
      </c>
      <c r="E28" s="1639">
        <f t="shared" si="1"/>
        <v>1350</v>
      </c>
      <c r="F28" s="1642">
        <v>0.3</v>
      </c>
      <c r="G28" s="1640">
        <f t="shared" si="2"/>
        <v>405</v>
      </c>
      <c r="H28" s="1640">
        <f t="shared" si="3"/>
        <v>97.56</v>
      </c>
      <c r="I28" s="1640">
        <f t="shared" si="4"/>
        <v>502.56</v>
      </c>
    </row>
    <row r="29" spans="1:9" ht="36.75" customHeight="1" x14ac:dyDescent="0.25">
      <c r="A29" s="1636" t="s">
        <v>2378</v>
      </c>
      <c r="B29" s="1628"/>
      <c r="C29" s="1638">
        <v>0.75</v>
      </c>
      <c r="D29" s="581">
        <v>1240</v>
      </c>
      <c r="E29" s="1639">
        <f t="shared" si="1"/>
        <v>930</v>
      </c>
      <c r="F29" s="1642">
        <v>0.3</v>
      </c>
      <c r="G29" s="1640">
        <f t="shared" si="2"/>
        <v>279</v>
      </c>
      <c r="H29" s="1640">
        <f t="shared" si="3"/>
        <v>67.209999999999994</v>
      </c>
      <c r="I29" s="1640">
        <f t="shared" si="4"/>
        <v>346.21</v>
      </c>
    </row>
    <row r="30" spans="1:9" ht="21.6" customHeight="1" x14ac:dyDescent="0.25">
      <c r="A30" s="1636" t="s">
        <v>2379</v>
      </c>
      <c r="B30" s="1628"/>
      <c r="C30" s="1638">
        <v>0.75</v>
      </c>
      <c r="D30" s="581">
        <v>1500</v>
      </c>
      <c r="E30" s="1639">
        <f t="shared" si="1"/>
        <v>1125</v>
      </c>
      <c r="F30" s="1642">
        <v>0.3</v>
      </c>
      <c r="G30" s="1640">
        <f t="shared" si="2"/>
        <v>337.5</v>
      </c>
      <c r="H30" s="1640">
        <f>ROUND(G30*0.2131,2)</f>
        <v>71.92</v>
      </c>
      <c r="I30" s="1640">
        <f t="shared" si="4"/>
        <v>409.42</v>
      </c>
    </row>
    <row r="31" spans="1:9" ht="28.9" customHeight="1" x14ac:dyDescent="0.25">
      <c r="A31" s="1636" t="s">
        <v>2380</v>
      </c>
      <c r="B31" s="1628"/>
      <c r="C31" s="1638">
        <v>0.75</v>
      </c>
      <c r="D31" s="581">
        <v>1382</v>
      </c>
      <c r="E31" s="1639">
        <f t="shared" si="1"/>
        <v>1036.5</v>
      </c>
      <c r="F31" s="1642">
        <v>0.3</v>
      </c>
      <c r="G31" s="1640">
        <f t="shared" si="2"/>
        <v>310.95</v>
      </c>
      <c r="H31" s="1640">
        <f t="shared" si="3"/>
        <v>74.91</v>
      </c>
      <c r="I31" s="1640">
        <f t="shared" si="4"/>
        <v>385.86</v>
      </c>
    </row>
    <row r="32" spans="1:9" ht="27" customHeight="1" x14ac:dyDescent="0.25">
      <c r="A32" s="1636" t="s">
        <v>2381</v>
      </c>
      <c r="B32" s="1628"/>
      <c r="C32" s="1638">
        <v>0.75</v>
      </c>
      <c r="D32" s="581">
        <v>1190</v>
      </c>
      <c r="E32" s="1639">
        <f t="shared" si="1"/>
        <v>892.5</v>
      </c>
      <c r="F32" s="1642">
        <v>0.3</v>
      </c>
      <c r="G32" s="1640">
        <f t="shared" si="2"/>
        <v>267.75</v>
      </c>
      <c r="H32" s="1640">
        <f t="shared" si="3"/>
        <v>64.5</v>
      </c>
      <c r="I32" s="1640">
        <f t="shared" si="4"/>
        <v>332.25</v>
      </c>
    </row>
    <row r="33" spans="1:9" ht="31.15" customHeight="1" x14ac:dyDescent="0.25">
      <c r="A33" s="1636" t="s">
        <v>2382</v>
      </c>
      <c r="B33" s="1628"/>
      <c r="C33" s="1638">
        <v>0.75</v>
      </c>
      <c r="D33" s="581">
        <v>1400</v>
      </c>
      <c r="E33" s="1639">
        <f t="shared" si="1"/>
        <v>1050</v>
      </c>
      <c r="F33" s="1642">
        <v>0.3</v>
      </c>
      <c r="G33" s="1640">
        <f t="shared" si="2"/>
        <v>315</v>
      </c>
      <c r="H33" s="1640">
        <f t="shared" si="3"/>
        <v>75.88</v>
      </c>
      <c r="I33" s="1640">
        <f t="shared" si="4"/>
        <v>390.88</v>
      </c>
    </row>
    <row r="34" spans="1:9" ht="33.6" customHeight="1" x14ac:dyDescent="0.25">
      <c r="A34" s="1636" t="s">
        <v>2383</v>
      </c>
      <c r="B34" s="1628"/>
      <c r="C34" s="1638">
        <v>0.75</v>
      </c>
      <c r="D34" s="581">
        <v>1200</v>
      </c>
      <c r="E34" s="1639">
        <f t="shared" si="1"/>
        <v>900</v>
      </c>
      <c r="F34" s="1642">
        <v>0.3</v>
      </c>
      <c r="G34" s="1640">
        <f t="shared" si="2"/>
        <v>270</v>
      </c>
      <c r="H34" s="1640">
        <f t="shared" si="3"/>
        <v>65.040000000000006</v>
      </c>
      <c r="I34" s="1640">
        <f t="shared" si="4"/>
        <v>335.04</v>
      </c>
    </row>
    <row r="35" spans="1:9" ht="31.15" customHeight="1" x14ac:dyDescent="0.25">
      <c r="A35" s="1636" t="s">
        <v>2384</v>
      </c>
      <c r="B35" s="1628"/>
      <c r="C35" s="1638">
        <v>0.75</v>
      </c>
      <c r="D35" s="581">
        <v>1400</v>
      </c>
      <c r="E35" s="1639">
        <f t="shared" si="1"/>
        <v>1050</v>
      </c>
      <c r="F35" s="1642">
        <v>0.3</v>
      </c>
      <c r="G35" s="1640">
        <f t="shared" si="2"/>
        <v>315</v>
      </c>
      <c r="H35" s="1640">
        <f t="shared" si="3"/>
        <v>75.88</v>
      </c>
      <c r="I35" s="1640">
        <f t="shared" si="4"/>
        <v>390.88</v>
      </c>
    </row>
    <row r="36" spans="1:9" ht="31.9" customHeight="1" x14ac:dyDescent="0.25">
      <c r="A36" s="1636" t="s">
        <v>2385</v>
      </c>
      <c r="B36" s="1628"/>
      <c r="C36" s="1638">
        <v>0.75</v>
      </c>
      <c r="D36" s="581">
        <v>1200</v>
      </c>
      <c r="E36" s="1639">
        <f t="shared" si="1"/>
        <v>900</v>
      </c>
      <c r="F36" s="1642">
        <v>0.3</v>
      </c>
      <c r="G36" s="1640">
        <f t="shared" si="2"/>
        <v>270</v>
      </c>
      <c r="H36" s="1640">
        <f t="shared" si="3"/>
        <v>65.040000000000006</v>
      </c>
      <c r="I36" s="1640">
        <f t="shared" si="4"/>
        <v>335.04</v>
      </c>
    </row>
    <row r="37" spans="1:9" ht="33.6" customHeight="1" x14ac:dyDescent="0.25">
      <c r="A37" s="1636" t="s">
        <v>2386</v>
      </c>
      <c r="B37" s="1628"/>
      <c r="C37" s="1638">
        <v>0.75</v>
      </c>
      <c r="D37" s="581">
        <v>1400</v>
      </c>
      <c r="E37" s="1639">
        <f t="shared" si="1"/>
        <v>1050</v>
      </c>
      <c r="F37" s="1642">
        <v>0.3</v>
      </c>
      <c r="G37" s="1640">
        <f t="shared" si="2"/>
        <v>315</v>
      </c>
      <c r="H37" s="1640">
        <f t="shared" si="3"/>
        <v>75.88</v>
      </c>
      <c r="I37" s="1640">
        <f t="shared" si="4"/>
        <v>390.88</v>
      </c>
    </row>
    <row r="38" spans="1:9" ht="31.15" customHeight="1" x14ac:dyDescent="0.25">
      <c r="A38" s="1636" t="s">
        <v>2387</v>
      </c>
      <c r="B38" s="1628"/>
      <c r="C38" s="1638">
        <v>0.75</v>
      </c>
      <c r="D38" s="581">
        <v>1200</v>
      </c>
      <c r="E38" s="1639">
        <f t="shared" si="1"/>
        <v>900</v>
      </c>
      <c r="F38" s="1642">
        <v>0.3</v>
      </c>
      <c r="G38" s="1640">
        <f t="shared" si="2"/>
        <v>270</v>
      </c>
      <c r="H38" s="1640">
        <f t="shared" si="3"/>
        <v>65.040000000000006</v>
      </c>
      <c r="I38" s="1640">
        <f t="shared" si="4"/>
        <v>335.04</v>
      </c>
    </row>
    <row r="39" spans="1:9" ht="37.15" customHeight="1" x14ac:dyDescent="0.25">
      <c r="A39" s="1636" t="s">
        <v>2388</v>
      </c>
      <c r="B39" s="1628"/>
      <c r="C39" s="1638">
        <f>5/20</f>
        <v>0.25</v>
      </c>
      <c r="D39" s="581">
        <v>1647</v>
      </c>
      <c r="E39" s="1639">
        <f t="shared" si="1"/>
        <v>411.75</v>
      </c>
      <c r="F39" s="1642">
        <v>0.5</v>
      </c>
      <c r="G39" s="1640">
        <f t="shared" si="2"/>
        <v>205.88</v>
      </c>
      <c r="H39" s="1640">
        <f t="shared" si="3"/>
        <v>49.6</v>
      </c>
      <c r="I39" s="1640">
        <f t="shared" si="4"/>
        <v>255.48</v>
      </c>
    </row>
    <row r="40" spans="1:9" ht="31.9" customHeight="1" x14ac:dyDescent="0.25">
      <c r="A40" s="1636" t="s">
        <v>2389</v>
      </c>
      <c r="B40" s="1628"/>
      <c r="C40" s="1638">
        <f>14/20</f>
        <v>0.7</v>
      </c>
      <c r="D40" s="581">
        <v>1287</v>
      </c>
      <c r="E40" s="1639">
        <f t="shared" si="1"/>
        <v>900.9</v>
      </c>
      <c r="F40" s="1642">
        <v>0.4</v>
      </c>
      <c r="G40" s="1640">
        <f t="shared" si="2"/>
        <v>360.36</v>
      </c>
      <c r="H40" s="1640">
        <f t="shared" si="3"/>
        <v>86.81</v>
      </c>
      <c r="I40" s="1640">
        <f t="shared" si="4"/>
        <v>447.17</v>
      </c>
    </row>
    <row r="41" spans="1:9" ht="36.75" customHeight="1" x14ac:dyDescent="0.25">
      <c r="A41" s="1636" t="s">
        <v>2390</v>
      </c>
      <c r="B41" s="1628"/>
      <c r="C41" s="1638">
        <v>0.75</v>
      </c>
      <c r="D41" s="581">
        <v>1190</v>
      </c>
      <c r="E41" s="1639">
        <f t="shared" si="1"/>
        <v>892.5</v>
      </c>
      <c r="F41" s="1642">
        <v>0.5</v>
      </c>
      <c r="G41" s="1640">
        <f t="shared" si="2"/>
        <v>446.25</v>
      </c>
      <c r="H41" s="1640">
        <f t="shared" si="3"/>
        <v>107.5</v>
      </c>
      <c r="I41" s="1640">
        <f t="shared" si="4"/>
        <v>553.75</v>
      </c>
    </row>
    <row r="42" spans="1:9" ht="33.6" customHeight="1" x14ac:dyDescent="0.25">
      <c r="A42" s="1636" t="s">
        <v>2391</v>
      </c>
      <c r="B42" s="1628"/>
      <c r="C42" s="1638">
        <f>10/20</f>
        <v>0.5</v>
      </c>
      <c r="D42" s="581">
        <v>1382</v>
      </c>
      <c r="E42" s="1639">
        <f t="shared" si="1"/>
        <v>691</v>
      </c>
      <c r="F42" s="1642">
        <v>0.4</v>
      </c>
      <c r="G42" s="1640">
        <f t="shared" si="2"/>
        <v>276.39999999999998</v>
      </c>
      <c r="H42" s="1640">
        <f t="shared" si="3"/>
        <v>66.58</v>
      </c>
      <c r="I42" s="1640">
        <f t="shared" si="4"/>
        <v>342.97999999999996</v>
      </c>
    </row>
    <row r="43" spans="1:9" ht="28.9" customHeight="1" x14ac:dyDescent="0.25">
      <c r="A43" s="1636" t="s">
        <v>2392</v>
      </c>
      <c r="B43" s="1628"/>
      <c r="C43" s="1638">
        <v>0.75</v>
      </c>
      <c r="D43" s="581">
        <v>1900</v>
      </c>
      <c r="E43" s="1639">
        <f t="shared" si="1"/>
        <v>1425</v>
      </c>
      <c r="F43" s="1642">
        <v>0.3</v>
      </c>
      <c r="G43" s="1640">
        <f t="shared" si="2"/>
        <v>427.5</v>
      </c>
      <c r="H43" s="1640">
        <f t="shared" si="3"/>
        <v>102.98</v>
      </c>
      <c r="I43" s="1640">
        <f t="shared" si="4"/>
        <v>530.48</v>
      </c>
    </row>
    <row r="44" spans="1:9" ht="27" customHeight="1" x14ac:dyDescent="0.25">
      <c r="A44" s="1636" t="s">
        <v>2393</v>
      </c>
      <c r="B44" s="1628"/>
      <c r="C44" s="1638">
        <v>0.75</v>
      </c>
      <c r="D44" s="581">
        <v>1382</v>
      </c>
      <c r="E44" s="1639">
        <f t="shared" si="1"/>
        <v>1036.5</v>
      </c>
      <c r="F44" s="1642">
        <v>0.3</v>
      </c>
      <c r="G44" s="1640">
        <f t="shared" si="2"/>
        <v>310.95</v>
      </c>
      <c r="H44" s="1640">
        <f t="shared" si="3"/>
        <v>74.91</v>
      </c>
      <c r="I44" s="1640">
        <f t="shared" si="4"/>
        <v>385.86</v>
      </c>
    </row>
    <row r="45" spans="1:9" ht="33.6" customHeight="1" x14ac:dyDescent="0.25">
      <c r="A45" s="1636" t="s">
        <v>2394</v>
      </c>
      <c r="B45" s="1628"/>
      <c r="C45" s="1638">
        <v>0.75</v>
      </c>
      <c r="D45" s="581">
        <v>1382</v>
      </c>
      <c r="E45" s="1639">
        <f t="shared" si="1"/>
        <v>1036.5</v>
      </c>
      <c r="F45" s="1642">
        <v>0.3</v>
      </c>
      <c r="G45" s="1640">
        <f t="shared" si="2"/>
        <v>310.95</v>
      </c>
      <c r="H45" s="1640">
        <f t="shared" si="3"/>
        <v>74.91</v>
      </c>
      <c r="I45" s="1640">
        <f t="shared" si="4"/>
        <v>385.86</v>
      </c>
    </row>
    <row r="46" spans="1:9" ht="30.6" customHeight="1" x14ac:dyDescent="0.25">
      <c r="A46" s="1636" t="s">
        <v>2395</v>
      </c>
      <c r="B46" s="1641"/>
      <c r="C46" s="1638">
        <f>11/20</f>
        <v>0.55000000000000004</v>
      </c>
      <c r="D46" s="581">
        <v>1287</v>
      </c>
      <c r="E46" s="1639">
        <f t="shared" si="1"/>
        <v>707.85</v>
      </c>
      <c r="F46" s="1642">
        <v>0.3</v>
      </c>
      <c r="G46" s="1640">
        <f t="shared" si="2"/>
        <v>212.36</v>
      </c>
      <c r="H46" s="1640">
        <f t="shared" si="3"/>
        <v>51.16</v>
      </c>
      <c r="I46" s="1640">
        <f t="shared" si="4"/>
        <v>263.52</v>
      </c>
    </row>
    <row r="47" spans="1:9" ht="34.9" customHeight="1" x14ac:dyDescent="0.25">
      <c r="A47" s="1637" t="s">
        <v>2396</v>
      </c>
      <c r="B47" s="1641"/>
      <c r="C47" s="1638">
        <f>4/20</f>
        <v>0.2</v>
      </c>
      <c r="D47" s="581">
        <v>1100</v>
      </c>
      <c r="E47" s="581">
        <f t="shared" si="1"/>
        <v>220</v>
      </c>
      <c r="F47" s="1644">
        <v>0.3</v>
      </c>
      <c r="G47" s="1500">
        <f t="shared" si="2"/>
        <v>66</v>
      </c>
      <c r="H47" s="1500">
        <f t="shared" si="3"/>
        <v>15.9</v>
      </c>
      <c r="I47" s="1500">
        <f t="shared" si="4"/>
        <v>81.900000000000006</v>
      </c>
    </row>
    <row r="48" spans="1:9" ht="30.6" customHeight="1" x14ac:dyDescent="0.25">
      <c r="A48" s="1636" t="s">
        <v>2397</v>
      </c>
      <c r="B48" s="1628"/>
      <c r="C48" s="1638">
        <v>0.75</v>
      </c>
      <c r="D48" s="581">
        <v>1382</v>
      </c>
      <c r="E48" s="1639">
        <f t="shared" si="1"/>
        <v>1036.5</v>
      </c>
      <c r="F48" s="1642">
        <v>0.3</v>
      </c>
      <c r="G48" s="1640">
        <f t="shared" si="2"/>
        <v>310.95</v>
      </c>
      <c r="H48" s="1640">
        <f t="shared" si="3"/>
        <v>74.91</v>
      </c>
      <c r="I48" s="1640">
        <f t="shared" si="4"/>
        <v>385.86</v>
      </c>
    </row>
    <row r="49" spans="1:9" ht="40.9" customHeight="1" x14ac:dyDescent="0.25">
      <c r="A49" s="1636" t="s">
        <v>2398</v>
      </c>
      <c r="B49" s="1628"/>
      <c r="C49" s="1638">
        <v>0.75</v>
      </c>
      <c r="D49" s="581">
        <v>1230</v>
      </c>
      <c r="E49" s="1639">
        <f t="shared" si="1"/>
        <v>922.5</v>
      </c>
      <c r="F49" s="1642">
        <v>0.35</v>
      </c>
      <c r="G49" s="1640">
        <f t="shared" si="2"/>
        <v>322.88</v>
      </c>
      <c r="H49" s="1640">
        <f t="shared" si="3"/>
        <v>77.78</v>
      </c>
      <c r="I49" s="1640">
        <f t="shared" si="4"/>
        <v>400.65999999999997</v>
      </c>
    </row>
    <row r="50" spans="1:9" ht="37.15" customHeight="1" x14ac:dyDescent="0.25">
      <c r="A50" s="1636" t="s">
        <v>2399</v>
      </c>
      <c r="B50" s="1628"/>
      <c r="C50" s="1638">
        <v>0.75</v>
      </c>
      <c r="D50" s="581">
        <v>1115</v>
      </c>
      <c r="E50" s="1639">
        <f t="shared" si="1"/>
        <v>836.25</v>
      </c>
      <c r="F50" s="1642">
        <v>0.35</v>
      </c>
      <c r="G50" s="1640">
        <f t="shared" si="2"/>
        <v>292.69</v>
      </c>
      <c r="H50" s="1640">
        <f t="shared" si="3"/>
        <v>70.510000000000005</v>
      </c>
      <c r="I50" s="1640">
        <f t="shared" si="4"/>
        <v>363.2</v>
      </c>
    </row>
    <row r="51" spans="1:9" ht="34.15" customHeight="1" x14ac:dyDescent="0.25">
      <c r="A51" s="1636" t="s">
        <v>2398</v>
      </c>
      <c r="B51" s="1628"/>
      <c r="C51" s="1638">
        <v>0.75</v>
      </c>
      <c r="D51" s="581">
        <v>1230</v>
      </c>
      <c r="E51" s="1639">
        <f t="shared" si="1"/>
        <v>922.5</v>
      </c>
      <c r="F51" s="1642">
        <v>0.3</v>
      </c>
      <c r="G51" s="1640">
        <f t="shared" si="2"/>
        <v>276.75</v>
      </c>
      <c r="H51" s="1640">
        <f t="shared" si="3"/>
        <v>66.67</v>
      </c>
      <c r="I51" s="1640">
        <f t="shared" si="4"/>
        <v>343.42</v>
      </c>
    </row>
    <row r="52" spans="1:9" ht="34.9" customHeight="1" x14ac:dyDescent="0.25">
      <c r="A52" s="1636" t="s">
        <v>2400</v>
      </c>
      <c r="B52" s="1628"/>
      <c r="C52" s="1638">
        <v>0.75</v>
      </c>
      <c r="D52" s="581">
        <v>1190</v>
      </c>
      <c r="E52" s="1639">
        <f t="shared" si="1"/>
        <v>892.5</v>
      </c>
      <c r="F52" s="1642">
        <v>0.35</v>
      </c>
      <c r="G52" s="1640">
        <f t="shared" si="2"/>
        <v>312.38</v>
      </c>
      <c r="H52" s="1640">
        <f t="shared" si="3"/>
        <v>75.25</v>
      </c>
      <c r="I52" s="1640">
        <f t="shared" si="4"/>
        <v>387.63</v>
      </c>
    </row>
    <row r="53" spans="1:9" ht="40.9" customHeight="1" x14ac:dyDescent="0.25">
      <c r="A53" s="1636" t="s">
        <v>2400</v>
      </c>
      <c r="B53" s="1628"/>
      <c r="C53" s="1638">
        <v>0.75</v>
      </c>
      <c r="D53" s="581">
        <v>1100</v>
      </c>
      <c r="E53" s="1639">
        <f t="shared" si="1"/>
        <v>825</v>
      </c>
      <c r="F53" s="1642">
        <v>0.3</v>
      </c>
      <c r="G53" s="1640">
        <f t="shared" si="2"/>
        <v>247.5</v>
      </c>
      <c r="H53" s="1640">
        <f t="shared" si="3"/>
        <v>59.62</v>
      </c>
      <c r="I53" s="1640">
        <f t="shared" si="4"/>
        <v>307.12</v>
      </c>
    </row>
    <row r="54" spans="1:9" ht="34.15" customHeight="1" x14ac:dyDescent="0.25">
      <c r="A54" s="1636" t="s">
        <v>2401</v>
      </c>
      <c r="B54" s="1628"/>
      <c r="C54" s="1638">
        <v>0.75</v>
      </c>
      <c r="D54" s="581">
        <v>1100</v>
      </c>
      <c r="E54" s="1639">
        <f t="shared" si="1"/>
        <v>825</v>
      </c>
      <c r="F54" s="1642">
        <v>0.3</v>
      </c>
      <c r="G54" s="1640">
        <f t="shared" si="2"/>
        <v>247.5</v>
      </c>
      <c r="H54" s="1640">
        <f t="shared" si="3"/>
        <v>59.62</v>
      </c>
      <c r="I54" s="1640">
        <f t="shared" si="4"/>
        <v>307.12</v>
      </c>
    </row>
    <row r="55" spans="1:9" ht="33" customHeight="1" x14ac:dyDescent="0.25">
      <c r="A55" s="1636" t="s">
        <v>2401</v>
      </c>
      <c r="B55" s="1628"/>
      <c r="C55" s="1638">
        <v>0.75</v>
      </c>
      <c r="D55" s="581">
        <v>1100</v>
      </c>
      <c r="E55" s="1639">
        <f t="shared" si="1"/>
        <v>825</v>
      </c>
      <c r="F55" s="1642">
        <v>0.3</v>
      </c>
      <c r="G55" s="1640">
        <f t="shared" si="2"/>
        <v>247.5</v>
      </c>
      <c r="H55" s="1640">
        <f t="shared" si="3"/>
        <v>59.62</v>
      </c>
      <c r="I55" s="1640">
        <f t="shared" si="4"/>
        <v>307.12</v>
      </c>
    </row>
    <row r="56" spans="1:9" ht="34.15" customHeight="1" x14ac:dyDescent="0.25">
      <c r="A56" s="1636" t="s">
        <v>2401</v>
      </c>
      <c r="B56" s="1628"/>
      <c r="C56" s="1638">
        <v>0.75</v>
      </c>
      <c r="D56" s="581">
        <v>1028</v>
      </c>
      <c r="E56" s="1639">
        <f t="shared" si="1"/>
        <v>771</v>
      </c>
      <c r="F56" s="1642">
        <v>0.35</v>
      </c>
      <c r="G56" s="1640">
        <f t="shared" si="2"/>
        <v>269.85000000000002</v>
      </c>
      <c r="H56" s="1640">
        <f t="shared" si="3"/>
        <v>65.010000000000005</v>
      </c>
      <c r="I56" s="1640">
        <f t="shared" si="4"/>
        <v>334.86</v>
      </c>
    </row>
    <row r="57" spans="1:9" ht="31.15" customHeight="1" x14ac:dyDescent="0.25">
      <c r="A57" s="1636" t="s">
        <v>2398</v>
      </c>
      <c r="B57" s="1628"/>
      <c r="C57" s="1638">
        <v>0.75</v>
      </c>
      <c r="D57" s="581">
        <v>1100</v>
      </c>
      <c r="E57" s="1639">
        <f t="shared" si="1"/>
        <v>825</v>
      </c>
      <c r="F57" s="1643">
        <v>0.35</v>
      </c>
      <c r="G57" s="1640">
        <f t="shared" si="2"/>
        <v>288.75</v>
      </c>
      <c r="H57" s="1640">
        <f t="shared" si="3"/>
        <v>69.56</v>
      </c>
      <c r="I57" s="1640">
        <f t="shared" si="4"/>
        <v>358.31</v>
      </c>
    </row>
    <row r="58" spans="1:9" ht="23.45" customHeight="1" x14ac:dyDescent="0.25">
      <c r="A58" s="1636" t="s">
        <v>2402</v>
      </c>
      <c r="B58" s="1628"/>
      <c r="C58" s="1638">
        <v>0.75</v>
      </c>
      <c r="D58" s="581">
        <v>1647</v>
      </c>
      <c r="E58" s="1639">
        <f t="shared" si="1"/>
        <v>1235.25</v>
      </c>
      <c r="F58" s="1642">
        <v>0.5</v>
      </c>
      <c r="G58" s="1640">
        <f t="shared" si="2"/>
        <v>617.63</v>
      </c>
      <c r="H58" s="1640">
        <f t="shared" si="3"/>
        <v>148.79</v>
      </c>
      <c r="I58" s="1640">
        <f t="shared" si="4"/>
        <v>766.42</v>
      </c>
    </row>
    <row r="59" spans="1:9" ht="34.9" customHeight="1" x14ac:dyDescent="0.25">
      <c r="A59" s="1636" t="s">
        <v>2403</v>
      </c>
      <c r="B59" s="1628"/>
      <c r="C59" s="1638">
        <v>0.75</v>
      </c>
      <c r="D59" s="581">
        <v>1700</v>
      </c>
      <c r="E59" s="1639">
        <f t="shared" si="1"/>
        <v>1275</v>
      </c>
      <c r="F59" s="1642">
        <v>0.5</v>
      </c>
      <c r="G59" s="1640">
        <f t="shared" si="2"/>
        <v>637.5</v>
      </c>
      <c r="H59" s="1640">
        <f t="shared" si="3"/>
        <v>153.57</v>
      </c>
      <c r="I59" s="1640">
        <f t="shared" si="4"/>
        <v>791.06999999999994</v>
      </c>
    </row>
    <row r="60" spans="1:9" ht="27" customHeight="1" x14ac:dyDescent="0.25">
      <c r="A60" s="1636" t="s">
        <v>2404</v>
      </c>
      <c r="B60" s="1628"/>
      <c r="C60" s="1638">
        <v>0.75</v>
      </c>
      <c r="D60" s="581">
        <v>1442</v>
      </c>
      <c r="E60" s="1639">
        <f t="shared" si="1"/>
        <v>1081.5</v>
      </c>
      <c r="F60" s="1642">
        <v>0.5</v>
      </c>
      <c r="G60" s="1640">
        <f t="shared" si="2"/>
        <v>540.75</v>
      </c>
      <c r="H60" s="1640">
        <f t="shared" si="3"/>
        <v>130.27000000000001</v>
      </c>
      <c r="I60" s="1640">
        <f t="shared" si="4"/>
        <v>671.02</v>
      </c>
    </row>
    <row r="61" spans="1:9" ht="31.15" customHeight="1" x14ac:dyDescent="0.25">
      <c r="A61" s="1636" t="s">
        <v>2405</v>
      </c>
      <c r="B61" s="1628"/>
      <c r="C61" s="1638">
        <v>0.75</v>
      </c>
      <c r="D61" s="581">
        <v>1720</v>
      </c>
      <c r="E61" s="1639">
        <f t="shared" si="1"/>
        <v>1290</v>
      </c>
      <c r="F61" s="1642">
        <v>0.5</v>
      </c>
      <c r="G61" s="1640">
        <f t="shared" si="2"/>
        <v>645</v>
      </c>
      <c r="H61" s="1640">
        <f t="shared" si="3"/>
        <v>155.38</v>
      </c>
      <c r="I61" s="1640">
        <f t="shared" si="4"/>
        <v>800.38</v>
      </c>
    </row>
    <row r="62" spans="1:9" ht="21.6" customHeight="1" x14ac:dyDescent="0.25">
      <c r="A62" s="1636" t="s">
        <v>2406</v>
      </c>
      <c r="B62" s="1628"/>
      <c r="C62" s="1638">
        <v>0.75</v>
      </c>
      <c r="D62" s="581">
        <v>2000</v>
      </c>
      <c r="E62" s="1639">
        <f t="shared" si="1"/>
        <v>1500</v>
      </c>
      <c r="F62" s="1642">
        <v>0.5</v>
      </c>
      <c r="G62" s="1640">
        <f t="shared" si="2"/>
        <v>750</v>
      </c>
      <c r="H62" s="1640">
        <f t="shared" si="3"/>
        <v>180.68</v>
      </c>
      <c r="I62" s="1640">
        <f t="shared" si="4"/>
        <v>930.68000000000006</v>
      </c>
    </row>
    <row r="63" spans="1:9" ht="20.45" customHeight="1" x14ac:dyDescent="0.25">
      <c r="A63" s="1636" t="s">
        <v>2407</v>
      </c>
      <c r="B63" s="1628"/>
      <c r="C63" s="1638">
        <v>0.75</v>
      </c>
      <c r="D63" s="581">
        <v>1500</v>
      </c>
      <c r="E63" s="1639">
        <f t="shared" si="1"/>
        <v>1125</v>
      </c>
      <c r="F63" s="1642">
        <v>0.5</v>
      </c>
      <c r="G63" s="1640">
        <f t="shared" si="2"/>
        <v>562.5</v>
      </c>
      <c r="H63" s="1640">
        <f t="shared" si="3"/>
        <v>135.51</v>
      </c>
      <c r="I63" s="1640">
        <f t="shared" si="4"/>
        <v>698.01</v>
      </c>
    </row>
    <row r="64" spans="1:9" x14ac:dyDescent="0.25">
      <c r="B64" s="1272"/>
      <c r="C64" s="1272"/>
      <c r="D64" s="1272"/>
      <c r="E64" s="1272"/>
      <c r="F64" s="1272"/>
    </row>
    <row r="67" spans="1:1" x14ac:dyDescent="0.25">
      <c r="A67" s="564" t="s">
        <v>168</v>
      </c>
    </row>
    <row r="68" spans="1:1" ht="18" customHeight="1" x14ac:dyDescent="0.25"/>
    <row r="69" spans="1:1" x14ac:dyDescent="0.25">
      <c r="A69" s="564" t="s">
        <v>2359</v>
      </c>
    </row>
    <row r="70" spans="1:1" x14ac:dyDescent="0.25">
      <c r="A70" s="564" t="s">
        <v>2360</v>
      </c>
    </row>
    <row r="72" spans="1:1" ht="18" customHeight="1" x14ac:dyDescent="0.25"/>
  </sheetData>
  <mergeCells count="3">
    <mergeCell ref="A2:I2"/>
    <mergeCell ref="A6:A7"/>
    <mergeCell ref="B6:I6"/>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827E-307D-469C-8B2E-79D2935D05EE}">
  <sheetPr>
    <tabColor theme="7" tint="0.79998168889431442"/>
  </sheetPr>
  <dimension ref="A2:I133"/>
  <sheetViews>
    <sheetView zoomScale="70" zoomScaleNormal="70" workbookViewId="0">
      <selection activeCell="K18" sqref="K18"/>
    </sheetView>
  </sheetViews>
  <sheetFormatPr defaultColWidth="9.140625" defaultRowHeight="16.5" x14ac:dyDescent="0.25"/>
  <cols>
    <col min="1" max="1" width="42.7109375" style="564" customWidth="1"/>
    <col min="2" max="2" width="19" style="564" customWidth="1"/>
    <col min="3" max="3" width="12.7109375" style="564" customWidth="1"/>
    <col min="4" max="4" width="16.7109375" style="564" customWidth="1"/>
    <col min="5" max="5" width="14.85546875" style="564" customWidth="1"/>
    <col min="6" max="6" width="17.28515625" style="564" customWidth="1"/>
    <col min="7" max="7" width="12.7109375" style="564" customWidth="1"/>
    <col min="8" max="9" width="14.85546875" style="564" customWidth="1"/>
    <col min="10" max="16384" width="9.140625" style="564"/>
  </cols>
  <sheetData>
    <row r="2" spans="1:8" s="565" customFormat="1" ht="48.75" customHeight="1" x14ac:dyDescent="0.25">
      <c r="A2" s="1853" t="s">
        <v>2448</v>
      </c>
      <c r="B2" s="1853"/>
      <c r="C2" s="1853"/>
      <c r="D2" s="1853"/>
      <c r="E2" s="1853"/>
      <c r="F2" s="1853"/>
      <c r="G2" s="1853"/>
      <c r="H2" s="1853"/>
    </row>
    <row r="4" spans="1:8" x14ac:dyDescent="0.25">
      <c r="A4" s="564" t="s">
        <v>2435</v>
      </c>
      <c r="D4" s="1382"/>
      <c r="E4" s="1382"/>
      <c r="F4" s="1382"/>
      <c r="G4" s="1382"/>
      <c r="H4" s="1382"/>
    </row>
    <row r="5" spans="1:8" ht="17.25" thickBot="1" x14ac:dyDescent="0.3"/>
    <row r="6" spans="1:8" ht="24" customHeight="1" x14ac:dyDescent="0.25">
      <c r="A6" s="1897"/>
      <c r="B6" s="1874" t="s">
        <v>25</v>
      </c>
      <c r="C6" s="1875"/>
      <c r="D6" s="1875"/>
      <c r="E6" s="1875"/>
      <c r="F6" s="1875"/>
      <c r="G6" s="1875"/>
      <c r="H6" s="1876"/>
    </row>
    <row r="7" spans="1:8" ht="142.5" customHeight="1" x14ac:dyDescent="0.25">
      <c r="A7" s="1898"/>
      <c r="B7" s="567" t="s">
        <v>16</v>
      </c>
      <c r="C7" s="1375" t="s">
        <v>17</v>
      </c>
      <c r="D7" s="1375" t="s">
        <v>14</v>
      </c>
      <c r="E7" s="1375" t="s">
        <v>4</v>
      </c>
      <c r="F7" s="1375" t="s">
        <v>5</v>
      </c>
      <c r="G7" s="1375" t="s">
        <v>6</v>
      </c>
      <c r="H7" s="1376" t="s">
        <v>7</v>
      </c>
    </row>
    <row r="8" spans="1:8" ht="34.15" customHeight="1" x14ac:dyDescent="0.25">
      <c r="A8" s="1632"/>
      <c r="B8" s="570" t="s">
        <v>24</v>
      </c>
      <c r="C8" s="571">
        <v>3</v>
      </c>
      <c r="D8" s="571" t="s">
        <v>18</v>
      </c>
      <c r="E8" s="571">
        <v>5</v>
      </c>
      <c r="F8" s="571" t="s">
        <v>19</v>
      </c>
      <c r="G8" s="571" t="s">
        <v>20</v>
      </c>
      <c r="H8" s="572" t="s">
        <v>21</v>
      </c>
    </row>
    <row r="9" spans="1:8" s="565" customFormat="1" ht="24" customHeight="1" x14ac:dyDescent="0.25">
      <c r="A9" s="1633" t="s">
        <v>0</v>
      </c>
      <c r="B9" s="1615">
        <f>B10+B14+B18+B21+B23+B47+B60+B87+B89+B95+B102+B106+B109+B112+B114+B116+B123</f>
        <v>63.75</v>
      </c>
      <c r="C9" s="1616"/>
      <c r="D9" s="1616"/>
      <c r="E9" s="1616"/>
      <c r="F9" s="1616">
        <f>F10+F14+F18+F21+F23+F47+F60+F87+F89+F95+F102+F106+F109+F112+F114+F116+F123</f>
        <v>47882.47</v>
      </c>
      <c r="G9" s="1616">
        <f>G10+G14+G18+G21+G23+G47+G60+G87+G89+G95+G102+G106+G109+G112+G114+G116+G123</f>
        <v>11356.860000000004</v>
      </c>
      <c r="H9" s="1617">
        <f>H10+H14+H18+H21+H23+H47+H60+H87+H89+H95+H102+H106+H109+H112+H114+H116+H123</f>
        <v>59239.330000000009</v>
      </c>
    </row>
    <row r="10" spans="1:8" x14ac:dyDescent="0.25">
      <c r="A10" s="1654" t="s">
        <v>2408</v>
      </c>
      <c r="B10" s="1651">
        <f>SUM(B11:B13)</f>
        <v>2.1</v>
      </c>
      <c r="C10" s="1624"/>
      <c r="D10" s="1624"/>
      <c r="E10" s="1624"/>
      <c r="F10" s="1624">
        <f t="shared" ref="F10" si="0">SUM(F11:F13)</f>
        <v>2687.8800000000006</v>
      </c>
      <c r="G10" s="1624">
        <f t="shared" ref="G10" si="1">SUM(G11:G13)</f>
        <v>647.51</v>
      </c>
      <c r="H10" s="1626">
        <f t="shared" ref="H10" si="2">SUM(H11:H13)</f>
        <v>3335.39</v>
      </c>
    </row>
    <row r="11" spans="1:8" x14ac:dyDescent="0.25">
      <c r="A11" s="60" t="s">
        <v>2436</v>
      </c>
      <c r="B11" s="1652">
        <f>15/20</f>
        <v>0.75</v>
      </c>
      <c r="C11" s="1113">
        <v>2264</v>
      </c>
      <c r="D11" s="1113">
        <f>SUM(B11*C11)</f>
        <v>1698</v>
      </c>
      <c r="E11" s="1117">
        <v>0.8</v>
      </c>
      <c r="F11" s="1113">
        <f>ROUND(D11*E11,2)</f>
        <v>1358.4</v>
      </c>
      <c r="G11" s="1113">
        <f>ROUND(F11*0.2409,2)</f>
        <v>327.24</v>
      </c>
      <c r="H11" s="1114">
        <f>SUM(F11:G11)</f>
        <v>1685.64</v>
      </c>
    </row>
    <row r="12" spans="1:8" ht="33" x14ac:dyDescent="0.25">
      <c r="A12" s="60" t="s">
        <v>2409</v>
      </c>
      <c r="B12" s="1652">
        <f>15/20</f>
        <v>0.75</v>
      </c>
      <c r="C12" s="1113">
        <v>1917</v>
      </c>
      <c r="D12" s="1113">
        <f>SUM(B12*C12)</f>
        <v>1437.75</v>
      </c>
      <c r="E12" s="1117">
        <v>0.8</v>
      </c>
      <c r="F12" s="1113">
        <f t="shared" ref="F12:F13" si="3">ROUND(D12*E12,2)</f>
        <v>1150.2</v>
      </c>
      <c r="G12" s="1113">
        <f t="shared" ref="G12:G17" si="4">ROUND(F12*0.2409,2)</f>
        <v>277.08</v>
      </c>
      <c r="H12" s="1114">
        <f t="shared" ref="H12:H13" si="5">SUM(F12:G12)</f>
        <v>1427.28</v>
      </c>
    </row>
    <row r="13" spans="1:8" x14ac:dyDescent="0.25">
      <c r="A13" s="1645" t="s">
        <v>2417</v>
      </c>
      <c r="B13" s="1652">
        <f>12/20</f>
        <v>0.6</v>
      </c>
      <c r="C13" s="1113">
        <v>996</v>
      </c>
      <c r="D13" s="1113">
        <f>SUM(B13*C13)</f>
        <v>597.6</v>
      </c>
      <c r="E13" s="1117">
        <v>0.3</v>
      </c>
      <c r="F13" s="1113">
        <f t="shared" si="3"/>
        <v>179.28</v>
      </c>
      <c r="G13" s="1113">
        <f t="shared" si="4"/>
        <v>43.19</v>
      </c>
      <c r="H13" s="1114">
        <f t="shared" si="5"/>
        <v>222.47</v>
      </c>
    </row>
    <row r="14" spans="1:8" ht="49.15" customHeight="1" x14ac:dyDescent="0.25">
      <c r="A14" s="1614" t="s">
        <v>2410</v>
      </c>
      <c r="B14" s="268">
        <f>SUM(B15:B17)</f>
        <v>1.4500000000000002</v>
      </c>
      <c r="C14" s="1011"/>
      <c r="D14" s="1011"/>
      <c r="E14" s="1011"/>
      <c r="F14" s="1011">
        <f t="shared" ref="F14:H14" si="6">SUM(F15:F17)</f>
        <v>163.82999999999998</v>
      </c>
      <c r="G14" s="1011">
        <f t="shared" si="6"/>
        <v>39.47</v>
      </c>
      <c r="H14" s="1012">
        <f t="shared" si="6"/>
        <v>203.29999999999998</v>
      </c>
    </row>
    <row r="15" spans="1:8" x14ac:dyDescent="0.25">
      <c r="A15" s="60" t="s">
        <v>2411</v>
      </c>
      <c r="B15" s="1652">
        <f>11/20</f>
        <v>0.55000000000000004</v>
      </c>
      <c r="C15" s="1113">
        <v>1190</v>
      </c>
      <c r="D15" s="1113">
        <f t="shared" ref="D15:D16" si="7">SUM(B15*C15)</f>
        <v>654.5</v>
      </c>
      <c r="E15" s="1117">
        <v>0.1</v>
      </c>
      <c r="F15" s="1113">
        <f t="shared" ref="F15" si="8">ROUND(D15*E15,2)</f>
        <v>65.45</v>
      </c>
      <c r="G15" s="1113">
        <f t="shared" si="4"/>
        <v>15.77</v>
      </c>
      <c r="H15" s="1114">
        <f t="shared" ref="H15" si="9">SUM(F15:G15)</f>
        <v>81.22</v>
      </c>
    </row>
    <row r="16" spans="1:8" x14ac:dyDescent="0.25">
      <c r="A16" s="60" t="s">
        <v>2412</v>
      </c>
      <c r="B16" s="1652">
        <f>13/20</f>
        <v>0.65</v>
      </c>
      <c r="C16" s="1113">
        <v>1093</v>
      </c>
      <c r="D16" s="1113">
        <f t="shared" si="7"/>
        <v>710.45</v>
      </c>
      <c r="E16" s="1117">
        <v>0.1</v>
      </c>
      <c r="F16" s="1113">
        <f t="shared" ref="F16:F17" si="10">ROUND(D16*E16,2)</f>
        <v>71.05</v>
      </c>
      <c r="G16" s="1113">
        <f t="shared" si="4"/>
        <v>17.12</v>
      </c>
      <c r="H16" s="1114">
        <f t="shared" ref="H16:H17" si="11">SUM(F16:G16)</f>
        <v>88.17</v>
      </c>
    </row>
    <row r="17" spans="1:8" x14ac:dyDescent="0.25">
      <c r="A17" s="1645" t="s">
        <v>2412</v>
      </c>
      <c r="B17" s="1652">
        <f>5/20</f>
        <v>0.25</v>
      </c>
      <c r="C17" s="1113">
        <v>1093</v>
      </c>
      <c r="D17" s="1113">
        <f>SUM(B17*C17)</f>
        <v>273.25</v>
      </c>
      <c r="E17" s="1117">
        <v>0.1</v>
      </c>
      <c r="F17" s="1113">
        <f t="shared" si="10"/>
        <v>27.33</v>
      </c>
      <c r="G17" s="1113">
        <f t="shared" si="4"/>
        <v>6.58</v>
      </c>
      <c r="H17" s="1114">
        <f t="shared" si="11"/>
        <v>33.909999999999997</v>
      </c>
    </row>
    <row r="18" spans="1:8" ht="51.6" customHeight="1" x14ac:dyDescent="0.25">
      <c r="A18" s="1614" t="s">
        <v>2413</v>
      </c>
      <c r="B18" s="268">
        <f>SUM(B19:B20)</f>
        <v>1</v>
      </c>
      <c r="C18" s="1011"/>
      <c r="D18" s="1011"/>
      <c r="E18" s="1011"/>
      <c r="F18" s="1011">
        <f t="shared" ref="F18:H18" si="12">SUM(F19:F20)</f>
        <v>109.62</v>
      </c>
      <c r="G18" s="1011">
        <f t="shared" si="12"/>
        <v>26.4</v>
      </c>
      <c r="H18" s="1012">
        <f t="shared" si="12"/>
        <v>136.02000000000001</v>
      </c>
    </row>
    <row r="19" spans="1:8" ht="18.600000000000001" customHeight="1" x14ac:dyDescent="0.25">
      <c r="A19" s="1645" t="s">
        <v>2414</v>
      </c>
      <c r="B19" s="1652">
        <f>9/20</f>
        <v>0.45</v>
      </c>
      <c r="C19" s="1113">
        <v>1287</v>
      </c>
      <c r="D19" s="1113">
        <f t="shared" ref="D19:D20" si="13">SUM(B19*C19)</f>
        <v>579.15</v>
      </c>
      <c r="E19" s="1117">
        <v>0.1</v>
      </c>
      <c r="F19" s="1113">
        <f t="shared" ref="F19" si="14">ROUND(D19*E19,2)</f>
        <v>57.92</v>
      </c>
      <c r="G19" s="1113">
        <f t="shared" ref="G19:G20" si="15">ROUND(F19*0.2409,2)</f>
        <v>13.95</v>
      </c>
      <c r="H19" s="1114">
        <f t="shared" ref="H19" si="16">SUM(F19:G19)</f>
        <v>71.87</v>
      </c>
    </row>
    <row r="20" spans="1:8" ht="18.600000000000001" customHeight="1" x14ac:dyDescent="0.25">
      <c r="A20" s="1645" t="s">
        <v>2415</v>
      </c>
      <c r="B20" s="1652">
        <f>11/20</f>
        <v>0.55000000000000004</v>
      </c>
      <c r="C20" s="1113">
        <v>940</v>
      </c>
      <c r="D20" s="1113">
        <f t="shared" si="13"/>
        <v>517</v>
      </c>
      <c r="E20" s="1117">
        <v>0.1</v>
      </c>
      <c r="F20" s="1113">
        <f t="shared" ref="F20" si="17">ROUND(D20*E20,2)</f>
        <v>51.7</v>
      </c>
      <c r="G20" s="1113">
        <f t="shared" si="15"/>
        <v>12.45</v>
      </c>
      <c r="H20" s="1114">
        <f t="shared" ref="H20" si="18">SUM(F20:G20)</f>
        <v>64.150000000000006</v>
      </c>
    </row>
    <row r="21" spans="1:8" ht="32.450000000000003" customHeight="1" x14ac:dyDescent="0.25">
      <c r="A21" s="1614" t="s">
        <v>2437</v>
      </c>
      <c r="B21" s="268">
        <f t="shared" ref="B21" si="19">B22</f>
        <v>0.75</v>
      </c>
      <c r="C21" s="1011"/>
      <c r="D21" s="1011"/>
      <c r="E21" s="1011"/>
      <c r="F21" s="1011">
        <f t="shared" ref="F21" si="20">F22</f>
        <v>988.2</v>
      </c>
      <c r="G21" s="1011">
        <f t="shared" ref="G21" si="21">G22</f>
        <v>238.06</v>
      </c>
      <c r="H21" s="1012">
        <f t="shared" ref="H21" si="22">H22</f>
        <v>1226.26</v>
      </c>
    </row>
    <row r="22" spans="1:8" ht="23.45" customHeight="1" x14ac:dyDescent="0.25">
      <c r="A22" s="1645" t="s">
        <v>2416</v>
      </c>
      <c r="B22" s="1652">
        <f>15/20</f>
        <v>0.75</v>
      </c>
      <c r="C22" s="1113">
        <v>1647</v>
      </c>
      <c r="D22" s="1113">
        <f>SUM(B22*C22)</f>
        <v>1235.25</v>
      </c>
      <c r="E22" s="1117">
        <v>0.8</v>
      </c>
      <c r="F22" s="1113">
        <f t="shared" ref="F22" si="23">ROUND(D22*E22,2)</f>
        <v>988.2</v>
      </c>
      <c r="G22" s="1113">
        <f t="shared" ref="G22" si="24">ROUND(F22*0.2409,2)</f>
        <v>238.06</v>
      </c>
      <c r="H22" s="1114">
        <f t="shared" ref="H22" si="25">SUM(F22:G22)</f>
        <v>1226.26</v>
      </c>
    </row>
    <row r="23" spans="1:8" ht="67.900000000000006" customHeight="1" x14ac:dyDescent="0.25">
      <c r="A23" s="1614" t="s">
        <v>2438</v>
      </c>
      <c r="B23" s="268">
        <f>SUM(B24:B46)</f>
        <v>12.350000000000001</v>
      </c>
      <c r="C23" s="1011"/>
      <c r="D23" s="1011"/>
      <c r="E23" s="1011"/>
      <c r="F23" s="1011">
        <f>SUM(F24:F46)</f>
        <v>10127.800000000003</v>
      </c>
      <c r="G23" s="1011">
        <f>SUM(G24:G46)</f>
        <v>2391.11</v>
      </c>
      <c r="H23" s="1012">
        <f>SUM(H24:H46)</f>
        <v>12518.91</v>
      </c>
    </row>
    <row r="24" spans="1:8" ht="19.149999999999999" customHeight="1" x14ac:dyDescent="0.25">
      <c r="A24" s="60" t="s">
        <v>201</v>
      </c>
      <c r="B24" s="1652">
        <f>10/20</f>
        <v>0.5</v>
      </c>
      <c r="C24" s="1113">
        <v>1382</v>
      </c>
      <c r="D24" s="1113">
        <f t="shared" ref="D24:D33" si="26">SUM(B24*C24)</f>
        <v>691</v>
      </c>
      <c r="E24" s="1117">
        <v>0.2</v>
      </c>
      <c r="F24" s="1113">
        <f t="shared" ref="F24" si="27">ROUND(D24*E24,2)</f>
        <v>138.19999999999999</v>
      </c>
      <c r="G24" s="1113">
        <f t="shared" ref="G24:G42" si="28">ROUND(F24*0.2409,2)</f>
        <v>33.29</v>
      </c>
      <c r="H24" s="1114">
        <f t="shared" ref="H24" si="29">SUM(F24:G24)</f>
        <v>171.48999999999998</v>
      </c>
    </row>
    <row r="25" spans="1:8" ht="19.149999999999999" customHeight="1" x14ac:dyDescent="0.25">
      <c r="A25" s="1646" t="s">
        <v>2418</v>
      </c>
      <c r="B25" s="1652">
        <f>15/20</f>
        <v>0.75</v>
      </c>
      <c r="C25" s="1113">
        <v>1287</v>
      </c>
      <c r="D25" s="1113">
        <f t="shared" si="26"/>
        <v>965.25</v>
      </c>
      <c r="E25" s="1117">
        <v>0.8</v>
      </c>
      <c r="F25" s="1113">
        <f t="shared" ref="F25:F31" si="30">ROUND(D25*E25,2)</f>
        <v>772.2</v>
      </c>
      <c r="G25" s="1113">
        <f t="shared" si="28"/>
        <v>186.02</v>
      </c>
      <c r="H25" s="1114">
        <f t="shared" ref="H25:H31" si="31">SUM(F25:G25)</f>
        <v>958.22</v>
      </c>
    </row>
    <row r="26" spans="1:8" ht="19.149999999999999" customHeight="1" x14ac:dyDescent="0.25">
      <c r="A26" s="1646" t="s">
        <v>2419</v>
      </c>
      <c r="B26" s="1652">
        <f>15/20</f>
        <v>0.75</v>
      </c>
      <c r="C26" s="1113">
        <v>1190</v>
      </c>
      <c r="D26" s="1113">
        <f t="shared" si="26"/>
        <v>892.5</v>
      </c>
      <c r="E26" s="1117">
        <v>0.8</v>
      </c>
      <c r="F26" s="1113">
        <f t="shared" si="30"/>
        <v>714</v>
      </c>
      <c r="G26" s="1113">
        <f t="shared" si="28"/>
        <v>172</v>
      </c>
      <c r="H26" s="1114">
        <f t="shared" si="31"/>
        <v>886</v>
      </c>
    </row>
    <row r="27" spans="1:8" ht="19.149999999999999" customHeight="1" x14ac:dyDescent="0.25">
      <c r="A27" s="1646" t="s">
        <v>2419</v>
      </c>
      <c r="B27" s="1652">
        <f>3/20</f>
        <v>0.15</v>
      </c>
      <c r="C27" s="1113">
        <v>1015</v>
      </c>
      <c r="D27" s="1113">
        <f t="shared" si="26"/>
        <v>152.25</v>
      </c>
      <c r="E27" s="1117">
        <v>0.8</v>
      </c>
      <c r="F27" s="1113">
        <f t="shared" si="30"/>
        <v>121.8</v>
      </c>
      <c r="G27" s="1113">
        <f t="shared" si="28"/>
        <v>29.34</v>
      </c>
      <c r="H27" s="1114">
        <f t="shared" si="31"/>
        <v>151.13999999999999</v>
      </c>
    </row>
    <row r="28" spans="1:8" ht="19.149999999999999" customHeight="1" x14ac:dyDescent="0.25">
      <c r="A28" s="1646" t="s">
        <v>2419</v>
      </c>
      <c r="B28" s="1652">
        <f>3/20</f>
        <v>0.15</v>
      </c>
      <c r="C28" s="1113">
        <v>1190</v>
      </c>
      <c r="D28" s="1113">
        <f t="shared" si="26"/>
        <v>178.5</v>
      </c>
      <c r="E28" s="1117">
        <v>0.8</v>
      </c>
      <c r="F28" s="1113">
        <f t="shared" si="30"/>
        <v>142.80000000000001</v>
      </c>
      <c r="G28" s="1113">
        <f t="shared" si="28"/>
        <v>34.4</v>
      </c>
      <c r="H28" s="1114">
        <f t="shared" si="31"/>
        <v>177.20000000000002</v>
      </c>
    </row>
    <row r="29" spans="1:8" ht="19.149999999999999" customHeight="1" x14ac:dyDescent="0.25">
      <c r="A29" s="1646" t="s">
        <v>2419</v>
      </c>
      <c r="B29" s="1652">
        <f>15/20</f>
        <v>0.75</v>
      </c>
      <c r="C29" s="1113">
        <v>1190</v>
      </c>
      <c r="D29" s="1113">
        <f t="shared" si="26"/>
        <v>892.5</v>
      </c>
      <c r="E29" s="1117">
        <v>0.8</v>
      </c>
      <c r="F29" s="1113">
        <f t="shared" si="30"/>
        <v>714</v>
      </c>
      <c r="G29" s="1113">
        <f t="shared" si="28"/>
        <v>172</v>
      </c>
      <c r="H29" s="1114">
        <f t="shared" si="31"/>
        <v>886</v>
      </c>
    </row>
    <row r="30" spans="1:8" ht="19.149999999999999" customHeight="1" x14ac:dyDescent="0.25">
      <c r="A30" s="1646" t="s">
        <v>2419</v>
      </c>
      <c r="B30" s="1652">
        <f>3/20</f>
        <v>0.15</v>
      </c>
      <c r="C30" s="1113">
        <v>1190</v>
      </c>
      <c r="D30" s="1113">
        <f t="shared" si="26"/>
        <v>178.5</v>
      </c>
      <c r="E30" s="1117">
        <v>0.8</v>
      </c>
      <c r="F30" s="1113">
        <f t="shared" si="30"/>
        <v>142.80000000000001</v>
      </c>
      <c r="G30" s="1113">
        <f t="shared" si="28"/>
        <v>34.4</v>
      </c>
      <c r="H30" s="1114">
        <f t="shared" si="31"/>
        <v>177.20000000000002</v>
      </c>
    </row>
    <row r="31" spans="1:8" ht="19.149999999999999" customHeight="1" x14ac:dyDescent="0.25">
      <c r="A31" s="1646" t="s">
        <v>2419</v>
      </c>
      <c r="B31" s="1652">
        <f>3/20</f>
        <v>0.15</v>
      </c>
      <c r="C31" s="1113">
        <v>1190</v>
      </c>
      <c r="D31" s="1113">
        <f t="shared" si="26"/>
        <v>178.5</v>
      </c>
      <c r="E31" s="1117">
        <v>0.8</v>
      </c>
      <c r="F31" s="1113">
        <f t="shared" si="30"/>
        <v>142.80000000000001</v>
      </c>
      <c r="G31" s="1113">
        <f t="shared" si="28"/>
        <v>34.4</v>
      </c>
      <c r="H31" s="1114">
        <f t="shared" si="31"/>
        <v>177.20000000000002</v>
      </c>
    </row>
    <row r="32" spans="1:8" ht="19.149999999999999" customHeight="1" x14ac:dyDescent="0.25">
      <c r="A32" s="1646" t="s">
        <v>2419</v>
      </c>
      <c r="B32" s="1652">
        <f>15/20</f>
        <v>0.75</v>
      </c>
      <c r="C32" s="1113">
        <v>1190</v>
      </c>
      <c r="D32" s="1113">
        <f t="shared" si="26"/>
        <v>892.5</v>
      </c>
      <c r="E32" s="1117">
        <v>0.8</v>
      </c>
      <c r="F32" s="1113">
        <f>ROUND(D32*E32,2)</f>
        <v>714</v>
      </c>
      <c r="G32" s="1113">
        <f>ROUND(F32*0.2131,2)</f>
        <v>152.15</v>
      </c>
      <c r="H32" s="1114">
        <f>SUM(F32:G32)</f>
        <v>866.15</v>
      </c>
    </row>
    <row r="33" spans="1:9" ht="19.149999999999999" customHeight="1" x14ac:dyDescent="0.25">
      <c r="A33" s="1646" t="s">
        <v>2419</v>
      </c>
      <c r="B33" s="1652">
        <f>3/20</f>
        <v>0.15</v>
      </c>
      <c r="C33" s="1113">
        <v>1190</v>
      </c>
      <c r="D33" s="1113">
        <f t="shared" si="26"/>
        <v>178.5</v>
      </c>
      <c r="E33" s="1117">
        <v>0.8</v>
      </c>
      <c r="F33" s="1113">
        <f t="shared" ref="F33" si="32">ROUND(D33*E33,2)</f>
        <v>142.80000000000001</v>
      </c>
      <c r="G33" s="1113">
        <f t="shared" si="28"/>
        <v>34.4</v>
      </c>
      <c r="H33" s="1114">
        <f t="shared" ref="H33" si="33">SUM(F33:G33)</f>
        <v>177.20000000000002</v>
      </c>
    </row>
    <row r="34" spans="1:9" ht="19.149999999999999" customHeight="1" x14ac:dyDescent="0.25">
      <c r="A34" s="1646" t="s">
        <v>2419</v>
      </c>
      <c r="B34" s="1652">
        <f>13/20</f>
        <v>0.65</v>
      </c>
      <c r="C34" s="1113">
        <v>1190</v>
      </c>
      <c r="D34" s="1113">
        <f t="shared" ref="D34:D41" si="34">SUM(B34*C34)</f>
        <v>773.5</v>
      </c>
      <c r="E34" s="1117">
        <v>0.8</v>
      </c>
      <c r="F34" s="1113">
        <f t="shared" ref="F34:F42" si="35">ROUND(D34*E34,2)</f>
        <v>618.79999999999995</v>
      </c>
      <c r="G34" s="1113">
        <f t="shared" si="28"/>
        <v>149.07</v>
      </c>
      <c r="H34" s="1114">
        <f t="shared" ref="H34:H42" si="36">SUM(F34:G34)</f>
        <v>767.86999999999989</v>
      </c>
    </row>
    <row r="35" spans="1:9" ht="19.149999999999999" customHeight="1" x14ac:dyDescent="0.25">
      <c r="A35" s="1646" t="s">
        <v>2419</v>
      </c>
      <c r="B35" s="1652">
        <f>1/20</f>
        <v>0.05</v>
      </c>
      <c r="C35" s="1113">
        <v>1190</v>
      </c>
      <c r="D35" s="1113">
        <f t="shared" si="34"/>
        <v>59.5</v>
      </c>
      <c r="E35" s="1117">
        <v>0.8</v>
      </c>
      <c r="F35" s="1113">
        <f t="shared" si="35"/>
        <v>47.6</v>
      </c>
      <c r="G35" s="1113">
        <f t="shared" si="28"/>
        <v>11.47</v>
      </c>
      <c r="H35" s="1114">
        <f t="shared" si="36"/>
        <v>59.07</v>
      </c>
    </row>
    <row r="36" spans="1:9" ht="19.149999999999999" customHeight="1" x14ac:dyDescent="0.25">
      <c r="A36" s="1646" t="s">
        <v>2419</v>
      </c>
      <c r="B36" s="1652">
        <f>14/20</f>
        <v>0.7</v>
      </c>
      <c r="C36" s="1113">
        <v>835</v>
      </c>
      <c r="D36" s="1113">
        <f t="shared" si="34"/>
        <v>584.5</v>
      </c>
      <c r="E36" s="1117">
        <v>0.8</v>
      </c>
      <c r="F36" s="1113">
        <f t="shared" si="35"/>
        <v>467.6</v>
      </c>
      <c r="G36" s="1113">
        <f t="shared" si="28"/>
        <v>112.64</v>
      </c>
      <c r="H36" s="1114">
        <f t="shared" si="36"/>
        <v>580.24</v>
      </c>
    </row>
    <row r="37" spans="1:9" ht="19.149999999999999" customHeight="1" x14ac:dyDescent="0.25">
      <c r="A37" s="1646" t="s">
        <v>2419</v>
      </c>
      <c r="B37" s="1652">
        <f>14/20</f>
        <v>0.7</v>
      </c>
      <c r="C37" s="1113">
        <v>835</v>
      </c>
      <c r="D37" s="1113">
        <f t="shared" si="34"/>
        <v>584.5</v>
      </c>
      <c r="E37" s="1117">
        <v>0.8</v>
      </c>
      <c r="F37" s="1113">
        <f t="shared" si="35"/>
        <v>467.6</v>
      </c>
      <c r="G37" s="1113">
        <f t="shared" si="28"/>
        <v>112.64</v>
      </c>
      <c r="H37" s="1114">
        <f t="shared" si="36"/>
        <v>580.24</v>
      </c>
    </row>
    <row r="38" spans="1:9" ht="19.149999999999999" customHeight="1" x14ac:dyDescent="0.25">
      <c r="A38" s="1646" t="s">
        <v>2420</v>
      </c>
      <c r="B38" s="1652">
        <f>15/20</f>
        <v>0.75</v>
      </c>
      <c r="C38" s="1113">
        <v>996</v>
      </c>
      <c r="D38" s="1113">
        <f t="shared" si="34"/>
        <v>747</v>
      </c>
      <c r="E38" s="1117">
        <v>0.8</v>
      </c>
      <c r="F38" s="1113">
        <f t="shared" si="35"/>
        <v>597.6</v>
      </c>
      <c r="G38" s="1113">
        <f t="shared" si="28"/>
        <v>143.96</v>
      </c>
      <c r="H38" s="1114">
        <f t="shared" si="36"/>
        <v>741.56000000000006</v>
      </c>
    </row>
    <row r="39" spans="1:9" ht="19.149999999999999" customHeight="1" x14ac:dyDescent="0.25">
      <c r="A39" s="1646" t="s">
        <v>2420</v>
      </c>
      <c r="B39" s="1652">
        <f t="shared" ref="B39:B40" si="37">15/20</f>
        <v>0.75</v>
      </c>
      <c r="C39" s="1113">
        <v>996</v>
      </c>
      <c r="D39" s="1113">
        <f t="shared" si="34"/>
        <v>747</v>
      </c>
      <c r="E39" s="1117">
        <v>0.8</v>
      </c>
      <c r="F39" s="1113">
        <f t="shared" si="35"/>
        <v>597.6</v>
      </c>
      <c r="G39" s="1113">
        <f t="shared" si="28"/>
        <v>143.96</v>
      </c>
      <c r="H39" s="1114">
        <f t="shared" si="36"/>
        <v>741.56000000000006</v>
      </c>
    </row>
    <row r="40" spans="1:9" ht="19.149999999999999" customHeight="1" x14ac:dyDescent="0.25">
      <c r="A40" s="1646" t="s">
        <v>2420</v>
      </c>
      <c r="B40" s="1652">
        <f t="shared" si="37"/>
        <v>0.75</v>
      </c>
      <c r="C40" s="1113">
        <v>996</v>
      </c>
      <c r="D40" s="1113">
        <f t="shared" si="34"/>
        <v>747</v>
      </c>
      <c r="E40" s="1117">
        <v>0.8</v>
      </c>
      <c r="F40" s="1113">
        <f t="shared" si="35"/>
        <v>597.6</v>
      </c>
      <c r="G40" s="1113">
        <f t="shared" si="28"/>
        <v>143.96</v>
      </c>
      <c r="H40" s="1114">
        <f t="shared" si="36"/>
        <v>741.56000000000006</v>
      </c>
    </row>
    <row r="41" spans="1:9" ht="19.149999999999999" customHeight="1" x14ac:dyDescent="0.25">
      <c r="A41" s="1646" t="s">
        <v>2420</v>
      </c>
      <c r="B41" s="1652">
        <f>12/20</f>
        <v>0.6</v>
      </c>
      <c r="C41" s="1113">
        <v>996</v>
      </c>
      <c r="D41" s="1113">
        <f t="shared" si="34"/>
        <v>597.6</v>
      </c>
      <c r="E41" s="1117">
        <v>0.8</v>
      </c>
      <c r="F41" s="1113">
        <f t="shared" si="35"/>
        <v>478.08</v>
      </c>
      <c r="G41" s="1113">
        <f t="shared" si="28"/>
        <v>115.17</v>
      </c>
      <c r="H41" s="1114">
        <f t="shared" si="36"/>
        <v>593.25</v>
      </c>
    </row>
    <row r="42" spans="1:9" ht="19.149999999999999" customHeight="1" x14ac:dyDescent="0.25">
      <c r="A42" s="1646" t="s">
        <v>2420</v>
      </c>
      <c r="B42" s="1652">
        <f>15/20</f>
        <v>0.75</v>
      </c>
      <c r="C42" s="1113">
        <v>996</v>
      </c>
      <c r="D42" s="1113">
        <f>SUM(B42*C42)</f>
        <v>747</v>
      </c>
      <c r="E42" s="1117">
        <v>0.8</v>
      </c>
      <c r="F42" s="1113">
        <f t="shared" si="35"/>
        <v>597.6</v>
      </c>
      <c r="G42" s="1113">
        <f t="shared" si="28"/>
        <v>143.96</v>
      </c>
      <c r="H42" s="1114">
        <f t="shared" si="36"/>
        <v>741.56000000000006</v>
      </c>
    </row>
    <row r="43" spans="1:9" ht="19.149999999999999" customHeight="1" x14ac:dyDescent="0.25">
      <c r="A43" s="1646" t="s">
        <v>2420</v>
      </c>
      <c r="B43" s="1652">
        <f>11/20</f>
        <v>0.55000000000000004</v>
      </c>
      <c r="C43" s="1113">
        <v>996</v>
      </c>
      <c r="D43" s="1113">
        <f t="shared" ref="D43" si="38">SUM(B43*C43)</f>
        <v>547.80000000000007</v>
      </c>
      <c r="E43" s="1117">
        <v>0.8</v>
      </c>
      <c r="F43" s="1113">
        <f>ROUND(D43*E43,2)</f>
        <v>438.24</v>
      </c>
      <c r="G43" s="1113">
        <f>ROUND(F43*0.2131,2)</f>
        <v>93.39</v>
      </c>
      <c r="H43" s="1114">
        <f>SUM(F43:G43)</f>
        <v>531.63</v>
      </c>
    </row>
    <row r="44" spans="1:9" ht="19.149999999999999" customHeight="1" x14ac:dyDescent="0.25">
      <c r="A44" s="1646" t="s">
        <v>2420</v>
      </c>
      <c r="B44" s="1652">
        <f>15/20</f>
        <v>0.75</v>
      </c>
      <c r="C44" s="1113">
        <v>996</v>
      </c>
      <c r="D44" s="1113">
        <f t="shared" ref="D44" si="39">SUM(B44*C44)</f>
        <v>747</v>
      </c>
      <c r="E44" s="1117">
        <v>0.8</v>
      </c>
      <c r="F44" s="1113">
        <f>ROUND(D44*E44,2)</f>
        <v>597.6</v>
      </c>
      <c r="G44" s="1113">
        <f>ROUND(F44*0.2131,2)</f>
        <v>127.35</v>
      </c>
      <c r="H44" s="1114">
        <f>SUM(F44:G44)</f>
        <v>724.95</v>
      </c>
    </row>
    <row r="45" spans="1:9" ht="19.149999999999999" customHeight="1" x14ac:dyDescent="0.25">
      <c r="A45" s="1646" t="s">
        <v>2420</v>
      </c>
      <c r="B45" s="1653">
        <f>12/20</f>
        <v>0.6</v>
      </c>
      <c r="C45" s="1113">
        <v>996</v>
      </c>
      <c r="D45" s="1113">
        <f t="shared" ref="D45" si="40">SUM(B45*C45)</f>
        <v>597.6</v>
      </c>
      <c r="E45" s="1117">
        <v>0.8</v>
      </c>
      <c r="F45" s="1113">
        <f t="shared" ref="F45" si="41">ROUND(D45*E45,2)</f>
        <v>478.08</v>
      </c>
      <c r="G45" s="1113">
        <f t="shared" ref="G45:G46" si="42">ROUND(F45*0.2409,2)</f>
        <v>115.17</v>
      </c>
      <c r="H45" s="1114">
        <f t="shared" ref="H45" si="43">SUM(F45:G45)</f>
        <v>593.25</v>
      </c>
    </row>
    <row r="46" spans="1:9" ht="19.149999999999999" customHeight="1" x14ac:dyDescent="0.25">
      <c r="A46" s="1646" t="s">
        <v>2420</v>
      </c>
      <c r="B46" s="1652">
        <f>10/20</f>
        <v>0.5</v>
      </c>
      <c r="C46" s="1113">
        <v>996</v>
      </c>
      <c r="D46" s="1113">
        <f t="shared" ref="D46" si="44">SUM(B46*C46)</f>
        <v>498</v>
      </c>
      <c r="E46" s="1117">
        <v>0.8</v>
      </c>
      <c r="F46" s="1113">
        <f t="shared" ref="F46" si="45">ROUND(D46*E46,2)</f>
        <v>398.4</v>
      </c>
      <c r="G46" s="1113">
        <f t="shared" si="42"/>
        <v>95.97</v>
      </c>
      <c r="H46" s="1114">
        <f t="shared" ref="H46" si="46">SUM(F46:G46)</f>
        <v>494.37</v>
      </c>
    </row>
    <row r="47" spans="1:9" ht="65.25" customHeight="1" x14ac:dyDescent="0.25">
      <c r="A47" s="1614" t="s">
        <v>2439</v>
      </c>
      <c r="B47" s="268">
        <f>SUM(B48:B59)</f>
        <v>8.6000000000000014</v>
      </c>
      <c r="C47" s="1011"/>
      <c r="D47" s="1011"/>
      <c r="E47" s="1011"/>
      <c r="F47" s="1011">
        <f t="shared" ref="F47:G47" si="47">SUM(F48:F59)</f>
        <v>7988.82</v>
      </c>
      <c r="G47" s="1011">
        <f t="shared" si="47"/>
        <v>1924.48</v>
      </c>
      <c r="H47" s="1012">
        <f>SUM(H48:H59)</f>
        <v>9913.2999999999993</v>
      </c>
    </row>
    <row r="48" spans="1:9" ht="19.899999999999999" customHeight="1" x14ac:dyDescent="0.25">
      <c r="A48" s="60" t="s">
        <v>201</v>
      </c>
      <c r="B48" s="1652">
        <f>15/20</f>
        <v>0.75</v>
      </c>
      <c r="C48" s="1113">
        <v>1382</v>
      </c>
      <c r="D48" s="1113">
        <f t="shared" ref="D48:D59" si="48">SUM(B48*C48)</f>
        <v>1036.5</v>
      </c>
      <c r="E48" s="1117">
        <v>0.9</v>
      </c>
      <c r="F48" s="1113">
        <f t="shared" ref="F48:F49" si="49">ROUND(D48*E48,2)</f>
        <v>932.85</v>
      </c>
      <c r="G48" s="1113">
        <f t="shared" ref="G48:G62" si="50">ROUND(F48*0.2409,2)</f>
        <v>224.72</v>
      </c>
      <c r="H48" s="1114">
        <f t="shared" ref="H48:H49" si="51">SUM(F48:G48)</f>
        <v>1157.57</v>
      </c>
      <c r="I48" s="564">
        <v>1157.5735650000001</v>
      </c>
    </row>
    <row r="49" spans="1:9" ht="19.899999999999999" customHeight="1" x14ac:dyDescent="0.25">
      <c r="A49" s="1646" t="s">
        <v>2418</v>
      </c>
      <c r="B49" s="1652">
        <f>14/20</f>
        <v>0.7</v>
      </c>
      <c r="C49" s="1113">
        <v>1287</v>
      </c>
      <c r="D49" s="1113">
        <f t="shared" si="48"/>
        <v>900.9</v>
      </c>
      <c r="E49" s="1117">
        <v>0.8</v>
      </c>
      <c r="F49" s="1113">
        <f t="shared" si="49"/>
        <v>720.72</v>
      </c>
      <c r="G49" s="1113">
        <f t="shared" si="50"/>
        <v>173.62</v>
      </c>
      <c r="H49" s="1114">
        <f t="shared" si="51"/>
        <v>894.34</v>
      </c>
      <c r="I49" s="564">
        <v>894.3414479999999</v>
      </c>
    </row>
    <row r="50" spans="1:9" ht="19.899999999999999" customHeight="1" x14ac:dyDescent="0.25">
      <c r="A50" s="1646" t="s">
        <v>2421</v>
      </c>
      <c r="B50" s="1652">
        <f>15/20</f>
        <v>0.75</v>
      </c>
      <c r="C50" s="1113">
        <v>836.25</v>
      </c>
      <c r="D50" s="1113">
        <f t="shared" si="48"/>
        <v>627.1875</v>
      </c>
      <c r="E50" s="1117">
        <v>0.8</v>
      </c>
      <c r="F50" s="1113">
        <f t="shared" ref="F50:F59" si="52">ROUND(D50*E50,2)</f>
        <v>501.75</v>
      </c>
      <c r="G50" s="1113">
        <f t="shared" si="50"/>
        <v>120.87</v>
      </c>
      <c r="H50" s="1114">
        <f t="shared" ref="H50:H59" si="53">SUM(F50:G50)</f>
        <v>622.62</v>
      </c>
      <c r="I50" s="564">
        <v>622.62157500000001</v>
      </c>
    </row>
    <row r="51" spans="1:9" ht="19.899999999999999" customHeight="1" x14ac:dyDescent="0.25">
      <c r="A51" s="1646" t="s">
        <v>2419</v>
      </c>
      <c r="B51" s="1652">
        <f>15/20</f>
        <v>0.75</v>
      </c>
      <c r="C51" s="1113">
        <v>1190</v>
      </c>
      <c r="D51" s="1113">
        <f t="shared" si="48"/>
        <v>892.5</v>
      </c>
      <c r="E51" s="1117">
        <v>0.8</v>
      </c>
      <c r="F51" s="1113">
        <f t="shared" si="52"/>
        <v>714</v>
      </c>
      <c r="G51" s="1113">
        <f t="shared" si="50"/>
        <v>172</v>
      </c>
      <c r="H51" s="1114">
        <f t="shared" si="53"/>
        <v>886</v>
      </c>
      <c r="I51" s="564">
        <v>886.00260000000003</v>
      </c>
    </row>
    <row r="52" spans="1:9" ht="19.899999999999999" customHeight="1" x14ac:dyDescent="0.25">
      <c r="A52" s="1646" t="s">
        <v>2419</v>
      </c>
      <c r="B52" s="1652">
        <f>14/20</f>
        <v>0.7</v>
      </c>
      <c r="C52" s="1113">
        <v>1190</v>
      </c>
      <c r="D52" s="1113">
        <f t="shared" si="48"/>
        <v>833</v>
      </c>
      <c r="E52" s="1117">
        <v>0.9</v>
      </c>
      <c r="F52" s="1113">
        <f t="shared" si="52"/>
        <v>749.7</v>
      </c>
      <c r="G52" s="1113">
        <f t="shared" si="50"/>
        <v>180.6</v>
      </c>
      <c r="H52" s="1114">
        <f t="shared" si="53"/>
        <v>930.30000000000007</v>
      </c>
      <c r="I52" s="564">
        <v>930.30273000000011</v>
      </c>
    </row>
    <row r="53" spans="1:9" ht="19.899999999999999" customHeight="1" x14ac:dyDescent="0.25">
      <c r="A53" s="1646" t="s">
        <v>2419</v>
      </c>
      <c r="B53" s="1652">
        <f>15/20</f>
        <v>0.75</v>
      </c>
      <c r="C53" s="1113">
        <v>1190</v>
      </c>
      <c r="D53" s="1113">
        <f t="shared" si="48"/>
        <v>892.5</v>
      </c>
      <c r="E53" s="1117">
        <v>0.8</v>
      </c>
      <c r="F53" s="1113">
        <f t="shared" si="52"/>
        <v>714</v>
      </c>
      <c r="G53" s="1113">
        <f t="shared" si="50"/>
        <v>172</v>
      </c>
      <c r="H53" s="1114">
        <f t="shared" si="53"/>
        <v>886</v>
      </c>
      <c r="I53" s="564">
        <v>886.00260000000003</v>
      </c>
    </row>
    <row r="54" spans="1:9" ht="19.899999999999999" customHeight="1" x14ac:dyDescent="0.25">
      <c r="A54" s="1646" t="s">
        <v>2419</v>
      </c>
      <c r="B54" s="1652">
        <f t="shared" ref="B54:B56" si="54">15/20</f>
        <v>0.75</v>
      </c>
      <c r="C54" s="1113">
        <v>1190</v>
      </c>
      <c r="D54" s="1113">
        <f t="shared" si="48"/>
        <v>892.5</v>
      </c>
      <c r="E54" s="1117">
        <v>0.8</v>
      </c>
      <c r="F54" s="1113">
        <f t="shared" si="52"/>
        <v>714</v>
      </c>
      <c r="G54" s="1113">
        <f t="shared" si="50"/>
        <v>172</v>
      </c>
      <c r="H54" s="1114">
        <f t="shared" si="53"/>
        <v>886</v>
      </c>
      <c r="I54" s="564">
        <v>886.00260000000003</v>
      </c>
    </row>
    <row r="55" spans="1:9" ht="19.899999999999999" customHeight="1" x14ac:dyDescent="0.25">
      <c r="A55" s="1646" t="s">
        <v>2419</v>
      </c>
      <c r="B55" s="1652">
        <f t="shared" si="54"/>
        <v>0.75</v>
      </c>
      <c r="C55" s="1113">
        <v>1190</v>
      </c>
      <c r="D55" s="1113">
        <f t="shared" si="48"/>
        <v>892.5</v>
      </c>
      <c r="E55" s="1117">
        <v>0.8</v>
      </c>
      <c r="F55" s="1113">
        <f t="shared" si="52"/>
        <v>714</v>
      </c>
      <c r="G55" s="1113">
        <f t="shared" si="50"/>
        <v>172</v>
      </c>
      <c r="H55" s="1114">
        <f t="shared" si="53"/>
        <v>886</v>
      </c>
      <c r="I55" s="564">
        <v>886.00260000000003</v>
      </c>
    </row>
    <row r="56" spans="1:9" ht="19.899999999999999" customHeight="1" x14ac:dyDescent="0.25">
      <c r="A56" s="1647" t="s">
        <v>2422</v>
      </c>
      <c r="B56" s="1652">
        <f t="shared" si="54"/>
        <v>0.75</v>
      </c>
      <c r="C56" s="1113">
        <v>1015</v>
      </c>
      <c r="D56" s="1113">
        <f t="shared" si="48"/>
        <v>761.25</v>
      </c>
      <c r="E56" s="1117">
        <v>0.8</v>
      </c>
      <c r="F56" s="1113">
        <f t="shared" si="52"/>
        <v>609</v>
      </c>
      <c r="G56" s="1113">
        <f t="shared" si="50"/>
        <v>146.71</v>
      </c>
      <c r="H56" s="1114">
        <f t="shared" si="53"/>
        <v>755.71</v>
      </c>
      <c r="I56" s="564">
        <v>755.70810000000006</v>
      </c>
    </row>
    <row r="57" spans="1:9" ht="19.899999999999999" customHeight="1" x14ac:dyDescent="0.25">
      <c r="A57" s="1647" t="s">
        <v>2422</v>
      </c>
      <c r="B57" s="1652">
        <f>9/20</f>
        <v>0.45</v>
      </c>
      <c r="C57" s="1113">
        <v>1015</v>
      </c>
      <c r="D57" s="1113">
        <f t="shared" si="48"/>
        <v>456.75</v>
      </c>
      <c r="E57" s="1117">
        <v>0.8</v>
      </c>
      <c r="F57" s="1113">
        <f t="shared" si="52"/>
        <v>365.4</v>
      </c>
      <c r="G57" s="1113">
        <f t="shared" si="50"/>
        <v>88.02</v>
      </c>
      <c r="H57" s="1114">
        <f t="shared" si="53"/>
        <v>453.41999999999996</v>
      </c>
      <c r="I57" s="564">
        <v>453.42486000000002</v>
      </c>
    </row>
    <row r="58" spans="1:9" ht="19.899999999999999" customHeight="1" x14ac:dyDescent="0.25">
      <c r="A58" s="1647" t="s">
        <v>2422</v>
      </c>
      <c r="B58" s="1652">
        <f>15/20</f>
        <v>0.75</v>
      </c>
      <c r="C58" s="1113">
        <v>1190</v>
      </c>
      <c r="D58" s="1113">
        <f t="shared" si="48"/>
        <v>892.5</v>
      </c>
      <c r="E58" s="1117">
        <v>0.8</v>
      </c>
      <c r="F58" s="1113">
        <f t="shared" si="52"/>
        <v>714</v>
      </c>
      <c r="G58" s="1113">
        <f t="shared" si="50"/>
        <v>172</v>
      </c>
      <c r="H58" s="1114">
        <f t="shared" si="53"/>
        <v>886</v>
      </c>
      <c r="I58" s="564">
        <v>886.00260000000003</v>
      </c>
    </row>
    <row r="59" spans="1:9" ht="19.899999999999999" customHeight="1" x14ac:dyDescent="0.25">
      <c r="A59" s="1647" t="s">
        <v>2423</v>
      </c>
      <c r="B59" s="1652">
        <f>15/20</f>
        <v>0.75</v>
      </c>
      <c r="C59" s="1113">
        <v>899</v>
      </c>
      <c r="D59" s="1113">
        <f t="shared" si="48"/>
        <v>674.25</v>
      </c>
      <c r="E59" s="1117">
        <v>0.8</v>
      </c>
      <c r="F59" s="1113">
        <f t="shared" si="52"/>
        <v>539.4</v>
      </c>
      <c r="G59" s="1113">
        <f t="shared" si="50"/>
        <v>129.94</v>
      </c>
      <c r="H59" s="1114">
        <f t="shared" si="53"/>
        <v>669.33999999999992</v>
      </c>
      <c r="I59" s="564">
        <v>669.34145999999998</v>
      </c>
    </row>
    <row r="60" spans="1:9" ht="45.6" customHeight="1" x14ac:dyDescent="0.25">
      <c r="A60" s="1614" t="s">
        <v>2440</v>
      </c>
      <c r="B60" s="268">
        <f>SUM(B61:B86)</f>
        <v>17</v>
      </c>
      <c r="C60" s="1011"/>
      <c r="D60" s="1011"/>
      <c r="E60" s="1011"/>
      <c r="F60" s="1011">
        <f t="shared" ref="F60:H60" si="55">SUM(F61:F86)</f>
        <v>14864.2</v>
      </c>
      <c r="G60" s="1011">
        <f t="shared" si="55"/>
        <v>3480.7500000000009</v>
      </c>
      <c r="H60" s="1012">
        <f t="shared" si="55"/>
        <v>18344.950000000004</v>
      </c>
    </row>
    <row r="61" spans="1:9" ht="15.6" customHeight="1" x14ac:dyDescent="0.25">
      <c r="A61" s="1648" t="s">
        <v>2418</v>
      </c>
      <c r="B61" s="1652">
        <f>13/20</f>
        <v>0.65</v>
      </c>
      <c r="C61" s="1113">
        <v>1190</v>
      </c>
      <c r="D61" s="1113">
        <f t="shared" ref="D61:D86" si="56">SUM(B61*C61)</f>
        <v>773.5</v>
      </c>
      <c r="E61" s="1117">
        <v>0.8</v>
      </c>
      <c r="F61" s="1113">
        <f t="shared" ref="F61:F62" si="57">ROUND(D61*E61,2)</f>
        <v>618.79999999999995</v>
      </c>
      <c r="G61" s="1113">
        <f t="shared" si="50"/>
        <v>149.07</v>
      </c>
      <c r="H61" s="1114">
        <f t="shared" ref="H61:H62" si="58">SUM(F61:G61)</f>
        <v>767.86999999999989</v>
      </c>
      <c r="I61" s="564">
        <v>767.86892000000012</v>
      </c>
    </row>
    <row r="62" spans="1:9" ht="15.6" customHeight="1" x14ac:dyDescent="0.25">
      <c r="A62" s="1648" t="s">
        <v>2419</v>
      </c>
      <c r="B62" s="1652">
        <f>15/20</f>
        <v>0.75</v>
      </c>
      <c r="C62" s="1113">
        <v>1155</v>
      </c>
      <c r="D62" s="1113">
        <f t="shared" si="56"/>
        <v>866.25</v>
      </c>
      <c r="E62" s="1117">
        <v>0.8</v>
      </c>
      <c r="F62" s="1113">
        <f t="shared" si="57"/>
        <v>693</v>
      </c>
      <c r="G62" s="1113">
        <f t="shared" si="50"/>
        <v>166.94</v>
      </c>
      <c r="H62" s="1114">
        <f t="shared" si="58"/>
        <v>859.94</v>
      </c>
      <c r="I62" s="564">
        <v>859.94370000000004</v>
      </c>
    </row>
    <row r="63" spans="1:9" ht="15.6" customHeight="1" x14ac:dyDescent="0.25">
      <c r="A63" s="1648" t="s">
        <v>2419</v>
      </c>
      <c r="B63" s="1652">
        <f>14/20</f>
        <v>0.7</v>
      </c>
      <c r="C63" s="1113">
        <v>1155</v>
      </c>
      <c r="D63" s="1113">
        <f t="shared" si="56"/>
        <v>808.5</v>
      </c>
      <c r="E63" s="1117">
        <v>0.8</v>
      </c>
      <c r="F63" s="1113">
        <f>ROUND(D63*E63,2)</f>
        <v>646.79999999999995</v>
      </c>
      <c r="G63" s="1113">
        <f>ROUND(F63*0.2131,2)</f>
        <v>137.83000000000001</v>
      </c>
      <c r="H63" s="1114">
        <f>SUM(F63:G63)</f>
        <v>784.63</v>
      </c>
      <c r="I63" s="564">
        <v>784.63308000000006</v>
      </c>
    </row>
    <row r="64" spans="1:9" ht="15.6" customHeight="1" x14ac:dyDescent="0.25">
      <c r="A64" s="1648" t="s">
        <v>2420</v>
      </c>
      <c r="B64" s="1652">
        <f>15/20</f>
        <v>0.75</v>
      </c>
      <c r="C64" s="1113">
        <v>990</v>
      </c>
      <c r="D64" s="1113">
        <f t="shared" si="56"/>
        <v>742.5</v>
      </c>
      <c r="E64" s="1117">
        <v>0.8</v>
      </c>
      <c r="F64" s="1113">
        <f>ROUND(D64*E64,2)</f>
        <v>594</v>
      </c>
      <c r="G64" s="1113">
        <f>ROUND(F64*0.2131,2)</f>
        <v>126.58</v>
      </c>
      <c r="H64" s="1114">
        <f>SUM(F64:G64)</f>
        <v>720.58</v>
      </c>
      <c r="I64" s="564">
        <v>720.58140000000003</v>
      </c>
    </row>
    <row r="65" spans="1:9" ht="15.6" customHeight="1" x14ac:dyDescent="0.25">
      <c r="A65" s="1648" t="s">
        <v>2420</v>
      </c>
      <c r="B65" s="1652">
        <f t="shared" ref="B65:B67" si="59">15/20</f>
        <v>0.75</v>
      </c>
      <c r="C65" s="1113">
        <v>990</v>
      </c>
      <c r="D65" s="1113">
        <f t="shared" si="56"/>
        <v>742.5</v>
      </c>
      <c r="E65" s="1117">
        <v>0.8</v>
      </c>
      <c r="F65" s="1113">
        <f t="shared" ref="F65:F66" si="60">ROUND(D65*E65,2)</f>
        <v>594</v>
      </c>
      <c r="G65" s="1113">
        <f t="shared" ref="G65:G73" si="61">ROUND(F65*0.2409,2)</f>
        <v>143.09</v>
      </c>
      <c r="H65" s="1114">
        <f t="shared" ref="H65:H66" si="62">SUM(F65:G65)</f>
        <v>737.09</v>
      </c>
      <c r="I65" s="564">
        <v>737.09460000000001</v>
      </c>
    </row>
    <row r="66" spans="1:9" ht="15.6" customHeight="1" x14ac:dyDescent="0.25">
      <c r="A66" s="1648" t="s">
        <v>2418</v>
      </c>
      <c r="B66" s="1652">
        <f t="shared" si="59"/>
        <v>0.75</v>
      </c>
      <c r="C66" s="1113">
        <v>1190</v>
      </c>
      <c r="D66" s="1113">
        <f t="shared" si="56"/>
        <v>892.5</v>
      </c>
      <c r="E66" s="1117">
        <v>0.8</v>
      </c>
      <c r="F66" s="1113">
        <f t="shared" si="60"/>
        <v>714</v>
      </c>
      <c r="G66" s="1113">
        <f t="shared" si="61"/>
        <v>172</v>
      </c>
      <c r="H66" s="1114">
        <f t="shared" si="62"/>
        <v>886</v>
      </c>
      <c r="I66" s="564">
        <v>886.00260000000003</v>
      </c>
    </row>
    <row r="67" spans="1:9" ht="15.6" customHeight="1" x14ac:dyDescent="0.25">
      <c r="A67" s="1648" t="s">
        <v>2419</v>
      </c>
      <c r="B67" s="1652">
        <f t="shared" si="59"/>
        <v>0.75</v>
      </c>
      <c r="C67" s="1113">
        <v>1155</v>
      </c>
      <c r="D67" s="1113">
        <f t="shared" si="56"/>
        <v>866.25</v>
      </c>
      <c r="E67" s="1117">
        <v>0.8</v>
      </c>
      <c r="F67" s="1113">
        <f t="shared" ref="F67:F70" si="63">ROUND(D67*E67,2)</f>
        <v>693</v>
      </c>
      <c r="G67" s="1113">
        <f t="shared" si="61"/>
        <v>166.94</v>
      </c>
      <c r="H67" s="1114">
        <f t="shared" ref="H67:H70" si="64">SUM(F67:G67)</f>
        <v>859.94</v>
      </c>
      <c r="I67" s="564">
        <v>859.94370000000004</v>
      </c>
    </row>
    <row r="68" spans="1:9" ht="15.6" customHeight="1" x14ac:dyDescent="0.25">
      <c r="A68" s="1648" t="s">
        <v>2419</v>
      </c>
      <c r="B68" s="1652">
        <f>9/20</f>
        <v>0.45</v>
      </c>
      <c r="C68" s="1113">
        <v>1155</v>
      </c>
      <c r="D68" s="1113">
        <f t="shared" si="56"/>
        <v>519.75</v>
      </c>
      <c r="E68" s="1117">
        <v>0.8</v>
      </c>
      <c r="F68" s="1113">
        <f t="shared" si="63"/>
        <v>415.8</v>
      </c>
      <c r="G68" s="1113">
        <f t="shared" si="61"/>
        <v>100.17</v>
      </c>
      <c r="H68" s="1114">
        <f t="shared" si="64"/>
        <v>515.97</v>
      </c>
      <c r="I68" s="564">
        <v>515.96622000000002</v>
      </c>
    </row>
    <row r="69" spans="1:9" ht="15.6" customHeight="1" x14ac:dyDescent="0.25">
      <c r="A69" s="1648" t="s">
        <v>2420</v>
      </c>
      <c r="B69" s="1652">
        <f>15/20</f>
        <v>0.75</v>
      </c>
      <c r="C69" s="1113">
        <v>990</v>
      </c>
      <c r="D69" s="1113">
        <f t="shared" si="56"/>
        <v>742.5</v>
      </c>
      <c r="E69" s="1117">
        <v>0.8</v>
      </c>
      <c r="F69" s="1113">
        <f t="shared" si="63"/>
        <v>594</v>
      </c>
      <c r="G69" s="1113">
        <f t="shared" si="61"/>
        <v>143.09</v>
      </c>
      <c r="H69" s="1114">
        <f t="shared" si="64"/>
        <v>737.09</v>
      </c>
      <c r="I69" s="564">
        <v>737.09460000000001</v>
      </c>
    </row>
    <row r="70" spans="1:9" ht="15.6" customHeight="1" x14ac:dyDescent="0.25">
      <c r="A70" s="1648" t="s">
        <v>2420</v>
      </c>
      <c r="B70" s="1652">
        <f t="shared" ref="B70:B72" si="65">15/20</f>
        <v>0.75</v>
      </c>
      <c r="C70" s="1113">
        <v>990</v>
      </c>
      <c r="D70" s="1113">
        <f t="shared" si="56"/>
        <v>742.5</v>
      </c>
      <c r="E70" s="1117">
        <v>0.8</v>
      </c>
      <c r="F70" s="1113">
        <f t="shared" si="63"/>
        <v>594</v>
      </c>
      <c r="G70" s="1113">
        <f t="shared" si="61"/>
        <v>143.09</v>
      </c>
      <c r="H70" s="1114">
        <f t="shared" si="64"/>
        <v>737.09</v>
      </c>
      <c r="I70" s="564">
        <v>737.09460000000001</v>
      </c>
    </row>
    <row r="71" spans="1:9" ht="15.6" customHeight="1" x14ac:dyDescent="0.25">
      <c r="A71" s="1648" t="s">
        <v>2418</v>
      </c>
      <c r="B71" s="1652">
        <f t="shared" si="65"/>
        <v>0.75</v>
      </c>
      <c r="C71" s="1113">
        <v>1190</v>
      </c>
      <c r="D71" s="1113">
        <f t="shared" si="56"/>
        <v>892.5</v>
      </c>
      <c r="E71" s="1117">
        <v>0.8</v>
      </c>
      <c r="F71" s="1113">
        <f>ROUND(D71*E71,2)</f>
        <v>714</v>
      </c>
      <c r="G71" s="1113">
        <f>ROUND(F71*0.2131,2)</f>
        <v>152.15</v>
      </c>
      <c r="H71" s="1114">
        <f>SUM(F71:G71)</f>
        <v>866.15</v>
      </c>
      <c r="I71" s="564">
        <v>866.15340000000003</v>
      </c>
    </row>
    <row r="72" spans="1:9" ht="15.6" customHeight="1" x14ac:dyDescent="0.25">
      <c r="A72" s="1648" t="s">
        <v>2419</v>
      </c>
      <c r="B72" s="1652">
        <f t="shared" si="65"/>
        <v>0.75</v>
      </c>
      <c r="C72" s="1113">
        <v>1155</v>
      </c>
      <c r="D72" s="1113">
        <f t="shared" si="56"/>
        <v>866.25</v>
      </c>
      <c r="E72" s="1117">
        <v>0.8</v>
      </c>
      <c r="F72" s="1113">
        <f t="shared" ref="F72:F73" si="66">ROUND(D72*E72,2)</f>
        <v>693</v>
      </c>
      <c r="G72" s="1113">
        <f t="shared" si="61"/>
        <v>166.94</v>
      </c>
      <c r="H72" s="1114">
        <f t="shared" ref="H72:H73" si="67">SUM(F72:G72)</f>
        <v>859.94</v>
      </c>
      <c r="I72" s="564">
        <v>859.94370000000004</v>
      </c>
    </row>
    <row r="73" spans="1:9" ht="15.6" customHeight="1" x14ac:dyDescent="0.25">
      <c r="A73" s="1648" t="s">
        <v>2420</v>
      </c>
      <c r="B73" s="1652">
        <f>7/20</f>
        <v>0.35</v>
      </c>
      <c r="C73" s="1113">
        <v>990</v>
      </c>
      <c r="D73" s="1113">
        <f t="shared" si="56"/>
        <v>346.5</v>
      </c>
      <c r="E73" s="1117">
        <v>0.8</v>
      </c>
      <c r="F73" s="1113">
        <f t="shared" si="66"/>
        <v>277.2</v>
      </c>
      <c r="G73" s="1113">
        <f t="shared" si="61"/>
        <v>66.78</v>
      </c>
      <c r="H73" s="1114">
        <f t="shared" si="67"/>
        <v>343.98</v>
      </c>
      <c r="I73" s="564">
        <v>343.97748000000001</v>
      </c>
    </row>
    <row r="74" spans="1:9" ht="15.6" customHeight="1" x14ac:dyDescent="0.25">
      <c r="A74" s="1648" t="s">
        <v>2418</v>
      </c>
      <c r="B74" s="1652">
        <f>15/20</f>
        <v>0.75</v>
      </c>
      <c r="C74" s="1113">
        <v>1190</v>
      </c>
      <c r="D74" s="1113">
        <f t="shared" si="56"/>
        <v>892.5</v>
      </c>
      <c r="E74" s="1117">
        <v>0.8</v>
      </c>
      <c r="F74" s="1113">
        <f>ROUND(D74*E74,2)</f>
        <v>714</v>
      </c>
      <c r="G74" s="1113">
        <f>ROUND(F74*0.2131,2)</f>
        <v>152.15</v>
      </c>
      <c r="H74" s="1114">
        <f>SUM(F74:G74)</f>
        <v>866.15</v>
      </c>
      <c r="I74" s="564">
        <v>866.15340000000003</v>
      </c>
    </row>
    <row r="75" spans="1:9" ht="15.6" customHeight="1" x14ac:dyDescent="0.25">
      <c r="A75" s="1648" t="s">
        <v>2420</v>
      </c>
      <c r="B75" s="1652">
        <f t="shared" ref="B75:B77" si="68">15/20</f>
        <v>0.75</v>
      </c>
      <c r="C75" s="1113">
        <v>990</v>
      </c>
      <c r="D75" s="1113">
        <f t="shared" si="56"/>
        <v>742.5</v>
      </c>
      <c r="E75" s="1117">
        <v>0.8</v>
      </c>
      <c r="F75" s="1113">
        <f>ROUND(D75*E75,2)</f>
        <v>594</v>
      </c>
      <c r="G75" s="1113">
        <f>ROUND(F75*0.2131,2)</f>
        <v>126.58</v>
      </c>
      <c r="H75" s="1114">
        <f>SUM(F75:G75)</f>
        <v>720.58</v>
      </c>
      <c r="I75" s="564">
        <v>720.58140000000003</v>
      </c>
    </row>
    <row r="76" spans="1:9" ht="15.6" customHeight="1" x14ac:dyDescent="0.25">
      <c r="A76" s="1648" t="s">
        <v>2418</v>
      </c>
      <c r="B76" s="1652">
        <f t="shared" si="68"/>
        <v>0.75</v>
      </c>
      <c r="C76" s="1113">
        <v>1190</v>
      </c>
      <c r="D76" s="1113">
        <f t="shared" si="56"/>
        <v>892.5</v>
      </c>
      <c r="E76" s="1117">
        <v>0.8</v>
      </c>
      <c r="F76" s="1113">
        <f t="shared" ref="F76:F79" si="69">ROUND(D76*E76,2)</f>
        <v>714</v>
      </c>
      <c r="G76" s="1113">
        <f t="shared" ref="G76:G79" si="70">ROUND(F76*0.2409,2)</f>
        <v>172</v>
      </c>
      <c r="H76" s="1114">
        <f t="shared" ref="H76:H79" si="71">SUM(F76:G76)</f>
        <v>886</v>
      </c>
      <c r="I76" s="564">
        <v>886.00260000000003</v>
      </c>
    </row>
    <row r="77" spans="1:9" ht="15.6" customHeight="1" x14ac:dyDescent="0.25">
      <c r="A77" s="1648" t="s">
        <v>2419</v>
      </c>
      <c r="B77" s="1652">
        <f t="shared" si="68"/>
        <v>0.75</v>
      </c>
      <c r="C77" s="1113">
        <v>1155</v>
      </c>
      <c r="D77" s="1113">
        <f t="shared" si="56"/>
        <v>866.25</v>
      </c>
      <c r="E77" s="1117">
        <v>0.8</v>
      </c>
      <c r="F77" s="1113">
        <f t="shared" si="69"/>
        <v>693</v>
      </c>
      <c r="G77" s="1113">
        <f t="shared" si="70"/>
        <v>166.94</v>
      </c>
      <c r="H77" s="1114">
        <f t="shared" si="71"/>
        <v>859.94</v>
      </c>
      <c r="I77" s="564">
        <v>859.94370000000004</v>
      </c>
    </row>
    <row r="78" spans="1:9" ht="15.6" customHeight="1" x14ac:dyDescent="0.25">
      <c r="A78" s="1648" t="s">
        <v>2420</v>
      </c>
      <c r="B78" s="1652">
        <f>7/20</f>
        <v>0.35</v>
      </c>
      <c r="C78" s="1113">
        <v>990</v>
      </c>
      <c r="D78" s="1113">
        <f t="shared" si="56"/>
        <v>346.5</v>
      </c>
      <c r="E78" s="1117">
        <v>0.8</v>
      </c>
      <c r="F78" s="1113">
        <f t="shared" si="69"/>
        <v>277.2</v>
      </c>
      <c r="G78" s="1113">
        <f t="shared" si="70"/>
        <v>66.78</v>
      </c>
      <c r="H78" s="1114">
        <f t="shared" si="71"/>
        <v>343.98</v>
      </c>
      <c r="I78" s="564">
        <v>343.97748000000001</v>
      </c>
    </row>
    <row r="79" spans="1:9" ht="15.6" customHeight="1" x14ac:dyDescent="0.25">
      <c r="A79" s="1648" t="s">
        <v>2424</v>
      </c>
      <c r="B79" s="1652">
        <f>15/20</f>
        <v>0.75</v>
      </c>
      <c r="C79" s="1113">
        <v>990</v>
      </c>
      <c r="D79" s="1113">
        <f t="shared" si="56"/>
        <v>742.5</v>
      </c>
      <c r="E79" s="1117">
        <v>0.8</v>
      </c>
      <c r="F79" s="1113">
        <f t="shared" si="69"/>
        <v>594</v>
      </c>
      <c r="G79" s="1113">
        <f t="shared" si="70"/>
        <v>143.09</v>
      </c>
      <c r="H79" s="1114">
        <f t="shared" si="71"/>
        <v>737.09</v>
      </c>
      <c r="I79" s="564">
        <v>737.09460000000001</v>
      </c>
    </row>
    <row r="80" spans="1:9" ht="15.6" customHeight="1" x14ac:dyDescent="0.25">
      <c r="A80" s="1648" t="s">
        <v>2425</v>
      </c>
      <c r="B80" s="1652">
        <f>7/20</f>
        <v>0.35</v>
      </c>
      <c r="C80" s="1113">
        <v>1190</v>
      </c>
      <c r="D80" s="1113">
        <f t="shared" si="56"/>
        <v>416.5</v>
      </c>
      <c r="E80" s="1117">
        <v>0.8</v>
      </c>
      <c r="F80" s="1113">
        <f>ROUND(D80*E80,2)</f>
        <v>333.2</v>
      </c>
      <c r="G80" s="1113">
        <f>ROUND(F80*0.2131,2)</f>
        <v>71</v>
      </c>
      <c r="H80" s="1114">
        <f>SUM(F80:G80)</f>
        <v>404.2</v>
      </c>
      <c r="I80" s="564">
        <v>404.20492000000007</v>
      </c>
    </row>
    <row r="81" spans="1:9" ht="15.6" customHeight="1" x14ac:dyDescent="0.25">
      <c r="A81" s="1648" t="s">
        <v>2420</v>
      </c>
      <c r="B81" s="1652">
        <f>14/20</f>
        <v>0.7</v>
      </c>
      <c r="C81" s="1113">
        <v>990</v>
      </c>
      <c r="D81" s="1113">
        <f t="shared" si="56"/>
        <v>693</v>
      </c>
      <c r="E81" s="1117">
        <v>0.8</v>
      </c>
      <c r="F81" s="1113">
        <f t="shared" ref="F81:F82" si="72">ROUND(D81*E81,2)</f>
        <v>554.4</v>
      </c>
      <c r="G81" s="1113">
        <f t="shared" ref="G81:G88" si="73">ROUND(F81*0.2409,2)</f>
        <v>133.55000000000001</v>
      </c>
      <c r="H81" s="1114">
        <f t="shared" ref="H81:H82" si="74">SUM(F81:G81)</f>
        <v>687.95</v>
      </c>
      <c r="I81" s="564">
        <v>687.95496000000003</v>
      </c>
    </row>
    <row r="82" spans="1:9" ht="15.6" customHeight="1" x14ac:dyDescent="0.25">
      <c r="A82" s="1648" t="s">
        <v>2420</v>
      </c>
      <c r="B82" s="1652">
        <f>14/20</f>
        <v>0.7</v>
      </c>
      <c r="C82" s="1113">
        <v>990</v>
      </c>
      <c r="D82" s="1113">
        <f t="shared" si="56"/>
        <v>693</v>
      </c>
      <c r="E82" s="1117">
        <v>0.8</v>
      </c>
      <c r="F82" s="1113">
        <f t="shared" si="72"/>
        <v>554.4</v>
      </c>
      <c r="G82" s="1113">
        <f t="shared" si="73"/>
        <v>133.55000000000001</v>
      </c>
      <c r="H82" s="1114">
        <f t="shared" si="74"/>
        <v>687.95</v>
      </c>
      <c r="I82" s="564">
        <v>687.95496000000003</v>
      </c>
    </row>
    <row r="83" spans="1:9" ht="15.6" customHeight="1" x14ac:dyDescent="0.25">
      <c r="A83" s="1648" t="s">
        <v>2418</v>
      </c>
      <c r="B83" s="1652">
        <f>15/20</f>
        <v>0.75</v>
      </c>
      <c r="C83" s="1113">
        <v>1190</v>
      </c>
      <c r="D83" s="1113">
        <f t="shared" si="56"/>
        <v>892.5</v>
      </c>
      <c r="E83" s="1117">
        <v>0.8</v>
      </c>
      <c r="F83" s="1113">
        <f t="shared" ref="F83:F86" si="75">ROUND(D83*E83,2)</f>
        <v>714</v>
      </c>
      <c r="G83" s="1113">
        <f t="shared" si="73"/>
        <v>172</v>
      </c>
      <c r="H83" s="1114">
        <f t="shared" ref="H83:H86" si="76">SUM(F83:G83)</f>
        <v>886</v>
      </c>
      <c r="I83" s="564">
        <v>886.00260000000003</v>
      </c>
    </row>
    <row r="84" spans="1:9" ht="15.6" customHeight="1" x14ac:dyDescent="0.25">
      <c r="A84" s="1648" t="s">
        <v>2419</v>
      </c>
      <c r="B84" s="1652">
        <f>14/20</f>
        <v>0.7</v>
      </c>
      <c r="C84" s="1113">
        <v>1155</v>
      </c>
      <c r="D84" s="1113">
        <f t="shared" si="56"/>
        <v>808.5</v>
      </c>
      <c r="E84" s="1117">
        <v>0.8</v>
      </c>
      <c r="F84" s="1113">
        <f t="shared" si="75"/>
        <v>646.79999999999995</v>
      </c>
      <c r="G84" s="1113">
        <f t="shared" si="73"/>
        <v>155.81</v>
      </c>
      <c r="H84" s="1114">
        <f t="shared" si="76"/>
        <v>802.6099999999999</v>
      </c>
      <c r="I84" s="564">
        <v>802.61412000000007</v>
      </c>
    </row>
    <row r="85" spans="1:9" ht="15.6" customHeight="1" x14ac:dyDescent="0.25">
      <c r="A85" s="1648" t="s">
        <v>2420</v>
      </c>
      <c r="B85" s="1652">
        <f>15/20</f>
        <v>0.75</v>
      </c>
      <c r="C85" s="1113">
        <v>990</v>
      </c>
      <c r="D85" s="1113">
        <f t="shared" si="56"/>
        <v>742.5</v>
      </c>
      <c r="E85" s="1117">
        <v>0.8</v>
      </c>
      <c r="F85" s="1113">
        <f t="shared" si="75"/>
        <v>594</v>
      </c>
      <c r="G85" s="1113">
        <f t="shared" si="73"/>
        <v>143.09</v>
      </c>
      <c r="H85" s="1114">
        <f t="shared" si="76"/>
        <v>737.09</v>
      </c>
      <c r="I85" s="564">
        <v>737.09460000000001</v>
      </c>
    </row>
    <row r="86" spans="1:9" ht="15.6" customHeight="1" x14ac:dyDescent="0.25">
      <c r="A86" s="1648" t="s">
        <v>2420</v>
      </c>
      <c r="B86" s="1652">
        <f>1/20</f>
        <v>0.05</v>
      </c>
      <c r="C86" s="1113">
        <v>990</v>
      </c>
      <c r="D86" s="1113">
        <f t="shared" si="56"/>
        <v>49.5</v>
      </c>
      <c r="E86" s="1117">
        <v>0.8</v>
      </c>
      <c r="F86" s="1113">
        <f t="shared" si="75"/>
        <v>39.6</v>
      </c>
      <c r="G86" s="1113">
        <f t="shared" si="73"/>
        <v>9.5399999999999991</v>
      </c>
      <c r="H86" s="1114">
        <f t="shared" si="76"/>
        <v>49.14</v>
      </c>
      <c r="I86" s="564">
        <v>49.13964</v>
      </c>
    </row>
    <row r="87" spans="1:9" ht="33" x14ac:dyDescent="0.25">
      <c r="A87" s="1614" t="s">
        <v>2441</v>
      </c>
      <c r="B87" s="268">
        <f t="shared" ref="B87:H87" si="77">B88</f>
        <v>0.75</v>
      </c>
      <c r="C87" s="1011"/>
      <c r="D87" s="1011"/>
      <c r="E87" s="1011"/>
      <c r="F87" s="1011">
        <f t="shared" si="77"/>
        <v>988.2</v>
      </c>
      <c r="G87" s="1011">
        <f t="shared" si="77"/>
        <v>238.06</v>
      </c>
      <c r="H87" s="1012">
        <f t="shared" si="77"/>
        <v>1226.26</v>
      </c>
    </row>
    <row r="88" spans="1:9" ht="17.45" customHeight="1" x14ac:dyDescent="0.25">
      <c r="A88" s="60" t="s">
        <v>2426</v>
      </c>
      <c r="B88" s="1652">
        <f>15/20</f>
        <v>0.75</v>
      </c>
      <c r="C88" s="1113">
        <v>1647</v>
      </c>
      <c r="D88" s="1113">
        <f>SUM(B88*C88)</f>
        <v>1235.25</v>
      </c>
      <c r="E88" s="1117">
        <v>0.8</v>
      </c>
      <c r="F88" s="1113">
        <f t="shared" ref="F88" si="78">ROUND(D88*E88,2)</f>
        <v>988.2</v>
      </c>
      <c r="G88" s="1113">
        <f t="shared" si="73"/>
        <v>238.06</v>
      </c>
      <c r="H88" s="1114">
        <f t="shared" ref="H88" si="79">SUM(F88:G88)</f>
        <v>1226.26</v>
      </c>
    </row>
    <row r="89" spans="1:9" ht="49.5" x14ac:dyDescent="0.25">
      <c r="A89" s="1614" t="s">
        <v>2442</v>
      </c>
      <c r="B89" s="268">
        <f>SUM(B90:B94)</f>
        <v>3.75</v>
      </c>
      <c r="C89" s="1011"/>
      <c r="D89" s="1011"/>
      <c r="E89" s="1011"/>
      <c r="F89" s="1011">
        <f t="shared" ref="F89:H89" si="80">SUM(F90:F94)</f>
        <v>1364.4099999999999</v>
      </c>
      <c r="G89" s="1011">
        <f t="shared" si="80"/>
        <v>320.03999999999996</v>
      </c>
      <c r="H89" s="1012">
        <f t="shared" si="80"/>
        <v>1684.4499999999998</v>
      </c>
    </row>
    <row r="90" spans="1:9" x14ac:dyDescent="0.25">
      <c r="A90" s="1649" t="s">
        <v>201</v>
      </c>
      <c r="B90" s="1652">
        <f>15/20</f>
        <v>0.75</v>
      </c>
      <c r="C90" s="1113">
        <v>1382</v>
      </c>
      <c r="D90" s="1113">
        <f t="shared" ref="D90" si="81">SUM(B90*C90)</f>
        <v>1036.5</v>
      </c>
      <c r="E90" s="1117">
        <v>0.3</v>
      </c>
      <c r="F90" s="1113">
        <f>ROUND(D90*E90,2)</f>
        <v>310.95</v>
      </c>
      <c r="G90" s="1113">
        <f>ROUND(F90*0.2131,2)</f>
        <v>66.260000000000005</v>
      </c>
      <c r="H90" s="1114">
        <f>SUM(F90:G90)</f>
        <v>377.21</v>
      </c>
      <c r="I90" s="564">
        <v>377.21344499999998</v>
      </c>
    </row>
    <row r="91" spans="1:9" x14ac:dyDescent="0.25">
      <c r="A91" s="1649" t="s">
        <v>2422</v>
      </c>
      <c r="B91" s="1652">
        <f t="shared" ref="B91:B94" si="82">15/20</f>
        <v>0.75</v>
      </c>
      <c r="C91" s="1113">
        <v>1190</v>
      </c>
      <c r="D91" s="1113">
        <f>SUM(B91*C91)</f>
        <v>892.5</v>
      </c>
      <c r="E91" s="1117">
        <v>0.3</v>
      </c>
      <c r="F91" s="1113">
        <f t="shared" ref="F91:F94" si="83">ROUND(D91*E91,2)</f>
        <v>267.75</v>
      </c>
      <c r="G91" s="1113">
        <f t="shared" ref="G91:G105" si="84">ROUND(F91*0.2409,2)</f>
        <v>64.5</v>
      </c>
      <c r="H91" s="1114">
        <f t="shared" ref="H91:H94" si="85">SUM(F91:G91)</f>
        <v>332.25</v>
      </c>
      <c r="I91" s="564">
        <v>332.25097499999998</v>
      </c>
    </row>
    <row r="92" spans="1:9" x14ac:dyDescent="0.25">
      <c r="A92" s="1649" t="s">
        <v>2422</v>
      </c>
      <c r="B92" s="1652">
        <f t="shared" si="82"/>
        <v>0.75</v>
      </c>
      <c r="C92" s="1113">
        <v>1287</v>
      </c>
      <c r="D92" s="1113">
        <f>SUM(B92*C92)</f>
        <v>965.25</v>
      </c>
      <c r="E92" s="1117">
        <v>0.3</v>
      </c>
      <c r="F92" s="1113">
        <f t="shared" si="83"/>
        <v>289.58</v>
      </c>
      <c r="G92" s="1113">
        <f t="shared" si="84"/>
        <v>69.760000000000005</v>
      </c>
      <c r="H92" s="1114">
        <f t="shared" si="85"/>
        <v>359.34</v>
      </c>
      <c r="I92" s="564">
        <v>359.33361749999995</v>
      </c>
    </row>
    <row r="93" spans="1:9" x14ac:dyDescent="0.25">
      <c r="A93" s="1649" t="s">
        <v>2422</v>
      </c>
      <c r="B93" s="1652">
        <f t="shared" si="82"/>
        <v>0.75</v>
      </c>
      <c r="C93" s="1113">
        <v>1190</v>
      </c>
      <c r="D93" s="1113">
        <f t="shared" ref="D93:D94" si="86">SUM(B93*C93)</f>
        <v>892.5</v>
      </c>
      <c r="E93" s="1117">
        <v>0.3</v>
      </c>
      <c r="F93" s="1113">
        <f t="shared" si="83"/>
        <v>267.75</v>
      </c>
      <c r="G93" s="1113">
        <f t="shared" si="84"/>
        <v>64.5</v>
      </c>
      <c r="H93" s="1114">
        <f t="shared" si="85"/>
        <v>332.25</v>
      </c>
      <c r="I93" s="564">
        <v>332.25097499999998</v>
      </c>
    </row>
    <row r="94" spans="1:9" x14ac:dyDescent="0.25">
      <c r="A94" s="1649" t="s">
        <v>2422</v>
      </c>
      <c r="B94" s="1652">
        <f t="shared" si="82"/>
        <v>0.75</v>
      </c>
      <c r="C94" s="1113">
        <v>1015</v>
      </c>
      <c r="D94" s="1113">
        <f t="shared" si="86"/>
        <v>761.25</v>
      </c>
      <c r="E94" s="1117">
        <v>0.3</v>
      </c>
      <c r="F94" s="1113">
        <f t="shared" si="83"/>
        <v>228.38</v>
      </c>
      <c r="G94" s="1113">
        <f t="shared" si="84"/>
        <v>55.02</v>
      </c>
      <c r="H94" s="1114">
        <f t="shared" si="85"/>
        <v>283.39999999999998</v>
      </c>
      <c r="I94" s="564">
        <v>283.39053749999999</v>
      </c>
    </row>
    <row r="95" spans="1:9" ht="49.5" x14ac:dyDescent="0.25">
      <c r="A95" s="1655" t="s">
        <v>2443</v>
      </c>
      <c r="B95" s="268">
        <f>SUM(B96:B101)</f>
        <v>4.45</v>
      </c>
      <c r="C95" s="1011"/>
      <c r="D95" s="1011"/>
      <c r="E95" s="1011"/>
      <c r="F95" s="1011">
        <f t="shared" ref="F95:H95" si="87">SUM(F96:F101)</f>
        <v>2150.1</v>
      </c>
      <c r="G95" s="1011">
        <f t="shared" si="87"/>
        <v>517.95000000000005</v>
      </c>
      <c r="H95" s="1012">
        <f t="shared" si="87"/>
        <v>2668.0499999999997</v>
      </c>
    </row>
    <row r="96" spans="1:9" x14ac:dyDescent="0.25">
      <c r="A96" s="1649" t="s">
        <v>201</v>
      </c>
      <c r="B96" s="1652">
        <f>15/20</f>
        <v>0.75</v>
      </c>
      <c r="C96" s="1113">
        <v>1382</v>
      </c>
      <c r="D96" s="1113">
        <f t="shared" ref="D96:D101" si="88">SUM(B96*C96)</f>
        <v>1036.5</v>
      </c>
      <c r="E96" s="1117">
        <v>0.8</v>
      </c>
      <c r="F96" s="1113">
        <f t="shared" ref="F96" si="89">ROUND(D96*E96,2)</f>
        <v>829.2</v>
      </c>
      <c r="G96" s="1113">
        <f t="shared" si="84"/>
        <v>199.75</v>
      </c>
      <c r="H96" s="1114">
        <f t="shared" ref="H96" si="90">SUM(F96:G96)</f>
        <v>1028.95</v>
      </c>
      <c r="I96" s="564">
        <v>1028.9542800000002</v>
      </c>
    </row>
    <row r="97" spans="1:9" x14ac:dyDescent="0.25">
      <c r="A97" s="1648" t="s">
        <v>2427</v>
      </c>
      <c r="B97" s="1652">
        <f t="shared" ref="B97:B100" si="91">15/20</f>
        <v>0.75</v>
      </c>
      <c r="C97" s="1113">
        <v>1190</v>
      </c>
      <c r="D97" s="1113">
        <f t="shared" si="88"/>
        <v>892.5</v>
      </c>
      <c r="E97" s="1117">
        <v>0.3</v>
      </c>
      <c r="F97" s="1113">
        <f t="shared" ref="F97:F101" si="92">ROUND(D97*E97,2)</f>
        <v>267.75</v>
      </c>
      <c r="G97" s="1113">
        <f t="shared" si="84"/>
        <v>64.5</v>
      </c>
      <c r="H97" s="1114">
        <f t="shared" ref="H97:H101" si="93">SUM(F97:G97)</f>
        <v>332.25</v>
      </c>
      <c r="I97" s="564">
        <v>332.25097499999998</v>
      </c>
    </row>
    <row r="98" spans="1:9" x14ac:dyDescent="0.25">
      <c r="A98" s="1648" t="s">
        <v>2427</v>
      </c>
      <c r="B98" s="1652">
        <f t="shared" si="91"/>
        <v>0.75</v>
      </c>
      <c r="C98" s="1113">
        <v>1190</v>
      </c>
      <c r="D98" s="1113">
        <f t="shared" si="88"/>
        <v>892.5</v>
      </c>
      <c r="E98" s="1117">
        <v>0.3</v>
      </c>
      <c r="F98" s="1113">
        <f t="shared" si="92"/>
        <v>267.75</v>
      </c>
      <c r="G98" s="1113">
        <f t="shared" si="84"/>
        <v>64.5</v>
      </c>
      <c r="H98" s="1114">
        <f t="shared" si="93"/>
        <v>332.25</v>
      </c>
      <c r="I98" s="564">
        <v>332.25097499999998</v>
      </c>
    </row>
    <row r="99" spans="1:9" x14ac:dyDescent="0.25">
      <c r="A99" s="1648" t="s">
        <v>2427</v>
      </c>
      <c r="B99" s="1652">
        <f t="shared" si="91"/>
        <v>0.75</v>
      </c>
      <c r="C99" s="1113">
        <v>1190</v>
      </c>
      <c r="D99" s="1113">
        <f t="shared" si="88"/>
        <v>892.5</v>
      </c>
      <c r="E99" s="1117">
        <v>0.3</v>
      </c>
      <c r="F99" s="1113">
        <f t="shared" si="92"/>
        <v>267.75</v>
      </c>
      <c r="G99" s="1113">
        <f t="shared" si="84"/>
        <v>64.5</v>
      </c>
      <c r="H99" s="1114">
        <f t="shared" si="93"/>
        <v>332.25</v>
      </c>
      <c r="I99" s="564">
        <v>332.25097499999998</v>
      </c>
    </row>
    <row r="100" spans="1:9" x14ac:dyDescent="0.25">
      <c r="A100" s="1648" t="s">
        <v>2427</v>
      </c>
      <c r="B100" s="1652">
        <f t="shared" si="91"/>
        <v>0.75</v>
      </c>
      <c r="C100" s="1113">
        <v>1190</v>
      </c>
      <c r="D100" s="1113">
        <f t="shared" si="88"/>
        <v>892.5</v>
      </c>
      <c r="E100" s="1117">
        <v>0.3</v>
      </c>
      <c r="F100" s="1113">
        <f t="shared" si="92"/>
        <v>267.75</v>
      </c>
      <c r="G100" s="1113">
        <f t="shared" si="84"/>
        <v>64.5</v>
      </c>
      <c r="H100" s="1114">
        <f t="shared" si="93"/>
        <v>332.25</v>
      </c>
      <c r="I100" s="564">
        <v>332.25097499999998</v>
      </c>
    </row>
    <row r="101" spans="1:9" x14ac:dyDescent="0.25">
      <c r="A101" s="1648" t="s">
        <v>2427</v>
      </c>
      <c r="B101" s="1652">
        <f>14/20</f>
        <v>0.7</v>
      </c>
      <c r="C101" s="1113">
        <v>1190</v>
      </c>
      <c r="D101" s="1113">
        <f t="shared" si="88"/>
        <v>833</v>
      </c>
      <c r="E101" s="1117">
        <v>0.3</v>
      </c>
      <c r="F101" s="1113">
        <f t="shared" si="92"/>
        <v>249.9</v>
      </c>
      <c r="G101" s="1113">
        <f t="shared" si="84"/>
        <v>60.2</v>
      </c>
      <c r="H101" s="1114">
        <f t="shared" si="93"/>
        <v>310.10000000000002</v>
      </c>
      <c r="I101" s="564">
        <v>310.10091</v>
      </c>
    </row>
    <row r="102" spans="1:9" ht="49.5" x14ac:dyDescent="0.25">
      <c r="A102" s="1614" t="s">
        <v>2444</v>
      </c>
      <c r="B102" s="268">
        <f>SUM(B103:B105)</f>
        <v>2</v>
      </c>
      <c r="C102" s="1011"/>
      <c r="D102" s="1011"/>
      <c r="E102" s="1011"/>
      <c r="F102" s="1011">
        <f>SUM(F103:F105)</f>
        <v>616.65</v>
      </c>
      <c r="G102" s="1011">
        <f>SUM(G103:G105)</f>
        <v>142.32999999999998</v>
      </c>
      <c r="H102" s="1012">
        <f>SUM(H103:H105)</f>
        <v>758.98</v>
      </c>
    </row>
    <row r="103" spans="1:9" ht="19.149999999999999" customHeight="1" x14ac:dyDescent="0.25">
      <c r="A103" s="1648" t="s">
        <v>2428</v>
      </c>
      <c r="B103" s="1652">
        <f>15/20</f>
        <v>0.75</v>
      </c>
      <c r="C103" s="1113">
        <v>1190</v>
      </c>
      <c r="D103" s="1113">
        <f t="shared" ref="D103" si="94">SUM(B103*C103)</f>
        <v>892.5</v>
      </c>
      <c r="E103" s="1117">
        <v>0.3</v>
      </c>
      <c r="F103" s="1113">
        <f t="shared" ref="F103" si="95">ROUND(D103*E103,2)</f>
        <v>267.75</v>
      </c>
      <c r="G103" s="1113">
        <f t="shared" si="84"/>
        <v>64.5</v>
      </c>
      <c r="H103" s="1114">
        <f t="shared" ref="H103" si="96">SUM(F103:G103)</f>
        <v>332.25</v>
      </c>
      <c r="I103" s="564">
        <v>332.25097499999998</v>
      </c>
    </row>
    <row r="104" spans="1:9" ht="19.149999999999999" customHeight="1" x14ac:dyDescent="0.25">
      <c r="A104" s="1648" t="s">
        <v>2428</v>
      </c>
      <c r="B104" s="1653">
        <f>15/20</f>
        <v>0.75</v>
      </c>
      <c r="C104" s="1113">
        <v>994</v>
      </c>
      <c r="D104" s="1113">
        <f t="shared" ref="D104:D105" si="97">SUM(B104*C104)</f>
        <v>745.5</v>
      </c>
      <c r="E104" s="1117">
        <v>0.3</v>
      </c>
      <c r="F104" s="1113">
        <f>ROUND(D104*E104,2)</f>
        <v>223.65</v>
      </c>
      <c r="G104" s="1113">
        <f>ROUND(F104*0.2131,2)</f>
        <v>47.66</v>
      </c>
      <c r="H104" s="1114">
        <f>SUM(F104:G104)</f>
        <v>271.31</v>
      </c>
      <c r="I104" s="564">
        <v>271.30981500000001</v>
      </c>
    </row>
    <row r="105" spans="1:9" ht="19.149999999999999" customHeight="1" x14ac:dyDescent="0.25">
      <c r="A105" s="1648" t="s">
        <v>2428</v>
      </c>
      <c r="B105" s="1652">
        <f>10/20</f>
        <v>0.5</v>
      </c>
      <c r="C105" s="1113">
        <v>835</v>
      </c>
      <c r="D105" s="1113">
        <f t="shared" si="97"/>
        <v>417.5</v>
      </c>
      <c r="E105" s="1117">
        <v>0.3</v>
      </c>
      <c r="F105" s="1113">
        <f t="shared" ref="F105" si="98">ROUND(D105*E105,2)</f>
        <v>125.25</v>
      </c>
      <c r="G105" s="1113">
        <f t="shared" si="84"/>
        <v>30.17</v>
      </c>
      <c r="H105" s="1114">
        <f t="shared" ref="H105" si="99">SUM(F105:G105)</f>
        <v>155.42000000000002</v>
      </c>
      <c r="I105" s="564">
        <v>155.42272500000001</v>
      </c>
    </row>
    <row r="106" spans="1:9" ht="55.9" customHeight="1" x14ac:dyDescent="0.25">
      <c r="A106" s="1614" t="s">
        <v>2445</v>
      </c>
      <c r="B106" s="268">
        <f>SUM(B107:B108)</f>
        <v>1.5</v>
      </c>
      <c r="C106" s="1011"/>
      <c r="D106" s="1011"/>
      <c r="E106" s="1011"/>
      <c r="F106" s="1011">
        <f>SUM(F107:F108)</f>
        <v>807.82999999999993</v>
      </c>
      <c r="G106" s="1011">
        <f>SUM(G107:G108)</f>
        <v>180.2</v>
      </c>
      <c r="H106" s="1012">
        <f>SUM(H107:H108)</f>
        <v>988.03</v>
      </c>
    </row>
    <row r="107" spans="1:9" ht="21" customHeight="1" x14ac:dyDescent="0.25">
      <c r="A107" s="60" t="s">
        <v>201</v>
      </c>
      <c r="B107" s="1652">
        <f>15/20</f>
        <v>0.75</v>
      </c>
      <c r="C107" s="1113">
        <v>1382</v>
      </c>
      <c r="D107" s="1113">
        <f t="shared" ref="D107" si="100">SUM(B107*C107)</f>
        <v>1036.5</v>
      </c>
      <c r="E107" s="1117">
        <v>0.5</v>
      </c>
      <c r="F107" s="1113">
        <f>ROUND(D107*E107,2)</f>
        <v>518.25</v>
      </c>
      <c r="G107" s="1113">
        <f>ROUND(F107*0.2131,2)</f>
        <v>110.44</v>
      </c>
      <c r="H107" s="1114">
        <f>SUM(F107:G107)</f>
        <v>628.69000000000005</v>
      </c>
      <c r="I107" s="564">
        <v>628.689075</v>
      </c>
    </row>
    <row r="108" spans="1:9" ht="21" customHeight="1" x14ac:dyDescent="0.25">
      <c r="A108" s="1648" t="s">
        <v>2427</v>
      </c>
      <c r="B108" s="1652">
        <f>15/20</f>
        <v>0.75</v>
      </c>
      <c r="C108" s="998">
        <v>1287</v>
      </c>
      <c r="D108" s="1113">
        <f t="shared" ref="D108" si="101">SUM(B108*C108)</f>
        <v>965.25</v>
      </c>
      <c r="E108" s="1117">
        <v>0.3</v>
      </c>
      <c r="F108" s="1113">
        <f t="shared" ref="F108" si="102">ROUND(D108*E108,2)</f>
        <v>289.58</v>
      </c>
      <c r="G108" s="1113">
        <f t="shared" ref="G108" si="103">ROUND(F108*0.2409,2)</f>
        <v>69.760000000000005</v>
      </c>
      <c r="H108" s="1114">
        <f t="shared" ref="H108" si="104">SUM(F108:G108)</f>
        <v>359.34</v>
      </c>
      <c r="I108" s="564">
        <v>359.33361749999995</v>
      </c>
    </row>
    <row r="109" spans="1:9" ht="54.6" customHeight="1" x14ac:dyDescent="0.25">
      <c r="A109" s="1614" t="s">
        <v>2446</v>
      </c>
      <c r="B109" s="268">
        <f t="shared" ref="B109:H109" si="105">SUM(B110:B111)</f>
        <v>1.5</v>
      </c>
      <c r="C109" s="1011"/>
      <c r="D109" s="1011"/>
      <c r="E109" s="1011"/>
      <c r="F109" s="1011">
        <f t="shared" si="105"/>
        <v>1096.95</v>
      </c>
      <c r="G109" s="1011">
        <f t="shared" si="105"/>
        <v>264.25</v>
      </c>
      <c r="H109" s="1012">
        <f t="shared" si="105"/>
        <v>1361.2</v>
      </c>
    </row>
    <row r="110" spans="1:9" ht="18.600000000000001" customHeight="1" x14ac:dyDescent="0.25">
      <c r="A110" s="1648" t="s">
        <v>201</v>
      </c>
      <c r="B110" s="1652">
        <f>15/20</f>
        <v>0.75</v>
      </c>
      <c r="C110" s="1113">
        <v>1382</v>
      </c>
      <c r="D110" s="1113">
        <f t="shared" ref="D110:D111" si="106">SUM(B110*C110)</f>
        <v>1036.5</v>
      </c>
      <c r="E110" s="1117">
        <v>0.8</v>
      </c>
      <c r="F110" s="1113">
        <f t="shared" ref="F110" si="107">ROUND(D110*E110,2)</f>
        <v>829.2</v>
      </c>
      <c r="G110" s="1113">
        <f t="shared" ref="G110:G122" si="108">ROUND(F110*0.2409,2)</f>
        <v>199.75</v>
      </c>
      <c r="H110" s="1114">
        <f t="shared" ref="H110" si="109">SUM(F110:G110)</f>
        <v>1028.95</v>
      </c>
      <c r="I110" s="564">
        <v>1028.9542800000002</v>
      </c>
    </row>
    <row r="111" spans="1:9" ht="18.600000000000001" customHeight="1" x14ac:dyDescent="0.25">
      <c r="A111" s="1648" t="s">
        <v>2429</v>
      </c>
      <c r="B111" s="1652">
        <f>15/20</f>
        <v>0.75</v>
      </c>
      <c r="C111" s="1113">
        <v>1190</v>
      </c>
      <c r="D111" s="1113">
        <f t="shared" si="106"/>
        <v>892.5</v>
      </c>
      <c r="E111" s="1117">
        <v>0.3</v>
      </c>
      <c r="F111" s="1113">
        <f t="shared" ref="F111" si="110">ROUND(D111*E111,2)</f>
        <v>267.75</v>
      </c>
      <c r="G111" s="1113">
        <f t="shared" si="108"/>
        <v>64.5</v>
      </c>
      <c r="H111" s="1114">
        <f t="shared" ref="H111" si="111">SUM(F111:G111)</f>
        <v>332.25</v>
      </c>
      <c r="I111" s="564">
        <v>332.25097499999998</v>
      </c>
    </row>
    <row r="112" spans="1:9" ht="21" customHeight="1" x14ac:dyDescent="0.25">
      <c r="A112" s="1614" t="s">
        <v>2447</v>
      </c>
      <c r="B112" s="268">
        <f>B113</f>
        <v>0.75</v>
      </c>
      <c r="C112" s="1011"/>
      <c r="D112" s="1011"/>
      <c r="E112" s="1011"/>
      <c r="F112" s="1011">
        <f t="shared" ref="F112:H112" si="112">F113</f>
        <v>617.63</v>
      </c>
      <c r="G112" s="1011">
        <f t="shared" si="112"/>
        <v>148.79</v>
      </c>
      <c r="H112" s="1012">
        <f t="shared" si="112"/>
        <v>766.42</v>
      </c>
    </row>
    <row r="113" spans="1:9" ht="16.149999999999999" customHeight="1" x14ac:dyDescent="0.25">
      <c r="A113" s="60" t="s">
        <v>2426</v>
      </c>
      <c r="B113" s="1652">
        <f>15/20</f>
        <v>0.75</v>
      </c>
      <c r="C113" s="1113">
        <v>1647</v>
      </c>
      <c r="D113" s="1113">
        <f>SUM(B113*C113)</f>
        <v>1235.25</v>
      </c>
      <c r="E113" s="1117">
        <v>0.5</v>
      </c>
      <c r="F113" s="1113">
        <f t="shared" ref="F113" si="113">ROUND(D113*E113,2)</f>
        <v>617.63</v>
      </c>
      <c r="G113" s="1113">
        <f t="shared" si="108"/>
        <v>148.79</v>
      </c>
      <c r="H113" s="1114">
        <f t="shared" ref="H113" si="114">SUM(F113:G113)</f>
        <v>766.42</v>
      </c>
    </row>
    <row r="114" spans="1:9" ht="33.6" customHeight="1" x14ac:dyDescent="0.25">
      <c r="A114" s="1614" t="s">
        <v>2430</v>
      </c>
      <c r="B114" s="268">
        <f t="shared" ref="B114:H114" si="115">B115</f>
        <v>0.75</v>
      </c>
      <c r="C114" s="1011"/>
      <c r="D114" s="1011"/>
      <c r="E114" s="1011"/>
      <c r="F114" s="1011">
        <f t="shared" si="115"/>
        <v>310.95</v>
      </c>
      <c r="G114" s="1011">
        <f t="shared" si="115"/>
        <v>74.91</v>
      </c>
      <c r="H114" s="1012">
        <f t="shared" si="115"/>
        <v>385.86</v>
      </c>
    </row>
    <row r="115" spans="1:9" x14ac:dyDescent="0.25">
      <c r="A115" s="1648" t="s">
        <v>201</v>
      </c>
      <c r="B115" s="1652">
        <f>15/20</f>
        <v>0.75</v>
      </c>
      <c r="C115" s="1113">
        <v>1382</v>
      </c>
      <c r="D115" s="1113">
        <f t="shared" ref="D115" si="116">SUM(B115*C115)</f>
        <v>1036.5</v>
      </c>
      <c r="E115" s="1117">
        <v>0.3</v>
      </c>
      <c r="F115" s="1113">
        <f t="shared" ref="F115" si="117">ROUND(D115*E115,2)</f>
        <v>310.95</v>
      </c>
      <c r="G115" s="1113">
        <f t="shared" si="108"/>
        <v>74.91</v>
      </c>
      <c r="H115" s="1114">
        <f t="shared" ref="H115" si="118">SUM(F115:G115)</f>
        <v>385.86</v>
      </c>
    </row>
    <row r="116" spans="1:9" ht="33" x14ac:dyDescent="0.25">
      <c r="A116" s="1614" t="s">
        <v>2431</v>
      </c>
      <c r="B116" s="268">
        <f>SUM(B117:B122)</f>
        <v>4.3</v>
      </c>
      <c r="C116" s="1011"/>
      <c r="D116" s="1011"/>
      <c r="E116" s="1011"/>
      <c r="F116" s="1011">
        <f t="shared" ref="F116:H116" si="119">SUM(F117:F122)</f>
        <v>1962.9</v>
      </c>
      <c r="G116" s="1011">
        <f t="shared" si="119"/>
        <v>472.85999999999996</v>
      </c>
      <c r="H116" s="1012">
        <f t="shared" si="119"/>
        <v>2435.7599999999998</v>
      </c>
    </row>
    <row r="117" spans="1:9" ht="19.899999999999999" customHeight="1" x14ac:dyDescent="0.25">
      <c r="A117" s="1648" t="s">
        <v>201</v>
      </c>
      <c r="B117" s="1653">
        <f>15/20</f>
        <v>0.75</v>
      </c>
      <c r="C117" s="1113">
        <v>1382</v>
      </c>
      <c r="D117" s="1113">
        <f t="shared" ref="D117" si="120">SUM(B117*C117)</f>
        <v>1036.5</v>
      </c>
      <c r="E117" s="1117">
        <v>0.3</v>
      </c>
      <c r="F117" s="1113">
        <f t="shared" ref="F117" si="121">ROUND(D117*E117,2)</f>
        <v>310.95</v>
      </c>
      <c r="G117" s="1113">
        <f t="shared" si="108"/>
        <v>74.91</v>
      </c>
      <c r="H117" s="1114">
        <f t="shared" ref="H117" si="122">SUM(F117:G117)</f>
        <v>385.86</v>
      </c>
      <c r="I117" s="564">
        <v>385.85785499999997</v>
      </c>
    </row>
    <row r="118" spans="1:9" ht="19.899999999999999" customHeight="1" x14ac:dyDescent="0.25">
      <c r="A118" s="1648" t="s">
        <v>2422</v>
      </c>
      <c r="B118" s="1653">
        <f t="shared" ref="B118:B119" si="123">15/20</f>
        <v>0.75</v>
      </c>
      <c r="C118" s="1113">
        <v>1190</v>
      </c>
      <c r="D118" s="1113">
        <f t="shared" ref="D118:D122" si="124">SUM(B118*C118)</f>
        <v>892.5</v>
      </c>
      <c r="E118" s="1117">
        <v>0.8</v>
      </c>
      <c r="F118" s="1113">
        <f t="shared" ref="F118:F122" si="125">ROUND(D118*E118,2)</f>
        <v>714</v>
      </c>
      <c r="G118" s="1113">
        <f t="shared" si="108"/>
        <v>172</v>
      </c>
      <c r="H118" s="1114">
        <f t="shared" ref="H118:H122" si="126">SUM(F118:G118)</f>
        <v>886</v>
      </c>
      <c r="I118" s="564">
        <v>886.00260000000003</v>
      </c>
    </row>
    <row r="119" spans="1:9" ht="19.899999999999999" customHeight="1" x14ac:dyDescent="0.25">
      <c r="A119" s="1648" t="s">
        <v>2432</v>
      </c>
      <c r="B119" s="1653">
        <f t="shared" si="123"/>
        <v>0.75</v>
      </c>
      <c r="C119" s="1113">
        <v>1200</v>
      </c>
      <c r="D119" s="1113">
        <f t="shared" si="124"/>
        <v>900</v>
      </c>
      <c r="E119" s="1117">
        <v>0.3</v>
      </c>
      <c r="F119" s="1113">
        <f t="shared" si="125"/>
        <v>270</v>
      </c>
      <c r="G119" s="1113">
        <f t="shared" si="108"/>
        <v>65.040000000000006</v>
      </c>
      <c r="H119" s="1114">
        <f t="shared" si="126"/>
        <v>335.04</v>
      </c>
      <c r="I119" s="564">
        <v>335.04300000000001</v>
      </c>
    </row>
    <row r="120" spans="1:9" ht="19.899999999999999" customHeight="1" x14ac:dyDescent="0.25">
      <c r="A120" s="1648" t="s">
        <v>2433</v>
      </c>
      <c r="B120" s="1652">
        <f>12/20</f>
        <v>0.6</v>
      </c>
      <c r="C120" s="1113">
        <v>835</v>
      </c>
      <c r="D120" s="1113">
        <f t="shared" si="124"/>
        <v>501</v>
      </c>
      <c r="E120" s="1117">
        <v>0.3</v>
      </c>
      <c r="F120" s="1113">
        <f t="shared" si="125"/>
        <v>150.30000000000001</v>
      </c>
      <c r="G120" s="1113">
        <f t="shared" si="108"/>
        <v>36.21</v>
      </c>
      <c r="H120" s="1114">
        <f t="shared" si="126"/>
        <v>186.51000000000002</v>
      </c>
      <c r="I120" s="564">
        <v>186.50726999999998</v>
      </c>
    </row>
    <row r="121" spans="1:9" ht="19.899999999999999" customHeight="1" x14ac:dyDescent="0.25">
      <c r="A121" s="1648" t="s">
        <v>2420</v>
      </c>
      <c r="B121" s="1652">
        <f>15/20</f>
        <v>0.75</v>
      </c>
      <c r="C121" s="1113">
        <v>1190</v>
      </c>
      <c r="D121" s="1113">
        <f t="shared" si="124"/>
        <v>892.5</v>
      </c>
      <c r="E121" s="1117">
        <v>0.3</v>
      </c>
      <c r="F121" s="1113">
        <f t="shared" si="125"/>
        <v>267.75</v>
      </c>
      <c r="G121" s="1113">
        <f t="shared" si="108"/>
        <v>64.5</v>
      </c>
      <c r="H121" s="1114">
        <f t="shared" si="126"/>
        <v>332.25</v>
      </c>
      <c r="I121" s="564">
        <v>332.25097499999998</v>
      </c>
    </row>
    <row r="122" spans="1:9" ht="19.899999999999999" customHeight="1" x14ac:dyDescent="0.25">
      <c r="A122" s="1648" t="s">
        <v>2433</v>
      </c>
      <c r="B122" s="1652">
        <f>14/20</f>
        <v>0.7</v>
      </c>
      <c r="C122" s="1113">
        <v>1190</v>
      </c>
      <c r="D122" s="1113">
        <f t="shared" si="124"/>
        <v>833</v>
      </c>
      <c r="E122" s="1117">
        <v>0.3</v>
      </c>
      <c r="F122" s="1113">
        <f t="shared" si="125"/>
        <v>249.9</v>
      </c>
      <c r="G122" s="1113">
        <f t="shared" si="108"/>
        <v>60.2</v>
      </c>
      <c r="H122" s="1114">
        <f t="shared" si="126"/>
        <v>310.10000000000002</v>
      </c>
      <c r="I122" s="564">
        <v>310.10091</v>
      </c>
    </row>
    <row r="123" spans="1:9" x14ac:dyDescent="0.25">
      <c r="A123" s="1614" t="s">
        <v>2434</v>
      </c>
      <c r="B123" s="268">
        <f>SUM(B124:B124)</f>
        <v>0.75</v>
      </c>
      <c r="C123" s="1011"/>
      <c r="D123" s="1011"/>
      <c r="E123" s="1011"/>
      <c r="F123" s="1011">
        <f>SUM(F124:F124)</f>
        <v>1036.5</v>
      </c>
      <c r="G123" s="1011">
        <f>SUM(G124:G124)</f>
        <v>249.69</v>
      </c>
      <c r="H123" s="1012">
        <f>SUM(H124:H124)</f>
        <v>1286.19</v>
      </c>
    </row>
    <row r="124" spans="1:9" x14ac:dyDescent="0.25">
      <c r="A124" s="1650" t="s">
        <v>201</v>
      </c>
      <c r="B124" s="1652">
        <f>15/20</f>
        <v>0.75</v>
      </c>
      <c r="C124" s="1113">
        <v>1382</v>
      </c>
      <c r="D124" s="1113">
        <f t="shared" ref="D124" si="127">SUM(B124*C124)</f>
        <v>1036.5</v>
      </c>
      <c r="E124" s="1117">
        <v>1</v>
      </c>
      <c r="F124" s="1113">
        <f t="shared" ref="F124" si="128">ROUND(D124*E124,2)</f>
        <v>1036.5</v>
      </c>
      <c r="G124" s="1113">
        <f t="shared" ref="G124" si="129">ROUND(F124*0.2409,2)</f>
        <v>249.69</v>
      </c>
      <c r="H124" s="1114">
        <f t="shared" ref="H124" si="130">SUM(F124:G124)</f>
        <v>1286.19</v>
      </c>
    </row>
    <row r="125" spans="1:9" x14ac:dyDescent="0.25">
      <c r="B125" s="1374"/>
      <c r="C125" s="1374"/>
      <c r="D125" s="1374"/>
      <c r="E125" s="1374"/>
    </row>
    <row r="128" spans="1:9" x14ac:dyDescent="0.25">
      <c r="A128" s="564" t="s">
        <v>168</v>
      </c>
    </row>
    <row r="129" spans="1:1" ht="18" customHeight="1" x14ac:dyDescent="0.25"/>
    <row r="130" spans="1:1" x14ac:dyDescent="0.25">
      <c r="A130" s="564" t="s">
        <v>2359</v>
      </c>
    </row>
    <row r="131" spans="1:1" x14ac:dyDescent="0.25">
      <c r="A131" s="564" t="s">
        <v>2360</v>
      </c>
    </row>
    <row r="133" spans="1:1" ht="18" customHeight="1" x14ac:dyDescent="0.25"/>
  </sheetData>
  <mergeCells count="3">
    <mergeCell ref="A6:A7"/>
    <mergeCell ref="A2:H2"/>
    <mergeCell ref="B6:H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2:U2207"/>
  <sheetViews>
    <sheetView zoomScale="70" zoomScaleNormal="70" workbookViewId="0">
      <pane xSplit="1" ySplit="10" topLeftCell="B11" activePane="bottomRight" state="frozen"/>
      <selection pane="topRight" activeCell="B1" sqref="B1"/>
      <selection pane="bottomLeft" activeCell="A11" sqref="A11"/>
      <selection pane="bottomRight" activeCell="A26" sqref="A26:A139"/>
    </sheetView>
  </sheetViews>
  <sheetFormatPr defaultColWidth="9.140625" defaultRowHeight="15" x14ac:dyDescent="0.25"/>
  <cols>
    <col min="1" max="1" width="42.7109375" style="409" customWidth="1"/>
    <col min="2" max="2" width="17.7109375" style="408" customWidth="1"/>
    <col min="3" max="3" width="19.85546875" style="408" customWidth="1"/>
    <col min="4" max="4" width="13.85546875" style="408" customWidth="1"/>
    <col min="5" max="5" width="16.85546875" style="408" customWidth="1"/>
    <col min="6" max="7" width="12.140625" style="408" customWidth="1"/>
    <col min="8" max="8" width="12.42578125" style="408" customWidth="1"/>
    <col min="9" max="9" width="13.85546875" style="408" customWidth="1"/>
    <col min="10" max="10" width="17.7109375" style="408" customWidth="1"/>
    <col min="11" max="11" width="19" style="408" customWidth="1"/>
    <col min="12" max="12" width="14.42578125" style="408" customWidth="1"/>
    <col min="13" max="13" width="14.85546875" style="408" customWidth="1"/>
    <col min="14" max="14" width="11.140625" style="408" customWidth="1"/>
    <col min="15" max="15" width="15.42578125" style="408" customWidth="1"/>
    <col min="16" max="16" width="14.7109375" style="408" customWidth="1"/>
    <col min="17" max="17" width="17" style="408" customWidth="1"/>
    <col min="18" max="18" width="9.140625" style="407"/>
    <col min="19" max="19" width="11.28515625" style="407" bestFit="1" customWidth="1"/>
    <col min="20" max="16384" width="9.140625" style="407"/>
  </cols>
  <sheetData>
    <row r="2" spans="1:21" ht="48.75" customHeight="1" x14ac:dyDescent="0.25">
      <c r="A2" s="1810" t="s">
        <v>2448</v>
      </c>
      <c r="B2" s="1810"/>
      <c r="C2" s="1810"/>
      <c r="D2" s="1810"/>
      <c r="E2" s="1810"/>
      <c r="F2" s="1810"/>
      <c r="G2" s="1810"/>
      <c r="H2" s="1810"/>
      <c r="I2" s="1810"/>
      <c r="J2" s="1810"/>
      <c r="K2" s="1810"/>
      <c r="L2" s="1810"/>
      <c r="M2" s="1810"/>
      <c r="N2" s="1810"/>
      <c r="O2" s="1810"/>
      <c r="P2" s="1810"/>
      <c r="Q2" s="1810"/>
    </row>
    <row r="5" spans="1:21" ht="18.75" x14ac:dyDescent="0.3">
      <c r="A5" s="111" t="s">
        <v>1172</v>
      </c>
    </row>
    <row r="6" spans="1:21" ht="15.75" thickBot="1" x14ac:dyDescent="0.3"/>
    <row r="7" spans="1:21" ht="24" customHeight="1" x14ac:dyDescent="0.25">
      <c r="A7" s="1811"/>
      <c r="B7" s="1813" t="s">
        <v>23</v>
      </c>
      <c r="C7" s="1814"/>
      <c r="D7" s="1814"/>
      <c r="E7" s="1814"/>
      <c r="F7" s="1814"/>
      <c r="G7" s="1814"/>
      <c r="H7" s="1814"/>
      <c r="I7" s="1815"/>
      <c r="J7" s="1813" t="s">
        <v>25</v>
      </c>
      <c r="K7" s="1814"/>
      <c r="L7" s="1814"/>
      <c r="M7" s="1814"/>
      <c r="N7" s="1814"/>
      <c r="O7" s="1814"/>
      <c r="P7" s="1814"/>
      <c r="Q7" s="1815"/>
    </row>
    <row r="8" spans="1:21" ht="115.15" customHeight="1" x14ac:dyDescent="0.25">
      <c r="A8" s="1812"/>
      <c r="B8" s="410" t="s">
        <v>22</v>
      </c>
      <c r="C8" s="411" t="s">
        <v>16</v>
      </c>
      <c r="D8" s="23" t="s">
        <v>17</v>
      </c>
      <c r="E8" s="23" t="s">
        <v>14</v>
      </c>
      <c r="F8" s="23" t="s">
        <v>4</v>
      </c>
      <c r="G8" s="23" t="s">
        <v>5</v>
      </c>
      <c r="H8" s="23" t="s">
        <v>6</v>
      </c>
      <c r="I8" s="24" t="s">
        <v>7</v>
      </c>
      <c r="J8" s="410" t="s">
        <v>22</v>
      </c>
      <c r="K8" s="411" t="s">
        <v>16</v>
      </c>
      <c r="L8" s="23" t="s">
        <v>17</v>
      </c>
      <c r="M8" s="23" t="s">
        <v>14</v>
      </c>
      <c r="N8" s="23" t="s">
        <v>4</v>
      </c>
      <c r="O8" s="23" t="s">
        <v>5</v>
      </c>
      <c r="P8" s="23" t="s">
        <v>6</v>
      </c>
      <c r="Q8" s="24" t="s">
        <v>7</v>
      </c>
    </row>
    <row r="9" spans="1:21" ht="13.5" customHeight="1" x14ac:dyDescent="0.25">
      <c r="A9" s="412"/>
      <c r="B9" s="410">
        <v>1</v>
      </c>
      <c r="C9" s="411" t="s">
        <v>24</v>
      </c>
      <c r="D9" s="23">
        <v>3</v>
      </c>
      <c r="E9" s="23" t="s">
        <v>18</v>
      </c>
      <c r="F9" s="23">
        <v>5</v>
      </c>
      <c r="G9" s="23" t="s">
        <v>19</v>
      </c>
      <c r="H9" s="23" t="s">
        <v>20</v>
      </c>
      <c r="I9" s="24" t="s">
        <v>21</v>
      </c>
      <c r="J9" s="410">
        <v>1</v>
      </c>
      <c r="K9" s="411" t="s">
        <v>24</v>
      </c>
      <c r="L9" s="23">
        <v>3</v>
      </c>
      <c r="M9" s="23" t="s">
        <v>18</v>
      </c>
      <c r="N9" s="23">
        <v>5</v>
      </c>
      <c r="O9" s="23" t="s">
        <v>19</v>
      </c>
      <c r="P9" s="23" t="s">
        <v>20</v>
      </c>
      <c r="Q9" s="24" t="s">
        <v>21</v>
      </c>
    </row>
    <row r="10" spans="1:21" ht="40.9" customHeight="1" x14ac:dyDescent="0.25">
      <c r="A10" s="413" t="s">
        <v>0</v>
      </c>
      <c r="B10" s="761">
        <f>B11+B24+B140+B161+B171+B208+B226+B242+B253+B276+B281+B297+B319+B350+B361+B370+B373+B379+B384+B411+B414+B429+B433+B439+B467+B520+B533+B540+B576+B688+B726+B730+B746+B776+B803+B818+B821+B851+B871+B890+B893+B904+B932+B943+B946+B982+B1008+B1026+B1040+B1051+B1055+B1148+B1493+B1508+B1515+B1523+B1550+B1565+B1574+B1587+B1597+B1603+B1639+B1665+B1697+B1738+B1760+B1800+B1831+B1839+B1847+B1850+B1853+B1873+B1903+B1933+B1967+B2004+B2010+B2045+B2056+B2059+B2065+B2074+B2082+B2089+B2094+B2098+B2110+B2118+B2126+B2130+B2141+B2145+B2158+B2163+B2166+B2192+B2195</f>
        <v>34751.722999999998</v>
      </c>
      <c r="C10" s="761">
        <f t="shared" ref="C10:I10" si="0">C11+C24+C140+C161+C171+C208+C226+C242+C253+C276+C281+C297+C319+C350+C361+C370+C373+C379+C384+C411+C414+C429+C433+C439+C467+C520+C533+C540+C576+C688+C726+C730+C746+C776+C803+C818+C821+C851+C871+C890+C893+C904+C932+C943+C946+C982+C1008+C1026+C1040+C1051+C1055+C1148+C1493+C1508+C1515+C1523+C1550+C1565+C1574+C1587+C1597+C1603+C1639+C1665+C1697+C1738+C1760+C1800+C1831+C1839+C1847+C1850+C1853+C1873+C1903+C1933+C1967+C2004+C2010+C2045+C2056+C2059+C2065+C2074+C2082+C2089+C2094+C2098+C2110+C2118+C2126+C2130+C2141+C2145+C2158+C2163+C2166+C2192+C2195</f>
        <v>218.13624528301887</v>
      </c>
      <c r="D10" s="414"/>
      <c r="E10" s="414">
        <f t="shared" si="0"/>
        <v>219412.93010702397</v>
      </c>
      <c r="F10" s="414"/>
      <c r="G10" s="414">
        <f t="shared" si="0"/>
        <v>85252.090000000026</v>
      </c>
      <c r="H10" s="414">
        <f t="shared" si="0"/>
        <v>20537.100000000006</v>
      </c>
      <c r="I10" s="415">
        <f t="shared" si="0"/>
        <v>105789.18999999999</v>
      </c>
      <c r="J10" s="753">
        <f>J11+J24+J140+J156+J161+J171+J208+J226+J242+J253+J276+J281+J297+J319+J350+J361+J370+J373+J379+J384+J411+J414+J429+J433+J439+J467+J520+J533+J540+J576+J688+J726+J730+J746+J776+J803+J818+J821+J851+J871+J890+J893+J904+J932+J943+J946+J982+J1008+J1026+J1040+J1051+J1055+J1148+J1493+J1508+J1515+J1523+J1550+J1565+J1574+J1587+J1597+J1603+J1639+J1665+J1697+J1738+J1760+J1800+J1831+J1839+J1847+J1850+J1853+J1873+J1903+J1933+J1967+J2004+J2010+J2045+J2056+J2059+J2065+J2074+J2082+J2089+J2094+J2098+J2110+J2118+J2126+J2130+J2141+J2145+J2158+J2163+J2166+J2192+J2195</f>
        <v>111131.63</v>
      </c>
      <c r="K10" s="761">
        <f t="shared" ref="K10:Q10" si="1">K11+K24+K140+K156+K161+K171+K208+K226+K242+K253+K276+K281+K297+K319+K350+K361+K370+K373+K379+K384+K411+K414+K429+K433+K439+K467+K520+K533+K540+K576+K688+K726+K730+K746+K776+K803+K818+K821+K851+K871+K890+K893+K904+K932+K943+K946+K982+K1008+K1026+K1040+K1051+K1055+K1148+K1493+K1508+K1515+K1523+K1550+K1565+K1574+K1587+K1597+K1603+K1639+K1665+K1697+K1738+K1760+K1800+K1831+K1839+K1847+K1850+K1853+K1873+K1903+K1933+K1967+K2004+K2010+K2045+K2056+K2059+K2065+K2074+K2082+K2089+K2094+K2098+K2110+K2118+K2126+K2130+K2141+K2145+K2158+K2163+K2166+K2192+K2195</f>
        <v>701.9095597484278</v>
      </c>
      <c r="L10" s="414"/>
      <c r="M10" s="414">
        <f t="shared" si="1"/>
        <v>725861.26759849035</v>
      </c>
      <c r="N10" s="414"/>
      <c r="O10" s="414">
        <f t="shared" si="1"/>
        <v>677590.21000000008</v>
      </c>
      <c r="P10" s="414">
        <f t="shared" si="1"/>
        <v>163231.66999999995</v>
      </c>
      <c r="Q10" s="414">
        <f t="shared" si="1"/>
        <v>840821.87999999977</v>
      </c>
    </row>
    <row r="11" spans="1:21" ht="35.450000000000003" customHeight="1" x14ac:dyDescent="0.25">
      <c r="A11" s="416" t="s">
        <v>1173</v>
      </c>
      <c r="B11" s="748">
        <f>SUM(B12)</f>
        <v>360</v>
      </c>
      <c r="C11" s="744">
        <f t="shared" ref="C11:I11" si="2">SUM(C12)</f>
        <v>2.2641509433962264</v>
      </c>
      <c r="D11" s="417"/>
      <c r="E11" s="417">
        <f t="shared" si="2"/>
        <v>4782.3899371069183</v>
      </c>
      <c r="F11" s="417"/>
      <c r="G11" s="417">
        <f t="shared" si="2"/>
        <v>2391.19</v>
      </c>
      <c r="H11" s="417">
        <f t="shared" si="2"/>
        <v>576.04</v>
      </c>
      <c r="I11" s="418">
        <f t="shared" si="2"/>
        <v>2967.23</v>
      </c>
      <c r="J11" s="754">
        <f>SUM(J12)</f>
        <v>1205</v>
      </c>
      <c r="K11" s="417">
        <f t="shared" ref="K11:Q11" si="3">SUM(K12)</f>
        <v>7.5786163522012577</v>
      </c>
      <c r="L11" s="417"/>
      <c r="M11" s="417">
        <f t="shared" si="3"/>
        <v>15955.01257861635</v>
      </c>
      <c r="N11" s="417"/>
      <c r="O11" s="417">
        <f t="shared" si="3"/>
        <v>15955.009999999997</v>
      </c>
      <c r="P11" s="417">
        <f t="shared" si="3"/>
        <v>3843.5499999999997</v>
      </c>
      <c r="Q11" s="418">
        <f t="shared" si="3"/>
        <v>19798.559999999998</v>
      </c>
    </row>
    <row r="12" spans="1:21" s="423" customFormat="1" ht="27.6" customHeight="1" x14ac:dyDescent="0.25">
      <c r="A12" s="419" t="s">
        <v>11</v>
      </c>
      <c r="B12" s="749">
        <f>SUM(B13:B23)</f>
        <v>360</v>
      </c>
      <c r="C12" s="745">
        <f t="shared" ref="C12:Q12" si="4">SUM(C13:C23)</f>
        <v>2.2641509433962264</v>
      </c>
      <c r="D12" s="421"/>
      <c r="E12" s="420">
        <f t="shared" si="4"/>
        <v>4782.3899371069183</v>
      </c>
      <c r="F12" s="421"/>
      <c r="G12" s="420">
        <f t="shared" si="4"/>
        <v>2391.19</v>
      </c>
      <c r="H12" s="420">
        <f t="shared" si="4"/>
        <v>576.04</v>
      </c>
      <c r="I12" s="422">
        <f t="shared" si="4"/>
        <v>2967.23</v>
      </c>
      <c r="J12" s="755">
        <f t="shared" si="4"/>
        <v>1205</v>
      </c>
      <c r="K12" s="420">
        <f>SUM(K13:K23)</f>
        <v>7.5786163522012577</v>
      </c>
      <c r="L12" s="421"/>
      <c r="M12" s="420">
        <f t="shared" si="4"/>
        <v>15955.01257861635</v>
      </c>
      <c r="N12" s="421"/>
      <c r="O12" s="420">
        <f>SUM(O13:O23)</f>
        <v>15955.009999999997</v>
      </c>
      <c r="P12" s="420">
        <f t="shared" si="4"/>
        <v>3843.5499999999997</v>
      </c>
      <c r="Q12" s="422">
        <f t="shared" si="4"/>
        <v>19798.559999999998</v>
      </c>
      <c r="S12" s="759"/>
      <c r="U12" s="759"/>
    </row>
    <row r="13" spans="1:21" s="428" customFormat="1" ht="31.9" customHeight="1" x14ac:dyDescent="0.25">
      <c r="A13" s="424" t="s">
        <v>1174</v>
      </c>
      <c r="B13" s="750">
        <v>40</v>
      </c>
      <c r="C13" s="289">
        <f>B13/159</f>
        <v>0.25157232704402516</v>
      </c>
      <c r="D13" s="425">
        <v>1987</v>
      </c>
      <c r="E13" s="425">
        <f>C13*D13</f>
        <v>499.87421383647796</v>
      </c>
      <c r="F13" s="426">
        <v>0.5</v>
      </c>
      <c r="G13" s="425">
        <f>ROUND(E13*F13,2)</f>
        <v>249.94</v>
      </c>
      <c r="H13" s="425">
        <f t="shared" ref="H13:H23" si="5">ROUND(G13*0.2409,2)</f>
        <v>60.21</v>
      </c>
      <c r="I13" s="427">
        <f t="shared" ref="I13:I23" si="6">G13+H13</f>
        <v>310.14999999999998</v>
      </c>
      <c r="J13" s="756">
        <v>119</v>
      </c>
      <c r="K13" s="425">
        <f>J13/159</f>
        <v>0.74842767295597479</v>
      </c>
      <c r="L13" s="425">
        <v>1987</v>
      </c>
      <c r="M13" s="425">
        <f>K13*L13</f>
        <v>1487.125786163522</v>
      </c>
      <c r="N13" s="426">
        <v>1</v>
      </c>
      <c r="O13" s="425">
        <f>ROUND(M13*N13,2)</f>
        <v>1487.13</v>
      </c>
      <c r="P13" s="425">
        <f t="shared" ref="P13:P23" si="7">ROUND(O13*0.2409,2)</f>
        <v>358.25</v>
      </c>
      <c r="Q13" s="427">
        <f t="shared" ref="Q13:Q23" si="8">O13+P13</f>
        <v>1845.38</v>
      </c>
      <c r="S13" s="760"/>
    </row>
    <row r="14" spans="1:21" s="428" customFormat="1" ht="31.9" customHeight="1" x14ac:dyDescent="0.25">
      <c r="A14" s="424" t="s">
        <v>1175</v>
      </c>
      <c r="B14" s="750">
        <v>40</v>
      </c>
      <c r="C14" s="289">
        <f t="shared" ref="C14:C23" si="9">B14/159</f>
        <v>0.25157232704402516</v>
      </c>
      <c r="D14" s="425">
        <v>2491</v>
      </c>
      <c r="E14" s="425">
        <f t="shared" ref="E14:E23" si="10">C14*D14</f>
        <v>626.66666666666663</v>
      </c>
      <c r="F14" s="426">
        <v>0.5</v>
      </c>
      <c r="G14" s="425">
        <f t="shared" ref="G14:G23" si="11">ROUND(E14*F14,2)</f>
        <v>313.33</v>
      </c>
      <c r="H14" s="425">
        <f t="shared" si="5"/>
        <v>75.48</v>
      </c>
      <c r="I14" s="427">
        <f t="shared" si="6"/>
        <v>388.81</v>
      </c>
      <c r="J14" s="756">
        <v>119</v>
      </c>
      <c r="K14" s="425">
        <f t="shared" ref="K14:K23" si="12">J14/159</f>
        <v>0.74842767295597479</v>
      </c>
      <c r="L14" s="425">
        <v>2491</v>
      </c>
      <c r="M14" s="425">
        <f t="shared" ref="M14:M23" si="13">K14*L14</f>
        <v>1864.3333333333333</v>
      </c>
      <c r="N14" s="426">
        <v>1</v>
      </c>
      <c r="O14" s="425">
        <f t="shared" ref="O14:O23" si="14">ROUND(M14*N14,2)</f>
        <v>1864.33</v>
      </c>
      <c r="P14" s="425">
        <f t="shared" si="7"/>
        <v>449.12</v>
      </c>
      <c r="Q14" s="427">
        <f t="shared" si="8"/>
        <v>2313.4499999999998</v>
      </c>
    </row>
    <row r="15" spans="1:21" s="428" customFormat="1" ht="31.9" customHeight="1" x14ac:dyDescent="0.25">
      <c r="A15" s="424" t="s">
        <v>1176</v>
      </c>
      <c r="B15" s="750">
        <v>40</v>
      </c>
      <c r="C15" s="289">
        <f t="shared" si="9"/>
        <v>0.25157232704402516</v>
      </c>
      <c r="D15" s="425">
        <v>2541</v>
      </c>
      <c r="E15" s="425">
        <f t="shared" si="10"/>
        <v>639.24528301886789</v>
      </c>
      <c r="F15" s="426">
        <v>0.5</v>
      </c>
      <c r="G15" s="425">
        <f t="shared" si="11"/>
        <v>319.62</v>
      </c>
      <c r="H15" s="425">
        <f t="shared" si="5"/>
        <v>77</v>
      </c>
      <c r="I15" s="427">
        <f t="shared" si="6"/>
        <v>396.62</v>
      </c>
      <c r="J15" s="756">
        <v>119</v>
      </c>
      <c r="K15" s="425">
        <f t="shared" si="12"/>
        <v>0.74842767295597479</v>
      </c>
      <c r="L15" s="425">
        <v>2541</v>
      </c>
      <c r="M15" s="425">
        <f t="shared" si="13"/>
        <v>1901.7547169811319</v>
      </c>
      <c r="N15" s="426">
        <v>1</v>
      </c>
      <c r="O15" s="425">
        <f t="shared" si="14"/>
        <v>1901.75</v>
      </c>
      <c r="P15" s="425">
        <f t="shared" si="7"/>
        <v>458.13</v>
      </c>
      <c r="Q15" s="427">
        <f t="shared" si="8"/>
        <v>2359.88</v>
      </c>
    </row>
    <row r="16" spans="1:21" s="428" customFormat="1" ht="31.9" customHeight="1" x14ac:dyDescent="0.25">
      <c r="A16" s="424" t="s">
        <v>1177</v>
      </c>
      <c r="B16" s="750"/>
      <c r="C16" s="289"/>
      <c r="D16" s="425"/>
      <c r="E16" s="425"/>
      <c r="F16" s="426"/>
      <c r="G16" s="425"/>
      <c r="H16" s="425"/>
      <c r="I16" s="427"/>
      <c r="J16" s="756">
        <v>79</v>
      </c>
      <c r="K16" s="425">
        <f t="shared" si="12"/>
        <v>0.49685534591194969</v>
      </c>
      <c r="L16" s="425">
        <v>2591</v>
      </c>
      <c r="M16" s="425">
        <f t="shared" si="13"/>
        <v>1287.3522012578617</v>
      </c>
      <c r="N16" s="426">
        <v>1</v>
      </c>
      <c r="O16" s="425">
        <f t="shared" si="14"/>
        <v>1287.3499999999999</v>
      </c>
      <c r="P16" s="425">
        <f t="shared" si="7"/>
        <v>310.12</v>
      </c>
      <c r="Q16" s="427">
        <f t="shared" si="8"/>
        <v>1597.4699999999998</v>
      </c>
    </row>
    <row r="17" spans="1:17" s="428" customFormat="1" ht="31.9" customHeight="1" x14ac:dyDescent="0.25">
      <c r="A17" s="424" t="s">
        <v>1178</v>
      </c>
      <c r="B17" s="750">
        <v>40</v>
      </c>
      <c r="C17" s="289">
        <f t="shared" si="9"/>
        <v>0.25157232704402516</v>
      </c>
      <c r="D17" s="425">
        <v>2668</v>
      </c>
      <c r="E17" s="425">
        <f t="shared" si="10"/>
        <v>671.19496855345915</v>
      </c>
      <c r="F17" s="426">
        <v>0.5</v>
      </c>
      <c r="G17" s="425">
        <f t="shared" si="11"/>
        <v>335.6</v>
      </c>
      <c r="H17" s="425">
        <f t="shared" si="5"/>
        <v>80.849999999999994</v>
      </c>
      <c r="I17" s="427">
        <f t="shared" si="6"/>
        <v>416.45000000000005</v>
      </c>
      <c r="J17" s="756">
        <v>119</v>
      </c>
      <c r="K17" s="425">
        <f t="shared" si="12"/>
        <v>0.74842767295597479</v>
      </c>
      <c r="L17" s="425">
        <v>2668</v>
      </c>
      <c r="M17" s="425">
        <f t="shared" si="13"/>
        <v>1996.8050314465406</v>
      </c>
      <c r="N17" s="426">
        <v>1</v>
      </c>
      <c r="O17" s="425">
        <f t="shared" si="14"/>
        <v>1996.81</v>
      </c>
      <c r="P17" s="425">
        <f t="shared" si="7"/>
        <v>481.03</v>
      </c>
      <c r="Q17" s="427">
        <f t="shared" si="8"/>
        <v>2477.84</v>
      </c>
    </row>
    <row r="18" spans="1:17" s="428" customFormat="1" ht="31.9" customHeight="1" x14ac:dyDescent="0.25">
      <c r="A18" s="424" t="s">
        <v>1179</v>
      </c>
      <c r="B18" s="750">
        <v>40</v>
      </c>
      <c r="C18" s="289">
        <f t="shared" si="9"/>
        <v>0.25157232704402516</v>
      </c>
      <c r="D18" s="425">
        <v>2752</v>
      </c>
      <c r="E18" s="425">
        <f t="shared" si="10"/>
        <v>692.32704402515719</v>
      </c>
      <c r="F18" s="426">
        <v>0.5</v>
      </c>
      <c r="G18" s="425">
        <f t="shared" si="11"/>
        <v>346.16</v>
      </c>
      <c r="H18" s="425">
        <f t="shared" si="5"/>
        <v>83.39</v>
      </c>
      <c r="I18" s="427">
        <f t="shared" si="6"/>
        <v>429.55</v>
      </c>
      <c r="J18" s="756">
        <v>103</v>
      </c>
      <c r="K18" s="425">
        <f t="shared" si="12"/>
        <v>0.64779874213836475</v>
      </c>
      <c r="L18" s="425">
        <v>2752</v>
      </c>
      <c r="M18" s="425">
        <f t="shared" si="13"/>
        <v>1782.7421383647797</v>
      </c>
      <c r="N18" s="426">
        <v>1</v>
      </c>
      <c r="O18" s="425">
        <f t="shared" si="14"/>
        <v>1782.74</v>
      </c>
      <c r="P18" s="425">
        <f t="shared" si="7"/>
        <v>429.46</v>
      </c>
      <c r="Q18" s="427">
        <f t="shared" si="8"/>
        <v>2212.1999999999998</v>
      </c>
    </row>
    <row r="19" spans="1:17" s="428" customFormat="1" ht="31.9" customHeight="1" x14ac:dyDescent="0.25">
      <c r="A19" s="424" t="s">
        <v>1180</v>
      </c>
      <c r="B19" s="750">
        <v>40</v>
      </c>
      <c r="C19" s="289">
        <f t="shared" si="9"/>
        <v>0.25157232704402516</v>
      </c>
      <c r="D19" s="425">
        <v>1500</v>
      </c>
      <c r="E19" s="425">
        <f t="shared" si="10"/>
        <v>377.35849056603774</v>
      </c>
      <c r="F19" s="426">
        <v>0.5</v>
      </c>
      <c r="G19" s="425">
        <f t="shared" si="11"/>
        <v>188.68</v>
      </c>
      <c r="H19" s="425">
        <f t="shared" si="5"/>
        <v>45.45</v>
      </c>
      <c r="I19" s="427">
        <f t="shared" si="6"/>
        <v>234.13</v>
      </c>
      <c r="J19" s="756">
        <v>119</v>
      </c>
      <c r="K19" s="425">
        <f t="shared" si="12"/>
        <v>0.74842767295597479</v>
      </c>
      <c r="L19" s="425">
        <v>1500</v>
      </c>
      <c r="M19" s="425">
        <f t="shared" si="13"/>
        <v>1122.6415094339623</v>
      </c>
      <c r="N19" s="426">
        <v>1</v>
      </c>
      <c r="O19" s="425">
        <f t="shared" si="14"/>
        <v>1122.6400000000001</v>
      </c>
      <c r="P19" s="425">
        <f t="shared" si="7"/>
        <v>270.44</v>
      </c>
      <c r="Q19" s="427">
        <f t="shared" si="8"/>
        <v>1393.0800000000002</v>
      </c>
    </row>
    <row r="20" spans="1:17" s="428" customFormat="1" ht="31.9" customHeight="1" x14ac:dyDescent="0.25">
      <c r="A20" s="424" t="s">
        <v>1181</v>
      </c>
      <c r="B20" s="750">
        <v>40</v>
      </c>
      <c r="C20" s="289">
        <f t="shared" si="9"/>
        <v>0.25157232704402516</v>
      </c>
      <c r="D20" s="425">
        <v>1550</v>
      </c>
      <c r="E20" s="425">
        <f t="shared" si="10"/>
        <v>389.93710691823901</v>
      </c>
      <c r="F20" s="426">
        <v>0.5</v>
      </c>
      <c r="G20" s="425">
        <f t="shared" si="11"/>
        <v>194.97</v>
      </c>
      <c r="H20" s="425">
        <f t="shared" si="5"/>
        <v>46.97</v>
      </c>
      <c r="I20" s="427">
        <f t="shared" si="6"/>
        <v>241.94</v>
      </c>
      <c r="J20" s="756">
        <v>111</v>
      </c>
      <c r="K20" s="425">
        <f t="shared" si="12"/>
        <v>0.69811320754716977</v>
      </c>
      <c r="L20" s="425">
        <v>1550</v>
      </c>
      <c r="M20" s="425">
        <f t="shared" si="13"/>
        <v>1082.0754716981132</v>
      </c>
      <c r="N20" s="426">
        <v>1</v>
      </c>
      <c r="O20" s="425">
        <f t="shared" si="14"/>
        <v>1082.08</v>
      </c>
      <c r="P20" s="425">
        <f t="shared" si="7"/>
        <v>260.67</v>
      </c>
      <c r="Q20" s="427">
        <f t="shared" si="8"/>
        <v>1342.75</v>
      </c>
    </row>
    <row r="21" spans="1:17" s="428" customFormat="1" ht="31.9" customHeight="1" x14ac:dyDescent="0.25">
      <c r="A21" s="424" t="s">
        <v>1182</v>
      </c>
      <c r="B21" s="750">
        <v>40</v>
      </c>
      <c r="C21" s="289">
        <f t="shared" si="9"/>
        <v>0.25157232704402516</v>
      </c>
      <c r="D21" s="425">
        <v>1550</v>
      </c>
      <c r="E21" s="425">
        <f t="shared" si="10"/>
        <v>389.93710691823901</v>
      </c>
      <c r="F21" s="426">
        <v>0.5</v>
      </c>
      <c r="G21" s="425">
        <f t="shared" si="11"/>
        <v>194.97</v>
      </c>
      <c r="H21" s="425">
        <f t="shared" si="5"/>
        <v>46.97</v>
      </c>
      <c r="I21" s="427">
        <f t="shared" si="6"/>
        <v>241.94</v>
      </c>
      <c r="J21" s="756">
        <v>119</v>
      </c>
      <c r="K21" s="425">
        <f t="shared" si="12"/>
        <v>0.74842767295597479</v>
      </c>
      <c r="L21" s="425">
        <v>1550</v>
      </c>
      <c r="M21" s="425">
        <f t="shared" si="13"/>
        <v>1160.0628930817609</v>
      </c>
      <c r="N21" s="426">
        <v>1</v>
      </c>
      <c r="O21" s="425">
        <f t="shared" si="14"/>
        <v>1160.06</v>
      </c>
      <c r="P21" s="425">
        <f t="shared" si="7"/>
        <v>279.45999999999998</v>
      </c>
      <c r="Q21" s="427">
        <f t="shared" si="8"/>
        <v>1439.52</v>
      </c>
    </row>
    <row r="22" spans="1:17" s="428" customFormat="1" ht="31.9" customHeight="1" x14ac:dyDescent="0.25">
      <c r="A22" s="424" t="s">
        <v>1183</v>
      </c>
      <c r="B22" s="750"/>
      <c r="C22" s="289"/>
      <c r="D22" s="425"/>
      <c r="E22" s="425"/>
      <c r="F22" s="426"/>
      <c r="G22" s="425"/>
      <c r="H22" s="425"/>
      <c r="I22" s="427"/>
      <c r="J22" s="756">
        <v>79</v>
      </c>
      <c r="K22" s="425">
        <f t="shared" si="12"/>
        <v>0.49685534591194969</v>
      </c>
      <c r="L22" s="425">
        <v>1600</v>
      </c>
      <c r="M22" s="425">
        <f t="shared" si="13"/>
        <v>794.96855345911945</v>
      </c>
      <c r="N22" s="426">
        <v>1</v>
      </c>
      <c r="O22" s="425">
        <f t="shared" si="14"/>
        <v>794.97</v>
      </c>
      <c r="P22" s="425">
        <f t="shared" si="7"/>
        <v>191.51</v>
      </c>
      <c r="Q22" s="427">
        <f t="shared" si="8"/>
        <v>986.48</v>
      </c>
    </row>
    <row r="23" spans="1:17" s="428" customFormat="1" ht="31.9" customHeight="1" x14ac:dyDescent="0.25">
      <c r="A23" s="424" t="s">
        <v>1184</v>
      </c>
      <c r="B23" s="750">
        <v>40</v>
      </c>
      <c r="C23" s="289">
        <f t="shared" si="9"/>
        <v>0.25157232704402516</v>
      </c>
      <c r="D23" s="425">
        <v>1971</v>
      </c>
      <c r="E23" s="425">
        <f t="shared" si="10"/>
        <v>495.84905660377359</v>
      </c>
      <c r="F23" s="426">
        <v>0.5</v>
      </c>
      <c r="G23" s="425">
        <f t="shared" si="11"/>
        <v>247.92</v>
      </c>
      <c r="H23" s="425">
        <f t="shared" si="5"/>
        <v>59.72</v>
      </c>
      <c r="I23" s="427">
        <f t="shared" si="6"/>
        <v>307.64</v>
      </c>
      <c r="J23" s="756">
        <v>119</v>
      </c>
      <c r="K23" s="425">
        <f t="shared" si="12"/>
        <v>0.74842767295597479</v>
      </c>
      <c r="L23" s="425">
        <v>1971</v>
      </c>
      <c r="M23" s="425">
        <f t="shared" si="13"/>
        <v>1475.1509433962262</v>
      </c>
      <c r="N23" s="426">
        <v>1</v>
      </c>
      <c r="O23" s="425">
        <f t="shared" si="14"/>
        <v>1475.15</v>
      </c>
      <c r="P23" s="425">
        <f t="shared" si="7"/>
        <v>355.36</v>
      </c>
      <c r="Q23" s="427">
        <f t="shared" si="8"/>
        <v>1830.5100000000002</v>
      </c>
    </row>
    <row r="24" spans="1:17" s="428" customFormat="1" ht="22.15" customHeight="1" x14ac:dyDescent="0.25">
      <c r="A24" s="416" t="s">
        <v>1185</v>
      </c>
      <c r="B24" s="748">
        <f>B25</f>
        <v>1399</v>
      </c>
      <c r="C24" s="744">
        <f>C25</f>
        <v>8.7800000000000011</v>
      </c>
      <c r="D24" s="417"/>
      <c r="E24" s="417">
        <f>E25</f>
        <v>10059.279</v>
      </c>
      <c r="F24" s="417"/>
      <c r="G24" s="417">
        <f>G25</f>
        <v>4244.2999999999984</v>
      </c>
      <c r="H24" s="417">
        <f>H25</f>
        <v>1022.4000000000002</v>
      </c>
      <c r="I24" s="418">
        <f>I25</f>
        <v>5266.6999999999989</v>
      </c>
      <c r="J24" s="754">
        <f>J25</f>
        <v>4449</v>
      </c>
      <c r="K24" s="417">
        <f>K25</f>
        <v>28.049999999999994</v>
      </c>
      <c r="L24" s="417"/>
      <c r="M24" s="417">
        <f>M25</f>
        <v>31800.066799999968</v>
      </c>
      <c r="N24" s="417"/>
      <c r="O24" s="417">
        <f>O25</f>
        <v>31800.08000000002</v>
      </c>
      <c r="P24" s="417">
        <f>P25</f>
        <v>7660.73</v>
      </c>
      <c r="Q24" s="418">
        <f>Q25</f>
        <v>39460.81</v>
      </c>
    </row>
    <row r="25" spans="1:17" s="428" customFormat="1" ht="22.15" customHeight="1" x14ac:dyDescent="0.25">
      <c r="A25" s="419" t="s">
        <v>11</v>
      </c>
      <c r="B25" s="751">
        <f>SUM(B26:B139)</f>
        <v>1399</v>
      </c>
      <c r="C25" s="746">
        <f>SUM(C26:C139)</f>
        <v>8.7800000000000011</v>
      </c>
      <c r="D25" s="421"/>
      <c r="E25" s="421">
        <f>SUM(E26:E139)</f>
        <v>10059.279</v>
      </c>
      <c r="F25" s="421"/>
      <c r="G25" s="421">
        <f>SUM(G26:G139)</f>
        <v>4244.2999999999984</v>
      </c>
      <c r="H25" s="421">
        <f>SUM(H26:H139)</f>
        <v>1022.4000000000002</v>
      </c>
      <c r="I25" s="429">
        <f>SUM(I26:I139)</f>
        <v>5266.6999999999989</v>
      </c>
      <c r="J25" s="757">
        <f>SUM(J26:J139)</f>
        <v>4449</v>
      </c>
      <c r="K25" s="421">
        <f>SUM(K26:K139)</f>
        <v>28.049999999999994</v>
      </c>
      <c r="L25" s="421"/>
      <c r="M25" s="421">
        <f>SUM(M26:M139)</f>
        <v>31800.066799999968</v>
      </c>
      <c r="N25" s="421"/>
      <c r="O25" s="421">
        <f>SUM(O26:O139)</f>
        <v>31800.08000000002</v>
      </c>
      <c r="P25" s="421">
        <f>SUM(P26:P139)</f>
        <v>7660.73</v>
      </c>
      <c r="Q25" s="429">
        <f>SUM(Q26:Q139)</f>
        <v>39460.81</v>
      </c>
    </row>
    <row r="26" spans="1:17" s="428" customFormat="1" ht="22.15" customHeight="1" x14ac:dyDescent="0.25">
      <c r="A26" s="424" t="s">
        <v>1186</v>
      </c>
      <c r="B26" s="750">
        <v>24</v>
      </c>
      <c r="C26" s="289">
        <v>0.15</v>
      </c>
      <c r="D26" s="425">
        <v>6.8333000000000004</v>
      </c>
      <c r="E26" s="425">
        <f>B26*D26</f>
        <v>163.9992</v>
      </c>
      <c r="F26" s="426">
        <v>0.3</v>
      </c>
      <c r="G26" s="425">
        <f>ROUND(E26*F26,2)</f>
        <v>49.2</v>
      </c>
      <c r="H26" s="425">
        <f t="shared" ref="H26:H89" si="15">ROUND(G26*0.2409,2)</f>
        <v>11.85</v>
      </c>
      <c r="I26" s="427">
        <f t="shared" ref="I26:I89" si="16">G26+H26</f>
        <v>61.050000000000004</v>
      </c>
      <c r="J26" s="756"/>
      <c r="K26" s="425"/>
      <c r="L26" s="425"/>
      <c r="M26" s="425"/>
      <c r="N26" s="426"/>
      <c r="O26" s="425"/>
      <c r="P26" s="425"/>
      <c r="Q26" s="427"/>
    </row>
    <row r="27" spans="1:17" s="428" customFormat="1" ht="22.15" customHeight="1" x14ac:dyDescent="0.25">
      <c r="A27" s="424" t="s">
        <v>1187</v>
      </c>
      <c r="B27" s="750">
        <v>19.5</v>
      </c>
      <c r="C27" s="289">
        <v>0.12</v>
      </c>
      <c r="D27" s="425">
        <v>6.8333000000000004</v>
      </c>
      <c r="E27" s="425">
        <f t="shared" ref="E27:E90" si="17">B27*D27</f>
        <v>133.24935000000002</v>
      </c>
      <c r="F27" s="426">
        <v>0.3</v>
      </c>
      <c r="G27" s="425">
        <f t="shared" ref="G27:G90" si="18">ROUND(E27*F27,2)</f>
        <v>39.97</v>
      </c>
      <c r="H27" s="425">
        <f t="shared" si="15"/>
        <v>9.6300000000000008</v>
      </c>
      <c r="I27" s="427">
        <f t="shared" si="16"/>
        <v>49.6</v>
      </c>
      <c r="J27" s="756">
        <v>16</v>
      </c>
      <c r="K27" s="425">
        <v>0.1</v>
      </c>
      <c r="L27" s="425">
        <v>6.8333000000000004</v>
      </c>
      <c r="M27" s="425">
        <f>J27*L27</f>
        <v>109.33280000000001</v>
      </c>
      <c r="N27" s="426">
        <v>1</v>
      </c>
      <c r="O27" s="425">
        <f>ROUND(M27*N27,2)</f>
        <v>109.33</v>
      </c>
      <c r="P27" s="425">
        <f t="shared" ref="P27:P89" si="19">ROUND(O27*0.2409,2)</f>
        <v>26.34</v>
      </c>
      <c r="Q27" s="427">
        <f t="shared" ref="Q27:Q89" si="20">O27+P27</f>
        <v>135.66999999999999</v>
      </c>
    </row>
    <row r="28" spans="1:17" s="428" customFormat="1" ht="22.15" customHeight="1" x14ac:dyDescent="0.25">
      <c r="A28" s="424" t="s">
        <v>1188</v>
      </c>
      <c r="B28" s="750">
        <v>11</v>
      </c>
      <c r="C28" s="289">
        <v>7.0000000000000007E-2</v>
      </c>
      <c r="D28" s="425">
        <v>6.8333000000000004</v>
      </c>
      <c r="E28" s="425">
        <f t="shared" si="17"/>
        <v>75.166300000000007</v>
      </c>
      <c r="F28" s="426">
        <v>0.3</v>
      </c>
      <c r="G28" s="425">
        <f t="shared" si="18"/>
        <v>22.55</v>
      </c>
      <c r="H28" s="425">
        <f t="shared" si="15"/>
        <v>5.43</v>
      </c>
      <c r="I28" s="427">
        <f t="shared" si="16"/>
        <v>27.98</v>
      </c>
      <c r="J28" s="756"/>
      <c r="K28" s="425"/>
      <c r="L28" s="425"/>
      <c r="M28" s="425"/>
      <c r="N28" s="426"/>
      <c r="O28" s="425"/>
      <c r="P28" s="425"/>
      <c r="Q28" s="427"/>
    </row>
    <row r="29" spans="1:17" s="428" customFormat="1" ht="22.15" customHeight="1" x14ac:dyDescent="0.25">
      <c r="A29" s="424" t="s">
        <v>1187</v>
      </c>
      <c r="B29" s="750">
        <v>40</v>
      </c>
      <c r="C29" s="289">
        <v>0.25</v>
      </c>
      <c r="D29" s="425">
        <v>6.8333000000000004</v>
      </c>
      <c r="E29" s="425">
        <f t="shared" si="17"/>
        <v>273.33199999999999</v>
      </c>
      <c r="F29" s="426">
        <v>0.3</v>
      </c>
      <c r="G29" s="425">
        <f t="shared" si="18"/>
        <v>82</v>
      </c>
      <c r="H29" s="425">
        <f t="shared" si="15"/>
        <v>19.75</v>
      </c>
      <c r="I29" s="427">
        <f t="shared" si="16"/>
        <v>101.75</v>
      </c>
      <c r="J29" s="756">
        <v>62</v>
      </c>
      <c r="K29" s="425">
        <v>0.39</v>
      </c>
      <c r="L29" s="425">
        <v>6.8333000000000004</v>
      </c>
      <c r="M29" s="425">
        <f t="shared" ref="M29:M91" si="21">J29*L29</f>
        <v>423.66460000000001</v>
      </c>
      <c r="N29" s="426">
        <v>1</v>
      </c>
      <c r="O29" s="425">
        <f t="shared" ref="O29:O91" si="22">ROUND(M29*N29,2)</f>
        <v>423.66</v>
      </c>
      <c r="P29" s="425">
        <f t="shared" si="19"/>
        <v>102.06</v>
      </c>
      <c r="Q29" s="427">
        <f t="shared" si="20"/>
        <v>525.72</v>
      </c>
    </row>
    <row r="30" spans="1:17" s="428" customFormat="1" ht="22.15" customHeight="1" x14ac:dyDescent="0.25">
      <c r="A30" s="424" t="s">
        <v>1189</v>
      </c>
      <c r="B30" s="750">
        <v>16</v>
      </c>
      <c r="C30" s="289">
        <v>0.1</v>
      </c>
      <c r="D30" s="425">
        <v>6.8333000000000004</v>
      </c>
      <c r="E30" s="425">
        <f t="shared" si="17"/>
        <v>109.33280000000001</v>
      </c>
      <c r="F30" s="426">
        <v>0.3</v>
      </c>
      <c r="G30" s="425">
        <f t="shared" si="18"/>
        <v>32.799999999999997</v>
      </c>
      <c r="H30" s="425">
        <f t="shared" si="15"/>
        <v>7.9</v>
      </c>
      <c r="I30" s="427">
        <f t="shared" si="16"/>
        <v>40.699999999999996</v>
      </c>
      <c r="J30" s="756">
        <v>8</v>
      </c>
      <c r="K30" s="425">
        <v>0.05</v>
      </c>
      <c r="L30" s="425">
        <v>6.8333000000000004</v>
      </c>
      <c r="M30" s="425">
        <f t="shared" si="21"/>
        <v>54.666400000000003</v>
      </c>
      <c r="N30" s="426">
        <v>1</v>
      </c>
      <c r="O30" s="425">
        <f t="shared" si="22"/>
        <v>54.67</v>
      </c>
      <c r="P30" s="425">
        <f t="shared" si="19"/>
        <v>13.17</v>
      </c>
      <c r="Q30" s="427">
        <f t="shared" si="20"/>
        <v>67.84</v>
      </c>
    </row>
    <row r="31" spans="1:17" s="428" customFormat="1" ht="22.15" customHeight="1" x14ac:dyDescent="0.25">
      <c r="A31" s="424" t="s">
        <v>1190</v>
      </c>
      <c r="B31" s="750"/>
      <c r="C31" s="289"/>
      <c r="D31" s="425"/>
      <c r="E31" s="425"/>
      <c r="F31" s="426"/>
      <c r="G31" s="425"/>
      <c r="H31" s="425"/>
      <c r="I31" s="427"/>
      <c r="J31" s="756">
        <v>29.5</v>
      </c>
      <c r="K31" s="425">
        <v>0.19</v>
      </c>
      <c r="L31" s="425">
        <v>6.8333000000000004</v>
      </c>
      <c r="M31" s="425">
        <f t="shared" si="21"/>
        <v>201.58235000000002</v>
      </c>
      <c r="N31" s="426">
        <v>1</v>
      </c>
      <c r="O31" s="425">
        <f t="shared" si="22"/>
        <v>201.58</v>
      </c>
      <c r="P31" s="425">
        <f t="shared" si="19"/>
        <v>48.56</v>
      </c>
      <c r="Q31" s="427">
        <f t="shared" si="20"/>
        <v>250.14000000000001</v>
      </c>
    </row>
    <row r="32" spans="1:17" s="428" customFormat="1" ht="22.15" customHeight="1" x14ac:dyDescent="0.25">
      <c r="A32" s="424" t="s">
        <v>1187</v>
      </c>
      <c r="B32" s="750">
        <v>8</v>
      </c>
      <c r="C32" s="289">
        <v>0.05</v>
      </c>
      <c r="D32" s="425">
        <v>6.8333000000000004</v>
      </c>
      <c r="E32" s="425">
        <f t="shared" si="17"/>
        <v>54.666400000000003</v>
      </c>
      <c r="F32" s="426">
        <v>0.5</v>
      </c>
      <c r="G32" s="425">
        <f t="shared" si="18"/>
        <v>27.33</v>
      </c>
      <c r="H32" s="425">
        <f t="shared" si="15"/>
        <v>6.58</v>
      </c>
      <c r="I32" s="427">
        <f t="shared" si="16"/>
        <v>33.909999999999997</v>
      </c>
      <c r="J32" s="756">
        <v>12</v>
      </c>
      <c r="K32" s="425">
        <v>0.08</v>
      </c>
      <c r="L32" s="425">
        <v>6.8333000000000004</v>
      </c>
      <c r="M32" s="425">
        <f t="shared" si="21"/>
        <v>81.999600000000001</v>
      </c>
      <c r="N32" s="426">
        <v>1</v>
      </c>
      <c r="O32" s="425">
        <f t="shared" si="22"/>
        <v>82</v>
      </c>
      <c r="P32" s="425">
        <f t="shared" si="19"/>
        <v>19.75</v>
      </c>
      <c r="Q32" s="427">
        <f t="shared" si="20"/>
        <v>101.75</v>
      </c>
    </row>
    <row r="33" spans="1:17" s="428" customFormat="1" ht="22.15" customHeight="1" x14ac:dyDescent="0.25">
      <c r="A33" s="424" t="s">
        <v>1191</v>
      </c>
      <c r="B33" s="750"/>
      <c r="C33" s="289"/>
      <c r="D33" s="425"/>
      <c r="E33" s="425"/>
      <c r="F33" s="426"/>
      <c r="G33" s="425"/>
      <c r="H33" s="425"/>
      <c r="I33" s="427"/>
      <c r="J33" s="756">
        <v>11</v>
      </c>
      <c r="K33" s="425">
        <v>7.0000000000000007E-2</v>
      </c>
      <c r="L33" s="425">
        <v>6.8333000000000004</v>
      </c>
      <c r="M33" s="425">
        <f t="shared" si="21"/>
        <v>75.166300000000007</v>
      </c>
      <c r="N33" s="426">
        <v>1</v>
      </c>
      <c r="O33" s="425">
        <f t="shared" si="22"/>
        <v>75.17</v>
      </c>
      <c r="P33" s="425">
        <f t="shared" si="19"/>
        <v>18.11</v>
      </c>
      <c r="Q33" s="427">
        <f t="shared" si="20"/>
        <v>93.28</v>
      </c>
    </row>
    <row r="34" spans="1:17" s="428" customFormat="1" ht="22.15" customHeight="1" x14ac:dyDescent="0.25">
      <c r="A34" s="424" t="s">
        <v>1187</v>
      </c>
      <c r="B34" s="750"/>
      <c r="C34" s="289"/>
      <c r="D34" s="425"/>
      <c r="E34" s="425"/>
      <c r="F34" s="426"/>
      <c r="G34" s="425"/>
      <c r="H34" s="425"/>
      <c r="I34" s="427"/>
      <c r="J34" s="756">
        <v>14</v>
      </c>
      <c r="K34" s="425">
        <v>0.09</v>
      </c>
      <c r="L34" s="425">
        <v>6.8333000000000004</v>
      </c>
      <c r="M34" s="425">
        <f t="shared" si="21"/>
        <v>95.666200000000003</v>
      </c>
      <c r="N34" s="426">
        <v>1</v>
      </c>
      <c r="O34" s="425">
        <f t="shared" si="22"/>
        <v>95.67</v>
      </c>
      <c r="P34" s="425">
        <f t="shared" si="19"/>
        <v>23.05</v>
      </c>
      <c r="Q34" s="427">
        <f t="shared" si="20"/>
        <v>118.72</v>
      </c>
    </row>
    <row r="35" spans="1:17" s="428" customFormat="1" ht="22.15" customHeight="1" x14ac:dyDescent="0.25">
      <c r="A35" s="424" t="s">
        <v>1192</v>
      </c>
      <c r="B35" s="750">
        <v>40</v>
      </c>
      <c r="C35" s="289">
        <v>0.25</v>
      </c>
      <c r="D35" s="425">
        <v>6.8333000000000004</v>
      </c>
      <c r="E35" s="425">
        <f t="shared" si="17"/>
        <v>273.33199999999999</v>
      </c>
      <c r="F35" s="426">
        <v>0.5</v>
      </c>
      <c r="G35" s="425">
        <f t="shared" si="18"/>
        <v>136.66999999999999</v>
      </c>
      <c r="H35" s="425">
        <f t="shared" si="15"/>
        <v>32.92</v>
      </c>
      <c r="I35" s="427">
        <f t="shared" si="16"/>
        <v>169.58999999999997</v>
      </c>
      <c r="J35" s="756"/>
      <c r="K35" s="425"/>
      <c r="L35" s="425"/>
      <c r="M35" s="425"/>
      <c r="N35" s="426"/>
      <c r="O35" s="425"/>
      <c r="P35" s="425"/>
      <c r="Q35" s="427"/>
    </row>
    <row r="36" spans="1:17" s="428" customFormat="1" ht="22.15" customHeight="1" x14ac:dyDescent="0.25">
      <c r="A36" s="424" t="s">
        <v>1187</v>
      </c>
      <c r="B36" s="750"/>
      <c r="C36" s="289"/>
      <c r="D36" s="425">
        <v>6.8333000000000004</v>
      </c>
      <c r="E36" s="425">
        <f t="shared" si="17"/>
        <v>0</v>
      </c>
      <c r="F36" s="426"/>
      <c r="G36" s="425">
        <f t="shared" si="18"/>
        <v>0</v>
      </c>
      <c r="H36" s="425">
        <f t="shared" si="15"/>
        <v>0</v>
      </c>
      <c r="I36" s="427">
        <f t="shared" si="16"/>
        <v>0</v>
      </c>
      <c r="J36" s="756">
        <v>36</v>
      </c>
      <c r="K36" s="425">
        <v>0.23</v>
      </c>
      <c r="L36" s="425">
        <v>6.8333000000000004</v>
      </c>
      <c r="M36" s="425">
        <f t="shared" si="21"/>
        <v>245.99880000000002</v>
      </c>
      <c r="N36" s="426">
        <v>1</v>
      </c>
      <c r="O36" s="425">
        <f t="shared" si="22"/>
        <v>246</v>
      </c>
      <c r="P36" s="425">
        <f t="shared" si="19"/>
        <v>59.26</v>
      </c>
      <c r="Q36" s="427">
        <f t="shared" si="20"/>
        <v>305.26</v>
      </c>
    </row>
    <row r="37" spans="1:17" s="428" customFormat="1" ht="22.15" customHeight="1" x14ac:dyDescent="0.25">
      <c r="A37" s="424" t="s">
        <v>1190</v>
      </c>
      <c r="B37" s="750">
        <v>9.5</v>
      </c>
      <c r="C37" s="289">
        <v>0.06</v>
      </c>
      <c r="D37" s="425">
        <v>6.8333000000000004</v>
      </c>
      <c r="E37" s="425">
        <f t="shared" si="17"/>
        <v>64.916350000000008</v>
      </c>
      <c r="F37" s="426">
        <v>0.5</v>
      </c>
      <c r="G37" s="425">
        <f t="shared" si="18"/>
        <v>32.46</v>
      </c>
      <c r="H37" s="425">
        <f t="shared" si="15"/>
        <v>7.82</v>
      </c>
      <c r="I37" s="427">
        <f t="shared" si="16"/>
        <v>40.28</v>
      </c>
      <c r="J37" s="756">
        <v>37.5</v>
      </c>
      <c r="K37" s="425">
        <v>0.24</v>
      </c>
      <c r="L37" s="425">
        <v>6.8333000000000004</v>
      </c>
      <c r="M37" s="425">
        <f t="shared" si="21"/>
        <v>256.24875000000003</v>
      </c>
      <c r="N37" s="426">
        <v>1</v>
      </c>
      <c r="O37" s="425">
        <f t="shared" si="22"/>
        <v>256.25</v>
      </c>
      <c r="P37" s="425">
        <f t="shared" si="19"/>
        <v>61.73</v>
      </c>
      <c r="Q37" s="427">
        <f t="shared" si="20"/>
        <v>317.98</v>
      </c>
    </row>
    <row r="38" spans="1:17" s="428" customFormat="1" ht="22.15" customHeight="1" x14ac:dyDescent="0.25">
      <c r="A38" s="424" t="s">
        <v>1187</v>
      </c>
      <c r="B38" s="750">
        <v>32</v>
      </c>
      <c r="C38" s="289">
        <v>0.2</v>
      </c>
      <c r="D38" s="425">
        <v>6.8333000000000004</v>
      </c>
      <c r="E38" s="425">
        <f t="shared" si="17"/>
        <v>218.66560000000001</v>
      </c>
      <c r="F38" s="426">
        <v>0.5</v>
      </c>
      <c r="G38" s="425">
        <f t="shared" si="18"/>
        <v>109.33</v>
      </c>
      <c r="H38" s="425">
        <f t="shared" si="15"/>
        <v>26.34</v>
      </c>
      <c r="I38" s="427">
        <f t="shared" si="16"/>
        <v>135.66999999999999</v>
      </c>
      <c r="J38" s="756">
        <v>135.5</v>
      </c>
      <c r="K38" s="425">
        <v>0.85</v>
      </c>
      <c r="L38" s="425">
        <v>6.8333000000000004</v>
      </c>
      <c r="M38" s="425">
        <f t="shared" si="21"/>
        <v>925.91215</v>
      </c>
      <c r="N38" s="426">
        <v>1</v>
      </c>
      <c r="O38" s="425">
        <f t="shared" si="22"/>
        <v>925.91</v>
      </c>
      <c r="P38" s="425">
        <f t="shared" si="19"/>
        <v>223.05</v>
      </c>
      <c r="Q38" s="427">
        <f t="shared" si="20"/>
        <v>1148.96</v>
      </c>
    </row>
    <row r="39" spans="1:17" s="428" customFormat="1" ht="22.15" customHeight="1" x14ac:dyDescent="0.25">
      <c r="A39" s="424" t="s">
        <v>1191</v>
      </c>
      <c r="B39" s="750"/>
      <c r="C39" s="289"/>
      <c r="D39" s="425"/>
      <c r="E39" s="425"/>
      <c r="F39" s="426"/>
      <c r="G39" s="425"/>
      <c r="H39" s="425"/>
      <c r="I39" s="427"/>
      <c r="J39" s="756">
        <v>24</v>
      </c>
      <c r="K39" s="425">
        <v>0.15</v>
      </c>
      <c r="L39" s="425">
        <v>6.8333000000000004</v>
      </c>
      <c r="M39" s="425">
        <f t="shared" si="21"/>
        <v>163.9992</v>
      </c>
      <c r="N39" s="426">
        <v>1</v>
      </c>
      <c r="O39" s="425">
        <f t="shared" si="22"/>
        <v>164</v>
      </c>
      <c r="P39" s="425">
        <f t="shared" si="19"/>
        <v>39.51</v>
      </c>
      <c r="Q39" s="427">
        <f t="shared" si="20"/>
        <v>203.51</v>
      </c>
    </row>
    <row r="40" spans="1:17" s="428" customFormat="1" ht="25.9" customHeight="1" x14ac:dyDescent="0.25">
      <c r="A40" s="424" t="s">
        <v>1193</v>
      </c>
      <c r="B40" s="750"/>
      <c r="C40" s="289"/>
      <c r="D40" s="425"/>
      <c r="E40" s="425"/>
      <c r="F40" s="426"/>
      <c r="G40" s="425"/>
      <c r="H40" s="425"/>
      <c r="I40" s="427"/>
      <c r="J40" s="756">
        <v>16</v>
      </c>
      <c r="K40" s="425">
        <v>0.1</v>
      </c>
      <c r="L40" s="425">
        <v>6.8333000000000004</v>
      </c>
      <c r="M40" s="425">
        <f t="shared" si="21"/>
        <v>109.33280000000001</v>
      </c>
      <c r="N40" s="426">
        <v>1</v>
      </c>
      <c r="O40" s="425">
        <f t="shared" si="22"/>
        <v>109.33</v>
      </c>
      <c r="P40" s="425">
        <f t="shared" si="19"/>
        <v>26.34</v>
      </c>
      <c r="Q40" s="427">
        <f t="shared" si="20"/>
        <v>135.66999999999999</v>
      </c>
    </row>
    <row r="41" spans="1:17" s="428" customFormat="1" ht="22.15" customHeight="1" x14ac:dyDescent="0.25">
      <c r="A41" s="424" t="s">
        <v>1191</v>
      </c>
      <c r="B41" s="750"/>
      <c r="C41" s="289"/>
      <c r="D41" s="425"/>
      <c r="E41" s="425"/>
      <c r="F41" s="426"/>
      <c r="G41" s="425"/>
      <c r="H41" s="425"/>
      <c r="I41" s="427"/>
      <c r="J41" s="756">
        <v>11</v>
      </c>
      <c r="K41" s="425">
        <v>7.0000000000000007E-2</v>
      </c>
      <c r="L41" s="425">
        <v>6.8333000000000004</v>
      </c>
      <c r="M41" s="425">
        <f t="shared" si="21"/>
        <v>75.166300000000007</v>
      </c>
      <c r="N41" s="426">
        <v>1</v>
      </c>
      <c r="O41" s="425">
        <f t="shared" si="22"/>
        <v>75.17</v>
      </c>
      <c r="P41" s="425">
        <f t="shared" si="19"/>
        <v>18.11</v>
      </c>
      <c r="Q41" s="427">
        <f t="shared" si="20"/>
        <v>93.28</v>
      </c>
    </row>
    <row r="42" spans="1:17" s="428" customFormat="1" ht="22.15" customHeight="1" x14ac:dyDescent="0.25">
      <c r="A42" s="424" t="s">
        <v>1193</v>
      </c>
      <c r="B42" s="750">
        <v>40</v>
      </c>
      <c r="C42" s="289">
        <v>0.25</v>
      </c>
      <c r="D42" s="425">
        <v>6.8333000000000004</v>
      </c>
      <c r="E42" s="425">
        <f t="shared" si="17"/>
        <v>273.33199999999999</v>
      </c>
      <c r="F42" s="426">
        <v>0.3</v>
      </c>
      <c r="G42" s="425">
        <f t="shared" si="18"/>
        <v>82</v>
      </c>
      <c r="H42" s="425">
        <f t="shared" si="15"/>
        <v>19.75</v>
      </c>
      <c r="I42" s="427">
        <f t="shared" si="16"/>
        <v>101.75</v>
      </c>
      <c r="J42" s="756">
        <v>111</v>
      </c>
      <c r="K42" s="425">
        <v>0.7</v>
      </c>
      <c r="L42" s="425">
        <v>6.8333000000000004</v>
      </c>
      <c r="M42" s="425">
        <f t="shared" si="21"/>
        <v>758.49630000000002</v>
      </c>
      <c r="N42" s="426">
        <v>1</v>
      </c>
      <c r="O42" s="425">
        <f t="shared" si="22"/>
        <v>758.5</v>
      </c>
      <c r="P42" s="425">
        <f t="shared" si="19"/>
        <v>182.72</v>
      </c>
      <c r="Q42" s="427">
        <f t="shared" si="20"/>
        <v>941.22</v>
      </c>
    </row>
    <row r="43" spans="1:17" s="428" customFormat="1" ht="22.15" customHeight="1" x14ac:dyDescent="0.25">
      <c r="A43" s="424" t="s">
        <v>1187</v>
      </c>
      <c r="B43" s="750"/>
      <c r="C43" s="289"/>
      <c r="D43" s="425"/>
      <c r="E43" s="425"/>
      <c r="F43" s="426"/>
      <c r="G43" s="425"/>
      <c r="H43" s="425"/>
      <c r="I43" s="427"/>
      <c r="J43" s="756">
        <v>39</v>
      </c>
      <c r="K43" s="425">
        <v>0.25</v>
      </c>
      <c r="L43" s="425">
        <v>6.8333000000000004</v>
      </c>
      <c r="M43" s="425">
        <f t="shared" si="21"/>
        <v>266.49870000000004</v>
      </c>
      <c r="N43" s="426">
        <v>1</v>
      </c>
      <c r="O43" s="425">
        <f t="shared" si="22"/>
        <v>266.5</v>
      </c>
      <c r="P43" s="425">
        <f t="shared" si="19"/>
        <v>64.2</v>
      </c>
      <c r="Q43" s="427">
        <f t="shared" si="20"/>
        <v>330.7</v>
      </c>
    </row>
    <row r="44" spans="1:17" s="428" customFormat="1" ht="22.15" customHeight="1" x14ac:dyDescent="0.25">
      <c r="A44" s="424" t="s">
        <v>1194</v>
      </c>
      <c r="B44" s="750"/>
      <c r="C44" s="289"/>
      <c r="D44" s="425"/>
      <c r="E44" s="425"/>
      <c r="F44" s="426"/>
      <c r="G44" s="425"/>
      <c r="H44" s="425"/>
      <c r="I44" s="427"/>
      <c r="J44" s="756">
        <v>72</v>
      </c>
      <c r="K44" s="425">
        <v>0.45</v>
      </c>
      <c r="L44" s="425">
        <v>6.8333000000000004</v>
      </c>
      <c r="M44" s="425">
        <f t="shared" si="21"/>
        <v>491.99760000000003</v>
      </c>
      <c r="N44" s="426">
        <v>1</v>
      </c>
      <c r="O44" s="425">
        <f t="shared" si="22"/>
        <v>492</v>
      </c>
      <c r="P44" s="425">
        <f t="shared" si="19"/>
        <v>118.52</v>
      </c>
      <c r="Q44" s="427">
        <f t="shared" si="20"/>
        <v>610.52</v>
      </c>
    </row>
    <row r="45" spans="1:17" s="428" customFormat="1" ht="22.15" customHeight="1" x14ac:dyDescent="0.25">
      <c r="A45" s="424" t="s">
        <v>1187</v>
      </c>
      <c r="B45" s="750">
        <v>12</v>
      </c>
      <c r="C45" s="289">
        <v>0.08</v>
      </c>
      <c r="D45" s="425">
        <v>6.8333000000000004</v>
      </c>
      <c r="E45" s="425">
        <f t="shared" si="17"/>
        <v>81.999600000000001</v>
      </c>
      <c r="F45" s="426">
        <v>0.3</v>
      </c>
      <c r="G45" s="425">
        <f t="shared" si="18"/>
        <v>24.6</v>
      </c>
      <c r="H45" s="425">
        <f t="shared" si="15"/>
        <v>5.93</v>
      </c>
      <c r="I45" s="427">
        <f t="shared" si="16"/>
        <v>30.53</v>
      </c>
      <c r="J45" s="756"/>
      <c r="K45" s="425"/>
      <c r="L45" s="425"/>
      <c r="M45" s="425"/>
      <c r="N45" s="426"/>
      <c r="O45" s="425"/>
      <c r="P45" s="425"/>
      <c r="Q45" s="427"/>
    </row>
    <row r="46" spans="1:17" s="428" customFormat="1" ht="22.15" customHeight="1" x14ac:dyDescent="0.25">
      <c r="A46" s="424" t="s">
        <v>1189</v>
      </c>
      <c r="B46" s="750">
        <v>16</v>
      </c>
      <c r="C46" s="289">
        <v>0.1</v>
      </c>
      <c r="D46" s="425">
        <v>6.8333000000000004</v>
      </c>
      <c r="E46" s="425">
        <f t="shared" si="17"/>
        <v>109.33280000000001</v>
      </c>
      <c r="F46" s="426">
        <v>0.5</v>
      </c>
      <c r="G46" s="425">
        <f t="shared" si="18"/>
        <v>54.67</v>
      </c>
      <c r="H46" s="425">
        <f t="shared" si="15"/>
        <v>13.17</v>
      </c>
      <c r="I46" s="427">
        <f t="shared" si="16"/>
        <v>67.84</v>
      </c>
      <c r="J46" s="756">
        <v>56</v>
      </c>
      <c r="K46" s="425">
        <v>0.35</v>
      </c>
      <c r="L46" s="425">
        <v>6.8333000000000004</v>
      </c>
      <c r="M46" s="425">
        <f t="shared" si="21"/>
        <v>382.66480000000001</v>
      </c>
      <c r="N46" s="426">
        <v>1</v>
      </c>
      <c r="O46" s="425">
        <f t="shared" si="22"/>
        <v>382.66</v>
      </c>
      <c r="P46" s="425">
        <f t="shared" si="19"/>
        <v>92.18</v>
      </c>
      <c r="Q46" s="427">
        <f t="shared" si="20"/>
        <v>474.84000000000003</v>
      </c>
    </row>
    <row r="47" spans="1:17" s="428" customFormat="1" ht="22.15" customHeight="1" x14ac:dyDescent="0.25">
      <c r="A47" s="424" t="s">
        <v>1189</v>
      </c>
      <c r="B47" s="750"/>
      <c r="C47" s="289"/>
      <c r="D47" s="425"/>
      <c r="E47" s="425"/>
      <c r="F47" s="426"/>
      <c r="G47" s="425"/>
      <c r="H47" s="425"/>
      <c r="I47" s="427"/>
      <c r="J47" s="756">
        <v>24</v>
      </c>
      <c r="K47" s="425">
        <v>0.15</v>
      </c>
      <c r="L47" s="425">
        <v>6.8333000000000004</v>
      </c>
      <c r="M47" s="425">
        <f t="shared" si="21"/>
        <v>163.9992</v>
      </c>
      <c r="N47" s="426">
        <v>1</v>
      </c>
      <c r="O47" s="425">
        <f t="shared" si="22"/>
        <v>164</v>
      </c>
      <c r="P47" s="425">
        <f t="shared" si="19"/>
        <v>39.51</v>
      </c>
      <c r="Q47" s="427">
        <f t="shared" si="20"/>
        <v>203.51</v>
      </c>
    </row>
    <row r="48" spans="1:17" s="428" customFormat="1" ht="22.15" customHeight="1" x14ac:dyDescent="0.25">
      <c r="A48" s="424" t="s">
        <v>1189</v>
      </c>
      <c r="B48" s="750">
        <v>56</v>
      </c>
      <c r="C48" s="289">
        <v>0.35</v>
      </c>
      <c r="D48" s="425">
        <v>6.8333000000000004</v>
      </c>
      <c r="E48" s="425">
        <f t="shared" si="17"/>
        <v>382.66480000000001</v>
      </c>
      <c r="F48" s="426">
        <v>0.5</v>
      </c>
      <c r="G48" s="425">
        <f t="shared" si="18"/>
        <v>191.33</v>
      </c>
      <c r="H48" s="425">
        <f t="shared" si="15"/>
        <v>46.09</v>
      </c>
      <c r="I48" s="427">
        <f t="shared" si="16"/>
        <v>237.42000000000002</v>
      </c>
      <c r="J48" s="756">
        <v>119</v>
      </c>
      <c r="K48" s="425">
        <v>0.75</v>
      </c>
      <c r="L48" s="425">
        <v>6.8333000000000004</v>
      </c>
      <c r="M48" s="425">
        <f t="shared" si="21"/>
        <v>813.16270000000009</v>
      </c>
      <c r="N48" s="426">
        <v>1</v>
      </c>
      <c r="O48" s="425">
        <f t="shared" si="22"/>
        <v>813.16</v>
      </c>
      <c r="P48" s="425">
        <f t="shared" si="19"/>
        <v>195.89</v>
      </c>
      <c r="Q48" s="427">
        <f t="shared" si="20"/>
        <v>1009.05</v>
      </c>
    </row>
    <row r="49" spans="1:17" s="428" customFormat="1" ht="22.15" customHeight="1" x14ac:dyDescent="0.25">
      <c r="A49" s="424" t="s">
        <v>1195</v>
      </c>
      <c r="B49" s="750"/>
      <c r="C49" s="289"/>
      <c r="D49" s="425"/>
      <c r="E49" s="425"/>
      <c r="F49" s="426"/>
      <c r="G49" s="425"/>
      <c r="H49" s="425"/>
      <c r="I49" s="427"/>
      <c r="J49" s="756">
        <v>95</v>
      </c>
      <c r="K49" s="425">
        <v>0.6</v>
      </c>
      <c r="L49" s="425">
        <v>6.8333000000000004</v>
      </c>
      <c r="M49" s="425">
        <f t="shared" si="21"/>
        <v>649.1635</v>
      </c>
      <c r="N49" s="426">
        <v>1</v>
      </c>
      <c r="O49" s="425">
        <f t="shared" si="22"/>
        <v>649.16</v>
      </c>
      <c r="P49" s="425">
        <f t="shared" si="19"/>
        <v>156.38</v>
      </c>
      <c r="Q49" s="427">
        <f t="shared" si="20"/>
        <v>805.54</v>
      </c>
    </row>
    <row r="50" spans="1:17" s="428" customFormat="1" ht="22.15" customHeight="1" x14ac:dyDescent="0.25">
      <c r="A50" s="424" t="s">
        <v>1191</v>
      </c>
      <c r="B50" s="750"/>
      <c r="C50" s="289"/>
      <c r="D50" s="425"/>
      <c r="E50" s="425"/>
      <c r="F50" s="426"/>
      <c r="G50" s="425"/>
      <c r="H50" s="425"/>
      <c r="I50" s="427"/>
      <c r="J50" s="756">
        <v>11</v>
      </c>
      <c r="K50" s="425">
        <v>7.0000000000000007E-2</v>
      </c>
      <c r="L50" s="425">
        <v>6.8333000000000004</v>
      </c>
      <c r="M50" s="425">
        <f t="shared" si="21"/>
        <v>75.166300000000007</v>
      </c>
      <c r="N50" s="426">
        <v>1</v>
      </c>
      <c r="O50" s="425">
        <f t="shared" si="22"/>
        <v>75.17</v>
      </c>
      <c r="P50" s="425">
        <f t="shared" si="19"/>
        <v>18.11</v>
      </c>
      <c r="Q50" s="427">
        <f t="shared" si="20"/>
        <v>93.28</v>
      </c>
    </row>
    <row r="51" spans="1:17" s="428" customFormat="1" ht="22.15" customHeight="1" x14ac:dyDescent="0.25">
      <c r="A51" s="424" t="s">
        <v>1195</v>
      </c>
      <c r="B51" s="750"/>
      <c r="C51" s="289"/>
      <c r="D51" s="425"/>
      <c r="E51" s="425"/>
      <c r="F51" s="426"/>
      <c r="G51" s="425"/>
      <c r="H51" s="425"/>
      <c r="I51" s="427"/>
      <c r="J51" s="756">
        <v>12</v>
      </c>
      <c r="K51" s="425">
        <v>0.08</v>
      </c>
      <c r="L51" s="425">
        <v>6.8333000000000004</v>
      </c>
      <c r="M51" s="425">
        <f t="shared" si="21"/>
        <v>81.999600000000001</v>
      </c>
      <c r="N51" s="426">
        <v>1</v>
      </c>
      <c r="O51" s="425">
        <f t="shared" si="22"/>
        <v>82</v>
      </c>
      <c r="P51" s="425">
        <f t="shared" si="19"/>
        <v>19.75</v>
      </c>
      <c r="Q51" s="427">
        <f t="shared" si="20"/>
        <v>101.75</v>
      </c>
    </row>
    <row r="52" spans="1:17" s="428" customFormat="1" ht="22.15" customHeight="1" x14ac:dyDescent="0.25">
      <c r="A52" s="424" t="s">
        <v>1191</v>
      </c>
      <c r="B52" s="750"/>
      <c r="C52" s="289"/>
      <c r="D52" s="425"/>
      <c r="E52" s="425"/>
      <c r="F52" s="426"/>
      <c r="G52" s="425"/>
      <c r="H52" s="425"/>
      <c r="I52" s="427"/>
      <c r="J52" s="756">
        <v>24</v>
      </c>
      <c r="K52" s="425">
        <v>0.15</v>
      </c>
      <c r="L52" s="425">
        <v>6.8333000000000004</v>
      </c>
      <c r="M52" s="425">
        <f t="shared" si="21"/>
        <v>163.9992</v>
      </c>
      <c r="N52" s="426">
        <v>1</v>
      </c>
      <c r="O52" s="425">
        <f t="shared" si="22"/>
        <v>164</v>
      </c>
      <c r="P52" s="425">
        <f t="shared" si="19"/>
        <v>39.51</v>
      </c>
      <c r="Q52" s="427">
        <f t="shared" si="20"/>
        <v>203.51</v>
      </c>
    </row>
    <row r="53" spans="1:17" s="428" customFormat="1" ht="22.15" customHeight="1" x14ac:dyDescent="0.25">
      <c r="A53" s="424" t="s">
        <v>1187</v>
      </c>
      <c r="B53" s="750">
        <v>40</v>
      </c>
      <c r="C53" s="289">
        <v>0.25</v>
      </c>
      <c r="D53" s="425">
        <v>6.8333000000000004</v>
      </c>
      <c r="E53" s="425">
        <f t="shared" si="17"/>
        <v>273.33199999999999</v>
      </c>
      <c r="F53" s="426">
        <v>0.5</v>
      </c>
      <c r="G53" s="425">
        <f t="shared" si="18"/>
        <v>136.66999999999999</v>
      </c>
      <c r="H53" s="425">
        <f t="shared" si="15"/>
        <v>32.92</v>
      </c>
      <c r="I53" s="427">
        <f t="shared" si="16"/>
        <v>169.58999999999997</v>
      </c>
      <c r="J53" s="756">
        <v>79</v>
      </c>
      <c r="K53" s="425">
        <v>0.5</v>
      </c>
      <c r="L53" s="425">
        <v>6.8333000000000004</v>
      </c>
      <c r="M53" s="425">
        <f t="shared" si="21"/>
        <v>539.83069999999998</v>
      </c>
      <c r="N53" s="426">
        <v>1</v>
      </c>
      <c r="O53" s="425">
        <f t="shared" si="22"/>
        <v>539.83000000000004</v>
      </c>
      <c r="P53" s="425">
        <f t="shared" si="19"/>
        <v>130.05000000000001</v>
      </c>
      <c r="Q53" s="427">
        <f t="shared" si="20"/>
        <v>669.88000000000011</v>
      </c>
    </row>
    <row r="54" spans="1:17" s="428" customFormat="1" ht="22.15" customHeight="1" x14ac:dyDescent="0.25">
      <c r="A54" s="424" t="s">
        <v>1191</v>
      </c>
      <c r="B54" s="750"/>
      <c r="C54" s="289"/>
      <c r="D54" s="425"/>
      <c r="E54" s="425"/>
      <c r="F54" s="426"/>
      <c r="G54" s="425"/>
      <c r="H54" s="425"/>
      <c r="I54" s="427"/>
      <c r="J54" s="756">
        <v>11</v>
      </c>
      <c r="K54" s="425">
        <v>7.0000000000000007E-2</v>
      </c>
      <c r="L54" s="425">
        <v>6.8333000000000004</v>
      </c>
      <c r="M54" s="425">
        <f t="shared" si="21"/>
        <v>75.166300000000007</v>
      </c>
      <c r="N54" s="426">
        <v>1</v>
      </c>
      <c r="O54" s="425">
        <f t="shared" si="22"/>
        <v>75.17</v>
      </c>
      <c r="P54" s="425">
        <f t="shared" si="19"/>
        <v>18.11</v>
      </c>
      <c r="Q54" s="427">
        <f t="shared" si="20"/>
        <v>93.28</v>
      </c>
    </row>
    <row r="55" spans="1:17" s="428" customFormat="1" ht="22.15" customHeight="1" x14ac:dyDescent="0.25">
      <c r="A55" s="424" t="s">
        <v>1191</v>
      </c>
      <c r="B55" s="750"/>
      <c r="C55" s="289"/>
      <c r="D55" s="425"/>
      <c r="E55" s="425"/>
      <c r="F55" s="426"/>
      <c r="G55" s="425"/>
      <c r="H55" s="425"/>
      <c r="I55" s="427"/>
      <c r="J55" s="756">
        <v>11</v>
      </c>
      <c r="K55" s="425">
        <v>7.0000000000000007E-2</v>
      </c>
      <c r="L55" s="425">
        <v>6.8333000000000004</v>
      </c>
      <c r="M55" s="425">
        <f t="shared" si="21"/>
        <v>75.166300000000007</v>
      </c>
      <c r="N55" s="426">
        <v>1</v>
      </c>
      <c r="O55" s="425">
        <f t="shared" si="22"/>
        <v>75.17</v>
      </c>
      <c r="P55" s="425">
        <f t="shared" si="19"/>
        <v>18.11</v>
      </c>
      <c r="Q55" s="427">
        <f t="shared" si="20"/>
        <v>93.28</v>
      </c>
    </row>
    <row r="56" spans="1:17" s="428" customFormat="1" ht="22.15" customHeight="1" x14ac:dyDescent="0.25">
      <c r="A56" s="424" t="s">
        <v>1190</v>
      </c>
      <c r="B56" s="750">
        <v>9.5</v>
      </c>
      <c r="C56" s="289">
        <v>0.06</v>
      </c>
      <c r="D56" s="425">
        <v>6.8333000000000004</v>
      </c>
      <c r="E56" s="425">
        <f t="shared" si="17"/>
        <v>64.916350000000008</v>
      </c>
      <c r="F56" s="426">
        <v>0.5</v>
      </c>
      <c r="G56" s="425">
        <f t="shared" si="18"/>
        <v>32.46</v>
      </c>
      <c r="H56" s="425">
        <f t="shared" si="15"/>
        <v>7.82</v>
      </c>
      <c r="I56" s="427">
        <f t="shared" si="16"/>
        <v>40.28</v>
      </c>
      <c r="J56" s="756">
        <v>9.5</v>
      </c>
      <c r="K56" s="425">
        <v>0.06</v>
      </c>
      <c r="L56" s="425">
        <v>6.8333000000000004</v>
      </c>
      <c r="M56" s="425">
        <f t="shared" si="21"/>
        <v>64.916350000000008</v>
      </c>
      <c r="N56" s="426">
        <v>1</v>
      </c>
      <c r="O56" s="425">
        <f t="shared" si="22"/>
        <v>64.92</v>
      </c>
      <c r="P56" s="425">
        <f t="shared" si="19"/>
        <v>15.64</v>
      </c>
      <c r="Q56" s="427">
        <f t="shared" si="20"/>
        <v>80.56</v>
      </c>
    </row>
    <row r="57" spans="1:17" s="428" customFormat="1" ht="22.15" customHeight="1" x14ac:dyDescent="0.25">
      <c r="A57" s="424" t="s">
        <v>1190</v>
      </c>
      <c r="B57" s="750"/>
      <c r="C57" s="289"/>
      <c r="D57" s="425"/>
      <c r="E57" s="425"/>
      <c r="F57" s="426"/>
      <c r="G57" s="425"/>
      <c r="H57" s="425"/>
      <c r="I57" s="427"/>
      <c r="J57" s="756">
        <v>19</v>
      </c>
      <c r="K57" s="425">
        <v>0.12</v>
      </c>
      <c r="L57" s="425">
        <v>6.8333000000000004</v>
      </c>
      <c r="M57" s="425">
        <f t="shared" si="21"/>
        <v>129.83270000000002</v>
      </c>
      <c r="N57" s="426">
        <v>1</v>
      </c>
      <c r="O57" s="425">
        <f t="shared" si="22"/>
        <v>129.83000000000001</v>
      </c>
      <c r="P57" s="425">
        <f t="shared" si="19"/>
        <v>31.28</v>
      </c>
      <c r="Q57" s="427">
        <f t="shared" si="20"/>
        <v>161.11000000000001</v>
      </c>
    </row>
    <row r="58" spans="1:17" s="428" customFormat="1" ht="22.15" customHeight="1" x14ac:dyDescent="0.25">
      <c r="A58" s="424" t="s">
        <v>1194</v>
      </c>
      <c r="B58" s="750">
        <v>24</v>
      </c>
      <c r="C58" s="289">
        <v>0.15</v>
      </c>
      <c r="D58" s="425">
        <v>6.8333000000000004</v>
      </c>
      <c r="E58" s="425">
        <f t="shared" si="17"/>
        <v>163.9992</v>
      </c>
      <c r="F58" s="426">
        <v>0.3</v>
      </c>
      <c r="G58" s="425">
        <f t="shared" si="18"/>
        <v>49.2</v>
      </c>
      <c r="H58" s="425">
        <f t="shared" si="15"/>
        <v>11.85</v>
      </c>
      <c r="I58" s="427">
        <f t="shared" si="16"/>
        <v>61.050000000000004</v>
      </c>
      <c r="J58" s="756"/>
      <c r="K58" s="425"/>
      <c r="L58" s="425"/>
      <c r="M58" s="425"/>
      <c r="N58" s="426"/>
      <c r="O58" s="425"/>
      <c r="P58" s="425"/>
      <c r="Q58" s="427"/>
    </row>
    <row r="59" spans="1:17" s="428" customFormat="1" ht="22.15" customHeight="1" x14ac:dyDescent="0.25">
      <c r="A59" s="424" t="s">
        <v>1190</v>
      </c>
      <c r="B59" s="750"/>
      <c r="C59" s="289"/>
      <c r="D59" s="425"/>
      <c r="E59" s="425"/>
      <c r="F59" s="426"/>
      <c r="G59" s="425"/>
      <c r="H59" s="425"/>
      <c r="I59" s="427"/>
      <c r="J59" s="756">
        <v>35</v>
      </c>
      <c r="K59" s="425">
        <v>0.22</v>
      </c>
      <c r="L59" s="425">
        <v>6.8333000000000004</v>
      </c>
      <c r="M59" s="425">
        <f t="shared" si="21"/>
        <v>239.16550000000001</v>
      </c>
      <c r="N59" s="426">
        <v>1</v>
      </c>
      <c r="O59" s="425">
        <f t="shared" si="22"/>
        <v>239.17</v>
      </c>
      <c r="P59" s="425">
        <f t="shared" si="19"/>
        <v>57.62</v>
      </c>
      <c r="Q59" s="427">
        <f t="shared" si="20"/>
        <v>296.78999999999996</v>
      </c>
    </row>
    <row r="60" spans="1:17" s="428" customFormat="1" ht="22.15" customHeight="1" x14ac:dyDescent="0.25">
      <c r="A60" s="424" t="s">
        <v>1190</v>
      </c>
      <c r="B60" s="750">
        <v>8</v>
      </c>
      <c r="C60" s="289">
        <v>0.05</v>
      </c>
      <c r="D60" s="425">
        <v>6.8333000000000004</v>
      </c>
      <c r="E60" s="425">
        <f t="shared" si="17"/>
        <v>54.666400000000003</v>
      </c>
      <c r="F60" s="426">
        <v>0.5</v>
      </c>
      <c r="G60" s="425">
        <f t="shared" si="18"/>
        <v>27.33</v>
      </c>
      <c r="H60" s="425">
        <f t="shared" si="15"/>
        <v>6.58</v>
      </c>
      <c r="I60" s="427">
        <f t="shared" si="16"/>
        <v>33.909999999999997</v>
      </c>
      <c r="J60" s="756">
        <v>29.5</v>
      </c>
      <c r="K60" s="425">
        <v>0.19</v>
      </c>
      <c r="L60" s="425">
        <v>6.8333000000000004</v>
      </c>
      <c r="M60" s="425">
        <f t="shared" si="21"/>
        <v>201.58235000000002</v>
      </c>
      <c r="N60" s="426">
        <v>1</v>
      </c>
      <c r="O60" s="425">
        <f t="shared" si="22"/>
        <v>201.58</v>
      </c>
      <c r="P60" s="425">
        <f t="shared" si="19"/>
        <v>48.56</v>
      </c>
      <c r="Q60" s="427">
        <f t="shared" si="20"/>
        <v>250.14000000000001</v>
      </c>
    </row>
    <row r="61" spans="1:17" s="428" customFormat="1" ht="22.15" customHeight="1" x14ac:dyDescent="0.25">
      <c r="A61" s="424" t="s">
        <v>1196</v>
      </c>
      <c r="B61" s="750"/>
      <c r="C61" s="289"/>
      <c r="D61" s="425"/>
      <c r="E61" s="425"/>
      <c r="F61" s="426"/>
      <c r="G61" s="425"/>
      <c r="H61" s="425"/>
      <c r="I61" s="427"/>
      <c r="J61" s="756">
        <v>9</v>
      </c>
      <c r="K61" s="425">
        <v>0.06</v>
      </c>
      <c r="L61" s="425">
        <v>6.8333000000000004</v>
      </c>
      <c r="M61" s="425">
        <f t="shared" si="21"/>
        <v>61.499700000000004</v>
      </c>
      <c r="N61" s="426">
        <v>1</v>
      </c>
      <c r="O61" s="425">
        <f t="shared" si="22"/>
        <v>61.5</v>
      </c>
      <c r="P61" s="425">
        <f t="shared" si="19"/>
        <v>14.82</v>
      </c>
      <c r="Q61" s="427">
        <f t="shared" si="20"/>
        <v>76.319999999999993</v>
      </c>
    </row>
    <row r="62" spans="1:17" s="428" customFormat="1" ht="22.15" customHeight="1" x14ac:dyDescent="0.25">
      <c r="A62" s="424" t="s">
        <v>1191</v>
      </c>
      <c r="B62" s="750"/>
      <c r="C62" s="289"/>
      <c r="D62" s="425"/>
      <c r="E62" s="425"/>
      <c r="F62" s="426"/>
      <c r="G62" s="425"/>
      <c r="H62" s="425"/>
      <c r="I62" s="427"/>
      <c r="J62" s="756">
        <v>11</v>
      </c>
      <c r="K62" s="425">
        <v>7.0000000000000007E-2</v>
      </c>
      <c r="L62" s="425">
        <v>6.8333000000000004</v>
      </c>
      <c r="M62" s="425">
        <f t="shared" si="21"/>
        <v>75.166300000000007</v>
      </c>
      <c r="N62" s="426">
        <v>1</v>
      </c>
      <c r="O62" s="425">
        <f t="shared" si="22"/>
        <v>75.17</v>
      </c>
      <c r="P62" s="425">
        <f t="shared" si="19"/>
        <v>18.11</v>
      </c>
      <c r="Q62" s="427">
        <f t="shared" si="20"/>
        <v>93.28</v>
      </c>
    </row>
    <row r="63" spans="1:17" s="428" customFormat="1" ht="22.15" customHeight="1" x14ac:dyDescent="0.25">
      <c r="A63" s="424" t="s">
        <v>1197</v>
      </c>
      <c r="B63" s="750">
        <v>7</v>
      </c>
      <c r="C63" s="289">
        <v>0.04</v>
      </c>
      <c r="D63" s="425">
        <v>6.8333000000000004</v>
      </c>
      <c r="E63" s="425">
        <f t="shared" si="17"/>
        <v>47.833100000000002</v>
      </c>
      <c r="F63" s="426">
        <v>0.2</v>
      </c>
      <c r="G63" s="425">
        <f t="shared" si="18"/>
        <v>9.57</v>
      </c>
      <c r="H63" s="425">
        <f t="shared" si="15"/>
        <v>2.31</v>
      </c>
      <c r="I63" s="427">
        <f t="shared" si="16"/>
        <v>11.88</v>
      </c>
      <c r="J63" s="756">
        <v>20</v>
      </c>
      <c r="K63" s="425">
        <v>0.13</v>
      </c>
      <c r="L63" s="425">
        <v>6.8333000000000004</v>
      </c>
      <c r="M63" s="425">
        <f t="shared" si="21"/>
        <v>136.666</v>
      </c>
      <c r="N63" s="426">
        <v>1</v>
      </c>
      <c r="O63" s="425">
        <f t="shared" si="22"/>
        <v>136.66999999999999</v>
      </c>
      <c r="P63" s="425">
        <f t="shared" si="19"/>
        <v>32.92</v>
      </c>
      <c r="Q63" s="427">
        <f t="shared" si="20"/>
        <v>169.58999999999997</v>
      </c>
    </row>
    <row r="64" spans="1:17" s="428" customFormat="1" ht="22.15" customHeight="1" x14ac:dyDescent="0.25">
      <c r="A64" s="424" t="s">
        <v>1187</v>
      </c>
      <c r="B64" s="750"/>
      <c r="C64" s="289"/>
      <c r="D64" s="425"/>
      <c r="E64" s="425"/>
      <c r="F64" s="426"/>
      <c r="G64" s="425"/>
      <c r="H64" s="425"/>
      <c r="I64" s="427"/>
      <c r="J64" s="756">
        <v>110.5</v>
      </c>
      <c r="K64" s="425">
        <v>0.69</v>
      </c>
      <c r="L64" s="425">
        <v>6.8333000000000004</v>
      </c>
      <c r="M64" s="425">
        <f t="shared" si="21"/>
        <v>755.07965000000002</v>
      </c>
      <c r="N64" s="426">
        <v>1</v>
      </c>
      <c r="O64" s="425">
        <f t="shared" si="22"/>
        <v>755.08</v>
      </c>
      <c r="P64" s="425">
        <f t="shared" si="19"/>
        <v>181.9</v>
      </c>
      <c r="Q64" s="427">
        <f t="shared" si="20"/>
        <v>936.98</v>
      </c>
    </row>
    <row r="65" spans="1:17" s="428" customFormat="1" ht="22.15" customHeight="1" x14ac:dyDescent="0.25">
      <c r="A65" s="424" t="s">
        <v>1198</v>
      </c>
      <c r="B65" s="750"/>
      <c r="C65" s="289"/>
      <c r="D65" s="425"/>
      <c r="E65" s="425"/>
      <c r="F65" s="426"/>
      <c r="G65" s="425"/>
      <c r="H65" s="425"/>
      <c r="I65" s="427"/>
      <c r="J65" s="756">
        <v>12</v>
      </c>
      <c r="K65" s="425">
        <v>0.08</v>
      </c>
      <c r="L65" s="425">
        <v>6.8333000000000004</v>
      </c>
      <c r="M65" s="425">
        <f t="shared" si="21"/>
        <v>81.999600000000001</v>
      </c>
      <c r="N65" s="426">
        <v>1</v>
      </c>
      <c r="O65" s="425">
        <f t="shared" si="22"/>
        <v>82</v>
      </c>
      <c r="P65" s="425">
        <f t="shared" si="19"/>
        <v>19.75</v>
      </c>
      <c r="Q65" s="427">
        <f t="shared" si="20"/>
        <v>101.75</v>
      </c>
    </row>
    <row r="66" spans="1:17" s="428" customFormat="1" ht="22.15" customHeight="1" x14ac:dyDescent="0.25">
      <c r="A66" s="424" t="s">
        <v>1190</v>
      </c>
      <c r="B66" s="750"/>
      <c r="C66" s="289"/>
      <c r="D66" s="425"/>
      <c r="E66" s="425"/>
      <c r="F66" s="426"/>
      <c r="G66" s="425"/>
      <c r="H66" s="425"/>
      <c r="I66" s="427"/>
      <c r="J66" s="756">
        <v>12</v>
      </c>
      <c r="K66" s="425">
        <v>0.08</v>
      </c>
      <c r="L66" s="425">
        <v>6.8333000000000004</v>
      </c>
      <c r="M66" s="425">
        <f t="shared" si="21"/>
        <v>81.999600000000001</v>
      </c>
      <c r="N66" s="426">
        <v>1</v>
      </c>
      <c r="O66" s="425">
        <f t="shared" si="22"/>
        <v>82</v>
      </c>
      <c r="P66" s="425">
        <f t="shared" si="19"/>
        <v>19.75</v>
      </c>
      <c r="Q66" s="427">
        <f t="shared" si="20"/>
        <v>101.75</v>
      </c>
    </row>
    <row r="67" spans="1:17" s="428" customFormat="1" ht="22.15" customHeight="1" x14ac:dyDescent="0.25">
      <c r="A67" s="424" t="s">
        <v>1191</v>
      </c>
      <c r="B67" s="750">
        <v>24</v>
      </c>
      <c r="C67" s="289">
        <v>0.15</v>
      </c>
      <c r="D67" s="425">
        <v>6.8333000000000004</v>
      </c>
      <c r="E67" s="425">
        <f t="shared" si="17"/>
        <v>163.9992</v>
      </c>
      <c r="F67" s="426">
        <v>0.3</v>
      </c>
      <c r="G67" s="425">
        <f t="shared" si="18"/>
        <v>49.2</v>
      </c>
      <c r="H67" s="425">
        <f t="shared" si="15"/>
        <v>11.85</v>
      </c>
      <c r="I67" s="427">
        <f t="shared" si="16"/>
        <v>61.050000000000004</v>
      </c>
      <c r="J67" s="756"/>
      <c r="K67" s="425"/>
      <c r="L67" s="425"/>
      <c r="M67" s="425"/>
      <c r="N67" s="426"/>
      <c r="O67" s="425"/>
      <c r="P67" s="425"/>
      <c r="Q67" s="427"/>
    </row>
    <row r="68" spans="1:17" s="428" customFormat="1" ht="22.15" customHeight="1" x14ac:dyDescent="0.25">
      <c r="A68" s="424" t="s">
        <v>1188</v>
      </c>
      <c r="B68" s="750"/>
      <c r="C68" s="289"/>
      <c r="D68" s="425"/>
      <c r="E68" s="425"/>
      <c r="F68" s="426"/>
      <c r="G68" s="425"/>
      <c r="H68" s="425"/>
      <c r="I68" s="427"/>
      <c r="J68" s="756">
        <v>12</v>
      </c>
      <c r="K68" s="425">
        <v>0.08</v>
      </c>
      <c r="L68" s="425">
        <v>6.8333000000000004</v>
      </c>
      <c r="M68" s="425">
        <f t="shared" si="21"/>
        <v>81.999600000000001</v>
      </c>
      <c r="N68" s="426">
        <v>1</v>
      </c>
      <c r="O68" s="425">
        <f t="shared" si="22"/>
        <v>82</v>
      </c>
      <c r="P68" s="425">
        <f t="shared" si="19"/>
        <v>19.75</v>
      </c>
      <c r="Q68" s="427">
        <f t="shared" si="20"/>
        <v>101.75</v>
      </c>
    </row>
    <row r="69" spans="1:17" s="428" customFormat="1" ht="22.15" customHeight="1" x14ac:dyDescent="0.25">
      <c r="A69" s="424" t="s">
        <v>1187</v>
      </c>
      <c r="B69" s="750">
        <v>40</v>
      </c>
      <c r="C69" s="289">
        <v>0.25</v>
      </c>
      <c r="D69" s="425">
        <v>6.8333000000000004</v>
      </c>
      <c r="E69" s="425">
        <f t="shared" si="17"/>
        <v>273.33199999999999</v>
      </c>
      <c r="F69" s="426">
        <v>0.5</v>
      </c>
      <c r="G69" s="425">
        <f t="shared" si="18"/>
        <v>136.66999999999999</v>
      </c>
      <c r="H69" s="425">
        <f t="shared" si="15"/>
        <v>32.92</v>
      </c>
      <c r="I69" s="427">
        <f t="shared" si="16"/>
        <v>169.58999999999997</v>
      </c>
      <c r="J69" s="756">
        <v>131</v>
      </c>
      <c r="K69" s="425">
        <v>0.82</v>
      </c>
      <c r="L69" s="425">
        <v>6.8333000000000004</v>
      </c>
      <c r="M69" s="425">
        <f t="shared" si="21"/>
        <v>895.16230000000007</v>
      </c>
      <c r="N69" s="426">
        <v>1</v>
      </c>
      <c r="O69" s="425">
        <f t="shared" si="22"/>
        <v>895.16</v>
      </c>
      <c r="P69" s="425">
        <f t="shared" si="19"/>
        <v>215.64</v>
      </c>
      <c r="Q69" s="427">
        <f t="shared" si="20"/>
        <v>1110.8</v>
      </c>
    </row>
    <row r="70" spans="1:17" s="428" customFormat="1" ht="22.15" customHeight="1" x14ac:dyDescent="0.25">
      <c r="A70" s="424" t="s">
        <v>1189</v>
      </c>
      <c r="B70" s="750">
        <v>24</v>
      </c>
      <c r="C70" s="289">
        <v>0.15</v>
      </c>
      <c r="D70" s="425">
        <v>6.8333000000000004</v>
      </c>
      <c r="E70" s="425">
        <f t="shared" si="17"/>
        <v>163.9992</v>
      </c>
      <c r="F70" s="426">
        <v>0.3</v>
      </c>
      <c r="G70" s="425">
        <f t="shared" si="18"/>
        <v>49.2</v>
      </c>
      <c r="H70" s="425">
        <f t="shared" si="15"/>
        <v>11.85</v>
      </c>
      <c r="I70" s="427">
        <f t="shared" si="16"/>
        <v>61.050000000000004</v>
      </c>
      <c r="J70" s="756">
        <v>40</v>
      </c>
      <c r="K70" s="425">
        <v>0.25</v>
      </c>
      <c r="L70" s="425">
        <v>6.8333000000000004</v>
      </c>
      <c r="M70" s="425">
        <f t="shared" si="21"/>
        <v>273.33199999999999</v>
      </c>
      <c r="N70" s="426">
        <v>1</v>
      </c>
      <c r="O70" s="425">
        <f t="shared" si="22"/>
        <v>273.33</v>
      </c>
      <c r="P70" s="425">
        <f t="shared" si="19"/>
        <v>65.849999999999994</v>
      </c>
      <c r="Q70" s="427">
        <f t="shared" si="20"/>
        <v>339.17999999999995</v>
      </c>
    </row>
    <row r="71" spans="1:17" s="428" customFormat="1" ht="22.15" customHeight="1" x14ac:dyDescent="0.25">
      <c r="A71" s="424" t="s">
        <v>1187</v>
      </c>
      <c r="B71" s="750">
        <v>40</v>
      </c>
      <c r="C71" s="289">
        <v>0.25</v>
      </c>
      <c r="D71" s="425">
        <v>6.8333000000000004</v>
      </c>
      <c r="E71" s="425">
        <f t="shared" si="17"/>
        <v>273.33199999999999</v>
      </c>
      <c r="F71" s="426">
        <v>0.5</v>
      </c>
      <c r="G71" s="425">
        <f t="shared" si="18"/>
        <v>136.66999999999999</v>
      </c>
      <c r="H71" s="425">
        <f t="shared" si="15"/>
        <v>32.92</v>
      </c>
      <c r="I71" s="427">
        <f t="shared" si="16"/>
        <v>169.58999999999997</v>
      </c>
      <c r="J71" s="756">
        <v>134.5</v>
      </c>
      <c r="K71" s="425">
        <v>0.85</v>
      </c>
      <c r="L71" s="425">
        <v>6.8333000000000004</v>
      </c>
      <c r="M71" s="425">
        <f t="shared" si="21"/>
        <v>919.0788500000001</v>
      </c>
      <c r="N71" s="426">
        <v>1</v>
      </c>
      <c r="O71" s="425">
        <f t="shared" si="22"/>
        <v>919.08</v>
      </c>
      <c r="P71" s="425">
        <f t="shared" si="19"/>
        <v>221.41</v>
      </c>
      <c r="Q71" s="427">
        <f t="shared" si="20"/>
        <v>1140.49</v>
      </c>
    </row>
    <row r="72" spans="1:17" s="428" customFormat="1" ht="22.15" customHeight="1" x14ac:dyDescent="0.25">
      <c r="A72" s="424" t="s">
        <v>1190</v>
      </c>
      <c r="B72" s="750">
        <v>9.5</v>
      </c>
      <c r="C72" s="289">
        <v>0.06</v>
      </c>
      <c r="D72" s="425">
        <v>6.8333000000000004</v>
      </c>
      <c r="E72" s="425">
        <f t="shared" si="17"/>
        <v>64.916350000000008</v>
      </c>
      <c r="F72" s="426">
        <v>0.5</v>
      </c>
      <c r="G72" s="425">
        <f t="shared" si="18"/>
        <v>32.46</v>
      </c>
      <c r="H72" s="425">
        <f t="shared" si="15"/>
        <v>7.82</v>
      </c>
      <c r="I72" s="427">
        <f t="shared" si="16"/>
        <v>40.28</v>
      </c>
      <c r="J72" s="756">
        <v>21.5</v>
      </c>
      <c r="K72" s="425">
        <v>0.14000000000000001</v>
      </c>
      <c r="L72" s="425">
        <v>6.8333000000000004</v>
      </c>
      <c r="M72" s="425">
        <f t="shared" si="21"/>
        <v>146.91595000000001</v>
      </c>
      <c r="N72" s="426">
        <v>1</v>
      </c>
      <c r="O72" s="425">
        <f t="shared" si="22"/>
        <v>146.91999999999999</v>
      </c>
      <c r="P72" s="425">
        <f t="shared" si="19"/>
        <v>35.39</v>
      </c>
      <c r="Q72" s="427">
        <f t="shared" si="20"/>
        <v>182.31</v>
      </c>
    </row>
    <row r="73" spans="1:17" s="428" customFormat="1" ht="22.15" customHeight="1" x14ac:dyDescent="0.25">
      <c r="A73" s="424" t="s">
        <v>1188</v>
      </c>
      <c r="B73" s="750"/>
      <c r="C73" s="289"/>
      <c r="D73" s="425"/>
      <c r="E73" s="425"/>
      <c r="F73" s="426"/>
      <c r="G73" s="425"/>
      <c r="H73" s="425"/>
      <c r="I73" s="427"/>
      <c r="J73" s="756">
        <v>12</v>
      </c>
      <c r="K73" s="425">
        <v>0.08</v>
      </c>
      <c r="L73" s="425">
        <v>6.8333000000000004</v>
      </c>
      <c r="M73" s="425">
        <f t="shared" si="21"/>
        <v>81.999600000000001</v>
      </c>
      <c r="N73" s="426">
        <v>1</v>
      </c>
      <c r="O73" s="425">
        <f t="shared" si="22"/>
        <v>82</v>
      </c>
      <c r="P73" s="425">
        <f t="shared" si="19"/>
        <v>19.75</v>
      </c>
      <c r="Q73" s="427">
        <f t="shared" si="20"/>
        <v>101.75</v>
      </c>
    </row>
    <row r="74" spans="1:17" s="428" customFormat="1" ht="22.15" customHeight="1" x14ac:dyDescent="0.25">
      <c r="A74" s="424" t="s">
        <v>1197</v>
      </c>
      <c r="B74" s="750">
        <v>6</v>
      </c>
      <c r="C74" s="289">
        <v>0.04</v>
      </c>
      <c r="D74" s="425">
        <v>6.8333000000000004</v>
      </c>
      <c r="E74" s="425">
        <f t="shared" si="17"/>
        <v>40.9998</v>
      </c>
      <c r="F74" s="426">
        <v>0.2</v>
      </c>
      <c r="G74" s="425">
        <f t="shared" si="18"/>
        <v>8.1999999999999993</v>
      </c>
      <c r="H74" s="425">
        <f t="shared" si="15"/>
        <v>1.98</v>
      </c>
      <c r="I74" s="427">
        <f t="shared" si="16"/>
        <v>10.18</v>
      </c>
      <c r="J74" s="756">
        <v>20</v>
      </c>
      <c r="K74" s="425">
        <v>0.13</v>
      </c>
      <c r="L74" s="425">
        <v>6.8333000000000004</v>
      </c>
      <c r="M74" s="425">
        <f t="shared" si="21"/>
        <v>136.666</v>
      </c>
      <c r="N74" s="426">
        <v>1</v>
      </c>
      <c r="O74" s="425">
        <f t="shared" si="22"/>
        <v>136.66999999999999</v>
      </c>
      <c r="P74" s="425">
        <f t="shared" si="19"/>
        <v>32.92</v>
      </c>
      <c r="Q74" s="427">
        <f t="shared" si="20"/>
        <v>169.58999999999997</v>
      </c>
    </row>
    <row r="75" spans="1:17" s="428" customFormat="1" ht="22.15" customHeight="1" x14ac:dyDescent="0.25">
      <c r="A75" s="424" t="s">
        <v>1187</v>
      </c>
      <c r="B75" s="750">
        <v>32</v>
      </c>
      <c r="C75" s="289">
        <v>0.2</v>
      </c>
      <c r="D75" s="425">
        <v>6.8333000000000004</v>
      </c>
      <c r="E75" s="425">
        <f t="shared" si="17"/>
        <v>218.66560000000001</v>
      </c>
      <c r="F75" s="426">
        <v>0.5</v>
      </c>
      <c r="G75" s="425">
        <f t="shared" si="18"/>
        <v>109.33</v>
      </c>
      <c r="H75" s="425">
        <f t="shared" si="15"/>
        <v>26.34</v>
      </c>
      <c r="I75" s="427">
        <f t="shared" si="16"/>
        <v>135.66999999999999</v>
      </c>
      <c r="J75" s="756">
        <v>126.5</v>
      </c>
      <c r="K75" s="425">
        <v>0.8</v>
      </c>
      <c r="L75" s="425">
        <v>6.8333000000000004</v>
      </c>
      <c r="M75" s="425">
        <f t="shared" si="21"/>
        <v>864.41245000000004</v>
      </c>
      <c r="N75" s="426">
        <v>1</v>
      </c>
      <c r="O75" s="425">
        <f t="shared" si="22"/>
        <v>864.41</v>
      </c>
      <c r="P75" s="425">
        <f t="shared" si="19"/>
        <v>208.24</v>
      </c>
      <c r="Q75" s="427">
        <f t="shared" si="20"/>
        <v>1072.6500000000001</v>
      </c>
    </row>
    <row r="76" spans="1:17" s="428" customFormat="1" ht="22.15" customHeight="1" x14ac:dyDescent="0.25">
      <c r="A76" s="424" t="s">
        <v>1195</v>
      </c>
      <c r="B76" s="750"/>
      <c r="C76" s="289"/>
      <c r="D76" s="425"/>
      <c r="E76" s="425"/>
      <c r="F76" s="426"/>
      <c r="G76" s="425"/>
      <c r="H76" s="425"/>
      <c r="I76" s="427"/>
      <c r="J76" s="756">
        <v>24</v>
      </c>
      <c r="K76" s="425">
        <v>0.15</v>
      </c>
      <c r="L76" s="425">
        <v>6.8333000000000004</v>
      </c>
      <c r="M76" s="425">
        <f t="shared" si="21"/>
        <v>163.9992</v>
      </c>
      <c r="N76" s="426">
        <v>1</v>
      </c>
      <c r="O76" s="425">
        <f t="shared" si="22"/>
        <v>164</v>
      </c>
      <c r="P76" s="425">
        <f t="shared" si="19"/>
        <v>39.51</v>
      </c>
      <c r="Q76" s="427">
        <f t="shared" si="20"/>
        <v>203.51</v>
      </c>
    </row>
    <row r="77" spans="1:17" s="428" customFormat="1" ht="22.15" customHeight="1" x14ac:dyDescent="0.25">
      <c r="A77" s="424" t="s">
        <v>1191</v>
      </c>
      <c r="B77" s="750"/>
      <c r="C77" s="289"/>
      <c r="D77" s="425"/>
      <c r="E77" s="425"/>
      <c r="F77" s="426"/>
      <c r="G77" s="425"/>
      <c r="H77" s="425"/>
      <c r="I77" s="427"/>
      <c r="J77" s="756">
        <v>11</v>
      </c>
      <c r="K77" s="425">
        <v>7.0000000000000007E-2</v>
      </c>
      <c r="L77" s="425">
        <v>6.8333000000000004</v>
      </c>
      <c r="M77" s="425">
        <f t="shared" si="21"/>
        <v>75.166300000000007</v>
      </c>
      <c r="N77" s="426">
        <v>1</v>
      </c>
      <c r="O77" s="425">
        <f t="shared" si="22"/>
        <v>75.17</v>
      </c>
      <c r="P77" s="425">
        <f t="shared" si="19"/>
        <v>18.11</v>
      </c>
      <c r="Q77" s="427">
        <f t="shared" si="20"/>
        <v>93.28</v>
      </c>
    </row>
    <row r="78" spans="1:17" s="428" customFormat="1" ht="22.15" customHeight="1" x14ac:dyDescent="0.25">
      <c r="A78" s="424" t="s">
        <v>1197</v>
      </c>
      <c r="B78" s="750"/>
      <c r="C78" s="289"/>
      <c r="D78" s="425"/>
      <c r="E78" s="425"/>
      <c r="F78" s="426"/>
      <c r="G78" s="425"/>
      <c r="H78" s="425"/>
      <c r="I78" s="427"/>
      <c r="J78" s="756">
        <v>27</v>
      </c>
      <c r="K78" s="425">
        <v>0.17</v>
      </c>
      <c r="L78" s="425">
        <v>6.8333000000000004</v>
      </c>
      <c r="M78" s="425">
        <f t="shared" si="21"/>
        <v>184.4991</v>
      </c>
      <c r="N78" s="426">
        <v>1</v>
      </c>
      <c r="O78" s="425">
        <f t="shared" si="22"/>
        <v>184.5</v>
      </c>
      <c r="P78" s="425">
        <f t="shared" si="19"/>
        <v>44.45</v>
      </c>
      <c r="Q78" s="427">
        <f t="shared" si="20"/>
        <v>228.95</v>
      </c>
    </row>
    <row r="79" spans="1:17" s="428" customFormat="1" ht="22.15" customHeight="1" x14ac:dyDescent="0.25">
      <c r="A79" s="424" t="s">
        <v>1199</v>
      </c>
      <c r="B79" s="750">
        <v>8</v>
      </c>
      <c r="C79" s="289">
        <v>0.05</v>
      </c>
      <c r="D79" s="425">
        <v>6.8333000000000004</v>
      </c>
      <c r="E79" s="425">
        <f t="shared" si="17"/>
        <v>54.666400000000003</v>
      </c>
      <c r="F79" s="426">
        <v>0.5</v>
      </c>
      <c r="G79" s="425">
        <f t="shared" si="18"/>
        <v>27.33</v>
      </c>
      <c r="H79" s="425">
        <f t="shared" si="15"/>
        <v>6.58</v>
      </c>
      <c r="I79" s="427">
        <f t="shared" si="16"/>
        <v>33.909999999999997</v>
      </c>
      <c r="J79" s="756">
        <v>39</v>
      </c>
      <c r="K79" s="425">
        <v>0.25</v>
      </c>
      <c r="L79" s="425">
        <v>6.8333000000000004</v>
      </c>
      <c r="M79" s="425">
        <f t="shared" si="21"/>
        <v>266.49870000000004</v>
      </c>
      <c r="N79" s="426">
        <v>1</v>
      </c>
      <c r="O79" s="425">
        <f t="shared" si="22"/>
        <v>266.5</v>
      </c>
      <c r="P79" s="425">
        <f t="shared" si="19"/>
        <v>64.2</v>
      </c>
      <c r="Q79" s="427">
        <f t="shared" si="20"/>
        <v>330.7</v>
      </c>
    </row>
    <row r="80" spans="1:17" s="428" customFormat="1" ht="22.15" customHeight="1" x14ac:dyDescent="0.25">
      <c r="A80" s="424" t="s">
        <v>1188</v>
      </c>
      <c r="B80" s="750"/>
      <c r="C80" s="289"/>
      <c r="D80" s="425"/>
      <c r="E80" s="425"/>
      <c r="F80" s="426"/>
      <c r="G80" s="425"/>
      <c r="H80" s="425"/>
      <c r="I80" s="427"/>
      <c r="J80" s="756">
        <v>102.5</v>
      </c>
      <c r="K80" s="425">
        <v>0.64</v>
      </c>
      <c r="L80" s="425">
        <v>6.8333000000000004</v>
      </c>
      <c r="M80" s="425">
        <f t="shared" si="21"/>
        <v>700.41325000000006</v>
      </c>
      <c r="N80" s="426">
        <v>1</v>
      </c>
      <c r="O80" s="425">
        <f t="shared" si="22"/>
        <v>700.41</v>
      </c>
      <c r="P80" s="425">
        <f t="shared" si="19"/>
        <v>168.73</v>
      </c>
      <c r="Q80" s="427">
        <f t="shared" si="20"/>
        <v>869.14</v>
      </c>
    </row>
    <row r="81" spans="1:17" s="428" customFormat="1" ht="22.15" customHeight="1" x14ac:dyDescent="0.25">
      <c r="A81" s="424" t="s">
        <v>1187</v>
      </c>
      <c r="B81" s="750">
        <v>32</v>
      </c>
      <c r="C81" s="289">
        <v>0.2</v>
      </c>
      <c r="D81" s="425">
        <v>6.8333000000000004</v>
      </c>
      <c r="E81" s="425">
        <f t="shared" si="17"/>
        <v>218.66560000000001</v>
      </c>
      <c r="F81" s="426">
        <v>0.5</v>
      </c>
      <c r="G81" s="425">
        <f t="shared" si="18"/>
        <v>109.33</v>
      </c>
      <c r="H81" s="425">
        <f t="shared" si="15"/>
        <v>26.34</v>
      </c>
      <c r="I81" s="427">
        <f t="shared" si="16"/>
        <v>135.66999999999999</v>
      </c>
      <c r="J81" s="756">
        <v>119</v>
      </c>
      <c r="K81" s="425">
        <v>0.75</v>
      </c>
      <c r="L81" s="425">
        <v>6.8333000000000004</v>
      </c>
      <c r="M81" s="425">
        <f t="shared" si="21"/>
        <v>813.16270000000009</v>
      </c>
      <c r="N81" s="426">
        <v>1</v>
      </c>
      <c r="O81" s="425">
        <f t="shared" si="22"/>
        <v>813.16</v>
      </c>
      <c r="P81" s="425">
        <f t="shared" si="19"/>
        <v>195.89</v>
      </c>
      <c r="Q81" s="427">
        <f t="shared" si="20"/>
        <v>1009.05</v>
      </c>
    </row>
    <row r="82" spans="1:17" s="428" customFormat="1" ht="22.15" customHeight="1" x14ac:dyDescent="0.25">
      <c r="A82" s="424" t="s">
        <v>1193</v>
      </c>
      <c r="B82" s="750"/>
      <c r="C82" s="289"/>
      <c r="D82" s="425"/>
      <c r="E82" s="425"/>
      <c r="F82" s="426"/>
      <c r="G82" s="425"/>
      <c r="H82" s="425"/>
      <c r="I82" s="427"/>
      <c r="J82" s="756">
        <v>71</v>
      </c>
      <c r="K82" s="425">
        <v>0.45</v>
      </c>
      <c r="L82" s="425">
        <v>6.8333000000000004</v>
      </c>
      <c r="M82" s="425">
        <f t="shared" si="21"/>
        <v>485.16430000000003</v>
      </c>
      <c r="N82" s="426">
        <v>1</v>
      </c>
      <c r="O82" s="425">
        <f t="shared" si="22"/>
        <v>485.16</v>
      </c>
      <c r="P82" s="425">
        <f t="shared" si="19"/>
        <v>116.88</v>
      </c>
      <c r="Q82" s="427">
        <f t="shared" si="20"/>
        <v>602.04</v>
      </c>
    </row>
    <row r="83" spans="1:17" s="428" customFormat="1" ht="22.15" customHeight="1" x14ac:dyDescent="0.25">
      <c r="A83" s="424" t="s">
        <v>1187</v>
      </c>
      <c r="B83" s="750">
        <v>40</v>
      </c>
      <c r="C83" s="289">
        <v>0.25</v>
      </c>
      <c r="D83" s="425">
        <v>6.8333000000000004</v>
      </c>
      <c r="E83" s="425">
        <f t="shared" si="17"/>
        <v>273.33199999999999</v>
      </c>
      <c r="F83" s="426">
        <v>0.5</v>
      </c>
      <c r="G83" s="425">
        <f t="shared" si="18"/>
        <v>136.66999999999999</v>
      </c>
      <c r="H83" s="425">
        <f t="shared" si="15"/>
        <v>32.92</v>
      </c>
      <c r="I83" s="427">
        <f t="shared" si="16"/>
        <v>169.58999999999997</v>
      </c>
      <c r="J83" s="756">
        <v>143</v>
      </c>
      <c r="K83" s="425">
        <v>0.9</v>
      </c>
      <c r="L83" s="425">
        <v>6.8333000000000004</v>
      </c>
      <c r="M83" s="425">
        <f t="shared" si="21"/>
        <v>977.16190000000006</v>
      </c>
      <c r="N83" s="426">
        <v>1</v>
      </c>
      <c r="O83" s="425">
        <f t="shared" si="22"/>
        <v>977.16</v>
      </c>
      <c r="P83" s="425">
        <f t="shared" si="19"/>
        <v>235.4</v>
      </c>
      <c r="Q83" s="427">
        <f t="shared" si="20"/>
        <v>1212.56</v>
      </c>
    </row>
    <row r="84" spans="1:17" s="428" customFormat="1" ht="22.15" customHeight="1" x14ac:dyDescent="0.25">
      <c r="A84" s="424" t="s">
        <v>1194</v>
      </c>
      <c r="B84" s="750"/>
      <c r="C84" s="289"/>
      <c r="D84" s="425"/>
      <c r="E84" s="425"/>
      <c r="F84" s="426"/>
      <c r="G84" s="425"/>
      <c r="H84" s="425"/>
      <c r="I84" s="427"/>
      <c r="J84" s="756">
        <v>24</v>
      </c>
      <c r="K84" s="425">
        <v>0.15</v>
      </c>
      <c r="L84" s="425">
        <v>6.8333000000000004</v>
      </c>
      <c r="M84" s="425">
        <f t="shared" si="21"/>
        <v>163.9992</v>
      </c>
      <c r="N84" s="426">
        <v>1</v>
      </c>
      <c r="O84" s="425">
        <f t="shared" si="22"/>
        <v>164</v>
      </c>
      <c r="P84" s="425">
        <f t="shared" si="19"/>
        <v>39.51</v>
      </c>
      <c r="Q84" s="427">
        <f t="shared" si="20"/>
        <v>203.51</v>
      </c>
    </row>
    <row r="85" spans="1:17" s="428" customFormat="1" ht="22.15" customHeight="1" x14ac:dyDescent="0.25">
      <c r="A85" s="424" t="s">
        <v>1189</v>
      </c>
      <c r="B85" s="750"/>
      <c r="C85" s="289"/>
      <c r="D85" s="425"/>
      <c r="E85" s="425"/>
      <c r="F85" s="426"/>
      <c r="G85" s="425"/>
      <c r="H85" s="425"/>
      <c r="I85" s="427"/>
      <c r="J85" s="756">
        <v>48</v>
      </c>
      <c r="K85" s="425">
        <v>0.3</v>
      </c>
      <c r="L85" s="425">
        <v>7.5166000000000004</v>
      </c>
      <c r="M85" s="425">
        <f t="shared" si="21"/>
        <v>360.79680000000002</v>
      </c>
      <c r="N85" s="426">
        <v>1</v>
      </c>
      <c r="O85" s="425">
        <f t="shared" si="22"/>
        <v>360.8</v>
      </c>
      <c r="P85" s="425">
        <f t="shared" si="19"/>
        <v>86.92</v>
      </c>
      <c r="Q85" s="427">
        <f t="shared" si="20"/>
        <v>447.72</v>
      </c>
    </row>
    <row r="86" spans="1:17" s="428" customFormat="1" ht="22.15" customHeight="1" x14ac:dyDescent="0.25">
      <c r="A86" s="424" t="s">
        <v>1193</v>
      </c>
      <c r="B86" s="750"/>
      <c r="C86" s="289"/>
      <c r="D86" s="425"/>
      <c r="E86" s="425"/>
      <c r="F86" s="426"/>
      <c r="G86" s="425"/>
      <c r="H86" s="425"/>
      <c r="I86" s="427"/>
      <c r="J86" s="756">
        <v>12</v>
      </c>
      <c r="K86" s="425">
        <v>0.08</v>
      </c>
      <c r="L86" s="425">
        <v>7.5166000000000004</v>
      </c>
      <c r="M86" s="425">
        <f t="shared" si="21"/>
        <v>90.199200000000005</v>
      </c>
      <c r="N86" s="426">
        <v>1</v>
      </c>
      <c r="O86" s="425">
        <f t="shared" si="22"/>
        <v>90.2</v>
      </c>
      <c r="P86" s="425">
        <f t="shared" si="19"/>
        <v>21.73</v>
      </c>
      <c r="Q86" s="427">
        <f t="shared" si="20"/>
        <v>111.93</v>
      </c>
    </row>
    <row r="87" spans="1:17" s="428" customFormat="1" ht="22.15" customHeight="1" x14ac:dyDescent="0.25">
      <c r="A87" s="424" t="s">
        <v>1192</v>
      </c>
      <c r="B87" s="750"/>
      <c r="C87" s="289"/>
      <c r="D87" s="425"/>
      <c r="E87" s="425"/>
      <c r="F87" s="426"/>
      <c r="G87" s="425"/>
      <c r="H87" s="425"/>
      <c r="I87" s="427"/>
      <c r="J87" s="756">
        <v>8</v>
      </c>
      <c r="K87" s="425">
        <v>0.05</v>
      </c>
      <c r="L87" s="425">
        <v>7.5166000000000004</v>
      </c>
      <c r="M87" s="425">
        <f t="shared" si="21"/>
        <v>60.132800000000003</v>
      </c>
      <c r="N87" s="426">
        <v>1</v>
      </c>
      <c r="O87" s="425">
        <f t="shared" si="22"/>
        <v>60.13</v>
      </c>
      <c r="P87" s="425">
        <f t="shared" si="19"/>
        <v>14.49</v>
      </c>
      <c r="Q87" s="427">
        <f t="shared" si="20"/>
        <v>74.62</v>
      </c>
    </row>
    <row r="88" spans="1:17" s="428" customFormat="1" ht="22.15" customHeight="1" x14ac:dyDescent="0.25">
      <c r="A88" s="424" t="s">
        <v>1189</v>
      </c>
      <c r="B88" s="750">
        <v>24</v>
      </c>
      <c r="C88" s="289">
        <v>0.15</v>
      </c>
      <c r="D88" s="425">
        <v>7.5166000000000004</v>
      </c>
      <c r="E88" s="425">
        <f t="shared" si="17"/>
        <v>180.39840000000001</v>
      </c>
      <c r="F88" s="426">
        <v>0.3</v>
      </c>
      <c r="G88" s="425">
        <f t="shared" si="18"/>
        <v>54.12</v>
      </c>
      <c r="H88" s="425">
        <f t="shared" si="15"/>
        <v>13.04</v>
      </c>
      <c r="I88" s="427">
        <f t="shared" si="16"/>
        <v>67.16</v>
      </c>
      <c r="J88" s="756"/>
      <c r="K88" s="425"/>
      <c r="L88" s="425"/>
      <c r="M88" s="425"/>
      <c r="N88" s="426"/>
      <c r="O88" s="425"/>
      <c r="P88" s="425"/>
      <c r="Q88" s="427"/>
    </row>
    <row r="89" spans="1:17" s="428" customFormat="1" ht="22.15" customHeight="1" x14ac:dyDescent="0.25">
      <c r="A89" s="424" t="s">
        <v>1200</v>
      </c>
      <c r="B89" s="750">
        <v>40</v>
      </c>
      <c r="C89" s="289">
        <v>0.25</v>
      </c>
      <c r="D89" s="425">
        <v>7.5166000000000004</v>
      </c>
      <c r="E89" s="425">
        <f t="shared" si="17"/>
        <v>300.66399999999999</v>
      </c>
      <c r="F89" s="426">
        <v>0.5</v>
      </c>
      <c r="G89" s="425">
        <f t="shared" si="18"/>
        <v>150.33000000000001</v>
      </c>
      <c r="H89" s="425">
        <f t="shared" si="15"/>
        <v>36.21</v>
      </c>
      <c r="I89" s="427">
        <f t="shared" si="16"/>
        <v>186.54000000000002</v>
      </c>
      <c r="J89" s="756">
        <v>130</v>
      </c>
      <c r="K89" s="425">
        <v>0.82</v>
      </c>
      <c r="L89" s="425">
        <v>7.5166000000000004</v>
      </c>
      <c r="M89" s="425">
        <f t="shared" si="21"/>
        <v>977.15800000000002</v>
      </c>
      <c r="N89" s="426">
        <v>1</v>
      </c>
      <c r="O89" s="425">
        <f t="shared" si="22"/>
        <v>977.16</v>
      </c>
      <c r="P89" s="425">
        <f t="shared" si="19"/>
        <v>235.4</v>
      </c>
      <c r="Q89" s="427">
        <f t="shared" si="20"/>
        <v>1212.56</v>
      </c>
    </row>
    <row r="90" spans="1:17" s="428" customFormat="1" ht="22.15" customHeight="1" x14ac:dyDescent="0.25">
      <c r="A90" s="424" t="s">
        <v>1190</v>
      </c>
      <c r="B90" s="750">
        <v>8</v>
      </c>
      <c r="C90" s="289">
        <v>0.05</v>
      </c>
      <c r="D90" s="425">
        <v>7.5166000000000004</v>
      </c>
      <c r="E90" s="425">
        <f t="shared" si="17"/>
        <v>60.132800000000003</v>
      </c>
      <c r="F90" s="426">
        <v>0.5</v>
      </c>
      <c r="G90" s="425">
        <f t="shared" si="18"/>
        <v>30.07</v>
      </c>
      <c r="H90" s="425">
        <f t="shared" ref="H90:H139" si="23">ROUND(G90*0.2409,2)</f>
        <v>7.24</v>
      </c>
      <c r="I90" s="427">
        <f t="shared" ref="I90:I139" si="24">G90+H90</f>
        <v>37.31</v>
      </c>
      <c r="J90" s="756">
        <v>26</v>
      </c>
      <c r="K90" s="425">
        <v>0.16</v>
      </c>
      <c r="L90" s="425">
        <v>7.5166000000000004</v>
      </c>
      <c r="M90" s="425">
        <f t="shared" si="21"/>
        <v>195.4316</v>
      </c>
      <c r="N90" s="426">
        <v>1</v>
      </c>
      <c r="O90" s="425">
        <f t="shared" si="22"/>
        <v>195.43</v>
      </c>
      <c r="P90" s="425">
        <f t="shared" ref="P90:P139" si="25">ROUND(O90*0.2409,2)</f>
        <v>47.08</v>
      </c>
      <c r="Q90" s="427">
        <f t="shared" ref="Q90:Q139" si="26">O90+P90</f>
        <v>242.51</v>
      </c>
    </row>
    <row r="91" spans="1:17" s="428" customFormat="1" ht="22.15" customHeight="1" x14ac:dyDescent="0.25">
      <c r="A91" s="424" t="s">
        <v>1189</v>
      </c>
      <c r="B91" s="750"/>
      <c r="C91" s="289"/>
      <c r="D91" s="425"/>
      <c r="E91" s="425"/>
      <c r="F91" s="426"/>
      <c r="G91" s="425"/>
      <c r="H91" s="425"/>
      <c r="I91" s="427"/>
      <c r="J91" s="756">
        <v>24</v>
      </c>
      <c r="K91" s="425">
        <v>0.15</v>
      </c>
      <c r="L91" s="425">
        <v>7.5166000000000004</v>
      </c>
      <c r="M91" s="425">
        <f t="shared" si="21"/>
        <v>180.39840000000001</v>
      </c>
      <c r="N91" s="426">
        <v>1</v>
      </c>
      <c r="O91" s="425">
        <f t="shared" si="22"/>
        <v>180.4</v>
      </c>
      <c r="P91" s="425">
        <f t="shared" si="25"/>
        <v>43.46</v>
      </c>
      <c r="Q91" s="427">
        <f t="shared" si="26"/>
        <v>223.86</v>
      </c>
    </row>
    <row r="92" spans="1:17" s="428" customFormat="1" ht="22.15" customHeight="1" x14ac:dyDescent="0.25">
      <c r="A92" s="424" t="s">
        <v>1192</v>
      </c>
      <c r="B92" s="750"/>
      <c r="C92" s="289"/>
      <c r="D92" s="425"/>
      <c r="E92" s="425"/>
      <c r="F92" s="426"/>
      <c r="G92" s="425"/>
      <c r="H92" s="425"/>
      <c r="I92" s="427"/>
      <c r="J92" s="756">
        <v>79</v>
      </c>
      <c r="K92" s="425">
        <v>0.5</v>
      </c>
      <c r="L92" s="425">
        <v>7.5166000000000004</v>
      </c>
      <c r="M92" s="425">
        <f t="shared" ref="M92:M139" si="27">J92*L92</f>
        <v>593.81140000000005</v>
      </c>
      <c r="N92" s="426">
        <v>1</v>
      </c>
      <c r="O92" s="425">
        <f t="shared" ref="O92:O139" si="28">ROUND(M92*N92,2)</f>
        <v>593.80999999999995</v>
      </c>
      <c r="P92" s="425">
        <f t="shared" si="25"/>
        <v>143.05000000000001</v>
      </c>
      <c r="Q92" s="427">
        <f t="shared" si="26"/>
        <v>736.8599999999999</v>
      </c>
    </row>
    <row r="93" spans="1:17" s="428" customFormat="1" ht="22.15" customHeight="1" x14ac:dyDescent="0.25">
      <c r="A93" s="424" t="s">
        <v>1201</v>
      </c>
      <c r="B93" s="750">
        <v>40</v>
      </c>
      <c r="C93" s="289">
        <v>0.25</v>
      </c>
      <c r="D93" s="425">
        <v>7.5166000000000004</v>
      </c>
      <c r="E93" s="425">
        <f t="shared" ref="E93:E139" si="29">B93*D93</f>
        <v>300.66399999999999</v>
      </c>
      <c r="F93" s="426">
        <v>0.5</v>
      </c>
      <c r="G93" s="425">
        <f t="shared" ref="G93:G139" si="30">ROUND(E93*F93,2)</f>
        <v>150.33000000000001</v>
      </c>
      <c r="H93" s="425">
        <f t="shared" si="23"/>
        <v>36.21</v>
      </c>
      <c r="I93" s="427">
        <f t="shared" si="24"/>
        <v>186.54000000000002</v>
      </c>
      <c r="J93" s="756">
        <v>119</v>
      </c>
      <c r="K93" s="425">
        <v>0.75</v>
      </c>
      <c r="L93" s="425">
        <v>7.5166000000000004</v>
      </c>
      <c r="M93" s="425">
        <f t="shared" si="27"/>
        <v>894.47540000000004</v>
      </c>
      <c r="N93" s="426">
        <v>1</v>
      </c>
      <c r="O93" s="425">
        <f t="shared" si="28"/>
        <v>894.48</v>
      </c>
      <c r="P93" s="425">
        <f t="shared" si="25"/>
        <v>215.48</v>
      </c>
      <c r="Q93" s="427">
        <f t="shared" si="26"/>
        <v>1109.96</v>
      </c>
    </row>
    <row r="94" spans="1:17" s="428" customFormat="1" ht="22.15" customHeight="1" x14ac:dyDescent="0.25">
      <c r="A94" s="424" t="s">
        <v>1187</v>
      </c>
      <c r="B94" s="750">
        <v>4</v>
      </c>
      <c r="C94" s="289">
        <v>0.03</v>
      </c>
      <c r="D94" s="425">
        <v>7.5166000000000004</v>
      </c>
      <c r="E94" s="425">
        <f t="shared" si="29"/>
        <v>30.066400000000002</v>
      </c>
      <c r="F94" s="426">
        <v>0.3</v>
      </c>
      <c r="G94" s="425">
        <f t="shared" si="30"/>
        <v>9.02</v>
      </c>
      <c r="H94" s="425">
        <f t="shared" si="23"/>
        <v>2.17</v>
      </c>
      <c r="I94" s="427">
        <f t="shared" si="24"/>
        <v>11.19</v>
      </c>
      <c r="J94" s="756">
        <v>8</v>
      </c>
      <c r="K94" s="425">
        <v>0.05</v>
      </c>
      <c r="L94" s="425">
        <v>7.5166000000000004</v>
      </c>
      <c r="M94" s="425">
        <f t="shared" si="27"/>
        <v>60.132800000000003</v>
      </c>
      <c r="N94" s="426">
        <v>1</v>
      </c>
      <c r="O94" s="425">
        <f t="shared" si="28"/>
        <v>60.13</v>
      </c>
      <c r="P94" s="425">
        <f t="shared" si="25"/>
        <v>14.49</v>
      </c>
      <c r="Q94" s="427">
        <f t="shared" si="26"/>
        <v>74.62</v>
      </c>
    </row>
    <row r="95" spans="1:17" s="428" customFormat="1" ht="22.15" customHeight="1" x14ac:dyDescent="0.25">
      <c r="A95" s="424" t="s">
        <v>1191</v>
      </c>
      <c r="B95" s="750"/>
      <c r="C95" s="289"/>
      <c r="D95" s="425"/>
      <c r="E95" s="425"/>
      <c r="F95" s="426"/>
      <c r="G95" s="425"/>
      <c r="H95" s="425"/>
      <c r="I95" s="427"/>
      <c r="J95" s="756">
        <v>24</v>
      </c>
      <c r="K95" s="425">
        <v>0.15</v>
      </c>
      <c r="L95" s="425">
        <v>7.5166000000000004</v>
      </c>
      <c r="M95" s="425">
        <f t="shared" si="27"/>
        <v>180.39840000000001</v>
      </c>
      <c r="N95" s="426">
        <v>1</v>
      </c>
      <c r="O95" s="425">
        <f t="shared" si="28"/>
        <v>180.4</v>
      </c>
      <c r="P95" s="425">
        <f t="shared" si="25"/>
        <v>43.46</v>
      </c>
      <c r="Q95" s="427">
        <f t="shared" si="26"/>
        <v>223.86</v>
      </c>
    </row>
    <row r="96" spans="1:17" s="428" customFormat="1" ht="22.15" customHeight="1" x14ac:dyDescent="0.25">
      <c r="A96" s="424" t="s">
        <v>1187</v>
      </c>
      <c r="B96" s="750">
        <v>8</v>
      </c>
      <c r="C96" s="289">
        <v>0.05</v>
      </c>
      <c r="D96" s="425">
        <v>7.5166000000000004</v>
      </c>
      <c r="E96" s="425">
        <f t="shared" si="29"/>
        <v>60.132800000000003</v>
      </c>
      <c r="F96" s="426">
        <v>0.3</v>
      </c>
      <c r="G96" s="425">
        <f t="shared" si="30"/>
        <v>18.04</v>
      </c>
      <c r="H96" s="425">
        <f t="shared" si="23"/>
        <v>4.3499999999999996</v>
      </c>
      <c r="I96" s="427">
        <f t="shared" si="24"/>
        <v>22.39</v>
      </c>
      <c r="J96" s="756">
        <v>39.5</v>
      </c>
      <c r="K96" s="425">
        <v>0.25</v>
      </c>
      <c r="L96" s="425">
        <v>7.5166000000000004</v>
      </c>
      <c r="M96" s="425">
        <f t="shared" si="27"/>
        <v>296.90570000000002</v>
      </c>
      <c r="N96" s="426">
        <v>1</v>
      </c>
      <c r="O96" s="425">
        <f t="shared" si="28"/>
        <v>296.91000000000003</v>
      </c>
      <c r="P96" s="425">
        <f t="shared" si="25"/>
        <v>71.53</v>
      </c>
      <c r="Q96" s="427">
        <f t="shared" si="26"/>
        <v>368.44000000000005</v>
      </c>
    </row>
    <row r="97" spans="1:17" s="428" customFormat="1" ht="22.15" customHeight="1" x14ac:dyDescent="0.25">
      <c r="A97" s="424" t="s">
        <v>1189</v>
      </c>
      <c r="B97" s="750"/>
      <c r="C97" s="289"/>
      <c r="D97" s="425">
        <v>7.5166000000000004</v>
      </c>
      <c r="E97" s="425">
        <f t="shared" si="29"/>
        <v>0</v>
      </c>
      <c r="F97" s="426"/>
      <c r="G97" s="425">
        <f t="shared" si="30"/>
        <v>0</v>
      </c>
      <c r="H97" s="425">
        <f t="shared" si="23"/>
        <v>0</v>
      </c>
      <c r="I97" s="427">
        <f t="shared" si="24"/>
        <v>0</v>
      </c>
      <c r="J97" s="756">
        <v>32</v>
      </c>
      <c r="K97" s="425">
        <v>0.2</v>
      </c>
      <c r="L97" s="425">
        <v>7.5166000000000004</v>
      </c>
      <c r="M97" s="425">
        <f t="shared" si="27"/>
        <v>240.53120000000001</v>
      </c>
      <c r="N97" s="426">
        <v>1</v>
      </c>
      <c r="O97" s="425">
        <f t="shared" si="28"/>
        <v>240.53</v>
      </c>
      <c r="P97" s="425">
        <f t="shared" si="25"/>
        <v>57.94</v>
      </c>
      <c r="Q97" s="427">
        <f t="shared" si="26"/>
        <v>298.47000000000003</v>
      </c>
    </row>
    <row r="98" spans="1:17" s="428" customFormat="1" ht="22.15" customHeight="1" x14ac:dyDescent="0.25">
      <c r="A98" s="424" t="s">
        <v>1198</v>
      </c>
      <c r="B98" s="750">
        <v>12</v>
      </c>
      <c r="C98" s="289">
        <v>0.08</v>
      </c>
      <c r="D98" s="425">
        <v>7.5166000000000004</v>
      </c>
      <c r="E98" s="425">
        <f t="shared" si="29"/>
        <v>90.199200000000005</v>
      </c>
      <c r="F98" s="426">
        <v>0.3</v>
      </c>
      <c r="G98" s="425">
        <f t="shared" si="30"/>
        <v>27.06</v>
      </c>
      <c r="H98" s="425">
        <f t="shared" si="23"/>
        <v>6.52</v>
      </c>
      <c r="I98" s="427">
        <f t="shared" si="24"/>
        <v>33.58</v>
      </c>
      <c r="J98" s="756"/>
      <c r="K98" s="425"/>
      <c r="L98" s="425"/>
      <c r="M98" s="425"/>
      <c r="N98" s="426"/>
      <c r="O98" s="425"/>
      <c r="P98" s="425"/>
      <c r="Q98" s="427"/>
    </row>
    <row r="99" spans="1:17" s="428" customFormat="1" ht="22.15" customHeight="1" x14ac:dyDescent="0.25">
      <c r="A99" s="424" t="s">
        <v>1187</v>
      </c>
      <c r="B99" s="750"/>
      <c r="C99" s="289"/>
      <c r="D99" s="425"/>
      <c r="E99" s="425"/>
      <c r="F99" s="426"/>
      <c r="G99" s="425"/>
      <c r="H99" s="425"/>
      <c r="I99" s="427"/>
      <c r="J99" s="756">
        <v>11</v>
      </c>
      <c r="K99" s="425">
        <v>7.0000000000000007E-2</v>
      </c>
      <c r="L99" s="425">
        <v>7.5166000000000004</v>
      </c>
      <c r="M99" s="425">
        <f t="shared" si="27"/>
        <v>82.682600000000008</v>
      </c>
      <c r="N99" s="426">
        <v>1</v>
      </c>
      <c r="O99" s="425">
        <f t="shared" si="28"/>
        <v>82.68</v>
      </c>
      <c r="P99" s="425">
        <f t="shared" si="25"/>
        <v>19.920000000000002</v>
      </c>
      <c r="Q99" s="427">
        <f t="shared" si="26"/>
        <v>102.60000000000001</v>
      </c>
    </row>
    <row r="100" spans="1:17" s="428" customFormat="1" ht="22.15" customHeight="1" x14ac:dyDescent="0.25">
      <c r="A100" s="424" t="s">
        <v>1189</v>
      </c>
      <c r="B100" s="750">
        <v>24</v>
      </c>
      <c r="C100" s="289">
        <v>0.15</v>
      </c>
      <c r="D100" s="425">
        <v>7.5166000000000004</v>
      </c>
      <c r="E100" s="425">
        <f t="shared" si="29"/>
        <v>180.39840000000001</v>
      </c>
      <c r="F100" s="426">
        <v>0.3</v>
      </c>
      <c r="G100" s="425">
        <f t="shared" si="30"/>
        <v>54.12</v>
      </c>
      <c r="H100" s="425">
        <f t="shared" si="23"/>
        <v>13.04</v>
      </c>
      <c r="I100" s="427">
        <f t="shared" si="24"/>
        <v>67.16</v>
      </c>
      <c r="J100" s="756"/>
      <c r="K100" s="425"/>
      <c r="L100" s="425"/>
      <c r="M100" s="425"/>
      <c r="N100" s="426"/>
      <c r="O100" s="425"/>
      <c r="P100" s="425"/>
      <c r="Q100" s="427"/>
    </row>
    <row r="101" spans="1:17" s="428" customFormat="1" ht="22.15" customHeight="1" x14ac:dyDescent="0.25">
      <c r="A101" s="424" t="s">
        <v>1191</v>
      </c>
      <c r="B101" s="750">
        <v>16</v>
      </c>
      <c r="C101" s="289">
        <v>0.1</v>
      </c>
      <c r="D101" s="425">
        <v>7.5166000000000004</v>
      </c>
      <c r="E101" s="425">
        <f t="shared" si="29"/>
        <v>120.26560000000001</v>
      </c>
      <c r="F101" s="426">
        <v>0.3</v>
      </c>
      <c r="G101" s="425">
        <f t="shared" si="30"/>
        <v>36.08</v>
      </c>
      <c r="H101" s="425">
        <f t="shared" si="23"/>
        <v>8.69</v>
      </c>
      <c r="I101" s="427">
        <f t="shared" si="24"/>
        <v>44.769999999999996</v>
      </c>
      <c r="J101" s="756">
        <v>8</v>
      </c>
      <c r="K101" s="425">
        <v>0.05</v>
      </c>
      <c r="L101" s="425">
        <v>7.5166000000000004</v>
      </c>
      <c r="M101" s="425">
        <f t="shared" si="27"/>
        <v>60.132800000000003</v>
      </c>
      <c r="N101" s="426">
        <v>1</v>
      </c>
      <c r="O101" s="425">
        <f t="shared" si="28"/>
        <v>60.13</v>
      </c>
      <c r="P101" s="425">
        <f t="shared" si="25"/>
        <v>14.49</v>
      </c>
      <c r="Q101" s="427">
        <f t="shared" si="26"/>
        <v>74.62</v>
      </c>
    </row>
    <row r="102" spans="1:17" s="428" customFormat="1" ht="22.15" customHeight="1" x14ac:dyDescent="0.25">
      <c r="A102" s="424" t="s">
        <v>1189</v>
      </c>
      <c r="B102" s="750"/>
      <c r="C102" s="289"/>
      <c r="D102" s="425"/>
      <c r="E102" s="425"/>
      <c r="F102" s="426"/>
      <c r="G102" s="425"/>
      <c r="H102" s="425"/>
      <c r="I102" s="427"/>
      <c r="J102" s="756">
        <v>24</v>
      </c>
      <c r="K102" s="425">
        <v>0.15</v>
      </c>
      <c r="L102" s="425">
        <v>7.5166000000000004</v>
      </c>
      <c r="M102" s="425">
        <f t="shared" si="27"/>
        <v>180.39840000000001</v>
      </c>
      <c r="N102" s="426">
        <v>1</v>
      </c>
      <c r="O102" s="425">
        <f t="shared" si="28"/>
        <v>180.4</v>
      </c>
      <c r="P102" s="425">
        <f t="shared" si="25"/>
        <v>43.46</v>
      </c>
      <c r="Q102" s="427">
        <f t="shared" si="26"/>
        <v>223.86</v>
      </c>
    </row>
    <row r="103" spans="1:17" s="428" customFormat="1" ht="22.15" customHeight="1" x14ac:dyDescent="0.25">
      <c r="A103" s="424" t="s">
        <v>1190</v>
      </c>
      <c r="B103" s="750">
        <v>21.5</v>
      </c>
      <c r="C103" s="289">
        <v>0.14000000000000001</v>
      </c>
      <c r="D103" s="425">
        <v>7.5166000000000004</v>
      </c>
      <c r="E103" s="425">
        <f t="shared" si="29"/>
        <v>161.6069</v>
      </c>
      <c r="F103" s="426">
        <v>0.5</v>
      </c>
      <c r="G103" s="425">
        <f t="shared" si="30"/>
        <v>80.8</v>
      </c>
      <c r="H103" s="425">
        <f t="shared" si="23"/>
        <v>19.46</v>
      </c>
      <c r="I103" s="427">
        <f t="shared" si="24"/>
        <v>100.25999999999999</v>
      </c>
      <c r="J103" s="756">
        <v>25.5</v>
      </c>
      <c r="K103" s="425">
        <v>0.16</v>
      </c>
      <c r="L103" s="425">
        <v>7.5166000000000004</v>
      </c>
      <c r="M103" s="425">
        <f t="shared" si="27"/>
        <v>191.67330000000001</v>
      </c>
      <c r="N103" s="426">
        <v>1</v>
      </c>
      <c r="O103" s="425">
        <f t="shared" si="28"/>
        <v>191.67</v>
      </c>
      <c r="P103" s="425">
        <f t="shared" si="25"/>
        <v>46.17</v>
      </c>
      <c r="Q103" s="427">
        <f t="shared" si="26"/>
        <v>237.83999999999997</v>
      </c>
    </row>
    <row r="104" spans="1:17" s="428" customFormat="1" ht="22.15" customHeight="1" x14ac:dyDescent="0.25">
      <c r="A104" s="424" t="s">
        <v>1198</v>
      </c>
      <c r="B104" s="750">
        <v>24</v>
      </c>
      <c r="C104" s="289">
        <v>0.15</v>
      </c>
      <c r="D104" s="425">
        <v>7.5166000000000004</v>
      </c>
      <c r="E104" s="425">
        <f t="shared" si="29"/>
        <v>180.39840000000001</v>
      </c>
      <c r="F104" s="426">
        <v>0.3</v>
      </c>
      <c r="G104" s="425">
        <f t="shared" si="30"/>
        <v>54.12</v>
      </c>
      <c r="H104" s="425">
        <f t="shared" si="23"/>
        <v>13.04</v>
      </c>
      <c r="I104" s="427">
        <f t="shared" si="24"/>
        <v>67.16</v>
      </c>
      <c r="J104" s="756">
        <v>24</v>
      </c>
      <c r="K104" s="425">
        <v>0.15</v>
      </c>
      <c r="L104" s="425">
        <v>7.5166000000000004</v>
      </c>
      <c r="M104" s="425">
        <f t="shared" si="27"/>
        <v>180.39840000000001</v>
      </c>
      <c r="N104" s="426">
        <v>1</v>
      </c>
      <c r="O104" s="425">
        <f t="shared" si="28"/>
        <v>180.4</v>
      </c>
      <c r="P104" s="425">
        <f t="shared" si="25"/>
        <v>43.46</v>
      </c>
      <c r="Q104" s="427">
        <f t="shared" si="26"/>
        <v>223.86</v>
      </c>
    </row>
    <row r="105" spans="1:17" s="428" customFormat="1" ht="22.15" customHeight="1" x14ac:dyDescent="0.25">
      <c r="A105" s="424" t="s">
        <v>1201</v>
      </c>
      <c r="B105" s="750"/>
      <c r="C105" s="289"/>
      <c r="D105" s="425"/>
      <c r="E105" s="425"/>
      <c r="F105" s="426"/>
      <c r="G105" s="425"/>
      <c r="H105" s="425"/>
      <c r="I105" s="427"/>
      <c r="J105" s="756">
        <v>12</v>
      </c>
      <c r="K105" s="425">
        <v>0.08</v>
      </c>
      <c r="L105" s="425">
        <v>7.5166000000000004</v>
      </c>
      <c r="M105" s="425">
        <f t="shared" si="27"/>
        <v>90.199200000000005</v>
      </c>
      <c r="N105" s="426">
        <v>1</v>
      </c>
      <c r="O105" s="425">
        <f t="shared" si="28"/>
        <v>90.2</v>
      </c>
      <c r="P105" s="425">
        <f t="shared" si="25"/>
        <v>21.73</v>
      </c>
      <c r="Q105" s="427">
        <f t="shared" si="26"/>
        <v>111.93</v>
      </c>
    </row>
    <row r="106" spans="1:17" s="428" customFormat="1" ht="22.15" customHeight="1" x14ac:dyDescent="0.25">
      <c r="A106" s="424" t="s">
        <v>1193</v>
      </c>
      <c r="B106" s="750"/>
      <c r="C106" s="289"/>
      <c r="D106" s="425"/>
      <c r="E106" s="425"/>
      <c r="F106" s="426"/>
      <c r="G106" s="425"/>
      <c r="H106" s="425"/>
      <c r="I106" s="427"/>
      <c r="J106" s="756">
        <v>24</v>
      </c>
      <c r="K106" s="425">
        <v>0.15</v>
      </c>
      <c r="L106" s="425">
        <v>7.5166000000000004</v>
      </c>
      <c r="M106" s="425">
        <f t="shared" si="27"/>
        <v>180.39840000000001</v>
      </c>
      <c r="N106" s="426">
        <v>1</v>
      </c>
      <c r="O106" s="425">
        <f t="shared" si="28"/>
        <v>180.4</v>
      </c>
      <c r="P106" s="425">
        <f t="shared" si="25"/>
        <v>43.46</v>
      </c>
      <c r="Q106" s="427">
        <f t="shared" si="26"/>
        <v>223.86</v>
      </c>
    </row>
    <row r="107" spans="1:17" s="428" customFormat="1" ht="22.15" customHeight="1" x14ac:dyDescent="0.25">
      <c r="A107" s="424" t="s">
        <v>1187</v>
      </c>
      <c r="B107" s="750"/>
      <c r="C107" s="289"/>
      <c r="D107" s="425"/>
      <c r="E107" s="425"/>
      <c r="F107" s="426"/>
      <c r="G107" s="425"/>
      <c r="H107" s="425"/>
      <c r="I107" s="427"/>
      <c r="J107" s="756">
        <v>131</v>
      </c>
      <c r="K107" s="425">
        <v>0.82</v>
      </c>
      <c r="L107" s="425">
        <v>7.5166000000000004</v>
      </c>
      <c r="M107" s="425">
        <f t="shared" si="27"/>
        <v>984.67460000000005</v>
      </c>
      <c r="N107" s="426">
        <v>1</v>
      </c>
      <c r="O107" s="425">
        <f t="shared" si="28"/>
        <v>984.67</v>
      </c>
      <c r="P107" s="425">
        <f t="shared" si="25"/>
        <v>237.21</v>
      </c>
      <c r="Q107" s="427">
        <f t="shared" si="26"/>
        <v>1221.8799999999999</v>
      </c>
    </row>
    <row r="108" spans="1:17" s="428" customFormat="1" ht="22.15" customHeight="1" x14ac:dyDescent="0.25">
      <c r="A108" s="424" t="s">
        <v>1202</v>
      </c>
      <c r="B108" s="750"/>
      <c r="C108" s="289"/>
      <c r="D108" s="425"/>
      <c r="E108" s="425"/>
      <c r="F108" s="426"/>
      <c r="G108" s="425"/>
      <c r="H108" s="425"/>
      <c r="I108" s="427"/>
      <c r="J108" s="756">
        <v>64</v>
      </c>
      <c r="K108" s="425">
        <v>0.4</v>
      </c>
      <c r="L108" s="425">
        <v>7.5166000000000004</v>
      </c>
      <c r="M108" s="425">
        <f t="shared" si="27"/>
        <v>481.06240000000003</v>
      </c>
      <c r="N108" s="426">
        <v>1</v>
      </c>
      <c r="O108" s="425">
        <f t="shared" si="28"/>
        <v>481.06</v>
      </c>
      <c r="P108" s="425">
        <f t="shared" si="25"/>
        <v>115.89</v>
      </c>
      <c r="Q108" s="427">
        <f t="shared" si="26"/>
        <v>596.95000000000005</v>
      </c>
    </row>
    <row r="109" spans="1:17" s="428" customFormat="1" ht="22.15" customHeight="1" x14ac:dyDescent="0.25">
      <c r="A109" s="424" t="s">
        <v>1194</v>
      </c>
      <c r="B109" s="750"/>
      <c r="C109" s="289"/>
      <c r="D109" s="425"/>
      <c r="E109" s="425"/>
      <c r="F109" s="426"/>
      <c r="G109" s="425"/>
      <c r="H109" s="425"/>
      <c r="I109" s="427"/>
      <c r="J109" s="756">
        <v>24</v>
      </c>
      <c r="K109" s="425">
        <v>0.15</v>
      </c>
      <c r="L109" s="425">
        <v>7.5166000000000004</v>
      </c>
      <c r="M109" s="425">
        <f t="shared" si="27"/>
        <v>180.39840000000001</v>
      </c>
      <c r="N109" s="426">
        <v>1</v>
      </c>
      <c r="O109" s="425">
        <f t="shared" si="28"/>
        <v>180.4</v>
      </c>
      <c r="P109" s="425">
        <f t="shared" si="25"/>
        <v>43.46</v>
      </c>
      <c r="Q109" s="427">
        <f t="shared" si="26"/>
        <v>223.86</v>
      </c>
    </row>
    <row r="110" spans="1:17" s="428" customFormat="1" ht="22.15" customHeight="1" x14ac:dyDescent="0.25">
      <c r="A110" s="424" t="s">
        <v>1186</v>
      </c>
      <c r="B110" s="750"/>
      <c r="C110" s="289"/>
      <c r="D110" s="425"/>
      <c r="E110" s="425"/>
      <c r="F110" s="426"/>
      <c r="G110" s="425"/>
      <c r="H110" s="425"/>
      <c r="I110" s="427"/>
      <c r="J110" s="756">
        <v>24</v>
      </c>
      <c r="K110" s="425">
        <v>0.15</v>
      </c>
      <c r="L110" s="425">
        <v>7.5166000000000004</v>
      </c>
      <c r="M110" s="425">
        <f t="shared" si="27"/>
        <v>180.39840000000001</v>
      </c>
      <c r="N110" s="426">
        <v>1</v>
      </c>
      <c r="O110" s="425">
        <f t="shared" si="28"/>
        <v>180.4</v>
      </c>
      <c r="P110" s="425">
        <f t="shared" si="25"/>
        <v>43.46</v>
      </c>
      <c r="Q110" s="427">
        <f t="shared" si="26"/>
        <v>223.86</v>
      </c>
    </row>
    <row r="111" spans="1:17" s="428" customFormat="1" ht="22.15" customHeight="1" x14ac:dyDescent="0.25">
      <c r="A111" s="424" t="s">
        <v>1194</v>
      </c>
      <c r="B111" s="750"/>
      <c r="C111" s="289"/>
      <c r="D111" s="425"/>
      <c r="E111" s="425"/>
      <c r="F111" s="426"/>
      <c r="G111" s="425"/>
      <c r="H111" s="425"/>
      <c r="I111" s="427"/>
      <c r="J111" s="756">
        <v>11</v>
      </c>
      <c r="K111" s="425">
        <v>7.0000000000000007E-2</v>
      </c>
      <c r="L111" s="425">
        <v>7.5166000000000004</v>
      </c>
      <c r="M111" s="425">
        <f t="shared" si="27"/>
        <v>82.682600000000008</v>
      </c>
      <c r="N111" s="426">
        <v>1</v>
      </c>
      <c r="O111" s="425">
        <f t="shared" si="28"/>
        <v>82.68</v>
      </c>
      <c r="P111" s="425">
        <f t="shared" si="25"/>
        <v>19.920000000000002</v>
      </c>
      <c r="Q111" s="427">
        <f t="shared" si="26"/>
        <v>102.60000000000001</v>
      </c>
    </row>
    <row r="112" spans="1:17" s="428" customFormat="1" ht="22.15" customHeight="1" x14ac:dyDescent="0.25">
      <c r="A112" s="424" t="s">
        <v>1200</v>
      </c>
      <c r="B112" s="750">
        <v>40</v>
      </c>
      <c r="C112" s="289">
        <v>0.25</v>
      </c>
      <c r="D112" s="425">
        <v>7.5166000000000004</v>
      </c>
      <c r="E112" s="425">
        <f t="shared" si="29"/>
        <v>300.66399999999999</v>
      </c>
      <c r="F112" s="426">
        <v>0.5</v>
      </c>
      <c r="G112" s="425">
        <f t="shared" si="30"/>
        <v>150.33000000000001</v>
      </c>
      <c r="H112" s="425">
        <f t="shared" si="23"/>
        <v>36.21</v>
      </c>
      <c r="I112" s="427">
        <f t="shared" si="24"/>
        <v>186.54000000000002</v>
      </c>
      <c r="J112" s="756">
        <v>130</v>
      </c>
      <c r="K112" s="425">
        <v>0.82</v>
      </c>
      <c r="L112" s="425">
        <v>7.5166000000000004</v>
      </c>
      <c r="M112" s="425">
        <f t="shared" si="27"/>
        <v>977.15800000000002</v>
      </c>
      <c r="N112" s="426">
        <v>1</v>
      </c>
      <c r="O112" s="425">
        <f t="shared" si="28"/>
        <v>977.16</v>
      </c>
      <c r="P112" s="425">
        <f t="shared" si="25"/>
        <v>235.4</v>
      </c>
      <c r="Q112" s="427">
        <f t="shared" si="26"/>
        <v>1212.56</v>
      </c>
    </row>
    <row r="113" spans="1:17" s="428" customFormat="1" ht="22.15" customHeight="1" x14ac:dyDescent="0.25">
      <c r="A113" s="424" t="s">
        <v>1200</v>
      </c>
      <c r="B113" s="750">
        <v>40</v>
      </c>
      <c r="C113" s="289">
        <v>0.25</v>
      </c>
      <c r="D113" s="425">
        <v>7.5166000000000004</v>
      </c>
      <c r="E113" s="425">
        <f t="shared" si="29"/>
        <v>300.66399999999999</v>
      </c>
      <c r="F113" s="426">
        <v>0.5</v>
      </c>
      <c r="G113" s="425">
        <f t="shared" si="30"/>
        <v>150.33000000000001</v>
      </c>
      <c r="H113" s="425">
        <f t="shared" si="23"/>
        <v>36.21</v>
      </c>
      <c r="I113" s="427">
        <f t="shared" si="24"/>
        <v>186.54000000000002</v>
      </c>
      <c r="J113" s="756">
        <v>130</v>
      </c>
      <c r="K113" s="425">
        <v>0.82</v>
      </c>
      <c r="L113" s="425">
        <v>7.5166000000000004</v>
      </c>
      <c r="M113" s="425">
        <f t="shared" si="27"/>
        <v>977.15800000000002</v>
      </c>
      <c r="N113" s="426">
        <v>1</v>
      </c>
      <c r="O113" s="425">
        <f t="shared" si="28"/>
        <v>977.16</v>
      </c>
      <c r="P113" s="425">
        <f t="shared" si="25"/>
        <v>235.4</v>
      </c>
      <c r="Q113" s="427">
        <f t="shared" si="26"/>
        <v>1212.56</v>
      </c>
    </row>
    <row r="114" spans="1:17" s="428" customFormat="1" ht="22.15" customHeight="1" x14ac:dyDescent="0.25">
      <c r="A114" s="424" t="s">
        <v>1189</v>
      </c>
      <c r="B114" s="750">
        <v>24</v>
      </c>
      <c r="C114" s="289">
        <v>0.15</v>
      </c>
      <c r="D114" s="425">
        <v>7.5166000000000004</v>
      </c>
      <c r="E114" s="425">
        <f t="shared" si="29"/>
        <v>180.39840000000001</v>
      </c>
      <c r="F114" s="426">
        <v>0.3</v>
      </c>
      <c r="G114" s="425">
        <f t="shared" si="30"/>
        <v>54.12</v>
      </c>
      <c r="H114" s="425">
        <f t="shared" si="23"/>
        <v>13.04</v>
      </c>
      <c r="I114" s="427">
        <f t="shared" si="24"/>
        <v>67.16</v>
      </c>
      <c r="J114" s="756"/>
      <c r="K114" s="425"/>
      <c r="L114" s="425"/>
      <c r="M114" s="425"/>
      <c r="N114" s="426"/>
      <c r="O114" s="425"/>
      <c r="P114" s="425"/>
      <c r="Q114" s="427"/>
    </row>
    <row r="115" spans="1:17" s="428" customFormat="1" ht="22.15" customHeight="1" x14ac:dyDescent="0.25">
      <c r="A115" s="424" t="s">
        <v>1190</v>
      </c>
      <c r="B115" s="750">
        <v>12</v>
      </c>
      <c r="C115" s="289">
        <v>0.08</v>
      </c>
      <c r="D115" s="425">
        <v>7.5166000000000004</v>
      </c>
      <c r="E115" s="425">
        <f t="shared" si="29"/>
        <v>90.199200000000005</v>
      </c>
      <c r="F115" s="426">
        <v>0.5</v>
      </c>
      <c r="G115" s="425">
        <f t="shared" si="30"/>
        <v>45.1</v>
      </c>
      <c r="H115" s="425">
        <f t="shared" si="23"/>
        <v>10.86</v>
      </c>
      <c r="I115" s="427">
        <f t="shared" si="24"/>
        <v>55.96</v>
      </c>
      <c r="J115" s="756"/>
      <c r="K115" s="425"/>
      <c r="L115" s="425"/>
      <c r="M115" s="425"/>
      <c r="N115" s="426"/>
      <c r="O115" s="425"/>
      <c r="P115" s="425"/>
      <c r="Q115" s="427"/>
    </row>
    <row r="116" spans="1:17" s="428" customFormat="1" ht="22.15" customHeight="1" x14ac:dyDescent="0.25">
      <c r="A116" s="424" t="s">
        <v>1192</v>
      </c>
      <c r="B116" s="750"/>
      <c r="C116" s="289"/>
      <c r="D116" s="425"/>
      <c r="E116" s="425"/>
      <c r="F116" s="426"/>
      <c r="G116" s="425"/>
      <c r="H116" s="425"/>
      <c r="I116" s="427"/>
      <c r="J116" s="756">
        <v>31</v>
      </c>
      <c r="K116" s="425">
        <v>0.19</v>
      </c>
      <c r="L116" s="425">
        <v>7.5166000000000004</v>
      </c>
      <c r="M116" s="425">
        <f t="shared" si="27"/>
        <v>233.0146</v>
      </c>
      <c r="N116" s="426">
        <v>1</v>
      </c>
      <c r="O116" s="425">
        <f t="shared" si="28"/>
        <v>233.01</v>
      </c>
      <c r="P116" s="425">
        <f t="shared" si="25"/>
        <v>56.13</v>
      </c>
      <c r="Q116" s="427">
        <f t="shared" si="26"/>
        <v>289.14</v>
      </c>
    </row>
    <row r="117" spans="1:17" s="428" customFormat="1" ht="22.15" customHeight="1" x14ac:dyDescent="0.25">
      <c r="A117" s="424" t="s">
        <v>1187</v>
      </c>
      <c r="B117" s="750">
        <v>10.5</v>
      </c>
      <c r="C117" s="289">
        <v>7.0000000000000007E-2</v>
      </c>
      <c r="D117" s="425">
        <v>7.5166000000000004</v>
      </c>
      <c r="E117" s="425">
        <f t="shared" si="29"/>
        <v>78.924300000000002</v>
      </c>
      <c r="F117" s="426">
        <v>0.5</v>
      </c>
      <c r="G117" s="425">
        <f t="shared" si="30"/>
        <v>39.46</v>
      </c>
      <c r="H117" s="425">
        <f t="shared" si="23"/>
        <v>9.51</v>
      </c>
      <c r="I117" s="427">
        <f t="shared" si="24"/>
        <v>48.97</v>
      </c>
      <c r="J117" s="756"/>
      <c r="K117" s="425"/>
      <c r="L117" s="425"/>
      <c r="M117" s="425"/>
      <c r="N117" s="426"/>
      <c r="O117" s="425"/>
      <c r="P117" s="425"/>
      <c r="Q117" s="427"/>
    </row>
    <row r="118" spans="1:17" s="428" customFormat="1" ht="22.15" customHeight="1" x14ac:dyDescent="0.25">
      <c r="A118" s="424" t="s">
        <v>1189</v>
      </c>
      <c r="B118" s="750">
        <v>40</v>
      </c>
      <c r="C118" s="289">
        <v>0.25</v>
      </c>
      <c r="D118" s="425">
        <v>7.5166000000000004</v>
      </c>
      <c r="E118" s="425">
        <f t="shared" si="29"/>
        <v>300.66399999999999</v>
      </c>
      <c r="F118" s="426">
        <v>0.5</v>
      </c>
      <c r="G118" s="425">
        <f t="shared" si="30"/>
        <v>150.33000000000001</v>
      </c>
      <c r="H118" s="425">
        <f t="shared" si="23"/>
        <v>36.21</v>
      </c>
      <c r="I118" s="427">
        <f t="shared" si="24"/>
        <v>186.54000000000002</v>
      </c>
      <c r="J118" s="756">
        <v>79</v>
      </c>
      <c r="K118" s="425">
        <v>0.5</v>
      </c>
      <c r="L118" s="425">
        <v>7.5166000000000004</v>
      </c>
      <c r="M118" s="425">
        <f t="shared" si="27"/>
        <v>593.81140000000005</v>
      </c>
      <c r="N118" s="426">
        <v>1</v>
      </c>
      <c r="O118" s="425">
        <f t="shared" si="28"/>
        <v>593.80999999999995</v>
      </c>
      <c r="P118" s="425">
        <f t="shared" si="25"/>
        <v>143.05000000000001</v>
      </c>
      <c r="Q118" s="427">
        <f t="shared" si="26"/>
        <v>736.8599999999999</v>
      </c>
    </row>
    <row r="119" spans="1:17" s="428" customFormat="1" ht="22.15" customHeight="1" x14ac:dyDescent="0.25">
      <c r="A119" s="424" t="s">
        <v>1190</v>
      </c>
      <c r="B119" s="750">
        <v>20</v>
      </c>
      <c r="C119" s="289">
        <v>0.13</v>
      </c>
      <c r="D119" s="425">
        <v>7.5166000000000004</v>
      </c>
      <c r="E119" s="425">
        <f t="shared" si="29"/>
        <v>150.33199999999999</v>
      </c>
      <c r="F119" s="426">
        <v>0.5</v>
      </c>
      <c r="G119" s="425">
        <f t="shared" si="30"/>
        <v>75.17</v>
      </c>
      <c r="H119" s="425">
        <f t="shared" si="23"/>
        <v>18.11</v>
      </c>
      <c r="I119" s="427">
        <f t="shared" si="24"/>
        <v>93.28</v>
      </c>
      <c r="J119" s="756">
        <v>8</v>
      </c>
      <c r="K119" s="425">
        <v>0.05</v>
      </c>
      <c r="L119" s="425">
        <v>7.5166000000000004</v>
      </c>
      <c r="M119" s="425">
        <f t="shared" si="27"/>
        <v>60.132800000000003</v>
      </c>
      <c r="N119" s="426">
        <v>1</v>
      </c>
      <c r="O119" s="425">
        <f t="shared" si="28"/>
        <v>60.13</v>
      </c>
      <c r="P119" s="425">
        <f t="shared" si="25"/>
        <v>14.49</v>
      </c>
      <c r="Q119" s="427">
        <f t="shared" si="26"/>
        <v>74.62</v>
      </c>
    </row>
    <row r="120" spans="1:17" s="428" customFormat="1" ht="22.15" customHeight="1" x14ac:dyDescent="0.25">
      <c r="A120" s="424" t="s">
        <v>1189</v>
      </c>
      <c r="B120" s="750">
        <v>40</v>
      </c>
      <c r="C120" s="289">
        <v>0.25</v>
      </c>
      <c r="D120" s="425">
        <v>7.5166000000000004</v>
      </c>
      <c r="E120" s="425">
        <f t="shared" si="29"/>
        <v>300.66399999999999</v>
      </c>
      <c r="F120" s="426">
        <v>0.5</v>
      </c>
      <c r="G120" s="425">
        <f t="shared" si="30"/>
        <v>150.33000000000001</v>
      </c>
      <c r="H120" s="425">
        <f t="shared" si="23"/>
        <v>36.21</v>
      </c>
      <c r="I120" s="427">
        <f t="shared" si="24"/>
        <v>186.54000000000002</v>
      </c>
      <c r="J120" s="756">
        <v>64</v>
      </c>
      <c r="K120" s="425">
        <v>0.4</v>
      </c>
      <c r="L120" s="425">
        <v>7.5166000000000004</v>
      </c>
      <c r="M120" s="425">
        <f t="shared" si="27"/>
        <v>481.06240000000003</v>
      </c>
      <c r="N120" s="426">
        <v>1</v>
      </c>
      <c r="O120" s="425">
        <f t="shared" si="28"/>
        <v>481.06</v>
      </c>
      <c r="P120" s="425">
        <f t="shared" si="25"/>
        <v>115.89</v>
      </c>
      <c r="Q120" s="427">
        <f t="shared" si="26"/>
        <v>596.95000000000005</v>
      </c>
    </row>
    <row r="121" spans="1:17" s="428" customFormat="1" ht="22.15" customHeight="1" x14ac:dyDescent="0.25">
      <c r="A121" s="424" t="s">
        <v>1189</v>
      </c>
      <c r="B121" s="750">
        <v>24</v>
      </c>
      <c r="C121" s="289">
        <v>0.15</v>
      </c>
      <c r="D121" s="425">
        <v>7.5166000000000004</v>
      </c>
      <c r="E121" s="425">
        <f t="shared" si="29"/>
        <v>180.39840000000001</v>
      </c>
      <c r="F121" s="426">
        <v>0.3</v>
      </c>
      <c r="G121" s="425">
        <f t="shared" si="30"/>
        <v>54.12</v>
      </c>
      <c r="H121" s="425">
        <f t="shared" si="23"/>
        <v>13.04</v>
      </c>
      <c r="I121" s="427">
        <f t="shared" si="24"/>
        <v>67.16</v>
      </c>
      <c r="J121" s="756"/>
      <c r="K121" s="425"/>
      <c r="L121" s="425"/>
      <c r="M121" s="425"/>
      <c r="N121" s="426"/>
      <c r="O121" s="425"/>
      <c r="P121" s="425"/>
      <c r="Q121" s="427"/>
    </row>
    <row r="122" spans="1:17" s="428" customFormat="1" ht="22.15" customHeight="1" x14ac:dyDescent="0.25">
      <c r="A122" s="424" t="s">
        <v>1189</v>
      </c>
      <c r="B122" s="750">
        <v>40</v>
      </c>
      <c r="C122" s="289">
        <v>0.25</v>
      </c>
      <c r="D122" s="425">
        <v>7.5166000000000004</v>
      </c>
      <c r="E122" s="425">
        <f t="shared" si="29"/>
        <v>300.66399999999999</v>
      </c>
      <c r="F122" s="426">
        <v>0.5</v>
      </c>
      <c r="G122" s="425">
        <f t="shared" si="30"/>
        <v>150.33000000000001</v>
      </c>
      <c r="H122" s="425">
        <f t="shared" si="23"/>
        <v>36.21</v>
      </c>
      <c r="I122" s="427">
        <f t="shared" si="24"/>
        <v>186.54000000000002</v>
      </c>
      <c r="J122" s="756">
        <v>80</v>
      </c>
      <c r="K122" s="425">
        <v>0.5</v>
      </c>
      <c r="L122" s="425">
        <v>7.5166000000000004</v>
      </c>
      <c r="M122" s="425">
        <f t="shared" si="27"/>
        <v>601.32799999999997</v>
      </c>
      <c r="N122" s="426">
        <v>1</v>
      </c>
      <c r="O122" s="425">
        <f t="shared" si="28"/>
        <v>601.33000000000004</v>
      </c>
      <c r="P122" s="425">
        <f t="shared" si="25"/>
        <v>144.86000000000001</v>
      </c>
      <c r="Q122" s="427">
        <f t="shared" si="26"/>
        <v>746.19</v>
      </c>
    </row>
    <row r="123" spans="1:17" s="428" customFormat="1" ht="22.15" customHeight="1" x14ac:dyDescent="0.25">
      <c r="A123" s="424" t="s">
        <v>1201</v>
      </c>
      <c r="B123" s="750">
        <v>32</v>
      </c>
      <c r="C123" s="289">
        <v>0.2</v>
      </c>
      <c r="D123" s="425">
        <v>7.5166000000000004</v>
      </c>
      <c r="E123" s="425">
        <f t="shared" si="29"/>
        <v>240.53120000000001</v>
      </c>
      <c r="F123" s="426">
        <v>0.5</v>
      </c>
      <c r="G123" s="425">
        <f t="shared" si="30"/>
        <v>120.27</v>
      </c>
      <c r="H123" s="425">
        <f t="shared" si="23"/>
        <v>28.97</v>
      </c>
      <c r="I123" s="427">
        <f t="shared" si="24"/>
        <v>149.24</v>
      </c>
      <c r="J123" s="756">
        <v>95</v>
      </c>
      <c r="K123" s="425">
        <v>0.6</v>
      </c>
      <c r="L123" s="425">
        <v>7.5166000000000004</v>
      </c>
      <c r="M123" s="425">
        <f t="shared" si="27"/>
        <v>714.077</v>
      </c>
      <c r="N123" s="426">
        <v>1</v>
      </c>
      <c r="O123" s="425">
        <f t="shared" si="28"/>
        <v>714.08</v>
      </c>
      <c r="P123" s="425">
        <f t="shared" si="25"/>
        <v>172.02</v>
      </c>
      <c r="Q123" s="427">
        <f t="shared" si="26"/>
        <v>886.1</v>
      </c>
    </row>
    <row r="124" spans="1:17" s="428" customFormat="1" ht="22.15" customHeight="1" x14ac:dyDescent="0.25">
      <c r="A124" s="424" t="s">
        <v>1189</v>
      </c>
      <c r="B124" s="750"/>
      <c r="C124" s="289"/>
      <c r="D124" s="425"/>
      <c r="E124" s="425"/>
      <c r="F124" s="426"/>
      <c r="G124" s="425"/>
      <c r="H124" s="425"/>
      <c r="I124" s="427"/>
      <c r="J124" s="756">
        <v>31</v>
      </c>
      <c r="K124" s="425">
        <v>0.19</v>
      </c>
      <c r="L124" s="425">
        <v>7.5166000000000004</v>
      </c>
      <c r="M124" s="425">
        <f t="shared" si="27"/>
        <v>233.0146</v>
      </c>
      <c r="N124" s="426">
        <v>1</v>
      </c>
      <c r="O124" s="425">
        <f t="shared" si="28"/>
        <v>233.01</v>
      </c>
      <c r="P124" s="425">
        <f t="shared" si="25"/>
        <v>56.13</v>
      </c>
      <c r="Q124" s="427">
        <f t="shared" si="26"/>
        <v>289.14</v>
      </c>
    </row>
    <row r="125" spans="1:17" s="428" customFormat="1" ht="22.15" customHeight="1" x14ac:dyDescent="0.25">
      <c r="A125" s="424" t="s">
        <v>1186</v>
      </c>
      <c r="B125" s="750"/>
      <c r="C125" s="289"/>
      <c r="D125" s="425"/>
      <c r="E125" s="425"/>
      <c r="F125" s="426"/>
      <c r="G125" s="425"/>
      <c r="H125" s="425"/>
      <c r="I125" s="427"/>
      <c r="J125" s="756">
        <v>24</v>
      </c>
      <c r="K125" s="425">
        <v>0.15</v>
      </c>
      <c r="L125" s="425">
        <v>7.5166000000000004</v>
      </c>
      <c r="M125" s="425">
        <f t="shared" si="27"/>
        <v>180.39840000000001</v>
      </c>
      <c r="N125" s="426">
        <v>1</v>
      </c>
      <c r="O125" s="425">
        <f t="shared" si="28"/>
        <v>180.4</v>
      </c>
      <c r="P125" s="425">
        <f t="shared" si="25"/>
        <v>43.46</v>
      </c>
      <c r="Q125" s="427">
        <f t="shared" si="26"/>
        <v>223.86</v>
      </c>
    </row>
    <row r="126" spans="1:17" s="428" customFormat="1" ht="22.15" customHeight="1" x14ac:dyDescent="0.25">
      <c r="A126" s="424" t="s">
        <v>1191</v>
      </c>
      <c r="B126" s="750">
        <v>24</v>
      </c>
      <c r="C126" s="289">
        <v>0.15</v>
      </c>
      <c r="D126" s="425">
        <v>7.5166000000000004</v>
      </c>
      <c r="E126" s="425">
        <f t="shared" si="29"/>
        <v>180.39840000000001</v>
      </c>
      <c r="F126" s="426">
        <v>0.3</v>
      </c>
      <c r="G126" s="425">
        <f t="shared" si="30"/>
        <v>54.12</v>
      </c>
      <c r="H126" s="425">
        <f t="shared" si="23"/>
        <v>13.04</v>
      </c>
      <c r="I126" s="427">
        <f t="shared" si="24"/>
        <v>67.16</v>
      </c>
      <c r="J126" s="756"/>
      <c r="K126" s="425"/>
      <c r="L126" s="425"/>
      <c r="M126" s="425"/>
      <c r="N126" s="426"/>
      <c r="O126" s="425"/>
      <c r="P126" s="425"/>
      <c r="Q126" s="427"/>
    </row>
    <row r="127" spans="1:17" s="428" customFormat="1" ht="22.15" customHeight="1" x14ac:dyDescent="0.25">
      <c r="A127" s="424" t="s">
        <v>1195</v>
      </c>
      <c r="B127" s="750">
        <v>19.5</v>
      </c>
      <c r="C127" s="289">
        <v>0.12</v>
      </c>
      <c r="D127" s="425">
        <v>7.5166000000000004</v>
      </c>
      <c r="E127" s="425">
        <f t="shared" si="29"/>
        <v>146.5737</v>
      </c>
      <c r="F127" s="426">
        <v>0.3</v>
      </c>
      <c r="G127" s="425">
        <f t="shared" si="30"/>
        <v>43.97</v>
      </c>
      <c r="H127" s="425">
        <f t="shared" si="23"/>
        <v>10.59</v>
      </c>
      <c r="I127" s="427">
        <f t="shared" si="24"/>
        <v>54.56</v>
      </c>
      <c r="J127" s="756"/>
      <c r="K127" s="425"/>
      <c r="L127" s="425"/>
      <c r="M127" s="425"/>
      <c r="N127" s="426"/>
      <c r="O127" s="425"/>
      <c r="P127" s="425"/>
      <c r="Q127" s="427"/>
    </row>
    <row r="128" spans="1:17" s="428" customFormat="1" ht="22.15" customHeight="1" x14ac:dyDescent="0.25">
      <c r="A128" s="424" t="s">
        <v>1189</v>
      </c>
      <c r="B128" s="750">
        <v>16</v>
      </c>
      <c r="C128" s="289">
        <v>0.1</v>
      </c>
      <c r="D128" s="425">
        <v>7.5166000000000004</v>
      </c>
      <c r="E128" s="425">
        <f t="shared" si="29"/>
        <v>120.26560000000001</v>
      </c>
      <c r="F128" s="426">
        <v>0.3</v>
      </c>
      <c r="G128" s="425">
        <f t="shared" si="30"/>
        <v>36.08</v>
      </c>
      <c r="H128" s="425">
        <f t="shared" si="23"/>
        <v>8.69</v>
      </c>
      <c r="I128" s="427">
        <f t="shared" si="24"/>
        <v>44.769999999999996</v>
      </c>
      <c r="J128" s="756">
        <v>15</v>
      </c>
      <c r="K128" s="425">
        <v>0.09</v>
      </c>
      <c r="L128" s="425">
        <v>7.5166000000000004</v>
      </c>
      <c r="M128" s="425">
        <f t="shared" si="27"/>
        <v>112.74900000000001</v>
      </c>
      <c r="N128" s="426">
        <v>1</v>
      </c>
      <c r="O128" s="425">
        <f t="shared" si="28"/>
        <v>112.75</v>
      </c>
      <c r="P128" s="425">
        <f t="shared" si="25"/>
        <v>27.16</v>
      </c>
      <c r="Q128" s="427">
        <f t="shared" si="26"/>
        <v>139.91</v>
      </c>
    </row>
    <row r="129" spans="1:17" s="428" customFormat="1" ht="22.15" customHeight="1" x14ac:dyDescent="0.25">
      <c r="A129" s="424" t="s">
        <v>1194</v>
      </c>
      <c r="B129" s="750">
        <v>24</v>
      </c>
      <c r="C129" s="289">
        <v>0.15</v>
      </c>
      <c r="D129" s="425">
        <v>7.5166000000000004</v>
      </c>
      <c r="E129" s="425">
        <f t="shared" si="29"/>
        <v>180.39840000000001</v>
      </c>
      <c r="F129" s="426">
        <v>0.3</v>
      </c>
      <c r="G129" s="425">
        <f t="shared" si="30"/>
        <v>54.12</v>
      </c>
      <c r="H129" s="425">
        <f t="shared" si="23"/>
        <v>13.04</v>
      </c>
      <c r="I129" s="427">
        <f t="shared" si="24"/>
        <v>67.16</v>
      </c>
      <c r="J129" s="756">
        <v>48</v>
      </c>
      <c r="K129" s="425">
        <v>0.3</v>
      </c>
      <c r="L129" s="425">
        <v>7.5166000000000004</v>
      </c>
      <c r="M129" s="425">
        <f t="shared" si="27"/>
        <v>360.79680000000002</v>
      </c>
      <c r="N129" s="426">
        <v>1</v>
      </c>
      <c r="O129" s="425">
        <f t="shared" si="28"/>
        <v>360.8</v>
      </c>
      <c r="P129" s="425">
        <f t="shared" si="25"/>
        <v>86.92</v>
      </c>
      <c r="Q129" s="427">
        <f t="shared" si="26"/>
        <v>447.72</v>
      </c>
    </row>
    <row r="130" spans="1:17" s="428" customFormat="1" ht="22.15" customHeight="1" x14ac:dyDescent="0.25">
      <c r="A130" s="424" t="s">
        <v>1195</v>
      </c>
      <c r="B130" s="750"/>
      <c r="C130" s="289"/>
      <c r="D130" s="425"/>
      <c r="E130" s="425"/>
      <c r="F130" s="426"/>
      <c r="G130" s="425"/>
      <c r="H130" s="425"/>
      <c r="I130" s="427"/>
      <c r="J130" s="756">
        <v>14</v>
      </c>
      <c r="K130" s="425">
        <v>0.09</v>
      </c>
      <c r="L130" s="425">
        <v>7.5166000000000004</v>
      </c>
      <c r="M130" s="425">
        <f t="shared" si="27"/>
        <v>105.23240000000001</v>
      </c>
      <c r="N130" s="426">
        <v>1</v>
      </c>
      <c r="O130" s="425">
        <f t="shared" si="28"/>
        <v>105.23</v>
      </c>
      <c r="P130" s="425">
        <f t="shared" si="25"/>
        <v>25.35</v>
      </c>
      <c r="Q130" s="427">
        <f t="shared" si="26"/>
        <v>130.58000000000001</v>
      </c>
    </row>
    <row r="131" spans="1:17" s="428" customFormat="1" ht="22.15" customHeight="1" x14ac:dyDescent="0.25">
      <c r="A131" s="424" t="s">
        <v>1192</v>
      </c>
      <c r="B131" s="750"/>
      <c r="C131" s="289"/>
      <c r="D131" s="425"/>
      <c r="E131" s="425"/>
      <c r="F131" s="426"/>
      <c r="G131" s="425"/>
      <c r="H131" s="425"/>
      <c r="I131" s="427"/>
      <c r="J131" s="756">
        <v>48</v>
      </c>
      <c r="K131" s="425">
        <v>0.3</v>
      </c>
      <c r="L131" s="425">
        <v>7.5166000000000004</v>
      </c>
      <c r="M131" s="425">
        <f t="shared" si="27"/>
        <v>360.79680000000002</v>
      </c>
      <c r="N131" s="426">
        <v>1</v>
      </c>
      <c r="O131" s="425">
        <f t="shared" si="28"/>
        <v>360.8</v>
      </c>
      <c r="P131" s="425">
        <f t="shared" si="25"/>
        <v>86.92</v>
      </c>
      <c r="Q131" s="427">
        <f t="shared" si="26"/>
        <v>447.72</v>
      </c>
    </row>
    <row r="132" spans="1:17" s="428" customFormat="1" ht="22.15" customHeight="1" x14ac:dyDescent="0.25">
      <c r="A132" s="424" t="s">
        <v>1192</v>
      </c>
      <c r="B132" s="750"/>
      <c r="C132" s="289"/>
      <c r="D132" s="425"/>
      <c r="E132" s="425"/>
      <c r="F132" s="426"/>
      <c r="G132" s="425"/>
      <c r="H132" s="425"/>
      <c r="I132" s="427"/>
      <c r="J132" s="756">
        <v>40</v>
      </c>
      <c r="K132" s="425">
        <v>0.25</v>
      </c>
      <c r="L132" s="425">
        <v>7.5166000000000004</v>
      </c>
      <c r="M132" s="425">
        <f t="shared" si="27"/>
        <v>300.66399999999999</v>
      </c>
      <c r="N132" s="426">
        <v>1</v>
      </c>
      <c r="O132" s="425">
        <f t="shared" si="28"/>
        <v>300.66000000000003</v>
      </c>
      <c r="P132" s="425">
        <f t="shared" si="25"/>
        <v>72.430000000000007</v>
      </c>
      <c r="Q132" s="427">
        <f t="shared" si="26"/>
        <v>373.09000000000003</v>
      </c>
    </row>
    <row r="133" spans="1:17" s="428" customFormat="1" ht="22.15" customHeight="1" x14ac:dyDescent="0.25">
      <c r="A133" s="424" t="s">
        <v>1189</v>
      </c>
      <c r="B133" s="750">
        <v>24</v>
      </c>
      <c r="C133" s="289">
        <v>0.15</v>
      </c>
      <c r="D133" s="425">
        <v>7.5166000000000004</v>
      </c>
      <c r="E133" s="425">
        <f t="shared" si="29"/>
        <v>180.39840000000001</v>
      </c>
      <c r="F133" s="426">
        <v>0.3</v>
      </c>
      <c r="G133" s="425">
        <f t="shared" si="30"/>
        <v>54.12</v>
      </c>
      <c r="H133" s="425">
        <f t="shared" si="23"/>
        <v>13.04</v>
      </c>
      <c r="I133" s="427">
        <f t="shared" si="24"/>
        <v>67.16</v>
      </c>
      <c r="J133" s="756"/>
      <c r="K133" s="425"/>
      <c r="L133" s="425"/>
      <c r="M133" s="425"/>
      <c r="N133" s="426"/>
      <c r="O133" s="425"/>
      <c r="P133" s="425"/>
      <c r="Q133" s="427"/>
    </row>
    <row r="134" spans="1:17" s="428" customFormat="1" ht="22.15" customHeight="1" x14ac:dyDescent="0.25">
      <c r="A134" s="424" t="s">
        <v>1191</v>
      </c>
      <c r="B134" s="750"/>
      <c r="C134" s="289"/>
      <c r="D134" s="425"/>
      <c r="E134" s="425"/>
      <c r="F134" s="426"/>
      <c r="G134" s="425"/>
      <c r="H134" s="425"/>
      <c r="I134" s="427"/>
      <c r="J134" s="756">
        <v>24</v>
      </c>
      <c r="K134" s="425">
        <v>0.15</v>
      </c>
      <c r="L134" s="425">
        <v>7.5166000000000004</v>
      </c>
      <c r="M134" s="425">
        <f t="shared" si="27"/>
        <v>180.39840000000001</v>
      </c>
      <c r="N134" s="426">
        <v>1</v>
      </c>
      <c r="O134" s="425">
        <f t="shared" si="28"/>
        <v>180.4</v>
      </c>
      <c r="P134" s="425">
        <f t="shared" si="25"/>
        <v>43.46</v>
      </c>
      <c r="Q134" s="427">
        <f t="shared" si="26"/>
        <v>223.86</v>
      </c>
    </row>
    <row r="135" spans="1:17" s="428" customFormat="1" ht="22.15" customHeight="1" x14ac:dyDescent="0.25">
      <c r="A135" s="424" t="s">
        <v>1192</v>
      </c>
      <c r="B135" s="750"/>
      <c r="C135" s="289"/>
      <c r="D135" s="425"/>
      <c r="E135" s="425"/>
      <c r="F135" s="426"/>
      <c r="G135" s="425"/>
      <c r="H135" s="425"/>
      <c r="I135" s="427"/>
      <c r="J135" s="756">
        <v>90</v>
      </c>
      <c r="K135" s="425">
        <v>0.56999999999999995</v>
      </c>
      <c r="L135" s="425">
        <v>7.5166000000000004</v>
      </c>
      <c r="M135" s="425">
        <f t="shared" si="27"/>
        <v>676.49400000000003</v>
      </c>
      <c r="N135" s="426">
        <v>1</v>
      </c>
      <c r="O135" s="425">
        <f t="shared" si="28"/>
        <v>676.49</v>
      </c>
      <c r="P135" s="425">
        <f t="shared" si="25"/>
        <v>162.97</v>
      </c>
      <c r="Q135" s="427">
        <f t="shared" si="26"/>
        <v>839.46</v>
      </c>
    </row>
    <row r="136" spans="1:17" s="428" customFormat="1" ht="22.15" customHeight="1" x14ac:dyDescent="0.25">
      <c r="A136" s="424" t="s">
        <v>1197</v>
      </c>
      <c r="B136" s="750"/>
      <c r="C136" s="289"/>
      <c r="D136" s="425"/>
      <c r="E136" s="425"/>
      <c r="F136" s="426"/>
      <c r="G136" s="425"/>
      <c r="H136" s="425"/>
      <c r="I136" s="427"/>
      <c r="J136" s="756">
        <v>11</v>
      </c>
      <c r="K136" s="425">
        <v>7.0000000000000007E-2</v>
      </c>
      <c r="L136" s="425">
        <v>7.5166000000000004</v>
      </c>
      <c r="M136" s="425">
        <f t="shared" si="27"/>
        <v>82.682600000000008</v>
      </c>
      <c r="N136" s="426">
        <v>1</v>
      </c>
      <c r="O136" s="425">
        <f t="shared" si="28"/>
        <v>82.68</v>
      </c>
      <c r="P136" s="425">
        <f t="shared" si="25"/>
        <v>19.920000000000002</v>
      </c>
      <c r="Q136" s="427">
        <f t="shared" si="26"/>
        <v>102.60000000000001</v>
      </c>
    </row>
    <row r="137" spans="1:17" s="428" customFormat="1" ht="22.15" customHeight="1" x14ac:dyDescent="0.25">
      <c r="A137" s="424" t="s">
        <v>1187</v>
      </c>
      <c r="B137" s="750">
        <v>55.5</v>
      </c>
      <c r="C137" s="289">
        <v>0.35</v>
      </c>
      <c r="D137" s="425">
        <v>7.5166000000000004</v>
      </c>
      <c r="E137" s="425">
        <f t="shared" si="29"/>
        <v>417.17130000000003</v>
      </c>
      <c r="F137" s="426">
        <v>0.5</v>
      </c>
      <c r="G137" s="425">
        <f t="shared" si="30"/>
        <v>208.59</v>
      </c>
      <c r="H137" s="425">
        <f t="shared" si="23"/>
        <v>50.25</v>
      </c>
      <c r="I137" s="427">
        <f t="shared" si="24"/>
        <v>258.84000000000003</v>
      </c>
      <c r="J137" s="756">
        <v>79</v>
      </c>
      <c r="K137" s="425">
        <v>0.5</v>
      </c>
      <c r="L137" s="425">
        <v>7.5166000000000004</v>
      </c>
      <c r="M137" s="425">
        <f t="shared" si="27"/>
        <v>593.81140000000005</v>
      </c>
      <c r="N137" s="426">
        <v>1</v>
      </c>
      <c r="O137" s="425">
        <f t="shared" si="28"/>
        <v>593.80999999999995</v>
      </c>
      <c r="P137" s="425">
        <f t="shared" si="25"/>
        <v>143.05000000000001</v>
      </c>
      <c r="Q137" s="427">
        <f t="shared" si="26"/>
        <v>736.8599999999999</v>
      </c>
    </row>
    <row r="138" spans="1:17" s="428" customFormat="1" ht="22.15" customHeight="1" x14ac:dyDescent="0.25">
      <c r="A138" s="424" t="s">
        <v>1191</v>
      </c>
      <c r="B138" s="750"/>
      <c r="C138" s="289"/>
      <c r="D138" s="425"/>
      <c r="E138" s="425"/>
      <c r="F138" s="426"/>
      <c r="G138" s="425"/>
      <c r="H138" s="425"/>
      <c r="I138" s="427"/>
      <c r="J138" s="756">
        <v>11</v>
      </c>
      <c r="K138" s="425">
        <v>7.0000000000000007E-2</v>
      </c>
      <c r="L138" s="425">
        <v>7.5166000000000004</v>
      </c>
      <c r="M138" s="425">
        <f t="shared" si="27"/>
        <v>82.682600000000008</v>
      </c>
      <c r="N138" s="426">
        <v>1</v>
      </c>
      <c r="O138" s="425">
        <f t="shared" si="28"/>
        <v>82.68</v>
      </c>
      <c r="P138" s="425">
        <f t="shared" si="25"/>
        <v>19.920000000000002</v>
      </c>
      <c r="Q138" s="427">
        <f t="shared" si="26"/>
        <v>102.60000000000001</v>
      </c>
    </row>
    <row r="139" spans="1:17" s="428" customFormat="1" ht="22.15" customHeight="1" x14ac:dyDescent="0.25">
      <c r="A139" s="424" t="s">
        <v>1189</v>
      </c>
      <c r="B139" s="750">
        <v>24</v>
      </c>
      <c r="C139" s="289">
        <v>0.15</v>
      </c>
      <c r="D139" s="425">
        <v>7.5166000000000004</v>
      </c>
      <c r="E139" s="425">
        <f t="shared" si="29"/>
        <v>180.39840000000001</v>
      </c>
      <c r="F139" s="426">
        <v>0.3</v>
      </c>
      <c r="G139" s="425">
        <f t="shared" si="30"/>
        <v>54.12</v>
      </c>
      <c r="H139" s="425">
        <f t="shared" si="23"/>
        <v>13.04</v>
      </c>
      <c r="I139" s="427">
        <f t="shared" si="24"/>
        <v>67.16</v>
      </c>
      <c r="J139" s="756">
        <v>63</v>
      </c>
      <c r="K139" s="425">
        <v>0.4</v>
      </c>
      <c r="L139" s="425">
        <v>7.5166000000000004</v>
      </c>
      <c r="M139" s="425">
        <f t="shared" si="27"/>
        <v>473.54580000000004</v>
      </c>
      <c r="N139" s="426">
        <v>1</v>
      </c>
      <c r="O139" s="425">
        <f t="shared" si="28"/>
        <v>473.55</v>
      </c>
      <c r="P139" s="425">
        <f t="shared" si="25"/>
        <v>114.08</v>
      </c>
      <c r="Q139" s="427">
        <f t="shared" si="26"/>
        <v>587.63</v>
      </c>
    </row>
    <row r="140" spans="1:17" s="428" customFormat="1" ht="22.15" customHeight="1" x14ac:dyDescent="0.25">
      <c r="A140" s="416" t="s">
        <v>1203</v>
      </c>
      <c r="B140" s="748">
        <f>B141</f>
        <v>516</v>
      </c>
      <c r="C140" s="744">
        <f>C141</f>
        <v>3.2299999999999995</v>
      </c>
      <c r="D140" s="417"/>
      <c r="E140" s="417">
        <f>E141</f>
        <v>1867.5224000000001</v>
      </c>
      <c r="F140" s="417"/>
      <c r="G140" s="417">
        <f>G141</f>
        <v>560.26</v>
      </c>
      <c r="H140" s="417">
        <f>H141</f>
        <v>134.94000000000003</v>
      </c>
      <c r="I140" s="418">
        <f>I141</f>
        <v>695.2</v>
      </c>
      <c r="J140" s="754">
        <f>J141</f>
        <v>1533.5</v>
      </c>
      <c r="K140" s="417">
        <f>K141</f>
        <v>9.6399999999999988</v>
      </c>
      <c r="L140" s="417"/>
      <c r="M140" s="417">
        <f>M141</f>
        <v>6380.2718421383652</v>
      </c>
      <c r="N140" s="417"/>
      <c r="O140" s="417">
        <f>O141</f>
        <v>5646.8000000000011</v>
      </c>
      <c r="P140" s="417">
        <f>P141</f>
        <v>1360.32</v>
      </c>
      <c r="Q140" s="418">
        <f>Q141</f>
        <v>7007.12</v>
      </c>
    </row>
    <row r="141" spans="1:17" s="428" customFormat="1" ht="31.5" customHeight="1" x14ac:dyDescent="0.25">
      <c r="A141" s="430" t="s">
        <v>8</v>
      </c>
      <c r="B141" s="751">
        <f>SUM(B142:B155)</f>
        <v>516</v>
      </c>
      <c r="C141" s="746">
        <f>SUM(C142:C155)</f>
        <v>3.2299999999999995</v>
      </c>
      <c r="D141" s="421"/>
      <c r="E141" s="421">
        <f>SUM(E142:E155)</f>
        <v>1867.5224000000001</v>
      </c>
      <c r="F141" s="421"/>
      <c r="G141" s="421">
        <f>SUM(G142:G155)</f>
        <v>560.26</v>
      </c>
      <c r="H141" s="421">
        <f>SUM(H142:H155)</f>
        <v>134.94000000000003</v>
      </c>
      <c r="I141" s="429">
        <f>SUM(I142:I155)</f>
        <v>695.2</v>
      </c>
      <c r="J141" s="757">
        <f>SUM(J142:J155)</f>
        <v>1533.5</v>
      </c>
      <c r="K141" s="421">
        <f>SUM(K142:K155)</f>
        <v>9.6399999999999988</v>
      </c>
      <c r="L141" s="421"/>
      <c r="M141" s="421">
        <f>SUM(M142:M155)</f>
        <v>6380.2718421383652</v>
      </c>
      <c r="N141" s="421"/>
      <c r="O141" s="421">
        <f>SUM(O142:O155)</f>
        <v>5646.8000000000011</v>
      </c>
      <c r="P141" s="421">
        <f>SUM(P142:P155)</f>
        <v>1360.32</v>
      </c>
      <c r="Q141" s="429">
        <f>SUM(Q142:Q155)</f>
        <v>7007.12</v>
      </c>
    </row>
    <row r="142" spans="1:17" s="428" customFormat="1" ht="22.15" customHeight="1" x14ac:dyDescent="0.25">
      <c r="A142" s="424" t="s">
        <v>1204</v>
      </c>
      <c r="B142" s="750">
        <v>40</v>
      </c>
      <c r="C142" s="289">
        <v>0.25</v>
      </c>
      <c r="D142" s="425">
        <v>3.1768999999999998</v>
      </c>
      <c r="E142" s="425">
        <f>B142*D142</f>
        <v>127.07599999999999</v>
      </c>
      <c r="F142" s="426">
        <v>0.3</v>
      </c>
      <c r="G142" s="425">
        <f t="shared" ref="G142:G155" si="31">ROUND(E142*F142,2)</f>
        <v>38.119999999999997</v>
      </c>
      <c r="H142" s="425">
        <f t="shared" ref="H142:H155" si="32">ROUND(G142*0.2409,2)</f>
        <v>9.18</v>
      </c>
      <c r="I142" s="427">
        <f t="shared" ref="I142:I155" si="33">G142+H142</f>
        <v>47.3</v>
      </c>
      <c r="J142" s="756">
        <v>119</v>
      </c>
      <c r="K142" s="425">
        <v>0.75</v>
      </c>
      <c r="L142" s="425">
        <v>3.1768999999999998</v>
      </c>
      <c r="M142" s="425">
        <f t="shared" ref="M142:M155" si="34">J142*L142</f>
        <v>378.05109999999996</v>
      </c>
      <c r="N142" s="426">
        <v>1</v>
      </c>
      <c r="O142" s="425">
        <f t="shared" ref="O142:O155" si="35">ROUND(M142*N142,2)</f>
        <v>378.05</v>
      </c>
      <c r="P142" s="425">
        <f t="shared" ref="P142:P155" si="36">ROUND(O142*0.2409,2)</f>
        <v>91.07</v>
      </c>
      <c r="Q142" s="427">
        <f t="shared" ref="Q142:Q155" si="37">O142+P142</f>
        <v>469.12</v>
      </c>
    </row>
    <row r="143" spans="1:17" s="428" customFormat="1" ht="22.15" customHeight="1" x14ac:dyDescent="0.25">
      <c r="A143" s="424" t="s">
        <v>1205</v>
      </c>
      <c r="B143" s="750">
        <v>40</v>
      </c>
      <c r="C143" s="289">
        <v>0.25</v>
      </c>
      <c r="D143" s="425">
        <v>3.6564000000000001</v>
      </c>
      <c r="E143" s="425">
        <f t="shared" ref="E143:E155" si="38">B143*D143</f>
        <v>146.256</v>
      </c>
      <c r="F143" s="426">
        <v>0.3</v>
      </c>
      <c r="G143" s="425">
        <f t="shared" si="31"/>
        <v>43.88</v>
      </c>
      <c r="H143" s="425">
        <f t="shared" si="32"/>
        <v>10.57</v>
      </c>
      <c r="I143" s="427">
        <f t="shared" si="33"/>
        <v>54.45</v>
      </c>
      <c r="J143" s="756">
        <v>119</v>
      </c>
      <c r="K143" s="425">
        <v>0.75</v>
      </c>
      <c r="L143" s="425">
        <v>3.6564000000000001</v>
      </c>
      <c r="M143" s="425">
        <f t="shared" si="34"/>
        <v>435.11160000000001</v>
      </c>
      <c r="N143" s="426">
        <v>1</v>
      </c>
      <c r="O143" s="425">
        <f t="shared" si="35"/>
        <v>435.11</v>
      </c>
      <c r="P143" s="425">
        <f t="shared" si="36"/>
        <v>104.82</v>
      </c>
      <c r="Q143" s="427">
        <f t="shared" si="37"/>
        <v>539.93000000000006</v>
      </c>
    </row>
    <row r="144" spans="1:17" s="428" customFormat="1" ht="22.15" customHeight="1" x14ac:dyDescent="0.25">
      <c r="A144" s="424" t="s">
        <v>416</v>
      </c>
      <c r="B144" s="750"/>
      <c r="C144" s="289"/>
      <c r="D144" s="425"/>
      <c r="E144" s="425"/>
      <c r="F144" s="426"/>
      <c r="G144" s="425"/>
      <c r="H144" s="425"/>
      <c r="I144" s="427"/>
      <c r="J144" s="756">
        <v>96</v>
      </c>
      <c r="K144" s="425">
        <v>0.6</v>
      </c>
      <c r="L144" s="425">
        <v>3.6564000000000001</v>
      </c>
      <c r="M144" s="425">
        <f t="shared" si="34"/>
        <v>351.01440000000002</v>
      </c>
      <c r="N144" s="426">
        <v>1</v>
      </c>
      <c r="O144" s="425">
        <f t="shared" si="35"/>
        <v>351.01</v>
      </c>
      <c r="P144" s="425">
        <f t="shared" si="36"/>
        <v>84.56</v>
      </c>
      <c r="Q144" s="427">
        <f t="shared" si="37"/>
        <v>435.57</v>
      </c>
    </row>
    <row r="145" spans="1:17" s="428" customFormat="1" ht="22.15" customHeight="1" x14ac:dyDescent="0.25">
      <c r="A145" s="424" t="s">
        <v>416</v>
      </c>
      <c r="B145" s="750">
        <v>48</v>
      </c>
      <c r="C145" s="289">
        <v>0.3</v>
      </c>
      <c r="D145" s="425">
        <v>3.6564000000000001</v>
      </c>
      <c r="E145" s="425">
        <f t="shared" si="38"/>
        <v>175.50720000000001</v>
      </c>
      <c r="F145" s="426">
        <v>0.3</v>
      </c>
      <c r="G145" s="425">
        <f t="shared" si="31"/>
        <v>52.65</v>
      </c>
      <c r="H145" s="425">
        <f t="shared" si="32"/>
        <v>12.68</v>
      </c>
      <c r="I145" s="427">
        <f t="shared" si="33"/>
        <v>65.33</v>
      </c>
      <c r="J145" s="756">
        <v>144</v>
      </c>
      <c r="K145" s="425">
        <v>0.91</v>
      </c>
      <c r="L145" s="425">
        <v>3.6564000000000001</v>
      </c>
      <c r="M145" s="425">
        <f t="shared" si="34"/>
        <v>526.52160000000003</v>
      </c>
      <c r="N145" s="426">
        <v>1</v>
      </c>
      <c r="O145" s="425">
        <f t="shared" si="35"/>
        <v>526.52</v>
      </c>
      <c r="P145" s="425">
        <f t="shared" si="36"/>
        <v>126.84</v>
      </c>
      <c r="Q145" s="427">
        <f t="shared" si="37"/>
        <v>653.36</v>
      </c>
    </row>
    <row r="146" spans="1:17" s="428" customFormat="1" ht="22.15" customHeight="1" x14ac:dyDescent="0.25">
      <c r="A146" s="424" t="s">
        <v>1205</v>
      </c>
      <c r="B146" s="750">
        <v>40</v>
      </c>
      <c r="C146" s="289">
        <v>0.25</v>
      </c>
      <c r="D146" s="425">
        <v>3.6564000000000001</v>
      </c>
      <c r="E146" s="425">
        <f t="shared" si="38"/>
        <v>146.256</v>
      </c>
      <c r="F146" s="426">
        <v>0.3</v>
      </c>
      <c r="G146" s="425">
        <f t="shared" si="31"/>
        <v>43.88</v>
      </c>
      <c r="H146" s="425">
        <f t="shared" si="32"/>
        <v>10.57</v>
      </c>
      <c r="I146" s="427">
        <f t="shared" si="33"/>
        <v>54.45</v>
      </c>
      <c r="J146" s="756">
        <v>119</v>
      </c>
      <c r="K146" s="425">
        <v>0.75</v>
      </c>
      <c r="L146" s="425">
        <v>3.6564000000000001</v>
      </c>
      <c r="M146" s="425">
        <f t="shared" si="34"/>
        <v>435.11160000000001</v>
      </c>
      <c r="N146" s="426">
        <v>1</v>
      </c>
      <c r="O146" s="425">
        <f t="shared" si="35"/>
        <v>435.11</v>
      </c>
      <c r="P146" s="425">
        <f t="shared" si="36"/>
        <v>104.82</v>
      </c>
      <c r="Q146" s="427">
        <f t="shared" si="37"/>
        <v>539.93000000000006</v>
      </c>
    </row>
    <row r="147" spans="1:17" s="428" customFormat="1" ht="22.15" customHeight="1" x14ac:dyDescent="0.25">
      <c r="A147" s="424" t="s">
        <v>1206</v>
      </c>
      <c r="B147" s="750">
        <v>40</v>
      </c>
      <c r="C147" s="289">
        <v>0.25</v>
      </c>
      <c r="D147" s="425">
        <v>3.6564000000000001</v>
      </c>
      <c r="E147" s="425">
        <f t="shared" si="38"/>
        <v>146.256</v>
      </c>
      <c r="F147" s="426">
        <v>0.3</v>
      </c>
      <c r="G147" s="425">
        <f t="shared" si="31"/>
        <v>43.88</v>
      </c>
      <c r="H147" s="425">
        <f t="shared" si="32"/>
        <v>10.57</v>
      </c>
      <c r="I147" s="427">
        <f t="shared" si="33"/>
        <v>54.45</v>
      </c>
      <c r="J147" s="756">
        <v>119</v>
      </c>
      <c r="K147" s="425">
        <v>0.75</v>
      </c>
      <c r="L147" s="425">
        <v>3.6564000000000001</v>
      </c>
      <c r="M147" s="425">
        <f t="shared" si="34"/>
        <v>435.11160000000001</v>
      </c>
      <c r="N147" s="426">
        <v>1</v>
      </c>
      <c r="O147" s="425">
        <f t="shared" si="35"/>
        <v>435.11</v>
      </c>
      <c r="P147" s="425">
        <f t="shared" si="36"/>
        <v>104.82</v>
      </c>
      <c r="Q147" s="427">
        <f t="shared" si="37"/>
        <v>539.93000000000006</v>
      </c>
    </row>
    <row r="148" spans="1:17" s="428" customFormat="1" ht="22.15" customHeight="1" x14ac:dyDescent="0.25">
      <c r="A148" s="424" t="s">
        <v>416</v>
      </c>
      <c r="B148" s="750">
        <v>48</v>
      </c>
      <c r="C148" s="289">
        <v>0.3</v>
      </c>
      <c r="D148" s="425">
        <v>3.6564000000000001</v>
      </c>
      <c r="E148" s="425">
        <f t="shared" si="38"/>
        <v>175.50720000000001</v>
      </c>
      <c r="F148" s="426">
        <v>0.3</v>
      </c>
      <c r="G148" s="425">
        <f t="shared" si="31"/>
        <v>52.65</v>
      </c>
      <c r="H148" s="425">
        <f t="shared" si="32"/>
        <v>12.68</v>
      </c>
      <c r="I148" s="427">
        <f t="shared" si="33"/>
        <v>65.33</v>
      </c>
      <c r="J148" s="756">
        <v>120</v>
      </c>
      <c r="K148" s="425">
        <v>0.75</v>
      </c>
      <c r="L148" s="425">
        <v>3.6564000000000001</v>
      </c>
      <c r="M148" s="425">
        <f t="shared" si="34"/>
        <v>438.76800000000003</v>
      </c>
      <c r="N148" s="426">
        <v>1</v>
      </c>
      <c r="O148" s="425">
        <f t="shared" si="35"/>
        <v>438.77</v>
      </c>
      <c r="P148" s="425">
        <f t="shared" si="36"/>
        <v>105.7</v>
      </c>
      <c r="Q148" s="427">
        <f t="shared" si="37"/>
        <v>544.47</v>
      </c>
    </row>
    <row r="149" spans="1:17" s="428" customFormat="1" ht="22.15" customHeight="1" x14ac:dyDescent="0.25">
      <c r="A149" s="424" t="s">
        <v>1206</v>
      </c>
      <c r="B149" s="750">
        <v>40</v>
      </c>
      <c r="C149" s="289">
        <v>0.25</v>
      </c>
      <c r="D149" s="425">
        <v>3.6564000000000001</v>
      </c>
      <c r="E149" s="425">
        <f t="shared" si="38"/>
        <v>146.256</v>
      </c>
      <c r="F149" s="426">
        <v>0.3</v>
      </c>
      <c r="G149" s="425">
        <f t="shared" si="31"/>
        <v>43.88</v>
      </c>
      <c r="H149" s="425">
        <f t="shared" si="32"/>
        <v>10.57</v>
      </c>
      <c r="I149" s="427">
        <f t="shared" si="33"/>
        <v>54.45</v>
      </c>
      <c r="J149" s="756">
        <v>87</v>
      </c>
      <c r="K149" s="425">
        <v>0.55000000000000004</v>
      </c>
      <c r="L149" s="425">
        <v>3.6564000000000001</v>
      </c>
      <c r="M149" s="425">
        <f t="shared" si="34"/>
        <v>318.10680000000002</v>
      </c>
      <c r="N149" s="426">
        <v>1</v>
      </c>
      <c r="O149" s="425">
        <f t="shared" si="35"/>
        <v>318.11</v>
      </c>
      <c r="P149" s="425">
        <f t="shared" si="36"/>
        <v>76.63</v>
      </c>
      <c r="Q149" s="427">
        <f t="shared" si="37"/>
        <v>394.74</v>
      </c>
    </row>
    <row r="150" spans="1:17" s="428" customFormat="1" ht="22.15" customHeight="1" x14ac:dyDescent="0.25">
      <c r="A150" s="424" t="s">
        <v>1206</v>
      </c>
      <c r="B150" s="750">
        <v>36</v>
      </c>
      <c r="C150" s="289">
        <v>0.23</v>
      </c>
      <c r="D150" s="425">
        <v>3.6564000000000001</v>
      </c>
      <c r="E150" s="425">
        <f t="shared" si="38"/>
        <v>131.63040000000001</v>
      </c>
      <c r="F150" s="426">
        <v>0.3</v>
      </c>
      <c r="G150" s="425">
        <f t="shared" si="31"/>
        <v>39.49</v>
      </c>
      <c r="H150" s="425">
        <f t="shared" si="32"/>
        <v>9.51</v>
      </c>
      <c r="I150" s="427">
        <f t="shared" si="33"/>
        <v>49</v>
      </c>
      <c r="J150" s="756">
        <v>132</v>
      </c>
      <c r="K150" s="425">
        <v>0.83</v>
      </c>
      <c r="L150" s="425">
        <v>3.6564000000000001</v>
      </c>
      <c r="M150" s="425">
        <f t="shared" si="34"/>
        <v>482.64480000000003</v>
      </c>
      <c r="N150" s="426">
        <v>1</v>
      </c>
      <c r="O150" s="425">
        <f t="shared" si="35"/>
        <v>482.64</v>
      </c>
      <c r="P150" s="425">
        <f t="shared" si="36"/>
        <v>116.27</v>
      </c>
      <c r="Q150" s="427">
        <f t="shared" si="37"/>
        <v>598.91</v>
      </c>
    </row>
    <row r="151" spans="1:17" s="428" customFormat="1" ht="22.15" customHeight="1" x14ac:dyDescent="0.25">
      <c r="A151" s="424" t="s">
        <v>1206</v>
      </c>
      <c r="B151" s="750">
        <v>40</v>
      </c>
      <c r="C151" s="289">
        <v>0.25</v>
      </c>
      <c r="D151" s="425">
        <v>3.6564000000000001</v>
      </c>
      <c r="E151" s="425">
        <f t="shared" si="38"/>
        <v>146.256</v>
      </c>
      <c r="F151" s="426">
        <v>0.3</v>
      </c>
      <c r="G151" s="425">
        <f t="shared" si="31"/>
        <v>43.88</v>
      </c>
      <c r="H151" s="425">
        <f t="shared" si="32"/>
        <v>10.57</v>
      </c>
      <c r="I151" s="427">
        <f t="shared" si="33"/>
        <v>54.45</v>
      </c>
      <c r="J151" s="756">
        <v>119</v>
      </c>
      <c r="K151" s="425">
        <v>0.75</v>
      </c>
      <c r="L151" s="425">
        <v>3.6564000000000001</v>
      </c>
      <c r="M151" s="425">
        <f t="shared" si="34"/>
        <v>435.11160000000001</v>
      </c>
      <c r="N151" s="426">
        <v>1</v>
      </c>
      <c r="O151" s="425">
        <f t="shared" si="35"/>
        <v>435.11</v>
      </c>
      <c r="P151" s="425">
        <f t="shared" si="36"/>
        <v>104.82</v>
      </c>
      <c r="Q151" s="427">
        <f t="shared" si="37"/>
        <v>539.93000000000006</v>
      </c>
    </row>
    <row r="152" spans="1:17" s="428" customFormat="1" ht="22.15" customHeight="1" x14ac:dyDescent="0.25">
      <c r="A152" s="424" t="s">
        <v>416</v>
      </c>
      <c r="B152" s="750">
        <v>48</v>
      </c>
      <c r="C152" s="289">
        <v>0.3</v>
      </c>
      <c r="D152" s="425">
        <v>3.6564000000000001</v>
      </c>
      <c r="E152" s="425">
        <f t="shared" si="38"/>
        <v>175.50720000000001</v>
      </c>
      <c r="F152" s="426">
        <v>0.3</v>
      </c>
      <c r="G152" s="425">
        <f t="shared" si="31"/>
        <v>52.65</v>
      </c>
      <c r="H152" s="425">
        <f t="shared" si="32"/>
        <v>12.68</v>
      </c>
      <c r="I152" s="427">
        <f t="shared" si="33"/>
        <v>65.33</v>
      </c>
      <c r="J152" s="756">
        <v>48</v>
      </c>
      <c r="K152" s="425">
        <v>0.3</v>
      </c>
      <c r="L152" s="425">
        <v>3.6564000000000001</v>
      </c>
      <c r="M152" s="425">
        <f t="shared" si="34"/>
        <v>175.50720000000001</v>
      </c>
      <c r="N152" s="426">
        <v>1</v>
      </c>
      <c r="O152" s="425">
        <f t="shared" si="35"/>
        <v>175.51</v>
      </c>
      <c r="P152" s="425">
        <f t="shared" si="36"/>
        <v>42.28</v>
      </c>
      <c r="Q152" s="427">
        <f t="shared" si="37"/>
        <v>217.79</v>
      </c>
    </row>
    <row r="153" spans="1:17" s="428" customFormat="1" ht="22.15" customHeight="1" x14ac:dyDescent="0.25">
      <c r="A153" s="424" t="s">
        <v>1206</v>
      </c>
      <c r="B153" s="750">
        <v>48</v>
      </c>
      <c r="C153" s="289">
        <v>0.3</v>
      </c>
      <c r="D153" s="425">
        <v>3.6564000000000001</v>
      </c>
      <c r="E153" s="425">
        <f t="shared" si="38"/>
        <v>175.50720000000001</v>
      </c>
      <c r="F153" s="426">
        <v>0.3</v>
      </c>
      <c r="G153" s="425">
        <f t="shared" si="31"/>
        <v>52.65</v>
      </c>
      <c r="H153" s="425">
        <f t="shared" si="32"/>
        <v>12.68</v>
      </c>
      <c r="I153" s="427">
        <f t="shared" si="33"/>
        <v>65.33</v>
      </c>
      <c r="J153" s="756">
        <v>132</v>
      </c>
      <c r="K153" s="425">
        <v>0.83</v>
      </c>
      <c r="L153" s="425">
        <v>3.6564000000000001</v>
      </c>
      <c r="M153" s="425">
        <f t="shared" si="34"/>
        <v>482.64480000000003</v>
      </c>
      <c r="N153" s="426">
        <v>1</v>
      </c>
      <c r="O153" s="425">
        <f t="shared" si="35"/>
        <v>482.64</v>
      </c>
      <c r="P153" s="425">
        <f t="shared" si="36"/>
        <v>116.27</v>
      </c>
      <c r="Q153" s="427">
        <f t="shared" si="37"/>
        <v>598.91</v>
      </c>
    </row>
    <row r="154" spans="1:17" s="428" customFormat="1" ht="22.15" customHeight="1" x14ac:dyDescent="0.25">
      <c r="A154" s="424" t="s">
        <v>1207</v>
      </c>
      <c r="B154" s="750"/>
      <c r="C154" s="289"/>
      <c r="D154" s="425"/>
      <c r="E154" s="425"/>
      <c r="F154" s="426"/>
      <c r="G154" s="425"/>
      <c r="H154" s="425"/>
      <c r="I154" s="427"/>
      <c r="J154" s="756">
        <v>59.5</v>
      </c>
      <c r="K154" s="425">
        <v>0.37</v>
      </c>
      <c r="L154" s="425">
        <v>2800</v>
      </c>
      <c r="M154" s="425">
        <f>J154*L154/159</f>
        <v>1047.7987421383648</v>
      </c>
      <c r="N154" s="426">
        <v>0.3</v>
      </c>
      <c r="O154" s="425">
        <f t="shared" si="35"/>
        <v>314.33999999999997</v>
      </c>
      <c r="P154" s="425">
        <f t="shared" si="36"/>
        <v>75.72</v>
      </c>
      <c r="Q154" s="427">
        <f t="shared" si="37"/>
        <v>390.05999999999995</v>
      </c>
    </row>
    <row r="155" spans="1:17" s="428" customFormat="1" ht="22.15" customHeight="1" x14ac:dyDescent="0.25">
      <c r="A155" s="424" t="s">
        <v>416</v>
      </c>
      <c r="B155" s="750">
        <v>48</v>
      </c>
      <c r="C155" s="289">
        <v>0.3</v>
      </c>
      <c r="D155" s="425">
        <v>3.6564000000000001</v>
      </c>
      <c r="E155" s="425">
        <f t="shared" si="38"/>
        <v>175.50720000000001</v>
      </c>
      <c r="F155" s="426">
        <v>0.3</v>
      </c>
      <c r="G155" s="425">
        <f t="shared" si="31"/>
        <v>52.65</v>
      </c>
      <c r="H155" s="425">
        <f t="shared" si="32"/>
        <v>12.68</v>
      </c>
      <c r="I155" s="427">
        <f t="shared" si="33"/>
        <v>65.33</v>
      </c>
      <c r="J155" s="756">
        <v>120</v>
      </c>
      <c r="K155" s="425">
        <v>0.75</v>
      </c>
      <c r="L155" s="425">
        <v>3.6564000000000001</v>
      </c>
      <c r="M155" s="425">
        <f t="shared" si="34"/>
        <v>438.76800000000003</v>
      </c>
      <c r="N155" s="426">
        <v>1</v>
      </c>
      <c r="O155" s="425">
        <f t="shared" si="35"/>
        <v>438.77</v>
      </c>
      <c r="P155" s="425">
        <f t="shared" si="36"/>
        <v>105.7</v>
      </c>
      <c r="Q155" s="427">
        <f t="shared" si="37"/>
        <v>544.47</v>
      </c>
    </row>
    <row r="156" spans="1:17" s="428" customFormat="1" ht="22.15" customHeight="1" x14ac:dyDescent="0.25">
      <c r="A156" s="416" t="s">
        <v>1208</v>
      </c>
      <c r="B156" s="748">
        <f>B157+B159</f>
        <v>0</v>
      </c>
      <c r="C156" s="744">
        <f>C157+C159</f>
        <v>0</v>
      </c>
      <c r="D156" s="417"/>
      <c r="E156" s="417">
        <f>E157+E159</f>
        <v>0</v>
      </c>
      <c r="F156" s="431"/>
      <c r="G156" s="417">
        <f>G157+G159</f>
        <v>0</v>
      </c>
      <c r="H156" s="417">
        <f>H157+H159</f>
        <v>0</v>
      </c>
      <c r="I156" s="418">
        <f>I157+I159</f>
        <v>0</v>
      </c>
      <c r="J156" s="754">
        <f>J157+J159</f>
        <v>214</v>
      </c>
      <c r="K156" s="417">
        <f>K157+K159</f>
        <v>1.3474842767295598</v>
      </c>
      <c r="L156" s="417"/>
      <c r="M156" s="417">
        <f>M157+M159</f>
        <v>4023.0827710691829</v>
      </c>
      <c r="N156" s="431"/>
      <c r="O156" s="417">
        <f>O157+O159</f>
        <v>1206.9299999999998</v>
      </c>
      <c r="P156" s="417">
        <f>P157+P159</f>
        <v>290.75</v>
      </c>
      <c r="Q156" s="418">
        <f>Q157+Q159</f>
        <v>1497.6799999999998</v>
      </c>
    </row>
    <row r="157" spans="1:17" s="428" customFormat="1" ht="22.15" customHeight="1" x14ac:dyDescent="0.25">
      <c r="A157" s="419" t="s">
        <v>11</v>
      </c>
      <c r="B157" s="751"/>
      <c r="C157" s="746"/>
      <c r="D157" s="421"/>
      <c r="E157" s="421"/>
      <c r="F157" s="432"/>
      <c r="G157" s="421"/>
      <c r="H157" s="421"/>
      <c r="I157" s="429"/>
      <c r="J157" s="757">
        <f>J158</f>
        <v>119</v>
      </c>
      <c r="K157" s="421">
        <f>K158</f>
        <v>0.75</v>
      </c>
      <c r="L157" s="421"/>
      <c r="M157" s="421">
        <f>M158</f>
        <v>1624.1834000000001</v>
      </c>
      <c r="N157" s="432"/>
      <c r="O157" s="421">
        <f>O158</f>
        <v>487.26</v>
      </c>
      <c r="P157" s="421">
        <f>P158</f>
        <v>117.38</v>
      </c>
      <c r="Q157" s="429">
        <f>Q158</f>
        <v>604.64</v>
      </c>
    </row>
    <row r="158" spans="1:17" s="428" customFormat="1" ht="22.15" customHeight="1" x14ac:dyDescent="0.25">
      <c r="A158" s="424" t="s">
        <v>1209</v>
      </c>
      <c r="B158" s="750"/>
      <c r="C158" s="289"/>
      <c r="D158" s="425"/>
      <c r="E158" s="425"/>
      <c r="F158" s="426"/>
      <c r="G158" s="425"/>
      <c r="H158" s="425"/>
      <c r="I158" s="427"/>
      <c r="J158" s="756">
        <v>119</v>
      </c>
      <c r="K158" s="425">
        <v>0.75</v>
      </c>
      <c r="L158" s="425">
        <v>13.6486</v>
      </c>
      <c r="M158" s="425">
        <f>J158*L158</f>
        <v>1624.1834000000001</v>
      </c>
      <c r="N158" s="426">
        <v>0.3</v>
      </c>
      <c r="O158" s="425">
        <f t="shared" ref="O158" si="39">ROUND(M158*N158,2)</f>
        <v>487.26</v>
      </c>
      <c r="P158" s="425">
        <f>ROUND(O158*0.2409,2)</f>
        <v>117.38</v>
      </c>
      <c r="Q158" s="427">
        <f>O158+P158</f>
        <v>604.64</v>
      </c>
    </row>
    <row r="159" spans="1:17" s="428" customFormat="1" ht="22.15" customHeight="1" x14ac:dyDescent="0.25">
      <c r="A159" s="430" t="s">
        <v>8</v>
      </c>
      <c r="B159" s="751"/>
      <c r="C159" s="746"/>
      <c r="D159" s="421"/>
      <c r="E159" s="421"/>
      <c r="F159" s="432"/>
      <c r="G159" s="421"/>
      <c r="H159" s="421"/>
      <c r="I159" s="429"/>
      <c r="J159" s="757">
        <f>J160</f>
        <v>95</v>
      </c>
      <c r="K159" s="421">
        <f>K160</f>
        <v>0.59748427672955973</v>
      </c>
      <c r="L159" s="421"/>
      <c r="M159" s="421">
        <f>M160</f>
        <v>2398.8993710691825</v>
      </c>
      <c r="N159" s="432"/>
      <c r="O159" s="421">
        <f>O160</f>
        <v>719.67</v>
      </c>
      <c r="P159" s="421">
        <f>P160</f>
        <v>173.37</v>
      </c>
      <c r="Q159" s="429">
        <f>Q160</f>
        <v>893.04</v>
      </c>
    </row>
    <row r="160" spans="1:17" s="428" customFormat="1" ht="22.15" customHeight="1" x14ac:dyDescent="0.25">
      <c r="A160" s="424" t="s">
        <v>1210</v>
      </c>
      <c r="B160" s="750"/>
      <c r="C160" s="289"/>
      <c r="D160" s="425"/>
      <c r="E160" s="425"/>
      <c r="F160" s="426"/>
      <c r="G160" s="425"/>
      <c r="H160" s="425"/>
      <c r="I160" s="427"/>
      <c r="J160" s="756">
        <v>95</v>
      </c>
      <c r="K160" s="425">
        <f>J160/159</f>
        <v>0.59748427672955973</v>
      </c>
      <c r="L160" s="425">
        <v>4015</v>
      </c>
      <c r="M160" s="425">
        <f>J160*L160/159</f>
        <v>2398.8993710691825</v>
      </c>
      <c r="N160" s="426">
        <v>0.3</v>
      </c>
      <c r="O160" s="425">
        <f t="shared" ref="O160" si="40">ROUND(M160*N160,2)</f>
        <v>719.67</v>
      </c>
      <c r="P160" s="425">
        <f>ROUND(O160*0.2409,2)</f>
        <v>173.37</v>
      </c>
      <c r="Q160" s="427">
        <f>O160+P160</f>
        <v>893.04</v>
      </c>
    </row>
    <row r="161" spans="1:17" s="423" customFormat="1" ht="22.15" customHeight="1" x14ac:dyDescent="0.25">
      <c r="A161" s="416" t="s">
        <v>1211</v>
      </c>
      <c r="B161" s="748">
        <f>B162</f>
        <v>130.25</v>
      </c>
      <c r="C161" s="744">
        <f>C162</f>
        <v>0.81691823899371063</v>
      </c>
      <c r="D161" s="417"/>
      <c r="E161" s="417">
        <f>E162</f>
        <v>567.58699072327045</v>
      </c>
      <c r="F161" s="417"/>
      <c r="G161" s="417">
        <f>G162</f>
        <v>113.53000000000002</v>
      </c>
      <c r="H161" s="417">
        <f>H162</f>
        <v>27.340000000000003</v>
      </c>
      <c r="I161" s="418">
        <f>I162</f>
        <v>140.87</v>
      </c>
      <c r="J161" s="754">
        <f>J162</f>
        <v>329.5</v>
      </c>
      <c r="K161" s="417">
        <f>K162</f>
        <v>2.0752201257861635</v>
      </c>
      <c r="L161" s="417"/>
      <c r="M161" s="417">
        <f>M162</f>
        <v>1356.7837261006291</v>
      </c>
      <c r="N161" s="417"/>
      <c r="O161" s="417">
        <f>O162</f>
        <v>1356.78</v>
      </c>
      <c r="P161" s="417">
        <f>P162</f>
        <v>326.84999999999997</v>
      </c>
      <c r="Q161" s="418">
        <f>Q162</f>
        <v>1683.63</v>
      </c>
    </row>
    <row r="162" spans="1:17" s="423" customFormat="1" ht="22.15" customHeight="1" x14ac:dyDescent="0.25">
      <c r="A162" s="433" t="s">
        <v>8</v>
      </c>
      <c r="B162" s="751">
        <f>SUM(B163:B170)</f>
        <v>130.25</v>
      </c>
      <c r="C162" s="746">
        <f>SUM(C163:C170)</f>
        <v>0.81691823899371063</v>
      </c>
      <c r="D162" s="421"/>
      <c r="E162" s="421">
        <f>SUM(E163:E170)</f>
        <v>567.58699072327045</v>
      </c>
      <c r="F162" s="421"/>
      <c r="G162" s="421">
        <f>SUM(G163:G170)</f>
        <v>113.53000000000002</v>
      </c>
      <c r="H162" s="421">
        <f>SUM(H163:H170)</f>
        <v>27.340000000000003</v>
      </c>
      <c r="I162" s="429">
        <f>SUM(I163:I170)</f>
        <v>140.87</v>
      </c>
      <c r="J162" s="757">
        <f>SUM(J163:J170)</f>
        <v>329.5</v>
      </c>
      <c r="K162" s="421">
        <f>SUM(K163:K170)</f>
        <v>2.0752201257861635</v>
      </c>
      <c r="L162" s="421"/>
      <c r="M162" s="421">
        <f>SUM(M163:M170)</f>
        <v>1356.7837261006291</v>
      </c>
      <c r="N162" s="421"/>
      <c r="O162" s="421">
        <f>SUM(O163:O170)</f>
        <v>1356.78</v>
      </c>
      <c r="P162" s="421">
        <f>SUM(P163:P170)</f>
        <v>326.84999999999997</v>
      </c>
      <c r="Q162" s="429">
        <f>SUM(Q163:Q170)</f>
        <v>1683.63</v>
      </c>
    </row>
    <row r="163" spans="1:17" s="428" customFormat="1" ht="22.15" customHeight="1" x14ac:dyDescent="0.25">
      <c r="A163" s="424" t="s">
        <v>1212</v>
      </c>
      <c r="B163" s="750">
        <v>8</v>
      </c>
      <c r="C163" s="289">
        <v>0.05</v>
      </c>
      <c r="D163" s="425">
        <v>3.3567</v>
      </c>
      <c r="E163" s="425">
        <f>B163*D163</f>
        <v>26.8536</v>
      </c>
      <c r="F163" s="426">
        <v>0.2</v>
      </c>
      <c r="G163" s="425">
        <f t="shared" ref="G163:G170" si="41">ROUND(E163*F163,2)</f>
        <v>5.37</v>
      </c>
      <c r="H163" s="425">
        <f t="shared" ref="H163:H170" si="42">ROUND(G163*0.2409,2)</f>
        <v>1.29</v>
      </c>
      <c r="I163" s="427">
        <f t="shared" ref="I163:I170" si="43">G163+H163</f>
        <v>6.66</v>
      </c>
      <c r="J163" s="756">
        <v>24</v>
      </c>
      <c r="K163" s="425">
        <v>0.15</v>
      </c>
      <c r="L163" s="425">
        <v>3.3567</v>
      </c>
      <c r="M163" s="425">
        <f>J163*L163</f>
        <v>80.5608</v>
      </c>
      <c r="N163" s="426">
        <v>1</v>
      </c>
      <c r="O163" s="425">
        <f t="shared" ref="O163:O170" si="44">ROUND(M163*N163,2)</f>
        <v>80.56</v>
      </c>
      <c r="P163" s="425">
        <f t="shared" ref="P163:P170" si="45">ROUND(O163*0.2409,2)</f>
        <v>19.41</v>
      </c>
      <c r="Q163" s="427">
        <f t="shared" ref="Q163:Q170" si="46">O163+P163</f>
        <v>99.97</v>
      </c>
    </row>
    <row r="164" spans="1:17" s="428" customFormat="1" ht="22.15" customHeight="1" x14ac:dyDescent="0.25">
      <c r="A164" s="424" t="s">
        <v>1212</v>
      </c>
      <c r="B164" s="750">
        <v>24</v>
      </c>
      <c r="C164" s="289">
        <f t="shared" ref="C164:C170" si="47">B164/159</f>
        <v>0.15094339622641509</v>
      </c>
      <c r="D164" s="425">
        <v>560</v>
      </c>
      <c r="E164" s="425">
        <f>B164*D164/159</f>
        <v>84.528301886792448</v>
      </c>
      <c r="F164" s="426">
        <v>0.2</v>
      </c>
      <c r="G164" s="425">
        <f t="shared" si="41"/>
        <v>16.91</v>
      </c>
      <c r="H164" s="425">
        <f t="shared" si="42"/>
        <v>4.07</v>
      </c>
      <c r="I164" s="427">
        <f t="shared" si="43"/>
        <v>20.98</v>
      </c>
      <c r="J164" s="756">
        <v>48</v>
      </c>
      <c r="K164" s="425">
        <f t="shared" ref="K164:K168" si="48">J164/159</f>
        <v>0.30188679245283018</v>
      </c>
      <c r="L164" s="425">
        <v>560</v>
      </c>
      <c r="M164" s="425">
        <f>J164*L164/159</f>
        <v>169.0566037735849</v>
      </c>
      <c r="N164" s="426">
        <v>1</v>
      </c>
      <c r="O164" s="425">
        <f t="shared" si="44"/>
        <v>169.06</v>
      </c>
      <c r="P164" s="425">
        <f t="shared" si="45"/>
        <v>40.729999999999997</v>
      </c>
      <c r="Q164" s="427">
        <f t="shared" si="46"/>
        <v>209.79</v>
      </c>
    </row>
    <row r="165" spans="1:17" s="428" customFormat="1" ht="22.15" customHeight="1" x14ac:dyDescent="0.25">
      <c r="A165" s="424" t="s">
        <v>1212</v>
      </c>
      <c r="B165" s="750">
        <v>16</v>
      </c>
      <c r="C165" s="289">
        <f t="shared" si="47"/>
        <v>0.10062893081761007</v>
      </c>
      <c r="D165" s="425">
        <v>560</v>
      </c>
      <c r="E165" s="425">
        <f t="shared" ref="E165:E168" si="49">B165*D165/159</f>
        <v>56.352201257861637</v>
      </c>
      <c r="F165" s="426">
        <v>0.2</v>
      </c>
      <c r="G165" s="425">
        <f t="shared" si="41"/>
        <v>11.27</v>
      </c>
      <c r="H165" s="425">
        <f t="shared" si="42"/>
        <v>2.71</v>
      </c>
      <c r="I165" s="427">
        <f t="shared" si="43"/>
        <v>13.98</v>
      </c>
      <c r="J165" s="756">
        <v>60</v>
      </c>
      <c r="K165" s="425">
        <f t="shared" si="48"/>
        <v>0.37735849056603776</v>
      </c>
      <c r="L165" s="425">
        <v>560</v>
      </c>
      <c r="M165" s="425">
        <f t="shared" ref="M165:M168" si="50">J165*L165/159</f>
        <v>211.32075471698113</v>
      </c>
      <c r="N165" s="426">
        <v>1</v>
      </c>
      <c r="O165" s="425">
        <f t="shared" si="44"/>
        <v>211.32</v>
      </c>
      <c r="P165" s="425">
        <f t="shared" si="45"/>
        <v>50.91</v>
      </c>
      <c r="Q165" s="427">
        <f t="shared" si="46"/>
        <v>262.23</v>
      </c>
    </row>
    <row r="166" spans="1:17" s="428" customFormat="1" ht="22.15" customHeight="1" x14ac:dyDescent="0.25">
      <c r="A166" s="424" t="s">
        <v>1212</v>
      </c>
      <c r="B166" s="750">
        <v>20.5</v>
      </c>
      <c r="C166" s="289">
        <f t="shared" si="47"/>
        <v>0.12893081761006289</v>
      </c>
      <c r="D166" s="425">
        <v>560</v>
      </c>
      <c r="E166" s="425">
        <f t="shared" si="49"/>
        <v>72.201257861635227</v>
      </c>
      <c r="F166" s="426">
        <v>0.2</v>
      </c>
      <c r="G166" s="425">
        <f t="shared" si="41"/>
        <v>14.44</v>
      </c>
      <c r="H166" s="425">
        <f t="shared" si="42"/>
        <v>3.48</v>
      </c>
      <c r="I166" s="427">
        <f t="shared" si="43"/>
        <v>17.919999999999998</v>
      </c>
      <c r="J166" s="756">
        <v>48</v>
      </c>
      <c r="K166" s="425">
        <f t="shared" si="48"/>
        <v>0.30188679245283018</v>
      </c>
      <c r="L166" s="425">
        <v>560</v>
      </c>
      <c r="M166" s="425">
        <f t="shared" si="50"/>
        <v>169.0566037735849</v>
      </c>
      <c r="N166" s="426">
        <v>1</v>
      </c>
      <c r="O166" s="425">
        <f t="shared" si="44"/>
        <v>169.06</v>
      </c>
      <c r="P166" s="425">
        <f t="shared" si="45"/>
        <v>40.729999999999997</v>
      </c>
      <c r="Q166" s="427">
        <f t="shared" si="46"/>
        <v>209.79</v>
      </c>
    </row>
    <row r="167" spans="1:17" s="428" customFormat="1" ht="22.15" customHeight="1" x14ac:dyDescent="0.25">
      <c r="A167" s="424" t="s">
        <v>1212</v>
      </c>
      <c r="B167" s="750">
        <v>20</v>
      </c>
      <c r="C167" s="289">
        <f t="shared" si="47"/>
        <v>0.12578616352201258</v>
      </c>
      <c r="D167" s="425">
        <v>560</v>
      </c>
      <c r="E167" s="425">
        <f t="shared" si="49"/>
        <v>70.440251572327043</v>
      </c>
      <c r="F167" s="426">
        <v>0.2</v>
      </c>
      <c r="G167" s="425">
        <f t="shared" si="41"/>
        <v>14.09</v>
      </c>
      <c r="H167" s="425">
        <f t="shared" si="42"/>
        <v>3.39</v>
      </c>
      <c r="I167" s="427">
        <f t="shared" si="43"/>
        <v>17.48</v>
      </c>
      <c r="J167" s="756">
        <v>56</v>
      </c>
      <c r="K167" s="425">
        <f t="shared" si="48"/>
        <v>0.3522012578616352</v>
      </c>
      <c r="L167" s="425">
        <v>560</v>
      </c>
      <c r="M167" s="425">
        <f t="shared" si="50"/>
        <v>197.23270440251574</v>
      </c>
      <c r="N167" s="426">
        <v>1</v>
      </c>
      <c r="O167" s="425">
        <f t="shared" si="44"/>
        <v>197.23</v>
      </c>
      <c r="P167" s="425">
        <f t="shared" si="45"/>
        <v>47.51</v>
      </c>
      <c r="Q167" s="427">
        <f t="shared" si="46"/>
        <v>244.73999999999998</v>
      </c>
    </row>
    <row r="168" spans="1:17" s="428" customFormat="1" ht="22.15" customHeight="1" x14ac:dyDescent="0.25">
      <c r="A168" s="424" t="s">
        <v>1212</v>
      </c>
      <c r="B168" s="750">
        <v>8</v>
      </c>
      <c r="C168" s="289">
        <f t="shared" si="47"/>
        <v>5.0314465408805034E-2</v>
      </c>
      <c r="D168" s="425">
        <v>560</v>
      </c>
      <c r="E168" s="425">
        <f t="shared" si="49"/>
        <v>28.176100628930818</v>
      </c>
      <c r="F168" s="426">
        <v>0.2</v>
      </c>
      <c r="G168" s="425">
        <f t="shared" si="41"/>
        <v>5.64</v>
      </c>
      <c r="H168" s="425">
        <f t="shared" si="42"/>
        <v>1.36</v>
      </c>
      <c r="I168" s="427">
        <f t="shared" si="43"/>
        <v>7</v>
      </c>
      <c r="J168" s="756">
        <v>24</v>
      </c>
      <c r="K168" s="425">
        <f t="shared" si="48"/>
        <v>0.15094339622641509</v>
      </c>
      <c r="L168" s="425">
        <v>560</v>
      </c>
      <c r="M168" s="425">
        <f t="shared" si="50"/>
        <v>84.528301886792448</v>
      </c>
      <c r="N168" s="426">
        <v>1</v>
      </c>
      <c r="O168" s="425">
        <f t="shared" si="44"/>
        <v>84.53</v>
      </c>
      <c r="P168" s="425">
        <f t="shared" si="45"/>
        <v>20.36</v>
      </c>
      <c r="Q168" s="427">
        <f t="shared" si="46"/>
        <v>104.89</v>
      </c>
    </row>
    <row r="169" spans="1:17" s="428" customFormat="1" ht="22.15" customHeight="1" x14ac:dyDescent="0.25">
      <c r="A169" s="424" t="s">
        <v>1213</v>
      </c>
      <c r="B169" s="750">
        <v>25.75</v>
      </c>
      <c r="C169" s="289">
        <v>0.16</v>
      </c>
      <c r="D169" s="425">
        <v>7.6245000000000003</v>
      </c>
      <c r="E169" s="425">
        <f>B169*D169</f>
        <v>196.33087500000002</v>
      </c>
      <c r="F169" s="426">
        <v>0.2</v>
      </c>
      <c r="G169" s="425">
        <f t="shared" si="41"/>
        <v>39.270000000000003</v>
      </c>
      <c r="H169" s="425">
        <f t="shared" si="42"/>
        <v>9.4600000000000009</v>
      </c>
      <c r="I169" s="427">
        <f t="shared" si="43"/>
        <v>48.730000000000004</v>
      </c>
      <c r="J169" s="756">
        <v>45.5</v>
      </c>
      <c r="K169" s="425">
        <v>0.28999999999999998</v>
      </c>
      <c r="L169" s="425">
        <v>7.6245000000000003</v>
      </c>
      <c r="M169" s="425">
        <f t="shared" ref="M169" si="51">J169*L169</f>
        <v>346.91475000000003</v>
      </c>
      <c r="N169" s="426">
        <v>1</v>
      </c>
      <c r="O169" s="425">
        <f t="shared" si="44"/>
        <v>346.91</v>
      </c>
      <c r="P169" s="425">
        <f t="shared" si="45"/>
        <v>83.57</v>
      </c>
      <c r="Q169" s="427">
        <f t="shared" si="46"/>
        <v>430.48</v>
      </c>
    </row>
    <row r="170" spans="1:17" s="428" customFormat="1" ht="22.15" customHeight="1" x14ac:dyDescent="0.25">
      <c r="A170" s="424" t="s">
        <v>1153</v>
      </c>
      <c r="B170" s="750">
        <v>8</v>
      </c>
      <c r="C170" s="289">
        <f t="shared" si="47"/>
        <v>5.0314465408805034E-2</v>
      </c>
      <c r="D170" s="425">
        <v>650</v>
      </c>
      <c r="E170" s="425">
        <f>B170*D170/159</f>
        <v>32.704402515723274</v>
      </c>
      <c r="F170" s="426">
        <v>0.2</v>
      </c>
      <c r="G170" s="425">
        <f t="shared" si="41"/>
        <v>6.54</v>
      </c>
      <c r="H170" s="425">
        <f t="shared" si="42"/>
        <v>1.58</v>
      </c>
      <c r="I170" s="427">
        <f t="shared" si="43"/>
        <v>8.120000000000001</v>
      </c>
      <c r="J170" s="756">
        <v>24</v>
      </c>
      <c r="K170" s="425">
        <f>J170/159</f>
        <v>0.15094339622641509</v>
      </c>
      <c r="L170" s="425">
        <v>650</v>
      </c>
      <c r="M170" s="425">
        <f>J170*L170/159</f>
        <v>98.113207547169807</v>
      </c>
      <c r="N170" s="426">
        <v>1</v>
      </c>
      <c r="O170" s="425">
        <f t="shared" si="44"/>
        <v>98.11</v>
      </c>
      <c r="P170" s="425">
        <f t="shared" si="45"/>
        <v>23.63</v>
      </c>
      <c r="Q170" s="427">
        <f t="shared" si="46"/>
        <v>121.74</v>
      </c>
    </row>
    <row r="171" spans="1:17" s="428" customFormat="1" ht="28.9" customHeight="1" x14ac:dyDescent="0.25">
      <c r="A171" s="416" t="s">
        <v>1214</v>
      </c>
      <c r="B171" s="748">
        <f>B172+B176+B191</f>
        <v>846</v>
      </c>
      <c r="C171" s="744">
        <f>C172+C176+C191</f>
        <v>5.3200628930817615</v>
      </c>
      <c r="D171" s="417"/>
      <c r="E171" s="417">
        <f>E172+E176+E191</f>
        <v>3777.6027471698108</v>
      </c>
      <c r="F171" s="431"/>
      <c r="G171" s="417">
        <f>G172+G176+G191</f>
        <v>755.52</v>
      </c>
      <c r="H171" s="417">
        <f>H172+H176+H191</f>
        <v>182.01999999999998</v>
      </c>
      <c r="I171" s="418">
        <f>I172+I176+I191</f>
        <v>937.54</v>
      </c>
      <c r="J171" s="754">
        <f>J172+J176+J191</f>
        <v>2396</v>
      </c>
      <c r="K171" s="417">
        <f>K172+K176+K191</f>
        <v>15.041886792452832</v>
      </c>
      <c r="L171" s="417"/>
      <c r="M171" s="417">
        <f>M172+M176+M191</f>
        <v>10461.278731132075</v>
      </c>
      <c r="N171" s="431"/>
      <c r="O171" s="417">
        <f>O172+O176+O191</f>
        <v>10461.32</v>
      </c>
      <c r="P171" s="417">
        <f>P172+P176+P191</f>
        <v>2520.12</v>
      </c>
      <c r="Q171" s="418">
        <f>Q172+Q176+Q191</f>
        <v>12981.440000000002</v>
      </c>
    </row>
    <row r="172" spans="1:17" s="423" customFormat="1" ht="27.6" customHeight="1" x14ac:dyDescent="0.25">
      <c r="A172" s="430" t="s">
        <v>11</v>
      </c>
      <c r="B172" s="751">
        <f>SUM(B173:B175)</f>
        <v>33</v>
      </c>
      <c r="C172" s="746">
        <f>SUM(C173:C175)</f>
        <v>0.20723270440251573</v>
      </c>
      <c r="D172" s="421"/>
      <c r="E172" s="421">
        <f>SUM(E173:E175)</f>
        <v>262.62237484276727</v>
      </c>
      <c r="F172" s="432"/>
      <c r="G172" s="421">
        <f>SUM(G173:G175)</f>
        <v>52.519999999999996</v>
      </c>
      <c r="H172" s="421">
        <f>SUM(H173:H175)</f>
        <v>12.65</v>
      </c>
      <c r="I172" s="429">
        <f>SUM(I173:I175)</f>
        <v>65.17</v>
      </c>
      <c r="J172" s="757">
        <f>SUM(J173:J175)</f>
        <v>77</v>
      </c>
      <c r="K172" s="421">
        <f>SUM(K173:K175)</f>
        <v>0.4839622641509434</v>
      </c>
      <c r="L172" s="421"/>
      <c r="M172" s="421">
        <f>SUM(M173:M175)</f>
        <v>630.53432452830191</v>
      </c>
      <c r="N172" s="432"/>
      <c r="O172" s="421">
        <f>SUM(O173:O175)</f>
        <v>630.54</v>
      </c>
      <c r="P172" s="421">
        <f>SUM(P173:P175)</f>
        <v>151.89999999999998</v>
      </c>
      <c r="Q172" s="429">
        <f>SUM(Q173:Q175)</f>
        <v>782.44</v>
      </c>
    </row>
    <row r="173" spans="1:17" s="428" customFormat="1" ht="22.15" customHeight="1" x14ac:dyDescent="0.25">
      <c r="A173" s="424" t="s">
        <v>1215</v>
      </c>
      <c r="B173" s="750">
        <v>11</v>
      </c>
      <c r="C173" s="289">
        <f t="shared" ref="C173" si="52">B173/159</f>
        <v>6.9182389937106917E-2</v>
      </c>
      <c r="D173" s="425">
        <v>1387</v>
      </c>
      <c r="E173" s="425">
        <f>B173*D173/159</f>
        <v>95.95597484276729</v>
      </c>
      <c r="F173" s="426">
        <v>0.2</v>
      </c>
      <c r="G173" s="425">
        <f t="shared" ref="G173:G207" si="53">ROUND(E173*F173,2)</f>
        <v>19.190000000000001</v>
      </c>
      <c r="H173" s="425">
        <f>ROUND(G173*0.2409,2)</f>
        <v>4.62</v>
      </c>
      <c r="I173" s="427">
        <f>G173+H173</f>
        <v>23.810000000000002</v>
      </c>
      <c r="J173" s="756">
        <v>33</v>
      </c>
      <c r="K173" s="425">
        <f>J173/159</f>
        <v>0.20754716981132076</v>
      </c>
      <c r="L173" s="425">
        <v>1387</v>
      </c>
      <c r="M173" s="425">
        <f>J173*L173/159</f>
        <v>287.8679245283019</v>
      </c>
      <c r="N173" s="426">
        <v>1</v>
      </c>
      <c r="O173" s="425">
        <f t="shared" ref="O173:O175" si="54">ROUND(M173*N173,2)</f>
        <v>287.87</v>
      </c>
      <c r="P173" s="425">
        <f>ROUND(O173*0.2409,2)</f>
        <v>69.349999999999994</v>
      </c>
      <c r="Q173" s="427">
        <f>O173+P173</f>
        <v>357.22</v>
      </c>
    </row>
    <row r="174" spans="1:17" s="428" customFormat="1" ht="22.15" customHeight="1" x14ac:dyDescent="0.25">
      <c r="A174" s="424" t="s">
        <v>1216</v>
      </c>
      <c r="B174" s="750">
        <v>8</v>
      </c>
      <c r="C174" s="289">
        <v>0.05</v>
      </c>
      <c r="D174" s="425">
        <v>6.8333000000000004</v>
      </c>
      <c r="E174" s="425">
        <f>B174*D174</f>
        <v>54.666400000000003</v>
      </c>
      <c r="F174" s="426">
        <v>0.2</v>
      </c>
      <c r="G174" s="425">
        <f t="shared" si="53"/>
        <v>10.93</v>
      </c>
      <c r="H174" s="425">
        <f>ROUND(G174*0.2409,2)</f>
        <v>2.63</v>
      </c>
      <c r="I174" s="427">
        <f>G174+H174</f>
        <v>13.559999999999999</v>
      </c>
      <c r="J174" s="756">
        <v>8</v>
      </c>
      <c r="K174" s="425">
        <v>0.05</v>
      </c>
      <c r="L174" s="425">
        <v>6.8333000000000004</v>
      </c>
      <c r="M174" s="425">
        <f>J174*L174</f>
        <v>54.666400000000003</v>
      </c>
      <c r="N174" s="426">
        <v>1</v>
      </c>
      <c r="O174" s="425">
        <f t="shared" si="54"/>
        <v>54.67</v>
      </c>
      <c r="P174" s="425">
        <f>ROUND(O174*0.2409,2)</f>
        <v>13.17</v>
      </c>
      <c r="Q174" s="427">
        <f>O174+P174</f>
        <v>67.84</v>
      </c>
    </row>
    <row r="175" spans="1:17" s="428" customFormat="1" ht="22.15" customHeight="1" x14ac:dyDescent="0.25">
      <c r="A175" s="424" t="s">
        <v>1213</v>
      </c>
      <c r="B175" s="750">
        <v>14</v>
      </c>
      <c r="C175" s="289">
        <f t="shared" ref="C175" si="55">B175/159</f>
        <v>8.8050314465408799E-2</v>
      </c>
      <c r="D175" s="425">
        <v>1272</v>
      </c>
      <c r="E175" s="425">
        <f t="shared" ref="E175" si="56">B175*D175/159</f>
        <v>112</v>
      </c>
      <c r="F175" s="426">
        <v>0.2</v>
      </c>
      <c r="G175" s="425">
        <f t="shared" si="53"/>
        <v>22.4</v>
      </c>
      <c r="H175" s="425">
        <f>ROUND(G175*0.2409,2)</f>
        <v>5.4</v>
      </c>
      <c r="I175" s="427">
        <f>G175+H175</f>
        <v>27.799999999999997</v>
      </c>
      <c r="J175" s="756">
        <v>36</v>
      </c>
      <c r="K175" s="425">
        <f>J175/159</f>
        <v>0.22641509433962265</v>
      </c>
      <c r="L175" s="425">
        <v>1272</v>
      </c>
      <c r="M175" s="425">
        <f t="shared" ref="M175" si="57">J175*L175/159</f>
        <v>288</v>
      </c>
      <c r="N175" s="426">
        <v>1</v>
      </c>
      <c r="O175" s="425">
        <f t="shared" si="54"/>
        <v>288</v>
      </c>
      <c r="P175" s="425">
        <f>ROUND(O175*0.2409,2)</f>
        <v>69.38</v>
      </c>
      <c r="Q175" s="427">
        <f>O175+P175</f>
        <v>357.38</v>
      </c>
    </row>
    <row r="176" spans="1:17" s="423" customFormat="1" ht="22.15" customHeight="1" x14ac:dyDescent="0.25">
      <c r="A176" s="430" t="s">
        <v>9</v>
      </c>
      <c r="B176" s="751">
        <f>SUM(B177:B190)</f>
        <v>318</v>
      </c>
      <c r="C176" s="746">
        <f>SUM(C177:C190)</f>
        <v>2.0015723270440255</v>
      </c>
      <c r="D176" s="421"/>
      <c r="E176" s="421">
        <f>SUM(E177:E190)</f>
        <v>1672.9278377358489</v>
      </c>
      <c r="F176" s="432"/>
      <c r="G176" s="421">
        <f>SUM(G177:G190)</f>
        <v>334.59000000000003</v>
      </c>
      <c r="H176" s="421">
        <f>SUM(H177:H190)</f>
        <v>80.609999999999985</v>
      </c>
      <c r="I176" s="429">
        <f>SUM(I177:I190)</f>
        <v>415.2</v>
      </c>
      <c r="J176" s="757">
        <f>SUM(J177:J190)</f>
        <v>814.5</v>
      </c>
      <c r="K176" s="421">
        <f>SUM(K177:K190)</f>
        <v>5.1075471698113208</v>
      </c>
      <c r="L176" s="421"/>
      <c r="M176" s="421">
        <f>SUM(M177:M190)</f>
        <v>4332.2633688679252</v>
      </c>
      <c r="N176" s="432"/>
      <c r="O176" s="421">
        <f>SUM(O177:O190)</f>
        <v>4332.2699999999995</v>
      </c>
      <c r="P176" s="421">
        <f>SUM(P177:P190)</f>
        <v>1043.6400000000001</v>
      </c>
      <c r="Q176" s="429">
        <f>SUM(Q177:Q190)</f>
        <v>5375.9100000000008</v>
      </c>
    </row>
    <row r="177" spans="1:17" s="428" customFormat="1" ht="22.15" customHeight="1" x14ac:dyDescent="0.25">
      <c r="A177" s="424" t="s">
        <v>692</v>
      </c>
      <c r="B177" s="750">
        <v>40</v>
      </c>
      <c r="C177" s="289">
        <v>0.25</v>
      </c>
      <c r="D177" s="425">
        <v>5.0171000000000001</v>
      </c>
      <c r="E177" s="425">
        <f>B177*D177</f>
        <v>200.684</v>
      </c>
      <c r="F177" s="426">
        <v>0.2</v>
      </c>
      <c r="G177" s="425">
        <f t="shared" si="53"/>
        <v>40.14</v>
      </c>
      <c r="H177" s="425">
        <f t="shared" ref="H177:H187" si="58">ROUND(G177*0.2409,2)</f>
        <v>9.67</v>
      </c>
      <c r="I177" s="427">
        <f t="shared" ref="I177:I187" si="59">G177+H177</f>
        <v>49.81</v>
      </c>
      <c r="J177" s="756">
        <v>120</v>
      </c>
      <c r="K177" s="425">
        <v>0.75</v>
      </c>
      <c r="L177" s="425">
        <v>5.0171000000000001</v>
      </c>
      <c r="M177" s="425">
        <f>J177*L177</f>
        <v>602.05200000000002</v>
      </c>
      <c r="N177" s="426">
        <v>1</v>
      </c>
      <c r="O177" s="425">
        <f t="shared" ref="O177:O190" si="60">ROUND(M177*N177,2)</f>
        <v>602.04999999999995</v>
      </c>
      <c r="P177" s="425">
        <f t="shared" ref="P177:P190" si="61">ROUND(O177*0.2409,2)</f>
        <v>145.03</v>
      </c>
      <c r="Q177" s="427">
        <f t="shared" ref="Q177:Q190" si="62">O177+P177</f>
        <v>747.07999999999993</v>
      </c>
    </row>
    <row r="178" spans="1:17" s="428" customFormat="1" ht="22.15" customHeight="1" x14ac:dyDescent="0.25">
      <c r="A178" s="424" t="s">
        <v>692</v>
      </c>
      <c r="B178" s="750">
        <v>40</v>
      </c>
      <c r="C178" s="289">
        <v>0.25</v>
      </c>
      <c r="D178" s="425">
        <v>5.0171000000000001</v>
      </c>
      <c r="E178" s="425">
        <f t="shared" ref="E178:E185" si="63">B178*D178</f>
        <v>200.684</v>
      </c>
      <c r="F178" s="426">
        <v>0.2</v>
      </c>
      <c r="G178" s="425">
        <f t="shared" si="53"/>
        <v>40.14</v>
      </c>
      <c r="H178" s="425">
        <f t="shared" si="58"/>
        <v>9.67</v>
      </c>
      <c r="I178" s="427">
        <f t="shared" si="59"/>
        <v>49.81</v>
      </c>
      <c r="J178" s="756">
        <v>120</v>
      </c>
      <c r="K178" s="425">
        <v>0.75</v>
      </c>
      <c r="L178" s="425">
        <v>5.0171000000000001</v>
      </c>
      <c r="M178" s="425">
        <f t="shared" ref="M178:M186" si="64">J178*L178</f>
        <v>602.05200000000002</v>
      </c>
      <c r="N178" s="426">
        <v>1</v>
      </c>
      <c r="O178" s="425">
        <f t="shared" si="60"/>
        <v>602.04999999999995</v>
      </c>
      <c r="P178" s="425">
        <f t="shared" si="61"/>
        <v>145.03</v>
      </c>
      <c r="Q178" s="427">
        <f t="shared" si="62"/>
        <v>747.07999999999993</v>
      </c>
    </row>
    <row r="179" spans="1:17" s="428" customFormat="1" ht="22.15" customHeight="1" x14ac:dyDescent="0.25">
      <c r="A179" s="424" t="s">
        <v>692</v>
      </c>
      <c r="B179" s="750">
        <v>40</v>
      </c>
      <c r="C179" s="289">
        <v>0.25</v>
      </c>
      <c r="D179" s="425">
        <v>5.0171000000000001</v>
      </c>
      <c r="E179" s="425">
        <f t="shared" si="63"/>
        <v>200.684</v>
      </c>
      <c r="F179" s="426">
        <v>0.2</v>
      </c>
      <c r="G179" s="425">
        <f t="shared" si="53"/>
        <v>40.14</v>
      </c>
      <c r="H179" s="425">
        <f t="shared" si="58"/>
        <v>9.67</v>
      </c>
      <c r="I179" s="427">
        <f t="shared" si="59"/>
        <v>49.81</v>
      </c>
      <c r="J179" s="756">
        <v>120</v>
      </c>
      <c r="K179" s="425">
        <v>0.75</v>
      </c>
      <c r="L179" s="425">
        <v>5.0171000000000001</v>
      </c>
      <c r="M179" s="425">
        <f t="shared" si="64"/>
        <v>602.05200000000002</v>
      </c>
      <c r="N179" s="426">
        <v>1</v>
      </c>
      <c r="O179" s="425">
        <f t="shared" si="60"/>
        <v>602.04999999999995</v>
      </c>
      <c r="P179" s="425">
        <f t="shared" si="61"/>
        <v>145.03</v>
      </c>
      <c r="Q179" s="427">
        <f t="shared" si="62"/>
        <v>747.07999999999993</v>
      </c>
    </row>
    <row r="180" spans="1:17" s="428" customFormat="1" ht="22.15" customHeight="1" x14ac:dyDescent="0.25">
      <c r="A180" s="424" t="s">
        <v>692</v>
      </c>
      <c r="B180" s="750">
        <v>38</v>
      </c>
      <c r="C180" s="289">
        <v>0.24</v>
      </c>
      <c r="D180" s="425">
        <v>5.0171000000000001</v>
      </c>
      <c r="E180" s="425">
        <f t="shared" si="63"/>
        <v>190.6498</v>
      </c>
      <c r="F180" s="426">
        <v>0.2</v>
      </c>
      <c r="G180" s="425">
        <f t="shared" si="53"/>
        <v>38.130000000000003</v>
      </c>
      <c r="H180" s="425">
        <f t="shared" si="58"/>
        <v>9.19</v>
      </c>
      <c r="I180" s="427">
        <f t="shared" si="59"/>
        <v>47.32</v>
      </c>
      <c r="J180" s="756">
        <v>28.5</v>
      </c>
      <c r="K180" s="425">
        <v>0.18</v>
      </c>
      <c r="L180" s="425">
        <v>5.0171000000000001</v>
      </c>
      <c r="M180" s="425">
        <f t="shared" si="64"/>
        <v>142.98734999999999</v>
      </c>
      <c r="N180" s="426">
        <v>1</v>
      </c>
      <c r="O180" s="425">
        <f t="shared" si="60"/>
        <v>142.99</v>
      </c>
      <c r="P180" s="425">
        <f t="shared" si="61"/>
        <v>34.450000000000003</v>
      </c>
      <c r="Q180" s="427">
        <f t="shared" si="62"/>
        <v>177.44</v>
      </c>
    </row>
    <row r="181" spans="1:17" s="428" customFormat="1" ht="22.15" customHeight="1" x14ac:dyDescent="0.25">
      <c r="A181" s="424" t="s">
        <v>692</v>
      </c>
      <c r="B181" s="750">
        <v>16</v>
      </c>
      <c r="C181" s="289">
        <v>0.1</v>
      </c>
      <c r="D181" s="425">
        <v>5.5804999999999998</v>
      </c>
      <c r="E181" s="425">
        <f t="shared" si="63"/>
        <v>89.287999999999997</v>
      </c>
      <c r="F181" s="426">
        <v>0.2</v>
      </c>
      <c r="G181" s="425">
        <f t="shared" si="53"/>
        <v>17.86</v>
      </c>
      <c r="H181" s="425">
        <f t="shared" si="58"/>
        <v>4.3</v>
      </c>
      <c r="I181" s="427">
        <f t="shared" si="59"/>
        <v>22.16</v>
      </c>
      <c r="J181" s="756">
        <v>72</v>
      </c>
      <c r="K181" s="425">
        <v>0.45</v>
      </c>
      <c r="L181" s="425">
        <v>5.5804999999999998</v>
      </c>
      <c r="M181" s="425">
        <f t="shared" si="64"/>
        <v>401.79599999999999</v>
      </c>
      <c r="N181" s="426">
        <v>1</v>
      </c>
      <c r="O181" s="425">
        <f t="shared" si="60"/>
        <v>401.8</v>
      </c>
      <c r="P181" s="425">
        <f t="shared" si="61"/>
        <v>96.79</v>
      </c>
      <c r="Q181" s="427">
        <f t="shared" si="62"/>
        <v>498.59000000000003</v>
      </c>
    </row>
    <row r="182" spans="1:17" s="428" customFormat="1" ht="22.15" customHeight="1" x14ac:dyDescent="0.25">
      <c r="A182" s="424" t="s">
        <v>1217</v>
      </c>
      <c r="B182" s="750">
        <v>38</v>
      </c>
      <c r="C182" s="289">
        <v>0.24</v>
      </c>
      <c r="D182" s="425">
        <v>5.5804999999999998</v>
      </c>
      <c r="E182" s="425">
        <f t="shared" si="63"/>
        <v>212.059</v>
      </c>
      <c r="F182" s="426">
        <v>0.2</v>
      </c>
      <c r="G182" s="425">
        <f t="shared" si="53"/>
        <v>42.41</v>
      </c>
      <c r="H182" s="425">
        <f t="shared" si="58"/>
        <v>10.220000000000001</v>
      </c>
      <c r="I182" s="427">
        <f t="shared" si="59"/>
        <v>52.629999999999995</v>
      </c>
      <c r="J182" s="756">
        <v>38</v>
      </c>
      <c r="K182" s="425">
        <v>0.24</v>
      </c>
      <c r="L182" s="425">
        <v>5.5804999999999998</v>
      </c>
      <c r="M182" s="425">
        <f t="shared" si="64"/>
        <v>212.059</v>
      </c>
      <c r="N182" s="426">
        <v>1</v>
      </c>
      <c r="O182" s="425">
        <f t="shared" si="60"/>
        <v>212.06</v>
      </c>
      <c r="P182" s="425">
        <f t="shared" si="61"/>
        <v>51.09</v>
      </c>
      <c r="Q182" s="427">
        <f t="shared" si="62"/>
        <v>263.14999999999998</v>
      </c>
    </row>
    <row r="183" spans="1:17" s="428" customFormat="1" ht="22.15" customHeight="1" x14ac:dyDescent="0.25">
      <c r="A183" s="424" t="s">
        <v>1217</v>
      </c>
      <c r="B183" s="750">
        <v>12</v>
      </c>
      <c r="C183" s="289">
        <v>0.08</v>
      </c>
      <c r="D183" s="425">
        <v>5.5804999999999998</v>
      </c>
      <c r="E183" s="425">
        <f t="shared" si="63"/>
        <v>66.965999999999994</v>
      </c>
      <c r="F183" s="426">
        <v>0.2</v>
      </c>
      <c r="G183" s="425">
        <f t="shared" si="53"/>
        <v>13.39</v>
      </c>
      <c r="H183" s="425">
        <f t="shared" si="58"/>
        <v>3.23</v>
      </c>
      <c r="I183" s="427">
        <f t="shared" si="59"/>
        <v>16.62</v>
      </c>
      <c r="J183" s="756">
        <v>12</v>
      </c>
      <c r="K183" s="425">
        <v>0.08</v>
      </c>
      <c r="L183" s="425">
        <v>5.5804999999999998</v>
      </c>
      <c r="M183" s="425">
        <f t="shared" si="64"/>
        <v>66.965999999999994</v>
      </c>
      <c r="N183" s="426">
        <v>1</v>
      </c>
      <c r="O183" s="425">
        <f t="shared" si="60"/>
        <v>66.97</v>
      </c>
      <c r="P183" s="425">
        <f t="shared" si="61"/>
        <v>16.13</v>
      </c>
      <c r="Q183" s="427">
        <f t="shared" si="62"/>
        <v>83.1</v>
      </c>
    </row>
    <row r="184" spans="1:17" s="428" customFormat="1" ht="22.15" customHeight="1" x14ac:dyDescent="0.25">
      <c r="A184" s="424" t="s">
        <v>1217</v>
      </c>
      <c r="B184" s="750">
        <v>38</v>
      </c>
      <c r="C184" s="289">
        <v>0.24</v>
      </c>
      <c r="D184" s="425">
        <v>5.5804999999999998</v>
      </c>
      <c r="E184" s="425">
        <f t="shared" si="63"/>
        <v>212.059</v>
      </c>
      <c r="F184" s="426">
        <v>0.2</v>
      </c>
      <c r="G184" s="425">
        <f t="shared" si="53"/>
        <v>42.41</v>
      </c>
      <c r="H184" s="425">
        <f t="shared" si="58"/>
        <v>10.220000000000001</v>
      </c>
      <c r="I184" s="427">
        <f t="shared" si="59"/>
        <v>52.629999999999995</v>
      </c>
      <c r="J184" s="756"/>
      <c r="K184" s="425"/>
      <c r="L184" s="425"/>
      <c r="M184" s="425"/>
      <c r="N184" s="426"/>
      <c r="O184" s="425"/>
      <c r="P184" s="425"/>
      <c r="Q184" s="427"/>
    </row>
    <row r="185" spans="1:17" s="428" customFormat="1" ht="22.15" customHeight="1" x14ac:dyDescent="0.25">
      <c r="A185" s="424" t="s">
        <v>692</v>
      </c>
      <c r="B185" s="750">
        <v>16</v>
      </c>
      <c r="C185" s="289">
        <v>0.1</v>
      </c>
      <c r="D185" s="425">
        <v>5.5804999999999998</v>
      </c>
      <c r="E185" s="425">
        <f t="shared" si="63"/>
        <v>89.287999999999997</v>
      </c>
      <c r="F185" s="426">
        <v>0.2</v>
      </c>
      <c r="G185" s="425">
        <f t="shared" si="53"/>
        <v>17.86</v>
      </c>
      <c r="H185" s="425">
        <f t="shared" si="58"/>
        <v>4.3</v>
      </c>
      <c r="I185" s="427">
        <f t="shared" si="59"/>
        <v>22.16</v>
      </c>
      <c r="J185" s="756">
        <v>104</v>
      </c>
      <c r="K185" s="425">
        <v>0.65</v>
      </c>
      <c r="L185" s="425">
        <v>5.5804999999999998</v>
      </c>
      <c r="M185" s="425">
        <f t="shared" si="64"/>
        <v>580.37199999999996</v>
      </c>
      <c r="N185" s="426">
        <v>1</v>
      </c>
      <c r="O185" s="425">
        <f t="shared" si="60"/>
        <v>580.37</v>
      </c>
      <c r="P185" s="425">
        <f t="shared" si="61"/>
        <v>139.81</v>
      </c>
      <c r="Q185" s="427">
        <f t="shared" si="62"/>
        <v>720.18000000000006</v>
      </c>
    </row>
    <row r="186" spans="1:17" s="428" customFormat="1" ht="22.15" customHeight="1" x14ac:dyDescent="0.25">
      <c r="A186" s="424" t="s">
        <v>692</v>
      </c>
      <c r="B186" s="750"/>
      <c r="C186" s="289"/>
      <c r="D186" s="425"/>
      <c r="E186" s="425"/>
      <c r="F186" s="426"/>
      <c r="G186" s="425"/>
      <c r="H186" s="425"/>
      <c r="I186" s="427"/>
      <c r="J186" s="756">
        <v>8</v>
      </c>
      <c r="K186" s="425">
        <v>0.05</v>
      </c>
      <c r="L186" s="425">
        <v>8.5805000000000007</v>
      </c>
      <c r="M186" s="425">
        <f t="shared" si="64"/>
        <v>68.644000000000005</v>
      </c>
      <c r="N186" s="426">
        <v>1</v>
      </c>
      <c r="O186" s="425">
        <f t="shared" si="60"/>
        <v>68.64</v>
      </c>
      <c r="P186" s="425">
        <f t="shared" si="61"/>
        <v>16.54</v>
      </c>
      <c r="Q186" s="427">
        <f t="shared" si="62"/>
        <v>85.18</v>
      </c>
    </row>
    <row r="187" spans="1:17" s="428" customFormat="1" ht="22.15" customHeight="1" x14ac:dyDescent="0.25">
      <c r="A187" s="424" t="s">
        <v>692</v>
      </c>
      <c r="B187" s="750">
        <v>40</v>
      </c>
      <c r="C187" s="289">
        <f t="shared" ref="C187" si="65">B187/159</f>
        <v>0.25157232704402516</v>
      </c>
      <c r="D187" s="425">
        <v>837</v>
      </c>
      <c r="E187" s="425">
        <f>B187*D187/159</f>
        <v>210.56603773584905</v>
      </c>
      <c r="F187" s="426">
        <v>0.2</v>
      </c>
      <c r="G187" s="425">
        <f t="shared" si="53"/>
        <v>42.11</v>
      </c>
      <c r="H187" s="425">
        <f t="shared" si="58"/>
        <v>10.14</v>
      </c>
      <c r="I187" s="427">
        <f t="shared" si="59"/>
        <v>52.25</v>
      </c>
      <c r="J187" s="756">
        <v>120</v>
      </c>
      <c r="K187" s="425">
        <f t="shared" ref="K187:K190" si="66">J187/159</f>
        <v>0.75471698113207553</v>
      </c>
      <c r="L187" s="425">
        <v>837</v>
      </c>
      <c r="M187" s="425">
        <f>J187*L187/159</f>
        <v>631.69811320754718</v>
      </c>
      <c r="N187" s="426">
        <v>1</v>
      </c>
      <c r="O187" s="425">
        <f t="shared" si="60"/>
        <v>631.70000000000005</v>
      </c>
      <c r="P187" s="425">
        <f t="shared" si="61"/>
        <v>152.18</v>
      </c>
      <c r="Q187" s="427">
        <f t="shared" si="62"/>
        <v>783.88000000000011</v>
      </c>
    </row>
    <row r="188" spans="1:17" s="428" customFormat="1" ht="22.15" customHeight="1" x14ac:dyDescent="0.25">
      <c r="A188" s="424" t="s">
        <v>692</v>
      </c>
      <c r="B188" s="750"/>
      <c r="C188" s="289"/>
      <c r="D188" s="425"/>
      <c r="E188" s="425"/>
      <c r="F188" s="426"/>
      <c r="G188" s="425"/>
      <c r="H188" s="425"/>
      <c r="I188" s="427"/>
      <c r="J188" s="756">
        <v>24</v>
      </c>
      <c r="K188" s="425">
        <f t="shared" si="66"/>
        <v>0.15094339622641509</v>
      </c>
      <c r="L188" s="425">
        <v>931</v>
      </c>
      <c r="M188" s="425">
        <f t="shared" ref="M188:M190" si="67">J188*L188/159</f>
        <v>140.52830188679246</v>
      </c>
      <c r="N188" s="426">
        <v>1</v>
      </c>
      <c r="O188" s="425">
        <f t="shared" si="60"/>
        <v>140.53</v>
      </c>
      <c r="P188" s="425">
        <f t="shared" si="61"/>
        <v>33.85</v>
      </c>
      <c r="Q188" s="427">
        <f t="shared" si="62"/>
        <v>174.38</v>
      </c>
    </row>
    <row r="189" spans="1:17" s="428" customFormat="1" ht="22.15" customHeight="1" x14ac:dyDescent="0.25">
      <c r="A189" s="424" t="s">
        <v>695</v>
      </c>
      <c r="B189" s="750"/>
      <c r="C189" s="289"/>
      <c r="D189" s="425"/>
      <c r="E189" s="425"/>
      <c r="F189" s="426"/>
      <c r="G189" s="425"/>
      <c r="H189" s="425"/>
      <c r="I189" s="427"/>
      <c r="J189" s="756">
        <v>32</v>
      </c>
      <c r="K189" s="425">
        <f t="shared" si="66"/>
        <v>0.20125786163522014</v>
      </c>
      <c r="L189" s="425">
        <v>931</v>
      </c>
      <c r="M189" s="425">
        <f t="shared" si="67"/>
        <v>187.37106918238993</v>
      </c>
      <c r="N189" s="426">
        <v>1</v>
      </c>
      <c r="O189" s="425">
        <f t="shared" si="60"/>
        <v>187.37</v>
      </c>
      <c r="P189" s="425">
        <f t="shared" si="61"/>
        <v>45.14</v>
      </c>
      <c r="Q189" s="427">
        <f t="shared" si="62"/>
        <v>232.51</v>
      </c>
    </row>
    <row r="190" spans="1:17" s="428" customFormat="1" ht="22.15" customHeight="1" x14ac:dyDescent="0.25">
      <c r="A190" s="424" t="s">
        <v>692</v>
      </c>
      <c r="B190" s="750"/>
      <c r="C190" s="289"/>
      <c r="D190" s="425"/>
      <c r="E190" s="425"/>
      <c r="F190" s="426"/>
      <c r="G190" s="425"/>
      <c r="H190" s="425"/>
      <c r="I190" s="427"/>
      <c r="J190" s="756">
        <v>16</v>
      </c>
      <c r="K190" s="425">
        <f t="shared" si="66"/>
        <v>0.10062893081761007</v>
      </c>
      <c r="L190" s="425">
        <v>931</v>
      </c>
      <c r="M190" s="425">
        <f t="shared" si="67"/>
        <v>93.685534591194966</v>
      </c>
      <c r="N190" s="426">
        <v>1</v>
      </c>
      <c r="O190" s="425">
        <f t="shared" si="60"/>
        <v>93.69</v>
      </c>
      <c r="P190" s="425">
        <f t="shared" si="61"/>
        <v>22.57</v>
      </c>
      <c r="Q190" s="427">
        <f t="shared" si="62"/>
        <v>116.25999999999999</v>
      </c>
    </row>
    <row r="191" spans="1:17" s="423" customFormat="1" ht="22.15" customHeight="1" x14ac:dyDescent="0.25">
      <c r="A191" s="430" t="s">
        <v>8</v>
      </c>
      <c r="B191" s="751">
        <f>SUM(B192:B207)</f>
        <v>495</v>
      </c>
      <c r="C191" s="746">
        <f>SUM(C192:C207)</f>
        <v>3.1112578616352202</v>
      </c>
      <c r="D191" s="421"/>
      <c r="E191" s="421">
        <f>SUM(E192:E207)</f>
        <v>1842.0525345911947</v>
      </c>
      <c r="F191" s="432"/>
      <c r="G191" s="421">
        <f>SUM(G192:G207)</f>
        <v>368.40999999999997</v>
      </c>
      <c r="H191" s="421">
        <f>SUM(H192:H207)</f>
        <v>88.759999999999991</v>
      </c>
      <c r="I191" s="429">
        <f>SUM(I192:I207)</f>
        <v>457.17</v>
      </c>
      <c r="J191" s="757">
        <f>SUM(J192:J207)</f>
        <v>1504.5</v>
      </c>
      <c r="K191" s="421">
        <f>SUM(K192:K207)</f>
        <v>9.4503773584905666</v>
      </c>
      <c r="L191" s="421"/>
      <c r="M191" s="421">
        <f>SUM(M192:M207)</f>
        <v>5498.481037735849</v>
      </c>
      <c r="N191" s="432"/>
      <c r="O191" s="421">
        <f>SUM(O192:O207)</f>
        <v>5498.51</v>
      </c>
      <c r="P191" s="421">
        <f>SUM(P192:P207)</f>
        <v>1324.58</v>
      </c>
      <c r="Q191" s="429">
        <f>SUM(Q192:Q207)</f>
        <v>6823.0900000000011</v>
      </c>
    </row>
    <row r="192" spans="1:17" s="428" customFormat="1" ht="22.15" customHeight="1" x14ac:dyDescent="0.25">
      <c r="A192" s="424" t="s">
        <v>1218</v>
      </c>
      <c r="B192" s="750"/>
      <c r="C192" s="289"/>
      <c r="D192" s="425"/>
      <c r="E192" s="425"/>
      <c r="F192" s="426"/>
      <c r="G192" s="425"/>
      <c r="H192" s="425"/>
      <c r="I192" s="427"/>
      <c r="J192" s="756">
        <v>32</v>
      </c>
      <c r="K192" s="425">
        <v>0.2</v>
      </c>
      <c r="L192" s="425">
        <v>3.4645999999999999</v>
      </c>
      <c r="M192" s="425">
        <f>J192*L192</f>
        <v>110.8672</v>
      </c>
      <c r="N192" s="426">
        <v>1</v>
      </c>
      <c r="O192" s="425">
        <f t="shared" ref="O192:O207" si="68">ROUND(M192*N192,2)</f>
        <v>110.87</v>
      </c>
      <c r="P192" s="425">
        <f t="shared" ref="P192:P207" si="69">ROUND(O192*0.2409,2)</f>
        <v>26.71</v>
      </c>
      <c r="Q192" s="427">
        <f t="shared" ref="Q192:Q207" si="70">O192+P192</f>
        <v>137.58000000000001</v>
      </c>
    </row>
    <row r="193" spans="1:17" s="428" customFormat="1" ht="22.15" customHeight="1" x14ac:dyDescent="0.25">
      <c r="A193" s="424" t="s">
        <v>1218</v>
      </c>
      <c r="B193" s="750">
        <v>49</v>
      </c>
      <c r="C193" s="289">
        <v>0.31</v>
      </c>
      <c r="D193" s="425">
        <v>3.4645999999999999</v>
      </c>
      <c r="E193" s="425">
        <f t="shared" ref="E193:E195" si="71">B193*D193</f>
        <v>169.7654</v>
      </c>
      <c r="F193" s="426">
        <v>0.2</v>
      </c>
      <c r="G193" s="425">
        <f t="shared" si="53"/>
        <v>33.950000000000003</v>
      </c>
      <c r="H193" s="425">
        <f t="shared" ref="H193:H207" si="72">ROUND(G193*0.2409,2)</f>
        <v>8.18</v>
      </c>
      <c r="I193" s="427">
        <f t="shared" ref="I193:I207" si="73">G193+H193</f>
        <v>42.13</v>
      </c>
      <c r="J193" s="756">
        <v>112</v>
      </c>
      <c r="K193" s="425">
        <v>0.7</v>
      </c>
      <c r="L193" s="425">
        <v>3.4645999999999999</v>
      </c>
      <c r="M193" s="425">
        <f t="shared" ref="M193:M196" si="74">J193*L193</f>
        <v>388.03519999999997</v>
      </c>
      <c r="N193" s="426">
        <v>1</v>
      </c>
      <c r="O193" s="425">
        <f t="shared" si="68"/>
        <v>388.04</v>
      </c>
      <c r="P193" s="425">
        <f t="shared" si="69"/>
        <v>93.48</v>
      </c>
      <c r="Q193" s="427">
        <f t="shared" si="70"/>
        <v>481.52000000000004</v>
      </c>
    </row>
    <row r="194" spans="1:17" s="428" customFormat="1" ht="22.15" customHeight="1" x14ac:dyDescent="0.25">
      <c r="A194" s="424" t="s">
        <v>1218</v>
      </c>
      <c r="B194" s="750">
        <v>40</v>
      </c>
      <c r="C194" s="289">
        <v>0.25</v>
      </c>
      <c r="D194" s="425">
        <v>3.4645999999999999</v>
      </c>
      <c r="E194" s="425">
        <f t="shared" si="71"/>
        <v>138.584</v>
      </c>
      <c r="F194" s="426">
        <v>0.2</v>
      </c>
      <c r="G194" s="425">
        <f t="shared" si="53"/>
        <v>27.72</v>
      </c>
      <c r="H194" s="425">
        <f t="shared" si="72"/>
        <v>6.68</v>
      </c>
      <c r="I194" s="427">
        <f t="shared" si="73"/>
        <v>34.4</v>
      </c>
      <c r="J194" s="756">
        <v>132.5</v>
      </c>
      <c r="K194" s="425">
        <v>0.83</v>
      </c>
      <c r="L194" s="425">
        <v>3.4645999999999999</v>
      </c>
      <c r="M194" s="425">
        <f t="shared" si="74"/>
        <v>459.05950000000001</v>
      </c>
      <c r="N194" s="426">
        <v>1</v>
      </c>
      <c r="O194" s="425">
        <f t="shared" si="68"/>
        <v>459.06</v>
      </c>
      <c r="P194" s="425">
        <f t="shared" si="69"/>
        <v>110.59</v>
      </c>
      <c r="Q194" s="427">
        <f t="shared" si="70"/>
        <v>569.65</v>
      </c>
    </row>
    <row r="195" spans="1:17" s="428" customFormat="1" ht="22.15" customHeight="1" x14ac:dyDescent="0.25">
      <c r="A195" s="424" t="s">
        <v>1218</v>
      </c>
      <c r="B195" s="750">
        <v>56</v>
      </c>
      <c r="C195" s="289">
        <v>0.35</v>
      </c>
      <c r="D195" s="425">
        <v>3.4645999999999999</v>
      </c>
      <c r="E195" s="425">
        <f t="shared" si="71"/>
        <v>194.01759999999999</v>
      </c>
      <c r="F195" s="426">
        <v>0.2</v>
      </c>
      <c r="G195" s="425">
        <f t="shared" si="53"/>
        <v>38.799999999999997</v>
      </c>
      <c r="H195" s="425">
        <f t="shared" si="72"/>
        <v>9.35</v>
      </c>
      <c r="I195" s="427">
        <f t="shared" si="73"/>
        <v>48.15</v>
      </c>
      <c r="J195" s="756">
        <v>129.5</v>
      </c>
      <c r="K195" s="425">
        <v>0.81</v>
      </c>
      <c r="L195" s="425">
        <v>3.4645999999999999</v>
      </c>
      <c r="M195" s="425">
        <f t="shared" si="74"/>
        <v>448.66570000000002</v>
      </c>
      <c r="N195" s="426">
        <v>1</v>
      </c>
      <c r="O195" s="425">
        <f t="shared" si="68"/>
        <v>448.67</v>
      </c>
      <c r="P195" s="425">
        <f t="shared" si="69"/>
        <v>108.08</v>
      </c>
      <c r="Q195" s="427">
        <f t="shared" si="70"/>
        <v>556.75</v>
      </c>
    </row>
    <row r="196" spans="1:17" s="428" customFormat="1" ht="22.15" customHeight="1" x14ac:dyDescent="0.25">
      <c r="A196" s="424" t="s">
        <v>1218</v>
      </c>
      <c r="B196" s="750"/>
      <c r="C196" s="289"/>
      <c r="D196" s="425"/>
      <c r="E196" s="425"/>
      <c r="F196" s="426"/>
      <c r="G196" s="425"/>
      <c r="H196" s="425"/>
      <c r="I196" s="427"/>
      <c r="J196" s="756">
        <v>119</v>
      </c>
      <c r="K196" s="425">
        <v>0.75</v>
      </c>
      <c r="L196" s="425">
        <v>3.4645999999999999</v>
      </c>
      <c r="M196" s="425">
        <f t="shared" si="74"/>
        <v>412.28739999999999</v>
      </c>
      <c r="N196" s="426">
        <v>1</v>
      </c>
      <c r="O196" s="425">
        <f t="shared" si="68"/>
        <v>412.29</v>
      </c>
      <c r="P196" s="425">
        <f t="shared" si="69"/>
        <v>99.32</v>
      </c>
      <c r="Q196" s="427">
        <f t="shared" si="70"/>
        <v>511.61</v>
      </c>
    </row>
    <row r="197" spans="1:17" s="428" customFormat="1" ht="22.15" customHeight="1" x14ac:dyDescent="0.25">
      <c r="A197" s="424" t="s">
        <v>1218</v>
      </c>
      <c r="B197" s="750">
        <v>40</v>
      </c>
      <c r="C197" s="289">
        <f t="shared" ref="C197:C207" si="75">B197/159</f>
        <v>0.25157232704402516</v>
      </c>
      <c r="D197" s="425">
        <v>578</v>
      </c>
      <c r="E197" s="425">
        <f>B197*D197/159</f>
        <v>145.40880503144655</v>
      </c>
      <c r="F197" s="426">
        <v>0.2</v>
      </c>
      <c r="G197" s="425">
        <f t="shared" si="53"/>
        <v>29.08</v>
      </c>
      <c r="H197" s="425">
        <f t="shared" si="72"/>
        <v>7.01</v>
      </c>
      <c r="I197" s="427">
        <f t="shared" si="73"/>
        <v>36.089999999999996</v>
      </c>
      <c r="J197" s="756">
        <v>151</v>
      </c>
      <c r="K197" s="425">
        <f t="shared" ref="K197:K207" si="76">J197/159</f>
        <v>0.94968553459119498</v>
      </c>
      <c r="L197" s="425">
        <v>578</v>
      </c>
      <c r="M197" s="425">
        <f>J197*L197/159</f>
        <v>548.9182389937107</v>
      </c>
      <c r="N197" s="426">
        <v>1</v>
      </c>
      <c r="O197" s="425">
        <f t="shared" si="68"/>
        <v>548.91999999999996</v>
      </c>
      <c r="P197" s="425">
        <f t="shared" si="69"/>
        <v>132.22999999999999</v>
      </c>
      <c r="Q197" s="427">
        <f t="shared" si="70"/>
        <v>681.15</v>
      </c>
    </row>
    <row r="198" spans="1:17" s="428" customFormat="1" ht="22.15" customHeight="1" x14ac:dyDescent="0.25">
      <c r="A198" s="424" t="s">
        <v>1218</v>
      </c>
      <c r="B198" s="750">
        <v>8</v>
      </c>
      <c r="C198" s="289">
        <f t="shared" si="75"/>
        <v>5.0314465408805034E-2</v>
      </c>
      <c r="D198" s="425">
        <v>578</v>
      </c>
      <c r="E198" s="425">
        <f t="shared" ref="E198:E207" si="77">B198*D198/159</f>
        <v>29.081761006289309</v>
      </c>
      <c r="F198" s="426">
        <v>0.2</v>
      </c>
      <c r="G198" s="425">
        <f t="shared" si="53"/>
        <v>5.82</v>
      </c>
      <c r="H198" s="425">
        <f t="shared" si="72"/>
        <v>1.4</v>
      </c>
      <c r="I198" s="427">
        <f t="shared" si="73"/>
        <v>7.2200000000000006</v>
      </c>
      <c r="J198" s="756">
        <v>24</v>
      </c>
      <c r="K198" s="425">
        <f t="shared" si="76"/>
        <v>0.15094339622641509</v>
      </c>
      <c r="L198" s="425">
        <v>578</v>
      </c>
      <c r="M198" s="425">
        <f t="shared" ref="M198:M207" si="78">J198*L198/159</f>
        <v>87.245283018867923</v>
      </c>
      <c r="N198" s="426">
        <v>1</v>
      </c>
      <c r="O198" s="425">
        <f t="shared" si="68"/>
        <v>87.25</v>
      </c>
      <c r="P198" s="425">
        <f t="shared" si="69"/>
        <v>21.02</v>
      </c>
      <c r="Q198" s="427">
        <f t="shared" si="70"/>
        <v>108.27</v>
      </c>
    </row>
    <row r="199" spans="1:17" s="428" customFormat="1" ht="22.15" customHeight="1" x14ac:dyDescent="0.25">
      <c r="A199" s="424" t="s">
        <v>1218</v>
      </c>
      <c r="B199" s="750">
        <v>45.5</v>
      </c>
      <c r="C199" s="289">
        <f t="shared" si="75"/>
        <v>0.28616352201257861</v>
      </c>
      <c r="D199" s="425">
        <v>578</v>
      </c>
      <c r="E199" s="425">
        <f t="shared" si="77"/>
        <v>165.40251572327045</v>
      </c>
      <c r="F199" s="426">
        <v>0.2</v>
      </c>
      <c r="G199" s="425">
        <f t="shared" si="53"/>
        <v>33.08</v>
      </c>
      <c r="H199" s="425">
        <f t="shared" si="72"/>
        <v>7.97</v>
      </c>
      <c r="I199" s="427">
        <f t="shared" si="73"/>
        <v>41.05</v>
      </c>
      <c r="J199" s="756">
        <v>142.5</v>
      </c>
      <c r="K199" s="425">
        <f t="shared" si="76"/>
        <v>0.89622641509433965</v>
      </c>
      <c r="L199" s="425">
        <v>578</v>
      </c>
      <c r="M199" s="425">
        <f t="shared" si="78"/>
        <v>518.01886792452831</v>
      </c>
      <c r="N199" s="426">
        <v>1</v>
      </c>
      <c r="O199" s="425">
        <f t="shared" si="68"/>
        <v>518.02</v>
      </c>
      <c r="P199" s="425">
        <f t="shared" si="69"/>
        <v>124.79</v>
      </c>
      <c r="Q199" s="427">
        <f t="shared" si="70"/>
        <v>642.80999999999995</v>
      </c>
    </row>
    <row r="200" spans="1:17" s="428" customFormat="1" ht="22.15" customHeight="1" x14ac:dyDescent="0.25">
      <c r="A200" s="424" t="s">
        <v>1218</v>
      </c>
      <c r="B200" s="750">
        <v>8</v>
      </c>
      <c r="C200" s="289">
        <f t="shared" si="75"/>
        <v>5.0314465408805034E-2</v>
      </c>
      <c r="D200" s="425">
        <v>578</v>
      </c>
      <c r="E200" s="425">
        <f t="shared" si="77"/>
        <v>29.081761006289309</v>
      </c>
      <c r="F200" s="426">
        <v>0.2</v>
      </c>
      <c r="G200" s="425">
        <f t="shared" si="53"/>
        <v>5.82</v>
      </c>
      <c r="H200" s="425">
        <f t="shared" si="72"/>
        <v>1.4</v>
      </c>
      <c r="I200" s="427">
        <f t="shared" si="73"/>
        <v>7.2200000000000006</v>
      </c>
      <c r="J200" s="756">
        <v>32</v>
      </c>
      <c r="K200" s="425">
        <f t="shared" si="76"/>
        <v>0.20125786163522014</v>
      </c>
      <c r="L200" s="425">
        <v>578</v>
      </c>
      <c r="M200" s="425">
        <f t="shared" si="78"/>
        <v>116.32704402515724</v>
      </c>
      <c r="N200" s="426">
        <v>1</v>
      </c>
      <c r="O200" s="425">
        <f t="shared" si="68"/>
        <v>116.33</v>
      </c>
      <c r="P200" s="425">
        <f t="shared" si="69"/>
        <v>28.02</v>
      </c>
      <c r="Q200" s="427">
        <f t="shared" si="70"/>
        <v>144.35</v>
      </c>
    </row>
    <row r="201" spans="1:17" s="428" customFormat="1" ht="22.15" customHeight="1" x14ac:dyDescent="0.25">
      <c r="A201" s="424" t="s">
        <v>1218</v>
      </c>
      <c r="B201" s="750">
        <v>47.5</v>
      </c>
      <c r="C201" s="289">
        <f t="shared" si="75"/>
        <v>0.29874213836477986</v>
      </c>
      <c r="D201" s="425">
        <v>578</v>
      </c>
      <c r="E201" s="425">
        <f t="shared" si="77"/>
        <v>172.67295597484278</v>
      </c>
      <c r="F201" s="426">
        <v>0.2</v>
      </c>
      <c r="G201" s="425">
        <f t="shared" si="53"/>
        <v>34.53</v>
      </c>
      <c r="H201" s="425">
        <f t="shared" si="72"/>
        <v>8.32</v>
      </c>
      <c r="I201" s="427">
        <f t="shared" si="73"/>
        <v>42.85</v>
      </c>
      <c r="J201" s="756">
        <v>143.5</v>
      </c>
      <c r="K201" s="425">
        <f t="shared" si="76"/>
        <v>0.90251572327044027</v>
      </c>
      <c r="L201" s="425">
        <v>578</v>
      </c>
      <c r="M201" s="425">
        <f t="shared" si="78"/>
        <v>521.6540880503145</v>
      </c>
      <c r="N201" s="426">
        <v>1</v>
      </c>
      <c r="O201" s="425">
        <f t="shared" si="68"/>
        <v>521.65</v>
      </c>
      <c r="P201" s="425">
        <f t="shared" si="69"/>
        <v>125.67</v>
      </c>
      <c r="Q201" s="427">
        <f t="shared" si="70"/>
        <v>647.31999999999994</v>
      </c>
    </row>
    <row r="202" spans="1:17" s="428" customFormat="1" ht="22.15" customHeight="1" x14ac:dyDescent="0.25">
      <c r="A202" s="424" t="s">
        <v>1218</v>
      </c>
      <c r="B202" s="750">
        <v>8</v>
      </c>
      <c r="C202" s="289">
        <f t="shared" si="75"/>
        <v>5.0314465408805034E-2</v>
      </c>
      <c r="D202" s="425">
        <v>578</v>
      </c>
      <c r="E202" s="425">
        <f t="shared" si="77"/>
        <v>29.081761006289309</v>
      </c>
      <c r="F202" s="426">
        <v>0.2</v>
      </c>
      <c r="G202" s="425">
        <f t="shared" si="53"/>
        <v>5.82</v>
      </c>
      <c r="H202" s="425">
        <f t="shared" si="72"/>
        <v>1.4</v>
      </c>
      <c r="I202" s="427">
        <f t="shared" si="73"/>
        <v>7.2200000000000006</v>
      </c>
      <c r="J202" s="756">
        <v>24</v>
      </c>
      <c r="K202" s="425">
        <f t="shared" si="76"/>
        <v>0.15094339622641509</v>
      </c>
      <c r="L202" s="425">
        <v>578</v>
      </c>
      <c r="M202" s="425">
        <f t="shared" si="78"/>
        <v>87.245283018867923</v>
      </c>
      <c r="N202" s="426">
        <v>1</v>
      </c>
      <c r="O202" s="425">
        <f t="shared" si="68"/>
        <v>87.25</v>
      </c>
      <c r="P202" s="425">
        <f t="shared" si="69"/>
        <v>21.02</v>
      </c>
      <c r="Q202" s="427">
        <f t="shared" si="70"/>
        <v>108.27</v>
      </c>
    </row>
    <row r="203" spans="1:17" s="428" customFormat="1" ht="22.15" customHeight="1" x14ac:dyDescent="0.25">
      <c r="A203" s="424" t="s">
        <v>1218</v>
      </c>
      <c r="B203" s="750">
        <v>8</v>
      </c>
      <c r="C203" s="289">
        <f t="shared" si="75"/>
        <v>5.0314465408805034E-2</v>
      </c>
      <c r="D203" s="425">
        <v>578</v>
      </c>
      <c r="E203" s="425">
        <f t="shared" si="77"/>
        <v>29.081761006289309</v>
      </c>
      <c r="F203" s="426">
        <v>0.2</v>
      </c>
      <c r="G203" s="425">
        <f t="shared" si="53"/>
        <v>5.82</v>
      </c>
      <c r="H203" s="425">
        <f t="shared" si="72"/>
        <v>1.4</v>
      </c>
      <c r="I203" s="427">
        <f t="shared" si="73"/>
        <v>7.2200000000000006</v>
      </c>
      <c r="J203" s="756">
        <v>32</v>
      </c>
      <c r="K203" s="425">
        <f t="shared" si="76"/>
        <v>0.20125786163522014</v>
      </c>
      <c r="L203" s="425">
        <v>578</v>
      </c>
      <c r="M203" s="425">
        <f t="shared" si="78"/>
        <v>116.32704402515724</v>
      </c>
      <c r="N203" s="426">
        <v>1</v>
      </c>
      <c r="O203" s="425">
        <f t="shared" si="68"/>
        <v>116.33</v>
      </c>
      <c r="P203" s="425">
        <f t="shared" si="69"/>
        <v>28.02</v>
      </c>
      <c r="Q203" s="427">
        <f t="shared" si="70"/>
        <v>144.35</v>
      </c>
    </row>
    <row r="204" spans="1:17" s="428" customFormat="1" ht="22.15" customHeight="1" x14ac:dyDescent="0.25">
      <c r="A204" s="424" t="s">
        <v>1218</v>
      </c>
      <c r="B204" s="750">
        <v>51</v>
      </c>
      <c r="C204" s="289">
        <f t="shared" si="75"/>
        <v>0.32075471698113206</v>
      </c>
      <c r="D204" s="425">
        <v>578</v>
      </c>
      <c r="E204" s="425">
        <f t="shared" si="77"/>
        <v>185.39622641509433</v>
      </c>
      <c r="F204" s="426">
        <v>0.2</v>
      </c>
      <c r="G204" s="425">
        <f t="shared" si="53"/>
        <v>37.08</v>
      </c>
      <c r="H204" s="425">
        <f t="shared" si="72"/>
        <v>8.93</v>
      </c>
      <c r="I204" s="427">
        <f t="shared" si="73"/>
        <v>46.01</v>
      </c>
      <c r="J204" s="756">
        <v>137.5</v>
      </c>
      <c r="K204" s="425">
        <f t="shared" si="76"/>
        <v>0.86477987421383651</v>
      </c>
      <c r="L204" s="425">
        <v>578</v>
      </c>
      <c r="M204" s="425">
        <f t="shared" si="78"/>
        <v>499.84276729559747</v>
      </c>
      <c r="N204" s="426">
        <v>1</v>
      </c>
      <c r="O204" s="425">
        <f t="shared" si="68"/>
        <v>499.84</v>
      </c>
      <c r="P204" s="425">
        <f t="shared" si="69"/>
        <v>120.41</v>
      </c>
      <c r="Q204" s="427">
        <f t="shared" si="70"/>
        <v>620.25</v>
      </c>
    </row>
    <row r="205" spans="1:17" s="428" customFormat="1" ht="22.15" customHeight="1" x14ac:dyDescent="0.25">
      <c r="A205" s="424" t="s">
        <v>1218</v>
      </c>
      <c r="B205" s="750">
        <v>40</v>
      </c>
      <c r="C205" s="289">
        <f t="shared" si="75"/>
        <v>0.25157232704402516</v>
      </c>
      <c r="D205" s="425">
        <v>578</v>
      </c>
      <c r="E205" s="425">
        <f t="shared" si="77"/>
        <v>145.40880503144655</v>
      </c>
      <c r="F205" s="426">
        <v>0.2</v>
      </c>
      <c r="G205" s="425">
        <f t="shared" si="53"/>
        <v>29.08</v>
      </c>
      <c r="H205" s="425">
        <f t="shared" si="72"/>
        <v>7.01</v>
      </c>
      <c r="I205" s="427">
        <f t="shared" si="73"/>
        <v>36.089999999999996</v>
      </c>
      <c r="J205" s="756">
        <v>92.5</v>
      </c>
      <c r="K205" s="425">
        <f t="shared" si="76"/>
        <v>0.58176100628930816</v>
      </c>
      <c r="L205" s="425">
        <v>578</v>
      </c>
      <c r="M205" s="425">
        <f t="shared" si="78"/>
        <v>336.25786163522014</v>
      </c>
      <c r="N205" s="426">
        <v>1</v>
      </c>
      <c r="O205" s="425">
        <f t="shared" si="68"/>
        <v>336.26</v>
      </c>
      <c r="P205" s="425">
        <f t="shared" si="69"/>
        <v>81.010000000000005</v>
      </c>
      <c r="Q205" s="427">
        <f t="shared" si="70"/>
        <v>417.27</v>
      </c>
    </row>
    <row r="206" spans="1:17" s="428" customFormat="1" ht="22.15" customHeight="1" x14ac:dyDescent="0.25">
      <c r="A206" s="424" t="s">
        <v>1218</v>
      </c>
      <c r="B206" s="750">
        <v>51.5</v>
      </c>
      <c r="C206" s="289">
        <f t="shared" si="75"/>
        <v>0.32389937106918237</v>
      </c>
      <c r="D206" s="425">
        <v>578</v>
      </c>
      <c r="E206" s="425">
        <f t="shared" si="77"/>
        <v>187.21383647798743</v>
      </c>
      <c r="F206" s="426">
        <v>0.2</v>
      </c>
      <c r="G206" s="425">
        <f t="shared" si="53"/>
        <v>37.44</v>
      </c>
      <c r="H206" s="425">
        <f t="shared" si="72"/>
        <v>9.02</v>
      </c>
      <c r="I206" s="427">
        <f t="shared" si="73"/>
        <v>46.459999999999994</v>
      </c>
      <c r="J206" s="756">
        <v>125.5</v>
      </c>
      <c r="K206" s="425">
        <f t="shared" si="76"/>
        <v>0.78930817610062898</v>
      </c>
      <c r="L206" s="425">
        <v>578</v>
      </c>
      <c r="M206" s="425">
        <f t="shared" si="78"/>
        <v>456.22012578616352</v>
      </c>
      <c r="N206" s="426">
        <v>1</v>
      </c>
      <c r="O206" s="425">
        <f t="shared" si="68"/>
        <v>456.22</v>
      </c>
      <c r="P206" s="425">
        <f t="shared" si="69"/>
        <v>109.9</v>
      </c>
      <c r="Q206" s="427">
        <f t="shared" si="70"/>
        <v>566.12</v>
      </c>
    </row>
    <row r="207" spans="1:17" s="428" customFormat="1" ht="22.15" customHeight="1" x14ac:dyDescent="0.25">
      <c r="A207" s="424" t="s">
        <v>1219</v>
      </c>
      <c r="B207" s="750">
        <v>42.5</v>
      </c>
      <c r="C207" s="289">
        <f t="shared" si="75"/>
        <v>0.26729559748427673</v>
      </c>
      <c r="D207" s="425">
        <v>830</v>
      </c>
      <c r="E207" s="425">
        <f t="shared" si="77"/>
        <v>221.85534591194968</v>
      </c>
      <c r="F207" s="426">
        <v>0.2</v>
      </c>
      <c r="G207" s="425">
        <f t="shared" si="53"/>
        <v>44.37</v>
      </c>
      <c r="H207" s="425">
        <f t="shared" si="72"/>
        <v>10.69</v>
      </c>
      <c r="I207" s="427">
        <f t="shared" si="73"/>
        <v>55.059999999999995</v>
      </c>
      <c r="J207" s="756">
        <v>75</v>
      </c>
      <c r="K207" s="425">
        <f t="shared" si="76"/>
        <v>0.47169811320754718</v>
      </c>
      <c r="L207" s="425">
        <v>830</v>
      </c>
      <c r="M207" s="425">
        <f t="shared" si="78"/>
        <v>391.50943396226415</v>
      </c>
      <c r="N207" s="426">
        <v>1</v>
      </c>
      <c r="O207" s="425">
        <f t="shared" si="68"/>
        <v>391.51</v>
      </c>
      <c r="P207" s="425">
        <f t="shared" si="69"/>
        <v>94.31</v>
      </c>
      <c r="Q207" s="427">
        <f t="shared" si="70"/>
        <v>485.82</v>
      </c>
    </row>
    <row r="208" spans="1:17" s="423" customFormat="1" ht="22.15" customHeight="1" x14ac:dyDescent="0.25">
      <c r="A208" s="416" t="s">
        <v>1220</v>
      </c>
      <c r="B208" s="748">
        <f>B209+B217</f>
        <v>129</v>
      </c>
      <c r="C208" s="744">
        <f>C209+C217</f>
        <v>0.81616352201257858</v>
      </c>
      <c r="D208" s="417"/>
      <c r="E208" s="417">
        <f>E209+E217</f>
        <v>852.93068427672961</v>
      </c>
      <c r="F208" s="431"/>
      <c r="G208" s="417">
        <f>G209+G217</f>
        <v>170.59000000000003</v>
      </c>
      <c r="H208" s="417">
        <f>H209+H217</f>
        <v>41.08</v>
      </c>
      <c r="I208" s="418">
        <f>I209+I217</f>
        <v>211.67000000000002</v>
      </c>
      <c r="J208" s="754">
        <f>J209+J217</f>
        <v>412.63300000000004</v>
      </c>
      <c r="K208" s="417">
        <f>K209+K217</f>
        <v>2.5920943396226415</v>
      </c>
      <c r="L208" s="417"/>
      <c r="M208" s="417">
        <f>M209+M217</f>
        <v>2732.8982374213838</v>
      </c>
      <c r="N208" s="431"/>
      <c r="O208" s="417">
        <f>O209+O217</f>
        <v>2732.9300000000003</v>
      </c>
      <c r="P208" s="417">
        <f>P209+P217</f>
        <v>658.32999999999993</v>
      </c>
      <c r="Q208" s="418">
        <f>Q209+Q217</f>
        <v>3391.26</v>
      </c>
    </row>
    <row r="209" spans="1:17" s="423" customFormat="1" ht="22.15" customHeight="1" x14ac:dyDescent="0.25">
      <c r="A209" s="430" t="s">
        <v>10</v>
      </c>
      <c r="B209" s="751">
        <f>SUM(B210:B216)</f>
        <v>49</v>
      </c>
      <c r="C209" s="746">
        <f>SUM(C210:C216)</f>
        <v>0.31301886792452827</v>
      </c>
      <c r="D209" s="421"/>
      <c r="E209" s="421">
        <f>SUM(E210:E216)</f>
        <v>390.41496100628933</v>
      </c>
      <c r="F209" s="432"/>
      <c r="G209" s="421">
        <f>SUM(G210:G216)</f>
        <v>78.09</v>
      </c>
      <c r="H209" s="421">
        <f>SUM(H210:H216)</f>
        <v>18.8</v>
      </c>
      <c r="I209" s="429">
        <f>SUM(I210:I216)</f>
        <v>96.890000000000015</v>
      </c>
      <c r="J209" s="757">
        <f>SUM(J210:J216)</f>
        <v>174.63300000000001</v>
      </c>
      <c r="K209" s="421">
        <f>SUM(K210:K216)</f>
        <v>1.0952389937106919</v>
      </c>
      <c r="L209" s="421"/>
      <c r="M209" s="421">
        <f>SUM(M210:M216)</f>
        <v>1356.9139606918241</v>
      </c>
      <c r="N209" s="432"/>
      <c r="O209" s="421">
        <f>SUM(O210:O216)</f>
        <v>1356.92</v>
      </c>
      <c r="P209" s="421">
        <f>SUM(P210:P216)</f>
        <v>326.88</v>
      </c>
      <c r="Q209" s="429">
        <f>SUM(Q210:Q216)</f>
        <v>1683.8</v>
      </c>
    </row>
    <row r="210" spans="1:17" s="428" customFormat="1" ht="22.15" customHeight="1" x14ac:dyDescent="0.25">
      <c r="A210" s="424" t="s">
        <v>1221</v>
      </c>
      <c r="B210" s="750">
        <v>4</v>
      </c>
      <c r="C210" s="289">
        <v>0.03</v>
      </c>
      <c r="D210" s="425">
        <v>6.8333000000000004</v>
      </c>
      <c r="E210" s="425">
        <f>B210*D210</f>
        <v>27.333200000000001</v>
      </c>
      <c r="F210" s="426">
        <v>0.2</v>
      </c>
      <c r="G210" s="425">
        <f t="shared" ref="G210:G225" si="79">ROUND(E210*F210,2)</f>
        <v>5.47</v>
      </c>
      <c r="H210" s="425">
        <f t="shared" ref="H210:H216" si="80">ROUND(G210*0.2409,2)</f>
        <v>1.32</v>
      </c>
      <c r="I210" s="427">
        <f t="shared" ref="I210:I216" si="81">G210+H210</f>
        <v>6.79</v>
      </c>
      <c r="J210" s="756">
        <v>23.75</v>
      </c>
      <c r="K210" s="425">
        <v>0.15</v>
      </c>
      <c r="L210" s="425">
        <v>6.8333000000000004</v>
      </c>
      <c r="M210" s="425">
        <f>J210*L210</f>
        <v>162.290875</v>
      </c>
      <c r="N210" s="426">
        <v>1</v>
      </c>
      <c r="O210" s="425">
        <f t="shared" ref="O210:O216" si="82">ROUND(M210*N210,2)</f>
        <v>162.29</v>
      </c>
      <c r="P210" s="425">
        <f t="shared" ref="P210:P216" si="83">ROUND(O210*0.2409,2)</f>
        <v>39.1</v>
      </c>
      <c r="Q210" s="427">
        <f t="shared" ref="Q210:Q216" si="84">O210+P210</f>
        <v>201.39</v>
      </c>
    </row>
    <row r="211" spans="1:17" s="428" customFormat="1" ht="22.15" customHeight="1" x14ac:dyDescent="0.25">
      <c r="A211" s="424" t="s">
        <v>1222</v>
      </c>
      <c r="B211" s="750"/>
      <c r="C211" s="289"/>
      <c r="D211" s="425"/>
      <c r="E211" s="425"/>
      <c r="F211" s="426"/>
      <c r="G211" s="425"/>
      <c r="H211" s="425"/>
      <c r="I211" s="427"/>
      <c r="J211" s="756">
        <v>38.75</v>
      </c>
      <c r="K211" s="425">
        <v>0.24</v>
      </c>
      <c r="L211" s="425">
        <v>7.6245000000000003</v>
      </c>
      <c r="M211" s="425">
        <f t="shared" ref="M211" si="85">J211*L211</f>
        <v>295.44937500000003</v>
      </c>
      <c r="N211" s="426">
        <v>1</v>
      </c>
      <c r="O211" s="425">
        <f t="shared" si="82"/>
        <v>295.45</v>
      </c>
      <c r="P211" s="425">
        <f t="shared" si="83"/>
        <v>71.17</v>
      </c>
      <c r="Q211" s="427">
        <f t="shared" si="84"/>
        <v>366.62</v>
      </c>
    </row>
    <row r="212" spans="1:17" s="428" customFormat="1" ht="22.15" customHeight="1" x14ac:dyDescent="0.25">
      <c r="A212" s="424" t="s">
        <v>1222</v>
      </c>
      <c r="B212" s="750">
        <v>10</v>
      </c>
      <c r="C212" s="289">
        <f t="shared" ref="C212:C216" si="86">B212/159</f>
        <v>6.2893081761006289E-2</v>
      </c>
      <c r="D212" s="425">
        <v>1272</v>
      </c>
      <c r="E212" s="425">
        <f>B212*D212/159</f>
        <v>80</v>
      </c>
      <c r="F212" s="426">
        <v>0.2</v>
      </c>
      <c r="G212" s="425">
        <f t="shared" si="79"/>
        <v>16</v>
      </c>
      <c r="H212" s="425">
        <f t="shared" si="80"/>
        <v>3.85</v>
      </c>
      <c r="I212" s="427">
        <f t="shared" si="81"/>
        <v>19.850000000000001</v>
      </c>
      <c r="J212" s="756">
        <v>29.75</v>
      </c>
      <c r="K212" s="425">
        <f t="shared" ref="K212:K216" si="87">J212/159</f>
        <v>0.1871069182389937</v>
      </c>
      <c r="L212" s="425">
        <v>1272</v>
      </c>
      <c r="M212" s="425">
        <f>J212*L212/159</f>
        <v>238</v>
      </c>
      <c r="N212" s="426">
        <v>1</v>
      </c>
      <c r="O212" s="425">
        <f t="shared" si="82"/>
        <v>238</v>
      </c>
      <c r="P212" s="425">
        <f t="shared" si="83"/>
        <v>57.33</v>
      </c>
      <c r="Q212" s="427">
        <f t="shared" si="84"/>
        <v>295.33</v>
      </c>
    </row>
    <row r="213" spans="1:17" s="428" customFormat="1" ht="22.15" customHeight="1" x14ac:dyDescent="0.25">
      <c r="A213" s="424" t="s">
        <v>1222</v>
      </c>
      <c r="B213" s="750">
        <v>10</v>
      </c>
      <c r="C213" s="289">
        <f t="shared" si="86"/>
        <v>6.2893081761006289E-2</v>
      </c>
      <c r="D213" s="425">
        <v>1272</v>
      </c>
      <c r="E213" s="425">
        <f t="shared" ref="E213:E225" si="88">B213*D213/159</f>
        <v>80</v>
      </c>
      <c r="F213" s="426">
        <v>0.2</v>
      </c>
      <c r="G213" s="425">
        <f t="shared" si="79"/>
        <v>16</v>
      </c>
      <c r="H213" s="425">
        <f t="shared" si="80"/>
        <v>3.85</v>
      </c>
      <c r="I213" s="427">
        <f t="shared" si="81"/>
        <v>19.850000000000001</v>
      </c>
      <c r="J213" s="756">
        <v>29.75</v>
      </c>
      <c r="K213" s="425">
        <f t="shared" si="87"/>
        <v>0.1871069182389937</v>
      </c>
      <c r="L213" s="425">
        <v>1272</v>
      </c>
      <c r="M213" s="425">
        <f t="shared" ref="M213:M216" si="89">J213*L213/159</f>
        <v>238</v>
      </c>
      <c r="N213" s="426">
        <v>1</v>
      </c>
      <c r="O213" s="425">
        <f t="shared" si="82"/>
        <v>238</v>
      </c>
      <c r="P213" s="425">
        <f t="shared" si="83"/>
        <v>57.33</v>
      </c>
      <c r="Q213" s="427">
        <f t="shared" si="84"/>
        <v>295.33</v>
      </c>
    </row>
    <row r="214" spans="1:17" s="428" customFormat="1" ht="25.9" customHeight="1" x14ac:dyDescent="0.25">
      <c r="A214" s="424" t="s">
        <v>1223</v>
      </c>
      <c r="B214" s="750">
        <v>10</v>
      </c>
      <c r="C214" s="289">
        <f t="shared" si="86"/>
        <v>6.2893081761006289E-2</v>
      </c>
      <c r="D214" s="425">
        <v>1387</v>
      </c>
      <c r="E214" s="425">
        <f t="shared" si="88"/>
        <v>87.232704402515722</v>
      </c>
      <c r="F214" s="426">
        <v>0.2</v>
      </c>
      <c r="G214" s="425">
        <f t="shared" si="79"/>
        <v>17.45</v>
      </c>
      <c r="H214" s="425">
        <f t="shared" si="80"/>
        <v>4.2</v>
      </c>
      <c r="I214" s="427">
        <f t="shared" si="81"/>
        <v>21.65</v>
      </c>
      <c r="J214" s="756">
        <v>20</v>
      </c>
      <c r="K214" s="425">
        <f t="shared" si="87"/>
        <v>0.12578616352201258</v>
      </c>
      <c r="L214" s="425">
        <v>1387</v>
      </c>
      <c r="M214" s="425">
        <f t="shared" si="89"/>
        <v>174.46540880503144</v>
      </c>
      <c r="N214" s="426">
        <v>1</v>
      </c>
      <c r="O214" s="425">
        <f t="shared" si="82"/>
        <v>174.47</v>
      </c>
      <c r="P214" s="425">
        <f t="shared" si="83"/>
        <v>42.03</v>
      </c>
      <c r="Q214" s="427">
        <f t="shared" si="84"/>
        <v>216.5</v>
      </c>
    </row>
    <row r="215" spans="1:17" s="428" customFormat="1" ht="22.15" customHeight="1" x14ac:dyDescent="0.25">
      <c r="A215" s="424" t="s">
        <v>1216</v>
      </c>
      <c r="B215" s="750">
        <v>5</v>
      </c>
      <c r="C215" s="289">
        <f t="shared" si="86"/>
        <v>3.1446540880503145E-2</v>
      </c>
      <c r="D215" s="425">
        <v>1140</v>
      </c>
      <c r="E215" s="425">
        <f t="shared" si="88"/>
        <v>35.849056603773583</v>
      </c>
      <c r="F215" s="426">
        <v>0.2</v>
      </c>
      <c r="G215" s="425">
        <f t="shared" si="79"/>
        <v>7.17</v>
      </c>
      <c r="H215" s="425">
        <f t="shared" si="80"/>
        <v>1.73</v>
      </c>
      <c r="I215" s="427">
        <f t="shared" si="81"/>
        <v>8.9</v>
      </c>
      <c r="J215" s="756">
        <v>14.882999999999999</v>
      </c>
      <c r="K215" s="425">
        <f t="shared" si="87"/>
        <v>9.3603773584905653E-2</v>
      </c>
      <c r="L215" s="425">
        <v>1140</v>
      </c>
      <c r="M215" s="425">
        <f t="shared" si="89"/>
        <v>106.70830188679244</v>
      </c>
      <c r="N215" s="426">
        <v>1</v>
      </c>
      <c r="O215" s="425">
        <f t="shared" si="82"/>
        <v>106.71</v>
      </c>
      <c r="P215" s="425">
        <f t="shared" si="83"/>
        <v>25.71</v>
      </c>
      <c r="Q215" s="427">
        <f t="shared" si="84"/>
        <v>132.41999999999999</v>
      </c>
    </row>
    <row r="216" spans="1:17" s="428" customFormat="1" ht="22.15" customHeight="1" x14ac:dyDescent="0.25">
      <c r="A216" s="424" t="s">
        <v>1213</v>
      </c>
      <c r="B216" s="750">
        <v>10</v>
      </c>
      <c r="C216" s="289">
        <f t="shared" si="86"/>
        <v>6.2893081761006289E-2</v>
      </c>
      <c r="D216" s="425">
        <v>1272</v>
      </c>
      <c r="E216" s="425">
        <f t="shared" si="88"/>
        <v>80</v>
      </c>
      <c r="F216" s="426">
        <v>0.2</v>
      </c>
      <c r="G216" s="425">
        <f t="shared" si="79"/>
        <v>16</v>
      </c>
      <c r="H216" s="425">
        <f t="shared" si="80"/>
        <v>3.85</v>
      </c>
      <c r="I216" s="427">
        <f t="shared" si="81"/>
        <v>19.850000000000001</v>
      </c>
      <c r="J216" s="756">
        <v>17.75</v>
      </c>
      <c r="K216" s="425">
        <f t="shared" si="87"/>
        <v>0.11163522012578617</v>
      </c>
      <c r="L216" s="425">
        <v>1272</v>
      </c>
      <c r="M216" s="425">
        <f t="shared" si="89"/>
        <v>142</v>
      </c>
      <c r="N216" s="426">
        <v>1</v>
      </c>
      <c r="O216" s="425">
        <f t="shared" si="82"/>
        <v>142</v>
      </c>
      <c r="P216" s="425">
        <f t="shared" si="83"/>
        <v>34.21</v>
      </c>
      <c r="Q216" s="427">
        <f t="shared" si="84"/>
        <v>176.21</v>
      </c>
    </row>
    <row r="217" spans="1:17" s="428" customFormat="1" ht="43.15" customHeight="1" x14ac:dyDescent="0.25">
      <c r="A217" s="430" t="s">
        <v>10</v>
      </c>
      <c r="B217" s="751">
        <f>SUM(B218:B225)</f>
        <v>80</v>
      </c>
      <c r="C217" s="746">
        <f>SUM(C218:C225)</f>
        <v>0.50314465408805031</v>
      </c>
      <c r="D217" s="421"/>
      <c r="E217" s="421">
        <f>SUM(E218:E225)</f>
        <v>462.51572327044022</v>
      </c>
      <c r="F217" s="432"/>
      <c r="G217" s="421">
        <f>SUM(G218:G225)</f>
        <v>92.500000000000028</v>
      </c>
      <c r="H217" s="421">
        <f>SUM(H218:H225)</f>
        <v>22.28</v>
      </c>
      <c r="I217" s="429">
        <f>SUM(I218:I225)</f>
        <v>114.78</v>
      </c>
      <c r="J217" s="757">
        <f>SUM(J218:J225)</f>
        <v>238</v>
      </c>
      <c r="K217" s="421">
        <f>SUM(K218:K225)</f>
        <v>1.4968553459119496</v>
      </c>
      <c r="L217" s="421"/>
      <c r="M217" s="421">
        <f>SUM(M218:M225)</f>
        <v>1375.9842767295595</v>
      </c>
      <c r="N217" s="432"/>
      <c r="O217" s="421">
        <f>SUM(O218:O225)</f>
        <v>1376.0100000000002</v>
      </c>
      <c r="P217" s="421">
        <f>SUM(P218:P225)</f>
        <v>331.45</v>
      </c>
      <c r="Q217" s="429">
        <f>SUM(Q218:Q225)</f>
        <v>1707.4600000000003</v>
      </c>
    </row>
    <row r="218" spans="1:17" s="428" customFormat="1" ht="22.15" customHeight="1" x14ac:dyDescent="0.25">
      <c r="A218" s="424" t="s">
        <v>695</v>
      </c>
      <c r="B218" s="750">
        <v>10</v>
      </c>
      <c r="C218" s="289">
        <f t="shared" ref="C218:C225" si="90">B218/159</f>
        <v>6.2893081761006289E-2</v>
      </c>
      <c r="D218" s="425">
        <v>837</v>
      </c>
      <c r="E218" s="425">
        <f t="shared" si="88"/>
        <v>52.641509433962263</v>
      </c>
      <c r="F218" s="426">
        <v>0.2</v>
      </c>
      <c r="G218" s="425">
        <f t="shared" si="79"/>
        <v>10.53</v>
      </c>
      <c r="H218" s="425">
        <f t="shared" ref="H218:H225" si="91">ROUND(G218*0.2409,2)</f>
        <v>2.54</v>
      </c>
      <c r="I218" s="427">
        <f t="shared" ref="I218:I225" si="92">G218+H218</f>
        <v>13.07</v>
      </c>
      <c r="J218" s="756">
        <v>29.75</v>
      </c>
      <c r="K218" s="425">
        <f t="shared" ref="K218:K225" si="93">J218/159</f>
        <v>0.1871069182389937</v>
      </c>
      <c r="L218" s="425">
        <v>837</v>
      </c>
      <c r="M218" s="425">
        <f t="shared" ref="M218:M225" si="94">J218*L218/159</f>
        <v>156.60849056603774</v>
      </c>
      <c r="N218" s="426">
        <v>1</v>
      </c>
      <c r="O218" s="425">
        <f t="shared" ref="O218:O225" si="95">ROUND(M218*N218,2)</f>
        <v>156.61000000000001</v>
      </c>
      <c r="P218" s="425">
        <f t="shared" ref="P218:P225" si="96">ROUND(O218*0.2409,2)</f>
        <v>37.729999999999997</v>
      </c>
      <c r="Q218" s="427">
        <f t="shared" ref="Q218:Q225" si="97">O218+P218</f>
        <v>194.34</v>
      </c>
    </row>
    <row r="219" spans="1:17" s="428" customFormat="1" ht="22.15" customHeight="1" x14ac:dyDescent="0.25">
      <c r="A219" s="424" t="s">
        <v>695</v>
      </c>
      <c r="B219" s="750">
        <v>10</v>
      </c>
      <c r="C219" s="289">
        <f t="shared" si="90"/>
        <v>6.2893081761006289E-2</v>
      </c>
      <c r="D219" s="425">
        <v>931</v>
      </c>
      <c r="E219" s="425">
        <f t="shared" si="88"/>
        <v>58.553459119496857</v>
      </c>
      <c r="F219" s="426">
        <v>0.2</v>
      </c>
      <c r="G219" s="425">
        <f t="shared" si="79"/>
        <v>11.71</v>
      </c>
      <c r="H219" s="425">
        <f t="shared" si="91"/>
        <v>2.82</v>
      </c>
      <c r="I219" s="427">
        <f t="shared" si="92"/>
        <v>14.530000000000001</v>
      </c>
      <c r="J219" s="756">
        <v>29.75</v>
      </c>
      <c r="K219" s="425">
        <f t="shared" si="93"/>
        <v>0.1871069182389937</v>
      </c>
      <c r="L219" s="425">
        <v>931</v>
      </c>
      <c r="M219" s="425">
        <f t="shared" si="94"/>
        <v>174.19654088050314</v>
      </c>
      <c r="N219" s="426">
        <v>1</v>
      </c>
      <c r="O219" s="425">
        <f t="shared" si="95"/>
        <v>174.2</v>
      </c>
      <c r="P219" s="425">
        <f t="shared" si="96"/>
        <v>41.96</v>
      </c>
      <c r="Q219" s="427">
        <f t="shared" si="97"/>
        <v>216.16</v>
      </c>
    </row>
    <row r="220" spans="1:17" s="428" customFormat="1" ht="22.15" customHeight="1" x14ac:dyDescent="0.25">
      <c r="A220" s="424" t="s">
        <v>695</v>
      </c>
      <c r="B220" s="750">
        <v>10</v>
      </c>
      <c r="C220" s="289">
        <f t="shared" si="90"/>
        <v>6.2893081761006289E-2</v>
      </c>
      <c r="D220" s="425">
        <v>931</v>
      </c>
      <c r="E220" s="425">
        <f t="shared" si="88"/>
        <v>58.553459119496857</v>
      </c>
      <c r="F220" s="426">
        <v>0.2</v>
      </c>
      <c r="G220" s="425">
        <f t="shared" si="79"/>
        <v>11.71</v>
      </c>
      <c r="H220" s="425">
        <f t="shared" si="91"/>
        <v>2.82</v>
      </c>
      <c r="I220" s="427">
        <f t="shared" si="92"/>
        <v>14.530000000000001</v>
      </c>
      <c r="J220" s="756">
        <v>29.75</v>
      </c>
      <c r="K220" s="425">
        <f t="shared" si="93"/>
        <v>0.1871069182389937</v>
      </c>
      <c r="L220" s="425">
        <v>931</v>
      </c>
      <c r="M220" s="425">
        <f t="shared" si="94"/>
        <v>174.19654088050314</v>
      </c>
      <c r="N220" s="426">
        <v>1</v>
      </c>
      <c r="O220" s="425">
        <f t="shared" si="95"/>
        <v>174.2</v>
      </c>
      <c r="P220" s="425">
        <f t="shared" si="96"/>
        <v>41.96</v>
      </c>
      <c r="Q220" s="427">
        <f t="shared" si="97"/>
        <v>216.16</v>
      </c>
    </row>
    <row r="221" spans="1:17" s="428" customFormat="1" ht="22.15" customHeight="1" x14ac:dyDescent="0.25">
      <c r="A221" s="424" t="s">
        <v>695</v>
      </c>
      <c r="B221" s="750">
        <v>10</v>
      </c>
      <c r="C221" s="289">
        <f t="shared" si="90"/>
        <v>6.2893081761006289E-2</v>
      </c>
      <c r="D221" s="425">
        <v>931</v>
      </c>
      <c r="E221" s="425">
        <f t="shared" si="88"/>
        <v>58.553459119496857</v>
      </c>
      <c r="F221" s="426">
        <v>0.2</v>
      </c>
      <c r="G221" s="425">
        <f t="shared" si="79"/>
        <v>11.71</v>
      </c>
      <c r="H221" s="425">
        <f t="shared" si="91"/>
        <v>2.82</v>
      </c>
      <c r="I221" s="427">
        <f t="shared" si="92"/>
        <v>14.530000000000001</v>
      </c>
      <c r="J221" s="756">
        <v>29.75</v>
      </c>
      <c r="K221" s="425">
        <f t="shared" si="93"/>
        <v>0.1871069182389937</v>
      </c>
      <c r="L221" s="425">
        <v>931</v>
      </c>
      <c r="M221" s="425">
        <f t="shared" si="94"/>
        <v>174.19654088050314</v>
      </c>
      <c r="N221" s="426">
        <v>1</v>
      </c>
      <c r="O221" s="425">
        <f t="shared" si="95"/>
        <v>174.2</v>
      </c>
      <c r="P221" s="425">
        <f t="shared" si="96"/>
        <v>41.96</v>
      </c>
      <c r="Q221" s="427">
        <f t="shared" si="97"/>
        <v>216.16</v>
      </c>
    </row>
    <row r="222" spans="1:17" s="428" customFormat="1" ht="22.15" customHeight="1" x14ac:dyDescent="0.25">
      <c r="A222" s="424" t="s">
        <v>695</v>
      </c>
      <c r="B222" s="750">
        <v>10</v>
      </c>
      <c r="C222" s="289">
        <f t="shared" si="90"/>
        <v>6.2893081761006289E-2</v>
      </c>
      <c r="D222" s="425">
        <v>931</v>
      </c>
      <c r="E222" s="425">
        <f t="shared" si="88"/>
        <v>58.553459119496857</v>
      </c>
      <c r="F222" s="426">
        <v>0.2</v>
      </c>
      <c r="G222" s="425">
        <f t="shared" si="79"/>
        <v>11.71</v>
      </c>
      <c r="H222" s="425">
        <f t="shared" si="91"/>
        <v>2.82</v>
      </c>
      <c r="I222" s="427">
        <f t="shared" si="92"/>
        <v>14.530000000000001</v>
      </c>
      <c r="J222" s="756">
        <v>29.75</v>
      </c>
      <c r="K222" s="425">
        <f t="shared" si="93"/>
        <v>0.1871069182389937</v>
      </c>
      <c r="L222" s="425">
        <v>931</v>
      </c>
      <c r="M222" s="425">
        <f t="shared" si="94"/>
        <v>174.19654088050314</v>
      </c>
      <c r="N222" s="426">
        <v>1</v>
      </c>
      <c r="O222" s="425">
        <f t="shared" si="95"/>
        <v>174.2</v>
      </c>
      <c r="P222" s="425">
        <f t="shared" si="96"/>
        <v>41.96</v>
      </c>
      <c r="Q222" s="427">
        <f t="shared" si="97"/>
        <v>216.16</v>
      </c>
    </row>
    <row r="223" spans="1:17" s="428" customFormat="1" ht="22.15" customHeight="1" x14ac:dyDescent="0.25">
      <c r="A223" s="424" t="s">
        <v>695</v>
      </c>
      <c r="B223" s="750">
        <v>10</v>
      </c>
      <c r="C223" s="289">
        <f t="shared" si="90"/>
        <v>6.2893081761006289E-2</v>
      </c>
      <c r="D223" s="425">
        <v>931</v>
      </c>
      <c r="E223" s="425">
        <f t="shared" si="88"/>
        <v>58.553459119496857</v>
      </c>
      <c r="F223" s="426">
        <v>0.2</v>
      </c>
      <c r="G223" s="425">
        <f t="shared" si="79"/>
        <v>11.71</v>
      </c>
      <c r="H223" s="425">
        <f t="shared" si="91"/>
        <v>2.82</v>
      </c>
      <c r="I223" s="427">
        <f t="shared" si="92"/>
        <v>14.530000000000001</v>
      </c>
      <c r="J223" s="756">
        <v>29.75</v>
      </c>
      <c r="K223" s="425">
        <f t="shared" si="93"/>
        <v>0.1871069182389937</v>
      </c>
      <c r="L223" s="425">
        <v>931</v>
      </c>
      <c r="M223" s="425">
        <f t="shared" si="94"/>
        <v>174.19654088050314</v>
      </c>
      <c r="N223" s="426">
        <v>1</v>
      </c>
      <c r="O223" s="425">
        <f t="shared" si="95"/>
        <v>174.2</v>
      </c>
      <c r="P223" s="425">
        <f t="shared" si="96"/>
        <v>41.96</v>
      </c>
      <c r="Q223" s="427">
        <f t="shared" si="97"/>
        <v>216.16</v>
      </c>
    </row>
    <row r="224" spans="1:17" s="428" customFormat="1" ht="22.15" customHeight="1" x14ac:dyDescent="0.25">
      <c r="A224" s="424" t="s">
        <v>695</v>
      </c>
      <c r="B224" s="750">
        <v>10</v>
      </c>
      <c r="C224" s="289">
        <f t="shared" si="90"/>
        <v>6.2893081761006289E-2</v>
      </c>
      <c r="D224" s="425">
        <v>931</v>
      </c>
      <c r="E224" s="425">
        <f t="shared" si="88"/>
        <v>58.553459119496857</v>
      </c>
      <c r="F224" s="426">
        <v>0.2</v>
      </c>
      <c r="G224" s="425">
        <f t="shared" si="79"/>
        <v>11.71</v>
      </c>
      <c r="H224" s="425">
        <f t="shared" si="91"/>
        <v>2.82</v>
      </c>
      <c r="I224" s="427">
        <f t="shared" si="92"/>
        <v>14.530000000000001</v>
      </c>
      <c r="J224" s="756">
        <v>29.75</v>
      </c>
      <c r="K224" s="425">
        <f t="shared" si="93"/>
        <v>0.1871069182389937</v>
      </c>
      <c r="L224" s="425">
        <v>931</v>
      </c>
      <c r="M224" s="425">
        <f t="shared" si="94"/>
        <v>174.19654088050314</v>
      </c>
      <c r="N224" s="426">
        <v>1</v>
      </c>
      <c r="O224" s="425">
        <f t="shared" si="95"/>
        <v>174.2</v>
      </c>
      <c r="P224" s="425">
        <f t="shared" si="96"/>
        <v>41.96</v>
      </c>
      <c r="Q224" s="427">
        <f t="shared" si="97"/>
        <v>216.16</v>
      </c>
    </row>
    <row r="225" spans="1:17" s="428" customFormat="1" ht="22.15" customHeight="1" x14ac:dyDescent="0.25">
      <c r="A225" s="424" t="s">
        <v>695</v>
      </c>
      <c r="B225" s="750">
        <v>10</v>
      </c>
      <c r="C225" s="289">
        <f t="shared" si="90"/>
        <v>6.2893081761006289E-2</v>
      </c>
      <c r="D225" s="425">
        <v>931</v>
      </c>
      <c r="E225" s="425">
        <f t="shared" si="88"/>
        <v>58.553459119496857</v>
      </c>
      <c r="F225" s="426">
        <v>0.2</v>
      </c>
      <c r="G225" s="425">
        <f t="shared" si="79"/>
        <v>11.71</v>
      </c>
      <c r="H225" s="425">
        <f t="shared" si="91"/>
        <v>2.82</v>
      </c>
      <c r="I225" s="427">
        <f t="shared" si="92"/>
        <v>14.530000000000001</v>
      </c>
      <c r="J225" s="756">
        <v>29.75</v>
      </c>
      <c r="K225" s="425">
        <f t="shared" si="93"/>
        <v>0.1871069182389937</v>
      </c>
      <c r="L225" s="425">
        <v>931</v>
      </c>
      <c r="M225" s="425">
        <f t="shared" si="94"/>
        <v>174.19654088050314</v>
      </c>
      <c r="N225" s="426">
        <v>1</v>
      </c>
      <c r="O225" s="425">
        <f t="shared" si="95"/>
        <v>174.2</v>
      </c>
      <c r="P225" s="425">
        <f t="shared" si="96"/>
        <v>41.96</v>
      </c>
      <c r="Q225" s="427">
        <f t="shared" si="97"/>
        <v>216.16</v>
      </c>
    </row>
    <row r="226" spans="1:17" s="428" customFormat="1" ht="22.15" customHeight="1" x14ac:dyDescent="0.25">
      <c r="A226" s="416" t="s">
        <v>1224</v>
      </c>
      <c r="B226" s="748">
        <f>B227+B232</f>
        <v>117.5</v>
      </c>
      <c r="C226" s="744">
        <f>C227+C232</f>
        <v>0.73899371069182385</v>
      </c>
      <c r="D226" s="417"/>
      <c r="E226" s="417"/>
      <c r="F226" s="417"/>
      <c r="G226" s="417">
        <f>G227+G232</f>
        <v>156.20000000000005</v>
      </c>
      <c r="H226" s="417">
        <f>H227+H232</f>
        <v>37.61</v>
      </c>
      <c r="I226" s="418">
        <f>I227+I232</f>
        <v>193.81</v>
      </c>
      <c r="J226" s="754">
        <f>J227+J232</f>
        <v>385.75</v>
      </c>
      <c r="K226" s="417">
        <f>K227+K232</f>
        <v>2.4261006289308176</v>
      </c>
      <c r="L226" s="417"/>
      <c r="M226" s="417">
        <f>M227+M232</f>
        <v>2535.4308176100631</v>
      </c>
      <c r="N226" s="417"/>
      <c r="O226" s="417">
        <f>O227+O232</f>
        <v>2535.46</v>
      </c>
      <c r="P226" s="417">
        <f>P227+P232</f>
        <v>610.74</v>
      </c>
      <c r="Q226" s="418">
        <f>Q227+Q232</f>
        <v>3146.2</v>
      </c>
    </row>
    <row r="227" spans="1:17" s="428" customFormat="1" ht="36" customHeight="1" x14ac:dyDescent="0.25">
      <c r="A227" s="430" t="s">
        <v>11</v>
      </c>
      <c r="B227" s="751">
        <f>SUM(B228:B231)</f>
        <v>40</v>
      </c>
      <c r="C227" s="746">
        <f>SUM(C228:C231)</f>
        <v>0.25157232704402516</v>
      </c>
      <c r="D227" s="421"/>
      <c r="E227" s="421"/>
      <c r="F227" s="432"/>
      <c r="G227" s="421">
        <f>SUM(G228:G231)</f>
        <v>65.45</v>
      </c>
      <c r="H227" s="421">
        <f>SUM(H228:H231)</f>
        <v>15.75</v>
      </c>
      <c r="I227" s="429">
        <f>SUM(I228:I231)</f>
        <v>81.2</v>
      </c>
      <c r="J227" s="757">
        <f>SUM(J228:J231)</f>
        <v>119</v>
      </c>
      <c r="K227" s="421">
        <f>SUM(K228:K231)</f>
        <v>0.74842767295597479</v>
      </c>
      <c r="L227" s="421"/>
      <c r="M227" s="421">
        <f>SUM(M228:M231)</f>
        <v>973.51729559748424</v>
      </c>
      <c r="N227" s="432"/>
      <c r="O227" s="421">
        <f>SUM(O228:O231)</f>
        <v>973.52</v>
      </c>
      <c r="P227" s="421">
        <f>SUM(P228:P231)</f>
        <v>234.51</v>
      </c>
      <c r="Q227" s="429">
        <f>SUM(Q228:Q231)</f>
        <v>1208.0299999999997</v>
      </c>
    </row>
    <row r="228" spans="1:17" s="428" customFormat="1" ht="27.6" customHeight="1" x14ac:dyDescent="0.25">
      <c r="A228" s="424" t="s">
        <v>1225</v>
      </c>
      <c r="B228" s="750">
        <v>10</v>
      </c>
      <c r="C228" s="289">
        <f t="shared" ref="C228:C231" si="98">B228/159</f>
        <v>6.2893081761006289E-2</v>
      </c>
      <c r="D228" s="425">
        <v>1387</v>
      </c>
      <c r="E228" s="425">
        <f t="shared" ref="E228:E241" si="99">B228*D228/159</f>
        <v>87.232704402515722</v>
      </c>
      <c r="F228" s="426">
        <v>0.2</v>
      </c>
      <c r="G228" s="425">
        <f t="shared" ref="G228:G241" si="100">ROUND(E228*F228,2)</f>
        <v>17.45</v>
      </c>
      <c r="H228" s="425">
        <f>ROUND(G228*0.2409,2)</f>
        <v>4.2</v>
      </c>
      <c r="I228" s="427">
        <f>G228+H228</f>
        <v>21.65</v>
      </c>
      <c r="J228" s="756">
        <v>29.75</v>
      </c>
      <c r="K228" s="425">
        <f t="shared" ref="K228:K231" si="101">J228/159</f>
        <v>0.1871069182389937</v>
      </c>
      <c r="L228" s="425">
        <v>1387</v>
      </c>
      <c r="M228" s="425">
        <f t="shared" ref="M228:M231" si="102">J228*L228/159</f>
        <v>259.51729559748429</v>
      </c>
      <c r="N228" s="426">
        <v>1</v>
      </c>
      <c r="O228" s="425">
        <f t="shared" ref="O228:O231" si="103">ROUND(M228*N228,2)</f>
        <v>259.52</v>
      </c>
      <c r="P228" s="425">
        <f>ROUND(O228*0.2409,2)</f>
        <v>62.52</v>
      </c>
      <c r="Q228" s="427">
        <f>O228+P228</f>
        <v>322.03999999999996</v>
      </c>
    </row>
    <row r="229" spans="1:17" s="428" customFormat="1" ht="22.15" customHeight="1" x14ac:dyDescent="0.25">
      <c r="A229" s="424" t="s">
        <v>1213</v>
      </c>
      <c r="B229" s="750">
        <v>10</v>
      </c>
      <c r="C229" s="289">
        <f t="shared" si="98"/>
        <v>6.2893081761006289E-2</v>
      </c>
      <c r="D229" s="425">
        <v>1272</v>
      </c>
      <c r="E229" s="425">
        <f t="shared" si="99"/>
        <v>80</v>
      </c>
      <c r="F229" s="426">
        <v>0.2</v>
      </c>
      <c r="G229" s="425">
        <f t="shared" si="100"/>
        <v>16</v>
      </c>
      <c r="H229" s="425">
        <f>ROUND(G229*0.2409,2)</f>
        <v>3.85</v>
      </c>
      <c r="I229" s="427">
        <f>G229+H229</f>
        <v>19.850000000000001</v>
      </c>
      <c r="J229" s="756">
        <v>29.75</v>
      </c>
      <c r="K229" s="425">
        <f t="shared" si="101"/>
        <v>0.1871069182389937</v>
      </c>
      <c r="L229" s="425">
        <v>1272</v>
      </c>
      <c r="M229" s="425">
        <f t="shared" si="102"/>
        <v>238</v>
      </c>
      <c r="N229" s="426">
        <v>1</v>
      </c>
      <c r="O229" s="425">
        <f t="shared" si="103"/>
        <v>238</v>
      </c>
      <c r="P229" s="425">
        <f>ROUND(O229*0.2409,2)</f>
        <v>57.33</v>
      </c>
      <c r="Q229" s="427">
        <f>O229+P229</f>
        <v>295.33</v>
      </c>
    </row>
    <row r="230" spans="1:17" s="428" customFormat="1" ht="22.15" customHeight="1" x14ac:dyDescent="0.25">
      <c r="A230" s="424" t="s">
        <v>1213</v>
      </c>
      <c r="B230" s="750">
        <v>10</v>
      </c>
      <c r="C230" s="289">
        <f t="shared" si="98"/>
        <v>6.2893081761006289E-2</v>
      </c>
      <c r="D230" s="425">
        <v>1272</v>
      </c>
      <c r="E230" s="425">
        <f t="shared" si="99"/>
        <v>80</v>
      </c>
      <c r="F230" s="426">
        <v>0.2</v>
      </c>
      <c r="G230" s="425">
        <f t="shared" si="100"/>
        <v>16</v>
      </c>
      <c r="H230" s="425">
        <f>ROUND(G230*0.2409,2)</f>
        <v>3.85</v>
      </c>
      <c r="I230" s="427">
        <f>G230+H230</f>
        <v>19.850000000000001</v>
      </c>
      <c r="J230" s="756">
        <v>29.75</v>
      </c>
      <c r="K230" s="425">
        <f t="shared" si="101"/>
        <v>0.1871069182389937</v>
      </c>
      <c r="L230" s="425">
        <v>1272</v>
      </c>
      <c r="M230" s="425">
        <f t="shared" si="102"/>
        <v>238</v>
      </c>
      <c r="N230" s="426">
        <v>1</v>
      </c>
      <c r="O230" s="425">
        <f t="shared" si="103"/>
        <v>238</v>
      </c>
      <c r="P230" s="425">
        <f>ROUND(O230*0.2409,2)</f>
        <v>57.33</v>
      </c>
      <c r="Q230" s="427">
        <f>O230+P230</f>
        <v>295.33</v>
      </c>
    </row>
    <row r="231" spans="1:17" s="428" customFormat="1" ht="22.15" customHeight="1" x14ac:dyDescent="0.25">
      <c r="A231" s="424" t="s">
        <v>1213</v>
      </c>
      <c r="B231" s="750">
        <v>10</v>
      </c>
      <c r="C231" s="289">
        <f t="shared" si="98"/>
        <v>6.2893081761006289E-2</v>
      </c>
      <c r="D231" s="425">
        <v>1272</v>
      </c>
      <c r="E231" s="425">
        <f t="shared" si="99"/>
        <v>80</v>
      </c>
      <c r="F231" s="426">
        <v>0.2</v>
      </c>
      <c r="G231" s="425">
        <f t="shared" si="100"/>
        <v>16</v>
      </c>
      <c r="H231" s="425">
        <f>ROUND(G231*0.2409,2)</f>
        <v>3.85</v>
      </c>
      <c r="I231" s="427">
        <f>G231+H231</f>
        <v>19.850000000000001</v>
      </c>
      <c r="J231" s="756">
        <v>29.75</v>
      </c>
      <c r="K231" s="425">
        <f t="shared" si="101"/>
        <v>0.1871069182389937</v>
      </c>
      <c r="L231" s="425">
        <v>1272</v>
      </c>
      <c r="M231" s="425">
        <f t="shared" si="102"/>
        <v>238</v>
      </c>
      <c r="N231" s="426">
        <v>1</v>
      </c>
      <c r="O231" s="425">
        <f t="shared" si="103"/>
        <v>238</v>
      </c>
      <c r="P231" s="425">
        <f>ROUND(O231*0.2409,2)</f>
        <v>57.33</v>
      </c>
      <c r="Q231" s="427">
        <f>O231+P231</f>
        <v>295.33</v>
      </c>
    </row>
    <row r="232" spans="1:17" s="428" customFormat="1" ht="22.15" customHeight="1" x14ac:dyDescent="0.25">
      <c r="A232" s="430" t="s">
        <v>9</v>
      </c>
      <c r="B232" s="751">
        <f>SUM(B233:B241)</f>
        <v>77.5</v>
      </c>
      <c r="C232" s="746">
        <f>SUM(C233:C241)</f>
        <v>0.48742138364779869</v>
      </c>
      <c r="D232" s="421"/>
      <c r="E232" s="421">
        <f>SUM(E233:E241)</f>
        <v>453.78930817610058</v>
      </c>
      <c r="F232" s="432"/>
      <c r="G232" s="421">
        <f>SUM(G233:G241)</f>
        <v>90.750000000000028</v>
      </c>
      <c r="H232" s="421">
        <f>SUM(H233:H241)</f>
        <v>21.86</v>
      </c>
      <c r="I232" s="429">
        <f>SUM(I233:I241)</f>
        <v>112.61000000000001</v>
      </c>
      <c r="J232" s="757">
        <f>SUM(J233:J241)</f>
        <v>266.75</v>
      </c>
      <c r="K232" s="421">
        <f>SUM(K233:K241)</f>
        <v>1.6776729559748427</v>
      </c>
      <c r="L232" s="421"/>
      <c r="M232" s="421">
        <f>SUM(M233:M241)</f>
        <v>1561.9135220125786</v>
      </c>
      <c r="N232" s="432"/>
      <c r="O232" s="421">
        <f>SUM(O233:O241)</f>
        <v>1561.94</v>
      </c>
      <c r="P232" s="421">
        <f>SUM(P233:P241)</f>
        <v>376.23</v>
      </c>
      <c r="Q232" s="429">
        <f>SUM(Q233:Q241)</f>
        <v>1938.1700000000003</v>
      </c>
    </row>
    <row r="233" spans="1:17" s="428" customFormat="1" ht="22.15" customHeight="1" x14ac:dyDescent="0.25">
      <c r="A233" s="424" t="s">
        <v>695</v>
      </c>
      <c r="B233" s="750">
        <v>10</v>
      </c>
      <c r="C233" s="289">
        <f t="shared" ref="C233:C241" si="104">B233/159</f>
        <v>6.2893081761006289E-2</v>
      </c>
      <c r="D233" s="425">
        <v>931</v>
      </c>
      <c r="E233" s="425">
        <f t="shared" si="99"/>
        <v>58.553459119496857</v>
      </c>
      <c r="F233" s="426">
        <v>0.2</v>
      </c>
      <c r="G233" s="425">
        <f t="shared" si="100"/>
        <v>11.71</v>
      </c>
      <c r="H233" s="425">
        <f t="shared" ref="H233:H241" si="105">ROUND(G233*0.2409,2)</f>
        <v>2.82</v>
      </c>
      <c r="I233" s="427">
        <f t="shared" ref="I233:I241" si="106">G233+H233</f>
        <v>14.530000000000001</v>
      </c>
      <c r="J233" s="756">
        <v>29.75</v>
      </c>
      <c r="K233" s="425">
        <f t="shared" ref="K233:K241" si="107">J233/159</f>
        <v>0.1871069182389937</v>
      </c>
      <c r="L233" s="425">
        <v>931</v>
      </c>
      <c r="M233" s="425">
        <f t="shared" ref="M233:M241" si="108">J233*L233/159</f>
        <v>174.19654088050314</v>
      </c>
      <c r="N233" s="426">
        <v>1</v>
      </c>
      <c r="O233" s="425">
        <f t="shared" ref="O233:O241" si="109">ROUND(M233*N233,2)</f>
        <v>174.2</v>
      </c>
      <c r="P233" s="425">
        <f t="shared" ref="P233:P241" si="110">ROUND(O233*0.2409,2)</f>
        <v>41.96</v>
      </c>
      <c r="Q233" s="427">
        <f t="shared" ref="Q233:Q241" si="111">O233+P233</f>
        <v>216.16</v>
      </c>
    </row>
    <row r="234" spans="1:17" s="428" customFormat="1" ht="22.15" customHeight="1" x14ac:dyDescent="0.25">
      <c r="A234" s="424" t="s">
        <v>695</v>
      </c>
      <c r="B234" s="750">
        <v>10</v>
      </c>
      <c r="C234" s="289">
        <f t="shared" si="104"/>
        <v>6.2893081761006289E-2</v>
      </c>
      <c r="D234" s="425">
        <v>931</v>
      </c>
      <c r="E234" s="425">
        <f t="shared" si="99"/>
        <v>58.553459119496857</v>
      </c>
      <c r="F234" s="426">
        <v>0.2</v>
      </c>
      <c r="G234" s="425">
        <f t="shared" si="100"/>
        <v>11.71</v>
      </c>
      <c r="H234" s="425">
        <f t="shared" si="105"/>
        <v>2.82</v>
      </c>
      <c r="I234" s="427">
        <f t="shared" si="106"/>
        <v>14.530000000000001</v>
      </c>
      <c r="J234" s="756">
        <v>29.75</v>
      </c>
      <c r="K234" s="425">
        <f t="shared" si="107"/>
        <v>0.1871069182389937</v>
      </c>
      <c r="L234" s="425">
        <v>931</v>
      </c>
      <c r="M234" s="425">
        <f t="shared" si="108"/>
        <v>174.19654088050314</v>
      </c>
      <c r="N234" s="426">
        <v>1</v>
      </c>
      <c r="O234" s="425">
        <f t="shared" si="109"/>
        <v>174.2</v>
      </c>
      <c r="P234" s="425">
        <f t="shared" si="110"/>
        <v>41.96</v>
      </c>
      <c r="Q234" s="427">
        <f t="shared" si="111"/>
        <v>216.16</v>
      </c>
    </row>
    <row r="235" spans="1:17" s="428" customFormat="1" ht="22.15" customHeight="1" x14ac:dyDescent="0.25">
      <c r="A235" s="424" t="s">
        <v>695</v>
      </c>
      <c r="B235" s="750"/>
      <c r="C235" s="289"/>
      <c r="D235" s="425"/>
      <c r="E235" s="425"/>
      <c r="F235" s="426"/>
      <c r="G235" s="425"/>
      <c r="H235" s="425"/>
      <c r="I235" s="427"/>
      <c r="J235" s="756">
        <v>29.75</v>
      </c>
      <c r="K235" s="425">
        <f t="shared" si="107"/>
        <v>0.1871069182389937</v>
      </c>
      <c r="L235" s="425">
        <v>931</v>
      </c>
      <c r="M235" s="425">
        <f t="shared" si="108"/>
        <v>174.19654088050314</v>
      </c>
      <c r="N235" s="426">
        <v>1</v>
      </c>
      <c r="O235" s="425">
        <f t="shared" si="109"/>
        <v>174.2</v>
      </c>
      <c r="P235" s="425">
        <f t="shared" si="110"/>
        <v>41.96</v>
      </c>
      <c r="Q235" s="427">
        <f t="shared" si="111"/>
        <v>216.16</v>
      </c>
    </row>
    <row r="236" spans="1:17" s="428" customFormat="1" ht="22.15" customHeight="1" x14ac:dyDescent="0.25">
      <c r="A236" s="424" t="s">
        <v>695</v>
      </c>
      <c r="B236" s="750">
        <v>10</v>
      </c>
      <c r="C236" s="289">
        <f t="shared" si="104"/>
        <v>6.2893081761006289E-2</v>
      </c>
      <c r="D236" s="425">
        <v>931</v>
      </c>
      <c r="E236" s="425">
        <f t="shared" si="99"/>
        <v>58.553459119496857</v>
      </c>
      <c r="F236" s="426">
        <v>0.2</v>
      </c>
      <c r="G236" s="425">
        <f t="shared" si="100"/>
        <v>11.71</v>
      </c>
      <c r="H236" s="425">
        <f t="shared" si="105"/>
        <v>2.82</v>
      </c>
      <c r="I236" s="427">
        <f t="shared" si="106"/>
        <v>14.530000000000001</v>
      </c>
      <c r="J236" s="756">
        <v>29.75</v>
      </c>
      <c r="K236" s="425">
        <f t="shared" si="107"/>
        <v>0.1871069182389937</v>
      </c>
      <c r="L236" s="425">
        <v>931</v>
      </c>
      <c r="M236" s="425">
        <f t="shared" si="108"/>
        <v>174.19654088050314</v>
      </c>
      <c r="N236" s="426">
        <v>1</v>
      </c>
      <c r="O236" s="425">
        <f t="shared" si="109"/>
        <v>174.2</v>
      </c>
      <c r="P236" s="425">
        <f t="shared" si="110"/>
        <v>41.96</v>
      </c>
      <c r="Q236" s="427">
        <f t="shared" si="111"/>
        <v>216.16</v>
      </c>
    </row>
    <row r="237" spans="1:17" s="428" customFormat="1" ht="22.15" customHeight="1" x14ac:dyDescent="0.25">
      <c r="A237" s="424" t="s">
        <v>695</v>
      </c>
      <c r="B237" s="750">
        <v>10</v>
      </c>
      <c r="C237" s="289">
        <f t="shared" si="104"/>
        <v>6.2893081761006289E-2</v>
      </c>
      <c r="D237" s="425">
        <v>931</v>
      </c>
      <c r="E237" s="425">
        <f t="shared" si="99"/>
        <v>58.553459119496857</v>
      </c>
      <c r="F237" s="426">
        <v>0.2</v>
      </c>
      <c r="G237" s="425">
        <f t="shared" si="100"/>
        <v>11.71</v>
      </c>
      <c r="H237" s="425">
        <f t="shared" si="105"/>
        <v>2.82</v>
      </c>
      <c r="I237" s="427">
        <f t="shared" si="106"/>
        <v>14.530000000000001</v>
      </c>
      <c r="J237" s="756">
        <v>29.75</v>
      </c>
      <c r="K237" s="425">
        <f t="shared" si="107"/>
        <v>0.1871069182389937</v>
      </c>
      <c r="L237" s="425">
        <v>931</v>
      </c>
      <c r="M237" s="425">
        <f t="shared" si="108"/>
        <v>174.19654088050314</v>
      </c>
      <c r="N237" s="426">
        <v>1</v>
      </c>
      <c r="O237" s="425">
        <f t="shared" si="109"/>
        <v>174.2</v>
      </c>
      <c r="P237" s="425">
        <f t="shared" si="110"/>
        <v>41.96</v>
      </c>
      <c r="Q237" s="427">
        <f t="shared" si="111"/>
        <v>216.16</v>
      </c>
    </row>
    <row r="238" spans="1:17" s="428" customFormat="1" ht="22.15" customHeight="1" x14ac:dyDescent="0.25">
      <c r="A238" s="424" t="s">
        <v>695</v>
      </c>
      <c r="B238" s="750">
        <v>7.5</v>
      </c>
      <c r="C238" s="289">
        <f t="shared" si="104"/>
        <v>4.716981132075472E-2</v>
      </c>
      <c r="D238" s="425">
        <v>931</v>
      </c>
      <c r="E238" s="425">
        <f t="shared" si="99"/>
        <v>43.915094339622641</v>
      </c>
      <c r="F238" s="426">
        <v>0.2</v>
      </c>
      <c r="G238" s="425">
        <f t="shared" si="100"/>
        <v>8.7799999999999994</v>
      </c>
      <c r="H238" s="425">
        <f t="shared" si="105"/>
        <v>2.12</v>
      </c>
      <c r="I238" s="427">
        <f t="shared" si="106"/>
        <v>10.899999999999999</v>
      </c>
      <c r="J238" s="756">
        <v>29.75</v>
      </c>
      <c r="K238" s="425">
        <f t="shared" si="107"/>
        <v>0.1871069182389937</v>
      </c>
      <c r="L238" s="425">
        <v>931</v>
      </c>
      <c r="M238" s="425">
        <f t="shared" si="108"/>
        <v>174.19654088050314</v>
      </c>
      <c r="N238" s="426">
        <v>1</v>
      </c>
      <c r="O238" s="425">
        <f t="shared" si="109"/>
        <v>174.2</v>
      </c>
      <c r="P238" s="425">
        <f t="shared" si="110"/>
        <v>41.96</v>
      </c>
      <c r="Q238" s="427">
        <f t="shared" si="111"/>
        <v>216.16</v>
      </c>
    </row>
    <row r="239" spans="1:17" s="428" customFormat="1" ht="22.15" customHeight="1" x14ac:dyDescent="0.25">
      <c r="A239" s="424" t="s">
        <v>695</v>
      </c>
      <c r="B239" s="750">
        <v>10</v>
      </c>
      <c r="C239" s="289">
        <f t="shared" si="104"/>
        <v>6.2893081761006289E-2</v>
      </c>
      <c r="D239" s="425">
        <v>931</v>
      </c>
      <c r="E239" s="425">
        <f t="shared" si="99"/>
        <v>58.553459119496857</v>
      </c>
      <c r="F239" s="426">
        <v>0.2</v>
      </c>
      <c r="G239" s="425">
        <f t="shared" si="100"/>
        <v>11.71</v>
      </c>
      <c r="H239" s="425">
        <f t="shared" si="105"/>
        <v>2.82</v>
      </c>
      <c r="I239" s="427">
        <f t="shared" si="106"/>
        <v>14.530000000000001</v>
      </c>
      <c r="J239" s="756">
        <v>29.75</v>
      </c>
      <c r="K239" s="425">
        <f t="shared" si="107"/>
        <v>0.1871069182389937</v>
      </c>
      <c r="L239" s="425">
        <v>931</v>
      </c>
      <c r="M239" s="425">
        <f t="shared" si="108"/>
        <v>174.19654088050314</v>
      </c>
      <c r="N239" s="426">
        <v>1</v>
      </c>
      <c r="O239" s="425">
        <f t="shared" si="109"/>
        <v>174.2</v>
      </c>
      <c r="P239" s="425">
        <f t="shared" si="110"/>
        <v>41.96</v>
      </c>
      <c r="Q239" s="427">
        <f t="shared" si="111"/>
        <v>216.16</v>
      </c>
    </row>
    <row r="240" spans="1:17" s="428" customFormat="1" ht="22.15" customHeight="1" x14ac:dyDescent="0.25">
      <c r="A240" s="424" t="s">
        <v>695</v>
      </c>
      <c r="B240" s="750">
        <v>10</v>
      </c>
      <c r="C240" s="289">
        <f t="shared" si="104"/>
        <v>6.2893081761006289E-2</v>
      </c>
      <c r="D240" s="425">
        <v>931</v>
      </c>
      <c r="E240" s="425">
        <f t="shared" si="99"/>
        <v>58.553459119496857</v>
      </c>
      <c r="F240" s="426">
        <v>0.2</v>
      </c>
      <c r="G240" s="425">
        <f t="shared" si="100"/>
        <v>11.71</v>
      </c>
      <c r="H240" s="425">
        <f t="shared" si="105"/>
        <v>2.82</v>
      </c>
      <c r="I240" s="427">
        <f t="shared" si="106"/>
        <v>14.530000000000001</v>
      </c>
      <c r="J240" s="756">
        <v>28.75</v>
      </c>
      <c r="K240" s="425">
        <f t="shared" si="107"/>
        <v>0.18081761006289307</v>
      </c>
      <c r="L240" s="425">
        <v>931</v>
      </c>
      <c r="M240" s="425">
        <f t="shared" si="108"/>
        <v>168.34119496855345</v>
      </c>
      <c r="N240" s="426">
        <v>1</v>
      </c>
      <c r="O240" s="425">
        <f t="shared" si="109"/>
        <v>168.34</v>
      </c>
      <c r="P240" s="425">
        <f t="shared" si="110"/>
        <v>40.549999999999997</v>
      </c>
      <c r="Q240" s="427">
        <f t="shared" si="111"/>
        <v>208.89</v>
      </c>
    </row>
    <row r="241" spans="1:17" s="428" customFormat="1" ht="22.15" customHeight="1" x14ac:dyDescent="0.25">
      <c r="A241" s="424" t="s">
        <v>695</v>
      </c>
      <c r="B241" s="750">
        <v>10</v>
      </c>
      <c r="C241" s="289">
        <f t="shared" si="104"/>
        <v>6.2893081761006289E-2</v>
      </c>
      <c r="D241" s="425">
        <v>931</v>
      </c>
      <c r="E241" s="425">
        <f t="shared" si="99"/>
        <v>58.553459119496857</v>
      </c>
      <c r="F241" s="426">
        <v>0.2</v>
      </c>
      <c r="G241" s="425">
        <f t="shared" si="100"/>
        <v>11.71</v>
      </c>
      <c r="H241" s="425">
        <f t="shared" si="105"/>
        <v>2.82</v>
      </c>
      <c r="I241" s="427">
        <f t="shared" si="106"/>
        <v>14.530000000000001</v>
      </c>
      <c r="J241" s="756">
        <v>29.75</v>
      </c>
      <c r="K241" s="425">
        <f t="shared" si="107"/>
        <v>0.1871069182389937</v>
      </c>
      <c r="L241" s="425">
        <v>931</v>
      </c>
      <c r="M241" s="425">
        <f t="shared" si="108"/>
        <v>174.19654088050314</v>
      </c>
      <c r="N241" s="426">
        <v>1</v>
      </c>
      <c r="O241" s="425">
        <f t="shared" si="109"/>
        <v>174.2</v>
      </c>
      <c r="P241" s="425">
        <f t="shared" si="110"/>
        <v>41.96</v>
      </c>
      <c r="Q241" s="427">
        <f t="shared" si="111"/>
        <v>216.16</v>
      </c>
    </row>
    <row r="242" spans="1:17" s="428" customFormat="1" ht="22.15" customHeight="1" x14ac:dyDescent="0.25">
      <c r="A242" s="416" t="s">
        <v>1226</v>
      </c>
      <c r="B242" s="748">
        <f>B243+B248</f>
        <v>149.5</v>
      </c>
      <c r="C242" s="744">
        <f>C243+C248</f>
        <v>0.94000000000000006</v>
      </c>
      <c r="D242" s="417"/>
      <c r="E242" s="417">
        <f>E243+E248</f>
        <v>997.83304999999996</v>
      </c>
      <c r="F242" s="431"/>
      <c r="G242" s="417">
        <f>G243+G248</f>
        <v>199.57</v>
      </c>
      <c r="H242" s="417">
        <f>H243+H248</f>
        <v>48.08</v>
      </c>
      <c r="I242" s="418">
        <f>I243+I248</f>
        <v>247.65</v>
      </c>
      <c r="J242" s="754">
        <f>J243+J248</f>
        <v>379.5</v>
      </c>
      <c r="K242" s="417">
        <f>K243+K248</f>
        <v>2.39</v>
      </c>
      <c r="L242" s="417"/>
      <c r="M242" s="417">
        <f>M243+M248</f>
        <v>2556.7692999999999</v>
      </c>
      <c r="N242" s="431"/>
      <c r="O242" s="417">
        <f>O243+O248</f>
        <v>2556.7600000000002</v>
      </c>
      <c r="P242" s="417">
        <f>P243+P248</f>
        <v>615.92999999999995</v>
      </c>
      <c r="Q242" s="418">
        <f>Q243+Q248</f>
        <v>3172.6899999999996</v>
      </c>
    </row>
    <row r="243" spans="1:17" s="428" customFormat="1" ht="30.6" customHeight="1" x14ac:dyDescent="0.25">
      <c r="A243" s="430" t="s">
        <v>11</v>
      </c>
      <c r="B243" s="751">
        <f>SUM(B244:B247)</f>
        <v>68.5</v>
      </c>
      <c r="C243" s="746">
        <f>SUM(C244:C247)</f>
        <v>0.43000000000000005</v>
      </c>
      <c r="D243" s="421"/>
      <c r="E243" s="421">
        <f>SUM(E244:E247)</f>
        <v>545.81254999999999</v>
      </c>
      <c r="F243" s="432"/>
      <c r="G243" s="421">
        <f>SUM(G244:G247)</f>
        <v>109.17</v>
      </c>
      <c r="H243" s="421">
        <f>SUM(H244:H247)</f>
        <v>26.3</v>
      </c>
      <c r="I243" s="429">
        <f>SUM(I244:I247)</f>
        <v>135.47</v>
      </c>
      <c r="J243" s="757">
        <f>SUM(J244:J247)</f>
        <v>218.25</v>
      </c>
      <c r="K243" s="421">
        <f>SUM(K244:K247)</f>
        <v>1.37</v>
      </c>
      <c r="L243" s="421"/>
      <c r="M243" s="421">
        <f>SUM(M244:M247)</f>
        <v>1673.6748250000001</v>
      </c>
      <c r="N243" s="432"/>
      <c r="O243" s="421">
        <f>SUM(O244:O247)</f>
        <v>1673.67</v>
      </c>
      <c r="P243" s="421">
        <f>SUM(P244:P247)</f>
        <v>403.19</v>
      </c>
      <c r="Q243" s="429">
        <f>SUM(Q244:Q247)</f>
        <v>2076.8599999999997</v>
      </c>
    </row>
    <row r="244" spans="1:17" s="428" customFormat="1" ht="22.15" customHeight="1" x14ac:dyDescent="0.25">
      <c r="A244" s="424" t="s">
        <v>1227</v>
      </c>
      <c r="B244" s="750">
        <v>16</v>
      </c>
      <c r="C244" s="289">
        <v>0.1</v>
      </c>
      <c r="D244" s="425">
        <v>6.8333000000000004</v>
      </c>
      <c r="E244" s="425">
        <f>B244*D244</f>
        <v>109.33280000000001</v>
      </c>
      <c r="F244" s="426">
        <v>0.2</v>
      </c>
      <c r="G244" s="425">
        <f t="shared" ref="G244:G252" si="112">ROUND(E244*F244,2)</f>
        <v>21.87</v>
      </c>
      <c r="H244" s="425">
        <f t="shared" ref="H244:H247" si="113">ROUND(G244*0.2409,2)</f>
        <v>5.27</v>
      </c>
      <c r="I244" s="427">
        <f>G244+H244</f>
        <v>27.14</v>
      </c>
      <c r="J244" s="756">
        <v>3.75</v>
      </c>
      <c r="K244" s="425">
        <v>0.02</v>
      </c>
      <c r="L244" s="425">
        <v>6.8333000000000004</v>
      </c>
      <c r="M244" s="425">
        <f>J244*L244</f>
        <v>25.624875000000003</v>
      </c>
      <c r="N244" s="426">
        <v>1</v>
      </c>
      <c r="O244" s="425">
        <f t="shared" ref="O244:O247" si="114">ROUND(M244*N244,2)</f>
        <v>25.62</v>
      </c>
      <c r="P244" s="425">
        <f>ROUND(O244*0.2409,2)</f>
        <v>6.17</v>
      </c>
      <c r="Q244" s="427">
        <f>O244+P244</f>
        <v>31.79</v>
      </c>
    </row>
    <row r="245" spans="1:17" s="428" customFormat="1" ht="22.15" customHeight="1" x14ac:dyDescent="0.25">
      <c r="A245" s="424" t="s">
        <v>1222</v>
      </c>
      <c r="B245" s="750"/>
      <c r="C245" s="289"/>
      <c r="D245" s="425"/>
      <c r="E245" s="425"/>
      <c r="F245" s="426"/>
      <c r="G245" s="425"/>
      <c r="H245" s="425"/>
      <c r="I245" s="427"/>
      <c r="J245" s="756">
        <v>29.25</v>
      </c>
      <c r="K245" s="425">
        <v>0.18</v>
      </c>
      <c r="L245" s="425">
        <v>7.6245000000000003</v>
      </c>
      <c r="M245" s="425">
        <f t="shared" ref="M245:M247" si="115">J245*L245</f>
        <v>223.016625</v>
      </c>
      <c r="N245" s="426">
        <v>1</v>
      </c>
      <c r="O245" s="425">
        <f t="shared" si="114"/>
        <v>223.02</v>
      </c>
      <c r="P245" s="425">
        <f>ROUND(O245*0.2409,2)</f>
        <v>53.73</v>
      </c>
      <c r="Q245" s="427">
        <f>O245+P245</f>
        <v>276.75</v>
      </c>
    </row>
    <row r="246" spans="1:17" s="428" customFormat="1" ht="22.15" customHeight="1" x14ac:dyDescent="0.25">
      <c r="A246" s="424" t="s">
        <v>1216</v>
      </c>
      <c r="B246" s="750"/>
      <c r="C246" s="289"/>
      <c r="D246" s="425"/>
      <c r="E246" s="425"/>
      <c r="F246" s="426"/>
      <c r="G246" s="425"/>
      <c r="H246" s="425"/>
      <c r="I246" s="427"/>
      <c r="J246" s="756">
        <v>77.75</v>
      </c>
      <c r="K246" s="425">
        <v>0.49</v>
      </c>
      <c r="L246" s="425">
        <v>6.8333000000000004</v>
      </c>
      <c r="M246" s="425">
        <f t="shared" si="115"/>
        <v>531.28907500000003</v>
      </c>
      <c r="N246" s="426">
        <v>1</v>
      </c>
      <c r="O246" s="425">
        <f t="shared" si="114"/>
        <v>531.29</v>
      </c>
      <c r="P246" s="425">
        <f>ROUND(O246*0.2409,2)</f>
        <v>127.99</v>
      </c>
      <c r="Q246" s="427">
        <f>O246+P246</f>
        <v>659.28</v>
      </c>
    </row>
    <row r="247" spans="1:17" s="428" customFormat="1" ht="22.15" customHeight="1" x14ac:dyDescent="0.25">
      <c r="A247" s="424" t="s">
        <v>1228</v>
      </c>
      <c r="B247" s="750">
        <v>52.5</v>
      </c>
      <c r="C247" s="289">
        <v>0.33</v>
      </c>
      <c r="D247" s="425">
        <v>8.3139000000000003</v>
      </c>
      <c r="E247" s="425">
        <f t="shared" ref="E247:E252" si="116">B247*D247</f>
        <v>436.47975000000002</v>
      </c>
      <c r="F247" s="426">
        <v>0.2</v>
      </c>
      <c r="G247" s="425">
        <f t="shared" si="112"/>
        <v>87.3</v>
      </c>
      <c r="H247" s="425">
        <f t="shared" si="113"/>
        <v>21.03</v>
      </c>
      <c r="I247" s="427">
        <f>G247+H247</f>
        <v>108.33</v>
      </c>
      <c r="J247" s="756">
        <v>107.5</v>
      </c>
      <c r="K247" s="425">
        <v>0.68</v>
      </c>
      <c r="L247" s="425">
        <v>8.3139000000000003</v>
      </c>
      <c r="M247" s="425">
        <f t="shared" si="115"/>
        <v>893.74425000000008</v>
      </c>
      <c r="N247" s="426">
        <v>1</v>
      </c>
      <c r="O247" s="425">
        <f t="shared" si="114"/>
        <v>893.74</v>
      </c>
      <c r="P247" s="425">
        <f>ROUND(O247*0.2409,2)</f>
        <v>215.3</v>
      </c>
      <c r="Q247" s="427">
        <f>O247+P247</f>
        <v>1109.04</v>
      </c>
    </row>
    <row r="248" spans="1:17" s="428" customFormat="1" ht="49.15" customHeight="1" x14ac:dyDescent="0.25">
      <c r="A248" s="430" t="s">
        <v>9</v>
      </c>
      <c r="B248" s="751">
        <f>SUM(B249:B252)</f>
        <v>81</v>
      </c>
      <c r="C248" s="746">
        <f>SUM(C249:C252)</f>
        <v>0.51</v>
      </c>
      <c r="D248" s="421"/>
      <c r="E248" s="421">
        <f>SUM(E249:E252)</f>
        <v>452.02049999999997</v>
      </c>
      <c r="F248" s="432"/>
      <c r="G248" s="421">
        <f>SUM(G249:G252)</f>
        <v>90.399999999999991</v>
      </c>
      <c r="H248" s="421">
        <f>SUM(H249:H252)</f>
        <v>21.78</v>
      </c>
      <c r="I248" s="429">
        <f>SUM(I249:I252)</f>
        <v>112.18</v>
      </c>
      <c r="J248" s="757">
        <f>SUM(J249:J252)</f>
        <v>161.25</v>
      </c>
      <c r="K248" s="421">
        <f>SUM(K249:K252)</f>
        <v>1.02</v>
      </c>
      <c r="L248" s="421"/>
      <c r="M248" s="421">
        <f>SUM(M249:M252)</f>
        <v>883.09447499999999</v>
      </c>
      <c r="N248" s="432"/>
      <c r="O248" s="421">
        <f>SUM(O249:O252)</f>
        <v>883.08999999999992</v>
      </c>
      <c r="P248" s="421">
        <f>SUM(P249:P252)</f>
        <v>212.73999999999998</v>
      </c>
      <c r="Q248" s="429">
        <f>SUM(Q249:Q252)</f>
        <v>1095.83</v>
      </c>
    </row>
    <row r="249" spans="1:17" s="428" customFormat="1" ht="22.15" customHeight="1" x14ac:dyDescent="0.25">
      <c r="A249" s="424" t="s">
        <v>695</v>
      </c>
      <c r="B249" s="750"/>
      <c r="C249" s="289"/>
      <c r="D249" s="425"/>
      <c r="E249" s="425"/>
      <c r="F249" s="426"/>
      <c r="G249" s="425"/>
      <c r="H249" s="425"/>
      <c r="I249" s="427"/>
      <c r="J249" s="756">
        <v>29.75</v>
      </c>
      <c r="K249" s="425">
        <v>0.19</v>
      </c>
      <c r="L249" s="425">
        <v>5.0171000000000001</v>
      </c>
      <c r="M249" s="425">
        <f t="shared" ref="M249:M252" si="117">J249*L249</f>
        <v>149.258725</v>
      </c>
      <c r="N249" s="426">
        <v>1</v>
      </c>
      <c r="O249" s="425">
        <f t="shared" ref="O249:O252" si="118">ROUND(M249*N249,2)</f>
        <v>149.26</v>
      </c>
      <c r="P249" s="425">
        <f>ROUND(O249*0.2409,2)</f>
        <v>35.96</v>
      </c>
      <c r="Q249" s="427">
        <f>O249+P249</f>
        <v>185.22</v>
      </c>
    </row>
    <row r="250" spans="1:17" s="428" customFormat="1" ht="22.15" customHeight="1" x14ac:dyDescent="0.25">
      <c r="A250" s="424" t="s">
        <v>695</v>
      </c>
      <c r="B250" s="750">
        <v>24</v>
      </c>
      <c r="C250" s="289">
        <v>0.15</v>
      </c>
      <c r="D250" s="425">
        <v>5.5804999999999998</v>
      </c>
      <c r="E250" s="425">
        <f t="shared" si="116"/>
        <v>133.93199999999999</v>
      </c>
      <c r="F250" s="426">
        <v>0.2</v>
      </c>
      <c r="G250" s="425">
        <f t="shared" si="112"/>
        <v>26.79</v>
      </c>
      <c r="H250" s="425">
        <f>ROUND(G250*0.2409,2)</f>
        <v>6.45</v>
      </c>
      <c r="I250" s="427">
        <f>G250+H250</f>
        <v>33.24</v>
      </c>
      <c r="J250" s="756">
        <v>15.75</v>
      </c>
      <c r="K250" s="425">
        <v>0.1</v>
      </c>
      <c r="L250" s="425">
        <v>5.5804999999999998</v>
      </c>
      <c r="M250" s="425">
        <f t="shared" si="117"/>
        <v>87.892875000000004</v>
      </c>
      <c r="N250" s="426">
        <v>1</v>
      </c>
      <c r="O250" s="425">
        <f t="shared" si="118"/>
        <v>87.89</v>
      </c>
      <c r="P250" s="425">
        <f>ROUND(O250*0.2409,2)</f>
        <v>21.17</v>
      </c>
      <c r="Q250" s="427">
        <f>O250+P250</f>
        <v>109.06</v>
      </c>
    </row>
    <row r="251" spans="1:17" s="428" customFormat="1" ht="22.15" customHeight="1" x14ac:dyDescent="0.25">
      <c r="A251" s="424" t="s">
        <v>695</v>
      </c>
      <c r="B251" s="750">
        <v>45</v>
      </c>
      <c r="C251" s="289">
        <v>0.28000000000000003</v>
      </c>
      <c r="D251" s="425">
        <v>5.5804999999999998</v>
      </c>
      <c r="E251" s="425">
        <f t="shared" si="116"/>
        <v>251.1225</v>
      </c>
      <c r="F251" s="426">
        <v>0.2</v>
      </c>
      <c r="G251" s="425">
        <f t="shared" si="112"/>
        <v>50.22</v>
      </c>
      <c r="H251" s="425">
        <f>ROUND(G251*0.2409,2)</f>
        <v>12.1</v>
      </c>
      <c r="I251" s="427">
        <f>G251+H251</f>
        <v>62.32</v>
      </c>
      <c r="J251" s="756">
        <v>99.75</v>
      </c>
      <c r="K251" s="425">
        <v>0.63</v>
      </c>
      <c r="L251" s="425">
        <v>5.5804999999999998</v>
      </c>
      <c r="M251" s="425">
        <f t="shared" si="117"/>
        <v>556.65487499999995</v>
      </c>
      <c r="N251" s="426">
        <v>1</v>
      </c>
      <c r="O251" s="425">
        <f t="shared" si="118"/>
        <v>556.65</v>
      </c>
      <c r="P251" s="425">
        <f>ROUND(O251*0.2409,2)</f>
        <v>134.1</v>
      </c>
      <c r="Q251" s="427">
        <f>O251+P251</f>
        <v>690.75</v>
      </c>
    </row>
    <row r="252" spans="1:17" s="428" customFormat="1" ht="22.15" customHeight="1" x14ac:dyDescent="0.25">
      <c r="A252" s="424" t="s">
        <v>695</v>
      </c>
      <c r="B252" s="750">
        <v>12</v>
      </c>
      <c r="C252" s="289">
        <v>0.08</v>
      </c>
      <c r="D252" s="425">
        <v>5.5804999999999998</v>
      </c>
      <c r="E252" s="425">
        <f t="shared" si="116"/>
        <v>66.965999999999994</v>
      </c>
      <c r="F252" s="426">
        <v>0.2</v>
      </c>
      <c r="G252" s="425">
        <f t="shared" si="112"/>
        <v>13.39</v>
      </c>
      <c r="H252" s="425">
        <f>ROUND(G252*0.2409,2)</f>
        <v>3.23</v>
      </c>
      <c r="I252" s="427">
        <f>G252+H252</f>
        <v>16.62</v>
      </c>
      <c r="J252" s="756">
        <v>16</v>
      </c>
      <c r="K252" s="425">
        <v>0.1</v>
      </c>
      <c r="L252" s="425">
        <v>5.5804999999999998</v>
      </c>
      <c r="M252" s="425">
        <f t="shared" si="117"/>
        <v>89.287999999999997</v>
      </c>
      <c r="N252" s="426">
        <v>1</v>
      </c>
      <c r="O252" s="425">
        <f t="shared" si="118"/>
        <v>89.29</v>
      </c>
      <c r="P252" s="425">
        <f>ROUND(O252*0.2409,2)</f>
        <v>21.51</v>
      </c>
      <c r="Q252" s="427">
        <f>O252+P252</f>
        <v>110.80000000000001</v>
      </c>
    </row>
    <row r="253" spans="1:17" s="428" customFormat="1" ht="22.15" customHeight="1" x14ac:dyDescent="0.25">
      <c r="A253" s="416" t="s">
        <v>1229</v>
      </c>
      <c r="B253" s="748">
        <f>B254+B260</f>
        <v>311.36700000000002</v>
      </c>
      <c r="C253" s="744">
        <f>C254+C260</f>
        <v>1.9400000000000004</v>
      </c>
      <c r="D253" s="417"/>
      <c r="E253" s="417">
        <f>E254+E260</f>
        <v>1857.5617959000001</v>
      </c>
      <c r="F253" s="431"/>
      <c r="G253" s="417">
        <f>G254+G260</f>
        <v>371.50999999999993</v>
      </c>
      <c r="H253" s="417">
        <f>H254+H260</f>
        <v>89.490000000000009</v>
      </c>
      <c r="I253" s="418">
        <f>I254+I260</f>
        <v>461</v>
      </c>
      <c r="J253" s="754">
        <f>J254+J260</f>
        <v>769.75</v>
      </c>
      <c r="K253" s="417">
        <f>K254+K260</f>
        <v>4.82</v>
      </c>
      <c r="L253" s="417"/>
      <c r="M253" s="417">
        <f>M254+M260</f>
        <v>4534.2679250000001</v>
      </c>
      <c r="N253" s="431"/>
      <c r="O253" s="417">
        <f>O254+O260</f>
        <v>4534.25</v>
      </c>
      <c r="P253" s="417">
        <f>P254+P260</f>
        <v>1092.3</v>
      </c>
      <c r="Q253" s="418">
        <f>Q254+Q260</f>
        <v>5626.55</v>
      </c>
    </row>
    <row r="254" spans="1:17" s="428" customFormat="1" ht="22.15" customHeight="1" x14ac:dyDescent="0.25">
      <c r="A254" s="430" t="s">
        <v>11</v>
      </c>
      <c r="B254" s="751">
        <f>SUM(B255:B259)</f>
        <v>69</v>
      </c>
      <c r="C254" s="746">
        <f>SUM(C255:C259)</f>
        <v>0.43000000000000005</v>
      </c>
      <c r="D254" s="421"/>
      <c r="E254" s="421">
        <f>SUM(E255:E259)</f>
        <v>548.15129999999999</v>
      </c>
      <c r="F254" s="432"/>
      <c r="G254" s="421">
        <f>SUM(G255:G259)</f>
        <v>109.64</v>
      </c>
      <c r="H254" s="421">
        <f>SUM(H255:H259)</f>
        <v>26.42</v>
      </c>
      <c r="I254" s="429">
        <f>SUM(I255:I259)</f>
        <v>136.06</v>
      </c>
      <c r="J254" s="757">
        <f>SUM(J255:J259)</f>
        <v>155.5</v>
      </c>
      <c r="K254" s="421">
        <f>SUM(K255:K259)</f>
        <v>0.98</v>
      </c>
      <c r="L254" s="421"/>
      <c r="M254" s="421">
        <f>SUM(M255:M259)</f>
        <v>1218.7009499999999</v>
      </c>
      <c r="N254" s="432"/>
      <c r="O254" s="421">
        <f>SUM(O255:O259)</f>
        <v>1218.7</v>
      </c>
      <c r="P254" s="421">
        <f>SUM(P255:P259)</f>
        <v>293.59000000000003</v>
      </c>
      <c r="Q254" s="429">
        <f>SUM(Q255:Q259)</f>
        <v>1512.29</v>
      </c>
    </row>
    <row r="255" spans="1:17" s="428" customFormat="1" ht="22.15" customHeight="1" x14ac:dyDescent="0.25">
      <c r="A255" s="424" t="s">
        <v>1222</v>
      </c>
      <c r="B255" s="750">
        <v>7.75</v>
      </c>
      <c r="C255" s="289">
        <v>0.05</v>
      </c>
      <c r="D255" s="425">
        <v>7.6245000000000003</v>
      </c>
      <c r="E255" s="425">
        <f t="shared" ref="E255:E259" si="119">B255*D255</f>
        <v>59.089874999999999</v>
      </c>
      <c r="F255" s="426">
        <v>0.2</v>
      </c>
      <c r="G255" s="425">
        <f t="shared" ref="G255:G275" si="120">ROUND(E255*F255,2)</f>
        <v>11.82</v>
      </c>
      <c r="H255" s="425">
        <f>ROUND(G255*0.2409,2)</f>
        <v>2.85</v>
      </c>
      <c r="I255" s="427">
        <f>G255+H255</f>
        <v>14.67</v>
      </c>
      <c r="J255" s="756">
        <v>27</v>
      </c>
      <c r="K255" s="425">
        <v>0.17</v>
      </c>
      <c r="L255" s="425">
        <v>7.6245000000000003</v>
      </c>
      <c r="M255" s="425">
        <f t="shared" ref="M255:M259" si="121">J255*L255</f>
        <v>205.86150000000001</v>
      </c>
      <c r="N255" s="426">
        <v>1</v>
      </c>
      <c r="O255" s="425">
        <f t="shared" ref="O255:O259" si="122">ROUND(M255*N255,2)</f>
        <v>205.86</v>
      </c>
      <c r="P255" s="425">
        <f>ROUND(O255*0.2409,2)</f>
        <v>49.59</v>
      </c>
      <c r="Q255" s="427">
        <f>O255+P255</f>
        <v>255.45000000000002</v>
      </c>
    </row>
    <row r="256" spans="1:17" s="428" customFormat="1" ht="22.15" customHeight="1" x14ac:dyDescent="0.25">
      <c r="A256" s="424" t="s">
        <v>1213</v>
      </c>
      <c r="B256" s="750">
        <v>11.75</v>
      </c>
      <c r="C256" s="289">
        <v>7.0000000000000007E-2</v>
      </c>
      <c r="D256" s="425">
        <v>7.6245000000000003</v>
      </c>
      <c r="E256" s="425">
        <f t="shared" si="119"/>
        <v>89.587874999999997</v>
      </c>
      <c r="F256" s="426">
        <v>0.2</v>
      </c>
      <c r="G256" s="425">
        <f t="shared" si="120"/>
        <v>17.920000000000002</v>
      </c>
      <c r="H256" s="425">
        <f>ROUND(G256*0.2409,2)</f>
        <v>4.32</v>
      </c>
      <c r="I256" s="427">
        <f>G256+H256</f>
        <v>22.240000000000002</v>
      </c>
      <c r="J256" s="756">
        <v>20</v>
      </c>
      <c r="K256" s="425">
        <v>0.13</v>
      </c>
      <c r="L256" s="425">
        <v>7.6245000000000003</v>
      </c>
      <c r="M256" s="425">
        <f t="shared" si="121"/>
        <v>152.49</v>
      </c>
      <c r="N256" s="426">
        <v>1</v>
      </c>
      <c r="O256" s="425">
        <f t="shared" si="122"/>
        <v>152.49</v>
      </c>
      <c r="P256" s="425">
        <f>ROUND(O256*0.2409,2)</f>
        <v>36.729999999999997</v>
      </c>
      <c r="Q256" s="427">
        <f>O256+P256</f>
        <v>189.22</v>
      </c>
    </row>
    <row r="257" spans="1:17" s="428" customFormat="1" ht="22.15" customHeight="1" x14ac:dyDescent="0.25">
      <c r="A257" s="424" t="s">
        <v>1213</v>
      </c>
      <c r="B257" s="750">
        <v>7.75</v>
      </c>
      <c r="C257" s="289">
        <v>0.05</v>
      </c>
      <c r="D257" s="425">
        <v>7.6245000000000003</v>
      </c>
      <c r="E257" s="425">
        <f t="shared" si="119"/>
        <v>59.089874999999999</v>
      </c>
      <c r="F257" s="426">
        <v>0.2</v>
      </c>
      <c r="G257" s="425">
        <f t="shared" si="120"/>
        <v>11.82</v>
      </c>
      <c r="H257" s="425">
        <f>ROUND(G257*0.2409,2)</f>
        <v>2.85</v>
      </c>
      <c r="I257" s="427">
        <f>G257+H257</f>
        <v>14.67</v>
      </c>
      <c r="J257" s="756">
        <v>56</v>
      </c>
      <c r="K257" s="425">
        <v>0.35</v>
      </c>
      <c r="L257" s="425">
        <v>7.6245000000000003</v>
      </c>
      <c r="M257" s="425">
        <f t="shared" si="121"/>
        <v>426.97200000000004</v>
      </c>
      <c r="N257" s="426">
        <v>1</v>
      </c>
      <c r="O257" s="425">
        <f t="shared" si="122"/>
        <v>426.97</v>
      </c>
      <c r="P257" s="425">
        <f>ROUND(O257*0.2409,2)</f>
        <v>102.86</v>
      </c>
      <c r="Q257" s="427">
        <f>O257+P257</f>
        <v>529.83000000000004</v>
      </c>
    </row>
    <row r="258" spans="1:17" s="428" customFormat="1" ht="22.15" customHeight="1" x14ac:dyDescent="0.25">
      <c r="A258" s="424" t="s">
        <v>1213</v>
      </c>
      <c r="B258" s="750">
        <v>9.75</v>
      </c>
      <c r="C258" s="289">
        <v>0.06</v>
      </c>
      <c r="D258" s="425">
        <v>7.6245000000000003</v>
      </c>
      <c r="E258" s="425">
        <f t="shared" si="119"/>
        <v>74.338875000000002</v>
      </c>
      <c r="F258" s="426">
        <v>0.2</v>
      </c>
      <c r="G258" s="425">
        <f t="shared" si="120"/>
        <v>14.87</v>
      </c>
      <c r="H258" s="425">
        <f>ROUND(G258*0.2409,2)</f>
        <v>3.58</v>
      </c>
      <c r="I258" s="427">
        <f>G258+H258</f>
        <v>18.45</v>
      </c>
      <c r="J258" s="756">
        <v>4.5</v>
      </c>
      <c r="K258" s="425">
        <v>0.03</v>
      </c>
      <c r="L258" s="425">
        <v>7.6245000000000003</v>
      </c>
      <c r="M258" s="425">
        <f t="shared" si="121"/>
        <v>34.310250000000003</v>
      </c>
      <c r="N258" s="426">
        <v>1</v>
      </c>
      <c r="O258" s="425">
        <f t="shared" si="122"/>
        <v>34.31</v>
      </c>
      <c r="P258" s="425">
        <f>ROUND(O258*0.2409,2)</f>
        <v>8.27</v>
      </c>
      <c r="Q258" s="427">
        <f>O258+P258</f>
        <v>42.58</v>
      </c>
    </row>
    <row r="259" spans="1:17" s="428" customFormat="1" ht="22.15" customHeight="1" x14ac:dyDescent="0.25">
      <c r="A259" s="424" t="s">
        <v>1230</v>
      </c>
      <c r="B259" s="750">
        <v>32</v>
      </c>
      <c r="C259" s="289">
        <v>0.2</v>
      </c>
      <c r="D259" s="425">
        <v>8.3139000000000003</v>
      </c>
      <c r="E259" s="425">
        <f t="shared" si="119"/>
        <v>266.04480000000001</v>
      </c>
      <c r="F259" s="426">
        <v>0.2</v>
      </c>
      <c r="G259" s="425">
        <f t="shared" si="120"/>
        <v>53.21</v>
      </c>
      <c r="H259" s="425">
        <f>ROUND(G259*0.2409,2)</f>
        <v>12.82</v>
      </c>
      <c r="I259" s="427">
        <f>G259+H259</f>
        <v>66.03</v>
      </c>
      <c r="J259" s="756">
        <v>48</v>
      </c>
      <c r="K259" s="425">
        <v>0.3</v>
      </c>
      <c r="L259" s="425">
        <v>8.3139000000000003</v>
      </c>
      <c r="M259" s="425">
        <f t="shared" si="121"/>
        <v>399.06720000000001</v>
      </c>
      <c r="N259" s="426">
        <v>1</v>
      </c>
      <c r="O259" s="425">
        <f t="shared" si="122"/>
        <v>399.07</v>
      </c>
      <c r="P259" s="425">
        <f>ROUND(O259*0.2409,2)</f>
        <v>96.14</v>
      </c>
      <c r="Q259" s="427">
        <f>O259+P259</f>
        <v>495.21</v>
      </c>
    </row>
    <row r="260" spans="1:17" s="428" customFormat="1" ht="22.15" customHeight="1" x14ac:dyDescent="0.25">
      <c r="A260" s="430" t="s">
        <v>9</v>
      </c>
      <c r="B260" s="751">
        <f>SUM(B261:B275)</f>
        <v>242.36700000000002</v>
      </c>
      <c r="C260" s="746">
        <f>SUM(C261:C275)</f>
        <v>1.5100000000000002</v>
      </c>
      <c r="D260" s="421"/>
      <c r="E260" s="421">
        <f>SUM(E261:E275)</f>
        <v>1309.4104959000001</v>
      </c>
      <c r="F260" s="432"/>
      <c r="G260" s="421">
        <f>SUM(G261:G275)</f>
        <v>261.86999999999995</v>
      </c>
      <c r="H260" s="421">
        <f>SUM(H261:H275)</f>
        <v>63.07</v>
      </c>
      <c r="I260" s="429">
        <f>SUM(I261:I275)</f>
        <v>324.94</v>
      </c>
      <c r="J260" s="757">
        <f>SUM(J261:J275)</f>
        <v>614.25</v>
      </c>
      <c r="K260" s="421">
        <f>SUM(K261:K275)</f>
        <v>3.84</v>
      </c>
      <c r="L260" s="421"/>
      <c r="M260" s="421">
        <f>SUM(M261:M275)</f>
        <v>3315.5669750000002</v>
      </c>
      <c r="N260" s="432"/>
      <c r="O260" s="421">
        <f>SUM(O261:O275)</f>
        <v>3315.5499999999997</v>
      </c>
      <c r="P260" s="421">
        <f>SUM(P261:P275)</f>
        <v>798.70999999999992</v>
      </c>
      <c r="Q260" s="429">
        <f>SUM(Q261:Q275)</f>
        <v>4114.26</v>
      </c>
    </row>
    <row r="261" spans="1:17" s="428" customFormat="1" ht="22.15" customHeight="1" x14ac:dyDescent="0.25">
      <c r="A261" s="424" t="s">
        <v>695</v>
      </c>
      <c r="B261" s="750">
        <v>17.25</v>
      </c>
      <c r="C261" s="289">
        <v>0.11</v>
      </c>
      <c r="D261" s="425">
        <v>4.8792</v>
      </c>
      <c r="E261" s="425">
        <f>B261*D261</f>
        <v>84.166200000000003</v>
      </c>
      <c r="F261" s="426">
        <v>0.2</v>
      </c>
      <c r="G261" s="425">
        <f t="shared" si="120"/>
        <v>16.829999999999998</v>
      </c>
      <c r="H261" s="425">
        <f t="shared" ref="H261:H275" si="123">ROUND(G261*0.2409,2)</f>
        <v>4.05</v>
      </c>
      <c r="I261" s="427">
        <f t="shared" ref="I261:I275" si="124">G261+H261</f>
        <v>20.88</v>
      </c>
      <c r="J261" s="756">
        <v>49</v>
      </c>
      <c r="K261" s="425">
        <v>0.31</v>
      </c>
      <c r="L261" s="425">
        <v>4.8792</v>
      </c>
      <c r="M261" s="425">
        <f>J261*L261</f>
        <v>239.08080000000001</v>
      </c>
      <c r="N261" s="426">
        <v>1</v>
      </c>
      <c r="O261" s="425">
        <f t="shared" ref="O261:O274" si="125">ROUND(M261*N261,2)</f>
        <v>239.08</v>
      </c>
      <c r="P261" s="425">
        <f t="shared" ref="P261:P274" si="126">ROUND(O261*0.2409,2)</f>
        <v>57.59</v>
      </c>
      <c r="Q261" s="427">
        <f t="shared" ref="Q261:Q274" si="127">O261+P261</f>
        <v>296.67</v>
      </c>
    </row>
    <row r="262" spans="1:17" s="428" customFormat="1" ht="22.15" customHeight="1" x14ac:dyDescent="0.25">
      <c r="A262" s="424" t="s">
        <v>695</v>
      </c>
      <c r="B262" s="750">
        <v>23.75</v>
      </c>
      <c r="C262" s="289">
        <v>0.15</v>
      </c>
      <c r="D262" s="425">
        <v>5.4427000000000003</v>
      </c>
      <c r="E262" s="425">
        <f t="shared" ref="E262:E275" si="128">B262*D262</f>
        <v>129.26412500000001</v>
      </c>
      <c r="F262" s="426">
        <v>0.2</v>
      </c>
      <c r="G262" s="425">
        <f t="shared" si="120"/>
        <v>25.85</v>
      </c>
      <c r="H262" s="425">
        <f t="shared" si="123"/>
        <v>6.23</v>
      </c>
      <c r="I262" s="427">
        <f t="shared" si="124"/>
        <v>32.08</v>
      </c>
      <c r="J262" s="756">
        <v>42</v>
      </c>
      <c r="K262" s="425">
        <v>0.26</v>
      </c>
      <c r="L262" s="425">
        <v>5.4427000000000003</v>
      </c>
      <c r="M262" s="425">
        <f t="shared" ref="M262:M274" si="129">J262*L262</f>
        <v>228.5934</v>
      </c>
      <c r="N262" s="426">
        <v>1</v>
      </c>
      <c r="O262" s="425">
        <f t="shared" si="125"/>
        <v>228.59</v>
      </c>
      <c r="P262" s="425">
        <f t="shared" si="126"/>
        <v>55.07</v>
      </c>
      <c r="Q262" s="427">
        <f t="shared" si="127"/>
        <v>283.66000000000003</v>
      </c>
    </row>
    <row r="263" spans="1:17" s="428" customFormat="1" ht="22.15" customHeight="1" x14ac:dyDescent="0.25">
      <c r="A263" s="424" t="s">
        <v>695</v>
      </c>
      <c r="B263" s="750"/>
      <c r="C263" s="289"/>
      <c r="D263" s="425"/>
      <c r="E263" s="425"/>
      <c r="F263" s="426"/>
      <c r="G263" s="425"/>
      <c r="H263" s="425"/>
      <c r="I263" s="427"/>
      <c r="J263" s="756">
        <v>8</v>
      </c>
      <c r="K263" s="425">
        <v>0.05</v>
      </c>
      <c r="L263" s="425">
        <v>5.4427000000000003</v>
      </c>
      <c r="M263" s="425">
        <f t="shared" si="129"/>
        <v>43.541600000000003</v>
      </c>
      <c r="N263" s="426">
        <v>1</v>
      </c>
      <c r="O263" s="425">
        <f t="shared" si="125"/>
        <v>43.54</v>
      </c>
      <c r="P263" s="425">
        <f t="shared" si="126"/>
        <v>10.49</v>
      </c>
      <c r="Q263" s="427">
        <f t="shared" si="127"/>
        <v>54.03</v>
      </c>
    </row>
    <row r="264" spans="1:17" s="428" customFormat="1" ht="22.15" customHeight="1" x14ac:dyDescent="0.25">
      <c r="A264" s="424" t="s">
        <v>695</v>
      </c>
      <c r="B264" s="750">
        <v>13.25</v>
      </c>
      <c r="C264" s="289">
        <v>0.08</v>
      </c>
      <c r="D264" s="425">
        <v>5.4427000000000003</v>
      </c>
      <c r="E264" s="425">
        <f t="shared" si="128"/>
        <v>72.115774999999999</v>
      </c>
      <c r="F264" s="426">
        <v>0.2</v>
      </c>
      <c r="G264" s="425">
        <f t="shared" si="120"/>
        <v>14.42</v>
      </c>
      <c r="H264" s="425">
        <f t="shared" si="123"/>
        <v>3.47</v>
      </c>
      <c r="I264" s="427">
        <f t="shared" si="124"/>
        <v>17.89</v>
      </c>
      <c r="J264" s="756">
        <v>58.5</v>
      </c>
      <c r="K264" s="425">
        <v>0.37</v>
      </c>
      <c r="L264" s="425">
        <v>5.4427000000000003</v>
      </c>
      <c r="M264" s="425">
        <f t="shared" si="129"/>
        <v>318.39795000000004</v>
      </c>
      <c r="N264" s="426">
        <v>1</v>
      </c>
      <c r="O264" s="425">
        <f t="shared" si="125"/>
        <v>318.39999999999998</v>
      </c>
      <c r="P264" s="425">
        <f t="shared" si="126"/>
        <v>76.7</v>
      </c>
      <c r="Q264" s="427">
        <f t="shared" si="127"/>
        <v>395.09999999999997</v>
      </c>
    </row>
    <row r="265" spans="1:17" s="428" customFormat="1" ht="22.15" customHeight="1" x14ac:dyDescent="0.25">
      <c r="A265" s="424" t="s">
        <v>695</v>
      </c>
      <c r="B265" s="750">
        <v>18.25</v>
      </c>
      <c r="C265" s="289">
        <v>0.11</v>
      </c>
      <c r="D265" s="425">
        <v>5.4427000000000003</v>
      </c>
      <c r="E265" s="425">
        <f t="shared" si="128"/>
        <v>99.32927500000001</v>
      </c>
      <c r="F265" s="426">
        <v>0.2</v>
      </c>
      <c r="G265" s="425">
        <f t="shared" si="120"/>
        <v>19.87</v>
      </c>
      <c r="H265" s="425">
        <f t="shared" si="123"/>
        <v>4.79</v>
      </c>
      <c r="I265" s="427">
        <f t="shared" si="124"/>
        <v>24.66</v>
      </c>
      <c r="J265" s="756">
        <v>59.5</v>
      </c>
      <c r="K265" s="425">
        <v>0.37</v>
      </c>
      <c r="L265" s="425">
        <v>5.4427000000000003</v>
      </c>
      <c r="M265" s="425">
        <f t="shared" si="129"/>
        <v>323.84065000000004</v>
      </c>
      <c r="N265" s="426">
        <v>1</v>
      </c>
      <c r="O265" s="425">
        <f t="shared" si="125"/>
        <v>323.83999999999997</v>
      </c>
      <c r="P265" s="425">
        <f t="shared" si="126"/>
        <v>78.010000000000005</v>
      </c>
      <c r="Q265" s="427">
        <f t="shared" si="127"/>
        <v>401.84999999999997</v>
      </c>
    </row>
    <row r="266" spans="1:17" s="428" customFormat="1" ht="22.15" customHeight="1" x14ac:dyDescent="0.25">
      <c r="A266" s="424" t="s">
        <v>695</v>
      </c>
      <c r="B266" s="750">
        <v>3.617</v>
      </c>
      <c r="C266" s="289">
        <v>0.02</v>
      </c>
      <c r="D266" s="425">
        <v>5.4427000000000003</v>
      </c>
      <c r="E266" s="425">
        <f t="shared" si="128"/>
        <v>19.686245899999999</v>
      </c>
      <c r="F266" s="426">
        <v>0.2</v>
      </c>
      <c r="G266" s="425">
        <f t="shared" si="120"/>
        <v>3.94</v>
      </c>
      <c r="H266" s="425">
        <f t="shared" si="123"/>
        <v>0.95</v>
      </c>
      <c r="I266" s="427">
        <f t="shared" si="124"/>
        <v>4.8899999999999997</v>
      </c>
      <c r="J266" s="756">
        <v>38.5</v>
      </c>
      <c r="K266" s="425">
        <v>0.24</v>
      </c>
      <c r="L266" s="425">
        <v>5.4427000000000003</v>
      </c>
      <c r="M266" s="425">
        <f t="shared" si="129"/>
        <v>209.54395000000002</v>
      </c>
      <c r="N266" s="426">
        <v>1</v>
      </c>
      <c r="O266" s="425">
        <f t="shared" si="125"/>
        <v>209.54</v>
      </c>
      <c r="P266" s="425">
        <f t="shared" si="126"/>
        <v>50.48</v>
      </c>
      <c r="Q266" s="427">
        <f t="shared" si="127"/>
        <v>260.02</v>
      </c>
    </row>
    <row r="267" spans="1:17" s="428" customFormat="1" ht="22.15" customHeight="1" x14ac:dyDescent="0.25">
      <c r="A267" s="424" t="s">
        <v>695</v>
      </c>
      <c r="B267" s="750">
        <v>22.75</v>
      </c>
      <c r="C267" s="289">
        <v>0.14000000000000001</v>
      </c>
      <c r="D267" s="425">
        <v>5.4427000000000003</v>
      </c>
      <c r="E267" s="425">
        <f t="shared" si="128"/>
        <v>123.821425</v>
      </c>
      <c r="F267" s="426">
        <v>0.2</v>
      </c>
      <c r="G267" s="425">
        <f t="shared" si="120"/>
        <v>24.76</v>
      </c>
      <c r="H267" s="425">
        <f t="shared" si="123"/>
        <v>5.96</v>
      </c>
      <c r="I267" s="427">
        <f t="shared" si="124"/>
        <v>30.720000000000002</v>
      </c>
      <c r="J267" s="756">
        <v>52.5</v>
      </c>
      <c r="K267" s="425">
        <v>0.33</v>
      </c>
      <c r="L267" s="425">
        <v>5.4427000000000003</v>
      </c>
      <c r="M267" s="425">
        <f t="shared" si="129"/>
        <v>285.74175000000002</v>
      </c>
      <c r="N267" s="426">
        <v>1</v>
      </c>
      <c r="O267" s="425">
        <f t="shared" si="125"/>
        <v>285.74</v>
      </c>
      <c r="P267" s="425">
        <f t="shared" si="126"/>
        <v>68.83</v>
      </c>
      <c r="Q267" s="427">
        <f t="shared" si="127"/>
        <v>354.57</v>
      </c>
    </row>
    <row r="268" spans="1:17" s="428" customFormat="1" ht="22.15" customHeight="1" x14ac:dyDescent="0.25">
      <c r="A268" s="424" t="s">
        <v>695</v>
      </c>
      <c r="B268" s="750"/>
      <c r="C268" s="289"/>
      <c r="D268" s="425"/>
      <c r="E268" s="425"/>
      <c r="F268" s="426"/>
      <c r="G268" s="425"/>
      <c r="H268" s="425"/>
      <c r="I268" s="427"/>
      <c r="J268" s="756">
        <v>36.75</v>
      </c>
      <c r="K268" s="425">
        <v>0.23</v>
      </c>
      <c r="L268" s="425">
        <v>5.4427000000000003</v>
      </c>
      <c r="M268" s="425">
        <f t="shared" si="129"/>
        <v>200.01922500000001</v>
      </c>
      <c r="N268" s="426">
        <v>1</v>
      </c>
      <c r="O268" s="425">
        <f t="shared" si="125"/>
        <v>200.02</v>
      </c>
      <c r="P268" s="425">
        <f t="shared" si="126"/>
        <v>48.18</v>
      </c>
      <c r="Q268" s="427">
        <f t="shared" si="127"/>
        <v>248.20000000000002</v>
      </c>
    </row>
    <row r="269" spans="1:17" s="428" customFormat="1" ht="22.15" customHeight="1" x14ac:dyDescent="0.25">
      <c r="A269" s="424" t="s">
        <v>695</v>
      </c>
      <c r="B269" s="750">
        <v>11</v>
      </c>
      <c r="C269" s="289">
        <v>7.0000000000000007E-2</v>
      </c>
      <c r="D269" s="425">
        <v>5.4427000000000003</v>
      </c>
      <c r="E269" s="425">
        <f t="shared" si="128"/>
        <v>59.869700000000002</v>
      </c>
      <c r="F269" s="426">
        <v>0.2</v>
      </c>
      <c r="G269" s="425">
        <f t="shared" si="120"/>
        <v>11.97</v>
      </c>
      <c r="H269" s="425">
        <f t="shared" si="123"/>
        <v>2.88</v>
      </c>
      <c r="I269" s="427">
        <f t="shared" si="124"/>
        <v>14.850000000000001</v>
      </c>
      <c r="J269" s="756">
        <v>56</v>
      </c>
      <c r="K269" s="425">
        <v>0.35</v>
      </c>
      <c r="L269" s="425">
        <v>5.4427000000000003</v>
      </c>
      <c r="M269" s="425">
        <f t="shared" si="129"/>
        <v>304.7912</v>
      </c>
      <c r="N269" s="426">
        <v>1</v>
      </c>
      <c r="O269" s="425">
        <f t="shared" si="125"/>
        <v>304.79000000000002</v>
      </c>
      <c r="P269" s="425">
        <f t="shared" si="126"/>
        <v>73.42</v>
      </c>
      <c r="Q269" s="427">
        <f t="shared" si="127"/>
        <v>378.21000000000004</v>
      </c>
    </row>
    <row r="270" spans="1:17" s="428" customFormat="1" ht="22.15" customHeight="1" x14ac:dyDescent="0.25">
      <c r="A270" s="424" t="s">
        <v>695</v>
      </c>
      <c r="B270" s="750">
        <v>26.75</v>
      </c>
      <c r="C270" s="289">
        <v>0.17</v>
      </c>
      <c r="D270" s="425">
        <v>5.4427000000000003</v>
      </c>
      <c r="E270" s="425">
        <f t="shared" si="128"/>
        <v>145.59222500000001</v>
      </c>
      <c r="F270" s="426">
        <v>0.2</v>
      </c>
      <c r="G270" s="425">
        <f t="shared" si="120"/>
        <v>29.12</v>
      </c>
      <c r="H270" s="425">
        <f t="shared" si="123"/>
        <v>7.02</v>
      </c>
      <c r="I270" s="427">
        <f t="shared" si="124"/>
        <v>36.14</v>
      </c>
      <c r="J270" s="756">
        <v>49.5</v>
      </c>
      <c r="K270" s="425">
        <v>0.31</v>
      </c>
      <c r="L270" s="425">
        <v>5.4427000000000003</v>
      </c>
      <c r="M270" s="425">
        <f t="shared" si="129"/>
        <v>269.41365000000002</v>
      </c>
      <c r="N270" s="426">
        <v>1</v>
      </c>
      <c r="O270" s="425">
        <f t="shared" si="125"/>
        <v>269.41000000000003</v>
      </c>
      <c r="P270" s="425">
        <f t="shared" si="126"/>
        <v>64.900000000000006</v>
      </c>
      <c r="Q270" s="427">
        <f t="shared" si="127"/>
        <v>334.31000000000006</v>
      </c>
    </row>
    <row r="271" spans="1:17" s="428" customFormat="1" ht="22.15" customHeight="1" x14ac:dyDescent="0.25">
      <c r="A271" s="424" t="s">
        <v>695</v>
      </c>
      <c r="B271" s="750">
        <v>13.25</v>
      </c>
      <c r="C271" s="289">
        <v>0.08</v>
      </c>
      <c r="D271" s="425">
        <v>5.4427000000000003</v>
      </c>
      <c r="E271" s="425">
        <f t="shared" si="128"/>
        <v>72.115774999999999</v>
      </c>
      <c r="F271" s="426">
        <v>0.2</v>
      </c>
      <c r="G271" s="425">
        <f t="shared" si="120"/>
        <v>14.42</v>
      </c>
      <c r="H271" s="425">
        <f t="shared" si="123"/>
        <v>3.47</v>
      </c>
      <c r="I271" s="427">
        <f t="shared" si="124"/>
        <v>17.89</v>
      </c>
      <c r="J271" s="756">
        <v>58</v>
      </c>
      <c r="K271" s="425">
        <v>0.36</v>
      </c>
      <c r="L271" s="425">
        <v>5.4427000000000003</v>
      </c>
      <c r="M271" s="425">
        <f t="shared" si="129"/>
        <v>315.67660000000001</v>
      </c>
      <c r="N271" s="426">
        <v>1</v>
      </c>
      <c r="O271" s="425">
        <f t="shared" si="125"/>
        <v>315.68</v>
      </c>
      <c r="P271" s="425">
        <f t="shared" si="126"/>
        <v>76.05</v>
      </c>
      <c r="Q271" s="427">
        <f t="shared" si="127"/>
        <v>391.73</v>
      </c>
    </row>
    <row r="272" spans="1:17" s="428" customFormat="1" ht="22.15" customHeight="1" x14ac:dyDescent="0.25">
      <c r="A272" s="424" t="s">
        <v>695</v>
      </c>
      <c r="B272" s="750">
        <v>20.25</v>
      </c>
      <c r="C272" s="289">
        <v>0.13</v>
      </c>
      <c r="D272" s="425">
        <v>5.4427000000000003</v>
      </c>
      <c r="E272" s="425">
        <f t="shared" si="128"/>
        <v>110.214675</v>
      </c>
      <c r="F272" s="426">
        <v>0.2</v>
      </c>
      <c r="G272" s="425">
        <f t="shared" si="120"/>
        <v>22.04</v>
      </c>
      <c r="H272" s="425">
        <f t="shared" si="123"/>
        <v>5.31</v>
      </c>
      <c r="I272" s="427">
        <f t="shared" si="124"/>
        <v>27.349999999999998</v>
      </c>
      <c r="J272" s="756">
        <v>48</v>
      </c>
      <c r="K272" s="425">
        <v>0.3</v>
      </c>
      <c r="L272" s="425">
        <v>5.4427000000000003</v>
      </c>
      <c r="M272" s="425">
        <f t="shared" si="129"/>
        <v>261.24959999999999</v>
      </c>
      <c r="N272" s="426">
        <v>1</v>
      </c>
      <c r="O272" s="425">
        <f t="shared" si="125"/>
        <v>261.25</v>
      </c>
      <c r="P272" s="425">
        <f t="shared" si="126"/>
        <v>62.94</v>
      </c>
      <c r="Q272" s="427">
        <f t="shared" si="127"/>
        <v>324.19</v>
      </c>
    </row>
    <row r="273" spans="1:17" s="428" customFormat="1" ht="22.15" customHeight="1" x14ac:dyDescent="0.25">
      <c r="A273" s="424" t="s">
        <v>695</v>
      </c>
      <c r="B273" s="750">
        <v>22.25</v>
      </c>
      <c r="C273" s="289">
        <v>0.14000000000000001</v>
      </c>
      <c r="D273" s="425">
        <v>5.4427000000000003</v>
      </c>
      <c r="E273" s="425">
        <f t="shared" si="128"/>
        <v>121.100075</v>
      </c>
      <c r="F273" s="426">
        <v>0.2</v>
      </c>
      <c r="G273" s="425">
        <f t="shared" si="120"/>
        <v>24.22</v>
      </c>
      <c r="H273" s="425">
        <f t="shared" si="123"/>
        <v>5.83</v>
      </c>
      <c r="I273" s="427">
        <f t="shared" si="124"/>
        <v>30.049999999999997</v>
      </c>
      <c r="J273" s="756">
        <v>34</v>
      </c>
      <c r="K273" s="425">
        <v>0.21</v>
      </c>
      <c r="L273" s="425">
        <v>5.4427000000000003</v>
      </c>
      <c r="M273" s="425">
        <f t="shared" si="129"/>
        <v>185.05180000000001</v>
      </c>
      <c r="N273" s="426">
        <v>1</v>
      </c>
      <c r="O273" s="425">
        <f t="shared" si="125"/>
        <v>185.05</v>
      </c>
      <c r="P273" s="425">
        <f t="shared" si="126"/>
        <v>44.58</v>
      </c>
      <c r="Q273" s="427">
        <f t="shared" si="127"/>
        <v>229.63</v>
      </c>
    </row>
    <row r="274" spans="1:17" s="428" customFormat="1" ht="22.15" customHeight="1" x14ac:dyDescent="0.25">
      <c r="A274" s="424" t="s">
        <v>695</v>
      </c>
      <c r="B274" s="750">
        <v>14.75</v>
      </c>
      <c r="C274" s="289">
        <v>0.09</v>
      </c>
      <c r="D274" s="425">
        <v>5.4427000000000003</v>
      </c>
      <c r="E274" s="425">
        <f t="shared" si="128"/>
        <v>80.279825000000002</v>
      </c>
      <c r="F274" s="426">
        <v>0.2</v>
      </c>
      <c r="G274" s="425">
        <f t="shared" si="120"/>
        <v>16.059999999999999</v>
      </c>
      <c r="H274" s="425">
        <f t="shared" si="123"/>
        <v>3.87</v>
      </c>
      <c r="I274" s="427">
        <f t="shared" si="124"/>
        <v>19.93</v>
      </c>
      <c r="J274" s="756">
        <v>24</v>
      </c>
      <c r="K274" s="425">
        <v>0.15</v>
      </c>
      <c r="L274" s="425">
        <v>5.4427000000000003</v>
      </c>
      <c r="M274" s="425">
        <f t="shared" si="129"/>
        <v>130.62479999999999</v>
      </c>
      <c r="N274" s="426">
        <v>1</v>
      </c>
      <c r="O274" s="425">
        <f t="shared" si="125"/>
        <v>130.62</v>
      </c>
      <c r="P274" s="425">
        <f t="shared" si="126"/>
        <v>31.47</v>
      </c>
      <c r="Q274" s="427">
        <f t="shared" si="127"/>
        <v>162.09</v>
      </c>
    </row>
    <row r="275" spans="1:17" s="428" customFormat="1" ht="22.15" customHeight="1" x14ac:dyDescent="0.25">
      <c r="A275" s="424" t="s">
        <v>695</v>
      </c>
      <c r="B275" s="750">
        <v>35.25</v>
      </c>
      <c r="C275" s="289">
        <v>0.22</v>
      </c>
      <c r="D275" s="425">
        <v>5.4427000000000003</v>
      </c>
      <c r="E275" s="425">
        <f t="shared" si="128"/>
        <v>191.855175</v>
      </c>
      <c r="F275" s="426">
        <v>0.2</v>
      </c>
      <c r="G275" s="425">
        <f t="shared" si="120"/>
        <v>38.369999999999997</v>
      </c>
      <c r="H275" s="425">
        <f t="shared" si="123"/>
        <v>9.24</v>
      </c>
      <c r="I275" s="427">
        <f t="shared" si="124"/>
        <v>47.61</v>
      </c>
      <c r="J275" s="756"/>
      <c r="K275" s="425"/>
      <c r="L275" s="425"/>
      <c r="M275" s="425"/>
      <c r="N275" s="426"/>
      <c r="O275" s="425"/>
      <c r="P275" s="425"/>
      <c r="Q275" s="427"/>
    </row>
    <row r="276" spans="1:17" s="428" customFormat="1" ht="22.15" customHeight="1" x14ac:dyDescent="0.25">
      <c r="A276" s="416" t="s">
        <v>1231</v>
      </c>
      <c r="B276" s="748">
        <f>B277+B279</f>
        <v>12</v>
      </c>
      <c r="C276" s="744">
        <f>C277+C279</f>
        <v>7.5471698113207558E-2</v>
      </c>
      <c r="D276" s="417"/>
      <c r="E276" s="417">
        <f>E277+E279</f>
        <v>118.38993710691824</v>
      </c>
      <c r="F276" s="431"/>
      <c r="G276" s="417">
        <f>G277+G279</f>
        <v>23.67</v>
      </c>
      <c r="H276" s="417">
        <f>H277+H279</f>
        <v>5.7</v>
      </c>
      <c r="I276" s="418">
        <f>I277+I279</f>
        <v>29.37</v>
      </c>
      <c r="J276" s="754">
        <f>J277+J279</f>
        <v>58.5</v>
      </c>
      <c r="K276" s="417">
        <f>K277+K279</f>
        <v>0.36792452830188682</v>
      </c>
      <c r="L276" s="417"/>
      <c r="M276" s="417">
        <f>M277+M279</f>
        <v>610.15723270440253</v>
      </c>
      <c r="N276" s="431"/>
      <c r="O276" s="417">
        <f>O277+O279</f>
        <v>610.16</v>
      </c>
      <c r="P276" s="417">
        <f>P277+P279</f>
        <v>146.99</v>
      </c>
      <c r="Q276" s="418">
        <f>Q277+Q279</f>
        <v>757.15</v>
      </c>
    </row>
    <row r="277" spans="1:17" s="428" customFormat="1" ht="31.9" customHeight="1" x14ac:dyDescent="0.25">
      <c r="A277" s="430" t="s">
        <v>11</v>
      </c>
      <c r="B277" s="751">
        <f>B278</f>
        <v>4</v>
      </c>
      <c r="C277" s="746">
        <f>C278</f>
        <v>2.5157232704402517E-2</v>
      </c>
      <c r="D277" s="421"/>
      <c r="E277" s="421">
        <f>E278</f>
        <v>50.465408805031444</v>
      </c>
      <c r="F277" s="432"/>
      <c r="G277" s="421">
        <f>G278</f>
        <v>10.09</v>
      </c>
      <c r="H277" s="421">
        <f>H278</f>
        <v>2.4300000000000002</v>
      </c>
      <c r="I277" s="429">
        <f>I278</f>
        <v>12.52</v>
      </c>
      <c r="J277" s="757">
        <f>J278</f>
        <v>27.5</v>
      </c>
      <c r="K277" s="421">
        <f>K278</f>
        <v>0.17295597484276728</v>
      </c>
      <c r="L277" s="421"/>
      <c r="M277" s="421">
        <f>M278</f>
        <v>346.9496855345912</v>
      </c>
      <c r="N277" s="432"/>
      <c r="O277" s="421">
        <f>O278</f>
        <v>346.95</v>
      </c>
      <c r="P277" s="421">
        <f>P278</f>
        <v>83.58</v>
      </c>
      <c r="Q277" s="429">
        <f>Q278</f>
        <v>430.53</v>
      </c>
    </row>
    <row r="278" spans="1:17" s="428" customFormat="1" ht="31.15" customHeight="1" x14ac:dyDescent="0.25">
      <c r="A278" s="424" t="s">
        <v>1232</v>
      </c>
      <c r="B278" s="750">
        <v>4</v>
      </c>
      <c r="C278" s="289">
        <f t="shared" ref="C278" si="130">B278/159</f>
        <v>2.5157232704402517E-2</v>
      </c>
      <c r="D278" s="425">
        <v>2006</v>
      </c>
      <c r="E278" s="425">
        <f>B278*D278/159</f>
        <v>50.465408805031444</v>
      </c>
      <c r="F278" s="426">
        <v>0.2</v>
      </c>
      <c r="G278" s="425">
        <f t="shared" ref="G278:G280" si="131">ROUND(E278*F278,2)</f>
        <v>10.09</v>
      </c>
      <c r="H278" s="425">
        <f>ROUND(G278*0.2409,2)</f>
        <v>2.4300000000000002</v>
      </c>
      <c r="I278" s="427">
        <f>G278+H278</f>
        <v>12.52</v>
      </c>
      <c r="J278" s="756">
        <v>27.5</v>
      </c>
      <c r="K278" s="425">
        <f>J278/159</f>
        <v>0.17295597484276728</v>
      </c>
      <c r="L278" s="425">
        <v>2006</v>
      </c>
      <c r="M278" s="425">
        <f>J278*L278/159</f>
        <v>346.9496855345912</v>
      </c>
      <c r="N278" s="426">
        <v>1</v>
      </c>
      <c r="O278" s="425">
        <f t="shared" ref="O278:O280" si="132">ROUND(M278*N278,2)</f>
        <v>346.95</v>
      </c>
      <c r="P278" s="425">
        <f>ROUND(O278*0.2409,2)</f>
        <v>83.58</v>
      </c>
      <c r="Q278" s="427">
        <f>O278+P278</f>
        <v>430.53</v>
      </c>
    </row>
    <row r="279" spans="1:17" s="428" customFormat="1" ht="44.45" customHeight="1" x14ac:dyDescent="0.25">
      <c r="A279" s="430" t="s">
        <v>9</v>
      </c>
      <c r="B279" s="751">
        <f>B280</f>
        <v>8</v>
      </c>
      <c r="C279" s="746">
        <f>C280</f>
        <v>5.0314465408805034E-2</v>
      </c>
      <c r="D279" s="421"/>
      <c r="E279" s="421">
        <f>E280</f>
        <v>67.924528301886795</v>
      </c>
      <c r="F279" s="432"/>
      <c r="G279" s="421">
        <f>G280</f>
        <v>13.58</v>
      </c>
      <c r="H279" s="421">
        <f>H280</f>
        <v>3.27</v>
      </c>
      <c r="I279" s="429">
        <f>I280</f>
        <v>16.850000000000001</v>
      </c>
      <c r="J279" s="757">
        <f>J280</f>
        <v>31</v>
      </c>
      <c r="K279" s="421">
        <f>K280</f>
        <v>0.19496855345911951</v>
      </c>
      <c r="L279" s="421"/>
      <c r="M279" s="421">
        <f>M280</f>
        <v>263.20754716981133</v>
      </c>
      <c r="N279" s="432"/>
      <c r="O279" s="421">
        <f>O280</f>
        <v>263.20999999999998</v>
      </c>
      <c r="P279" s="421">
        <f>P280</f>
        <v>63.41</v>
      </c>
      <c r="Q279" s="429">
        <f>Q280</f>
        <v>326.62</v>
      </c>
    </row>
    <row r="280" spans="1:17" s="428" customFormat="1" ht="22.15" customHeight="1" x14ac:dyDescent="0.25">
      <c r="A280" s="424" t="s">
        <v>1233</v>
      </c>
      <c r="B280" s="750">
        <v>8</v>
      </c>
      <c r="C280" s="289">
        <f t="shared" ref="C280" si="133">B280/159</f>
        <v>5.0314465408805034E-2</v>
      </c>
      <c r="D280" s="425">
        <v>1350</v>
      </c>
      <c r="E280" s="425">
        <f>B280*D280/159</f>
        <v>67.924528301886795</v>
      </c>
      <c r="F280" s="426">
        <v>0.2</v>
      </c>
      <c r="G280" s="425">
        <f t="shared" si="131"/>
        <v>13.58</v>
      </c>
      <c r="H280" s="425">
        <f>ROUND(G280*0.2409,2)</f>
        <v>3.27</v>
      </c>
      <c r="I280" s="427">
        <f>G280+H280</f>
        <v>16.850000000000001</v>
      </c>
      <c r="J280" s="756">
        <v>31</v>
      </c>
      <c r="K280" s="425">
        <f>J280/159</f>
        <v>0.19496855345911951</v>
      </c>
      <c r="L280" s="425">
        <v>1350</v>
      </c>
      <c r="M280" s="425">
        <f>J280*L280/159</f>
        <v>263.20754716981133</v>
      </c>
      <c r="N280" s="426">
        <v>1</v>
      </c>
      <c r="O280" s="425">
        <f t="shared" si="132"/>
        <v>263.20999999999998</v>
      </c>
      <c r="P280" s="425">
        <f>ROUND(O280*0.2409,2)</f>
        <v>63.41</v>
      </c>
      <c r="Q280" s="427">
        <f>O280+P280</f>
        <v>326.62</v>
      </c>
    </row>
    <row r="281" spans="1:17" s="428" customFormat="1" ht="22.15" customHeight="1" x14ac:dyDescent="0.25">
      <c r="A281" s="416" t="s">
        <v>1226</v>
      </c>
      <c r="B281" s="748">
        <f>B282+B290</f>
        <v>119</v>
      </c>
      <c r="C281" s="744">
        <f>C282+C290</f>
        <v>0.76276729559748424</v>
      </c>
      <c r="D281" s="417"/>
      <c r="E281" s="417">
        <f>E282+E290</f>
        <v>767.45635503144649</v>
      </c>
      <c r="F281" s="431"/>
      <c r="G281" s="417">
        <f>G282+G290</f>
        <v>153.47999999999999</v>
      </c>
      <c r="H281" s="417">
        <f>H282+H290</f>
        <v>36.989999999999995</v>
      </c>
      <c r="I281" s="418">
        <f>I282+I290</f>
        <v>190.46999999999997</v>
      </c>
      <c r="J281" s="754">
        <f>J282+J290</f>
        <v>268.5</v>
      </c>
      <c r="K281" s="417">
        <f>K282+K290</f>
        <v>1.7029559748427672</v>
      </c>
      <c r="L281" s="417"/>
      <c r="M281" s="417">
        <f>M282+M290</f>
        <v>1883.8378323899371</v>
      </c>
      <c r="N281" s="431"/>
      <c r="O281" s="417">
        <f>O282+O290</f>
        <v>1883.8400000000001</v>
      </c>
      <c r="P281" s="417">
        <f>P282+P290</f>
        <v>453.81</v>
      </c>
      <c r="Q281" s="418">
        <f>Q282+Q290</f>
        <v>2337.6499999999996</v>
      </c>
    </row>
    <row r="282" spans="1:17" s="428" customFormat="1" ht="30" customHeight="1" x14ac:dyDescent="0.25">
      <c r="A282" s="430" t="s">
        <v>11</v>
      </c>
      <c r="B282" s="751">
        <f>SUM(B283:B289)</f>
        <v>42</v>
      </c>
      <c r="C282" s="746">
        <f>SUM(C283:C289)</f>
        <v>0.27320754716981133</v>
      </c>
      <c r="D282" s="421"/>
      <c r="E282" s="421">
        <f>SUM(E283:E289)</f>
        <v>327.72597924528304</v>
      </c>
      <c r="F282" s="432"/>
      <c r="G282" s="421">
        <f>SUM(G283:G289)</f>
        <v>65.55</v>
      </c>
      <c r="H282" s="421">
        <f>SUM(H283:H289)</f>
        <v>15.8</v>
      </c>
      <c r="I282" s="429">
        <f>SUM(I283:I289)</f>
        <v>81.349999999999994</v>
      </c>
      <c r="J282" s="757">
        <f>SUM(J283:J289)</f>
        <v>160.5</v>
      </c>
      <c r="K282" s="421">
        <f>SUM(K283:K289)</f>
        <v>1.0230188679245282</v>
      </c>
      <c r="L282" s="421"/>
      <c r="M282" s="421">
        <f>SUM(M283:M289)</f>
        <v>1264.1033858490566</v>
      </c>
      <c r="N282" s="432"/>
      <c r="O282" s="421">
        <f>SUM(O283:O289)</f>
        <v>1264.1100000000001</v>
      </c>
      <c r="P282" s="421">
        <f>SUM(P283:P289)</f>
        <v>304.52</v>
      </c>
      <c r="Q282" s="429">
        <f>SUM(Q283:Q289)</f>
        <v>1568.6299999999999</v>
      </c>
    </row>
    <row r="283" spans="1:17" s="428" customFormat="1" ht="22.15" customHeight="1" x14ac:dyDescent="0.25">
      <c r="A283" s="424" t="s">
        <v>1222</v>
      </c>
      <c r="B283" s="750">
        <v>10.5</v>
      </c>
      <c r="C283" s="289">
        <v>7.0000000000000007E-2</v>
      </c>
      <c r="D283" s="425">
        <v>7.6245000000000003</v>
      </c>
      <c r="E283" s="425">
        <f>B283*D283</f>
        <v>80.057249999999996</v>
      </c>
      <c r="F283" s="426">
        <v>0.2</v>
      </c>
      <c r="G283" s="425">
        <f t="shared" ref="G283:G296" si="134">ROUND(E283*F283,2)</f>
        <v>16.010000000000002</v>
      </c>
      <c r="H283" s="425">
        <f t="shared" ref="H283:H289" si="135">ROUND(G283*0.2409,2)</f>
        <v>3.86</v>
      </c>
      <c r="I283" s="427">
        <f t="shared" ref="I283:I289" si="136">G283+H283</f>
        <v>19.87</v>
      </c>
      <c r="J283" s="756">
        <v>55</v>
      </c>
      <c r="K283" s="425">
        <v>0.35</v>
      </c>
      <c r="L283" s="425">
        <v>7.6245000000000003</v>
      </c>
      <c r="M283" s="425">
        <f>J283*L283</f>
        <v>419.34750000000003</v>
      </c>
      <c r="N283" s="426">
        <v>1</v>
      </c>
      <c r="O283" s="425">
        <f t="shared" ref="O283:O289" si="137">ROUND(M283*N283,2)</f>
        <v>419.35</v>
      </c>
      <c r="P283" s="425">
        <f t="shared" ref="P283:P289" si="138">ROUND(O283*0.2409,2)</f>
        <v>101.02</v>
      </c>
      <c r="Q283" s="427">
        <f t="shared" ref="Q283:Q289" si="139">O283+P283</f>
        <v>520.37</v>
      </c>
    </row>
    <row r="284" spans="1:17" s="428" customFormat="1" ht="22.15" customHeight="1" x14ac:dyDescent="0.25">
      <c r="A284" s="424" t="s">
        <v>1222</v>
      </c>
      <c r="B284" s="750">
        <v>4</v>
      </c>
      <c r="C284" s="289">
        <v>0.03</v>
      </c>
      <c r="D284" s="425">
        <v>7.6245000000000003</v>
      </c>
      <c r="E284" s="425">
        <f t="shared" ref="E284:E286" si="140">B284*D284</f>
        <v>30.498000000000001</v>
      </c>
      <c r="F284" s="426">
        <v>0.2</v>
      </c>
      <c r="G284" s="425">
        <f t="shared" si="134"/>
        <v>6.1</v>
      </c>
      <c r="H284" s="425">
        <f t="shared" si="135"/>
        <v>1.47</v>
      </c>
      <c r="I284" s="427">
        <f t="shared" si="136"/>
        <v>7.5699999999999994</v>
      </c>
      <c r="J284" s="756">
        <v>4</v>
      </c>
      <c r="K284" s="425">
        <v>0.03</v>
      </c>
      <c r="L284" s="425">
        <v>7.6245000000000003</v>
      </c>
      <c r="M284" s="425">
        <f t="shared" ref="M284:M286" si="141">J284*L284</f>
        <v>30.498000000000001</v>
      </c>
      <c r="N284" s="426">
        <v>1</v>
      </c>
      <c r="O284" s="425">
        <f t="shared" si="137"/>
        <v>30.5</v>
      </c>
      <c r="P284" s="425">
        <f t="shared" si="138"/>
        <v>7.35</v>
      </c>
      <c r="Q284" s="427">
        <f t="shared" si="139"/>
        <v>37.85</v>
      </c>
    </row>
    <row r="285" spans="1:17" s="428" customFormat="1" ht="22.15" customHeight="1" x14ac:dyDescent="0.25">
      <c r="A285" s="424" t="s">
        <v>1222</v>
      </c>
      <c r="B285" s="750"/>
      <c r="C285" s="289"/>
      <c r="D285" s="425"/>
      <c r="E285" s="425"/>
      <c r="F285" s="426"/>
      <c r="G285" s="425"/>
      <c r="H285" s="425"/>
      <c r="I285" s="427"/>
      <c r="J285" s="756">
        <v>8</v>
      </c>
      <c r="K285" s="425">
        <v>0.05</v>
      </c>
      <c r="L285" s="425">
        <v>7.6245000000000003</v>
      </c>
      <c r="M285" s="425">
        <f t="shared" si="141"/>
        <v>60.996000000000002</v>
      </c>
      <c r="N285" s="426">
        <v>1</v>
      </c>
      <c r="O285" s="425">
        <f t="shared" si="137"/>
        <v>61</v>
      </c>
      <c r="P285" s="425">
        <f t="shared" si="138"/>
        <v>14.69</v>
      </c>
      <c r="Q285" s="427">
        <f t="shared" si="139"/>
        <v>75.69</v>
      </c>
    </row>
    <row r="286" spans="1:17" s="428" customFormat="1" ht="22.15" customHeight="1" x14ac:dyDescent="0.25">
      <c r="A286" s="424" t="s">
        <v>1228</v>
      </c>
      <c r="B286" s="750">
        <v>9.5</v>
      </c>
      <c r="C286" s="289">
        <v>0.06</v>
      </c>
      <c r="D286" s="425">
        <v>8.3139000000000003</v>
      </c>
      <c r="E286" s="425">
        <f t="shared" si="140"/>
        <v>78.982050000000001</v>
      </c>
      <c r="F286" s="426">
        <v>0.2</v>
      </c>
      <c r="G286" s="425">
        <f t="shared" si="134"/>
        <v>15.8</v>
      </c>
      <c r="H286" s="425">
        <f t="shared" si="135"/>
        <v>3.81</v>
      </c>
      <c r="I286" s="427">
        <f t="shared" si="136"/>
        <v>19.61</v>
      </c>
      <c r="J286" s="756">
        <v>48.5</v>
      </c>
      <c r="K286" s="425">
        <v>0.31</v>
      </c>
      <c r="L286" s="425">
        <v>8.3139000000000003</v>
      </c>
      <c r="M286" s="425">
        <f t="shared" si="141"/>
        <v>403.22415000000001</v>
      </c>
      <c r="N286" s="426">
        <v>1</v>
      </c>
      <c r="O286" s="425">
        <f t="shared" si="137"/>
        <v>403.22</v>
      </c>
      <c r="P286" s="425">
        <f t="shared" si="138"/>
        <v>97.14</v>
      </c>
      <c r="Q286" s="427">
        <f t="shared" si="139"/>
        <v>500.36</v>
      </c>
    </row>
    <row r="287" spans="1:17" s="428" customFormat="1" ht="22.15" customHeight="1" x14ac:dyDescent="0.25">
      <c r="A287" s="424" t="s">
        <v>1216</v>
      </c>
      <c r="B287" s="750">
        <v>7</v>
      </c>
      <c r="C287" s="289">
        <f t="shared" ref="C287:C289" si="142">B287/159</f>
        <v>4.40251572327044E-2</v>
      </c>
      <c r="D287" s="425">
        <v>1140</v>
      </c>
      <c r="E287" s="425">
        <f>B287*D287/159</f>
        <v>50.188679245283019</v>
      </c>
      <c r="F287" s="426">
        <v>0.2</v>
      </c>
      <c r="G287" s="425">
        <f t="shared" si="134"/>
        <v>10.039999999999999</v>
      </c>
      <c r="H287" s="425">
        <f t="shared" si="135"/>
        <v>2.42</v>
      </c>
      <c r="I287" s="427">
        <f t="shared" si="136"/>
        <v>12.459999999999999</v>
      </c>
      <c r="J287" s="756">
        <v>12</v>
      </c>
      <c r="K287" s="425">
        <f t="shared" ref="K287:K289" si="143">J287/159</f>
        <v>7.5471698113207544E-2</v>
      </c>
      <c r="L287" s="425">
        <v>1140</v>
      </c>
      <c r="M287" s="425">
        <f>J287*L287/159</f>
        <v>86.037735849056602</v>
      </c>
      <c r="N287" s="426">
        <v>1</v>
      </c>
      <c r="O287" s="425">
        <f t="shared" si="137"/>
        <v>86.04</v>
      </c>
      <c r="P287" s="425">
        <f t="shared" si="138"/>
        <v>20.73</v>
      </c>
      <c r="Q287" s="427">
        <f t="shared" si="139"/>
        <v>106.77000000000001</v>
      </c>
    </row>
    <row r="288" spans="1:17" s="428" customFormat="1" ht="22.15" customHeight="1" x14ac:dyDescent="0.25">
      <c r="A288" s="424" t="s">
        <v>1213</v>
      </c>
      <c r="B288" s="750"/>
      <c r="C288" s="289"/>
      <c r="D288" s="425"/>
      <c r="E288" s="425"/>
      <c r="F288" s="426"/>
      <c r="G288" s="425"/>
      <c r="H288" s="425"/>
      <c r="I288" s="427"/>
      <c r="J288" s="756">
        <v>9</v>
      </c>
      <c r="K288" s="425">
        <f t="shared" si="143"/>
        <v>5.6603773584905662E-2</v>
      </c>
      <c r="L288" s="425">
        <v>1272</v>
      </c>
      <c r="M288" s="425">
        <f t="shared" ref="M288:M289" si="144">J288*L288/159</f>
        <v>72</v>
      </c>
      <c r="N288" s="426">
        <v>1</v>
      </c>
      <c r="O288" s="425">
        <f t="shared" si="137"/>
        <v>72</v>
      </c>
      <c r="P288" s="425">
        <f t="shared" si="138"/>
        <v>17.34</v>
      </c>
      <c r="Q288" s="427">
        <f t="shared" si="139"/>
        <v>89.34</v>
      </c>
    </row>
    <row r="289" spans="1:17" s="428" customFormat="1" ht="22.15" customHeight="1" x14ac:dyDescent="0.25">
      <c r="A289" s="424" t="s">
        <v>1213</v>
      </c>
      <c r="B289" s="750">
        <v>11</v>
      </c>
      <c r="C289" s="289">
        <f t="shared" si="142"/>
        <v>6.9182389937106917E-2</v>
      </c>
      <c r="D289" s="425">
        <v>1272</v>
      </c>
      <c r="E289" s="425">
        <f t="shared" ref="E289" si="145">B289*D289/159</f>
        <v>88</v>
      </c>
      <c r="F289" s="426">
        <v>0.2</v>
      </c>
      <c r="G289" s="425">
        <f t="shared" si="134"/>
        <v>17.600000000000001</v>
      </c>
      <c r="H289" s="425">
        <f t="shared" si="135"/>
        <v>4.24</v>
      </c>
      <c r="I289" s="427">
        <f t="shared" si="136"/>
        <v>21.840000000000003</v>
      </c>
      <c r="J289" s="756">
        <v>24</v>
      </c>
      <c r="K289" s="425">
        <f t="shared" si="143"/>
        <v>0.15094339622641509</v>
      </c>
      <c r="L289" s="425">
        <v>1272</v>
      </c>
      <c r="M289" s="425">
        <f t="shared" si="144"/>
        <v>192</v>
      </c>
      <c r="N289" s="426">
        <v>1</v>
      </c>
      <c r="O289" s="425">
        <f t="shared" si="137"/>
        <v>192</v>
      </c>
      <c r="P289" s="425">
        <f t="shared" si="138"/>
        <v>46.25</v>
      </c>
      <c r="Q289" s="427">
        <f t="shared" si="139"/>
        <v>238.25</v>
      </c>
    </row>
    <row r="290" spans="1:17" s="428" customFormat="1" ht="22.15" customHeight="1" x14ac:dyDescent="0.25">
      <c r="A290" s="430" t="s">
        <v>9</v>
      </c>
      <c r="B290" s="751">
        <f>SUM(B291:B296)</f>
        <v>77</v>
      </c>
      <c r="C290" s="746">
        <f>SUM(C291:C296)</f>
        <v>0.48955974842767291</v>
      </c>
      <c r="D290" s="421"/>
      <c r="E290" s="421">
        <f>SUM(E291:E296)</f>
        <v>439.73037578616351</v>
      </c>
      <c r="F290" s="432"/>
      <c r="G290" s="421">
        <f>SUM(G291:G296)</f>
        <v>87.929999999999993</v>
      </c>
      <c r="H290" s="421">
        <f>SUM(H291:H296)</f>
        <v>21.189999999999998</v>
      </c>
      <c r="I290" s="429">
        <f>SUM(I291:I296)</f>
        <v>109.11999999999999</v>
      </c>
      <c r="J290" s="757">
        <f>SUM(J291:J296)</f>
        <v>108</v>
      </c>
      <c r="K290" s="421">
        <f>SUM(K291:K296)</f>
        <v>0.67993710691823894</v>
      </c>
      <c r="L290" s="421"/>
      <c r="M290" s="421">
        <f>SUM(M291:M296)</f>
        <v>619.73444654088053</v>
      </c>
      <c r="N290" s="432"/>
      <c r="O290" s="421">
        <f>SUM(O291:O296)</f>
        <v>619.73</v>
      </c>
      <c r="P290" s="421">
        <f>SUM(P291:P296)</f>
        <v>149.29000000000002</v>
      </c>
      <c r="Q290" s="429">
        <f>SUM(Q291:Q296)</f>
        <v>769.02</v>
      </c>
    </row>
    <row r="291" spans="1:17" s="428" customFormat="1" ht="22.15" customHeight="1" x14ac:dyDescent="0.25">
      <c r="A291" s="424" t="s">
        <v>695</v>
      </c>
      <c r="B291" s="750">
        <v>27</v>
      </c>
      <c r="C291" s="289">
        <v>0.17</v>
      </c>
      <c r="D291" s="425">
        <v>5.5804999999999998</v>
      </c>
      <c r="E291" s="425">
        <f>B291*D291</f>
        <v>150.67349999999999</v>
      </c>
      <c r="F291" s="426">
        <v>0.2</v>
      </c>
      <c r="G291" s="425">
        <f t="shared" si="134"/>
        <v>30.13</v>
      </c>
      <c r="H291" s="425">
        <f t="shared" ref="H291:H296" si="146">ROUND(G291*0.2409,2)</f>
        <v>7.26</v>
      </c>
      <c r="I291" s="427">
        <f t="shared" ref="I291:I296" si="147">G291+H291</f>
        <v>37.39</v>
      </c>
      <c r="J291" s="756">
        <v>42</v>
      </c>
      <c r="K291" s="425">
        <v>0.26</v>
      </c>
      <c r="L291" s="425">
        <v>5.5804999999999998</v>
      </c>
      <c r="M291" s="425">
        <f>J291*L291</f>
        <v>234.381</v>
      </c>
      <c r="N291" s="426">
        <v>1</v>
      </c>
      <c r="O291" s="425">
        <f t="shared" ref="O291:O296" si="148">ROUND(M291*N291,2)</f>
        <v>234.38</v>
      </c>
      <c r="P291" s="425">
        <f t="shared" ref="P291:P296" si="149">ROUND(O291*0.2409,2)</f>
        <v>56.46</v>
      </c>
      <c r="Q291" s="427">
        <f t="shared" ref="Q291:Q296" si="150">O291+P291</f>
        <v>290.83999999999997</v>
      </c>
    </row>
    <row r="292" spans="1:17" s="428" customFormat="1" ht="22.15" customHeight="1" x14ac:dyDescent="0.25">
      <c r="A292" s="424" t="s">
        <v>695</v>
      </c>
      <c r="B292" s="750">
        <v>4.5</v>
      </c>
      <c r="C292" s="289">
        <v>0.03</v>
      </c>
      <c r="D292" s="425">
        <v>5.5804999999999998</v>
      </c>
      <c r="E292" s="425">
        <f t="shared" ref="E292:E293" si="151">B292*D292</f>
        <v>25.11225</v>
      </c>
      <c r="F292" s="426">
        <v>0.2</v>
      </c>
      <c r="G292" s="425">
        <f t="shared" si="134"/>
        <v>5.0199999999999996</v>
      </c>
      <c r="H292" s="425">
        <f t="shared" si="146"/>
        <v>1.21</v>
      </c>
      <c r="I292" s="427">
        <f t="shared" si="147"/>
        <v>6.2299999999999995</v>
      </c>
      <c r="J292" s="756">
        <v>4</v>
      </c>
      <c r="K292" s="425">
        <v>0.03</v>
      </c>
      <c r="L292" s="425">
        <v>5.5804999999999998</v>
      </c>
      <c r="M292" s="425">
        <f t="shared" ref="M292" si="152">J292*L292</f>
        <v>22.321999999999999</v>
      </c>
      <c r="N292" s="426">
        <v>1</v>
      </c>
      <c r="O292" s="425">
        <f t="shared" si="148"/>
        <v>22.32</v>
      </c>
      <c r="P292" s="425">
        <f t="shared" si="149"/>
        <v>5.38</v>
      </c>
      <c r="Q292" s="427">
        <f t="shared" si="150"/>
        <v>27.7</v>
      </c>
    </row>
    <row r="293" spans="1:17" s="428" customFormat="1" ht="22.15" customHeight="1" x14ac:dyDescent="0.25">
      <c r="A293" s="424" t="s">
        <v>695</v>
      </c>
      <c r="B293" s="750">
        <v>9</v>
      </c>
      <c r="C293" s="289">
        <v>0.06</v>
      </c>
      <c r="D293" s="425">
        <v>5.5804999999999998</v>
      </c>
      <c r="E293" s="425">
        <f t="shared" si="151"/>
        <v>50.224499999999999</v>
      </c>
      <c r="F293" s="426">
        <v>0.2</v>
      </c>
      <c r="G293" s="425">
        <f t="shared" si="134"/>
        <v>10.039999999999999</v>
      </c>
      <c r="H293" s="425">
        <f t="shared" si="146"/>
        <v>2.42</v>
      </c>
      <c r="I293" s="427">
        <f t="shared" si="147"/>
        <v>12.459999999999999</v>
      </c>
      <c r="J293" s="756"/>
      <c r="K293" s="425"/>
      <c r="L293" s="425"/>
      <c r="M293" s="425"/>
      <c r="N293" s="426"/>
      <c r="O293" s="425"/>
      <c r="P293" s="425"/>
      <c r="Q293" s="427"/>
    </row>
    <row r="294" spans="1:17" s="428" customFormat="1" ht="22.15" customHeight="1" x14ac:dyDescent="0.25">
      <c r="A294" s="424" t="s">
        <v>695</v>
      </c>
      <c r="B294" s="750">
        <v>7.5</v>
      </c>
      <c r="C294" s="289">
        <f t="shared" ref="C294:C296" si="153">B294/159</f>
        <v>4.716981132075472E-2</v>
      </c>
      <c r="D294" s="425">
        <v>931</v>
      </c>
      <c r="E294" s="425">
        <f>B294*D294/159</f>
        <v>43.915094339622641</v>
      </c>
      <c r="F294" s="426">
        <v>0.2</v>
      </c>
      <c r="G294" s="425">
        <f t="shared" si="134"/>
        <v>8.7799999999999994</v>
      </c>
      <c r="H294" s="425">
        <f t="shared" si="146"/>
        <v>2.12</v>
      </c>
      <c r="I294" s="427">
        <f t="shared" si="147"/>
        <v>10.899999999999999</v>
      </c>
      <c r="J294" s="756">
        <v>8</v>
      </c>
      <c r="K294" s="425">
        <f t="shared" ref="K294:K296" si="154">J294/159</f>
        <v>5.0314465408805034E-2</v>
      </c>
      <c r="L294" s="425">
        <v>931</v>
      </c>
      <c r="M294" s="425">
        <f>J294*L294/159</f>
        <v>46.842767295597483</v>
      </c>
      <c r="N294" s="426">
        <v>1</v>
      </c>
      <c r="O294" s="425">
        <f t="shared" si="148"/>
        <v>46.84</v>
      </c>
      <c r="P294" s="425">
        <f t="shared" si="149"/>
        <v>11.28</v>
      </c>
      <c r="Q294" s="427">
        <f t="shared" si="150"/>
        <v>58.120000000000005</v>
      </c>
    </row>
    <row r="295" spans="1:17" s="428" customFormat="1" ht="22.15" customHeight="1" x14ac:dyDescent="0.25">
      <c r="A295" s="424" t="s">
        <v>695</v>
      </c>
      <c r="B295" s="750">
        <v>9</v>
      </c>
      <c r="C295" s="289">
        <f t="shared" si="153"/>
        <v>5.6603773584905662E-2</v>
      </c>
      <c r="D295" s="425">
        <v>931</v>
      </c>
      <c r="E295" s="425">
        <f t="shared" ref="E295:E296" si="155">B295*D295/159</f>
        <v>52.698113207547166</v>
      </c>
      <c r="F295" s="426">
        <v>0.2</v>
      </c>
      <c r="G295" s="425">
        <f t="shared" si="134"/>
        <v>10.54</v>
      </c>
      <c r="H295" s="425">
        <f t="shared" si="146"/>
        <v>2.54</v>
      </c>
      <c r="I295" s="427">
        <f t="shared" si="147"/>
        <v>13.079999999999998</v>
      </c>
      <c r="J295" s="756">
        <v>28.5</v>
      </c>
      <c r="K295" s="425">
        <f t="shared" si="154"/>
        <v>0.17924528301886791</v>
      </c>
      <c r="L295" s="425">
        <v>931</v>
      </c>
      <c r="M295" s="425">
        <f t="shared" ref="M295:M296" si="156">J295*L295/159</f>
        <v>166.87735849056602</v>
      </c>
      <c r="N295" s="426">
        <v>1</v>
      </c>
      <c r="O295" s="425">
        <f t="shared" si="148"/>
        <v>166.88</v>
      </c>
      <c r="P295" s="425">
        <f t="shared" si="149"/>
        <v>40.200000000000003</v>
      </c>
      <c r="Q295" s="427">
        <f t="shared" si="150"/>
        <v>207.07999999999998</v>
      </c>
    </row>
    <row r="296" spans="1:17" s="428" customFormat="1" ht="22.15" customHeight="1" x14ac:dyDescent="0.25">
      <c r="A296" s="424" t="s">
        <v>695</v>
      </c>
      <c r="B296" s="750">
        <v>20</v>
      </c>
      <c r="C296" s="289">
        <f t="shared" si="153"/>
        <v>0.12578616352201258</v>
      </c>
      <c r="D296" s="425">
        <v>931</v>
      </c>
      <c r="E296" s="425">
        <f t="shared" si="155"/>
        <v>117.10691823899371</v>
      </c>
      <c r="F296" s="426">
        <v>0.2</v>
      </c>
      <c r="G296" s="425">
        <f t="shared" si="134"/>
        <v>23.42</v>
      </c>
      <c r="H296" s="425">
        <f t="shared" si="146"/>
        <v>5.64</v>
      </c>
      <c r="I296" s="427">
        <f t="shared" si="147"/>
        <v>29.060000000000002</v>
      </c>
      <c r="J296" s="756">
        <v>25.5</v>
      </c>
      <c r="K296" s="425">
        <f t="shared" si="154"/>
        <v>0.16037735849056603</v>
      </c>
      <c r="L296" s="425">
        <v>931</v>
      </c>
      <c r="M296" s="425">
        <f t="shared" si="156"/>
        <v>149.31132075471697</v>
      </c>
      <c r="N296" s="426">
        <v>1</v>
      </c>
      <c r="O296" s="425">
        <f t="shared" si="148"/>
        <v>149.31</v>
      </c>
      <c r="P296" s="425">
        <f t="shared" si="149"/>
        <v>35.97</v>
      </c>
      <c r="Q296" s="427">
        <f t="shared" si="150"/>
        <v>185.28</v>
      </c>
    </row>
    <row r="297" spans="1:17" s="428" customFormat="1" ht="22.15" customHeight="1" x14ac:dyDescent="0.25">
      <c r="A297" s="416" t="s">
        <v>1234</v>
      </c>
      <c r="B297" s="748">
        <f>B298+B308</f>
        <v>271.58299999999997</v>
      </c>
      <c r="C297" s="744">
        <f>C298+C308</f>
        <v>1.7</v>
      </c>
      <c r="D297" s="417"/>
      <c r="E297" s="417">
        <f>E298+E308</f>
        <v>1805.9353693</v>
      </c>
      <c r="F297" s="431"/>
      <c r="G297" s="417">
        <f>G298+G308</f>
        <v>361.17999999999995</v>
      </c>
      <c r="H297" s="417">
        <f>H298+H308</f>
        <v>87.01</v>
      </c>
      <c r="I297" s="418">
        <f>I298+I308</f>
        <v>448.18999999999994</v>
      </c>
      <c r="J297" s="754">
        <f>J298+J308</f>
        <v>861.5</v>
      </c>
      <c r="K297" s="417">
        <f>K298+K308</f>
        <v>5.4103144654088053</v>
      </c>
      <c r="L297" s="417"/>
      <c r="M297" s="417">
        <f>M298+M308</f>
        <v>5343.6148405660388</v>
      </c>
      <c r="N297" s="431"/>
      <c r="O297" s="417">
        <f>O298+O308</f>
        <v>5343.6100000000006</v>
      </c>
      <c r="P297" s="417">
        <f>P298+P308</f>
        <v>1287.2800000000002</v>
      </c>
      <c r="Q297" s="418">
        <f>Q298+Q308</f>
        <v>6630.8899999999994</v>
      </c>
    </row>
    <row r="298" spans="1:17" s="428" customFormat="1" ht="22.15" customHeight="1" x14ac:dyDescent="0.25">
      <c r="A298" s="430" t="s">
        <v>11</v>
      </c>
      <c r="B298" s="751">
        <f>SUM(B299:B307)</f>
        <v>135.75</v>
      </c>
      <c r="C298" s="746">
        <f>SUM(C299:C307)</f>
        <v>0.85000000000000009</v>
      </c>
      <c r="D298" s="421"/>
      <c r="E298" s="421">
        <f>SUM(E299:E307)</f>
        <v>1066.6991250000001</v>
      </c>
      <c r="F298" s="432"/>
      <c r="G298" s="421">
        <f>SUM(G299:G307)</f>
        <v>213.32999999999998</v>
      </c>
      <c r="H298" s="421">
        <f>SUM(H299:H307)</f>
        <v>51.39</v>
      </c>
      <c r="I298" s="429">
        <f>SUM(I299:I307)</f>
        <v>264.71999999999997</v>
      </c>
      <c r="J298" s="757">
        <f>SUM(J299:J307)</f>
        <v>398.75</v>
      </c>
      <c r="K298" s="421">
        <f>SUM(K299:K307)</f>
        <v>2.5003144654088052</v>
      </c>
      <c r="L298" s="421"/>
      <c r="M298" s="421">
        <f>SUM(M299:M307)</f>
        <v>3064.9417655660382</v>
      </c>
      <c r="N298" s="432"/>
      <c r="O298" s="421">
        <f>SUM(O299:O307)</f>
        <v>3064.94</v>
      </c>
      <c r="P298" s="421">
        <f>SUM(P299:P307)</f>
        <v>738.34000000000015</v>
      </c>
      <c r="Q298" s="429">
        <f>SUM(Q299:Q307)</f>
        <v>3803.28</v>
      </c>
    </row>
    <row r="299" spans="1:17" s="428" customFormat="1" ht="22.15" customHeight="1" x14ac:dyDescent="0.25">
      <c r="A299" s="424" t="s">
        <v>1216</v>
      </c>
      <c r="B299" s="750"/>
      <c r="C299" s="289"/>
      <c r="D299" s="425"/>
      <c r="E299" s="425"/>
      <c r="F299" s="426"/>
      <c r="G299" s="425"/>
      <c r="H299" s="425"/>
      <c r="I299" s="427"/>
      <c r="J299" s="756">
        <v>40.25</v>
      </c>
      <c r="K299" s="425">
        <v>0.25</v>
      </c>
      <c r="L299" s="425">
        <v>6.8333000000000004</v>
      </c>
      <c r="M299" s="425">
        <f>J299*L299</f>
        <v>275.040325</v>
      </c>
      <c r="N299" s="426">
        <v>1</v>
      </c>
      <c r="O299" s="425">
        <f t="shared" ref="O299:O307" si="157">ROUND(M299*N299,2)</f>
        <v>275.04000000000002</v>
      </c>
      <c r="P299" s="425">
        <f t="shared" ref="P299:P307" si="158">ROUND(O299*0.2409,2)</f>
        <v>66.260000000000005</v>
      </c>
      <c r="Q299" s="427">
        <f t="shared" ref="Q299:Q307" si="159">O299+P299</f>
        <v>341.3</v>
      </c>
    </row>
    <row r="300" spans="1:17" s="428" customFormat="1" ht="22.15" customHeight="1" x14ac:dyDescent="0.25">
      <c r="A300" s="424" t="s">
        <v>1216</v>
      </c>
      <c r="B300" s="750"/>
      <c r="C300" s="289"/>
      <c r="D300" s="425"/>
      <c r="E300" s="425"/>
      <c r="F300" s="426"/>
      <c r="G300" s="425"/>
      <c r="H300" s="425"/>
      <c r="I300" s="427"/>
      <c r="J300" s="756">
        <v>32.5</v>
      </c>
      <c r="K300" s="425">
        <v>0.2</v>
      </c>
      <c r="L300" s="425">
        <v>6.8333000000000004</v>
      </c>
      <c r="M300" s="425">
        <f t="shared" ref="M300:M306" si="160">J300*L300</f>
        <v>222.08225000000002</v>
      </c>
      <c r="N300" s="426">
        <v>1</v>
      </c>
      <c r="O300" s="425">
        <f t="shared" si="157"/>
        <v>222.08</v>
      </c>
      <c r="P300" s="425">
        <f t="shared" si="158"/>
        <v>53.5</v>
      </c>
      <c r="Q300" s="427">
        <f t="shared" si="159"/>
        <v>275.58000000000004</v>
      </c>
    </row>
    <row r="301" spans="1:17" s="428" customFormat="1" ht="22.15" customHeight="1" x14ac:dyDescent="0.25">
      <c r="A301" s="424" t="s">
        <v>1213</v>
      </c>
      <c r="B301" s="750">
        <v>17</v>
      </c>
      <c r="C301" s="289">
        <v>0.11</v>
      </c>
      <c r="D301" s="425">
        <v>7.6245000000000003</v>
      </c>
      <c r="E301" s="425">
        <f t="shared" ref="E301:E306" si="161">B301*D301</f>
        <v>129.6165</v>
      </c>
      <c r="F301" s="426">
        <v>0.2</v>
      </c>
      <c r="G301" s="425">
        <f t="shared" ref="G301:G317" si="162">ROUND(E301*F301,2)</f>
        <v>25.92</v>
      </c>
      <c r="H301" s="425">
        <f t="shared" ref="H301:H306" si="163">ROUND(G301*0.2409,2)</f>
        <v>6.24</v>
      </c>
      <c r="I301" s="427">
        <f t="shared" ref="I301:I306" si="164">G301+H301</f>
        <v>32.160000000000004</v>
      </c>
      <c r="J301" s="756">
        <v>85.25</v>
      </c>
      <c r="K301" s="425">
        <v>0.54</v>
      </c>
      <c r="L301" s="425">
        <v>7.6245000000000003</v>
      </c>
      <c r="M301" s="425">
        <f t="shared" si="160"/>
        <v>649.98862500000007</v>
      </c>
      <c r="N301" s="426">
        <v>1</v>
      </c>
      <c r="O301" s="425">
        <f t="shared" si="157"/>
        <v>649.99</v>
      </c>
      <c r="P301" s="425">
        <f t="shared" si="158"/>
        <v>156.58000000000001</v>
      </c>
      <c r="Q301" s="427">
        <f t="shared" si="159"/>
        <v>806.57</v>
      </c>
    </row>
    <row r="302" spans="1:17" s="428" customFormat="1" ht="22.15" customHeight="1" x14ac:dyDescent="0.25">
      <c r="A302" s="424" t="s">
        <v>1213</v>
      </c>
      <c r="B302" s="750">
        <v>16.5</v>
      </c>
      <c r="C302" s="289">
        <v>0.1</v>
      </c>
      <c r="D302" s="425">
        <v>7.6245000000000003</v>
      </c>
      <c r="E302" s="425">
        <f t="shared" si="161"/>
        <v>125.80425000000001</v>
      </c>
      <c r="F302" s="426">
        <v>0.2</v>
      </c>
      <c r="G302" s="425">
        <f t="shared" si="162"/>
        <v>25.16</v>
      </c>
      <c r="H302" s="425">
        <f t="shared" si="163"/>
        <v>6.06</v>
      </c>
      <c r="I302" s="427">
        <f t="shared" si="164"/>
        <v>31.22</v>
      </c>
      <c r="J302" s="756">
        <v>42</v>
      </c>
      <c r="K302" s="425">
        <v>0.26</v>
      </c>
      <c r="L302" s="425">
        <v>7.6245000000000003</v>
      </c>
      <c r="M302" s="425">
        <f t="shared" si="160"/>
        <v>320.22899999999998</v>
      </c>
      <c r="N302" s="426">
        <v>1</v>
      </c>
      <c r="O302" s="425">
        <f t="shared" si="157"/>
        <v>320.23</v>
      </c>
      <c r="P302" s="425">
        <f t="shared" si="158"/>
        <v>77.14</v>
      </c>
      <c r="Q302" s="427">
        <f t="shared" si="159"/>
        <v>397.37</v>
      </c>
    </row>
    <row r="303" spans="1:17" s="428" customFormat="1" ht="22.15" customHeight="1" x14ac:dyDescent="0.25">
      <c r="A303" s="424" t="s">
        <v>1213</v>
      </c>
      <c r="B303" s="750">
        <v>41.75</v>
      </c>
      <c r="C303" s="289">
        <v>0.26</v>
      </c>
      <c r="D303" s="425">
        <v>7.6245000000000003</v>
      </c>
      <c r="E303" s="425">
        <f t="shared" si="161"/>
        <v>318.32287500000001</v>
      </c>
      <c r="F303" s="426">
        <v>0.2</v>
      </c>
      <c r="G303" s="425">
        <f t="shared" si="162"/>
        <v>63.66</v>
      </c>
      <c r="H303" s="425">
        <f t="shared" si="163"/>
        <v>15.34</v>
      </c>
      <c r="I303" s="427">
        <f t="shared" si="164"/>
        <v>79</v>
      </c>
      <c r="J303" s="756">
        <v>61.75</v>
      </c>
      <c r="K303" s="425">
        <v>0.39</v>
      </c>
      <c r="L303" s="425">
        <v>7.6245000000000003</v>
      </c>
      <c r="M303" s="425">
        <f t="shared" si="160"/>
        <v>470.81287500000002</v>
      </c>
      <c r="N303" s="426">
        <v>1</v>
      </c>
      <c r="O303" s="425">
        <f t="shared" si="157"/>
        <v>470.81</v>
      </c>
      <c r="P303" s="425">
        <f t="shared" si="158"/>
        <v>113.42</v>
      </c>
      <c r="Q303" s="427">
        <f t="shared" si="159"/>
        <v>584.23</v>
      </c>
    </row>
    <row r="304" spans="1:17" s="428" customFormat="1" ht="22.15" customHeight="1" x14ac:dyDescent="0.25">
      <c r="A304" s="424" t="s">
        <v>1213</v>
      </c>
      <c r="B304" s="750">
        <v>22</v>
      </c>
      <c r="C304" s="289">
        <v>0.14000000000000001</v>
      </c>
      <c r="D304" s="425">
        <v>7.6245000000000003</v>
      </c>
      <c r="E304" s="425">
        <f t="shared" si="161"/>
        <v>167.739</v>
      </c>
      <c r="F304" s="426">
        <v>0.2</v>
      </c>
      <c r="G304" s="425">
        <f t="shared" si="162"/>
        <v>33.549999999999997</v>
      </c>
      <c r="H304" s="425">
        <f t="shared" si="163"/>
        <v>8.08</v>
      </c>
      <c r="I304" s="427">
        <f t="shared" si="164"/>
        <v>41.629999999999995</v>
      </c>
      <c r="J304" s="756">
        <v>8</v>
      </c>
      <c r="K304" s="425">
        <v>0.05</v>
      </c>
      <c r="L304" s="425">
        <v>7.6245000000000003</v>
      </c>
      <c r="M304" s="425">
        <f t="shared" si="160"/>
        <v>60.996000000000002</v>
      </c>
      <c r="N304" s="426">
        <v>1</v>
      </c>
      <c r="O304" s="425">
        <f t="shared" si="157"/>
        <v>61</v>
      </c>
      <c r="P304" s="425">
        <f t="shared" si="158"/>
        <v>14.69</v>
      </c>
      <c r="Q304" s="427">
        <f t="shared" si="159"/>
        <v>75.69</v>
      </c>
    </row>
    <row r="305" spans="1:17" s="428" customFormat="1" ht="22.15" customHeight="1" x14ac:dyDescent="0.25">
      <c r="A305" s="424" t="s">
        <v>1213</v>
      </c>
      <c r="B305" s="750">
        <v>16</v>
      </c>
      <c r="C305" s="289">
        <v>0.1</v>
      </c>
      <c r="D305" s="425">
        <v>7.6245000000000003</v>
      </c>
      <c r="E305" s="425">
        <f t="shared" si="161"/>
        <v>121.992</v>
      </c>
      <c r="F305" s="426">
        <v>0.2</v>
      </c>
      <c r="G305" s="425">
        <f t="shared" si="162"/>
        <v>24.4</v>
      </c>
      <c r="H305" s="425">
        <f t="shared" si="163"/>
        <v>5.88</v>
      </c>
      <c r="I305" s="427">
        <f t="shared" si="164"/>
        <v>30.279999999999998</v>
      </c>
      <c r="J305" s="756">
        <v>60</v>
      </c>
      <c r="K305" s="425">
        <v>0.38</v>
      </c>
      <c r="L305" s="425">
        <v>7.6245000000000003</v>
      </c>
      <c r="M305" s="425">
        <f t="shared" si="160"/>
        <v>457.47</v>
      </c>
      <c r="N305" s="426">
        <v>1</v>
      </c>
      <c r="O305" s="425">
        <f t="shared" si="157"/>
        <v>457.47</v>
      </c>
      <c r="P305" s="425">
        <f t="shared" si="158"/>
        <v>110.2</v>
      </c>
      <c r="Q305" s="427">
        <f t="shared" si="159"/>
        <v>567.67000000000007</v>
      </c>
    </row>
    <row r="306" spans="1:17" s="428" customFormat="1" ht="22.15" customHeight="1" x14ac:dyDescent="0.25">
      <c r="A306" s="424" t="s">
        <v>1235</v>
      </c>
      <c r="B306" s="750">
        <v>22.5</v>
      </c>
      <c r="C306" s="289">
        <v>0.14000000000000001</v>
      </c>
      <c r="D306" s="425">
        <v>9.0321999999999996</v>
      </c>
      <c r="E306" s="425">
        <f t="shared" si="161"/>
        <v>203.22449999999998</v>
      </c>
      <c r="F306" s="426">
        <v>0.2</v>
      </c>
      <c r="G306" s="425">
        <f t="shared" si="162"/>
        <v>40.64</v>
      </c>
      <c r="H306" s="425">
        <f t="shared" si="163"/>
        <v>9.7899999999999991</v>
      </c>
      <c r="I306" s="427">
        <f t="shared" si="164"/>
        <v>50.43</v>
      </c>
      <c r="J306" s="756">
        <v>61</v>
      </c>
      <c r="K306" s="425">
        <v>0.38</v>
      </c>
      <c r="L306" s="425">
        <v>9.0321999999999996</v>
      </c>
      <c r="M306" s="425">
        <f t="shared" si="160"/>
        <v>550.96420000000001</v>
      </c>
      <c r="N306" s="426">
        <v>1</v>
      </c>
      <c r="O306" s="425">
        <f t="shared" si="157"/>
        <v>550.96</v>
      </c>
      <c r="P306" s="425">
        <f t="shared" si="158"/>
        <v>132.72999999999999</v>
      </c>
      <c r="Q306" s="427">
        <f t="shared" si="159"/>
        <v>683.69</v>
      </c>
    </row>
    <row r="307" spans="1:17" s="428" customFormat="1" ht="22.15" customHeight="1" x14ac:dyDescent="0.25">
      <c r="A307" s="424" t="s">
        <v>1216</v>
      </c>
      <c r="B307" s="750"/>
      <c r="C307" s="289"/>
      <c r="D307" s="425"/>
      <c r="E307" s="425"/>
      <c r="F307" s="426"/>
      <c r="G307" s="425"/>
      <c r="H307" s="425"/>
      <c r="I307" s="427"/>
      <c r="J307" s="756">
        <v>8</v>
      </c>
      <c r="K307" s="425">
        <f>J307/159</f>
        <v>5.0314465408805034E-2</v>
      </c>
      <c r="L307" s="425">
        <v>1140</v>
      </c>
      <c r="M307" s="425">
        <f>J307*L307/159</f>
        <v>57.358490566037737</v>
      </c>
      <c r="N307" s="426">
        <v>1</v>
      </c>
      <c r="O307" s="425">
        <f t="shared" si="157"/>
        <v>57.36</v>
      </c>
      <c r="P307" s="425">
        <f t="shared" si="158"/>
        <v>13.82</v>
      </c>
      <c r="Q307" s="427">
        <f t="shared" si="159"/>
        <v>71.180000000000007</v>
      </c>
    </row>
    <row r="308" spans="1:17" s="428" customFormat="1" ht="22.15" customHeight="1" x14ac:dyDescent="0.25">
      <c r="A308" s="430" t="s">
        <v>9</v>
      </c>
      <c r="B308" s="751">
        <f>SUM(B309:B318)</f>
        <v>135.833</v>
      </c>
      <c r="C308" s="746">
        <f>SUM(C309:C318)</f>
        <v>0.84999999999999987</v>
      </c>
      <c r="D308" s="421"/>
      <c r="E308" s="421">
        <f>SUM(E309:E318)</f>
        <v>739.23624429999995</v>
      </c>
      <c r="F308" s="432"/>
      <c r="G308" s="421">
        <f>SUM(G309:G318)</f>
        <v>147.85</v>
      </c>
      <c r="H308" s="421">
        <f>SUM(H309:H318)</f>
        <v>35.620000000000005</v>
      </c>
      <c r="I308" s="429">
        <f>SUM(I309:I318)</f>
        <v>183.47</v>
      </c>
      <c r="J308" s="757">
        <f>SUM(J309:J318)</f>
        <v>462.75</v>
      </c>
      <c r="K308" s="421">
        <f>SUM(K309:K318)</f>
        <v>2.91</v>
      </c>
      <c r="L308" s="421"/>
      <c r="M308" s="421">
        <f>SUM(M309:M318)</f>
        <v>2278.6730750000002</v>
      </c>
      <c r="N308" s="432"/>
      <c r="O308" s="421">
        <f>SUM(O309:O318)</f>
        <v>2278.67</v>
      </c>
      <c r="P308" s="421">
        <f>SUM(P309:P318)</f>
        <v>548.93999999999994</v>
      </c>
      <c r="Q308" s="429">
        <f>SUM(Q309:Q318)</f>
        <v>2827.6099999999997</v>
      </c>
    </row>
    <row r="309" spans="1:17" s="428" customFormat="1" ht="22.15" customHeight="1" x14ac:dyDescent="0.25">
      <c r="A309" s="424" t="s">
        <v>695</v>
      </c>
      <c r="B309" s="750">
        <v>33.332999999999998</v>
      </c>
      <c r="C309" s="289">
        <v>0.21</v>
      </c>
      <c r="D309" s="425">
        <v>5.0171000000000001</v>
      </c>
      <c r="E309" s="425">
        <f>B309*D309</f>
        <v>167.23499429999998</v>
      </c>
      <c r="F309" s="426">
        <v>0.2</v>
      </c>
      <c r="G309" s="425">
        <f t="shared" si="162"/>
        <v>33.450000000000003</v>
      </c>
      <c r="H309" s="425">
        <f t="shared" ref="H309:H317" si="165">ROUND(G309*0.2409,2)</f>
        <v>8.06</v>
      </c>
      <c r="I309" s="427">
        <f t="shared" ref="I309:I317" si="166">G309+H309</f>
        <v>41.510000000000005</v>
      </c>
      <c r="J309" s="756">
        <v>83</v>
      </c>
      <c r="K309" s="425">
        <v>0.52</v>
      </c>
      <c r="L309" s="425">
        <v>5.0171000000000001</v>
      </c>
      <c r="M309" s="425">
        <f>J309*L309</f>
        <v>416.41930000000002</v>
      </c>
      <c r="N309" s="426">
        <v>1</v>
      </c>
      <c r="O309" s="425">
        <f t="shared" ref="O309:O318" si="167">ROUND(M309*N309,2)</f>
        <v>416.42</v>
      </c>
      <c r="P309" s="425">
        <f t="shared" ref="P309:P318" si="168">ROUND(O309*0.2409,2)</f>
        <v>100.32</v>
      </c>
      <c r="Q309" s="427">
        <f t="shared" ref="Q309:Q318" si="169">O309+P309</f>
        <v>516.74</v>
      </c>
    </row>
    <row r="310" spans="1:17" s="428" customFormat="1" ht="22.15" customHeight="1" x14ac:dyDescent="0.25">
      <c r="A310" s="424" t="s">
        <v>695</v>
      </c>
      <c r="B310" s="750"/>
      <c r="C310" s="289"/>
      <c r="D310" s="425"/>
      <c r="E310" s="425"/>
      <c r="F310" s="426"/>
      <c r="G310" s="425"/>
      <c r="H310" s="425"/>
      <c r="I310" s="427"/>
      <c r="J310" s="756">
        <v>12.5</v>
      </c>
      <c r="K310" s="425">
        <v>0.08</v>
      </c>
      <c r="L310" s="425">
        <v>5.0171000000000001</v>
      </c>
      <c r="M310" s="425">
        <f t="shared" ref="M310:M318" si="170">J310*L310</f>
        <v>62.713750000000005</v>
      </c>
      <c r="N310" s="426">
        <v>1</v>
      </c>
      <c r="O310" s="425">
        <f t="shared" si="167"/>
        <v>62.71</v>
      </c>
      <c r="P310" s="425">
        <f t="shared" si="168"/>
        <v>15.11</v>
      </c>
      <c r="Q310" s="427">
        <f t="shared" si="169"/>
        <v>77.819999999999993</v>
      </c>
    </row>
    <row r="311" spans="1:17" s="428" customFormat="1" ht="22.15" customHeight="1" x14ac:dyDescent="0.25">
      <c r="A311" s="424" t="s">
        <v>695</v>
      </c>
      <c r="B311" s="750"/>
      <c r="C311" s="289"/>
      <c r="D311" s="425"/>
      <c r="E311" s="425"/>
      <c r="F311" s="426"/>
      <c r="G311" s="425"/>
      <c r="H311" s="425"/>
      <c r="I311" s="427"/>
      <c r="J311" s="756">
        <v>8</v>
      </c>
      <c r="K311" s="425">
        <v>0.05</v>
      </c>
      <c r="L311" s="425">
        <v>5.0171000000000001</v>
      </c>
      <c r="M311" s="425">
        <f t="shared" si="170"/>
        <v>40.136800000000001</v>
      </c>
      <c r="N311" s="426">
        <v>1</v>
      </c>
      <c r="O311" s="425">
        <f t="shared" si="167"/>
        <v>40.14</v>
      </c>
      <c r="P311" s="425">
        <f t="shared" si="168"/>
        <v>9.67</v>
      </c>
      <c r="Q311" s="427">
        <f t="shared" si="169"/>
        <v>49.81</v>
      </c>
    </row>
    <row r="312" spans="1:17" s="428" customFormat="1" ht="22.15" customHeight="1" x14ac:dyDescent="0.25">
      <c r="A312" s="424" t="s">
        <v>695</v>
      </c>
      <c r="B312" s="750"/>
      <c r="C312" s="289"/>
      <c r="D312" s="425"/>
      <c r="E312" s="425"/>
      <c r="F312" s="426"/>
      <c r="G312" s="425"/>
      <c r="H312" s="425"/>
      <c r="I312" s="427"/>
      <c r="J312" s="756">
        <v>66.5</v>
      </c>
      <c r="K312" s="425">
        <v>0.42</v>
      </c>
      <c r="L312" s="425">
        <v>5.0171000000000001</v>
      </c>
      <c r="M312" s="425">
        <f t="shared" si="170"/>
        <v>333.63715000000002</v>
      </c>
      <c r="N312" s="426">
        <v>1</v>
      </c>
      <c r="O312" s="425">
        <f t="shared" si="167"/>
        <v>333.64</v>
      </c>
      <c r="P312" s="425">
        <f t="shared" si="168"/>
        <v>80.37</v>
      </c>
      <c r="Q312" s="427">
        <f t="shared" si="169"/>
        <v>414.01</v>
      </c>
    </row>
    <row r="313" spans="1:17" s="428" customFormat="1" ht="22.15" customHeight="1" x14ac:dyDescent="0.25">
      <c r="A313" s="424" t="s">
        <v>695</v>
      </c>
      <c r="B313" s="750">
        <v>13</v>
      </c>
      <c r="C313" s="289">
        <v>0.08</v>
      </c>
      <c r="D313" s="425">
        <v>5.5804999999999998</v>
      </c>
      <c r="E313" s="425">
        <f t="shared" ref="E313:E317" si="171">B313*D313</f>
        <v>72.546499999999995</v>
      </c>
      <c r="F313" s="426">
        <v>0.2</v>
      </c>
      <c r="G313" s="425">
        <f t="shared" si="162"/>
        <v>14.51</v>
      </c>
      <c r="H313" s="425">
        <f t="shared" si="165"/>
        <v>3.5</v>
      </c>
      <c r="I313" s="427">
        <f t="shared" si="166"/>
        <v>18.009999999999998</v>
      </c>
      <c r="J313" s="756"/>
      <c r="K313" s="425"/>
      <c r="L313" s="425"/>
      <c r="M313" s="425"/>
      <c r="N313" s="426"/>
      <c r="O313" s="425"/>
      <c r="P313" s="425"/>
      <c r="Q313" s="427"/>
    </row>
    <row r="314" spans="1:17" s="428" customFormat="1" ht="22.15" customHeight="1" x14ac:dyDescent="0.25">
      <c r="A314" s="424" t="s">
        <v>695</v>
      </c>
      <c r="B314" s="750">
        <v>19</v>
      </c>
      <c r="C314" s="289">
        <v>0.12</v>
      </c>
      <c r="D314" s="425">
        <v>5.5804999999999998</v>
      </c>
      <c r="E314" s="425">
        <f t="shared" si="171"/>
        <v>106.0295</v>
      </c>
      <c r="F314" s="426">
        <v>0.2</v>
      </c>
      <c r="G314" s="425">
        <f t="shared" si="162"/>
        <v>21.21</v>
      </c>
      <c r="H314" s="425">
        <f t="shared" si="165"/>
        <v>5.1100000000000003</v>
      </c>
      <c r="I314" s="427">
        <f t="shared" si="166"/>
        <v>26.32</v>
      </c>
      <c r="J314" s="756">
        <v>77.5</v>
      </c>
      <c r="K314" s="425">
        <v>0.49</v>
      </c>
      <c r="L314" s="425">
        <v>5.5804999999999998</v>
      </c>
      <c r="M314" s="425">
        <f t="shared" si="170"/>
        <v>432.48874999999998</v>
      </c>
      <c r="N314" s="426">
        <v>1</v>
      </c>
      <c r="O314" s="425">
        <f t="shared" si="167"/>
        <v>432.49</v>
      </c>
      <c r="P314" s="425">
        <f t="shared" si="168"/>
        <v>104.19</v>
      </c>
      <c r="Q314" s="427">
        <f t="shared" si="169"/>
        <v>536.68000000000006</v>
      </c>
    </row>
    <row r="315" spans="1:17" s="428" customFormat="1" ht="22.15" customHeight="1" x14ac:dyDescent="0.25">
      <c r="A315" s="424" t="s">
        <v>695</v>
      </c>
      <c r="B315" s="750">
        <v>5.5</v>
      </c>
      <c r="C315" s="289">
        <v>0.03</v>
      </c>
      <c r="D315" s="425">
        <v>5.5804999999999998</v>
      </c>
      <c r="E315" s="425">
        <f t="shared" si="171"/>
        <v>30.69275</v>
      </c>
      <c r="F315" s="426">
        <v>0.2</v>
      </c>
      <c r="G315" s="425">
        <f t="shared" si="162"/>
        <v>6.14</v>
      </c>
      <c r="H315" s="425">
        <f t="shared" si="165"/>
        <v>1.48</v>
      </c>
      <c r="I315" s="427">
        <f t="shared" si="166"/>
        <v>7.6199999999999992</v>
      </c>
      <c r="J315" s="756">
        <v>6.5</v>
      </c>
      <c r="K315" s="425">
        <v>0.04</v>
      </c>
      <c r="L315" s="425">
        <v>5.5804999999999998</v>
      </c>
      <c r="M315" s="425">
        <f t="shared" si="170"/>
        <v>36.273249999999997</v>
      </c>
      <c r="N315" s="426">
        <v>1</v>
      </c>
      <c r="O315" s="425">
        <f t="shared" si="167"/>
        <v>36.270000000000003</v>
      </c>
      <c r="P315" s="425">
        <f t="shared" si="168"/>
        <v>8.74</v>
      </c>
      <c r="Q315" s="427">
        <f t="shared" si="169"/>
        <v>45.010000000000005</v>
      </c>
    </row>
    <row r="316" spans="1:17" s="428" customFormat="1" ht="22.15" customHeight="1" x14ac:dyDescent="0.25">
      <c r="A316" s="424" t="s">
        <v>695</v>
      </c>
      <c r="B316" s="750">
        <v>29.5</v>
      </c>
      <c r="C316" s="289">
        <v>0.19</v>
      </c>
      <c r="D316" s="425">
        <v>5.5804999999999998</v>
      </c>
      <c r="E316" s="425">
        <f t="shared" si="171"/>
        <v>164.62475000000001</v>
      </c>
      <c r="F316" s="426">
        <v>0.2</v>
      </c>
      <c r="G316" s="425">
        <f t="shared" si="162"/>
        <v>32.92</v>
      </c>
      <c r="H316" s="425">
        <f t="shared" si="165"/>
        <v>7.93</v>
      </c>
      <c r="I316" s="427">
        <f t="shared" si="166"/>
        <v>40.85</v>
      </c>
      <c r="J316" s="756">
        <v>41.5</v>
      </c>
      <c r="K316" s="425">
        <v>0.26</v>
      </c>
      <c r="L316" s="425">
        <v>5.5804999999999998</v>
      </c>
      <c r="M316" s="425">
        <f t="shared" si="170"/>
        <v>231.59074999999999</v>
      </c>
      <c r="N316" s="426">
        <v>1</v>
      </c>
      <c r="O316" s="425">
        <f t="shared" si="167"/>
        <v>231.59</v>
      </c>
      <c r="P316" s="425">
        <f t="shared" si="168"/>
        <v>55.79</v>
      </c>
      <c r="Q316" s="427">
        <f t="shared" si="169"/>
        <v>287.38</v>
      </c>
    </row>
    <row r="317" spans="1:17" s="428" customFormat="1" ht="22.15" customHeight="1" x14ac:dyDescent="0.25">
      <c r="A317" s="424" t="s">
        <v>695</v>
      </c>
      <c r="B317" s="750">
        <v>35.5</v>
      </c>
      <c r="C317" s="289">
        <v>0.22</v>
      </c>
      <c r="D317" s="425">
        <v>5.5804999999999998</v>
      </c>
      <c r="E317" s="425">
        <f t="shared" si="171"/>
        <v>198.10774999999998</v>
      </c>
      <c r="F317" s="426">
        <v>0.2</v>
      </c>
      <c r="G317" s="425">
        <f t="shared" si="162"/>
        <v>39.619999999999997</v>
      </c>
      <c r="H317" s="425">
        <f t="shared" si="165"/>
        <v>9.5399999999999991</v>
      </c>
      <c r="I317" s="427">
        <f t="shared" si="166"/>
        <v>49.16</v>
      </c>
      <c r="J317" s="756">
        <v>73.75</v>
      </c>
      <c r="K317" s="425">
        <v>0.46</v>
      </c>
      <c r="L317" s="425">
        <v>5.5804999999999998</v>
      </c>
      <c r="M317" s="425">
        <f t="shared" si="170"/>
        <v>411.56187499999999</v>
      </c>
      <c r="N317" s="426">
        <v>1</v>
      </c>
      <c r="O317" s="425">
        <f t="shared" si="167"/>
        <v>411.56</v>
      </c>
      <c r="P317" s="425">
        <f t="shared" si="168"/>
        <v>99.14</v>
      </c>
      <c r="Q317" s="427">
        <f t="shared" si="169"/>
        <v>510.7</v>
      </c>
    </row>
    <row r="318" spans="1:17" s="428" customFormat="1" ht="22.15" customHeight="1" x14ac:dyDescent="0.25">
      <c r="A318" s="424" t="s">
        <v>1212</v>
      </c>
      <c r="B318" s="750"/>
      <c r="C318" s="289"/>
      <c r="D318" s="425"/>
      <c r="E318" s="425"/>
      <c r="F318" s="426"/>
      <c r="G318" s="425"/>
      <c r="H318" s="425"/>
      <c r="I318" s="427"/>
      <c r="J318" s="756">
        <v>93.5</v>
      </c>
      <c r="K318" s="425">
        <v>0.59</v>
      </c>
      <c r="L318" s="425">
        <v>3.3567</v>
      </c>
      <c r="M318" s="425">
        <f t="shared" si="170"/>
        <v>313.85145</v>
      </c>
      <c r="N318" s="426">
        <v>1</v>
      </c>
      <c r="O318" s="425">
        <f t="shared" si="167"/>
        <v>313.85000000000002</v>
      </c>
      <c r="P318" s="425">
        <f t="shared" si="168"/>
        <v>75.61</v>
      </c>
      <c r="Q318" s="427">
        <f t="shared" si="169"/>
        <v>389.46000000000004</v>
      </c>
    </row>
    <row r="319" spans="1:17" s="428" customFormat="1" ht="22.15" customHeight="1" x14ac:dyDescent="0.25">
      <c r="A319" s="416" t="s">
        <v>1236</v>
      </c>
      <c r="B319" s="748">
        <f>B320+B330</f>
        <v>222.5</v>
      </c>
      <c r="C319" s="744">
        <f>C320+C330</f>
        <v>1.4024528301886792</v>
      </c>
      <c r="D319" s="417"/>
      <c r="E319" s="417">
        <f>E320+E330</f>
        <v>1464.1170949685534</v>
      </c>
      <c r="F319" s="431"/>
      <c r="G319" s="417">
        <f>G320+G330</f>
        <v>292.84000000000003</v>
      </c>
      <c r="H319" s="417">
        <f>H320+H330</f>
        <v>70.539999999999992</v>
      </c>
      <c r="I319" s="418">
        <f>I320+I330</f>
        <v>363.38</v>
      </c>
      <c r="J319" s="754">
        <f>J320+J330</f>
        <v>721</v>
      </c>
      <c r="K319" s="417">
        <f>K320+K330</f>
        <v>4.5435220125786167</v>
      </c>
      <c r="L319" s="417"/>
      <c r="M319" s="417">
        <f>M320+M330</f>
        <v>4853.0815641509434</v>
      </c>
      <c r="N319" s="431"/>
      <c r="O319" s="417">
        <f>O320+O330</f>
        <v>4853.0700000000006</v>
      </c>
      <c r="P319" s="417">
        <f>P320+P330</f>
        <v>1169.1099999999999</v>
      </c>
      <c r="Q319" s="418">
        <f>Q320+Q330</f>
        <v>6022.18</v>
      </c>
    </row>
    <row r="320" spans="1:17" s="428" customFormat="1" ht="22.15" customHeight="1" x14ac:dyDescent="0.25">
      <c r="A320" s="430" t="s">
        <v>11</v>
      </c>
      <c r="B320" s="751">
        <f>SUM(B321:B329)</f>
        <v>81.5</v>
      </c>
      <c r="C320" s="746">
        <f>SUM(C321:C329)</f>
        <v>0.51257861635220126</v>
      </c>
      <c r="D320" s="421"/>
      <c r="E320" s="421">
        <f>SUM(E321:E329)</f>
        <v>654.98742138364787</v>
      </c>
      <c r="F320" s="432"/>
      <c r="G320" s="421">
        <f>SUM(G321:G329)</f>
        <v>131</v>
      </c>
      <c r="H320" s="421">
        <f>SUM(H321:H329)</f>
        <v>31.57</v>
      </c>
      <c r="I320" s="429">
        <f>SUM(I321:I329)</f>
        <v>162.57</v>
      </c>
      <c r="J320" s="757">
        <f>SUM(J321:J329)</f>
        <v>287</v>
      </c>
      <c r="K320" s="421">
        <f>SUM(K321:K329)</f>
        <v>1.8050314465408803</v>
      </c>
      <c r="L320" s="421"/>
      <c r="M320" s="421">
        <f>SUM(M321:M329)</f>
        <v>2340.9371069182389</v>
      </c>
      <c r="N320" s="432"/>
      <c r="O320" s="421">
        <f>SUM(O321:O329)</f>
        <v>2340.94</v>
      </c>
      <c r="P320" s="421">
        <f>SUM(P321:P329)</f>
        <v>563.91999999999996</v>
      </c>
      <c r="Q320" s="429">
        <f>SUM(Q321:Q329)</f>
        <v>2904.86</v>
      </c>
    </row>
    <row r="321" spans="1:17" s="428" customFormat="1" ht="22.15" customHeight="1" x14ac:dyDescent="0.25">
      <c r="A321" s="424" t="s">
        <v>1222</v>
      </c>
      <c r="B321" s="750"/>
      <c r="C321" s="289"/>
      <c r="D321" s="425"/>
      <c r="E321" s="425"/>
      <c r="F321" s="426"/>
      <c r="G321" s="425"/>
      <c r="H321" s="425"/>
      <c r="I321" s="427"/>
      <c r="J321" s="756">
        <v>28</v>
      </c>
      <c r="K321" s="425">
        <f t="shared" ref="K321:K329" si="172">J321/159</f>
        <v>0.1761006289308176</v>
      </c>
      <c r="L321" s="425">
        <v>1272</v>
      </c>
      <c r="M321" s="425">
        <f>J321*L321/159</f>
        <v>224</v>
      </c>
      <c r="N321" s="426">
        <v>1</v>
      </c>
      <c r="O321" s="425">
        <f t="shared" ref="O321:O329" si="173">ROUND(M321*N321,2)</f>
        <v>224</v>
      </c>
      <c r="P321" s="425">
        <f t="shared" ref="P321:P329" si="174">ROUND(O321*0.2409,2)</f>
        <v>53.96</v>
      </c>
      <c r="Q321" s="427">
        <f t="shared" ref="Q321:Q329" si="175">O321+P321</f>
        <v>277.95999999999998</v>
      </c>
    </row>
    <row r="322" spans="1:17" s="428" customFormat="1" ht="22.15" customHeight="1" x14ac:dyDescent="0.25">
      <c r="A322" s="424" t="s">
        <v>1222</v>
      </c>
      <c r="B322" s="750">
        <v>8</v>
      </c>
      <c r="C322" s="289">
        <f t="shared" ref="C322:C329" si="176">B322/159</f>
        <v>5.0314465408805034E-2</v>
      </c>
      <c r="D322" s="425">
        <v>1272</v>
      </c>
      <c r="E322" s="425">
        <f t="shared" ref="E322:E329" si="177">B322*D322/159</f>
        <v>64</v>
      </c>
      <c r="F322" s="426">
        <v>0.2</v>
      </c>
      <c r="G322" s="425">
        <f t="shared" ref="G322:G348" si="178">ROUND(E322*F322,2)</f>
        <v>12.8</v>
      </c>
      <c r="H322" s="425">
        <f t="shared" ref="H322:H329" si="179">ROUND(G322*0.2409,2)</f>
        <v>3.08</v>
      </c>
      <c r="I322" s="427">
        <f t="shared" ref="I322:I329" si="180">G322+H322</f>
        <v>15.88</v>
      </c>
      <c r="J322" s="756">
        <v>39</v>
      </c>
      <c r="K322" s="425">
        <f t="shared" si="172"/>
        <v>0.24528301886792453</v>
      </c>
      <c r="L322" s="425">
        <v>1272</v>
      </c>
      <c r="M322" s="425">
        <f t="shared" ref="M322:M329" si="181">J322*L322/159</f>
        <v>312</v>
      </c>
      <c r="N322" s="426">
        <v>1</v>
      </c>
      <c r="O322" s="425">
        <f t="shared" si="173"/>
        <v>312</v>
      </c>
      <c r="P322" s="425">
        <f t="shared" si="174"/>
        <v>75.16</v>
      </c>
      <c r="Q322" s="427">
        <f t="shared" si="175"/>
        <v>387.15999999999997</v>
      </c>
    </row>
    <row r="323" spans="1:17" s="428" customFormat="1" ht="22.15" customHeight="1" x14ac:dyDescent="0.25">
      <c r="A323" s="424" t="s">
        <v>1222</v>
      </c>
      <c r="B323" s="750">
        <v>16</v>
      </c>
      <c r="C323" s="289">
        <f t="shared" si="176"/>
        <v>0.10062893081761007</v>
      </c>
      <c r="D323" s="425">
        <v>1272</v>
      </c>
      <c r="E323" s="425">
        <f t="shared" si="177"/>
        <v>128</v>
      </c>
      <c r="F323" s="426">
        <v>0.2</v>
      </c>
      <c r="G323" s="425">
        <f t="shared" si="178"/>
        <v>25.6</v>
      </c>
      <c r="H323" s="425">
        <f t="shared" si="179"/>
        <v>6.17</v>
      </c>
      <c r="I323" s="427">
        <f t="shared" si="180"/>
        <v>31.770000000000003</v>
      </c>
      <c r="J323" s="756">
        <v>32</v>
      </c>
      <c r="K323" s="425">
        <f t="shared" si="172"/>
        <v>0.20125786163522014</v>
      </c>
      <c r="L323" s="425">
        <v>1272</v>
      </c>
      <c r="M323" s="425">
        <f t="shared" si="181"/>
        <v>256</v>
      </c>
      <c r="N323" s="426">
        <v>1</v>
      </c>
      <c r="O323" s="425">
        <f t="shared" si="173"/>
        <v>256</v>
      </c>
      <c r="P323" s="425">
        <f t="shared" si="174"/>
        <v>61.67</v>
      </c>
      <c r="Q323" s="427">
        <f t="shared" si="175"/>
        <v>317.67</v>
      </c>
    </row>
    <row r="324" spans="1:17" s="428" customFormat="1" ht="22.15" customHeight="1" x14ac:dyDescent="0.25">
      <c r="A324" s="424" t="s">
        <v>1222</v>
      </c>
      <c r="B324" s="750">
        <v>9.5</v>
      </c>
      <c r="C324" s="289">
        <f t="shared" si="176"/>
        <v>5.9748427672955975E-2</v>
      </c>
      <c r="D324" s="425">
        <v>1322</v>
      </c>
      <c r="E324" s="425">
        <f t="shared" si="177"/>
        <v>78.987421383647799</v>
      </c>
      <c r="F324" s="426">
        <v>0.2</v>
      </c>
      <c r="G324" s="425">
        <f t="shared" si="178"/>
        <v>15.8</v>
      </c>
      <c r="H324" s="425">
        <f t="shared" si="179"/>
        <v>3.81</v>
      </c>
      <c r="I324" s="427">
        <f t="shared" si="180"/>
        <v>19.61</v>
      </c>
      <c r="J324" s="756">
        <v>44</v>
      </c>
      <c r="K324" s="425">
        <f t="shared" si="172"/>
        <v>0.27672955974842767</v>
      </c>
      <c r="L324" s="425">
        <v>1322</v>
      </c>
      <c r="M324" s="425">
        <f t="shared" si="181"/>
        <v>365.8364779874214</v>
      </c>
      <c r="N324" s="426">
        <v>1</v>
      </c>
      <c r="O324" s="425">
        <f t="shared" si="173"/>
        <v>365.84</v>
      </c>
      <c r="P324" s="425">
        <f t="shared" si="174"/>
        <v>88.13</v>
      </c>
      <c r="Q324" s="427">
        <f t="shared" si="175"/>
        <v>453.96999999999997</v>
      </c>
    </row>
    <row r="325" spans="1:17" s="428" customFormat="1" ht="22.15" customHeight="1" x14ac:dyDescent="0.25">
      <c r="A325" s="424" t="s">
        <v>1237</v>
      </c>
      <c r="B325" s="750"/>
      <c r="C325" s="289"/>
      <c r="D325" s="425"/>
      <c r="E325" s="425"/>
      <c r="F325" s="426"/>
      <c r="G325" s="425"/>
      <c r="H325" s="425"/>
      <c r="I325" s="427"/>
      <c r="J325" s="756">
        <v>43</v>
      </c>
      <c r="K325" s="425">
        <f t="shared" si="172"/>
        <v>0.27044025157232704</v>
      </c>
      <c r="L325" s="425">
        <v>1387</v>
      </c>
      <c r="M325" s="425">
        <f t="shared" si="181"/>
        <v>375.10062893081761</v>
      </c>
      <c r="N325" s="426">
        <v>1</v>
      </c>
      <c r="O325" s="425">
        <f t="shared" si="173"/>
        <v>375.1</v>
      </c>
      <c r="P325" s="425">
        <f t="shared" si="174"/>
        <v>90.36</v>
      </c>
      <c r="Q325" s="427">
        <f t="shared" si="175"/>
        <v>465.46000000000004</v>
      </c>
    </row>
    <row r="326" spans="1:17" s="428" customFormat="1" ht="22.15" customHeight="1" x14ac:dyDescent="0.25">
      <c r="A326" s="424" t="s">
        <v>1213</v>
      </c>
      <c r="B326" s="750">
        <v>12</v>
      </c>
      <c r="C326" s="289">
        <f t="shared" si="176"/>
        <v>7.5471698113207544E-2</v>
      </c>
      <c r="D326" s="425">
        <v>1272</v>
      </c>
      <c r="E326" s="425">
        <f t="shared" si="177"/>
        <v>96</v>
      </c>
      <c r="F326" s="426">
        <v>0.2</v>
      </c>
      <c r="G326" s="425">
        <f t="shared" si="178"/>
        <v>19.2</v>
      </c>
      <c r="H326" s="425">
        <f t="shared" si="179"/>
        <v>4.63</v>
      </c>
      <c r="I326" s="427">
        <f t="shared" si="180"/>
        <v>23.83</v>
      </c>
      <c r="J326" s="756">
        <v>35</v>
      </c>
      <c r="K326" s="425">
        <f t="shared" si="172"/>
        <v>0.22012578616352202</v>
      </c>
      <c r="L326" s="425">
        <v>1272</v>
      </c>
      <c r="M326" s="425">
        <f t="shared" si="181"/>
        <v>280</v>
      </c>
      <c r="N326" s="426">
        <v>1</v>
      </c>
      <c r="O326" s="425">
        <f t="shared" si="173"/>
        <v>280</v>
      </c>
      <c r="P326" s="425">
        <f t="shared" si="174"/>
        <v>67.45</v>
      </c>
      <c r="Q326" s="427">
        <f t="shared" si="175"/>
        <v>347.45</v>
      </c>
    </row>
    <row r="327" spans="1:17" s="428" customFormat="1" ht="22.15" customHeight="1" x14ac:dyDescent="0.25">
      <c r="A327" s="424" t="s">
        <v>1213</v>
      </c>
      <c r="B327" s="750">
        <v>12</v>
      </c>
      <c r="C327" s="289">
        <f t="shared" si="176"/>
        <v>7.5471698113207544E-2</v>
      </c>
      <c r="D327" s="425">
        <v>1272</v>
      </c>
      <c r="E327" s="425">
        <f t="shared" si="177"/>
        <v>96</v>
      </c>
      <c r="F327" s="426">
        <v>0.2</v>
      </c>
      <c r="G327" s="425">
        <f t="shared" si="178"/>
        <v>19.2</v>
      </c>
      <c r="H327" s="425">
        <f t="shared" si="179"/>
        <v>4.63</v>
      </c>
      <c r="I327" s="427">
        <f t="shared" si="180"/>
        <v>23.83</v>
      </c>
      <c r="J327" s="756">
        <v>22</v>
      </c>
      <c r="K327" s="425">
        <f t="shared" si="172"/>
        <v>0.13836477987421383</v>
      </c>
      <c r="L327" s="425">
        <v>1272</v>
      </c>
      <c r="M327" s="425">
        <f t="shared" si="181"/>
        <v>176</v>
      </c>
      <c r="N327" s="426">
        <v>1</v>
      </c>
      <c r="O327" s="425">
        <f t="shared" si="173"/>
        <v>176</v>
      </c>
      <c r="P327" s="425">
        <f t="shared" si="174"/>
        <v>42.4</v>
      </c>
      <c r="Q327" s="427">
        <f t="shared" si="175"/>
        <v>218.4</v>
      </c>
    </row>
    <row r="328" spans="1:17" s="428" customFormat="1" ht="22.15" customHeight="1" x14ac:dyDescent="0.25">
      <c r="A328" s="424" t="s">
        <v>1213</v>
      </c>
      <c r="B328" s="750">
        <v>20</v>
      </c>
      <c r="C328" s="289">
        <f t="shared" si="176"/>
        <v>0.12578616352201258</v>
      </c>
      <c r="D328" s="425">
        <v>1272</v>
      </c>
      <c r="E328" s="425">
        <f t="shared" si="177"/>
        <v>160</v>
      </c>
      <c r="F328" s="426">
        <v>0.2</v>
      </c>
      <c r="G328" s="425">
        <f t="shared" si="178"/>
        <v>32</v>
      </c>
      <c r="H328" s="425">
        <f t="shared" si="179"/>
        <v>7.71</v>
      </c>
      <c r="I328" s="427">
        <f t="shared" si="180"/>
        <v>39.71</v>
      </c>
      <c r="J328" s="756">
        <v>24</v>
      </c>
      <c r="K328" s="425">
        <f t="shared" si="172"/>
        <v>0.15094339622641509</v>
      </c>
      <c r="L328" s="425">
        <v>1272</v>
      </c>
      <c r="M328" s="425">
        <f t="shared" si="181"/>
        <v>192</v>
      </c>
      <c r="N328" s="426">
        <v>1</v>
      </c>
      <c r="O328" s="425">
        <f t="shared" si="173"/>
        <v>192</v>
      </c>
      <c r="P328" s="425">
        <f t="shared" si="174"/>
        <v>46.25</v>
      </c>
      <c r="Q328" s="427">
        <f t="shared" si="175"/>
        <v>238.25</v>
      </c>
    </row>
    <row r="329" spans="1:17" s="428" customFormat="1" ht="22.15" customHeight="1" x14ac:dyDescent="0.25">
      <c r="A329" s="424" t="s">
        <v>1213</v>
      </c>
      <c r="B329" s="750">
        <v>4</v>
      </c>
      <c r="C329" s="289">
        <f t="shared" si="176"/>
        <v>2.5157232704402517E-2</v>
      </c>
      <c r="D329" s="425">
        <v>1272</v>
      </c>
      <c r="E329" s="425">
        <f t="shared" si="177"/>
        <v>32</v>
      </c>
      <c r="F329" s="426">
        <v>0.2</v>
      </c>
      <c r="G329" s="425">
        <f t="shared" si="178"/>
        <v>6.4</v>
      </c>
      <c r="H329" s="425">
        <f t="shared" si="179"/>
        <v>1.54</v>
      </c>
      <c r="I329" s="427">
        <f t="shared" si="180"/>
        <v>7.94</v>
      </c>
      <c r="J329" s="756">
        <v>20</v>
      </c>
      <c r="K329" s="425">
        <f t="shared" si="172"/>
        <v>0.12578616352201258</v>
      </c>
      <c r="L329" s="425">
        <v>1272</v>
      </c>
      <c r="M329" s="425">
        <f t="shared" si="181"/>
        <v>160</v>
      </c>
      <c r="N329" s="426">
        <v>1</v>
      </c>
      <c r="O329" s="425">
        <f t="shared" si="173"/>
        <v>160</v>
      </c>
      <c r="P329" s="425">
        <f t="shared" si="174"/>
        <v>38.54</v>
      </c>
      <c r="Q329" s="427">
        <f t="shared" si="175"/>
        <v>198.54</v>
      </c>
    </row>
    <row r="330" spans="1:17" s="428" customFormat="1" ht="22.15" customHeight="1" x14ac:dyDescent="0.25">
      <c r="A330" s="430" t="s">
        <v>9</v>
      </c>
      <c r="B330" s="751">
        <f>SUM(B331:B349)</f>
        <v>141</v>
      </c>
      <c r="C330" s="746">
        <f>SUM(C331:C349)</f>
        <v>0.88987421383647791</v>
      </c>
      <c r="D330" s="421"/>
      <c r="E330" s="421">
        <f>SUM(E331:E349)</f>
        <v>809.1296735849055</v>
      </c>
      <c r="F330" s="432"/>
      <c r="G330" s="421">
        <f>SUM(G331:G349)</f>
        <v>161.84</v>
      </c>
      <c r="H330" s="421">
        <f>SUM(H331:H349)</f>
        <v>38.97</v>
      </c>
      <c r="I330" s="429">
        <f>SUM(I331:I349)</f>
        <v>200.81</v>
      </c>
      <c r="J330" s="757">
        <f>SUM(J331:J349)</f>
        <v>434</v>
      </c>
      <c r="K330" s="421">
        <f>SUM(K331:K349)</f>
        <v>2.7384905660377359</v>
      </c>
      <c r="L330" s="421"/>
      <c r="M330" s="421">
        <f>SUM(M331:M349)</f>
        <v>2512.1444572327041</v>
      </c>
      <c r="N330" s="432"/>
      <c r="O330" s="421">
        <f>SUM(O331:O349)</f>
        <v>2512.1300000000006</v>
      </c>
      <c r="P330" s="421">
        <f>SUM(P331:P349)</f>
        <v>605.18999999999994</v>
      </c>
      <c r="Q330" s="429">
        <f>SUM(Q331:Q349)</f>
        <v>3117.3200000000006</v>
      </c>
    </row>
    <row r="331" spans="1:17" s="428" customFormat="1" ht="22.15" customHeight="1" x14ac:dyDescent="0.25">
      <c r="A331" s="424" t="s">
        <v>695</v>
      </c>
      <c r="B331" s="750">
        <v>9</v>
      </c>
      <c r="C331" s="289">
        <v>0.06</v>
      </c>
      <c r="D331" s="425">
        <v>5.4427000000000003</v>
      </c>
      <c r="E331" s="425">
        <f>B331*D331</f>
        <v>48.984300000000005</v>
      </c>
      <c r="F331" s="426">
        <v>0.2</v>
      </c>
      <c r="G331" s="425">
        <f t="shared" si="178"/>
        <v>9.8000000000000007</v>
      </c>
      <c r="H331" s="425">
        <f t="shared" ref="H331:H348" si="182">ROUND(G331*0.2409,2)</f>
        <v>2.36</v>
      </c>
      <c r="I331" s="427">
        <f t="shared" ref="I331:I348" si="183">G331+H331</f>
        <v>12.16</v>
      </c>
      <c r="J331" s="756">
        <v>24</v>
      </c>
      <c r="K331" s="425">
        <v>0.15</v>
      </c>
      <c r="L331" s="425">
        <v>5.4427000000000003</v>
      </c>
      <c r="M331" s="425">
        <f>J331*L331</f>
        <v>130.62479999999999</v>
      </c>
      <c r="N331" s="426">
        <v>1</v>
      </c>
      <c r="O331" s="425">
        <f t="shared" ref="O331:O349" si="184">ROUND(M331*N331,2)</f>
        <v>130.62</v>
      </c>
      <c r="P331" s="425">
        <f t="shared" ref="P331:P349" si="185">ROUND(O331*0.2409,2)</f>
        <v>31.47</v>
      </c>
      <c r="Q331" s="427">
        <f t="shared" ref="Q331:Q349" si="186">O331+P331</f>
        <v>162.09</v>
      </c>
    </row>
    <row r="332" spans="1:17" s="428" customFormat="1" ht="22.15" customHeight="1" x14ac:dyDescent="0.25">
      <c r="A332" s="424" t="s">
        <v>695</v>
      </c>
      <c r="B332" s="750"/>
      <c r="C332" s="289"/>
      <c r="D332" s="425"/>
      <c r="E332" s="425"/>
      <c r="F332" s="426"/>
      <c r="G332" s="425"/>
      <c r="H332" s="425"/>
      <c r="I332" s="427"/>
      <c r="J332" s="756">
        <v>9</v>
      </c>
      <c r="K332" s="425">
        <v>0.06</v>
      </c>
      <c r="L332" s="425">
        <v>5.4427000000000003</v>
      </c>
      <c r="M332" s="425">
        <f t="shared" ref="M332:M334" si="187">J332*L332</f>
        <v>48.984300000000005</v>
      </c>
      <c r="N332" s="426">
        <v>1</v>
      </c>
      <c r="O332" s="425">
        <f t="shared" si="184"/>
        <v>48.98</v>
      </c>
      <c r="P332" s="425">
        <f t="shared" si="185"/>
        <v>11.8</v>
      </c>
      <c r="Q332" s="427">
        <f t="shared" si="186"/>
        <v>60.78</v>
      </c>
    </row>
    <row r="333" spans="1:17" s="428" customFormat="1" ht="22.15" customHeight="1" x14ac:dyDescent="0.25">
      <c r="A333" s="424" t="s">
        <v>695</v>
      </c>
      <c r="B333" s="750"/>
      <c r="C333" s="289"/>
      <c r="D333" s="425"/>
      <c r="E333" s="425"/>
      <c r="F333" s="426"/>
      <c r="G333" s="425"/>
      <c r="H333" s="425"/>
      <c r="I333" s="427"/>
      <c r="J333" s="756">
        <v>17</v>
      </c>
      <c r="K333" s="425">
        <v>0.11</v>
      </c>
      <c r="L333" s="425">
        <v>5.4427000000000003</v>
      </c>
      <c r="M333" s="425">
        <f t="shared" si="187"/>
        <v>92.525900000000007</v>
      </c>
      <c r="N333" s="426">
        <v>1</v>
      </c>
      <c r="O333" s="425">
        <f t="shared" si="184"/>
        <v>92.53</v>
      </c>
      <c r="P333" s="425">
        <f t="shared" si="185"/>
        <v>22.29</v>
      </c>
      <c r="Q333" s="427">
        <f t="shared" si="186"/>
        <v>114.82</v>
      </c>
    </row>
    <row r="334" spans="1:17" s="428" customFormat="1" ht="22.15" customHeight="1" x14ac:dyDescent="0.25">
      <c r="A334" s="424" t="s">
        <v>695</v>
      </c>
      <c r="B334" s="750"/>
      <c r="C334" s="289"/>
      <c r="D334" s="425"/>
      <c r="E334" s="425"/>
      <c r="F334" s="426"/>
      <c r="G334" s="425"/>
      <c r="H334" s="425"/>
      <c r="I334" s="427"/>
      <c r="J334" s="756">
        <v>9</v>
      </c>
      <c r="K334" s="425">
        <v>0.06</v>
      </c>
      <c r="L334" s="425">
        <v>5.4427000000000003</v>
      </c>
      <c r="M334" s="425">
        <f t="shared" si="187"/>
        <v>48.984300000000005</v>
      </c>
      <c r="N334" s="426">
        <v>1</v>
      </c>
      <c r="O334" s="425">
        <f t="shared" si="184"/>
        <v>48.98</v>
      </c>
      <c r="P334" s="425">
        <f t="shared" si="185"/>
        <v>11.8</v>
      </c>
      <c r="Q334" s="427">
        <f t="shared" si="186"/>
        <v>60.78</v>
      </c>
    </row>
    <row r="335" spans="1:17" s="428" customFormat="1" ht="22.15" customHeight="1" x14ac:dyDescent="0.25">
      <c r="A335" s="424" t="s">
        <v>695</v>
      </c>
      <c r="B335" s="750">
        <v>8</v>
      </c>
      <c r="C335" s="289">
        <v>0.05</v>
      </c>
      <c r="D335" s="425">
        <v>5.4427000000000003</v>
      </c>
      <c r="E335" s="425">
        <f t="shared" ref="E335" si="188">B335*D335</f>
        <v>43.541600000000003</v>
      </c>
      <c r="F335" s="426">
        <v>0.2</v>
      </c>
      <c r="G335" s="425">
        <f t="shared" si="178"/>
        <v>8.7100000000000009</v>
      </c>
      <c r="H335" s="425">
        <f t="shared" si="182"/>
        <v>2.1</v>
      </c>
      <c r="I335" s="427">
        <f t="shared" si="183"/>
        <v>10.81</v>
      </c>
      <c r="J335" s="756"/>
      <c r="K335" s="425"/>
      <c r="L335" s="425"/>
      <c r="M335" s="425"/>
      <c r="N335" s="426"/>
      <c r="O335" s="425"/>
      <c r="P335" s="425"/>
      <c r="Q335" s="427"/>
    </row>
    <row r="336" spans="1:17" s="428" customFormat="1" ht="22.15" customHeight="1" x14ac:dyDescent="0.25">
      <c r="A336" s="424" t="s">
        <v>695</v>
      </c>
      <c r="B336" s="750">
        <v>16</v>
      </c>
      <c r="C336" s="289">
        <f t="shared" ref="C336:C337" si="189">B336/159</f>
        <v>0.10062893081761007</v>
      </c>
      <c r="D336" s="425">
        <v>837</v>
      </c>
      <c r="E336" s="425">
        <f>B336*D336/159</f>
        <v>84.226415094339629</v>
      </c>
      <c r="F336" s="426">
        <v>0.2</v>
      </c>
      <c r="G336" s="425">
        <f t="shared" si="178"/>
        <v>16.850000000000001</v>
      </c>
      <c r="H336" s="425">
        <f t="shared" si="182"/>
        <v>4.0599999999999996</v>
      </c>
      <c r="I336" s="427">
        <f t="shared" si="183"/>
        <v>20.91</v>
      </c>
      <c r="J336" s="756">
        <v>8</v>
      </c>
      <c r="K336" s="425">
        <f t="shared" ref="K336:K349" si="190">J336/159</f>
        <v>5.0314465408805034E-2</v>
      </c>
      <c r="L336" s="425">
        <v>837</v>
      </c>
      <c r="M336" s="425">
        <f>J336*L336/159</f>
        <v>42.113207547169814</v>
      </c>
      <c r="N336" s="426">
        <v>1</v>
      </c>
      <c r="O336" s="425">
        <f t="shared" si="184"/>
        <v>42.11</v>
      </c>
      <c r="P336" s="425">
        <f t="shared" si="185"/>
        <v>10.14</v>
      </c>
      <c r="Q336" s="427">
        <f t="shared" si="186"/>
        <v>52.25</v>
      </c>
    </row>
    <row r="337" spans="1:17" s="428" customFormat="1" ht="22.15" customHeight="1" x14ac:dyDescent="0.25">
      <c r="A337" s="424" t="s">
        <v>695</v>
      </c>
      <c r="B337" s="750">
        <v>24</v>
      </c>
      <c r="C337" s="289">
        <f t="shared" si="189"/>
        <v>0.15094339622641509</v>
      </c>
      <c r="D337" s="425">
        <v>931</v>
      </c>
      <c r="E337" s="425">
        <f t="shared" ref="E337:E348" si="191">B337*D337/159</f>
        <v>140.52830188679246</v>
      </c>
      <c r="F337" s="426">
        <v>0.2</v>
      </c>
      <c r="G337" s="425">
        <f t="shared" si="178"/>
        <v>28.11</v>
      </c>
      <c r="H337" s="425">
        <f t="shared" si="182"/>
        <v>6.77</v>
      </c>
      <c r="I337" s="427">
        <f t="shared" si="183"/>
        <v>34.879999999999995</v>
      </c>
      <c r="J337" s="756">
        <v>12</v>
      </c>
      <c r="K337" s="425">
        <f t="shared" si="190"/>
        <v>7.5471698113207544E-2</v>
      </c>
      <c r="L337" s="425">
        <v>931</v>
      </c>
      <c r="M337" s="425">
        <f t="shared" ref="M337:M349" si="192">J337*L337/159</f>
        <v>70.264150943396231</v>
      </c>
      <c r="N337" s="426">
        <v>1</v>
      </c>
      <c r="O337" s="425">
        <f t="shared" si="184"/>
        <v>70.260000000000005</v>
      </c>
      <c r="P337" s="425">
        <f t="shared" si="185"/>
        <v>16.93</v>
      </c>
      <c r="Q337" s="427">
        <f t="shared" si="186"/>
        <v>87.19</v>
      </c>
    </row>
    <row r="338" spans="1:17" s="428" customFormat="1" ht="22.15" customHeight="1" x14ac:dyDescent="0.25">
      <c r="A338" s="424" t="s">
        <v>695</v>
      </c>
      <c r="B338" s="750"/>
      <c r="C338" s="289"/>
      <c r="D338" s="425"/>
      <c r="E338" s="425"/>
      <c r="F338" s="426"/>
      <c r="G338" s="425"/>
      <c r="H338" s="425"/>
      <c r="I338" s="427"/>
      <c r="J338" s="756">
        <v>35</v>
      </c>
      <c r="K338" s="425">
        <f t="shared" si="190"/>
        <v>0.22012578616352202</v>
      </c>
      <c r="L338" s="425">
        <v>931</v>
      </c>
      <c r="M338" s="425">
        <f t="shared" si="192"/>
        <v>204.93710691823898</v>
      </c>
      <c r="N338" s="426">
        <v>1</v>
      </c>
      <c r="O338" s="425">
        <f t="shared" si="184"/>
        <v>204.94</v>
      </c>
      <c r="P338" s="425">
        <f t="shared" si="185"/>
        <v>49.37</v>
      </c>
      <c r="Q338" s="427">
        <f t="shared" si="186"/>
        <v>254.31</v>
      </c>
    </row>
    <row r="339" spans="1:17" s="428" customFormat="1" ht="22.15" customHeight="1" x14ac:dyDescent="0.25">
      <c r="A339" s="424" t="s">
        <v>695</v>
      </c>
      <c r="B339" s="750"/>
      <c r="C339" s="289"/>
      <c r="D339" s="425"/>
      <c r="E339" s="425"/>
      <c r="F339" s="426"/>
      <c r="G339" s="425"/>
      <c r="H339" s="425"/>
      <c r="I339" s="427"/>
      <c r="J339" s="756">
        <v>55</v>
      </c>
      <c r="K339" s="425">
        <f t="shared" si="190"/>
        <v>0.34591194968553457</v>
      </c>
      <c r="L339" s="425">
        <v>931</v>
      </c>
      <c r="M339" s="425">
        <f t="shared" si="192"/>
        <v>322.04402515723268</v>
      </c>
      <c r="N339" s="426">
        <v>1</v>
      </c>
      <c r="O339" s="425">
        <f t="shared" si="184"/>
        <v>322.04000000000002</v>
      </c>
      <c r="P339" s="425">
        <f t="shared" si="185"/>
        <v>77.58</v>
      </c>
      <c r="Q339" s="427">
        <f t="shared" si="186"/>
        <v>399.62</v>
      </c>
    </row>
    <row r="340" spans="1:17" s="428" customFormat="1" ht="22.15" customHeight="1" x14ac:dyDescent="0.25">
      <c r="A340" s="424" t="s">
        <v>695</v>
      </c>
      <c r="B340" s="750"/>
      <c r="C340" s="289"/>
      <c r="D340" s="425"/>
      <c r="E340" s="425"/>
      <c r="F340" s="426"/>
      <c r="G340" s="425"/>
      <c r="H340" s="425"/>
      <c r="I340" s="427"/>
      <c r="J340" s="756">
        <v>16</v>
      </c>
      <c r="K340" s="425">
        <f t="shared" si="190"/>
        <v>0.10062893081761007</v>
      </c>
      <c r="L340" s="425">
        <v>931</v>
      </c>
      <c r="M340" s="425">
        <f t="shared" si="192"/>
        <v>93.685534591194966</v>
      </c>
      <c r="N340" s="426">
        <v>1</v>
      </c>
      <c r="O340" s="425">
        <f t="shared" si="184"/>
        <v>93.69</v>
      </c>
      <c r="P340" s="425">
        <f t="shared" si="185"/>
        <v>22.57</v>
      </c>
      <c r="Q340" s="427">
        <f t="shared" si="186"/>
        <v>116.25999999999999</v>
      </c>
    </row>
    <row r="341" spans="1:17" s="428" customFormat="1" ht="22.15" customHeight="1" x14ac:dyDescent="0.25">
      <c r="A341" s="424" t="s">
        <v>695</v>
      </c>
      <c r="B341" s="750"/>
      <c r="C341" s="289"/>
      <c r="D341" s="425"/>
      <c r="E341" s="425"/>
      <c r="F341" s="426"/>
      <c r="G341" s="425"/>
      <c r="H341" s="425"/>
      <c r="I341" s="427"/>
      <c r="J341" s="756">
        <v>17.5</v>
      </c>
      <c r="K341" s="425">
        <f t="shared" si="190"/>
        <v>0.11006289308176101</v>
      </c>
      <c r="L341" s="425">
        <v>931</v>
      </c>
      <c r="M341" s="425">
        <f t="shared" si="192"/>
        <v>102.46855345911949</v>
      </c>
      <c r="N341" s="426">
        <v>1</v>
      </c>
      <c r="O341" s="425">
        <f t="shared" si="184"/>
        <v>102.47</v>
      </c>
      <c r="P341" s="425">
        <f t="shared" si="185"/>
        <v>24.69</v>
      </c>
      <c r="Q341" s="427">
        <f t="shared" si="186"/>
        <v>127.16</v>
      </c>
    </row>
    <row r="342" spans="1:17" s="428" customFormat="1" ht="22.15" customHeight="1" x14ac:dyDescent="0.25">
      <c r="A342" s="424" t="s">
        <v>695</v>
      </c>
      <c r="B342" s="750">
        <v>12</v>
      </c>
      <c r="C342" s="289">
        <f t="shared" ref="C342:C348" si="193">B342/159</f>
        <v>7.5471698113207544E-2</v>
      </c>
      <c r="D342" s="425">
        <v>931</v>
      </c>
      <c r="E342" s="425">
        <f t="shared" si="191"/>
        <v>70.264150943396231</v>
      </c>
      <c r="F342" s="426">
        <v>0.2</v>
      </c>
      <c r="G342" s="425">
        <f t="shared" si="178"/>
        <v>14.05</v>
      </c>
      <c r="H342" s="425">
        <f t="shared" si="182"/>
        <v>3.38</v>
      </c>
      <c r="I342" s="427">
        <f t="shared" si="183"/>
        <v>17.43</v>
      </c>
      <c r="J342" s="756">
        <v>44.5</v>
      </c>
      <c r="K342" s="425">
        <f t="shared" si="190"/>
        <v>0.27987421383647798</v>
      </c>
      <c r="L342" s="425">
        <v>931</v>
      </c>
      <c r="M342" s="425">
        <f t="shared" si="192"/>
        <v>260.56289308176099</v>
      </c>
      <c r="N342" s="426">
        <v>1</v>
      </c>
      <c r="O342" s="425">
        <f t="shared" si="184"/>
        <v>260.56</v>
      </c>
      <c r="P342" s="425">
        <f t="shared" si="185"/>
        <v>62.77</v>
      </c>
      <c r="Q342" s="427">
        <f t="shared" si="186"/>
        <v>323.33</v>
      </c>
    </row>
    <row r="343" spans="1:17" s="428" customFormat="1" ht="22.15" customHeight="1" x14ac:dyDescent="0.25">
      <c r="A343" s="424" t="s">
        <v>695</v>
      </c>
      <c r="B343" s="750">
        <v>8</v>
      </c>
      <c r="C343" s="289">
        <f t="shared" si="193"/>
        <v>5.0314465408805034E-2</v>
      </c>
      <c r="D343" s="425">
        <v>931</v>
      </c>
      <c r="E343" s="425">
        <f t="shared" si="191"/>
        <v>46.842767295597483</v>
      </c>
      <c r="F343" s="426">
        <v>0.2</v>
      </c>
      <c r="G343" s="425">
        <f t="shared" si="178"/>
        <v>9.3699999999999992</v>
      </c>
      <c r="H343" s="425">
        <f t="shared" si="182"/>
        <v>2.2599999999999998</v>
      </c>
      <c r="I343" s="427">
        <f t="shared" si="183"/>
        <v>11.629999999999999</v>
      </c>
      <c r="J343" s="756">
        <v>40</v>
      </c>
      <c r="K343" s="425">
        <f t="shared" si="190"/>
        <v>0.25157232704402516</v>
      </c>
      <c r="L343" s="425">
        <v>931</v>
      </c>
      <c r="M343" s="425">
        <f t="shared" si="192"/>
        <v>234.21383647798743</v>
      </c>
      <c r="N343" s="426">
        <v>1</v>
      </c>
      <c r="O343" s="425">
        <f t="shared" si="184"/>
        <v>234.21</v>
      </c>
      <c r="P343" s="425">
        <f t="shared" si="185"/>
        <v>56.42</v>
      </c>
      <c r="Q343" s="427">
        <f t="shared" si="186"/>
        <v>290.63</v>
      </c>
    </row>
    <row r="344" spans="1:17" s="428" customFormat="1" ht="22.15" customHeight="1" x14ac:dyDescent="0.25">
      <c r="A344" s="424" t="s">
        <v>695</v>
      </c>
      <c r="B344" s="750">
        <v>12</v>
      </c>
      <c r="C344" s="289">
        <f t="shared" si="193"/>
        <v>7.5471698113207544E-2</v>
      </c>
      <c r="D344" s="425">
        <v>931</v>
      </c>
      <c r="E344" s="425">
        <f t="shared" si="191"/>
        <v>70.264150943396231</v>
      </c>
      <c r="F344" s="426">
        <v>0.2</v>
      </c>
      <c r="G344" s="425">
        <f t="shared" si="178"/>
        <v>14.05</v>
      </c>
      <c r="H344" s="425">
        <f t="shared" si="182"/>
        <v>3.38</v>
      </c>
      <c r="I344" s="427">
        <f t="shared" si="183"/>
        <v>17.43</v>
      </c>
      <c r="J344" s="756">
        <v>32</v>
      </c>
      <c r="K344" s="425">
        <f t="shared" si="190"/>
        <v>0.20125786163522014</v>
      </c>
      <c r="L344" s="425">
        <v>931</v>
      </c>
      <c r="M344" s="425">
        <f t="shared" si="192"/>
        <v>187.37106918238993</v>
      </c>
      <c r="N344" s="426">
        <v>1</v>
      </c>
      <c r="O344" s="425">
        <f t="shared" si="184"/>
        <v>187.37</v>
      </c>
      <c r="P344" s="425">
        <f t="shared" si="185"/>
        <v>45.14</v>
      </c>
      <c r="Q344" s="427">
        <f t="shared" si="186"/>
        <v>232.51</v>
      </c>
    </row>
    <row r="345" spans="1:17" s="428" customFormat="1" ht="22.15" customHeight="1" x14ac:dyDescent="0.25">
      <c r="A345" s="424" t="s">
        <v>695</v>
      </c>
      <c r="B345" s="750"/>
      <c r="C345" s="289"/>
      <c r="D345" s="425"/>
      <c r="E345" s="425"/>
      <c r="F345" s="426"/>
      <c r="G345" s="425"/>
      <c r="H345" s="425"/>
      <c r="I345" s="427"/>
      <c r="J345" s="756">
        <v>31</v>
      </c>
      <c r="K345" s="425">
        <f t="shared" si="190"/>
        <v>0.19496855345911951</v>
      </c>
      <c r="L345" s="425">
        <v>931</v>
      </c>
      <c r="M345" s="425">
        <f t="shared" si="192"/>
        <v>181.51572327044025</v>
      </c>
      <c r="N345" s="426">
        <v>1</v>
      </c>
      <c r="O345" s="425">
        <f t="shared" si="184"/>
        <v>181.52</v>
      </c>
      <c r="P345" s="425">
        <f t="shared" si="185"/>
        <v>43.73</v>
      </c>
      <c r="Q345" s="427">
        <f t="shared" si="186"/>
        <v>225.25</v>
      </c>
    </row>
    <row r="346" spans="1:17" s="428" customFormat="1" ht="22.15" customHeight="1" x14ac:dyDescent="0.25">
      <c r="A346" s="424" t="s">
        <v>695</v>
      </c>
      <c r="B346" s="750">
        <v>16</v>
      </c>
      <c r="C346" s="289">
        <f t="shared" si="193"/>
        <v>0.10062893081761007</v>
      </c>
      <c r="D346" s="425">
        <v>931</v>
      </c>
      <c r="E346" s="425">
        <f t="shared" si="191"/>
        <v>93.685534591194966</v>
      </c>
      <c r="F346" s="426">
        <v>0.2</v>
      </c>
      <c r="G346" s="425">
        <f t="shared" si="178"/>
        <v>18.739999999999998</v>
      </c>
      <c r="H346" s="425">
        <f t="shared" si="182"/>
        <v>4.51</v>
      </c>
      <c r="I346" s="427">
        <f t="shared" si="183"/>
        <v>23.25</v>
      </c>
      <c r="J346" s="756">
        <v>24</v>
      </c>
      <c r="K346" s="425">
        <f t="shared" si="190"/>
        <v>0.15094339622641509</v>
      </c>
      <c r="L346" s="425">
        <v>931</v>
      </c>
      <c r="M346" s="425">
        <f t="shared" si="192"/>
        <v>140.52830188679246</v>
      </c>
      <c r="N346" s="426">
        <v>1</v>
      </c>
      <c r="O346" s="425">
        <f t="shared" si="184"/>
        <v>140.53</v>
      </c>
      <c r="P346" s="425">
        <f t="shared" si="185"/>
        <v>33.85</v>
      </c>
      <c r="Q346" s="427">
        <f t="shared" si="186"/>
        <v>174.38</v>
      </c>
    </row>
    <row r="347" spans="1:17" s="428" customFormat="1" ht="22.15" customHeight="1" x14ac:dyDescent="0.25">
      <c r="A347" s="424" t="s">
        <v>695</v>
      </c>
      <c r="B347" s="750">
        <v>20</v>
      </c>
      <c r="C347" s="289">
        <f t="shared" si="193"/>
        <v>0.12578616352201258</v>
      </c>
      <c r="D347" s="425">
        <v>931</v>
      </c>
      <c r="E347" s="425">
        <f t="shared" si="191"/>
        <v>117.10691823899371</v>
      </c>
      <c r="F347" s="426">
        <v>0.2</v>
      </c>
      <c r="G347" s="425">
        <f t="shared" si="178"/>
        <v>23.42</v>
      </c>
      <c r="H347" s="425">
        <f t="shared" si="182"/>
        <v>5.64</v>
      </c>
      <c r="I347" s="427">
        <f t="shared" si="183"/>
        <v>29.060000000000002</v>
      </c>
      <c r="J347" s="756">
        <v>12</v>
      </c>
      <c r="K347" s="425">
        <f t="shared" si="190"/>
        <v>7.5471698113207544E-2</v>
      </c>
      <c r="L347" s="425">
        <v>931</v>
      </c>
      <c r="M347" s="425">
        <f t="shared" si="192"/>
        <v>70.264150943396231</v>
      </c>
      <c r="N347" s="426">
        <v>1</v>
      </c>
      <c r="O347" s="425">
        <f t="shared" si="184"/>
        <v>70.260000000000005</v>
      </c>
      <c r="P347" s="425">
        <f t="shared" si="185"/>
        <v>16.93</v>
      </c>
      <c r="Q347" s="427">
        <f t="shared" si="186"/>
        <v>87.19</v>
      </c>
    </row>
    <row r="348" spans="1:17" s="428" customFormat="1" ht="22.15" customHeight="1" x14ac:dyDescent="0.25">
      <c r="A348" s="424" t="s">
        <v>695</v>
      </c>
      <c r="B348" s="750">
        <v>16</v>
      </c>
      <c r="C348" s="289">
        <f t="shared" si="193"/>
        <v>0.10062893081761007</v>
      </c>
      <c r="D348" s="425">
        <v>931</v>
      </c>
      <c r="E348" s="425">
        <f t="shared" si="191"/>
        <v>93.685534591194966</v>
      </c>
      <c r="F348" s="426">
        <v>0.2</v>
      </c>
      <c r="G348" s="425">
        <f t="shared" si="178"/>
        <v>18.739999999999998</v>
      </c>
      <c r="H348" s="425">
        <f t="shared" si="182"/>
        <v>4.51</v>
      </c>
      <c r="I348" s="427">
        <f t="shared" si="183"/>
        <v>23.25</v>
      </c>
      <c r="J348" s="756">
        <v>32</v>
      </c>
      <c r="K348" s="425">
        <f t="shared" si="190"/>
        <v>0.20125786163522014</v>
      </c>
      <c r="L348" s="425">
        <v>931</v>
      </c>
      <c r="M348" s="425">
        <f t="shared" si="192"/>
        <v>187.37106918238993</v>
      </c>
      <c r="N348" s="426">
        <v>1</v>
      </c>
      <c r="O348" s="425">
        <f t="shared" si="184"/>
        <v>187.37</v>
      </c>
      <c r="P348" s="425">
        <f t="shared" si="185"/>
        <v>45.14</v>
      </c>
      <c r="Q348" s="427">
        <f t="shared" si="186"/>
        <v>232.51</v>
      </c>
    </row>
    <row r="349" spans="1:17" s="428" customFormat="1" ht="22.15" customHeight="1" x14ac:dyDescent="0.25">
      <c r="A349" s="424" t="s">
        <v>695</v>
      </c>
      <c r="B349" s="750"/>
      <c r="C349" s="289"/>
      <c r="D349" s="425"/>
      <c r="E349" s="425"/>
      <c r="F349" s="426"/>
      <c r="G349" s="425"/>
      <c r="H349" s="425"/>
      <c r="I349" s="427"/>
      <c r="J349" s="756">
        <v>16</v>
      </c>
      <c r="K349" s="425">
        <f t="shared" si="190"/>
        <v>0.10062893081761007</v>
      </c>
      <c r="L349" s="425">
        <v>931</v>
      </c>
      <c r="M349" s="425">
        <f t="shared" si="192"/>
        <v>93.685534591194966</v>
      </c>
      <c r="N349" s="426">
        <v>1</v>
      </c>
      <c r="O349" s="425">
        <f t="shared" si="184"/>
        <v>93.69</v>
      </c>
      <c r="P349" s="425">
        <f t="shared" si="185"/>
        <v>22.57</v>
      </c>
      <c r="Q349" s="427">
        <f t="shared" si="186"/>
        <v>116.25999999999999</v>
      </c>
    </row>
    <row r="350" spans="1:17" s="428" customFormat="1" ht="22.15" customHeight="1" x14ac:dyDescent="0.25">
      <c r="A350" s="416" t="s">
        <v>1238</v>
      </c>
      <c r="B350" s="748">
        <f>B351+B358</f>
        <v>187.25</v>
      </c>
      <c r="C350" s="744">
        <f>C351+C358</f>
        <v>1.1706289308176101</v>
      </c>
      <c r="D350" s="417"/>
      <c r="E350" s="417">
        <f>E351+E358</f>
        <v>1363.8518922955975</v>
      </c>
      <c r="F350" s="431"/>
      <c r="G350" s="417">
        <f>G351+G358</f>
        <v>272.76</v>
      </c>
      <c r="H350" s="417">
        <f>H351+H358</f>
        <v>65.709999999999994</v>
      </c>
      <c r="I350" s="418">
        <f>I351+I358</f>
        <v>338.47</v>
      </c>
      <c r="J350" s="754">
        <f>J351+J358</f>
        <v>451</v>
      </c>
      <c r="K350" s="417">
        <f>K351+K358</f>
        <v>2.8287421383647797</v>
      </c>
      <c r="L350" s="417"/>
      <c r="M350" s="417">
        <f>M351+M358</f>
        <v>3232.1148223270443</v>
      </c>
      <c r="N350" s="431"/>
      <c r="O350" s="417">
        <f>O351+O358</f>
        <v>3232.12</v>
      </c>
      <c r="P350" s="417">
        <f>P351+P358</f>
        <v>778.61999999999989</v>
      </c>
      <c r="Q350" s="418">
        <f>Q351+Q358</f>
        <v>4010.74</v>
      </c>
    </row>
    <row r="351" spans="1:17" s="428" customFormat="1" ht="22.15" customHeight="1" x14ac:dyDescent="0.25">
      <c r="A351" s="430" t="s">
        <v>11</v>
      </c>
      <c r="B351" s="751">
        <f>SUM(B352:B357)</f>
        <v>131.5</v>
      </c>
      <c r="C351" s="746">
        <f>SUM(C352:C357)</f>
        <v>0.82031446540880504</v>
      </c>
      <c r="D351" s="421"/>
      <c r="E351" s="421">
        <f>SUM(E352:E357)</f>
        <v>1050.54025</v>
      </c>
      <c r="F351" s="432"/>
      <c r="G351" s="421">
        <f>SUM(G352:G357)</f>
        <v>210.10000000000002</v>
      </c>
      <c r="H351" s="421">
        <f>SUM(H352:H357)</f>
        <v>50.61</v>
      </c>
      <c r="I351" s="429">
        <f>SUM(I352:I357)</f>
        <v>260.71000000000004</v>
      </c>
      <c r="J351" s="757">
        <f>SUM(J352:J357)</f>
        <v>329.5</v>
      </c>
      <c r="K351" s="421">
        <f>SUM(K352:K357)</f>
        <v>2.0692452830188679</v>
      </c>
      <c r="L351" s="421"/>
      <c r="M351" s="421">
        <f>SUM(M352:M357)</f>
        <v>2548.8620000000001</v>
      </c>
      <c r="N351" s="432"/>
      <c r="O351" s="421">
        <f>SUM(O352:O357)</f>
        <v>2548.87</v>
      </c>
      <c r="P351" s="421">
        <f>SUM(P352:P357)</f>
        <v>614.02999999999986</v>
      </c>
      <c r="Q351" s="429">
        <f>SUM(Q352:Q357)</f>
        <v>3162.9</v>
      </c>
    </row>
    <row r="352" spans="1:17" s="428" customFormat="1" ht="22.15" customHeight="1" x14ac:dyDescent="0.25">
      <c r="A352" s="424" t="s">
        <v>1222</v>
      </c>
      <c r="B352" s="750">
        <v>25.5</v>
      </c>
      <c r="C352" s="289">
        <v>0.16</v>
      </c>
      <c r="D352" s="425">
        <v>7.6245000000000003</v>
      </c>
      <c r="E352" s="425">
        <f>B352*D352</f>
        <v>194.42475000000002</v>
      </c>
      <c r="F352" s="426">
        <v>0.2</v>
      </c>
      <c r="G352" s="425">
        <f t="shared" ref="G352:G360" si="194">ROUND(E352*F352,2)</f>
        <v>38.880000000000003</v>
      </c>
      <c r="H352" s="425">
        <f t="shared" ref="H352:H357" si="195">ROUND(G352*0.2409,2)</f>
        <v>9.3699999999999992</v>
      </c>
      <c r="I352" s="427">
        <f t="shared" ref="I352:I357" si="196">G352+H352</f>
        <v>48.25</v>
      </c>
      <c r="J352" s="756">
        <v>46</v>
      </c>
      <c r="K352" s="425">
        <v>0.28999999999999998</v>
      </c>
      <c r="L352" s="425">
        <v>7.6245000000000003</v>
      </c>
      <c r="M352" s="425">
        <f>J352*L352</f>
        <v>350.72700000000003</v>
      </c>
      <c r="N352" s="426">
        <v>1</v>
      </c>
      <c r="O352" s="425">
        <f t="shared" ref="O352:O357" si="197">ROUND(M352*N352,2)</f>
        <v>350.73</v>
      </c>
      <c r="P352" s="425">
        <f t="shared" ref="P352:P357" si="198">ROUND(O352*0.2409,2)</f>
        <v>84.49</v>
      </c>
      <c r="Q352" s="427">
        <f t="shared" ref="Q352:Q357" si="199">O352+P352</f>
        <v>435.22</v>
      </c>
    </row>
    <row r="353" spans="1:17" s="428" customFormat="1" ht="22.15" customHeight="1" x14ac:dyDescent="0.25">
      <c r="A353" s="424" t="s">
        <v>1216</v>
      </c>
      <c r="B353" s="750"/>
      <c r="C353" s="289"/>
      <c r="D353" s="425"/>
      <c r="E353" s="425"/>
      <c r="F353" s="426"/>
      <c r="G353" s="425"/>
      <c r="H353" s="425"/>
      <c r="I353" s="427"/>
      <c r="J353" s="756">
        <v>67.5</v>
      </c>
      <c r="K353" s="425">
        <v>0.42</v>
      </c>
      <c r="L353" s="425">
        <v>6.8333000000000004</v>
      </c>
      <c r="M353" s="425">
        <f t="shared" ref="M353:M356" si="200">J353*L353</f>
        <v>461.24775000000005</v>
      </c>
      <c r="N353" s="426">
        <v>1</v>
      </c>
      <c r="O353" s="425">
        <f t="shared" si="197"/>
        <v>461.25</v>
      </c>
      <c r="P353" s="425">
        <f t="shared" si="198"/>
        <v>111.12</v>
      </c>
      <c r="Q353" s="427">
        <f t="shared" si="199"/>
        <v>572.37</v>
      </c>
    </row>
    <row r="354" spans="1:17" s="428" customFormat="1" ht="22.15" customHeight="1" x14ac:dyDescent="0.25">
      <c r="A354" s="424" t="s">
        <v>1213</v>
      </c>
      <c r="B354" s="750">
        <v>26</v>
      </c>
      <c r="C354" s="289">
        <v>0.16</v>
      </c>
      <c r="D354" s="425">
        <v>7.6245000000000003</v>
      </c>
      <c r="E354" s="425">
        <f t="shared" ref="E354:E359" si="201">B354*D354</f>
        <v>198.23699999999999</v>
      </c>
      <c r="F354" s="426">
        <v>0.2</v>
      </c>
      <c r="G354" s="425">
        <f t="shared" si="194"/>
        <v>39.65</v>
      </c>
      <c r="H354" s="425">
        <f t="shared" si="195"/>
        <v>9.5500000000000007</v>
      </c>
      <c r="I354" s="427">
        <f t="shared" si="196"/>
        <v>49.2</v>
      </c>
      <c r="J354" s="756">
        <v>69.5</v>
      </c>
      <c r="K354" s="425">
        <v>0.44</v>
      </c>
      <c r="L354" s="425">
        <v>7.6245000000000003</v>
      </c>
      <c r="M354" s="425">
        <f t="shared" si="200"/>
        <v>529.90274999999997</v>
      </c>
      <c r="N354" s="426">
        <v>1</v>
      </c>
      <c r="O354" s="425">
        <f t="shared" si="197"/>
        <v>529.9</v>
      </c>
      <c r="P354" s="425">
        <f t="shared" si="198"/>
        <v>127.65</v>
      </c>
      <c r="Q354" s="427">
        <f t="shared" si="199"/>
        <v>657.55</v>
      </c>
    </row>
    <row r="355" spans="1:17" s="428" customFormat="1" ht="22.15" customHeight="1" x14ac:dyDescent="0.25">
      <c r="A355" s="424" t="s">
        <v>1213</v>
      </c>
      <c r="B355" s="750">
        <v>31.5</v>
      </c>
      <c r="C355" s="289">
        <v>0.2</v>
      </c>
      <c r="D355" s="425">
        <v>7.6245000000000003</v>
      </c>
      <c r="E355" s="425">
        <f t="shared" si="201"/>
        <v>240.17175</v>
      </c>
      <c r="F355" s="426">
        <v>0.2</v>
      </c>
      <c r="G355" s="425">
        <f t="shared" si="194"/>
        <v>48.03</v>
      </c>
      <c r="H355" s="425">
        <f t="shared" si="195"/>
        <v>11.57</v>
      </c>
      <c r="I355" s="427">
        <f t="shared" si="196"/>
        <v>59.6</v>
      </c>
      <c r="J355" s="756">
        <v>46.5</v>
      </c>
      <c r="K355" s="425">
        <v>0.28999999999999998</v>
      </c>
      <c r="L355" s="425">
        <v>7.6245000000000003</v>
      </c>
      <c r="M355" s="425">
        <f t="shared" si="200"/>
        <v>354.53925000000004</v>
      </c>
      <c r="N355" s="426">
        <v>1</v>
      </c>
      <c r="O355" s="425">
        <f t="shared" si="197"/>
        <v>354.54</v>
      </c>
      <c r="P355" s="425">
        <f t="shared" si="198"/>
        <v>85.41</v>
      </c>
      <c r="Q355" s="427">
        <f t="shared" si="199"/>
        <v>439.95000000000005</v>
      </c>
    </row>
    <row r="356" spans="1:17" s="428" customFormat="1" ht="22.15" customHeight="1" x14ac:dyDescent="0.25">
      <c r="A356" s="424" t="s">
        <v>1239</v>
      </c>
      <c r="B356" s="750">
        <v>40.5</v>
      </c>
      <c r="C356" s="289">
        <v>0.25</v>
      </c>
      <c r="D356" s="425">
        <v>8.7334999999999994</v>
      </c>
      <c r="E356" s="425">
        <f t="shared" si="201"/>
        <v>353.70675</v>
      </c>
      <c r="F356" s="426">
        <v>0.2</v>
      </c>
      <c r="G356" s="425">
        <f t="shared" si="194"/>
        <v>70.739999999999995</v>
      </c>
      <c r="H356" s="425">
        <f t="shared" si="195"/>
        <v>17.04</v>
      </c>
      <c r="I356" s="427">
        <f t="shared" si="196"/>
        <v>87.78</v>
      </c>
      <c r="J356" s="756">
        <v>71.5</v>
      </c>
      <c r="K356" s="425">
        <v>0.45</v>
      </c>
      <c r="L356" s="425">
        <v>8.7334999999999994</v>
      </c>
      <c r="M356" s="425">
        <f t="shared" si="200"/>
        <v>624.44524999999999</v>
      </c>
      <c r="N356" s="426">
        <v>1</v>
      </c>
      <c r="O356" s="425">
        <f t="shared" si="197"/>
        <v>624.45000000000005</v>
      </c>
      <c r="P356" s="425">
        <f t="shared" si="198"/>
        <v>150.43</v>
      </c>
      <c r="Q356" s="427">
        <f t="shared" si="199"/>
        <v>774.88000000000011</v>
      </c>
    </row>
    <row r="357" spans="1:17" s="428" customFormat="1" ht="22.15" customHeight="1" x14ac:dyDescent="0.25">
      <c r="A357" s="424" t="s">
        <v>1213</v>
      </c>
      <c r="B357" s="750">
        <v>8</v>
      </c>
      <c r="C357" s="289">
        <f t="shared" ref="C357" si="202">B357/159</f>
        <v>5.0314465408805034E-2</v>
      </c>
      <c r="D357" s="425">
        <v>1272</v>
      </c>
      <c r="E357" s="425">
        <f>B357*D357/159</f>
        <v>64</v>
      </c>
      <c r="F357" s="426">
        <v>0.2</v>
      </c>
      <c r="G357" s="425">
        <f t="shared" si="194"/>
        <v>12.8</v>
      </c>
      <c r="H357" s="425">
        <f t="shared" si="195"/>
        <v>3.08</v>
      </c>
      <c r="I357" s="427">
        <f t="shared" si="196"/>
        <v>15.88</v>
      </c>
      <c r="J357" s="756">
        <v>28.5</v>
      </c>
      <c r="K357" s="425">
        <f>J357/159</f>
        <v>0.17924528301886791</v>
      </c>
      <c r="L357" s="425">
        <v>1272</v>
      </c>
      <c r="M357" s="425">
        <f>J357*L357/159</f>
        <v>228</v>
      </c>
      <c r="N357" s="426">
        <v>1</v>
      </c>
      <c r="O357" s="425">
        <f t="shared" si="197"/>
        <v>228</v>
      </c>
      <c r="P357" s="425">
        <f t="shared" si="198"/>
        <v>54.93</v>
      </c>
      <c r="Q357" s="427">
        <f t="shared" si="199"/>
        <v>282.93</v>
      </c>
    </row>
    <row r="358" spans="1:17" s="428" customFormat="1" ht="22.15" customHeight="1" x14ac:dyDescent="0.25">
      <c r="A358" s="430" t="s">
        <v>9</v>
      </c>
      <c r="B358" s="751">
        <f>SUM(B359:B360)</f>
        <v>55.75</v>
      </c>
      <c r="C358" s="746">
        <f>SUM(C359:C360)</f>
        <v>0.35031446540880501</v>
      </c>
      <c r="D358" s="421"/>
      <c r="E358" s="421">
        <f>SUM(E359:E360)</f>
        <v>313.31164229559744</v>
      </c>
      <c r="F358" s="432"/>
      <c r="G358" s="421">
        <f>SUM(G359:G360)</f>
        <v>62.66</v>
      </c>
      <c r="H358" s="421">
        <f>SUM(H359:H360)</f>
        <v>15.1</v>
      </c>
      <c r="I358" s="429">
        <f>SUM(I359:I360)</f>
        <v>77.759999999999991</v>
      </c>
      <c r="J358" s="757">
        <f>SUM(J359:J360)</f>
        <v>121.5</v>
      </c>
      <c r="K358" s="421">
        <f>SUM(K359:K360)</f>
        <v>0.75949685534591194</v>
      </c>
      <c r="L358" s="421"/>
      <c r="M358" s="421">
        <f>SUM(M359:M360)</f>
        <v>683.2528223270441</v>
      </c>
      <c r="N358" s="432"/>
      <c r="O358" s="421">
        <f>SUM(O359:O360)</f>
        <v>683.25</v>
      </c>
      <c r="P358" s="421">
        <f>SUM(P359:P360)</f>
        <v>164.59</v>
      </c>
      <c r="Q358" s="429">
        <f>SUM(Q359:Q360)</f>
        <v>847.83999999999992</v>
      </c>
    </row>
    <row r="359" spans="1:17" s="428" customFormat="1" ht="22.15" customHeight="1" x14ac:dyDescent="0.25">
      <c r="A359" s="424" t="s">
        <v>695</v>
      </c>
      <c r="B359" s="750">
        <v>47.75</v>
      </c>
      <c r="C359" s="289">
        <v>0.3</v>
      </c>
      <c r="D359" s="425">
        <v>5.5804999999999998</v>
      </c>
      <c r="E359" s="425">
        <f t="shared" si="201"/>
        <v>266.46887499999997</v>
      </c>
      <c r="F359" s="426">
        <v>0.2</v>
      </c>
      <c r="G359" s="425">
        <f t="shared" si="194"/>
        <v>53.29</v>
      </c>
      <c r="H359" s="425">
        <f>ROUND(G359*0.2409,2)</f>
        <v>12.84</v>
      </c>
      <c r="I359" s="427">
        <f>G359+H359</f>
        <v>66.13</v>
      </c>
      <c r="J359" s="756">
        <v>102.5</v>
      </c>
      <c r="K359" s="425">
        <v>0.64</v>
      </c>
      <c r="L359" s="425">
        <v>5.5804999999999998</v>
      </c>
      <c r="M359" s="425">
        <f t="shared" ref="M359" si="203">J359*L359</f>
        <v>572.00125000000003</v>
      </c>
      <c r="N359" s="426">
        <v>1</v>
      </c>
      <c r="O359" s="425">
        <f t="shared" ref="O359:O360" si="204">ROUND(M359*N359,2)</f>
        <v>572</v>
      </c>
      <c r="P359" s="425">
        <f>ROUND(O359*0.2409,2)</f>
        <v>137.79</v>
      </c>
      <c r="Q359" s="427">
        <f>O359+P359</f>
        <v>709.79</v>
      </c>
    </row>
    <row r="360" spans="1:17" s="428" customFormat="1" ht="22.15" customHeight="1" x14ac:dyDescent="0.25">
      <c r="A360" s="424" t="s">
        <v>695</v>
      </c>
      <c r="B360" s="750">
        <v>8</v>
      </c>
      <c r="C360" s="289">
        <f t="shared" ref="C360" si="205">B360/159</f>
        <v>5.0314465408805034E-2</v>
      </c>
      <c r="D360" s="425">
        <v>931</v>
      </c>
      <c r="E360" s="425">
        <f>B360*D360/159</f>
        <v>46.842767295597483</v>
      </c>
      <c r="F360" s="426">
        <v>0.2</v>
      </c>
      <c r="G360" s="425">
        <f t="shared" si="194"/>
        <v>9.3699999999999992</v>
      </c>
      <c r="H360" s="425">
        <f>ROUND(G360*0.2409,2)</f>
        <v>2.2599999999999998</v>
      </c>
      <c r="I360" s="427">
        <f>G360+H360</f>
        <v>11.629999999999999</v>
      </c>
      <c r="J360" s="756">
        <v>19</v>
      </c>
      <c r="K360" s="425">
        <f>J360/159</f>
        <v>0.11949685534591195</v>
      </c>
      <c r="L360" s="425">
        <v>931</v>
      </c>
      <c r="M360" s="425">
        <f>J360*L360/159</f>
        <v>111.25157232704403</v>
      </c>
      <c r="N360" s="426">
        <v>1</v>
      </c>
      <c r="O360" s="425">
        <f t="shared" si="204"/>
        <v>111.25</v>
      </c>
      <c r="P360" s="425">
        <f>ROUND(O360*0.2409,2)</f>
        <v>26.8</v>
      </c>
      <c r="Q360" s="427">
        <f>O360+P360</f>
        <v>138.05000000000001</v>
      </c>
    </row>
    <row r="361" spans="1:17" s="428" customFormat="1" ht="22.15" customHeight="1" x14ac:dyDescent="0.25">
      <c r="A361" s="416" t="s">
        <v>1240</v>
      </c>
      <c r="B361" s="748">
        <f>B362+B366</f>
        <v>15.5</v>
      </c>
      <c r="C361" s="744">
        <f>C362+C366</f>
        <v>9.7484276729559755E-2</v>
      </c>
      <c r="D361" s="417"/>
      <c r="E361" s="417">
        <f>E362+E366</f>
        <v>129.78616352201257</v>
      </c>
      <c r="F361" s="431"/>
      <c r="G361" s="417">
        <f>G362+G366</f>
        <v>25.96</v>
      </c>
      <c r="H361" s="417">
        <f>H362+H366</f>
        <v>6.25</v>
      </c>
      <c r="I361" s="418">
        <f>I362+I366</f>
        <v>32.21</v>
      </c>
      <c r="J361" s="754">
        <f>J362+J366</f>
        <v>166.5</v>
      </c>
      <c r="K361" s="417">
        <f>K362+K366</f>
        <v>1.0471698113207548</v>
      </c>
      <c r="L361" s="417"/>
      <c r="M361" s="417">
        <f>M362+M366</f>
        <v>1165.2452830188679</v>
      </c>
      <c r="N361" s="431"/>
      <c r="O361" s="417">
        <f>O362+O366</f>
        <v>1165.25</v>
      </c>
      <c r="P361" s="417">
        <f>P362+P366</f>
        <v>280.7</v>
      </c>
      <c r="Q361" s="418">
        <f>Q362+Q366</f>
        <v>1445.9499999999998</v>
      </c>
    </row>
    <row r="362" spans="1:17" s="428" customFormat="1" ht="22.15" customHeight="1" x14ac:dyDescent="0.25">
      <c r="A362" s="430" t="s">
        <v>11</v>
      </c>
      <c r="B362" s="751">
        <f>SUM(B363:B365)</f>
        <v>15.5</v>
      </c>
      <c r="C362" s="746">
        <f>SUM(C363:C365)</f>
        <v>9.7484276729559755E-2</v>
      </c>
      <c r="D362" s="421"/>
      <c r="E362" s="421">
        <f>SUM(E363:E365)</f>
        <v>129.78616352201257</v>
      </c>
      <c r="F362" s="432"/>
      <c r="G362" s="421">
        <f>SUM(G363:G365)</f>
        <v>25.96</v>
      </c>
      <c r="H362" s="421">
        <f>SUM(H363:H365)</f>
        <v>6.25</v>
      </c>
      <c r="I362" s="429">
        <f>SUM(I363:I365)</f>
        <v>32.21</v>
      </c>
      <c r="J362" s="757">
        <f>SUM(J363:J365)</f>
        <v>77.5</v>
      </c>
      <c r="K362" s="421">
        <f>SUM(K363:K365)</f>
        <v>0.48742138364779874</v>
      </c>
      <c r="L362" s="421"/>
      <c r="M362" s="421">
        <f>SUM(M363:M365)</f>
        <v>644.11949685534591</v>
      </c>
      <c r="N362" s="432"/>
      <c r="O362" s="421">
        <f>SUM(O363:O365)</f>
        <v>644.12</v>
      </c>
      <c r="P362" s="421">
        <f>SUM(P363:P365)</f>
        <v>155.16</v>
      </c>
      <c r="Q362" s="429">
        <f>SUM(Q363:Q365)</f>
        <v>799.28</v>
      </c>
    </row>
    <row r="363" spans="1:17" s="428" customFormat="1" ht="22.15" customHeight="1" x14ac:dyDescent="0.25">
      <c r="A363" s="424" t="s">
        <v>1222</v>
      </c>
      <c r="B363" s="750">
        <v>7.5</v>
      </c>
      <c r="C363" s="289">
        <f t="shared" ref="C363:C365" si="206">B363/159</f>
        <v>4.716981132075472E-2</v>
      </c>
      <c r="D363" s="425">
        <v>1272</v>
      </c>
      <c r="E363" s="425">
        <f>B363*D363/159</f>
        <v>60</v>
      </c>
      <c r="F363" s="426">
        <v>0.2</v>
      </c>
      <c r="G363" s="425">
        <f t="shared" ref="G363:G365" si="207">ROUND(E363*F363,2)</f>
        <v>12</v>
      </c>
      <c r="H363" s="425">
        <f>ROUND(G363*0.2409,2)</f>
        <v>2.89</v>
      </c>
      <c r="I363" s="427">
        <f>G363+H363</f>
        <v>14.89</v>
      </c>
      <c r="J363" s="756">
        <v>32</v>
      </c>
      <c r="K363" s="425">
        <f t="shared" ref="K363:K365" si="208">J363/159</f>
        <v>0.20125786163522014</v>
      </c>
      <c r="L363" s="425">
        <v>1272</v>
      </c>
      <c r="M363" s="425">
        <f>J363*L363/159</f>
        <v>256</v>
      </c>
      <c r="N363" s="426">
        <v>1</v>
      </c>
      <c r="O363" s="425">
        <f t="shared" ref="O363:O369" si="209">ROUND(M363*N363,2)</f>
        <v>256</v>
      </c>
      <c r="P363" s="425">
        <f>ROUND(O363*0.2409,2)</f>
        <v>61.67</v>
      </c>
      <c r="Q363" s="427">
        <f>O363+P363</f>
        <v>317.67</v>
      </c>
    </row>
    <row r="364" spans="1:17" s="428" customFormat="1" ht="22.15" customHeight="1" x14ac:dyDescent="0.25">
      <c r="A364" s="424" t="s">
        <v>1213</v>
      </c>
      <c r="B364" s="750"/>
      <c r="C364" s="289"/>
      <c r="D364" s="425"/>
      <c r="E364" s="425"/>
      <c r="F364" s="426"/>
      <c r="G364" s="425"/>
      <c r="H364" s="425"/>
      <c r="I364" s="427"/>
      <c r="J364" s="756">
        <v>21.5</v>
      </c>
      <c r="K364" s="425">
        <f t="shared" si="208"/>
        <v>0.13522012578616352</v>
      </c>
      <c r="L364" s="425">
        <v>1322</v>
      </c>
      <c r="M364" s="425">
        <f t="shared" ref="M364:M365" si="210">J364*L364/159</f>
        <v>178.76100628930817</v>
      </c>
      <c r="N364" s="426">
        <v>1</v>
      </c>
      <c r="O364" s="425">
        <f t="shared" si="209"/>
        <v>178.76</v>
      </c>
      <c r="P364" s="425">
        <f>ROUND(O364*0.2409,2)</f>
        <v>43.06</v>
      </c>
      <c r="Q364" s="427">
        <f>O364+P364</f>
        <v>221.82</v>
      </c>
    </row>
    <row r="365" spans="1:17" s="428" customFormat="1" ht="22.15" customHeight="1" x14ac:dyDescent="0.25">
      <c r="A365" s="424" t="s">
        <v>1241</v>
      </c>
      <c r="B365" s="750">
        <v>8</v>
      </c>
      <c r="C365" s="289">
        <f t="shared" si="206"/>
        <v>5.0314465408805034E-2</v>
      </c>
      <c r="D365" s="425">
        <v>1387</v>
      </c>
      <c r="E365" s="425">
        <f t="shared" ref="E365" si="211">B365*D365/159</f>
        <v>69.786163522012572</v>
      </c>
      <c r="F365" s="426">
        <v>0.2</v>
      </c>
      <c r="G365" s="425">
        <f t="shared" si="207"/>
        <v>13.96</v>
      </c>
      <c r="H365" s="425">
        <f>ROUND(G365*0.2409,2)</f>
        <v>3.36</v>
      </c>
      <c r="I365" s="427">
        <f>G365+H365</f>
        <v>17.32</v>
      </c>
      <c r="J365" s="756">
        <v>24</v>
      </c>
      <c r="K365" s="425">
        <f t="shared" si="208"/>
        <v>0.15094339622641509</v>
      </c>
      <c r="L365" s="425">
        <v>1387</v>
      </c>
      <c r="M365" s="425">
        <f t="shared" si="210"/>
        <v>209.35849056603774</v>
      </c>
      <c r="N365" s="426">
        <v>1</v>
      </c>
      <c r="O365" s="425">
        <f t="shared" si="209"/>
        <v>209.36</v>
      </c>
      <c r="P365" s="425">
        <f>ROUND(O365*0.2409,2)</f>
        <v>50.43</v>
      </c>
      <c r="Q365" s="427">
        <f>O365+P365</f>
        <v>259.79000000000002</v>
      </c>
    </row>
    <row r="366" spans="1:17" s="428" customFormat="1" ht="22.15" customHeight="1" x14ac:dyDescent="0.25">
      <c r="A366" s="430" t="s">
        <v>9</v>
      </c>
      <c r="B366" s="751">
        <f>SUM(B367:B369)</f>
        <v>0</v>
      </c>
      <c r="C366" s="746">
        <f>SUM(C367:C369)</f>
        <v>0</v>
      </c>
      <c r="D366" s="421"/>
      <c r="E366" s="421">
        <f>SUM(E367:E369)</f>
        <v>0</v>
      </c>
      <c r="F366" s="432"/>
      <c r="G366" s="421">
        <f>SUM(G367:G369)</f>
        <v>0</v>
      </c>
      <c r="H366" s="421">
        <f>SUM(H367:H369)</f>
        <v>0</v>
      </c>
      <c r="I366" s="429">
        <f>SUM(I367:I369)</f>
        <v>0</v>
      </c>
      <c r="J366" s="757">
        <f>SUM(J367:J369)</f>
        <v>89</v>
      </c>
      <c r="K366" s="421">
        <f>SUM(K367:K369)</f>
        <v>0.55974842767295596</v>
      </c>
      <c r="L366" s="421"/>
      <c r="M366" s="421">
        <f>SUM(M367:M369)</f>
        <v>521.12578616352198</v>
      </c>
      <c r="N366" s="432"/>
      <c r="O366" s="421">
        <f>SUM(O367:O369)</f>
        <v>521.13</v>
      </c>
      <c r="P366" s="421">
        <f>SUM(P367:P369)</f>
        <v>125.53999999999999</v>
      </c>
      <c r="Q366" s="429">
        <f>SUM(Q367:Q369)</f>
        <v>646.66999999999996</v>
      </c>
    </row>
    <row r="367" spans="1:17" s="428" customFormat="1" ht="22.15" customHeight="1" x14ac:dyDescent="0.25">
      <c r="A367" s="424" t="s">
        <v>695</v>
      </c>
      <c r="B367" s="750"/>
      <c r="C367" s="289"/>
      <c r="D367" s="425"/>
      <c r="E367" s="425"/>
      <c r="F367" s="426"/>
      <c r="G367" s="425"/>
      <c r="H367" s="425"/>
      <c r="I367" s="427"/>
      <c r="J367" s="756">
        <v>31</v>
      </c>
      <c r="K367" s="425">
        <f t="shared" ref="K367:K369" si="212">J367/159</f>
        <v>0.19496855345911951</v>
      </c>
      <c r="L367" s="425">
        <v>931</v>
      </c>
      <c r="M367" s="425">
        <f>J367*L367/159</f>
        <v>181.51572327044025</v>
      </c>
      <c r="N367" s="426">
        <v>1</v>
      </c>
      <c r="O367" s="425">
        <f t="shared" si="209"/>
        <v>181.52</v>
      </c>
      <c r="P367" s="425">
        <f>ROUND(O367*0.2409,2)</f>
        <v>43.73</v>
      </c>
      <c r="Q367" s="427">
        <f>O367+P367</f>
        <v>225.25</v>
      </c>
    </row>
    <row r="368" spans="1:17" s="428" customFormat="1" ht="22.15" customHeight="1" x14ac:dyDescent="0.25">
      <c r="A368" s="424" t="s">
        <v>695</v>
      </c>
      <c r="B368" s="750"/>
      <c r="C368" s="289"/>
      <c r="D368" s="425"/>
      <c r="E368" s="425"/>
      <c r="F368" s="426"/>
      <c r="G368" s="425"/>
      <c r="H368" s="425"/>
      <c r="I368" s="427"/>
      <c r="J368" s="756">
        <v>42</v>
      </c>
      <c r="K368" s="425">
        <f t="shared" si="212"/>
        <v>0.26415094339622641</v>
      </c>
      <c r="L368" s="425">
        <v>931</v>
      </c>
      <c r="M368" s="425">
        <f t="shared" ref="M368:M369" si="213">J368*L368/159</f>
        <v>245.9245283018868</v>
      </c>
      <c r="N368" s="426">
        <v>1</v>
      </c>
      <c r="O368" s="425">
        <f t="shared" si="209"/>
        <v>245.92</v>
      </c>
      <c r="P368" s="425">
        <f>ROUND(O368*0.2409,2)</f>
        <v>59.24</v>
      </c>
      <c r="Q368" s="427">
        <f>O368+P368</f>
        <v>305.15999999999997</v>
      </c>
    </row>
    <row r="369" spans="1:17" s="428" customFormat="1" ht="22.15" customHeight="1" x14ac:dyDescent="0.25">
      <c r="A369" s="424" t="s">
        <v>695</v>
      </c>
      <c r="B369" s="750"/>
      <c r="C369" s="289"/>
      <c r="D369" s="425"/>
      <c r="E369" s="425"/>
      <c r="F369" s="426"/>
      <c r="G369" s="425"/>
      <c r="H369" s="425"/>
      <c r="I369" s="427"/>
      <c r="J369" s="756">
        <v>16</v>
      </c>
      <c r="K369" s="425">
        <f t="shared" si="212"/>
        <v>0.10062893081761007</v>
      </c>
      <c r="L369" s="425">
        <v>931</v>
      </c>
      <c r="M369" s="425">
        <f t="shared" si="213"/>
        <v>93.685534591194966</v>
      </c>
      <c r="N369" s="426">
        <v>1</v>
      </c>
      <c r="O369" s="425">
        <f t="shared" si="209"/>
        <v>93.69</v>
      </c>
      <c r="P369" s="425">
        <f>ROUND(O369*0.2409,2)</f>
        <v>22.57</v>
      </c>
      <c r="Q369" s="427">
        <f>O369+P369</f>
        <v>116.25999999999999</v>
      </c>
    </row>
    <row r="370" spans="1:17" s="428" customFormat="1" ht="22.15" customHeight="1" x14ac:dyDescent="0.25">
      <c r="A370" s="416" t="s">
        <v>1242</v>
      </c>
      <c r="B370" s="748">
        <f>B371</f>
        <v>9.15</v>
      </c>
      <c r="C370" s="744">
        <f>C371</f>
        <v>5.7547169811320756E-2</v>
      </c>
      <c r="D370" s="417"/>
      <c r="E370" s="417">
        <f>E371</f>
        <v>85.630188679245293</v>
      </c>
      <c r="F370" s="431"/>
      <c r="G370" s="417">
        <f t="shared" ref="G370:K371" si="214">G371</f>
        <v>17.13</v>
      </c>
      <c r="H370" s="417">
        <f t="shared" si="214"/>
        <v>4.13</v>
      </c>
      <c r="I370" s="418">
        <f t="shared" si="214"/>
        <v>21.259999999999998</v>
      </c>
      <c r="J370" s="754">
        <f t="shared" si="214"/>
        <v>0</v>
      </c>
      <c r="K370" s="417">
        <f t="shared" si="214"/>
        <v>0</v>
      </c>
      <c r="L370" s="417"/>
      <c r="M370" s="417">
        <f>M371</f>
        <v>0</v>
      </c>
      <c r="N370" s="431"/>
      <c r="O370" s="417">
        <f t="shared" ref="O370:Q370" si="215">O371</f>
        <v>0</v>
      </c>
      <c r="P370" s="417">
        <f t="shared" si="215"/>
        <v>0</v>
      </c>
      <c r="Q370" s="418">
        <f t="shared" si="215"/>
        <v>0</v>
      </c>
    </row>
    <row r="371" spans="1:17" s="428" customFormat="1" ht="22.15" customHeight="1" x14ac:dyDescent="0.25">
      <c r="A371" s="430" t="s">
        <v>11</v>
      </c>
      <c r="B371" s="751">
        <f>B372</f>
        <v>9.15</v>
      </c>
      <c r="C371" s="746">
        <f>C372</f>
        <v>5.7547169811320756E-2</v>
      </c>
      <c r="D371" s="421"/>
      <c r="E371" s="421">
        <f>E372</f>
        <v>85.630188679245293</v>
      </c>
      <c r="F371" s="432"/>
      <c r="G371" s="421">
        <f t="shared" si="214"/>
        <v>17.13</v>
      </c>
      <c r="H371" s="421">
        <f t="shared" si="214"/>
        <v>4.13</v>
      </c>
      <c r="I371" s="429">
        <f t="shared" si="214"/>
        <v>21.259999999999998</v>
      </c>
      <c r="J371" s="757"/>
      <c r="K371" s="421"/>
      <c r="L371" s="421"/>
      <c r="M371" s="421"/>
      <c r="N371" s="432"/>
      <c r="O371" s="421"/>
      <c r="P371" s="421"/>
      <c r="Q371" s="429"/>
    </row>
    <row r="372" spans="1:17" s="428" customFormat="1" ht="22.15" customHeight="1" x14ac:dyDescent="0.25">
      <c r="A372" s="424" t="s">
        <v>201</v>
      </c>
      <c r="B372" s="750">
        <v>9.15</v>
      </c>
      <c r="C372" s="289">
        <f t="shared" ref="C372" si="216">B372/159</f>
        <v>5.7547169811320756E-2</v>
      </c>
      <c r="D372" s="425">
        <v>1488</v>
      </c>
      <c r="E372" s="425">
        <f t="shared" ref="E372" si="217">B372*D372/159</f>
        <v>85.630188679245293</v>
      </c>
      <c r="F372" s="426">
        <v>0.2</v>
      </c>
      <c r="G372" s="425">
        <f t="shared" ref="G372" si="218">ROUND(E372*F372,2)</f>
        <v>17.13</v>
      </c>
      <c r="H372" s="425">
        <f>ROUND(G372*0.2409,2)</f>
        <v>4.13</v>
      </c>
      <c r="I372" s="427">
        <f>G372+H372</f>
        <v>21.259999999999998</v>
      </c>
      <c r="J372" s="756"/>
      <c r="K372" s="425"/>
      <c r="L372" s="425"/>
      <c r="M372" s="425"/>
      <c r="N372" s="426"/>
      <c r="O372" s="425"/>
      <c r="P372" s="425"/>
      <c r="Q372" s="427"/>
    </row>
    <row r="373" spans="1:17" s="428" customFormat="1" ht="22.15" customHeight="1" x14ac:dyDescent="0.25">
      <c r="A373" s="416" t="s">
        <v>1243</v>
      </c>
      <c r="B373" s="748">
        <f>B374</f>
        <v>32.019999999999996</v>
      </c>
      <c r="C373" s="744">
        <f>C374</f>
        <v>0.20138364779874213</v>
      </c>
      <c r="D373" s="417"/>
      <c r="E373" s="417">
        <f>E374</f>
        <v>299.66830188679245</v>
      </c>
      <c r="F373" s="431"/>
      <c r="G373" s="417">
        <f>G374</f>
        <v>59.94</v>
      </c>
      <c r="H373" s="417">
        <f>H374</f>
        <v>14.44</v>
      </c>
      <c r="I373" s="418">
        <f>I374</f>
        <v>74.38</v>
      </c>
      <c r="J373" s="754">
        <f>J374</f>
        <v>58.339999999999996</v>
      </c>
      <c r="K373" s="417">
        <f>K374</f>
        <v>0.36691823899371068</v>
      </c>
      <c r="L373" s="417"/>
      <c r="M373" s="417">
        <f>M374</f>
        <v>551.70924528301884</v>
      </c>
      <c r="N373" s="431"/>
      <c r="O373" s="417">
        <f>O374</f>
        <v>551.69999999999993</v>
      </c>
      <c r="P373" s="417">
        <f>P374</f>
        <v>132.9</v>
      </c>
      <c r="Q373" s="418">
        <f>Q374</f>
        <v>684.59999999999991</v>
      </c>
    </row>
    <row r="374" spans="1:17" s="428" customFormat="1" ht="22.15" customHeight="1" x14ac:dyDescent="0.25">
      <c r="A374" s="430" t="s">
        <v>11</v>
      </c>
      <c r="B374" s="751">
        <f>SUM(B375:B378)</f>
        <v>32.019999999999996</v>
      </c>
      <c r="C374" s="746">
        <f>SUM(C375:C378)</f>
        <v>0.20138364779874213</v>
      </c>
      <c r="D374" s="421"/>
      <c r="E374" s="421">
        <f>SUM(E375:E378)</f>
        <v>299.66830188679245</v>
      </c>
      <c r="F374" s="432"/>
      <c r="G374" s="421">
        <f>SUM(G375:G378)</f>
        <v>59.94</v>
      </c>
      <c r="H374" s="421">
        <f>SUM(H375:H378)</f>
        <v>14.44</v>
      </c>
      <c r="I374" s="429">
        <f>SUM(I375:I378)</f>
        <v>74.38</v>
      </c>
      <c r="J374" s="757">
        <f>SUM(J375:J378)</f>
        <v>58.339999999999996</v>
      </c>
      <c r="K374" s="421">
        <f>SUM(K375:K378)</f>
        <v>0.36691823899371068</v>
      </c>
      <c r="L374" s="421"/>
      <c r="M374" s="421">
        <f>SUM(M375:M378)</f>
        <v>551.70924528301884</v>
      </c>
      <c r="N374" s="432"/>
      <c r="O374" s="421">
        <f>SUM(O375:O378)</f>
        <v>551.69999999999993</v>
      </c>
      <c r="P374" s="421">
        <f>SUM(P375:P378)</f>
        <v>132.9</v>
      </c>
      <c r="Q374" s="429">
        <f>SUM(Q375:Q378)</f>
        <v>684.59999999999991</v>
      </c>
    </row>
    <row r="375" spans="1:17" s="428" customFormat="1" ht="22.15" customHeight="1" x14ac:dyDescent="0.25">
      <c r="A375" s="424" t="s">
        <v>1244</v>
      </c>
      <c r="B375" s="750"/>
      <c r="C375" s="289"/>
      <c r="D375" s="425">
        <v>1413</v>
      </c>
      <c r="E375" s="425">
        <f t="shared" ref="E375:E378" si="219">B375*D375/159</f>
        <v>0</v>
      </c>
      <c r="F375" s="426"/>
      <c r="G375" s="425">
        <f t="shared" ref="G375:G378" si="220">ROUND(E375*F375,2)</f>
        <v>0</v>
      </c>
      <c r="H375" s="425">
        <f>ROUND(G375*0.2409,2)</f>
        <v>0</v>
      </c>
      <c r="I375" s="427">
        <f>G375+H375</f>
        <v>0</v>
      </c>
      <c r="J375" s="756">
        <v>9.15</v>
      </c>
      <c r="K375" s="425">
        <f t="shared" ref="K375:K378" si="221">J375/159</f>
        <v>5.7547169811320756E-2</v>
      </c>
      <c r="L375" s="425">
        <v>1413</v>
      </c>
      <c r="M375" s="425">
        <f>J375*L375/159</f>
        <v>81.314150943396228</v>
      </c>
      <c r="N375" s="426">
        <v>1</v>
      </c>
      <c r="O375" s="425">
        <f t="shared" ref="O375:O378" si="222">ROUND(M375*N375,2)</f>
        <v>81.31</v>
      </c>
      <c r="P375" s="425">
        <f>ROUND(O375*0.2409,2)</f>
        <v>19.59</v>
      </c>
      <c r="Q375" s="427">
        <f>O375+P375</f>
        <v>100.9</v>
      </c>
    </row>
    <row r="376" spans="1:17" s="428" customFormat="1" ht="22.15" customHeight="1" x14ac:dyDescent="0.25">
      <c r="A376" s="424" t="s">
        <v>1244</v>
      </c>
      <c r="B376" s="750">
        <v>16</v>
      </c>
      <c r="C376" s="289">
        <f t="shared" ref="C376:C377" si="223">B376/159</f>
        <v>0.10062893081761007</v>
      </c>
      <c r="D376" s="425">
        <v>1413</v>
      </c>
      <c r="E376" s="425">
        <f t="shared" si="219"/>
        <v>142.18867924528303</v>
      </c>
      <c r="F376" s="426">
        <v>0.2</v>
      </c>
      <c r="G376" s="425">
        <f t="shared" si="220"/>
        <v>28.44</v>
      </c>
      <c r="H376" s="425">
        <f>ROUND(G376*0.2409,2)</f>
        <v>6.85</v>
      </c>
      <c r="I376" s="427">
        <f>G376+H376</f>
        <v>35.29</v>
      </c>
      <c r="J376" s="756">
        <v>16.015000000000001</v>
      </c>
      <c r="K376" s="425">
        <f t="shared" si="221"/>
        <v>0.10072327044025157</v>
      </c>
      <c r="L376" s="425">
        <v>1413</v>
      </c>
      <c r="M376" s="425">
        <f t="shared" ref="M376:M378" si="224">J376*L376/159</f>
        <v>142.32198113207548</v>
      </c>
      <c r="N376" s="426">
        <v>1</v>
      </c>
      <c r="O376" s="425">
        <f t="shared" si="222"/>
        <v>142.32</v>
      </c>
      <c r="P376" s="425">
        <f>ROUND(O376*0.2409,2)</f>
        <v>34.28</v>
      </c>
      <c r="Q376" s="427">
        <f>O376+P376</f>
        <v>176.6</v>
      </c>
    </row>
    <row r="377" spans="1:17" s="428" customFormat="1" ht="22.15" customHeight="1" x14ac:dyDescent="0.25">
      <c r="A377" s="424" t="s">
        <v>1244</v>
      </c>
      <c r="B377" s="750">
        <v>16.02</v>
      </c>
      <c r="C377" s="289">
        <f t="shared" si="223"/>
        <v>0.10075471698113207</v>
      </c>
      <c r="D377" s="425">
        <v>1563</v>
      </c>
      <c r="E377" s="425">
        <f t="shared" si="219"/>
        <v>157.47962264150942</v>
      </c>
      <c r="F377" s="426">
        <v>0.2</v>
      </c>
      <c r="G377" s="425">
        <f t="shared" si="220"/>
        <v>31.5</v>
      </c>
      <c r="H377" s="425">
        <f>ROUND(G377*0.2409,2)</f>
        <v>7.59</v>
      </c>
      <c r="I377" s="427">
        <f>G377+H377</f>
        <v>39.090000000000003</v>
      </c>
      <c r="J377" s="756">
        <v>24.024999999999999</v>
      </c>
      <c r="K377" s="425">
        <f t="shared" si="221"/>
        <v>0.1511006289308176</v>
      </c>
      <c r="L377" s="425">
        <v>1563</v>
      </c>
      <c r="M377" s="425">
        <f t="shared" si="224"/>
        <v>236.17028301886791</v>
      </c>
      <c r="N377" s="426">
        <v>1</v>
      </c>
      <c r="O377" s="425">
        <f t="shared" si="222"/>
        <v>236.17</v>
      </c>
      <c r="P377" s="425">
        <f>ROUND(O377*0.2409,2)</f>
        <v>56.89</v>
      </c>
      <c r="Q377" s="427">
        <f>O377+P377</f>
        <v>293.06</v>
      </c>
    </row>
    <row r="378" spans="1:17" s="428" customFormat="1" ht="22.15" customHeight="1" x14ac:dyDescent="0.25">
      <c r="A378" s="424" t="s">
        <v>201</v>
      </c>
      <c r="B378" s="750"/>
      <c r="C378" s="289"/>
      <c r="D378" s="425">
        <v>1597</v>
      </c>
      <c r="E378" s="425">
        <f t="shared" si="219"/>
        <v>0</v>
      </c>
      <c r="F378" s="426"/>
      <c r="G378" s="425">
        <f t="shared" si="220"/>
        <v>0</v>
      </c>
      <c r="H378" s="425">
        <f>ROUND(G378*0.2409,2)</f>
        <v>0</v>
      </c>
      <c r="I378" s="427">
        <f>G378+H378</f>
        <v>0</v>
      </c>
      <c r="J378" s="756">
        <v>9.15</v>
      </c>
      <c r="K378" s="425">
        <f t="shared" si="221"/>
        <v>5.7547169811320756E-2</v>
      </c>
      <c r="L378" s="425">
        <v>1597</v>
      </c>
      <c r="M378" s="425">
        <f t="shared" si="224"/>
        <v>91.902830188679246</v>
      </c>
      <c r="N378" s="426">
        <v>1</v>
      </c>
      <c r="O378" s="425">
        <f t="shared" si="222"/>
        <v>91.9</v>
      </c>
      <c r="P378" s="425">
        <f>ROUND(O378*0.2409,2)</f>
        <v>22.14</v>
      </c>
      <c r="Q378" s="427">
        <f>O378+P378</f>
        <v>114.04</v>
      </c>
    </row>
    <row r="379" spans="1:17" s="428" customFormat="1" ht="22.15" customHeight="1" x14ac:dyDescent="0.25">
      <c r="A379" s="416" t="s">
        <v>1245</v>
      </c>
      <c r="B379" s="748">
        <f>B380+B382</f>
        <v>32</v>
      </c>
      <c r="C379" s="744">
        <f>C380+C382</f>
        <v>0.20125786163522014</v>
      </c>
      <c r="D379" s="417"/>
      <c r="E379" s="417">
        <f>E380+E382</f>
        <v>144.30188679245282</v>
      </c>
      <c r="F379" s="431"/>
      <c r="G379" s="417">
        <f>G380+G382</f>
        <v>28.86</v>
      </c>
      <c r="H379" s="417">
        <f>H380+H382</f>
        <v>6.9499999999999993</v>
      </c>
      <c r="I379" s="418">
        <f>I380+I382</f>
        <v>35.81</v>
      </c>
      <c r="J379" s="754">
        <f>J380+J382</f>
        <v>48.044999999999995</v>
      </c>
      <c r="K379" s="417">
        <f>K380+K382</f>
        <v>0.30216981132075466</v>
      </c>
      <c r="L379" s="417"/>
      <c r="M379" s="417">
        <f>M380+M382</f>
        <v>189.06188679245281</v>
      </c>
      <c r="N379" s="431"/>
      <c r="O379" s="417">
        <f>O380+O382</f>
        <v>189.06</v>
      </c>
      <c r="P379" s="417">
        <f>P380+P382</f>
        <v>45.54</v>
      </c>
      <c r="Q379" s="418">
        <f>Q380+Q382</f>
        <v>234.6</v>
      </c>
    </row>
    <row r="380" spans="1:17" s="428" customFormat="1" ht="22.15" customHeight="1" x14ac:dyDescent="0.25">
      <c r="A380" s="430" t="s">
        <v>9</v>
      </c>
      <c r="B380" s="751">
        <f>B381</f>
        <v>16</v>
      </c>
      <c r="C380" s="746">
        <f>C381</f>
        <v>0.10062893081761007</v>
      </c>
      <c r="D380" s="421"/>
      <c r="E380" s="421">
        <f>E381</f>
        <v>85.937106918238996</v>
      </c>
      <c r="F380" s="432"/>
      <c r="G380" s="421">
        <f>G381</f>
        <v>17.190000000000001</v>
      </c>
      <c r="H380" s="421">
        <f>H381</f>
        <v>4.1399999999999997</v>
      </c>
      <c r="I380" s="429">
        <f>I381</f>
        <v>21.330000000000002</v>
      </c>
      <c r="J380" s="757">
        <f>J381</f>
        <v>8.01</v>
      </c>
      <c r="K380" s="421">
        <f>K381</f>
        <v>5.0377358490566036E-2</v>
      </c>
      <c r="L380" s="421"/>
      <c r="M380" s="421">
        <f>M381</f>
        <v>43.022264150943393</v>
      </c>
      <c r="N380" s="432"/>
      <c r="O380" s="421">
        <f>O381</f>
        <v>43.02</v>
      </c>
      <c r="P380" s="421">
        <f>P381</f>
        <v>10.36</v>
      </c>
      <c r="Q380" s="429">
        <f>Q381</f>
        <v>53.38</v>
      </c>
    </row>
    <row r="381" spans="1:17" s="428" customFormat="1" ht="22.15" customHeight="1" x14ac:dyDescent="0.25">
      <c r="A381" s="424" t="s">
        <v>695</v>
      </c>
      <c r="B381" s="750">
        <v>16</v>
      </c>
      <c r="C381" s="289">
        <f t="shared" ref="C381" si="225">B381/159</f>
        <v>0.10062893081761007</v>
      </c>
      <c r="D381" s="425">
        <v>854</v>
      </c>
      <c r="E381" s="425">
        <f t="shared" ref="E381:E383" si="226">B381*D381/159</f>
        <v>85.937106918238996</v>
      </c>
      <c r="F381" s="426">
        <v>0.2</v>
      </c>
      <c r="G381" s="425">
        <f t="shared" ref="G381:G383" si="227">ROUND(E381*F381,2)</f>
        <v>17.190000000000001</v>
      </c>
      <c r="H381" s="425">
        <f>ROUND(G381*0.2409,2)</f>
        <v>4.1399999999999997</v>
      </c>
      <c r="I381" s="427">
        <f>G381+H381</f>
        <v>21.330000000000002</v>
      </c>
      <c r="J381" s="756">
        <v>8.01</v>
      </c>
      <c r="K381" s="425">
        <f>J381/159</f>
        <v>5.0377358490566036E-2</v>
      </c>
      <c r="L381" s="425">
        <v>854</v>
      </c>
      <c r="M381" s="425">
        <f t="shared" ref="M381" si="228">J381*L381/159</f>
        <v>43.022264150943393</v>
      </c>
      <c r="N381" s="426">
        <v>1</v>
      </c>
      <c r="O381" s="425">
        <f t="shared" ref="O381" si="229">ROUND(M381*N381,2)</f>
        <v>43.02</v>
      </c>
      <c r="P381" s="425">
        <f>ROUND(O381*0.2409,2)</f>
        <v>10.36</v>
      </c>
      <c r="Q381" s="427">
        <f>O381+P381</f>
        <v>53.38</v>
      </c>
    </row>
    <row r="382" spans="1:17" s="428" customFormat="1" ht="22.15" customHeight="1" x14ac:dyDescent="0.25">
      <c r="A382" s="430" t="s">
        <v>8</v>
      </c>
      <c r="B382" s="751">
        <f>B383</f>
        <v>16</v>
      </c>
      <c r="C382" s="746">
        <f>C383</f>
        <v>0.10062893081761007</v>
      </c>
      <c r="D382" s="421"/>
      <c r="E382" s="421">
        <f>E383</f>
        <v>58.364779874213838</v>
      </c>
      <c r="F382" s="432"/>
      <c r="G382" s="421">
        <f>G383</f>
        <v>11.67</v>
      </c>
      <c r="H382" s="421">
        <f>H383</f>
        <v>2.81</v>
      </c>
      <c r="I382" s="429">
        <f>I383</f>
        <v>14.48</v>
      </c>
      <c r="J382" s="757">
        <f>J383</f>
        <v>40.034999999999997</v>
      </c>
      <c r="K382" s="421">
        <f>K383</f>
        <v>0.25179245283018864</v>
      </c>
      <c r="L382" s="421"/>
      <c r="M382" s="421">
        <f>M383</f>
        <v>146.03962264150942</v>
      </c>
      <c r="N382" s="432"/>
      <c r="O382" s="421">
        <f>O383</f>
        <v>146.04</v>
      </c>
      <c r="P382" s="421">
        <f>P383</f>
        <v>35.18</v>
      </c>
      <c r="Q382" s="429">
        <f>Q383</f>
        <v>181.22</v>
      </c>
    </row>
    <row r="383" spans="1:17" s="428" customFormat="1" ht="22.15" customHeight="1" x14ac:dyDescent="0.25">
      <c r="A383" s="424" t="s">
        <v>182</v>
      </c>
      <c r="B383" s="750">
        <v>16</v>
      </c>
      <c r="C383" s="289">
        <f t="shared" ref="C383" si="230">B383/159</f>
        <v>0.10062893081761007</v>
      </c>
      <c r="D383" s="425">
        <v>580</v>
      </c>
      <c r="E383" s="425">
        <f t="shared" si="226"/>
        <v>58.364779874213838</v>
      </c>
      <c r="F383" s="426">
        <v>0.2</v>
      </c>
      <c r="G383" s="425">
        <f t="shared" si="227"/>
        <v>11.67</v>
      </c>
      <c r="H383" s="425">
        <f>ROUND(G383*0.2409,2)</f>
        <v>2.81</v>
      </c>
      <c r="I383" s="427">
        <f>G383+H383</f>
        <v>14.48</v>
      </c>
      <c r="J383" s="756">
        <v>40.034999999999997</v>
      </c>
      <c r="K383" s="425">
        <f>J383/159</f>
        <v>0.25179245283018864</v>
      </c>
      <c r="L383" s="425">
        <v>580</v>
      </c>
      <c r="M383" s="425">
        <f t="shared" ref="M383" si="231">J383*L383/159</f>
        <v>146.03962264150942</v>
      </c>
      <c r="N383" s="426">
        <v>1</v>
      </c>
      <c r="O383" s="425">
        <f t="shared" ref="O383" si="232">ROUND(M383*N383,2)</f>
        <v>146.04</v>
      </c>
      <c r="P383" s="425">
        <f>ROUND(O383*0.2409,2)</f>
        <v>35.18</v>
      </c>
      <c r="Q383" s="427">
        <f>O383+P383</f>
        <v>181.22</v>
      </c>
    </row>
    <row r="384" spans="1:17" s="428" customFormat="1" ht="22.15" customHeight="1" x14ac:dyDescent="0.25">
      <c r="A384" s="416" t="s">
        <v>1246</v>
      </c>
      <c r="B384" s="748">
        <f>B385+B391</f>
        <v>360.5</v>
      </c>
      <c r="C384" s="744">
        <f>C385+C391</f>
        <v>2.2602515723270438</v>
      </c>
      <c r="D384" s="417"/>
      <c r="E384" s="417">
        <f>E385+E391</f>
        <v>2188.7745550314467</v>
      </c>
      <c r="F384" s="431"/>
      <c r="G384" s="417">
        <f>G385+G391</f>
        <v>656.62</v>
      </c>
      <c r="H384" s="417">
        <f>H385+H391</f>
        <v>158.19</v>
      </c>
      <c r="I384" s="418">
        <f>I385+I391</f>
        <v>814.81</v>
      </c>
      <c r="J384" s="754">
        <f>J385+J391</f>
        <v>1198.25</v>
      </c>
      <c r="K384" s="417">
        <f>K385+K391</f>
        <v>7.5172327044025167</v>
      </c>
      <c r="L384" s="417"/>
      <c r="M384" s="417">
        <f>M385+M391</f>
        <v>7370.5827792452819</v>
      </c>
      <c r="N384" s="431"/>
      <c r="O384" s="417">
        <f>O385+O391</f>
        <v>7370.5900000000011</v>
      </c>
      <c r="P384" s="417">
        <f>P385+P391</f>
        <v>1775.5700000000002</v>
      </c>
      <c r="Q384" s="418">
        <f>Q385+Q391</f>
        <v>9146.16</v>
      </c>
    </row>
    <row r="385" spans="1:17" s="428" customFormat="1" ht="22.15" customHeight="1" x14ac:dyDescent="0.25">
      <c r="A385" s="430" t="s">
        <v>11</v>
      </c>
      <c r="B385" s="751">
        <f>SUM(B386:B390)</f>
        <v>48.5</v>
      </c>
      <c r="C385" s="746">
        <f>SUM(C386:C390)</f>
        <v>0.30867924528301888</v>
      </c>
      <c r="D385" s="421"/>
      <c r="E385" s="421">
        <f>SUM(E386:E390)</f>
        <v>372.06657264150942</v>
      </c>
      <c r="F385" s="432"/>
      <c r="G385" s="421">
        <f>SUM(G386:G390)</f>
        <v>111.62</v>
      </c>
      <c r="H385" s="421">
        <f>SUM(H386:H390)</f>
        <v>26.89</v>
      </c>
      <c r="I385" s="429">
        <f>SUM(I386:I390)</f>
        <v>138.51</v>
      </c>
      <c r="J385" s="757">
        <f>SUM(J386:J390)</f>
        <v>174.25</v>
      </c>
      <c r="K385" s="421">
        <f>SUM(K386:K390)</f>
        <v>1.0922641509433964</v>
      </c>
      <c r="L385" s="421"/>
      <c r="M385" s="421">
        <f>SUM(M386:M390)</f>
        <v>1392.6103477987419</v>
      </c>
      <c r="N385" s="432"/>
      <c r="O385" s="421">
        <f>SUM(O386:O390)</f>
        <v>1392.62</v>
      </c>
      <c r="P385" s="421">
        <f>SUM(P386:P390)</f>
        <v>335.48</v>
      </c>
      <c r="Q385" s="429">
        <f>SUM(Q386:Q390)</f>
        <v>1728.1</v>
      </c>
    </row>
    <row r="386" spans="1:17" s="428" customFormat="1" ht="22.15" customHeight="1" x14ac:dyDescent="0.25">
      <c r="A386" s="424" t="s">
        <v>1247</v>
      </c>
      <c r="B386" s="750">
        <v>18.5</v>
      </c>
      <c r="C386" s="289">
        <v>0.12</v>
      </c>
      <c r="D386" s="425">
        <v>7.4447000000000001</v>
      </c>
      <c r="E386" s="425">
        <f>B386*D386</f>
        <v>137.72694999999999</v>
      </c>
      <c r="F386" s="426">
        <v>0.3</v>
      </c>
      <c r="G386" s="425">
        <f t="shared" ref="G386:G410" si="233">ROUND(E386*F386,2)</f>
        <v>41.32</v>
      </c>
      <c r="H386" s="425">
        <f>ROUND(G386*0.2409,2)</f>
        <v>9.9499999999999993</v>
      </c>
      <c r="I386" s="427">
        <f>G386+H386</f>
        <v>51.269999999999996</v>
      </c>
      <c r="J386" s="756">
        <v>61</v>
      </c>
      <c r="K386" s="425">
        <v>0.38</v>
      </c>
      <c r="L386" s="425">
        <v>7.4447000000000001</v>
      </c>
      <c r="M386" s="425">
        <f>J386*L386</f>
        <v>454.12670000000003</v>
      </c>
      <c r="N386" s="426">
        <v>1</v>
      </c>
      <c r="O386" s="425">
        <f t="shared" ref="O386:O390" si="234">ROUND(M386*N386,2)</f>
        <v>454.13</v>
      </c>
      <c r="P386" s="425">
        <f>ROUND(O386*0.2409,2)</f>
        <v>109.4</v>
      </c>
      <c r="Q386" s="427">
        <f>O386+P386</f>
        <v>563.53</v>
      </c>
    </row>
    <row r="387" spans="1:17" s="428" customFormat="1" ht="22.15" customHeight="1" x14ac:dyDescent="0.25">
      <c r="A387" s="424" t="s">
        <v>1247</v>
      </c>
      <c r="B387" s="750">
        <v>30</v>
      </c>
      <c r="C387" s="289">
        <f t="shared" ref="C387" si="235">B387/159</f>
        <v>0.18867924528301888</v>
      </c>
      <c r="D387" s="425">
        <v>1242</v>
      </c>
      <c r="E387" s="425">
        <f>B387*D387/159</f>
        <v>234.33962264150944</v>
      </c>
      <c r="F387" s="426">
        <v>0.3</v>
      </c>
      <c r="G387" s="425">
        <f t="shared" si="233"/>
        <v>70.3</v>
      </c>
      <c r="H387" s="425">
        <f>ROUND(G387*0.2409,2)</f>
        <v>16.940000000000001</v>
      </c>
      <c r="I387" s="427">
        <f>G387+H387</f>
        <v>87.24</v>
      </c>
      <c r="J387" s="756">
        <v>89.25</v>
      </c>
      <c r="K387" s="425">
        <f t="shared" ref="K387:K390" si="236">J387/159</f>
        <v>0.56132075471698117</v>
      </c>
      <c r="L387" s="425">
        <v>1242</v>
      </c>
      <c r="M387" s="425">
        <f>J387*L387/159</f>
        <v>697.16037735849056</v>
      </c>
      <c r="N387" s="426">
        <v>1</v>
      </c>
      <c r="O387" s="425">
        <f t="shared" si="234"/>
        <v>697.16</v>
      </c>
      <c r="P387" s="425">
        <f>ROUND(O387*0.2409,2)</f>
        <v>167.95</v>
      </c>
      <c r="Q387" s="427">
        <f>O387+P387</f>
        <v>865.1099999999999</v>
      </c>
    </row>
    <row r="388" spans="1:17" s="428" customFormat="1" ht="22.15" customHeight="1" x14ac:dyDescent="0.25">
      <c r="A388" s="424" t="s">
        <v>1174</v>
      </c>
      <c r="B388" s="750"/>
      <c r="C388" s="289"/>
      <c r="D388" s="425"/>
      <c r="E388" s="425"/>
      <c r="F388" s="426"/>
      <c r="G388" s="425"/>
      <c r="H388" s="425"/>
      <c r="I388" s="427"/>
      <c r="J388" s="756">
        <v>8</v>
      </c>
      <c r="K388" s="425">
        <f t="shared" si="236"/>
        <v>5.0314465408805034E-2</v>
      </c>
      <c r="L388" s="425">
        <v>1432.3</v>
      </c>
      <c r="M388" s="425">
        <f t="shared" ref="M388:M390" si="237">J388*L388/159</f>
        <v>72.065408805031439</v>
      </c>
      <c r="N388" s="426">
        <v>1</v>
      </c>
      <c r="O388" s="425">
        <f t="shared" si="234"/>
        <v>72.069999999999993</v>
      </c>
      <c r="P388" s="425">
        <f>ROUND(O388*0.2409,2)</f>
        <v>17.36</v>
      </c>
      <c r="Q388" s="427">
        <f>O388+P388</f>
        <v>89.429999999999993</v>
      </c>
    </row>
    <row r="389" spans="1:17" s="428" customFormat="1" ht="22.15" customHeight="1" x14ac:dyDescent="0.25">
      <c r="A389" s="424" t="s">
        <v>1174</v>
      </c>
      <c r="B389" s="750"/>
      <c r="C389" s="289"/>
      <c r="D389" s="425"/>
      <c r="E389" s="425"/>
      <c r="F389" s="426"/>
      <c r="G389" s="425"/>
      <c r="H389" s="425"/>
      <c r="I389" s="427"/>
      <c r="J389" s="756">
        <v>8</v>
      </c>
      <c r="K389" s="425">
        <f t="shared" si="236"/>
        <v>5.0314465408805034E-2</v>
      </c>
      <c r="L389" s="425">
        <v>1533</v>
      </c>
      <c r="M389" s="425">
        <f t="shared" si="237"/>
        <v>77.132075471698116</v>
      </c>
      <c r="N389" s="426">
        <v>1</v>
      </c>
      <c r="O389" s="425">
        <f t="shared" si="234"/>
        <v>77.13</v>
      </c>
      <c r="P389" s="425">
        <f>ROUND(O389*0.2409,2)</f>
        <v>18.579999999999998</v>
      </c>
      <c r="Q389" s="427">
        <f>O389+P389</f>
        <v>95.71</v>
      </c>
    </row>
    <row r="390" spans="1:17" s="428" customFormat="1" ht="22.15" customHeight="1" x14ac:dyDescent="0.25">
      <c r="A390" s="424" t="s">
        <v>1248</v>
      </c>
      <c r="B390" s="750"/>
      <c r="C390" s="289"/>
      <c r="D390" s="425"/>
      <c r="E390" s="425"/>
      <c r="F390" s="426"/>
      <c r="G390" s="425"/>
      <c r="H390" s="425"/>
      <c r="I390" s="427"/>
      <c r="J390" s="756">
        <v>8</v>
      </c>
      <c r="K390" s="425">
        <f t="shared" si="236"/>
        <v>5.0314465408805034E-2</v>
      </c>
      <c r="L390" s="425">
        <v>1831</v>
      </c>
      <c r="M390" s="425">
        <f t="shared" si="237"/>
        <v>92.125786163522008</v>
      </c>
      <c r="N390" s="426">
        <v>1</v>
      </c>
      <c r="O390" s="425">
        <f t="shared" si="234"/>
        <v>92.13</v>
      </c>
      <c r="P390" s="425">
        <f>ROUND(O390*0.2409,2)</f>
        <v>22.19</v>
      </c>
      <c r="Q390" s="427">
        <f>O390+P390</f>
        <v>114.32</v>
      </c>
    </row>
    <row r="391" spans="1:17" s="428" customFormat="1" ht="22.15" customHeight="1" x14ac:dyDescent="0.25">
      <c r="A391" s="430" t="s">
        <v>9</v>
      </c>
      <c r="B391" s="751">
        <f>SUM(B392:B410)</f>
        <v>312</v>
      </c>
      <c r="C391" s="746">
        <f>SUM(C392:C410)</f>
        <v>1.9515723270440251</v>
      </c>
      <c r="D391" s="421"/>
      <c r="E391" s="421">
        <f>SUM(E392:E410)</f>
        <v>1816.7079823899371</v>
      </c>
      <c r="F391" s="432"/>
      <c r="G391" s="421">
        <f>SUM(G392:G410)</f>
        <v>545</v>
      </c>
      <c r="H391" s="421">
        <f>SUM(H392:H410)</f>
        <v>131.30000000000001</v>
      </c>
      <c r="I391" s="429">
        <f>SUM(I392:I410)</f>
        <v>676.3</v>
      </c>
      <c r="J391" s="757">
        <f>SUM(J392:J410)</f>
        <v>1024</v>
      </c>
      <c r="K391" s="421">
        <f>SUM(K392:K410)</f>
        <v>6.4249685534591201</v>
      </c>
      <c r="L391" s="421"/>
      <c r="M391" s="421">
        <f>SUM(M392:M410)</f>
        <v>5977.9724314465402</v>
      </c>
      <c r="N391" s="432"/>
      <c r="O391" s="421">
        <f>SUM(O392:O410)</f>
        <v>5977.9700000000012</v>
      </c>
      <c r="P391" s="421">
        <f>SUM(P392:P410)</f>
        <v>1440.0900000000001</v>
      </c>
      <c r="Q391" s="429">
        <f>SUM(Q392:Q410)</f>
        <v>7418.0599999999995</v>
      </c>
    </row>
    <row r="392" spans="1:17" s="428" customFormat="1" ht="22.15" customHeight="1" x14ac:dyDescent="0.25">
      <c r="A392" s="424" t="s">
        <v>692</v>
      </c>
      <c r="B392" s="750"/>
      <c r="C392" s="289"/>
      <c r="D392" s="425"/>
      <c r="E392" s="425"/>
      <c r="F392" s="426"/>
      <c r="G392" s="425"/>
      <c r="H392" s="425"/>
      <c r="I392" s="427"/>
      <c r="J392" s="756">
        <v>18</v>
      </c>
      <c r="K392" s="425">
        <v>0.11</v>
      </c>
      <c r="L392" s="425">
        <v>4.8792</v>
      </c>
      <c r="M392" s="425">
        <f>J392*L392</f>
        <v>87.825599999999994</v>
      </c>
      <c r="N392" s="426">
        <v>1</v>
      </c>
      <c r="O392" s="425">
        <f t="shared" ref="O392:O410" si="238">ROUND(M392*N392,2)</f>
        <v>87.83</v>
      </c>
      <c r="P392" s="425">
        <f t="shared" ref="P392:P410" si="239">ROUND(O392*0.2409,2)</f>
        <v>21.16</v>
      </c>
      <c r="Q392" s="427">
        <f t="shared" ref="Q392:Q410" si="240">O392+P392</f>
        <v>108.99</v>
      </c>
    </row>
    <row r="393" spans="1:17" s="428" customFormat="1" ht="22.15" customHeight="1" x14ac:dyDescent="0.25">
      <c r="A393" s="424" t="s">
        <v>692</v>
      </c>
      <c r="B393" s="750"/>
      <c r="C393" s="289"/>
      <c r="D393" s="425"/>
      <c r="E393" s="425"/>
      <c r="F393" s="426"/>
      <c r="G393" s="425"/>
      <c r="H393" s="425"/>
      <c r="I393" s="427"/>
      <c r="J393" s="756">
        <v>18</v>
      </c>
      <c r="K393" s="425">
        <v>0.11</v>
      </c>
      <c r="L393" s="425">
        <v>5.2389000000000001</v>
      </c>
      <c r="M393" s="425">
        <f t="shared" ref="M393:M403" si="241">J393*L393</f>
        <v>94.300200000000004</v>
      </c>
      <c r="N393" s="426">
        <v>1</v>
      </c>
      <c r="O393" s="425">
        <f t="shared" si="238"/>
        <v>94.3</v>
      </c>
      <c r="P393" s="425">
        <f t="shared" si="239"/>
        <v>22.72</v>
      </c>
      <c r="Q393" s="427">
        <f t="shared" si="240"/>
        <v>117.02</v>
      </c>
    </row>
    <row r="394" spans="1:17" s="428" customFormat="1" ht="22.15" customHeight="1" x14ac:dyDescent="0.25">
      <c r="A394" s="424" t="s">
        <v>692</v>
      </c>
      <c r="B394" s="750"/>
      <c r="C394" s="289"/>
      <c r="D394" s="425"/>
      <c r="E394" s="425"/>
      <c r="F394" s="426"/>
      <c r="G394" s="425"/>
      <c r="H394" s="425"/>
      <c r="I394" s="427"/>
      <c r="J394" s="756">
        <v>16</v>
      </c>
      <c r="K394" s="425">
        <v>0.1</v>
      </c>
      <c r="L394" s="425">
        <v>5.2389000000000001</v>
      </c>
      <c r="M394" s="425">
        <f t="shared" si="241"/>
        <v>83.822400000000002</v>
      </c>
      <c r="N394" s="426">
        <v>1</v>
      </c>
      <c r="O394" s="425">
        <f t="shared" si="238"/>
        <v>83.82</v>
      </c>
      <c r="P394" s="425">
        <f t="shared" si="239"/>
        <v>20.190000000000001</v>
      </c>
      <c r="Q394" s="427">
        <f t="shared" si="240"/>
        <v>104.00999999999999</v>
      </c>
    </row>
    <row r="395" spans="1:17" s="428" customFormat="1" ht="22.15" customHeight="1" x14ac:dyDescent="0.25">
      <c r="A395" s="424" t="s">
        <v>1217</v>
      </c>
      <c r="B395" s="750"/>
      <c r="C395" s="289"/>
      <c r="D395" s="425"/>
      <c r="E395" s="425"/>
      <c r="F395" s="426"/>
      <c r="G395" s="425"/>
      <c r="H395" s="425"/>
      <c r="I395" s="427"/>
      <c r="J395" s="756">
        <v>26</v>
      </c>
      <c r="K395" s="425">
        <v>0.16</v>
      </c>
      <c r="L395" s="425">
        <v>5.4427000000000003</v>
      </c>
      <c r="M395" s="425">
        <f t="shared" si="241"/>
        <v>141.5102</v>
      </c>
      <c r="N395" s="426">
        <v>1</v>
      </c>
      <c r="O395" s="425">
        <f t="shared" si="238"/>
        <v>141.51</v>
      </c>
      <c r="P395" s="425">
        <f t="shared" si="239"/>
        <v>34.090000000000003</v>
      </c>
      <c r="Q395" s="427">
        <f t="shared" si="240"/>
        <v>175.6</v>
      </c>
    </row>
    <row r="396" spans="1:17" s="428" customFormat="1" ht="22.15" customHeight="1" x14ac:dyDescent="0.25">
      <c r="A396" s="424" t="s">
        <v>692</v>
      </c>
      <c r="B396" s="750"/>
      <c r="C396" s="289"/>
      <c r="D396" s="425"/>
      <c r="E396" s="425"/>
      <c r="F396" s="426"/>
      <c r="G396" s="425"/>
      <c r="H396" s="425"/>
      <c r="I396" s="427"/>
      <c r="J396" s="756">
        <v>8</v>
      </c>
      <c r="K396" s="425">
        <v>0.05</v>
      </c>
      <c r="L396" s="425">
        <v>5.8022999999999998</v>
      </c>
      <c r="M396" s="425">
        <f t="shared" si="241"/>
        <v>46.418399999999998</v>
      </c>
      <c r="N396" s="426">
        <v>1</v>
      </c>
      <c r="O396" s="425">
        <f t="shared" si="238"/>
        <v>46.42</v>
      </c>
      <c r="P396" s="425">
        <f t="shared" si="239"/>
        <v>11.18</v>
      </c>
      <c r="Q396" s="427">
        <f t="shared" si="240"/>
        <v>57.6</v>
      </c>
    </row>
    <row r="397" spans="1:17" s="428" customFormat="1" ht="22.15" customHeight="1" x14ac:dyDescent="0.25">
      <c r="A397" s="424" t="s">
        <v>692</v>
      </c>
      <c r="B397" s="750"/>
      <c r="C397" s="289"/>
      <c r="D397" s="425"/>
      <c r="E397" s="425"/>
      <c r="F397" s="426"/>
      <c r="G397" s="425"/>
      <c r="H397" s="425"/>
      <c r="I397" s="427"/>
      <c r="J397" s="756">
        <v>34</v>
      </c>
      <c r="K397" s="425">
        <v>0.21</v>
      </c>
      <c r="L397" s="425">
        <v>5.8383000000000003</v>
      </c>
      <c r="M397" s="425">
        <f t="shared" si="241"/>
        <v>198.50220000000002</v>
      </c>
      <c r="N397" s="426">
        <v>1</v>
      </c>
      <c r="O397" s="425">
        <f t="shared" si="238"/>
        <v>198.5</v>
      </c>
      <c r="P397" s="425">
        <f t="shared" si="239"/>
        <v>47.82</v>
      </c>
      <c r="Q397" s="427">
        <f t="shared" si="240"/>
        <v>246.32</v>
      </c>
    </row>
    <row r="398" spans="1:17" s="428" customFormat="1" ht="22.15" customHeight="1" x14ac:dyDescent="0.25">
      <c r="A398" s="424" t="s">
        <v>692</v>
      </c>
      <c r="B398" s="750">
        <v>8</v>
      </c>
      <c r="C398" s="289">
        <v>0.05</v>
      </c>
      <c r="D398" s="425">
        <v>5.8383000000000003</v>
      </c>
      <c r="E398" s="425">
        <f t="shared" ref="E398:E403" si="242">B398*D398</f>
        <v>46.706400000000002</v>
      </c>
      <c r="F398" s="426">
        <v>0.3</v>
      </c>
      <c r="G398" s="425">
        <f t="shared" si="233"/>
        <v>14.01</v>
      </c>
      <c r="H398" s="425">
        <f t="shared" ref="H398:H410" si="243">ROUND(G398*0.2409,2)</f>
        <v>3.38</v>
      </c>
      <c r="I398" s="427">
        <f t="shared" ref="I398:I410" si="244">G398+H398</f>
        <v>17.39</v>
      </c>
      <c r="J398" s="756">
        <v>106</v>
      </c>
      <c r="K398" s="425">
        <v>0.67</v>
      </c>
      <c r="L398" s="425">
        <v>5.8383000000000003</v>
      </c>
      <c r="M398" s="425">
        <f t="shared" si="241"/>
        <v>618.85980000000006</v>
      </c>
      <c r="N398" s="426">
        <v>1</v>
      </c>
      <c r="O398" s="425">
        <f t="shared" si="238"/>
        <v>618.86</v>
      </c>
      <c r="P398" s="425">
        <f t="shared" si="239"/>
        <v>149.08000000000001</v>
      </c>
      <c r="Q398" s="427">
        <f t="shared" si="240"/>
        <v>767.94</v>
      </c>
    </row>
    <row r="399" spans="1:17" s="428" customFormat="1" ht="22.15" customHeight="1" x14ac:dyDescent="0.25">
      <c r="A399" s="424" t="s">
        <v>692</v>
      </c>
      <c r="B399" s="750">
        <v>20</v>
      </c>
      <c r="C399" s="289">
        <v>0.13</v>
      </c>
      <c r="D399" s="425">
        <v>5.8383000000000003</v>
      </c>
      <c r="E399" s="425">
        <f t="shared" si="242"/>
        <v>116.76600000000001</v>
      </c>
      <c r="F399" s="426">
        <v>0.3</v>
      </c>
      <c r="G399" s="425">
        <f t="shared" si="233"/>
        <v>35.03</v>
      </c>
      <c r="H399" s="425">
        <f t="shared" si="243"/>
        <v>8.44</v>
      </c>
      <c r="I399" s="427">
        <f t="shared" si="244"/>
        <v>43.47</v>
      </c>
      <c r="J399" s="756">
        <v>50</v>
      </c>
      <c r="K399" s="425">
        <v>0.31</v>
      </c>
      <c r="L399" s="425">
        <v>5.8383000000000003</v>
      </c>
      <c r="M399" s="425">
        <f t="shared" si="241"/>
        <v>291.91500000000002</v>
      </c>
      <c r="N399" s="426">
        <v>1</v>
      </c>
      <c r="O399" s="425">
        <f t="shared" si="238"/>
        <v>291.92</v>
      </c>
      <c r="P399" s="425">
        <f t="shared" si="239"/>
        <v>70.319999999999993</v>
      </c>
      <c r="Q399" s="427">
        <f t="shared" si="240"/>
        <v>362.24</v>
      </c>
    </row>
    <row r="400" spans="1:17" s="428" customFormat="1" ht="22.15" customHeight="1" x14ac:dyDescent="0.25">
      <c r="A400" s="424" t="s">
        <v>692</v>
      </c>
      <c r="B400" s="750">
        <v>68</v>
      </c>
      <c r="C400" s="289">
        <v>0.43</v>
      </c>
      <c r="D400" s="425">
        <v>5.8383000000000003</v>
      </c>
      <c r="E400" s="425">
        <f t="shared" si="242"/>
        <v>397.00440000000003</v>
      </c>
      <c r="F400" s="426">
        <v>0.3</v>
      </c>
      <c r="G400" s="425">
        <f t="shared" si="233"/>
        <v>119.1</v>
      </c>
      <c r="H400" s="425">
        <f t="shared" si="243"/>
        <v>28.69</v>
      </c>
      <c r="I400" s="427">
        <f t="shared" si="244"/>
        <v>147.79</v>
      </c>
      <c r="J400" s="756">
        <v>132</v>
      </c>
      <c r="K400" s="425">
        <v>0.83</v>
      </c>
      <c r="L400" s="425">
        <v>5.8383000000000003</v>
      </c>
      <c r="M400" s="425">
        <f t="shared" si="241"/>
        <v>770.65560000000005</v>
      </c>
      <c r="N400" s="426">
        <v>1</v>
      </c>
      <c r="O400" s="425">
        <f t="shared" si="238"/>
        <v>770.66</v>
      </c>
      <c r="P400" s="425">
        <f t="shared" si="239"/>
        <v>185.65</v>
      </c>
      <c r="Q400" s="427">
        <f t="shared" si="240"/>
        <v>956.31</v>
      </c>
    </row>
    <row r="401" spans="1:17" s="428" customFormat="1" ht="22.15" customHeight="1" x14ac:dyDescent="0.25">
      <c r="A401" s="424" t="s">
        <v>1249</v>
      </c>
      <c r="B401" s="750">
        <v>34</v>
      </c>
      <c r="C401" s="289">
        <v>0.21</v>
      </c>
      <c r="D401" s="425">
        <v>6.0180999999999996</v>
      </c>
      <c r="E401" s="425">
        <f t="shared" si="242"/>
        <v>204.61539999999999</v>
      </c>
      <c r="F401" s="426">
        <v>0.3</v>
      </c>
      <c r="G401" s="425">
        <f t="shared" si="233"/>
        <v>61.38</v>
      </c>
      <c r="H401" s="425">
        <f t="shared" si="243"/>
        <v>14.79</v>
      </c>
      <c r="I401" s="427">
        <f t="shared" si="244"/>
        <v>76.17</v>
      </c>
      <c r="J401" s="756">
        <v>136</v>
      </c>
      <c r="K401" s="425">
        <v>0.86</v>
      </c>
      <c r="L401" s="425">
        <v>6.0180999999999996</v>
      </c>
      <c r="M401" s="425">
        <f t="shared" si="241"/>
        <v>818.46159999999998</v>
      </c>
      <c r="N401" s="426">
        <v>1</v>
      </c>
      <c r="O401" s="425">
        <f t="shared" si="238"/>
        <v>818.46</v>
      </c>
      <c r="P401" s="425">
        <f t="shared" si="239"/>
        <v>197.17</v>
      </c>
      <c r="Q401" s="427">
        <f t="shared" si="240"/>
        <v>1015.63</v>
      </c>
    </row>
    <row r="402" spans="1:17" s="428" customFormat="1" ht="22.15" customHeight="1" x14ac:dyDescent="0.25">
      <c r="A402" s="424" t="s">
        <v>692</v>
      </c>
      <c r="B402" s="750">
        <v>10</v>
      </c>
      <c r="C402" s="289">
        <v>0.06</v>
      </c>
      <c r="D402" s="425">
        <v>6.4016999999999999</v>
      </c>
      <c r="E402" s="425">
        <f t="shared" si="242"/>
        <v>64.016999999999996</v>
      </c>
      <c r="F402" s="426">
        <v>0.3</v>
      </c>
      <c r="G402" s="425">
        <f t="shared" si="233"/>
        <v>19.21</v>
      </c>
      <c r="H402" s="425">
        <f t="shared" si="243"/>
        <v>4.63</v>
      </c>
      <c r="I402" s="427">
        <f t="shared" si="244"/>
        <v>23.84</v>
      </c>
      <c r="J402" s="756">
        <v>10</v>
      </c>
      <c r="K402" s="425">
        <v>0.06</v>
      </c>
      <c r="L402" s="425">
        <v>6.4016999999999999</v>
      </c>
      <c r="M402" s="425">
        <f t="shared" si="241"/>
        <v>64.016999999999996</v>
      </c>
      <c r="N402" s="426">
        <v>1</v>
      </c>
      <c r="O402" s="425">
        <f t="shared" si="238"/>
        <v>64.02</v>
      </c>
      <c r="P402" s="425">
        <f t="shared" si="239"/>
        <v>15.42</v>
      </c>
      <c r="Q402" s="427">
        <f t="shared" si="240"/>
        <v>79.44</v>
      </c>
    </row>
    <row r="403" spans="1:17" s="428" customFormat="1" ht="22.15" customHeight="1" x14ac:dyDescent="0.25">
      <c r="A403" s="424" t="s">
        <v>692</v>
      </c>
      <c r="B403" s="750">
        <v>48</v>
      </c>
      <c r="C403" s="289">
        <v>0.3</v>
      </c>
      <c r="D403" s="425">
        <v>6.4016999999999999</v>
      </c>
      <c r="E403" s="425">
        <f t="shared" si="242"/>
        <v>307.28160000000003</v>
      </c>
      <c r="F403" s="426">
        <v>0.3</v>
      </c>
      <c r="G403" s="425">
        <f t="shared" si="233"/>
        <v>92.18</v>
      </c>
      <c r="H403" s="425">
        <f t="shared" si="243"/>
        <v>22.21</v>
      </c>
      <c r="I403" s="427">
        <f t="shared" si="244"/>
        <v>114.39000000000001</v>
      </c>
      <c r="J403" s="756">
        <v>102</v>
      </c>
      <c r="K403" s="425">
        <v>0.64</v>
      </c>
      <c r="L403" s="425">
        <v>6.4016999999999999</v>
      </c>
      <c r="M403" s="425">
        <f t="shared" si="241"/>
        <v>652.97339999999997</v>
      </c>
      <c r="N403" s="426">
        <v>1</v>
      </c>
      <c r="O403" s="425">
        <f t="shared" si="238"/>
        <v>652.97</v>
      </c>
      <c r="P403" s="425">
        <f t="shared" si="239"/>
        <v>157.30000000000001</v>
      </c>
      <c r="Q403" s="427">
        <f t="shared" si="240"/>
        <v>810.27</v>
      </c>
    </row>
    <row r="404" spans="1:17" s="428" customFormat="1" ht="22.15" customHeight="1" x14ac:dyDescent="0.25">
      <c r="A404" s="424" t="s">
        <v>692</v>
      </c>
      <c r="B404" s="750"/>
      <c r="C404" s="289"/>
      <c r="D404" s="425"/>
      <c r="E404" s="425"/>
      <c r="F404" s="426"/>
      <c r="G404" s="425"/>
      <c r="H404" s="425"/>
      <c r="I404" s="427"/>
      <c r="J404" s="756">
        <v>8</v>
      </c>
      <c r="K404" s="425">
        <f t="shared" ref="K404:K408" si="245">J404/159</f>
        <v>5.0314465408805034E-2</v>
      </c>
      <c r="L404" s="425">
        <v>968</v>
      </c>
      <c r="M404" s="425">
        <f>J404*L404/159</f>
        <v>48.704402515723274</v>
      </c>
      <c r="N404" s="426">
        <v>1</v>
      </c>
      <c r="O404" s="425">
        <f t="shared" si="238"/>
        <v>48.7</v>
      </c>
      <c r="P404" s="425">
        <f t="shared" si="239"/>
        <v>11.73</v>
      </c>
      <c r="Q404" s="427">
        <f t="shared" si="240"/>
        <v>60.430000000000007</v>
      </c>
    </row>
    <row r="405" spans="1:17" s="428" customFormat="1" ht="22.15" customHeight="1" x14ac:dyDescent="0.25">
      <c r="A405" s="424" t="s">
        <v>692</v>
      </c>
      <c r="B405" s="750"/>
      <c r="C405" s="289"/>
      <c r="D405" s="425"/>
      <c r="E405" s="425"/>
      <c r="F405" s="426"/>
      <c r="G405" s="425"/>
      <c r="H405" s="425"/>
      <c r="I405" s="427"/>
      <c r="J405" s="756">
        <v>71</v>
      </c>
      <c r="K405" s="425">
        <f t="shared" si="245"/>
        <v>0.44654088050314467</v>
      </c>
      <c r="L405" s="425">
        <v>968</v>
      </c>
      <c r="M405" s="425">
        <f t="shared" ref="M405:M408" si="246">J405*L405/159</f>
        <v>432.25157232704402</v>
      </c>
      <c r="N405" s="426">
        <v>1</v>
      </c>
      <c r="O405" s="425">
        <f t="shared" si="238"/>
        <v>432.25</v>
      </c>
      <c r="P405" s="425">
        <f t="shared" si="239"/>
        <v>104.13</v>
      </c>
      <c r="Q405" s="427">
        <f t="shared" si="240"/>
        <v>536.38</v>
      </c>
    </row>
    <row r="406" spans="1:17" s="428" customFormat="1" ht="22.15" customHeight="1" x14ac:dyDescent="0.25">
      <c r="A406" s="424" t="s">
        <v>1249</v>
      </c>
      <c r="B406" s="750">
        <v>40</v>
      </c>
      <c r="C406" s="289">
        <f t="shared" ref="C406" si="247">B406/159</f>
        <v>0.25157232704402516</v>
      </c>
      <c r="D406" s="425">
        <v>998</v>
      </c>
      <c r="E406" s="425">
        <f t="shared" ref="E406" si="248">B406*D406/159</f>
        <v>251.06918238993711</v>
      </c>
      <c r="F406" s="426">
        <v>0.3</v>
      </c>
      <c r="G406" s="425">
        <f t="shared" si="233"/>
        <v>75.319999999999993</v>
      </c>
      <c r="H406" s="425">
        <f t="shared" si="243"/>
        <v>18.14</v>
      </c>
      <c r="I406" s="427">
        <f t="shared" si="244"/>
        <v>93.46</v>
      </c>
      <c r="J406" s="756">
        <v>95</v>
      </c>
      <c r="K406" s="425">
        <f t="shared" si="245"/>
        <v>0.59748427672955973</v>
      </c>
      <c r="L406" s="425">
        <v>998</v>
      </c>
      <c r="M406" s="425">
        <f t="shared" si="246"/>
        <v>596.28930817610058</v>
      </c>
      <c r="N406" s="426">
        <v>1</v>
      </c>
      <c r="O406" s="425">
        <f t="shared" si="238"/>
        <v>596.29</v>
      </c>
      <c r="P406" s="425">
        <f t="shared" si="239"/>
        <v>143.65</v>
      </c>
      <c r="Q406" s="427">
        <f t="shared" si="240"/>
        <v>739.93999999999994</v>
      </c>
    </row>
    <row r="407" spans="1:17" s="428" customFormat="1" ht="22.15" customHeight="1" x14ac:dyDescent="0.25">
      <c r="A407" s="424" t="s">
        <v>692</v>
      </c>
      <c r="B407" s="750"/>
      <c r="C407" s="289"/>
      <c r="D407" s="425"/>
      <c r="E407" s="425"/>
      <c r="F407" s="426"/>
      <c r="G407" s="425"/>
      <c r="H407" s="425"/>
      <c r="I407" s="427"/>
      <c r="J407" s="756">
        <v>8</v>
      </c>
      <c r="K407" s="425">
        <f t="shared" si="245"/>
        <v>5.0314465408805034E-2</v>
      </c>
      <c r="L407" s="425">
        <v>1041</v>
      </c>
      <c r="M407" s="425">
        <f t="shared" si="246"/>
        <v>52.377358490566039</v>
      </c>
      <c r="N407" s="426">
        <v>1</v>
      </c>
      <c r="O407" s="425">
        <f t="shared" si="238"/>
        <v>52.38</v>
      </c>
      <c r="P407" s="425">
        <f t="shared" si="239"/>
        <v>12.62</v>
      </c>
      <c r="Q407" s="427">
        <f t="shared" si="240"/>
        <v>65</v>
      </c>
    </row>
    <row r="408" spans="1:17" s="428" customFormat="1" ht="22.15" customHeight="1" x14ac:dyDescent="0.25">
      <c r="A408" s="424" t="s">
        <v>344</v>
      </c>
      <c r="B408" s="750"/>
      <c r="C408" s="289"/>
      <c r="D408" s="425"/>
      <c r="E408" s="425"/>
      <c r="F408" s="426"/>
      <c r="G408" s="425"/>
      <c r="H408" s="425"/>
      <c r="I408" s="427"/>
      <c r="J408" s="756">
        <v>8</v>
      </c>
      <c r="K408" s="425">
        <f t="shared" si="245"/>
        <v>5.0314465408805034E-2</v>
      </c>
      <c r="L408" s="425">
        <v>1375</v>
      </c>
      <c r="M408" s="425">
        <f t="shared" si="246"/>
        <v>69.182389937106919</v>
      </c>
      <c r="N408" s="426">
        <v>1</v>
      </c>
      <c r="O408" s="425">
        <f t="shared" si="238"/>
        <v>69.180000000000007</v>
      </c>
      <c r="P408" s="425">
        <f t="shared" si="239"/>
        <v>16.670000000000002</v>
      </c>
      <c r="Q408" s="427">
        <f t="shared" si="240"/>
        <v>85.850000000000009</v>
      </c>
    </row>
    <row r="409" spans="1:17" s="428" customFormat="1" ht="22.15" customHeight="1" x14ac:dyDescent="0.25">
      <c r="A409" s="424" t="s">
        <v>1250</v>
      </c>
      <c r="B409" s="750">
        <v>58</v>
      </c>
      <c r="C409" s="289">
        <v>0.36</v>
      </c>
      <c r="D409" s="425">
        <v>5.1070000000000002</v>
      </c>
      <c r="E409" s="425">
        <f>B409*D409</f>
        <v>296.20600000000002</v>
      </c>
      <c r="F409" s="426">
        <v>0.3</v>
      </c>
      <c r="G409" s="425">
        <f t="shared" si="233"/>
        <v>88.86</v>
      </c>
      <c r="H409" s="425">
        <f t="shared" si="243"/>
        <v>21.41</v>
      </c>
      <c r="I409" s="427">
        <f t="shared" si="244"/>
        <v>110.27</v>
      </c>
      <c r="J409" s="756">
        <v>92</v>
      </c>
      <c r="K409" s="425">
        <v>0.57999999999999996</v>
      </c>
      <c r="L409" s="425">
        <v>5.1070000000000002</v>
      </c>
      <c r="M409" s="425">
        <f>J409*L409</f>
        <v>469.84399999999999</v>
      </c>
      <c r="N409" s="426">
        <v>1</v>
      </c>
      <c r="O409" s="425">
        <f t="shared" si="238"/>
        <v>469.84</v>
      </c>
      <c r="P409" s="425">
        <f t="shared" si="239"/>
        <v>113.18</v>
      </c>
      <c r="Q409" s="427">
        <f t="shared" si="240"/>
        <v>583.02</v>
      </c>
    </row>
    <row r="410" spans="1:17" s="428" customFormat="1" ht="22.15" customHeight="1" x14ac:dyDescent="0.25">
      <c r="A410" s="424" t="s">
        <v>1250</v>
      </c>
      <c r="B410" s="750">
        <v>26</v>
      </c>
      <c r="C410" s="289">
        <v>0.16</v>
      </c>
      <c r="D410" s="425">
        <v>5.117</v>
      </c>
      <c r="E410" s="425">
        <f>B410*D410</f>
        <v>133.042</v>
      </c>
      <c r="F410" s="426">
        <v>0.3</v>
      </c>
      <c r="G410" s="425">
        <f t="shared" si="233"/>
        <v>39.909999999999997</v>
      </c>
      <c r="H410" s="425">
        <f t="shared" si="243"/>
        <v>9.61</v>
      </c>
      <c r="I410" s="427">
        <f t="shared" si="244"/>
        <v>49.519999999999996</v>
      </c>
      <c r="J410" s="756">
        <v>86</v>
      </c>
      <c r="K410" s="425">
        <v>0.54</v>
      </c>
      <c r="L410" s="425">
        <v>5.117</v>
      </c>
      <c r="M410" s="425">
        <f>J410*L410</f>
        <v>440.06200000000001</v>
      </c>
      <c r="N410" s="426">
        <v>1</v>
      </c>
      <c r="O410" s="425">
        <f t="shared" si="238"/>
        <v>440.06</v>
      </c>
      <c r="P410" s="425">
        <f t="shared" si="239"/>
        <v>106.01</v>
      </c>
      <c r="Q410" s="427">
        <f t="shared" si="240"/>
        <v>546.07000000000005</v>
      </c>
    </row>
    <row r="411" spans="1:17" s="428" customFormat="1" ht="22.15" customHeight="1" x14ac:dyDescent="0.25">
      <c r="A411" s="416" t="s">
        <v>1251</v>
      </c>
      <c r="B411" s="748">
        <f>B412</f>
        <v>24</v>
      </c>
      <c r="C411" s="744">
        <f>C412</f>
        <v>0.15094339622641509</v>
      </c>
      <c r="D411" s="417"/>
      <c r="E411" s="417">
        <f>E412</f>
        <v>332.07547169811323</v>
      </c>
      <c r="F411" s="431"/>
      <c r="G411" s="417">
        <f t="shared" ref="G411:K412" si="249">G412</f>
        <v>66.42</v>
      </c>
      <c r="H411" s="417">
        <f t="shared" si="249"/>
        <v>16</v>
      </c>
      <c r="I411" s="418">
        <f t="shared" si="249"/>
        <v>82.42</v>
      </c>
      <c r="J411" s="754">
        <f t="shared" si="249"/>
        <v>64</v>
      </c>
      <c r="K411" s="417">
        <f t="shared" si="249"/>
        <v>0.40251572327044027</v>
      </c>
      <c r="L411" s="417"/>
      <c r="M411" s="417">
        <f>M412</f>
        <v>885.53459119496858</v>
      </c>
      <c r="N411" s="431"/>
      <c r="O411" s="417">
        <f t="shared" ref="O411:Q412" si="250">O412</f>
        <v>265.66000000000003</v>
      </c>
      <c r="P411" s="417">
        <f t="shared" si="250"/>
        <v>64</v>
      </c>
      <c r="Q411" s="418">
        <f t="shared" si="250"/>
        <v>329.66</v>
      </c>
    </row>
    <row r="412" spans="1:17" s="428" customFormat="1" ht="22.15" customHeight="1" x14ac:dyDescent="0.25">
      <c r="A412" s="430" t="s">
        <v>8</v>
      </c>
      <c r="B412" s="751">
        <f>B413</f>
        <v>24</v>
      </c>
      <c r="C412" s="746">
        <f>C413</f>
        <v>0.15094339622641509</v>
      </c>
      <c r="D412" s="421"/>
      <c r="E412" s="421">
        <f>E413</f>
        <v>332.07547169811323</v>
      </c>
      <c r="F412" s="432"/>
      <c r="G412" s="421">
        <f t="shared" si="249"/>
        <v>66.42</v>
      </c>
      <c r="H412" s="421">
        <f t="shared" si="249"/>
        <v>16</v>
      </c>
      <c r="I412" s="429">
        <f t="shared" si="249"/>
        <v>82.42</v>
      </c>
      <c r="J412" s="757">
        <f t="shared" si="249"/>
        <v>64</v>
      </c>
      <c r="K412" s="421">
        <f t="shared" si="249"/>
        <v>0.40251572327044027</v>
      </c>
      <c r="L412" s="421"/>
      <c r="M412" s="421">
        <f>M413</f>
        <v>885.53459119496858</v>
      </c>
      <c r="N412" s="432"/>
      <c r="O412" s="421">
        <f t="shared" si="250"/>
        <v>265.66000000000003</v>
      </c>
      <c r="P412" s="421">
        <f t="shared" si="250"/>
        <v>64</v>
      </c>
      <c r="Q412" s="429">
        <f t="shared" si="250"/>
        <v>329.66</v>
      </c>
    </row>
    <row r="413" spans="1:17" s="428" customFormat="1" ht="22.15" customHeight="1" x14ac:dyDescent="0.25">
      <c r="A413" s="424" t="s">
        <v>1252</v>
      </c>
      <c r="B413" s="750">
        <v>24</v>
      </c>
      <c r="C413" s="289">
        <f t="shared" ref="C413" si="251">B413/159</f>
        <v>0.15094339622641509</v>
      </c>
      <c r="D413" s="425">
        <v>2200</v>
      </c>
      <c r="E413" s="425">
        <f>B413*D413/159</f>
        <v>332.07547169811323</v>
      </c>
      <c r="F413" s="426">
        <v>0.2</v>
      </c>
      <c r="G413" s="425">
        <f t="shared" ref="G413" si="252">ROUND(E413*F413,2)</f>
        <v>66.42</v>
      </c>
      <c r="H413" s="425">
        <f>ROUND(G413*0.2409,2)</f>
        <v>16</v>
      </c>
      <c r="I413" s="427">
        <f>G413+H413</f>
        <v>82.42</v>
      </c>
      <c r="J413" s="756">
        <v>64</v>
      </c>
      <c r="K413" s="425">
        <f>J413/159</f>
        <v>0.40251572327044027</v>
      </c>
      <c r="L413" s="425">
        <v>2200</v>
      </c>
      <c r="M413" s="425">
        <f>J413*L413/159</f>
        <v>885.53459119496858</v>
      </c>
      <c r="N413" s="426">
        <v>0.3</v>
      </c>
      <c r="O413" s="425">
        <f t="shared" ref="O413" si="253">ROUND(M413*N413,2)</f>
        <v>265.66000000000003</v>
      </c>
      <c r="P413" s="425">
        <f>ROUND(O413*0.2409,2)</f>
        <v>64</v>
      </c>
      <c r="Q413" s="427">
        <f>O413+P413</f>
        <v>329.66</v>
      </c>
    </row>
    <row r="414" spans="1:17" s="428" customFormat="1" ht="22.15" customHeight="1" x14ac:dyDescent="0.25">
      <c r="A414" s="416" t="s">
        <v>1253</v>
      </c>
      <c r="B414" s="748">
        <f>B415</f>
        <v>520</v>
      </c>
      <c r="C414" s="744">
        <f>C415</f>
        <v>3.2704402515723268</v>
      </c>
      <c r="D414" s="417"/>
      <c r="E414" s="417">
        <f>E415</f>
        <v>3506.1635220125781</v>
      </c>
      <c r="F414" s="431"/>
      <c r="G414" s="417">
        <f>G415</f>
        <v>701.21</v>
      </c>
      <c r="H414" s="417">
        <f>H415</f>
        <v>168.95</v>
      </c>
      <c r="I414" s="418">
        <f>I415</f>
        <v>870.1600000000002</v>
      </c>
      <c r="J414" s="754">
        <f>J415</f>
        <v>1547</v>
      </c>
      <c r="K414" s="417">
        <f>K415</f>
        <v>9.7295597484276719</v>
      </c>
      <c r="L414" s="417"/>
      <c r="M414" s="417">
        <f>M415</f>
        <v>10430.836477987421</v>
      </c>
      <c r="N414" s="431"/>
      <c r="O414" s="417">
        <f>O415</f>
        <v>3129.2500000000005</v>
      </c>
      <c r="P414" s="417">
        <f>P415</f>
        <v>753.83</v>
      </c>
      <c r="Q414" s="418">
        <f>Q415</f>
        <v>3883.08</v>
      </c>
    </row>
    <row r="415" spans="1:17" s="428" customFormat="1" ht="22.15" customHeight="1" x14ac:dyDescent="0.25">
      <c r="A415" s="430" t="s">
        <v>8</v>
      </c>
      <c r="B415" s="751">
        <f>SUM(B416:B428)</f>
        <v>520</v>
      </c>
      <c r="C415" s="746">
        <f>SUM(C416:C428)</f>
        <v>3.2704402515723268</v>
      </c>
      <c r="D415" s="421"/>
      <c r="E415" s="421">
        <f>SUM(E416:E428)</f>
        <v>3506.1635220125781</v>
      </c>
      <c r="F415" s="432"/>
      <c r="G415" s="421">
        <f>SUM(G416:G428)</f>
        <v>701.21</v>
      </c>
      <c r="H415" s="421">
        <f>SUM(H416:H428)</f>
        <v>168.95</v>
      </c>
      <c r="I415" s="429">
        <f>SUM(I416:I428)</f>
        <v>870.1600000000002</v>
      </c>
      <c r="J415" s="757">
        <f>SUM(J416:J428)</f>
        <v>1547</v>
      </c>
      <c r="K415" s="421">
        <f>SUM(K416:K428)</f>
        <v>9.7295597484276719</v>
      </c>
      <c r="L415" s="421"/>
      <c r="M415" s="421">
        <f>SUM(M416:M428)</f>
        <v>10430.836477987421</v>
      </c>
      <c r="N415" s="432"/>
      <c r="O415" s="421">
        <f>SUM(O416:O428)</f>
        <v>3129.2500000000005</v>
      </c>
      <c r="P415" s="421">
        <f>SUM(P416:P428)</f>
        <v>753.83</v>
      </c>
      <c r="Q415" s="429">
        <f>SUM(Q416:Q428)</f>
        <v>3883.08</v>
      </c>
    </row>
    <row r="416" spans="1:17" s="428" customFormat="1" ht="22.15" customHeight="1" x14ac:dyDescent="0.25">
      <c r="A416" s="424" t="s">
        <v>1254</v>
      </c>
      <c r="B416" s="750">
        <v>40</v>
      </c>
      <c r="C416" s="289">
        <f t="shared" ref="C416:C428" si="254">B416/159</f>
        <v>0.25157232704402516</v>
      </c>
      <c r="D416" s="425">
        <v>1733</v>
      </c>
      <c r="E416" s="425">
        <f>B416*D416/159</f>
        <v>435.97484276729557</v>
      </c>
      <c r="F416" s="426">
        <v>0.2</v>
      </c>
      <c r="G416" s="425">
        <f t="shared" ref="G416:G428" si="255">ROUND(E416*F416,2)</f>
        <v>87.19</v>
      </c>
      <c r="H416" s="425">
        <f t="shared" ref="H416:H428" si="256">ROUND(G416*0.2409,2)</f>
        <v>21</v>
      </c>
      <c r="I416" s="427">
        <f t="shared" ref="I416:I428" si="257">G416+H416</f>
        <v>108.19</v>
      </c>
      <c r="J416" s="756">
        <v>119</v>
      </c>
      <c r="K416" s="425">
        <f t="shared" ref="K416:K428" si="258">J416/159</f>
        <v>0.74842767295597479</v>
      </c>
      <c r="L416" s="425">
        <v>1733</v>
      </c>
      <c r="M416" s="425">
        <f>J416*L416/159</f>
        <v>1297.0251572327045</v>
      </c>
      <c r="N416" s="426">
        <v>0.3</v>
      </c>
      <c r="O416" s="425">
        <f t="shared" ref="O416:O428" si="259">ROUND(M416*N416,2)</f>
        <v>389.11</v>
      </c>
      <c r="P416" s="425">
        <f t="shared" ref="P416:P428" si="260">ROUND(O416*0.2409,2)</f>
        <v>93.74</v>
      </c>
      <c r="Q416" s="427">
        <f t="shared" ref="Q416:Q428" si="261">O416+P416</f>
        <v>482.85</v>
      </c>
    </row>
    <row r="417" spans="1:17" s="428" customFormat="1" ht="22.15" customHeight="1" x14ac:dyDescent="0.25">
      <c r="A417" s="424" t="s">
        <v>1255</v>
      </c>
      <c r="B417" s="750">
        <v>40</v>
      </c>
      <c r="C417" s="289">
        <f t="shared" si="254"/>
        <v>0.25157232704402516</v>
      </c>
      <c r="D417" s="425">
        <v>1155</v>
      </c>
      <c r="E417" s="425">
        <f t="shared" ref="E417:E428" si="262">B417*D417/159</f>
        <v>290.56603773584908</v>
      </c>
      <c r="F417" s="426">
        <v>0.2</v>
      </c>
      <c r="G417" s="425">
        <f t="shared" si="255"/>
        <v>58.11</v>
      </c>
      <c r="H417" s="425">
        <f t="shared" si="256"/>
        <v>14</v>
      </c>
      <c r="I417" s="427">
        <f t="shared" si="257"/>
        <v>72.11</v>
      </c>
      <c r="J417" s="756">
        <v>119</v>
      </c>
      <c r="K417" s="425">
        <f t="shared" si="258"/>
        <v>0.74842767295597479</v>
      </c>
      <c r="L417" s="425">
        <v>1155</v>
      </c>
      <c r="M417" s="425">
        <f t="shared" ref="M417:M428" si="263">J417*L417/159</f>
        <v>864.43396226415098</v>
      </c>
      <c r="N417" s="426">
        <v>0.3</v>
      </c>
      <c r="O417" s="425">
        <f t="shared" si="259"/>
        <v>259.33</v>
      </c>
      <c r="P417" s="425">
        <f t="shared" si="260"/>
        <v>62.47</v>
      </c>
      <c r="Q417" s="427">
        <f t="shared" si="261"/>
        <v>321.79999999999995</v>
      </c>
    </row>
    <row r="418" spans="1:17" s="428" customFormat="1" ht="22.15" customHeight="1" x14ac:dyDescent="0.25">
      <c r="A418" s="424" t="s">
        <v>1256</v>
      </c>
      <c r="B418" s="750">
        <v>40</v>
      </c>
      <c r="C418" s="289">
        <f t="shared" si="254"/>
        <v>0.25157232704402516</v>
      </c>
      <c r="D418" s="425">
        <v>1240</v>
      </c>
      <c r="E418" s="425">
        <f t="shared" si="262"/>
        <v>311.9496855345912</v>
      </c>
      <c r="F418" s="426">
        <v>0.2</v>
      </c>
      <c r="G418" s="425">
        <f t="shared" si="255"/>
        <v>62.39</v>
      </c>
      <c r="H418" s="425">
        <f t="shared" si="256"/>
        <v>15.03</v>
      </c>
      <c r="I418" s="427">
        <f t="shared" si="257"/>
        <v>77.42</v>
      </c>
      <c r="J418" s="756">
        <v>119</v>
      </c>
      <c r="K418" s="425">
        <f t="shared" si="258"/>
        <v>0.74842767295597479</v>
      </c>
      <c r="L418" s="425">
        <v>1240</v>
      </c>
      <c r="M418" s="425">
        <f t="shared" si="263"/>
        <v>928.05031446540886</v>
      </c>
      <c r="N418" s="426">
        <v>0.3</v>
      </c>
      <c r="O418" s="425">
        <f t="shared" si="259"/>
        <v>278.42</v>
      </c>
      <c r="P418" s="425">
        <f t="shared" si="260"/>
        <v>67.069999999999993</v>
      </c>
      <c r="Q418" s="427">
        <f t="shared" si="261"/>
        <v>345.49</v>
      </c>
    </row>
    <row r="419" spans="1:17" s="428" customFormat="1" ht="22.15" customHeight="1" x14ac:dyDescent="0.25">
      <c r="A419" s="424" t="s">
        <v>1256</v>
      </c>
      <c r="B419" s="750">
        <v>40</v>
      </c>
      <c r="C419" s="289">
        <f t="shared" si="254"/>
        <v>0.25157232704402516</v>
      </c>
      <c r="D419" s="425">
        <v>1240</v>
      </c>
      <c r="E419" s="425">
        <f t="shared" si="262"/>
        <v>311.9496855345912</v>
      </c>
      <c r="F419" s="426">
        <v>0.2</v>
      </c>
      <c r="G419" s="425">
        <f t="shared" si="255"/>
        <v>62.39</v>
      </c>
      <c r="H419" s="425">
        <f t="shared" si="256"/>
        <v>15.03</v>
      </c>
      <c r="I419" s="427">
        <f t="shared" si="257"/>
        <v>77.42</v>
      </c>
      <c r="J419" s="756">
        <v>119</v>
      </c>
      <c r="K419" s="425">
        <f t="shared" si="258"/>
        <v>0.74842767295597479</v>
      </c>
      <c r="L419" s="425">
        <v>1240</v>
      </c>
      <c r="M419" s="425">
        <f t="shared" si="263"/>
        <v>928.05031446540886</v>
      </c>
      <c r="N419" s="426">
        <v>0.3</v>
      </c>
      <c r="O419" s="425">
        <f t="shared" si="259"/>
        <v>278.42</v>
      </c>
      <c r="P419" s="425">
        <f t="shared" si="260"/>
        <v>67.069999999999993</v>
      </c>
      <c r="Q419" s="427">
        <f t="shared" si="261"/>
        <v>345.49</v>
      </c>
    </row>
    <row r="420" spans="1:17" s="428" customFormat="1" ht="22.15" customHeight="1" x14ac:dyDescent="0.25">
      <c r="A420" s="424" t="s">
        <v>1257</v>
      </c>
      <c r="B420" s="750">
        <v>40</v>
      </c>
      <c r="C420" s="289">
        <f t="shared" si="254"/>
        <v>0.25157232704402516</v>
      </c>
      <c r="D420" s="425">
        <v>1271</v>
      </c>
      <c r="E420" s="425">
        <f t="shared" si="262"/>
        <v>319.74842767295598</v>
      </c>
      <c r="F420" s="426">
        <v>0.2</v>
      </c>
      <c r="G420" s="425">
        <f t="shared" si="255"/>
        <v>63.95</v>
      </c>
      <c r="H420" s="425">
        <f t="shared" si="256"/>
        <v>15.41</v>
      </c>
      <c r="I420" s="427">
        <f t="shared" si="257"/>
        <v>79.36</v>
      </c>
      <c r="J420" s="756">
        <v>119</v>
      </c>
      <c r="K420" s="425">
        <f t="shared" si="258"/>
        <v>0.74842767295597479</v>
      </c>
      <c r="L420" s="425">
        <v>1271</v>
      </c>
      <c r="M420" s="425">
        <f t="shared" si="263"/>
        <v>951.25157232704407</v>
      </c>
      <c r="N420" s="426">
        <v>0.3</v>
      </c>
      <c r="O420" s="425">
        <f t="shared" si="259"/>
        <v>285.38</v>
      </c>
      <c r="P420" s="425">
        <f t="shared" si="260"/>
        <v>68.75</v>
      </c>
      <c r="Q420" s="427">
        <f t="shared" si="261"/>
        <v>354.13</v>
      </c>
    </row>
    <row r="421" spans="1:17" s="428" customFormat="1" ht="22.15" customHeight="1" x14ac:dyDescent="0.25">
      <c r="A421" s="424" t="s">
        <v>1258</v>
      </c>
      <c r="B421" s="750">
        <v>40</v>
      </c>
      <c r="C421" s="289">
        <f t="shared" si="254"/>
        <v>0.25157232704402516</v>
      </c>
      <c r="D421" s="425">
        <v>612</v>
      </c>
      <c r="E421" s="425">
        <f t="shared" si="262"/>
        <v>153.96226415094338</v>
      </c>
      <c r="F421" s="426">
        <v>0.2</v>
      </c>
      <c r="G421" s="425">
        <f t="shared" si="255"/>
        <v>30.79</v>
      </c>
      <c r="H421" s="425">
        <f t="shared" si="256"/>
        <v>7.42</v>
      </c>
      <c r="I421" s="427">
        <f t="shared" si="257"/>
        <v>38.21</v>
      </c>
      <c r="J421" s="756">
        <v>119</v>
      </c>
      <c r="K421" s="425">
        <f t="shared" si="258"/>
        <v>0.74842767295597479</v>
      </c>
      <c r="L421" s="425">
        <v>612</v>
      </c>
      <c r="M421" s="425">
        <f t="shared" si="263"/>
        <v>458.03773584905662</v>
      </c>
      <c r="N421" s="426">
        <v>0.3</v>
      </c>
      <c r="O421" s="425">
        <f t="shared" si="259"/>
        <v>137.41</v>
      </c>
      <c r="P421" s="425">
        <f t="shared" si="260"/>
        <v>33.1</v>
      </c>
      <c r="Q421" s="427">
        <f t="shared" si="261"/>
        <v>170.51</v>
      </c>
    </row>
    <row r="422" spans="1:17" s="428" customFormat="1" ht="22.15" customHeight="1" x14ac:dyDescent="0.25">
      <c r="A422" s="424" t="s">
        <v>1258</v>
      </c>
      <c r="B422" s="750">
        <v>40</v>
      </c>
      <c r="C422" s="289">
        <f t="shared" si="254"/>
        <v>0.25157232704402516</v>
      </c>
      <c r="D422" s="425">
        <v>612</v>
      </c>
      <c r="E422" s="425">
        <f t="shared" si="262"/>
        <v>153.96226415094338</v>
      </c>
      <c r="F422" s="426">
        <v>0.2</v>
      </c>
      <c r="G422" s="425">
        <f t="shared" si="255"/>
        <v>30.79</v>
      </c>
      <c r="H422" s="425">
        <f t="shared" si="256"/>
        <v>7.42</v>
      </c>
      <c r="I422" s="427">
        <f t="shared" si="257"/>
        <v>38.21</v>
      </c>
      <c r="J422" s="756">
        <v>119</v>
      </c>
      <c r="K422" s="425">
        <f t="shared" si="258"/>
        <v>0.74842767295597479</v>
      </c>
      <c r="L422" s="425">
        <v>612</v>
      </c>
      <c r="M422" s="425">
        <f t="shared" si="263"/>
        <v>458.03773584905662</v>
      </c>
      <c r="N422" s="426">
        <v>0.3</v>
      </c>
      <c r="O422" s="425">
        <f t="shared" si="259"/>
        <v>137.41</v>
      </c>
      <c r="P422" s="425">
        <f t="shared" si="260"/>
        <v>33.1</v>
      </c>
      <c r="Q422" s="427">
        <f t="shared" si="261"/>
        <v>170.51</v>
      </c>
    </row>
    <row r="423" spans="1:17" s="428" customFormat="1" ht="22.15" customHeight="1" x14ac:dyDescent="0.25">
      <c r="A423" s="424" t="s">
        <v>1218</v>
      </c>
      <c r="B423" s="750">
        <v>40</v>
      </c>
      <c r="C423" s="289">
        <f t="shared" si="254"/>
        <v>0.25157232704402516</v>
      </c>
      <c r="D423" s="425">
        <v>866</v>
      </c>
      <c r="E423" s="425">
        <f t="shared" si="262"/>
        <v>217.86163522012578</v>
      </c>
      <c r="F423" s="426">
        <v>0.2</v>
      </c>
      <c r="G423" s="425">
        <f t="shared" si="255"/>
        <v>43.57</v>
      </c>
      <c r="H423" s="425">
        <f t="shared" si="256"/>
        <v>10.5</v>
      </c>
      <c r="I423" s="427">
        <f t="shared" si="257"/>
        <v>54.07</v>
      </c>
      <c r="J423" s="756">
        <v>119</v>
      </c>
      <c r="K423" s="425">
        <f t="shared" si="258"/>
        <v>0.74842767295597479</v>
      </c>
      <c r="L423" s="425">
        <v>866</v>
      </c>
      <c r="M423" s="425">
        <f t="shared" si="263"/>
        <v>648.13836477987422</v>
      </c>
      <c r="N423" s="426">
        <v>0.3</v>
      </c>
      <c r="O423" s="425">
        <f t="shared" si="259"/>
        <v>194.44</v>
      </c>
      <c r="P423" s="425">
        <f t="shared" si="260"/>
        <v>46.84</v>
      </c>
      <c r="Q423" s="427">
        <f t="shared" si="261"/>
        <v>241.28</v>
      </c>
    </row>
    <row r="424" spans="1:17" s="428" customFormat="1" ht="22.15" customHeight="1" x14ac:dyDescent="0.25">
      <c r="A424" s="424" t="s">
        <v>1218</v>
      </c>
      <c r="B424" s="750">
        <v>40</v>
      </c>
      <c r="C424" s="289">
        <f t="shared" si="254"/>
        <v>0.25157232704402516</v>
      </c>
      <c r="D424" s="425">
        <v>866</v>
      </c>
      <c r="E424" s="425">
        <f t="shared" si="262"/>
        <v>217.86163522012578</v>
      </c>
      <c r="F424" s="426">
        <v>0.2</v>
      </c>
      <c r="G424" s="425">
        <f t="shared" si="255"/>
        <v>43.57</v>
      </c>
      <c r="H424" s="425">
        <f t="shared" si="256"/>
        <v>10.5</v>
      </c>
      <c r="I424" s="427">
        <f t="shared" si="257"/>
        <v>54.07</v>
      </c>
      <c r="J424" s="756">
        <v>119</v>
      </c>
      <c r="K424" s="425">
        <f t="shared" si="258"/>
        <v>0.74842767295597479</v>
      </c>
      <c r="L424" s="425">
        <v>866</v>
      </c>
      <c r="M424" s="425">
        <f t="shared" si="263"/>
        <v>648.13836477987422</v>
      </c>
      <c r="N424" s="426">
        <v>0.3</v>
      </c>
      <c r="O424" s="425">
        <f t="shared" si="259"/>
        <v>194.44</v>
      </c>
      <c r="P424" s="425">
        <f t="shared" si="260"/>
        <v>46.84</v>
      </c>
      <c r="Q424" s="427">
        <f t="shared" si="261"/>
        <v>241.28</v>
      </c>
    </row>
    <row r="425" spans="1:17" s="428" customFormat="1" ht="22.15" customHeight="1" x14ac:dyDescent="0.25">
      <c r="A425" s="424" t="s">
        <v>1218</v>
      </c>
      <c r="B425" s="750">
        <v>40</v>
      </c>
      <c r="C425" s="289">
        <f t="shared" si="254"/>
        <v>0.25157232704402516</v>
      </c>
      <c r="D425" s="425">
        <v>866</v>
      </c>
      <c r="E425" s="425">
        <f t="shared" si="262"/>
        <v>217.86163522012578</v>
      </c>
      <c r="F425" s="426">
        <v>0.2</v>
      </c>
      <c r="G425" s="425">
        <f t="shared" si="255"/>
        <v>43.57</v>
      </c>
      <c r="H425" s="425">
        <f t="shared" si="256"/>
        <v>10.5</v>
      </c>
      <c r="I425" s="427">
        <f t="shared" si="257"/>
        <v>54.07</v>
      </c>
      <c r="J425" s="756">
        <v>119</v>
      </c>
      <c r="K425" s="425">
        <f t="shared" si="258"/>
        <v>0.74842767295597479</v>
      </c>
      <c r="L425" s="425">
        <v>866</v>
      </c>
      <c r="M425" s="425">
        <f t="shared" si="263"/>
        <v>648.13836477987422</v>
      </c>
      <c r="N425" s="426">
        <v>0.3</v>
      </c>
      <c r="O425" s="425">
        <f t="shared" si="259"/>
        <v>194.44</v>
      </c>
      <c r="P425" s="425">
        <f t="shared" si="260"/>
        <v>46.84</v>
      </c>
      <c r="Q425" s="427">
        <f t="shared" si="261"/>
        <v>241.28</v>
      </c>
    </row>
    <row r="426" spans="1:17" s="428" customFormat="1" ht="22.15" customHeight="1" x14ac:dyDescent="0.25">
      <c r="A426" s="424" t="s">
        <v>1259</v>
      </c>
      <c r="B426" s="750">
        <v>40</v>
      </c>
      <c r="C426" s="289">
        <f t="shared" si="254"/>
        <v>0.25157232704402516</v>
      </c>
      <c r="D426" s="425">
        <v>970</v>
      </c>
      <c r="E426" s="425">
        <f t="shared" si="262"/>
        <v>244.0251572327044</v>
      </c>
      <c r="F426" s="426">
        <v>0.2</v>
      </c>
      <c r="G426" s="425">
        <f t="shared" si="255"/>
        <v>48.81</v>
      </c>
      <c r="H426" s="425">
        <f t="shared" si="256"/>
        <v>11.76</v>
      </c>
      <c r="I426" s="427">
        <f t="shared" si="257"/>
        <v>60.57</v>
      </c>
      <c r="J426" s="756">
        <v>119</v>
      </c>
      <c r="K426" s="425">
        <f t="shared" si="258"/>
        <v>0.74842767295597479</v>
      </c>
      <c r="L426" s="425">
        <v>970</v>
      </c>
      <c r="M426" s="425">
        <f t="shared" si="263"/>
        <v>725.97484276729563</v>
      </c>
      <c r="N426" s="426">
        <v>0.3</v>
      </c>
      <c r="O426" s="425">
        <f t="shared" si="259"/>
        <v>217.79</v>
      </c>
      <c r="P426" s="425">
        <f t="shared" si="260"/>
        <v>52.47</v>
      </c>
      <c r="Q426" s="427">
        <f t="shared" si="261"/>
        <v>270.26</v>
      </c>
    </row>
    <row r="427" spans="1:17" s="428" customFormat="1" ht="22.15" customHeight="1" x14ac:dyDescent="0.25">
      <c r="A427" s="424" t="s">
        <v>1260</v>
      </c>
      <c r="B427" s="750">
        <v>40</v>
      </c>
      <c r="C427" s="289">
        <f t="shared" si="254"/>
        <v>0.25157232704402516</v>
      </c>
      <c r="D427" s="425">
        <v>1253</v>
      </c>
      <c r="E427" s="425">
        <f t="shared" si="262"/>
        <v>315.22012578616352</v>
      </c>
      <c r="F427" s="426">
        <v>0.2</v>
      </c>
      <c r="G427" s="425">
        <f t="shared" si="255"/>
        <v>63.04</v>
      </c>
      <c r="H427" s="425">
        <f t="shared" si="256"/>
        <v>15.19</v>
      </c>
      <c r="I427" s="427">
        <f t="shared" si="257"/>
        <v>78.23</v>
      </c>
      <c r="J427" s="756">
        <v>119</v>
      </c>
      <c r="K427" s="425">
        <f t="shared" si="258"/>
        <v>0.74842767295597479</v>
      </c>
      <c r="L427" s="425">
        <v>1253</v>
      </c>
      <c r="M427" s="425">
        <f t="shared" si="263"/>
        <v>937.77987421383648</v>
      </c>
      <c r="N427" s="426">
        <v>0.3</v>
      </c>
      <c r="O427" s="425">
        <f t="shared" si="259"/>
        <v>281.33</v>
      </c>
      <c r="P427" s="425">
        <f t="shared" si="260"/>
        <v>67.77</v>
      </c>
      <c r="Q427" s="427">
        <f t="shared" si="261"/>
        <v>349.09999999999997</v>
      </c>
    </row>
    <row r="428" spans="1:17" s="428" customFormat="1" ht="22.15" customHeight="1" x14ac:dyDescent="0.25">
      <c r="A428" s="424" t="s">
        <v>1260</v>
      </c>
      <c r="B428" s="750">
        <v>40</v>
      </c>
      <c r="C428" s="289">
        <f t="shared" si="254"/>
        <v>0.25157232704402516</v>
      </c>
      <c r="D428" s="425">
        <v>1253</v>
      </c>
      <c r="E428" s="425">
        <f t="shared" si="262"/>
        <v>315.22012578616352</v>
      </c>
      <c r="F428" s="426">
        <v>0.2</v>
      </c>
      <c r="G428" s="425">
        <f t="shared" si="255"/>
        <v>63.04</v>
      </c>
      <c r="H428" s="425">
        <f t="shared" si="256"/>
        <v>15.19</v>
      </c>
      <c r="I428" s="427">
        <f t="shared" si="257"/>
        <v>78.23</v>
      </c>
      <c r="J428" s="756">
        <v>119</v>
      </c>
      <c r="K428" s="425">
        <f t="shared" si="258"/>
        <v>0.74842767295597479</v>
      </c>
      <c r="L428" s="425">
        <v>1253</v>
      </c>
      <c r="M428" s="425">
        <f t="shared" si="263"/>
        <v>937.77987421383648</v>
      </c>
      <c r="N428" s="426">
        <v>0.3</v>
      </c>
      <c r="O428" s="425">
        <f t="shared" si="259"/>
        <v>281.33</v>
      </c>
      <c r="P428" s="425">
        <f t="shared" si="260"/>
        <v>67.77</v>
      </c>
      <c r="Q428" s="427">
        <f t="shared" si="261"/>
        <v>349.09999999999997</v>
      </c>
    </row>
    <row r="429" spans="1:17" s="428" customFormat="1" ht="22.15" customHeight="1" x14ac:dyDescent="0.25">
      <c r="A429" s="416" t="s">
        <v>1261</v>
      </c>
      <c r="B429" s="748">
        <f>B430</f>
        <v>25.5</v>
      </c>
      <c r="C429" s="744">
        <f>C430</f>
        <v>0.16</v>
      </c>
      <c r="D429" s="417"/>
      <c r="E429" s="417">
        <f>E430</f>
        <v>139.9144</v>
      </c>
      <c r="F429" s="431"/>
      <c r="G429" s="417">
        <f>G430</f>
        <v>69.960000000000008</v>
      </c>
      <c r="H429" s="417">
        <f>H430</f>
        <v>16.86</v>
      </c>
      <c r="I429" s="418">
        <f>I430</f>
        <v>86.82</v>
      </c>
      <c r="J429" s="754">
        <f>J430</f>
        <v>0</v>
      </c>
      <c r="K429" s="417">
        <f>K430</f>
        <v>0</v>
      </c>
      <c r="L429" s="417"/>
      <c r="M429" s="417">
        <f>M430</f>
        <v>0</v>
      </c>
      <c r="N429" s="431"/>
      <c r="O429" s="417">
        <f>O430</f>
        <v>0</v>
      </c>
      <c r="P429" s="417">
        <f>P430</f>
        <v>0</v>
      </c>
      <c r="Q429" s="418">
        <f>Q430</f>
        <v>0</v>
      </c>
    </row>
    <row r="430" spans="1:17" s="428" customFormat="1" ht="22.15" customHeight="1" x14ac:dyDescent="0.25">
      <c r="A430" s="430" t="s">
        <v>9</v>
      </c>
      <c r="B430" s="751">
        <f>SUM(B431:B432)</f>
        <v>25.5</v>
      </c>
      <c r="C430" s="746">
        <f>SUM(C431:C432)</f>
        <v>0.16</v>
      </c>
      <c r="D430" s="421"/>
      <c r="E430" s="421">
        <f>SUM(E431:E432)</f>
        <v>139.9144</v>
      </c>
      <c r="F430" s="432"/>
      <c r="G430" s="421">
        <f>SUM(G431:G432)</f>
        <v>69.960000000000008</v>
      </c>
      <c r="H430" s="421">
        <f>SUM(H431:H432)</f>
        <v>16.86</v>
      </c>
      <c r="I430" s="429">
        <f>SUM(I431:I432)</f>
        <v>86.82</v>
      </c>
      <c r="J430" s="757">
        <f>SUM(J431:J432)</f>
        <v>0</v>
      </c>
      <c r="K430" s="421">
        <f>SUM(K431:K432)</f>
        <v>0</v>
      </c>
      <c r="L430" s="421"/>
      <c r="M430" s="421">
        <f>SUM(M431:M432)</f>
        <v>0</v>
      </c>
      <c r="N430" s="432"/>
      <c r="O430" s="421">
        <f>SUM(O431:O432)</f>
        <v>0</v>
      </c>
      <c r="P430" s="421">
        <f>SUM(P431:P432)</f>
        <v>0</v>
      </c>
      <c r="Q430" s="429">
        <f>SUM(Q431:Q432)</f>
        <v>0</v>
      </c>
    </row>
    <row r="431" spans="1:17" s="428" customFormat="1" ht="22.15" customHeight="1" x14ac:dyDescent="0.25">
      <c r="A431" s="424" t="s">
        <v>217</v>
      </c>
      <c r="B431" s="750">
        <v>13</v>
      </c>
      <c r="C431" s="289">
        <v>0.08</v>
      </c>
      <c r="D431" s="425">
        <v>5.2988</v>
      </c>
      <c r="E431" s="425">
        <f>B431*D431</f>
        <v>68.884399999999999</v>
      </c>
      <c r="F431" s="426">
        <v>0.5</v>
      </c>
      <c r="G431" s="425">
        <f t="shared" ref="G431:G432" si="264">ROUND(E431*F431,2)</f>
        <v>34.44</v>
      </c>
      <c r="H431" s="425">
        <f>ROUND(G431*0.2409,2)</f>
        <v>8.3000000000000007</v>
      </c>
      <c r="I431" s="427">
        <f>G431+H431</f>
        <v>42.739999999999995</v>
      </c>
      <c r="J431" s="756"/>
      <c r="K431" s="425"/>
      <c r="L431" s="425"/>
      <c r="M431" s="425"/>
      <c r="N431" s="426"/>
      <c r="O431" s="425"/>
      <c r="P431" s="425"/>
      <c r="Q431" s="427"/>
    </row>
    <row r="432" spans="1:17" s="428" customFormat="1" ht="22.15" customHeight="1" x14ac:dyDescent="0.25">
      <c r="A432" s="424" t="s">
        <v>378</v>
      </c>
      <c r="B432" s="750">
        <v>12.5</v>
      </c>
      <c r="C432" s="289">
        <v>0.08</v>
      </c>
      <c r="D432" s="425">
        <v>5.6824000000000003</v>
      </c>
      <c r="E432" s="425">
        <f>B432*D432</f>
        <v>71.03</v>
      </c>
      <c r="F432" s="426">
        <v>0.5</v>
      </c>
      <c r="G432" s="425">
        <f t="shared" si="264"/>
        <v>35.520000000000003</v>
      </c>
      <c r="H432" s="425">
        <f>ROUND(G432*0.2409,2)</f>
        <v>8.56</v>
      </c>
      <c r="I432" s="427">
        <f>G432+H432</f>
        <v>44.080000000000005</v>
      </c>
      <c r="J432" s="756"/>
      <c r="K432" s="425"/>
      <c r="L432" s="425"/>
      <c r="M432" s="425"/>
      <c r="N432" s="426"/>
      <c r="O432" s="425"/>
      <c r="P432" s="425"/>
      <c r="Q432" s="427"/>
    </row>
    <row r="433" spans="1:17" s="428" customFormat="1" ht="22.15" customHeight="1" x14ac:dyDescent="0.25">
      <c r="A433" s="416" t="s">
        <v>1262</v>
      </c>
      <c r="B433" s="748">
        <f>B434+B437</f>
        <v>0</v>
      </c>
      <c r="C433" s="744">
        <f>C434+C437</f>
        <v>0</v>
      </c>
      <c r="D433" s="417"/>
      <c r="E433" s="417">
        <f>E434+E437</f>
        <v>0</v>
      </c>
      <c r="F433" s="431"/>
      <c r="G433" s="417">
        <f>G434+G437</f>
        <v>0</v>
      </c>
      <c r="H433" s="417">
        <f>H434+H437</f>
        <v>0</v>
      </c>
      <c r="I433" s="418">
        <f>I434+I437</f>
        <v>0</v>
      </c>
      <c r="J433" s="754">
        <f>J434+J437</f>
        <v>120</v>
      </c>
      <c r="K433" s="417">
        <f>K434+K437</f>
        <v>0.75</v>
      </c>
      <c r="L433" s="417"/>
      <c r="M433" s="417">
        <f>M434+M437</f>
        <v>654.07999999999993</v>
      </c>
      <c r="N433" s="431"/>
      <c r="O433" s="417">
        <f>O434+O437</f>
        <v>654.07999999999993</v>
      </c>
      <c r="P433" s="417">
        <f>P434+P437</f>
        <v>157.57</v>
      </c>
      <c r="Q433" s="418">
        <f>Q434+Q437</f>
        <v>811.65000000000009</v>
      </c>
    </row>
    <row r="434" spans="1:17" s="428" customFormat="1" ht="22.15" customHeight="1" x14ac:dyDescent="0.25">
      <c r="A434" s="430" t="s">
        <v>9</v>
      </c>
      <c r="B434" s="751">
        <f>SUM(B435:B436)</f>
        <v>0</v>
      </c>
      <c r="C434" s="746">
        <f>SUM(C435:C436)</f>
        <v>0</v>
      </c>
      <c r="D434" s="421"/>
      <c r="E434" s="421">
        <f>SUM(E435:E436)</f>
        <v>0</v>
      </c>
      <c r="F434" s="432"/>
      <c r="G434" s="421">
        <f>SUM(G435:G436)</f>
        <v>0</v>
      </c>
      <c r="H434" s="421">
        <f>SUM(H435:H436)</f>
        <v>0</v>
      </c>
      <c r="I434" s="429">
        <f>SUM(I435:I436)</f>
        <v>0</v>
      </c>
      <c r="J434" s="757">
        <f>SUM(J435:J436)</f>
        <v>80</v>
      </c>
      <c r="K434" s="421">
        <f>SUM(K435:K436)</f>
        <v>0.5</v>
      </c>
      <c r="L434" s="421"/>
      <c r="M434" s="421">
        <f>SUM(M435:M436)</f>
        <v>515.01599999999996</v>
      </c>
      <c r="N434" s="432"/>
      <c r="O434" s="421">
        <f>SUM(O435:O436)</f>
        <v>515.02</v>
      </c>
      <c r="P434" s="421">
        <f>SUM(P435:P436)</f>
        <v>124.07</v>
      </c>
      <c r="Q434" s="429">
        <f>SUM(Q435:Q436)</f>
        <v>639.09</v>
      </c>
    </row>
    <row r="435" spans="1:17" s="428" customFormat="1" ht="22.15" customHeight="1" x14ac:dyDescent="0.25">
      <c r="A435" s="424" t="s">
        <v>378</v>
      </c>
      <c r="B435" s="750"/>
      <c r="C435" s="289"/>
      <c r="D435" s="425"/>
      <c r="E435" s="425"/>
      <c r="F435" s="426"/>
      <c r="G435" s="425"/>
      <c r="H435" s="425"/>
      <c r="I435" s="427"/>
      <c r="J435" s="756">
        <v>40</v>
      </c>
      <c r="K435" s="425">
        <v>0.25</v>
      </c>
      <c r="L435" s="425">
        <v>5.6824000000000003</v>
      </c>
      <c r="M435" s="425">
        <f>J435*L435</f>
        <v>227.29600000000002</v>
      </c>
      <c r="N435" s="426">
        <v>1</v>
      </c>
      <c r="O435" s="425">
        <f t="shared" ref="O435:O438" si="265">ROUND(M435*N435,2)</f>
        <v>227.3</v>
      </c>
      <c r="P435" s="425">
        <f>ROUND(O435*0.2409,2)</f>
        <v>54.76</v>
      </c>
      <c r="Q435" s="427">
        <f>O435+P435</f>
        <v>282.06</v>
      </c>
    </row>
    <row r="436" spans="1:17" s="428" customFormat="1" ht="22.15" customHeight="1" x14ac:dyDescent="0.25">
      <c r="A436" s="424" t="s">
        <v>1263</v>
      </c>
      <c r="B436" s="750"/>
      <c r="C436" s="289"/>
      <c r="D436" s="425"/>
      <c r="E436" s="425"/>
      <c r="F436" s="23"/>
      <c r="G436" s="425"/>
      <c r="H436" s="425"/>
      <c r="I436" s="427"/>
      <c r="J436" s="756">
        <v>40</v>
      </c>
      <c r="K436" s="425">
        <v>0.25</v>
      </c>
      <c r="L436" s="425">
        <v>7.1929999999999996</v>
      </c>
      <c r="M436" s="425">
        <f>J436*L436</f>
        <v>287.71999999999997</v>
      </c>
      <c r="N436" s="426">
        <v>1</v>
      </c>
      <c r="O436" s="425">
        <f t="shared" si="265"/>
        <v>287.72000000000003</v>
      </c>
      <c r="P436" s="425">
        <f>ROUND(O436*0.2409,2)</f>
        <v>69.31</v>
      </c>
      <c r="Q436" s="427">
        <f>O436+P436</f>
        <v>357.03000000000003</v>
      </c>
    </row>
    <row r="437" spans="1:17" s="428" customFormat="1" ht="22.15" customHeight="1" x14ac:dyDescent="0.25">
      <c r="A437" s="419" t="s">
        <v>8</v>
      </c>
      <c r="B437" s="751">
        <f>B438</f>
        <v>0</v>
      </c>
      <c r="C437" s="746">
        <f>C438</f>
        <v>0</v>
      </c>
      <c r="D437" s="421"/>
      <c r="E437" s="421">
        <f>E438</f>
        <v>0</v>
      </c>
      <c r="F437" s="432"/>
      <c r="G437" s="421">
        <f>G438</f>
        <v>0</v>
      </c>
      <c r="H437" s="421">
        <f>H438</f>
        <v>0</v>
      </c>
      <c r="I437" s="429">
        <f>I438</f>
        <v>0</v>
      </c>
      <c r="J437" s="757">
        <f>J438</f>
        <v>40</v>
      </c>
      <c r="K437" s="421">
        <f>K438</f>
        <v>0.25</v>
      </c>
      <c r="L437" s="421"/>
      <c r="M437" s="421">
        <f>M438</f>
        <v>139.06399999999999</v>
      </c>
      <c r="N437" s="432"/>
      <c r="O437" s="421">
        <f>O438</f>
        <v>139.06</v>
      </c>
      <c r="P437" s="421">
        <f>P438</f>
        <v>33.5</v>
      </c>
      <c r="Q437" s="429">
        <f>Q438</f>
        <v>172.56</v>
      </c>
    </row>
    <row r="438" spans="1:17" s="428" customFormat="1" ht="22.15" customHeight="1" x14ac:dyDescent="0.25">
      <c r="A438" s="424" t="s">
        <v>1264</v>
      </c>
      <c r="B438" s="750"/>
      <c r="C438" s="289"/>
      <c r="D438" s="425"/>
      <c r="E438" s="425"/>
      <c r="F438" s="426"/>
      <c r="G438" s="425"/>
      <c r="H438" s="425"/>
      <c r="I438" s="427"/>
      <c r="J438" s="756">
        <v>40</v>
      </c>
      <c r="K438" s="425">
        <v>0.25</v>
      </c>
      <c r="L438" s="425">
        <v>3.4765999999999999</v>
      </c>
      <c r="M438" s="425">
        <f>J438*L438</f>
        <v>139.06399999999999</v>
      </c>
      <c r="N438" s="426">
        <v>1</v>
      </c>
      <c r="O438" s="425">
        <f t="shared" si="265"/>
        <v>139.06</v>
      </c>
      <c r="P438" s="425">
        <f>ROUND(O438*0.2409,2)</f>
        <v>33.5</v>
      </c>
      <c r="Q438" s="427">
        <f>O438+P438</f>
        <v>172.56</v>
      </c>
    </row>
    <row r="439" spans="1:17" s="428" customFormat="1" ht="22.15" customHeight="1" x14ac:dyDescent="0.25">
      <c r="A439" s="416" t="s">
        <v>1265</v>
      </c>
      <c r="B439" s="748">
        <f>B440+B443+B465</f>
        <v>110</v>
      </c>
      <c r="C439" s="744">
        <f>C440+C443+C465</f>
        <v>0.71</v>
      </c>
      <c r="D439" s="417"/>
      <c r="E439" s="417">
        <f>E440+E443+E465</f>
        <v>568.91520000000003</v>
      </c>
      <c r="F439" s="431"/>
      <c r="G439" s="417">
        <f>G440+G443+G465</f>
        <v>284.43</v>
      </c>
      <c r="H439" s="417">
        <f>H440+H443+H465</f>
        <v>68.52</v>
      </c>
      <c r="I439" s="418">
        <f>I440+I443+I465</f>
        <v>352.95</v>
      </c>
      <c r="J439" s="754">
        <f>J440+J443+J465</f>
        <v>794.3</v>
      </c>
      <c r="K439" s="417">
        <f>K440+K443+K465</f>
        <v>5.0100000000000007</v>
      </c>
      <c r="L439" s="417"/>
      <c r="M439" s="417">
        <f>M440+M443+M465</f>
        <v>4118.8680399999994</v>
      </c>
      <c r="N439" s="431"/>
      <c r="O439" s="417">
        <f>O440+O443+O465</f>
        <v>4118.8799999999992</v>
      </c>
      <c r="P439" s="417">
        <f>P440+P443+P465</f>
        <v>992.26</v>
      </c>
      <c r="Q439" s="418">
        <f>Q440+Q443+Q465</f>
        <v>5111.1399999999994</v>
      </c>
    </row>
    <row r="440" spans="1:17" s="428" customFormat="1" ht="22.15" customHeight="1" x14ac:dyDescent="0.25">
      <c r="A440" s="430" t="s">
        <v>11</v>
      </c>
      <c r="B440" s="751">
        <f>SUM(B441:B442)</f>
        <v>0</v>
      </c>
      <c r="C440" s="746">
        <f>SUM(C441:C442)</f>
        <v>0</v>
      </c>
      <c r="D440" s="421"/>
      <c r="E440" s="421">
        <f>SUM(E441:E442)</f>
        <v>0</v>
      </c>
      <c r="F440" s="432"/>
      <c r="G440" s="421">
        <f>SUM(G441:G442)</f>
        <v>0</v>
      </c>
      <c r="H440" s="421">
        <f>SUM(H441:H442)</f>
        <v>0</v>
      </c>
      <c r="I440" s="429">
        <f>SUM(I441:I442)</f>
        <v>0</v>
      </c>
      <c r="J440" s="757">
        <f>SUM(J441:J442)</f>
        <v>31.8</v>
      </c>
      <c r="K440" s="421">
        <f>SUM(K441:K442)</f>
        <v>0.2</v>
      </c>
      <c r="L440" s="421"/>
      <c r="M440" s="421">
        <f>SUM(M441:M442)</f>
        <v>221.80614000000003</v>
      </c>
      <c r="N440" s="432"/>
      <c r="O440" s="421">
        <f>SUM(O441:O442)</f>
        <v>221.81</v>
      </c>
      <c r="P440" s="421">
        <f>SUM(P441:P442)</f>
        <v>53.430000000000007</v>
      </c>
      <c r="Q440" s="429">
        <f>SUM(Q441:Q442)</f>
        <v>275.24</v>
      </c>
    </row>
    <row r="441" spans="1:17" s="428" customFormat="1" ht="22.15" customHeight="1" x14ac:dyDescent="0.25">
      <c r="A441" s="424" t="s">
        <v>1266</v>
      </c>
      <c r="B441" s="750"/>
      <c r="C441" s="289"/>
      <c r="D441" s="425"/>
      <c r="E441" s="425"/>
      <c r="F441" s="426"/>
      <c r="G441" s="425"/>
      <c r="H441" s="425"/>
      <c r="I441" s="427"/>
      <c r="J441" s="756">
        <v>15.8</v>
      </c>
      <c r="K441" s="425">
        <v>0.1</v>
      </c>
      <c r="L441" s="425">
        <v>6.8333000000000004</v>
      </c>
      <c r="M441" s="425">
        <f>J441*L441</f>
        <v>107.96614000000001</v>
      </c>
      <c r="N441" s="426">
        <v>1</v>
      </c>
      <c r="O441" s="425">
        <f t="shared" ref="O441:O442" si="266">ROUND(M441*N441,2)</f>
        <v>107.97</v>
      </c>
      <c r="P441" s="425">
        <f>ROUND(O441*0.2409,2)</f>
        <v>26.01</v>
      </c>
      <c r="Q441" s="427">
        <f>O441+P441</f>
        <v>133.97999999999999</v>
      </c>
    </row>
    <row r="442" spans="1:17" s="428" customFormat="1" ht="22.15" customHeight="1" x14ac:dyDescent="0.25">
      <c r="A442" s="424" t="s">
        <v>1267</v>
      </c>
      <c r="B442" s="750"/>
      <c r="C442" s="289"/>
      <c r="D442" s="425"/>
      <c r="E442" s="425"/>
      <c r="F442" s="426"/>
      <c r="G442" s="425"/>
      <c r="H442" s="425"/>
      <c r="I442" s="427"/>
      <c r="J442" s="756">
        <v>16</v>
      </c>
      <c r="K442" s="425">
        <v>0.1</v>
      </c>
      <c r="L442" s="425">
        <v>7.1150000000000002</v>
      </c>
      <c r="M442" s="425">
        <f>J442*L442</f>
        <v>113.84</v>
      </c>
      <c r="N442" s="426">
        <v>1</v>
      </c>
      <c r="O442" s="425">
        <f t="shared" si="266"/>
        <v>113.84</v>
      </c>
      <c r="P442" s="425">
        <f>ROUND(O442*0.2409,2)</f>
        <v>27.42</v>
      </c>
      <c r="Q442" s="427">
        <f>O442+P442</f>
        <v>141.26</v>
      </c>
    </row>
    <row r="443" spans="1:17" s="428" customFormat="1" ht="22.15" customHeight="1" x14ac:dyDescent="0.25">
      <c r="A443" s="430" t="s">
        <v>9</v>
      </c>
      <c r="B443" s="751">
        <f>SUM(B444:B464)</f>
        <v>94</v>
      </c>
      <c r="C443" s="746">
        <f>SUM(C444:C464)</f>
        <v>0.61</v>
      </c>
      <c r="D443" s="421"/>
      <c r="E443" s="421">
        <f>SUM(E444:E464)</f>
        <v>513.28960000000006</v>
      </c>
      <c r="F443" s="432"/>
      <c r="G443" s="421">
        <f>SUM(G444:G464)</f>
        <v>256.62</v>
      </c>
      <c r="H443" s="421">
        <f>SUM(H444:H464)</f>
        <v>61.819999999999993</v>
      </c>
      <c r="I443" s="429">
        <f>SUM(I444:I464)</f>
        <v>318.44</v>
      </c>
      <c r="J443" s="757">
        <f>SUM(J444:J464)</f>
        <v>651.5</v>
      </c>
      <c r="K443" s="421">
        <f>SUM(K444:K464)</f>
        <v>4.1100000000000003</v>
      </c>
      <c r="L443" s="421"/>
      <c r="M443" s="421">
        <f>SUM(M444:M464)</f>
        <v>3511.1592999999989</v>
      </c>
      <c r="N443" s="432"/>
      <c r="O443" s="421">
        <f>SUM(O444:O464)</f>
        <v>3511.1699999999992</v>
      </c>
      <c r="P443" s="421">
        <f>SUM(P444:P464)</f>
        <v>845.86999999999989</v>
      </c>
      <c r="Q443" s="429">
        <f>SUM(Q444:Q464)</f>
        <v>4357.04</v>
      </c>
    </row>
    <row r="444" spans="1:17" s="428" customFormat="1" ht="22.15" customHeight="1" x14ac:dyDescent="0.25">
      <c r="A444" s="424" t="s">
        <v>378</v>
      </c>
      <c r="B444" s="750"/>
      <c r="C444" s="289"/>
      <c r="D444" s="425"/>
      <c r="E444" s="425"/>
      <c r="F444" s="426"/>
      <c r="G444" s="425"/>
      <c r="H444" s="425"/>
      <c r="I444" s="427"/>
      <c r="J444" s="756">
        <v>52</v>
      </c>
      <c r="K444" s="425">
        <v>0.33</v>
      </c>
      <c r="L444" s="425">
        <v>5.1189999999999998</v>
      </c>
      <c r="M444" s="425">
        <f>J444*L444</f>
        <v>266.18799999999999</v>
      </c>
      <c r="N444" s="426">
        <v>1</v>
      </c>
      <c r="O444" s="425">
        <f t="shared" ref="O444:O466" si="267">ROUND(M444*N444,2)</f>
        <v>266.19</v>
      </c>
      <c r="P444" s="425">
        <f t="shared" ref="P444:P464" si="268">ROUND(O444*0.2409,2)</f>
        <v>64.13</v>
      </c>
      <c r="Q444" s="427">
        <f t="shared" ref="Q444:Q464" si="269">O444+P444</f>
        <v>330.32</v>
      </c>
    </row>
    <row r="445" spans="1:17" s="428" customFormat="1" ht="22.15" customHeight="1" x14ac:dyDescent="0.25">
      <c r="A445" s="424" t="s">
        <v>378</v>
      </c>
      <c r="B445" s="750"/>
      <c r="C445" s="289"/>
      <c r="D445" s="425"/>
      <c r="E445" s="425"/>
      <c r="F445" s="426"/>
      <c r="G445" s="425"/>
      <c r="H445" s="425"/>
      <c r="I445" s="427"/>
      <c r="J445" s="756">
        <v>39.5</v>
      </c>
      <c r="K445" s="425">
        <v>0.25</v>
      </c>
      <c r="L445" s="425">
        <v>5.1189999999999998</v>
      </c>
      <c r="M445" s="425">
        <f t="shared" ref="M445:M464" si="270">J445*L445</f>
        <v>202.20049999999998</v>
      </c>
      <c r="N445" s="426">
        <v>1</v>
      </c>
      <c r="O445" s="425">
        <f t="shared" si="267"/>
        <v>202.2</v>
      </c>
      <c r="P445" s="425">
        <f t="shared" si="268"/>
        <v>48.71</v>
      </c>
      <c r="Q445" s="427">
        <f t="shared" si="269"/>
        <v>250.91</v>
      </c>
    </row>
    <row r="446" spans="1:17" s="428" customFormat="1" ht="22.15" customHeight="1" x14ac:dyDescent="0.25">
      <c r="A446" s="424" t="s">
        <v>378</v>
      </c>
      <c r="B446" s="750"/>
      <c r="C446" s="289"/>
      <c r="D446" s="425"/>
      <c r="E446" s="425"/>
      <c r="F446" s="426"/>
      <c r="G446" s="425"/>
      <c r="H446" s="425"/>
      <c r="I446" s="427"/>
      <c r="J446" s="756">
        <v>18</v>
      </c>
      <c r="K446" s="425">
        <v>0.11</v>
      </c>
      <c r="L446" s="425">
        <v>5.1189999999999998</v>
      </c>
      <c r="M446" s="425">
        <f t="shared" si="270"/>
        <v>92.141999999999996</v>
      </c>
      <c r="N446" s="426">
        <v>1</v>
      </c>
      <c r="O446" s="425">
        <f t="shared" si="267"/>
        <v>92.14</v>
      </c>
      <c r="P446" s="425">
        <f t="shared" si="268"/>
        <v>22.2</v>
      </c>
      <c r="Q446" s="427">
        <f t="shared" si="269"/>
        <v>114.34</v>
      </c>
    </row>
    <row r="447" spans="1:17" s="428" customFormat="1" ht="22.15" customHeight="1" x14ac:dyDescent="0.25">
      <c r="A447" s="424" t="s">
        <v>692</v>
      </c>
      <c r="B447" s="750"/>
      <c r="C447" s="289"/>
      <c r="D447" s="425"/>
      <c r="E447" s="425"/>
      <c r="F447" s="426"/>
      <c r="G447" s="425"/>
      <c r="H447" s="425"/>
      <c r="I447" s="427"/>
      <c r="J447" s="756">
        <v>18</v>
      </c>
      <c r="K447" s="425">
        <v>0.11</v>
      </c>
      <c r="L447" s="425">
        <v>5.1189999999999998</v>
      </c>
      <c r="M447" s="425">
        <f t="shared" si="270"/>
        <v>92.141999999999996</v>
      </c>
      <c r="N447" s="426">
        <v>1</v>
      </c>
      <c r="O447" s="425">
        <f t="shared" si="267"/>
        <v>92.14</v>
      </c>
      <c r="P447" s="425">
        <f t="shared" si="268"/>
        <v>22.2</v>
      </c>
      <c r="Q447" s="427">
        <f t="shared" si="269"/>
        <v>114.34</v>
      </c>
    </row>
    <row r="448" spans="1:17" s="428" customFormat="1" ht="22.15" customHeight="1" x14ac:dyDescent="0.25">
      <c r="A448" s="424" t="s">
        <v>692</v>
      </c>
      <c r="B448" s="750"/>
      <c r="C448" s="289"/>
      <c r="D448" s="425"/>
      <c r="E448" s="425"/>
      <c r="F448" s="426"/>
      <c r="G448" s="425"/>
      <c r="H448" s="425"/>
      <c r="I448" s="427"/>
      <c r="J448" s="756">
        <v>60</v>
      </c>
      <c r="K448" s="425">
        <v>0.38</v>
      </c>
      <c r="L448" s="425">
        <v>5.1189999999999998</v>
      </c>
      <c r="M448" s="425">
        <f t="shared" si="270"/>
        <v>307.14</v>
      </c>
      <c r="N448" s="426">
        <v>1</v>
      </c>
      <c r="O448" s="425">
        <f t="shared" si="267"/>
        <v>307.14</v>
      </c>
      <c r="P448" s="425">
        <f t="shared" si="268"/>
        <v>73.989999999999995</v>
      </c>
      <c r="Q448" s="427">
        <f t="shared" si="269"/>
        <v>381.13</v>
      </c>
    </row>
    <row r="449" spans="1:17" s="428" customFormat="1" ht="22.15" customHeight="1" x14ac:dyDescent="0.25">
      <c r="A449" s="424" t="s">
        <v>692</v>
      </c>
      <c r="B449" s="750">
        <v>12</v>
      </c>
      <c r="C449" s="289">
        <v>0.08</v>
      </c>
      <c r="D449" s="425">
        <v>5.1189999999999998</v>
      </c>
      <c r="E449" s="425">
        <f t="shared" ref="E449:E464" si="271">B449*D449</f>
        <v>61.427999999999997</v>
      </c>
      <c r="F449" s="426">
        <v>0.5</v>
      </c>
      <c r="G449" s="425">
        <f t="shared" ref="G449:G466" si="272">ROUND(E449*F449,2)</f>
        <v>30.71</v>
      </c>
      <c r="H449" s="425">
        <f t="shared" ref="H449:H464" si="273">ROUND(G449*0.2409,2)</f>
        <v>7.4</v>
      </c>
      <c r="I449" s="427">
        <f t="shared" ref="I449:I464" si="274">G449+H449</f>
        <v>38.11</v>
      </c>
      <c r="J449" s="756">
        <v>72</v>
      </c>
      <c r="K449" s="425">
        <v>0.45</v>
      </c>
      <c r="L449" s="425">
        <v>5.1189999999999998</v>
      </c>
      <c r="M449" s="425">
        <f t="shared" si="270"/>
        <v>368.56799999999998</v>
      </c>
      <c r="N449" s="426">
        <v>1</v>
      </c>
      <c r="O449" s="425">
        <f t="shared" si="267"/>
        <v>368.57</v>
      </c>
      <c r="P449" s="425">
        <f t="shared" si="268"/>
        <v>88.79</v>
      </c>
      <c r="Q449" s="427">
        <f t="shared" si="269"/>
        <v>457.36</v>
      </c>
    </row>
    <row r="450" spans="1:17" s="428" customFormat="1" ht="22.15" customHeight="1" x14ac:dyDescent="0.25">
      <c r="A450" s="424" t="s">
        <v>692</v>
      </c>
      <c r="B450" s="750"/>
      <c r="C450" s="289"/>
      <c r="D450" s="425"/>
      <c r="E450" s="425"/>
      <c r="F450" s="426"/>
      <c r="G450" s="425"/>
      <c r="H450" s="425"/>
      <c r="I450" s="427"/>
      <c r="J450" s="756">
        <v>12</v>
      </c>
      <c r="K450" s="425">
        <v>0.08</v>
      </c>
      <c r="L450" s="425">
        <v>5.1189999999999998</v>
      </c>
      <c r="M450" s="425">
        <f t="shared" si="270"/>
        <v>61.427999999999997</v>
      </c>
      <c r="N450" s="426">
        <v>1</v>
      </c>
      <c r="O450" s="425">
        <f t="shared" si="267"/>
        <v>61.43</v>
      </c>
      <c r="P450" s="425">
        <f t="shared" si="268"/>
        <v>14.8</v>
      </c>
      <c r="Q450" s="427">
        <f t="shared" si="269"/>
        <v>76.23</v>
      </c>
    </row>
    <row r="451" spans="1:17" s="428" customFormat="1" ht="22.15" customHeight="1" x14ac:dyDescent="0.25">
      <c r="A451" s="424" t="s">
        <v>692</v>
      </c>
      <c r="B451" s="750"/>
      <c r="C451" s="289"/>
      <c r="D451" s="425"/>
      <c r="E451" s="425"/>
      <c r="F451" s="426"/>
      <c r="G451" s="425"/>
      <c r="H451" s="425"/>
      <c r="I451" s="427"/>
      <c r="J451" s="756">
        <v>12</v>
      </c>
      <c r="K451" s="425">
        <v>0.08</v>
      </c>
      <c r="L451" s="425">
        <v>5.1189999999999998</v>
      </c>
      <c r="M451" s="425">
        <f t="shared" si="270"/>
        <v>61.427999999999997</v>
      </c>
      <c r="N451" s="426">
        <v>1</v>
      </c>
      <c r="O451" s="425">
        <f t="shared" si="267"/>
        <v>61.43</v>
      </c>
      <c r="P451" s="425">
        <f t="shared" si="268"/>
        <v>14.8</v>
      </c>
      <c r="Q451" s="427">
        <f t="shared" si="269"/>
        <v>76.23</v>
      </c>
    </row>
    <row r="452" spans="1:17" s="428" customFormat="1" ht="22.15" customHeight="1" x14ac:dyDescent="0.25">
      <c r="A452" s="424" t="s">
        <v>217</v>
      </c>
      <c r="B452" s="750">
        <v>11</v>
      </c>
      <c r="C452" s="289">
        <v>7.0000000000000007E-2</v>
      </c>
      <c r="D452" s="425">
        <v>5.2988</v>
      </c>
      <c r="E452" s="425">
        <f t="shared" si="271"/>
        <v>58.286799999999999</v>
      </c>
      <c r="F452" s="426">
        <v>0.5</v>
      </c>
      <c r="G452" s="425">
        <f t="shared" si="272"/>
        <v>29.14</v>
      </c>
      <c r="H452" s="425">
        <f t="shared" si="273"/>
        <v>7.02</v>
      </c>
      <c r="I452" s="427">
        <f t="shared" si="274"/>
        <v>36.159999999999997</v>
      </c>
      <c r="J452" s="756"/>
      <c r="K452" s="425"/>
      <c r="L452" s="425"/>
      <c r="M452" s="425"/>
      <c r="N452" s="426"/>
      <c r="O452" s="425"/>
      <c r="P452" s="425"/>
      <c r="Q452" s="427"/>
    </row>
    <row r="453" spans="1:17" s="428" customFormat="1" ht="22.15" customHeight="1" x14ac:dyDescent="0.25">
      <c r="A453" s="424" t="s">
        <v>217</v>
      </c>
      <c r="B453" s="750"/>
      <c r="C453" s="289"/>
      <c r="D453" s="425"/>
      <c r="E453" s="425"/>
      <c r="F453" s="426"/>
      <c r="G453" s="425"/>
      <c r="H453" s="425"/>
      <c r="I453" s="427"/>
      <c r="J453" s="756">
        <v>55</v>
      </c>
      <c r="K453" s="425">
        <v>0.35</v>
      </c>
      <c r="L453" s="425">
        <v>5.2988</v>
      </c>
      <c r="M453" s="425">
        <f t="shared" si="270"/>
        <v>291.43399999999997</v>
      </c>
      <c r="N453" s="426">
        <v>1</v>
      </c>
      <c r="O453" s="425">
        <f t="shared" si="267"/>
        <v>291.43</v>
      </c>
      <c r="P453" s="425">
        <f t="shared" si="268"/>
        <v>70.209999999999994</v>
      </c>
      <c r="Q453" s="427">
        <f t="shared" si="269"/>
        <v>361.64</v>
      </c>
    </row>
    <row r="454" spans="1:17" s="428" customFormat="1" ht="22.15" customHeight="1" x14ac:dyDescent="0.25">
      <c r="A454" s="424" t="s">
        <v>217</v>
      </c>
      <c r="B454" s="750"/>
      <c r="C454" s="289"/>
      <c r="D454" s="425"/>
      <c r="E454" s="425"/>
      <c r="F454" s="426"/>
      <c r="G454" s="425"/>
      <c r="H454" s="425"/>
      <c r="I454" s="427"/>
      <c r="J454" s="756">
        <v>22</v>
      </c>
      <c r="K454" s="425">
        <v>0.14000000000000001</v>
      </c>
      <c r="L454" s="425">
        <v>5.2988</v>
      </c>
      <c r="M454" s="425">
        <f t="shared" si="270"/>
        <v>116.5736</v>
      </c>
      <c r="N454" s="426">
        <v>1</v>
      </c>
      <c r="O454" s="425">
        <f t="shared" si="267"/>
        <v>116.57</v>
      </c>
      <c r="P454" s="425">
        <f t="shared" si="268"/>
        <v>28.08</v>
      </c>
      <c r="Q454" s="427">
        <f t="shared" si="269"/>
        <v>144.64999999999998</v>
      </c>
    </row>
    <row r="455" spans="1:17" s="428" customFormat="1" ht="22.15" customHeight="1" x14ac:dyDescent="0.25">
      <c r="A455" s="424" t="s">
        <v>217</v>
      </c>
      <c r="B455" s="750">
        <v>12</v>
      </c>
      <c r="C455" s="289">
        <v>0.08</v>
      </c>
      <c r="D455" s="425">
        <v>5.2988</v>
      </c>
      <c r="E455" s="425">
        <f t="shared" si="271"/>
        <v>63.585599999999999</v>
      </c>
      <c r="F455" s="426">
        <v>0.5</v>
      </c>
      <c r="G455" s="425">
        <f t="shared" si="272"/>
        <v>31.79</v>
      </c>
      <c r="H455" s="425">
        <f t="shared" si="273"/>
        <v>7.66</v>
      </c>
      <c r="I455" s="427">
        <f t="shared" si="274"/>
        <v>39.450000000000003</v>
      </c>
      <c r="J455" s="756">
        <v>12</v>
      </c>
      <c r="K455" s="425">
        <v>0.08</v>
      </c>
      <c r="L455" s="425">
        <v>5.2988</v>
      </c>
      <c r="M455" s="425">
        <f t="shared" si="270"/>
        <v>63.585599999999999</v>
      </c>
      <c r="N455" s="426">
        <v>1</v>
      </c>
      <c r="O455" s="425">
        <f t="shared" si="267"/>
        <v>63.59</v>
      </c>
      <c r="P455" s="425">
        <f t="shared" si="268"/>
        <v>15.32</v>
      </c>
      <c r="Q455" s="427">
        <f t="shared" si="269"/>
        <v>78.91</v>
      </c>
    </row>
    <row r="456" spans="1:17" s="428" customFormat="1" ht="22.15" customHeight="1" x14ac:dyDescent="0.25">
      <c r="A456" s="424" t="s">
        <v>217</v>
      </c>
      <c r="B456" s="750">
        <v>12</v>
      </c>
      <c r="C456" s="289">
        <v>0.08</v>
      </c>
      <c r="D456" s="425">
        <v>5.2988</v>
      </c>
      <c r="E456" s="425">
        <f t="shared" si="271"/>
        <v>63.585599999999999</v>
      </c>
      <c r="F456" s="426">
        <v>0.5</v>
      </c>
      <c r="G456" s="425">
        <f t="shared" si="272"/>
        <v>31.79</v>
      </c>
      <c r="H456" s="425">
        <f t="shared" si="273"/>
        <v>7.66</v>
      </c>
      <c r="I456" s="427">
        <f t="shared" si="274"/>
        <v>39.450000000000003</v>
      </c>
      <c r="J456" s="756">
        <v>49</v>
      </c>
      <c r="K456" s="425">
        <v>0.31</v>
      </c>
      <c r="L456" s="425">
        <v>5.2988</v>
      </c>
      <c r="M456" s="425">
        <f t="shared" si="270"/>
        <v>259.64120000000003</v>
      </c>
      <c r="N456" s="426">
        <v>1</v>
      </c>
      <c r="O456" s="425">
        <f t="shared" si="267"/>
        <v>259.64</v>
      </c>
      <c r="P456" s="425">
        <f t="shared" si="268"/>
        <v>62.55</v>
      </c>
      <c r="Q456" s="427">
        <f t="shared" si="269"/>
        <v>322.19</v>
      </c>
    </row>
    <row r="457" spans="1:17" s="428" customFormat="1" ht="22.15" customHeight="1" x14ac:dyDescent="0.25">
      <c r="A457" s="424" t="s">
        <v>217</v>
      </c>
      <c r="B457" s="750">
        <v>13</v>
      </c>
      <c r="C457" s="289">
        <v>0.08</v>
      </c>
      <c r="D457" s="425">
        <v>5.2988</v>
      </c>
      <c r="E457" s="425">
        <f t="shared" si="271"/>
        <v>68.884399999999999</v>
      </c>
      <c r="F457" s="426">
        <v>0.5</v>
      </c>
      <c r="G457" s="425">
        <f t="shared" si="272"/>
        <v>34.44</v>
      </c>
      <c r="H457" s="425">
        <f t="shared" si="273"/>
        <v>8.3000000000000007</v>
      </c>
      <c r="I457" s="427">
        <f t="shared" si="274"/>
        <v>42.739999999999995</v>
      </c>
      <c r="J457" s="756">
        <v>24</v>
      </c>
      <c r="K457" s="425">
        <v>0.15</v>
      </c>
      <c r="L457" s="425">
        <v>5.2988</v>
      </c>
      <c r="M457" s="425">
        <f t="shared" si="270"/>
        <v>127.1712</v>
      </c>
      <c r="N457" s="426">
        <v>1</v>
      </c>
      <c r="O457" s="425">
        <f t="shared" si="267"/>
        <v>127.17</v>
      </c>
      <c r="P457" s="425">
        <f t="shared" si="268"/>
        <v>30.64</v>
      </c>
      <c r="Q457" s="427">
        <f t="shared" si="269"/>
        <v>157.81</v>
      </c>
    </row>
    <row r="458" spans="1:17" s="428" customFormat="1" ht="22.15" customHeight="1" x14ac:dyDescent="0.25">
      <c r="A458" s="424" t="s">
        <v>378</v>
      </c>
      <c r="B458" s="750">
        <v>10</v>
      </c>
      <c r="C458" s="289">
        <v>0.06</v>
      </c>
      <c r="D458" s="425">
        <v>5.6824000000000003</v>
      </c>
      <c r="E458" s="425">
        <f t="shared" si="271"/>
        <v>56.824000000000005</v>
      </c>
      <c r="F458" s="426">
        <v>0.5</v>
      </c>
      <c r="G458" s="425">
        <f t="shared" si="272"/>
        <v>28.41</v>
      </c>
      <c r="H458" s="425">
        <f t="shared" si="273"/>
        <v>6.84</v>
      </c>
      <c r="I458" s="427">
        <f t="shared" si="274"/>
        <v>35.25</v>
      </c>
      <c r="J458" s="756">
        <v>34</v>
      </c>
      <c r="K458" s="425">
        <v>0.21</v>
      </c>
      <c r="L458" s="425">
        <v>5.6824000000000003</v>
      </c>
      <c r="M458" s="425">
        <f t="shared" si="270"/>
        <v>193.20160000000001</v>
      </c>
      <c r="N458" s="426">
        <v>1</v>
      </c>
      <c r="O458" s="425">
        <f t="shared" si="267"/>
        <v>193.2</v>
      </c>
      <c r="P458" s="425">
        <f t="shared" si="268"/>
        <v>46.54</v>
      </c>
      <c r="Q458" s="427">
        <f t="shared" si="269"/>
        <v>239.73999999999998</v>
      </c>
    </row>
    <row r="459" spans="1:17" s="428" customFormat="1" ht="22.15" customHeight="1" x14ac:dyDescent="0.25">
      <c r="A459" s="424" t="s">
        <v>217</v>
      </c>
      <c r="B459" s="750"/>
      <c r="C459" s="289"/>
      <c r="D459" s="425"/>
      <c r="E459" s="425"/>
      <c r="F459" s="426"/>
      <c r="G459" s="425"/>
      <c r="H459" s="425"/>
      <c r="I459" s="427"/>
      <c r="J459" s="756">
        <v>17</v>
      </c>
      <c r="K459" s="425">
        <v>0.11</v>
      </c>
      <c r="L459" s="425">
        <v>5.8623000000000003</v>
      </c>
      <c r="M459" s="425">
        <f t="shared" si="270"/>
        <v>99.659100000000009</v>
      </c>
      <c r="N459" s="426">
        <v>1</v>
      </c>
      <c r="O459" s="425">
        <f t="shared" si="267"/>
        <v>99.66</v>
      </c>
      <c r="P459" s="425">
        <f t="shared" si="268"/>
        <v>24.01</v>
      </c>
      <c r="Q459" s="427">
        <f t="shared" si="269"/>
        <v>123.67</v>
      </c>
    </row>
    <row r="460" spans="1:17" s="428" customFormat="1" ht="22.15" customHeight="1" x14ac:dyDescent="0.25">
      <c r="A460" s="424" t="s">
        <v>217</v>
      </c>
      <c r="B460" s="750"/>
      <c r="C460" s="289"/>
      <c r="D460" s="425"/>
      <c r="E460" s="425"/>
      <c r="F460" s="426"/>
      <c r="G460" s="425"/>
      <c r="H460" s="425"/>
      <c r="I460" s="427"/>
      <c r="J460" s="756">
        <v>21</v>
      </c>
      <c r="K460" s="425">
        <v>0.13</v>
      </c>
      <c r="L460" s="425">
        <v>5.8623000000000003</v>
      </c>
      <c r="M460" s="425">
        <f t="shared" si="270"/>
        <v>123.1083</v>
      </c>
      <c r="N460" s="426">
        <v>1</v>
      </c>
      <c r="O460" s="425">
        <f t="shared" si="267"/>
        <v>123.11</v>
      </c>
      <c r="P460" s="425">
        <f t="shared" si="268"/>
        <v>29.66</v>
      </c>
      <c r="Q460" s="427">
        <f t="shared" si="269"/>
        <v>152.77000000000001</v>
      </c>
    </row>
    <row r="461" spans="1:17" s="428" customFormat="1" ht="22.15" customHeight="1" x14ac:dyDescent="0.25">
      <c r="A461" s="424" t="s">
        <v>217</v>
      </c>
      <c r="B461" s="750"/>
      <c r="C461" s="289"/>
      <c r="D461" s="425"/>
      <c r="E461" s="425"/>
      <c r="F461" s="426"/>
      <c r="G461" s="425"/>
      <c r="H461" s="425"/>
      <c r="I461" s="427"/>
      <c r="J461" s="756">
        <v>50</v>
      </c>
      <c r="K461" s="425">
        <v>0.31</v>
      </c>
      <c r="L461" s="425">
        <v>5.8623000000000003</v>
      </c>
      <c r="M461" s="425">
        <f t="shared" si="270"/>
        <v>293.11500000000001</v>
      </c>
      <c r="N461" s="426">
        <v>1</v>
      </c>
      <c r="O461" s="425">
        <f t="shared" si="267"/>
        <v>293.12</v>
      </c>
      <c r="P461" s="425">
        <f t="shared" si="268"/>
        <v>70.61</v>
      </c>
      <c r="Q461" s="427">
        <f t="shared" si="269"/>
        <v>363.73</v>
      </c>
    </row>
    <row r="462" spans="1:17" s="428" customFormat="1" ht="22.15" customHeight="1" x14ac:dyDescent="0.25">
      <c r="A462" s="424" t="s">
        <v>217</v>
      </c>
      <c r="B462" s="750">
        <v>12</v>
      </c>
      <c r="C462" s="289">
        <v>0.08</v>
      </c>
      <c r="D462" s="425">
        <v>5.8623000000000003</v>
      </c>
      <c r="E462" s="425">
        <f t="shared" si="271"/>
        <v>70.3476</v>
      </c>
      <c r="F462" s="426">
        <v>0.5</v>
      </c>
      <c r="G462" s="425">
        <f t="shared" si="272"/>
        <v>35.17</v>
      </c>
      <c r="H462" s="425">
        <f t="shared" si="273"/>
        <v>8.4700000000000006</v>
      </c>
      <c r="I462" s="427">
        <f t="shared" si="274"/>
        <v>43.64</v>
      </c>
      <c r="J462" s="756">
        <v>36</v>
      </c>
      <c r="K462" s="425">
        <v>0.23</v>
      </c>
      <c r="L462" s="425">
        <v>5.8623000000000003</v>
      </c>
      <c r="M462" s="425">
        <f t="shared" si="270"/>
        <v>211.0428</v>
      </c>
      <c r="N462" s="426">
        <v>1</v>
      </c>
      <c r="O462" s="425">
        <f t="shared" si="267"/>
        <v>211.04</v>
      </c>
      <c r="P462" s="425">
        <f t="shared" si="268"/>
        <v>50.84</v>
      </c>
      <c r="Q462" s="427">
        <f t="shared" si="269"/>
        <v>261.88</v>
      </c>
    </row>
    <row r="463" spans="1:17" s="428" customFormat="1" ht="22.15" customHeight="1" x14ac:dyDescent="0.25">
      <c r="A463" s="424" t="s">
        <v>217</v>
      </c>
      <c r="B463" s="750"/>
      <c r="C463" s="289"/>
      <c r="D463" s="425"/>
      <c r="E463" s="425"/>
      <c r="F463" s="426"/>
      <c r="G463" s="425"/>
      <c r="H463" s="425"/>
      <c r="I463" s="427"/>
      <c r="J463" s="756">
        <v>37</v>
      </c>
      <c r="K463" s="425">
        <v>0.23</v>
      </c>
      <c r="L463" s="425">
        <v>5.8623000000000003</v>
      </c>
      <c r="M463" s="425">
        <f t="shared" si="270"/>
        <v>216.9051</v>
      </c>
      <c r="N463" s="426">
        <v>1</v>
      </c>
      <c r="O463" s="425">
        <f t="shared" si="267"/>
        <v>216.91</v>
      </c>
      <c r="P463" s="425">
        <f t="shared" si="268"/>
        <v>52.25</v>
      </c>
      <c r="Q463" s="427">
        <f t="shared" si="269"/>
        <v>269.15999999999997</v>
      </c>
    </row>
    <row r="464" spans="1:17" s="428" customFormat="1" ht="22.15" customHeight="1" x14ac:dyDescent="0.25">
      <c r="A464" s="424" t="s">
        <v>217</v>
      </c>
      <c r="B464" s="750">
        <v>12</v>
      </c>
      <c r="C464" s="289">
        <v>0.08</v>
      </c>
      <c r="D464" s="425">
        <v>5.8623000000000003</v>
      </c>
      <c r="E464" s="425">
        <f t="shared" si="271"/>
        <v>70.3476</v>
      </c>
      <c r="F464" s="426">
        <v>0.5</v>
      </c>
      <c r="G464" s="425">
        <f t="shared" si="272"/>
        <v>35.17</v>
      </c>
      <c r="H464" s="425">
        <f t="shared" si="273"/>
        <v>8.4700000000000006</v>
      </c>
      <c r="I464" s="427">
        <f t="shared" si="274"/>
        <v>43.64</v>
      </c>
      <c r="J464" s="756">
        <v>11</v>
      </c>
      <c r="K464" s="425">
        <v>7.0000000000000007E-2</v>
      </c>
      <c r="L464" s="425">
        <v>5.8623000000000003</v>
      </c>
      <c r="M464" s="425">
        <f t="shared" si="270"/>
        <v>64.485300000000009</v>
      </c>
      <c r="N464" s="426">
        <v>1</v>
      </c>
      <c r="O464" s="425">
        <f t="shared" si="267"/>
        <v>64.489999999999995</v>
      </c>
      <c r="P464" s="425">
        <f t="shared" si="268"/>
        <v>15.54</v>
      </c>
      <c r="Q464" s="427">
        <f t="shared" si="269"/>
        <v>80.03</v>
      </c>
    </row>
    <row r="465" spans="1:17" s="428" customFormat="1" ht="22.15" customHeight="1" x14ac:dyDescent="0.25">
      <c r="A465" s="430" t="s">
        <v>8</v>
      </c>
      <c r="B465" s="751">
        <f>B466</f>
        <v>16</v>
      </c>
      <c r="C465" s="746">
        <f>C466</f>
        <v>0.1</v>
      </c>
      <c r="D465" s="421"/>
      <c r="E465" s="421">
        <f>E466</f>
        <v>55.625599999999999</v>
      </c>
      <c r="F465" s="432"/>
      <c r="G465" s="421">
        <f>G466</f>
        <v>27.81</v>
      </c>
      <c r="H465" s="421">
        <f>H466</f>
        <v>6.7</v>
      </c>
      <c r="I465" s="429">
        <f>I466</f>
        <v>34.51</v>
      </c>
      <c r="J465" s="757">
        <f>J466</f>
        <v>111</v>
      </c>
      <c r="K465" s="421">
        <f>K466</f>
        <v>0.7</v>
      </c>
      <c r="L465" s="421"/>
      <c r="M465" s="421">
        <f>M466</f>
        <v>385.90260000000001</v>
      </c>
      <c r="N465" s="432"/>
      <c r="O465" s="421">
        <f>O466</f>
        <v>385.9</v>
      </c>
      <c r="P465" s="421">
        <f>P466</f>
        <v>92.96</v>
      </c>
      <c r="Q465" s="429">
        <f>Q466</f>
        <v>478.85999999999996</v>
      </c>
    </row>
    <row r="466" spans="1:17" s="428" customFormat="1" ht="22.15" customHeight="1" x14ac:dyDescent="0.25">
      <c r="A466" s="424" t="s">
        <v>1264</v>
      </c>
      <c r="B466" s="750">
        <v>16</v>
      </c>
      <c r="C466" s="289">
        <v>0.1</v>
      </c>
      <c r="D466" s="425">
        <v>3.4765999999999999</v>
      </c>
      <c r="E466" s="425">
        <f>B466*D466</f>
        <v>55.625599999999999</v>
      </c>
      <c r="F466" s="426">
        <v>0.5</v>
      </c>
      <c r="G466" s="425">
        <f t="shared" si="272"/>
        <v>27.81</v>
      </c>
      <c r="H466" s="425">
        <f>ROUND(G466*0.2409,2)</f>
        <v>6.7</v>
      </c>
      <c r="I466" s="427">
        <f>G466+H466</f>
        <v>34.51</v>
      </c>
      <c r="J466" s="756">
        <v>111</v>
      </c>
      <c r="K466" s="425">
        <v>0.7</v>
      </c>
      <c r="L466" s="425">
        <v>3.4765999999999999</v>
      </c>
      <c r="M466" s="425">
        <f>J466*L466</f>
        <v>385.90260000000001</v>
      </c>
      <c r="N466" s="426">
        <v>1</v>
      </c>
      <c r="O466" s="425">
        <f t="shared" si="267"/>
        <v>385.9</v>
      </c>
      <c r="P466" s="425">
        <f>ROUND(O466*0.2409,2)</f>
        <v>92.96</v>
      </c>
      <c r="Q466" s="427">
        <f>O466+P466</f>
        <v>478.85999999999996</v>
      </c>
    </row>
    <row r="467" spans="1:17" s="428" customFormat="1" ht="22.15" customHeight="1" x14ac:dyDescent="0.25">
      <c r="A467" s="416" t="s">
        <v>1268</v>
      </c>
      <c r="B467" s="748">
        <f>B468+B495+B517</f>
        <v>966.5</v>
      </c>
      <c r="C467" s="744">
        <f>C468+C495+C517</f>
        <v>6.06</v>
      </c>
      <c r="D467" s="417"/>
      <c r="E467" s="417">
        <f>E468+E495+E517</f>
        <v>6086.8382499999998</v>
      </c>
      <c r="F467" s="431"/>
      <c r="G467" s="417">
        <f>G468+G495+G517</f>
        <v>1826.0899999999997</v>
      </c>
      <c r="H467" s="417">
        <f>H468+H495+H517</f>
        <v>439.8900000000001</v>
      </c>
      <c r="I467" s="418">
        <f>I468+I495+I517</f>
        <v>2265.9800000000005</v>
      </c>
      <c r="J467" s="754">
        <f>J468+J495+J517</f>
        <v>2605</v>
      </c>
      <c r="K467" s="417">
        <f>K468+K495+K517</f>
        <v>16.350000000000001</v>
      </c>
      <c r="L467" s="417"/>
      <c r="M467" s="417">
        <f>M468+M495+M517</f>
        <v>16450.146000000001</v>
      </c>
      <c r="N467" s="431"/>
      <c r="O467" s="417">
        <f>O468+O495+O517</f>
        <v>16450.129999999997</v>
      </c>
      <c r="P467" s="417">
        <f>P468+P495+P517</f>
        <v>3962.8599999999997</v>
      </c>
      <c r="Q467" s="418">
        <f>Q468+Q495+Q517</f>
        <v>20412.990000000005</v>
      </c>
    </row>
    <row r="468" spans="1:17" s="428" customFormat="1" ht="22.15" customHeight="1" x14ac:dyDescent="0.25">
      <c r="A468" s="430" t="s">
        <v>11</v>
      </c>
      <c r="B468" s="751">
        <f>SUM(B469:B494)</f>
        <v>346</v>
      </c>
      <c r="C468" s="746">
        <f>SUM(C469:C494)</f>
        <v>2.1800000000000006</v>
      </c>
      <c r="D468" s="421"/>
      <c r="E468" s="421">
        <f>SUM(E469:E494)</f>
        <v>2696.1701999999996</v>
      </c>
      <c r="F468" s="432"/>
      <c r="G468" s="421">
        <f>SUM(G469:G494)</f>
        <v>808.87</v>
      </c>
      <c r="H468" s="421">
        <f>SUM(H469:H494)</f>
        <v>194.85000000000002</v>
      </c>
      <c r="I468" s="429">
        <f>SUM(I469:I494)</f>
        <v>1003.7200000000001</v>
      </c>
      <c r="J468" s="757">
        <f>SUM(J469:J494)</f>
        <v>943</v>
      </c>
      <c r="K468" s="421">
        <f>SUM(K469:K494)</f>
        <v>5.95</v>
      </c>
      <c r="L468" s="421"/>
      <c r="M468" s="421">
        <f>SUM(M469:M494)</f>
        <v>7343.3265999999994</v>
      </c>
      <c r="N468" s="432"/>
      <c r="O468" s="421">
        <f>SUM(O469:O494)</f>
        <v>7343.3099999999995</v>
      </c>
      <c r="P468" s="421">
        <f>SUM(P469:P494)</f>
        <v>1769.0199999999995</v>
      </c>
      <c r="Q468" s="429">
        <f>SUM(Q469:Q494)</f>
        <v>9112.3300000000017</v>
      </c>
    </row>
    <row r="469" spans="1:17" s="428" customFormat="1" ht="22.15" customHeight="1" x14ac:dyDescent="0.25">
      <c r="A469" s="424" t="s">
        <v>1266</v>
      </c>
      <c r="B469" s="750">
        <v>15</v>
      </c>
      <c r="C469" s="289">
        <v>0.09</v>
      </c>
      <c r="D469" s="425">
        <v>7.4386999999999999</v>
      </c>
      <c r="E469" s="425">
        <f>B469*D469</f>
        <v>111.5805</v>
      </c>
      <c r="F469" s="426">
        <v>0.3</v>
      </c>
      <c r="G469" s="425">
        <f t="shared" ref="G469:G519" si="275">ROUND(E469*F469,2)</f>
        <v>33.47</v>
      </c>
      <c r="H469" s="425">
        <f t="shared" ref="H469:H494" si="276">ROUND(G469*0.2409,2)</f>
        <v>8.06</v>
      </c>
      <c r="I469" s="427">
        <f t="shared" ref="I469:I494" si="277">G469+H469</f>
        <v>41.53</v>
      </c>
      <c r="J469" s="756">
        <v>39</v>
      </c>
      <c r="K469" s="425">
        <v>0.25</v>
      </c>
      <c r="L469" s="425">
        <v>7.4386999999999999</v>
      </c>
      <c r="M469" s="425">
        <f>J469*L469</f>
        <v>290.10930000000002</v>
      </c>
      <c r="N469" s="426">
        <v>1</v>
      </c>
      <c r="O469" s="425">
        <f t="shared" ref="O469:O494" si="278">ROUND(M469*N469,2)</f>
        <v>290.11</v>
      </c>
      <c r="P469" s="425">
        <f t="shared" ref="P469:P494" si="279">ROUND(O469*0.2409,2)</f>
        <v>69.89</v>
      </c>
      <c r="Q469" s="427">
        <f t="shared" ref="Q469:Q494" si="280">O469+P469</f>
        <v>360</v>
      </c>
    </row>
    <row r="470" spans="1:17" s="428" customFormat="1" ht="22.15" customHeight="1" x14ac:dyDescent="0.25">
      <c r="A470" s="424" t="s">
        <v>1266</v>
      </c>
      <c r="B470" s="750"/>
      <c r="C470" s="289"/>
      <c r="D470" s="425"/>
      <c r="E470" s="425"/>
      <c r="F470" s="426"/>
      <c r="G470" s="425"/>
      <c r="H470" s="425"/>
      <c r="I470" s="427"/>
      <c r="J470" s="756">
        <v>24</v>
      </c>
      <c r="K470" s="425">
        <v>0.15</v>
      </c>
      <c r="L470" s="425">
        <v>7.4386999999999999</v>
      </c>
      <c r="M470" s="425">
        <f t="shared" ref="M470:M494" si="281">J470*L470</f>
        <v>178.52879999999999</v>
      </c>
      <c r="N470" s="426">
        <v>1</v>
      </c>
      <c r="O470" s="425">
        <f t="shared" si="278"/>
        <v>178.53</v>
      </c>
      <c r="P470" s="425">
        <f t="shared" si="279"/>
        <v>43.01</v>
      </c>
      <c r="Q470" s="427">
        <f t="shared" si="280"/>
        <v>221.54</v>
      </c>
    </row>
    <row r="471" spans="1:17" s="428" customFormat="1" ht="22.15" customHeight="1" x14ac:dyDescent="0.25">
      <c r="A471" s="424" t="s">
        <v>1266</v>
      </c>
      <c r="B471" s="750">
        <v>15</v>
      </c>
      <c r="C471" s="289">
        <v>0.09</v>
      </c>
      <c r="D471" s="425">
        <v>7.4386999999999999</v>
      </c>
      <c r="E471" s="425">
        <f t="shared" ref="E471:E494" si="282">B471*D471</f>
        <v>111.5805</v>
      </c>
      <c r="F471" s="426">
        <v>0.3</v>
      </c>
      <c r="G471" s="425">
        <f t="shared" si="275"/>
        <v>33.47</v>
      </c>
      <c r="H471" s="425">
        <f t="shared" si="276"/>
        <v>8.06</v>
      </c>
      <c r="I471" s="427">
        <f t="shared" si="277"/>
        <v>41.53</v>
      </c>
      <c r="J471" s="756"/>
      <c r="K471" s="425"/>
      <c r="L471" s="425"/>
      <c r="M471" s="425"/>
      <c r="N471" s="426"/>
      <c r="O471" s="425"/>
      <c r="P471" s="425"/>
      <c r="Q471" s="427"/>
    </row>
    <row r="472" spans="1:17" s="428" customFormat="1" ht="22.15" customHeight="1" x14ac:dyDescent="0.25">
      <c r="A472" s="424" t="s">
        <v>1266</v>
      </c>
      <c r="B472" s="750">
        <v>23</v>
      </c>
      <c r="C472" s="289">
        <v>0.14000000000000001</v>
      </c>
      <c r="D472" s="425">
        <v>7.4386999999999999</v>
      </c>
      <c r="E472" s="425">
        <f t="shared" si="282"/>
        <v>171.09010000000001</v>
      </c>
      <c r="F472" s="426">
        <v>0.3</v>
      </c>
      <c r="G472" s="425">
        <f t="shared" si="275"/>
        <v>51.33</v>
      </c>
      <c r="H472" s="425">
        <f t="shared" si="276"/>
        <v>12.37</v>
      </c>
      <c r="I472" s="427">
        <f t="shared" si="277"/>
        <v>63.699999999999996</v>
      </c>
      <c r="J472" s="756">
        <v>49</v>
      </c>
      <c r="K472" s="425">
        <v>0.31</v>
      </c>
      <c r="L472" s="425">
        <v>7.4386999999999999</v>
      </c>
      <c r="M472" s="425">
        <f t="shared" si="281"/>
        <v>364.49630000000002</v>
      </c>
      <c r="N472" s="426">
        <v>1</v>
      </c>
      <c r="O472" s="425">
        <f t="shared" si="278"/>
        <v>364.5</v>
      </c>
      <c r="P472" s="425">
        <f t="shared" si="279"/>
        <v>87.81</v>
      </c>
      <c r="Q472" s="427">
        <f t="shared" si="280"/>
        <v>452.31</v>
      </c>
    </row>
    <row r="473" spans="1:17" s="428" customFormat="1" ht="22.15" customHeight="1" x14ac:dyDescent="0.25">
      <c r="A473" s="424" t="s">
        <v>1266</v>
      </c>
      <c r="B473" s="750">
        <v>12</v>
      </c>
      <c r="C473" s="289">
        <v>0.08</v>
      </c>
      <c r="D473" s="425">
        <v>7.4386999999999999</v>
      </c>
      <c r="E473" s="425">
        <f t="shared" si="282"/>
        <v>89.264399999999995</v>
      </c>
      <c r="F473" s="426">
        <v>0.3</v>
      </c>
      <c r="G473" s="425">
        <f t="shared" si="275"/>
        <v>26.78</v>
      </c>
      <c r="H473" s="425">
        <f t="shared" si="276"/>
        <v>6.45</v>
      </c>
      <c r="I473" s="427">
        <f t="shared" si="277"/>
        <v>33.230000000000004</v>
      </c>
      <c r="J473" s="756">
        <v>27</v>
      </c>
      <c r="K473" s="425">
        <v>0.17</v>
      </c>
      <c r="L473" s="425">
        <v>7.4386999999999999</v>
      </c>
      <c r="M473" s="425">
        <f t="shared" si="281"/>
        <v>200.8449</v>
      </c>
      <c r="N473" s="426">
        <v>1</v>
      </c>
      <c r="O473" s="425">
        <f t="shared" si="278"/>
        <v>200.84</v>
      </c>
      <c r="P473" s="425">
        <f t="shared" si="279"/>
        <v>48.38</v>
      </c>
      <c r="Q473" s="427">
        <f t="shared" si="280"/>
        <v>249.22</v>
      </c>
    </row>
    <row r="474" spans="1:17" s="428" customFormat="1" ht="22.15" customHeight="1" x14ac:dyDescent="0.25">
      <c r="A474" s="424" t="s">
        <v>1266</v>
      </c>
      <c r="B474" s="750">
        <v>12</v>
      </c>
      <c r="C474" s="289">
        <v>0.08</v>
      </c>
      <c r="D474" s="425">
        <v>7.4386999999999999</v>
      </c>
      <c r="E474" s="425">
        <f t="shared" si="282"/>
        <v>89.264399999999995</v>
      </c>
      <c r="F474" s="426">
        <v>0.3</v>
      </c>
      <c r="G474" s="425">
        <f t="shared" si="275"/>
        <v>26.78</v>
      </c>
      <c r="H474" s="425">
        <f t="shared" si="276"/>
        <v>6.45</v>
      </c>
      <c r="I474" s="427">
        <f t="shared" si="277"/>
        <v>33.230000000000004</v>
      </c>
      <c r="J474" s="756">
        <v>45</v>
      </c>
      <c r="K474" s="425">
        <v>0.28000000000000003</v>
      </c>
      <c r="L474" s="425">
        <v>7.4386999999999999</v>
      </c>
      <c r="M474" s="425">
        <f t="shared" si="281"/>
        <v>334.74149999999997</v>
      </c>
      <c r="N474" s="426">
        <v>1</v>
      </c>
      <c r="O474" s="425">
        <f t="shared" si="278"/>
        <v>334.74</v>
      </c>
      <c r="P474" s="425">
        <f t="shared" si="279"/>
        <v>80.64</v>
      </c>
      <c r="Q474" s="427">
        <f t="shared" si="280"/>
        <v>415.38</v>
      </c>
    </row>
    <row r="475" spans="1:17" s="428" customFormat="1" ht="22.15" customHeight="1" x14ac:dyDescent="0.25">
      <c r="A475" s="424" t="s">
        <v>1266</v>
      </c>
      <c r="B475" s="750">
        <v>22</v>
      </c>
      <c r="C475" s="289">
        <v>0.14000000000000001</v>
      </c>
      <c r="D475" s="425">
        <v>7.4386999999999999</v>
      </c>
      <c r="E475" s="425">
        <f t="shared" si="282"/>
        <v>163.6514</v>
      </c>
      <c r="F475" s="426">
        <v>0.3</v>
      </c>
      <c r="G475" s="425">
        <f t="shared" si="275"/>
        <v>49.1</v>
      </c>
      <c r="H475" s="425">
        <f t="shared" si="276"/>
        <v>11.83</v>
      </c>
      <c r="I475" s="427">
        <f t="shared" si="277"/>
        <v>60.93</v>
      </c>
      <c r="J475" s="756">
        <v>25</v>
      </c>
      <c r="K475" s="425">
        <v>0.16</v>
      </c>
      <c r="L475" s="425">
        <v>7.4386999999999999</v>
      </c>
      <c r="M475" s="425">
        <f t="shared" si="281"/>
        <v>185.9675</v>
      </c>
      <c r="N475" s="426">
        <v>1</v>
      </c>
      <c r="O475" s="425">
        <f t="shared" si="278"/>
        <v>185.97</v>
      </c>
      <c r="P475" s="425">
        <f t="shared" si="279"/>
        <v>44.8</v>
      </c>
      <c r="Q475" s="427">
        <f t="shared" si="280"/>
        <v>230.76999999999998</v>
      </c>
    </row>
    <row r="476" spans="1:17" s="428" customFormat="1" ht="22.15" customHeight="1" x14ac:dyDescent="0.25">
      <c r="A476" s="424" t="s">
        <v>1266</v>
      </c>
      <c r="B476" s="750">
        <v>15</v>
      </c>
      <c r="C476" s="289">
        <v>0.09</v>
      </c>
      <c r="D476" s="425">
        <v>7.4386999999999999</v>
      </c>
      <c r="E476" s="425">
        <f t="shared" si="282"/>
        <v>111.5805</v>
      </c>
      <c r="F476" s="426">
        <v>0.3</v>
      </c>
      <c r="G476" s="425">
        <f t="shared" si="275"/>
        <v>33.47</v>
      </c>
      <c r="H476" s="425">
        <f t="shared" si="276"/>
        <v>8.06</v>
      </c>
      <c r="I476" s="427">
        <f t="shared" si="277"/>
        <v>41.53</v>
      </c>
      <c r="J476" s="756">
        <v>45</v>
      </c>
      <c r="K476" s="425">
        <v>0.28000000000000003</v>
      </c>
      <c r="L476" s="425">
        <v>7.4386999999999999</v>
      </c>
      <c r="M476" s="425">
        <f t="shared" si="281"/>
        <v>334.74149999999997</v>
      </c>
      <c r="N476" s="426">
        <v>1</v>
      </c>
      <c r="O476" s="425">
        <f t="shared" si="278"/>
        <v>334.74</v>
      </c>
      <c r="P476" s="425">
        <f t="shared" si="279"/>
        <v>80.64</v>
      </c>
      <c r="Q476" s="427">
        <f t="shared" si="280"/>
        <v>415.38</v>
      </c>
    </row>
    <row r="477" spans="1:17" s="428" customFormat="1" ht="22.15" customHeight="1" x14ac:dyDescent="0.25">
      <c r="A477" s="424" t="s">
        <v>1266</v>
      </c>
      <c r="B477" s="750"/>
      <c r="C477" s="289"/>
      <c r="D477" s="425"/>
      <c r="E477" s="425"/>
      <c r="F477" s="426"/>
      <c r="G477" s="425"/>
      <c r="H477" s="425"/>
      <c r="I477" s="427"/>
      <c r="J477" s="756">
        <v>66</v>
      </c>
      <c r="K477" s="425">
        <v>0.42</v>
      </c>
      <c r="L477" s="425">
        <v>7.4386999999999999</v>
      </c>
      <c r="M477" s="425">
        <f t="shared" si="281"/>
        <v>490.95420000000001</v>
      </c>
      <c r="N477" s="426">
        <v>1</v>
      </c>
      <c r="O477" s="425">
        <f t="shared" si="278"/>
        <v>490.95</v>
      </c>
      <c r="P477" s="425">
        <f t="shared" si="279"/>
        <v>118.27</v>
      </c>
      <c r="Q477" s="427">
        <f t="shared" si="280"/>
        <v>609.22</v>
      </c>
    </row>
    <row r="478" spans="1:17" s="428" customFormat="1" ht="22.15" customHeight="1" x14ac:dyDescent="0.25">
      <c r="A478" s="424" t="s">
        <v>1267</v>
      </c>
      <c r="B478" s="750">
        <v>16</v>
      </c>
      <c r="C478" s="289">
        <v>0.1</v>
      </c>
      <c r="D478" s="425">
        <v>7.9661999999999997</v>
      </c>
      <c r="E478" s="425">
        <f t="shared" si="282"/>
        <v>127.4592</v>
      </c>
      <c r="F478" s="426">
        <v>0.3</v>
      </c>
      <c r="G478" s="425">
        <f t="shared" si="275"/>
        <v>38.24</v>
      </c>
      <c r="H478" s="425">
        <f t="shared" si="276"/>
        <v>9.2100000000000009</v>
      </c>
      <c r="I478" s="427">
        <f t="shared" si="277"/>
        <v>47.45</v>
      </c>
      <c r="J478" s="756">
        <v>32</v>
      </c>
      <c r="K478" s="425">
        <v>0.2</v>
      </c>
      <c r="L478" s="425">
        <v>7.9661999999999997</v>
      </c>
      <c r="M478" s="425">
        <f t="shared" si="281"/>
        <v>254.91839999999999</v>
      </c>
      <c r="N478" s="426">
        <v>1</v>
      </c>
      <c r="O478" s="425">
        <f t="shared" si="278"/>
        <v>254.92</v>
      </c>
      <c r="P478" s="425">
        <f t="shared" si="279"/>
        <v>61.41</v>
      </c>
      <c r="Q478" s="427">
        <f t="shared" si="280"/>
        <v>316.33</v>
      </c>
    </row>
    <row r="479" spans="1:17" s="428" customFormat="1" ht="22.15" customHeight="1" x14ac:dyDescent="0.25">
      <c r="A479" s="424" t="s">
        <v>1266</v>
      </c>
      <c r="B479" s="750">
        <v>12</v>
      </c>
      <c r="C479" s="289">
        <v>0.08</v>
      </c>
      <c r="D479" s="425">
        <v>7.9661999999999997</v>
      </c>
      <c r="E479" s="425">
        <f t="shared" si="282"/>
        <v>95.594399999999993</v>
      </c>
      <c r="F479" s="426">
        <v>0.3</v>
      </c>
      <c r="G479" s="425">
        <f t="shared" si="275"/>
        <v>28.68</v>
      </c>
      <c r="H479" s="425">
        <f t="shared" si="276"/>
        <v>6.91</v>
      </c>
      <c r="I479" s="427">
        <f t="shared" si="277"/>
        <v>35.590000000000003</v>
      </c>
      <c r="J479" s="756">
        <v>39</v>
      </c>
      <c r="K479" s="425">
        <v>0.25</v>
      </c>
      <c r="L479" s="425">
        <v>7.9661999999999997</v>
      </c>
      <c r="M479" s="425">
        <f t="shared" si="281"/>
        <v>310.68180000000001</v>
      </c>
      <c r="N479" s="426">
        <v>1</v>
      </c>
      <c r="O479" s="425">
        <f t="shared" si="278"/>
        <v>310.68</v>
      </c>
      <c r="P479" s="425">
        <f t="shared" si="279"/>
        <v>74.84</v>
      </c>
      <c r="Q479" s="427">
        <f t="shared" si="280"/>
        <v>385.52</v>
      </c>
    </row>
    <row r="480" spans="1:17" s="428" customFormat="1" ht="22.15" customHeight="1" x14ac:dyDescent="0.25">
      <c r="A480" s="424" t="s">
        <v>1267</v>
      </c>
      <c r="B480" s="750"/>
      <c r="C480" s="289"/>
      <c r="D480" s="425"/>
      <c r="E480" s="425"/>
      <c r="F480" s="426"/>
      <c r="G480" s="425"/>
      <c r="H480" s="425"/>
      <c r="I480" s="427"/>
      <c r="J480" s="756">
        <v>42</v>
      </c>
      <c r="K480" s="425">
        <v>0.26</v>
      </c>
      <c r="L480" s="425">
        <v>7.9661999999999997</v>
      </c>
      <c r="M480" s="425">
        <f t="shared" si="281"/>
        <v>334.5804</v>
      </c>
      <c r="N480" s="426">
        <v>1</v>
      </c>
      <c r="O480" s="425">
        <f t="shared" si="278"/>
        <v>334.58</v>
      </c>
      <c r="P480" s="425">
        <f t="shared" si="279"/>
        <v>80.599999999999994</v>
      </c>
      <c r="Q480" s="427">
        <f t="shared" si="280"/>
        <v>415.17999999999995</v>
      </c>
    </row>
    <row r="481" spans="1:17" s="428" customFormat="1" ht="22.15" customHeight="1" x14ac:dyDescent="0.25">
      <c r="A481" s="424" t="s">
        <v>1267</v>
      </c>
      <c r="B481" s="750">
        <v>16</v>
      </c>
      <c r="C481" s="289">
        <v>0.1</v>
      </c>
      <c r="D481" s="425">
        <v>7.9661999999999997</v>
      </c>
      <c r="E481" s="425">
        <f t="shared" si="282"/>
        <v>127.4592</v>
      </c>
      <c r="F481" s="426">
        <v>0.3</v>
      </c>
      <c r="G481" s="425">
        <f t="shared" si="275"/>
        <v>38.24</v>
      </c>
      <c r="H481" s="425">
        <f t="shared" si="276"/>
        <v>9.2100000000000009</v>
      </c>
      <c r="I481" s="427">
        <f t="shared" si="277"/>
        <v>47.45</v>
      </c>
      <c r="J481" s="756">
        <v>71</v>
      </c>
      <c r="K481" s="425">
        <v>0.45</v>
      </c>
      <c r="L481" s="425">
        <v>7.9661999999999997</v>
      </c>
      <c r="M481" s="425">
        <f t="shared" si="281"/>
        <v>565.60019999999997</v>
      </c>
      <c r="N481" s="426">
        <v>1</v>
      </c>
      <c r="O481" s="425">
        <f t="shared" si="278"/>
        <v>565.6</v>
      </c>
      <c r="P481" s="425">
        <f t="shared" si="279"/>
        <v>136.25</v>
      </c>
      <c r="Q481" s="427">
        <f t="shared" si="280"/>
        <v>701.85</v>
      </c>
    </row>
    <row r="482" spans="1:17" s="428" customFormat="1" ht="22.15" customHeight="1" x14ac:dyDescent="0.25">
      <c r="A482" s="424" t="s">
        <v>1267</v>
      </c>
      <c r="B482" s="750">
        <v>9</v>
      </c>
      <c r="C482" s="289">
        <v>0.06</v>
      </c>
      <c r="D482" s="425">
        <v>7.9661999999999997</v>
      </c>
      <c r="E482" s="425">
        <f t="shared" si="282"/>
        <v>71.695799999999991</v>
      </c>
      <c r="F482" s="426">
        <v>0.3</v>
      </c>
      <c r="G482" s="425">
        <f t="shared" si="275"/>
        <v>21.51</v>
      </c>
      <c r="H482" s="425">
        <f t="shared" si="276"/>
        <v>5.18</v>
      </c>
      <c r="I482" s="427">
        <f t="shared" si="277"/>
        <v>26.69</v>
      </c>
      <c r="J482" s="756">
        <v>21</v>
      </c>
      <c r="K482" s="425">
        <v>0.13</v>
      </c>
      <c r="L482" s="425">
        <v>7.9661999999999997</v>
      </c>
      <c r="M482" s="425">
        <f t="shared" si="281"/>
        <v>167.2902</v>
      </c>
      <c r="N482" s="426">
        <v>1</v>
      </c>
      <c r="O482" s="425">
        <f t="shared" si="278"/>
        <v>167.29</v>
      </c>
      <c r="P482" s="425">
        <f t="shared" si="279"/>
        <v>40.299999999999997</v>
      </c>
      <c r="Q482" s="427">
        <f t="shared" si="280"/>
        <v>207.58999999999997</v>
      </c>
    </row>
    <row r="483" spans="1:17" s="428" customFormat="1" ht="22.15" customHeight="1" x14ac:dyDescent="0.25">
      <c r="A483" s="424" t="s">
        <v>1267</v>
      </c>
      <c r="B483" s="750">
        <v>9</v>
      </c>
      <c r="C483" s="289">
        <v>0.06</v>
      </c>
      <c r="D483" s="425">
        <v>7.9661999999999997</v>
      </c>
      <c r="E483" s="425">
        <f t="shared" si="282"/>
        <v>71.695799999999991</v>
      </c>
      <c r="F483" s="426">
        <v>0.3</v>
      </c>
      <c r="G483" s="425">
        <f t="shared" si="275"/>
        <v>21.51</v>
      </c>
      <c r="H483" s="425">
        <f t="shared" si="276"/>
        <v>5.18</v>
      </c>
      <c r="I483" s="427">
        <f t="shared" si="277"/>
        <v>26.69</v>
      </c>
      <c r="J483" s="756">
        <v>27</v>
      </c>
      <c r="K483" s="425">
        <v>0.17</v>
      </c>
      <c r="L483" s="425">
        <v>7.9661999999999997</v>
      </c>
      <c r="M483" s="425">
        <f t="shared" si="281"/>
        <v>215.0874</v>
      </c>
      <c r="N483" s="426">
        <v>1</v>
      </c>
      <c r="O483" s="425">
        <f t="shared" si="278"/>
        <v>215.09</v>
      </c>
      <c r="P483" s="425">
        <f t="shared" si="279"/>
        <v>51.82</v>
      </c>
      <c r="Q483" s="427">
        <f t="shared" si="280"/>
        <v>266.91000000000003</v>
      </c>
    </row>
    <row r="484" spans="1:17" s="428" customFormat="1" ht="22.15" customHeight="1" x14ac:dyDescent="0.25">
      <c r="A484" s="424" t="s">
        <v>1267</v>
      </c>
      <c r="B484" s="750">
        <v>12</v>
      </c>
      <c r="C484" s="289">
        <v>0.08</v>
      </c>
      <c r="D484" s="425">
        <v>7.9661999999999997</v>
      </c>
      <c r="E484" s="425">
        <f t="shared" si="282"/>
        <v>95.594399999999993</v>
      </c>
      <c r="F484" s="426">
        <v>0.3</v>
      </c>
      <c r="G484" s="425">
        <f t="shared" si="275"/>
        <v>28.68</v>
      </c>
      <c r="H484" s="425">
        <f t="shared" si="276"/>
        <v>6.91</v>
      </c>
      <c r="I484" s="427">
        <f t="shared" si="277"/>
        <v>35.590000000000003</v>
      </c>
      <c r="J484" s="756">
        <v>12</v>
      </c>
      <c r="K484" s="425">
        <v>0.08</v>
      </c>
      <c r="L484" s="425">
        <v>7.9661999999999997</v>
      </c>
      <c r="M484" s="425">
        <f t="shared" si="281"/>
        <v>95.594399999999993</v>
      </c>
      <c r="N484" s="426">
        <v>1</v>
      </c>
      <c r="O484" s="425">
        <f t="shared" si="278"/>
        <v>95.59</v>
      </c>
      <c r="P484" s="425">
        <f t="shared" si="279"/>
        <v>23.03</v>
      </c>
      <c r="Q484" s="427">
        <f t="shared" si="280"/>
        <v>118.62</v>
      </c>
    </row>
    <row r="485" spans="1:17" s="428" customFormat="1" ht="22.15" customHeight="1" x14ac:dyDescent="0.25">
      <c r="A485" s="424" t="s">
        <v>1267</v>
      </c>
      <c r="B485" s="750">
        <v>15</v>
      </c>
      <c r="C485" s="289">
        <v>0.09</v>
      </c>
      <c r="D485" s="425">
        <v>7.9661999999999997</v>
      </c>
      <c r="E485" s="425">
        <f t="shared" si="282"/>
        <v>119.49299999999999</v>
      </c>
      <c r="F485" s="426">
        <v>0.3</v>
      </c>
      <c r="G485" s="425">
        <f t="shared" si="275"/>
        <v>35.85</v>
      </c>
      <c r="H485" s="425">
        <f t="shared" si="276"/>
        <v>8.64</v>
      </c>
      <c r="I485" s="427">
        <f t="shared" si="277"/>
        <v>44.49</v>
      </c>
      <c r="J485" s="756">
        <v>15</v>
      </c>
      <c r="K485" s="425">
        <v>0.09</v>
      </c>
      <c r="L485" s="425">
        <v>7.9661999999999997</v>
      </c>
      <c r="M485" s="425">
        <f t="shared" si="281"/>
        <v>119.49299999999999</v>
      </c>
      <c r="N485" s="426">
        <v>1</v>
      </c>
      <c r="O485" s="425">
        <f t="shared" si="278"/>
        <v>119.49</v>
      </c>
      <c r="P485" s="425">
        <f t="shared" si="279"/>
        <v>28.79</v>
      </c>
      <c r="Q485" s="427">
        <f t="shared" si="280"/>
        <v>148.28</v>
      </c>
    </row>
    <row r="486" spans="1:17" s="428" customFormat="1" ht="22.15" customHeight="1" x14ac:dyDescent="0.25">
      <c r="A486" s="424" t="s">
        <v>1267</v>
      </c>
      <c r="B486" s="750">
        <v>9</v>
      </c>
      <c r="C486" s="289">
        <v>0.06</v>
      </c>
      <c r="D486" s="425">
        <v>7.9661999999999997</v>
      </c>
      <c r="E486" s="425">
        <f t="shared" si="282"/>
        <v>71.695799999999991</v>
      </c>
      <c r="F486" s="426">
        <v>0.3</v>
      </c>
      <c r="G486" s="425">
        <f t="shared" si="275"/>
        <v>21.51</v>
      </c>
      <c r="H486" s="425">
        <f t="shared" si="276"/>
        <v>5.18</v>
      </c>
      <c r="I486" s="427">
        <f t="shared" si="277"/>
        <v>26.69</v>
      </c>
      <c r="J486" s="756">
        <v>36</v>
      </c>
      <c r="K486" s="425">
        <v>0.23</v>
      </c>
      <c r="L486" s="425">
        <v>7.9661999999999997</v>
      </c>
      <c r="M486" s="425">
        <f t="shared" si="281"/>
        <v>286.78319999999997</v>
      </c>
      <c r="N486" s="426">
        <v>1</v>
      </c>
      <c r="O486" s="425">
        <f t="shared" si="278"/>
        <v>286.77999999999997</v>
      </c>
      <c r="P486" s="425">
        <f t="shared" si="279"/>
        <v>69.09</v>
      </c>
      <c r="Q486" s="427">
        <f t="shared" si="280"/>
        <v>355.87</v>
      </c>
    </row>
    <row r="487" spans="1:17" s="428" customFormat="1" ht="22.15" customHeight="1" x14ac:dyDescent="0.25">
      <c r="A487" s="424" t="s">
        <v>1267</v>
      </c>
      <c r="B487" s="750">
        <v>24</v>
      </c>
      <c r="C487" s="289">
        <v>0.15</v>
      </c>
      <c r="D487" s="425">
        <v>7.9661999999999997</v>
      </c>
      <c r="E487" s="425">
        <f t="shared" si="282"/>
        <v>191.18879999999999</v>
      </c>
      <c r="F487" s="426">
        <v>0.3</v>
      </c>
      <c r="G487" s="425">
        <f t="shared" si="275"/>
        <v>57.36</v>
      </c>
      <c r="H487" s="425">
        <f t="shared" si="276"/>
        <v>13.82</v>
      </c>
      <c r="I487" s="427">
        <f t="shared" si="277"/>
        <v>71.180000000000007</v>
      </c>
      <c r="J487" s="756">
        <v>24</v>
      </c>
      <c r="K487" s="425">
        <v>0.15</v>
      </c>
      <c r="L487" s="425">
        <v>7.9661999999999997</v>
      </c>
      <c r="M487" s="425">
        <f t="shared" si="281"/>
        <v>191.18879999999999</v>
      </c>
      <c r="N487" s="426">
        <v>1</v>
      </c>
      <c r="O487" s="425">
        <f t="shared" si="278"/>
        <v>191.19</v>
      </c>
      <c r="P487" s="425">
        <f t="shared" si="279"/>
        <v>46.06</v>
      </c>
      <c r="Q487" s="427">
        <f t="shared" si="280"/>
        <v>237.25</v>
      </c>
    </row>
    <row r="488" spans="1:17" s="428" customFormat="1" ht="22.15" customHeight="1" x14ac:dyDescent="0.25">
      <c r="A488" s="424" t="s">
        <v>1267</v>
      </c>
      <c r="B488" s="750">
        <v>12</v>
      </c>
      <c r="C488" s="289">
        <v>0.08</v>
      </c>
      <c r="D488" s="425">
        <v>7.9661999999999997</v>
      </c>
      <c r="E488" s="425">
        <f t="shared" si="282"/>
        <v>95.594399999999993</v>
      </c>
      <c r="F488" s="426">
        <v>0.3</v>
      </c>
      <c r="G488" s="425">
        <f t="shared" si="275"/>
        <v>28.68</v>
      </c>
      <c r="H488" s="425">
        <f t="shared" si="276"/>
        <v>6.91</v>
      </c>
      <c r="I488" s="427">
        <f t="shared" si="277"/>
        <v>35.590000000000003</v>
      </c>
      <c r="J488" s="756">
        <v>36</v>
      </c>
      <c r="K488" s="425">
        <v>0.23</v>
      </c>
      <c r="L488" s="425">
        <v>7.9661999999999997</v>
      </c>
      <c r="M488" s="425">
        <f t="shared" si="281"/>
        <v>286.78319999999997</v>
      </c>
      <c r="N488" s="426">
        <v>1</v>
      </c>
      <c r="O488" s="425">
        <f t="shared" si="278"/>
        <v>286.77999999999997</v>
      </c>
      <c r="P488" s="425">
        <f t="shared" si="279"/>
        <v>69.09</v>
      </c>
      <c r="Q488" s="427">
        <f t="shared" si="280"/>
        <v>355.87</v>
      </c>
    </row>
    <row r="489" spans="1:17" s="428" customFormat="1" ht="22.15" customHeight="1" x14ac:dyDescent="0.25">
      <c r="A489" s="424" t="s">
        <v>1267</v>
      </c>
      <c r="B489" s="750"/>
      <c r="C489" s="289"/>
      <c r="D489" s="425"/>
      <c r="E489" s="425"/>
      <c r="F489" s="426"/>
      <c r="G489" s="425"/>
      <c r="H489" s="425"/>
      <c r="I489" s="427"/>
      <c r="J489" s="756">
        <v>37</v>
      </c>
      <c r="K489" s="425">
        <v>0.23</v>
      </c>
      <c r="L489" s="425">
        <v>7.9661999999999997</v>
      </c>
      <c r="M489" s="425">
        <f t="shared" si="281"/>
        <v>294.74939999999998</v>
      </c>
      <c r="N489" s="426">
        <v>1</v>
      </c>
      <c r="O489" s="425">
        <f t="shared" si="278"/>
        <v>294.75</v>
      </c>
      <c r="P489" s="425">
        <f t="shared" si="279"/>
        <v>71.010000000000005</v>
      </c>
      <c r="Q489" s="427">
        <f t="shared" si="280"/>
        <v>365.76</v>
      </c>
    </row>
    <row r="490" spans="1:17" s="428" customFormat="1" ht="22.15" customHeight="1" x14ac:dyDescent="0.25">
      <c r="A490" s="424" t="s">
        <v>1267</v>
      </c>
      <c r="B490" s="750">
        <v>42</v>
      </c>
      <c r="C490" s="289">
        <v>0.26</v>
      </c>
      <c r="D490" s="425">
        <v>7.9661999999999997</v>
      </c>
      <c r="E490" s="425">
        <f t="shared" si="282"/>
        <v>334.5804</v>
      </c>
      <c r="F490" s="426">
        <v>0.3</v>
      </c>
      <c r="G490" s="425">
        <f t="shared" si="275"/>
        <v>100.37</v>
      </c>
      <c r="H490" s="425">
        <f t="shared" si="276"/>
        <v>24.18</v>
      </c>
      <c r="I490" s="427">
        <f t="shared" si="277"/>
        <v>124.55000000000001</v>
      </c>
      <c r="J490" s="756">
        <v>9</v>
      </c>
      <c r="K490" s="425">
        <v>0.06</v>
      </c>
      <c r="L490" s="425">
        <v>7.9661999999999997</v>
      </c>
      <c r="M490" s="425">
        <f t="shared" si="281"/>
        <v>71.695799999999991</v>
      </c>
      <c r="N490" s="426">
        <v>1</v>
      </c>
      <c r="O490" s="425">
        <f t="shared" si="278"/>
        <v>71.7</v>
      </c>
      <c r="P490" s="425">
        <f t="shared" si="279"/>
        <v>17.27</v>
      </c>
      <c r="Q490" s="427">
        <f t="shared" si="280"/>
        <v>88.97</v>
      </c>
    </row>
    <row r="491" spans="1:17" s="428" customFormat="1" ht="22.15" customHeight="1" x14ac:dyDescent="0.25">
      <c r="A491" s="424" t="s">
        <v>1267</v>
      </c>
      <c r="B491" s="750"/>
      <c r="C491" s="289"/>
      <c r="D491" s="425"/>
      <c r="E491" s="425"/>
      <c r="F491" s="426"/>
      <c r="G491" s="425"/>
      <c r="H491" s="425"/>
      <c r="I491" s="427"/>
      <c r="J491" s="756">
        <v>39</v>
      </c>
      <c r="K491" s="425">
        <v>0.25</v>
      </c>
      <c r="L491" s="425">
        <v>7.9661999999999997</v>
      </c>
      <c r="M491" s="425">
        <f t="shared" si="281"/>
        <v>310.68180000000001</v>
      </c>
      <c r="N491" s="426">
        <v>1</v>
      </c>
      <c r="O491" s="425">
        <f t="shared" si="278"/>
        <v>310.68</v>
      </c>
      <c r="P491" s="425">
        <f t="shared" si="279"/>
        <v>74.84</v>
      </c>
      <c r="Q491" s="427">
        <f t="shared" si="280"/>
        <v>385.52</v>
      </c>
    </row>
    <row r="492" spans="1:17" s="428" customFormat="1" ht="22.15" customHeight="1" x14ac:dyDescent="0.25">
      <c r="A492" s="424" t="s">
        <v>1267</v>
      </c>
      <c r="B492" s="750">
        <v>9</v>
      </c>
      <c r="C492" s="289">
        <v>0.06</v>
      </c>
      <c r="D492" s="425">
        <v>7.9661999999999997</v>
      </c>
      <c r="E492" s="425">
        <f t="shared" si="282"/>
        <v>71.695799999999991</v>
      </c>
      <c r="F492" s="426">
        <v>0.3</v>
      </c>
      <c r="G492" s="425">
        <f t="shared" si="275"/>
        <v>21.51</v>
      </c>
      <c r="H492" s="425">
        <f t="shared" si="276"/>
        <v>5.18</v>
      </c>
      <c r="I492" s="427">
        <f t="shared" si="277"/>
        <v>26.69</v>
      </c>
      <c r="J492" s="756">
        <v>39</v>
      </c>
      <c r="K492" s="425">
        <v>0.25</v>
      </c>
      <c r="L492" s="425">
        <v>7.9661999999999997</v>
      </c>
      <c r="M492" s="425">
        <f t="shared" si="281"/>
        <v>310.68180000000001</v>
      </c>
      <c r="N492" s="426">
        <v>1</v>
      </c>
      <c r="O492" s="425">
        <f t="shared" si="278"/>
        <v>310.68</v>
      </c>
      <c r="P492" s="425">
        <f t="shared" si="279"/>
        <v>74.84</v>
      </c>
      <c r="Q492" s="427">
        <f t="shared" si="280"/>
        <v>385.52</v>
      </c>
    </row>
    <row r="493" spans="1:17" s="428" customFormat="1" ht="22.15" customHeight="1" x14ac:dyDescent="0.25">
      <c r="A493" s="424" t="s">
        <v>1267</v>
      </c>
      <c r="B493" s="750">
        <v>15</v>
      </c>
      <c r="C493" s="289">
        <v>0.09</v>
      </c>
      <c r="D493" s="425">
        <v>7.9661999999999997</v>
      </c>
      <c r="E493" s="425">
        <f t="shared" si="282"/>
        <v>119.49299999999999</v>
      </c>
      <c r="F493" s="426">
        <v>0.3</v>
      </c>
      <c r="G493" s="425">
        <f t="shared" si="275"/>
        <v>35.85</v>
      </c>
      <c r="H493" s="425">
        <f t="shared" si="276"/>
        <v>8.64</v>
      </c>
      <c r="I493" s="427">
        <f t="shared" si="277"/>
        <v>44.49</v>
      </c>
      <c r="J493" s="756">
        <v>42</v>
      </c>
      <c r="K493" s="425">
        <v>0.26</v>
      </c>
      <c r="L493" s="425">
        <v>7.9661999999999997</v>
      </c>
      <c r="M493" s="425">
        <f t="shared" si="281"/>
        <v>334.5804</v>
      </c>
      <c r="N493" s="426">
        <v>1</v>
      </c>
      <c r="O493" s="425">
        <f t="shared" si="278"/>
        <v>334.58</v>
      </c>
      <c r="P493" s="425">
        <f t="shared" si="279"/>
        <v>80.599999999999994</v>
      </c>
      <c r="Q493" s="427">
        <f t="shared" si="280"/>
        <v>415.17999999999995</v>
      </c>
    </row>
    <row r="494" spans="1:17" s="428" customFormat="1" ht="22.15" customHeight="1" x14ac:dyDescent="0.25">
      <c r="A494" s="424" t="s">
        <v>1267</v>
      </c>
      <c r="B494" s="750">
        <v>32</v>
      </c>
      <c r="C494" s="289">
        <v>0.2</v>
      </c>
      <c r="D494" s="425">
        <v>7.9661999999999997</v>
      </c>
      <c r="E494" s="425">
        <f t="shared" si="282"/>
        <v>254.91839999999999</v>
      </c>
      <c r="F494" s="426">
        <v>0.3</v>
      </c>
      <c r="G494" s="425">
        <f t="shared" si="275"/>
        <v>76.48</v>
      </c>
      <c r="H494" s="425">
        <f t="shared" si="276"/>
        <v>18.420000000000002</v>
      </c>
      <c r="I494" s="427">
        <f t="shared" si="277"/>
        <v>94.9</v>
      </c>
      <c r="J494" s="756">
        <v>102</v>
      </c>
      <c r="K494" s="425">
        <v>0.64</v>
      </c>
      <c r="L494" s="425">
        <v>7.9661999999999997</v>
      </c>
      <c r="M494" s="425">
        <f t="shared" si="281"/>
        <v>812.55239999999992</v>
      </c>
      <c r="N494" s="426">
        <v>1</v>
      </c>
      <c r="O494" s="425">
        <f t="shared" si="278"/>
        <v>812.55</v>
      </c>
      <c r="P494" s="425">
        <f t="shared" si="279"/>
        <v>195.74</v>
      </c>
      <c r="Q494" s="427">
        <f t="shared" si="280"/>
        <v>1008.29</v>
      </c>
    </row>
    <row r="495" spans="1:17" s="428" customFormat="1" ht="22.15" customHeight="1" x14ac:dyDescent="0.25">
      <c r="A495" s="430" t="s">
        <v>9</v>
      </c>
      <c r="B495" s="751">
        <f>SUM(B496:B516)</f>
        <v>560</v>
      </c>
      <c r="C495" s="746">
        <f>SUM(C496:C516)</f>
        <v>3.4999999999999996</v>
      </c>
      <c r="D495" s="421"/>
      <c r="E495" s="421">
        <f>SUM(E496:E516)</f>
        <v>3146.9679999999994</v>
      </c>
      <c r="F495" s="432"/>
      <c r="G495" s="421">
        <f>SUM(G496:G516)</f>
        <v>944.09999999999991</v>
      </c>
      <c r="H495" s="421">
        <f>SUM(H496:H516)</f>
        <v>227.42000000000007</v>
      </c>
      <c r="I495" s="429">
        <f>SUM(I496:I516)</f>
        <v>1171.5200000000002</v>
      </c>
      <c r="J495" s="757">
        <f>SUM(J496:J516)</f>
        <v>1484</v>
      </c>
      <c r="K495" s="421">
        <f>SUM(K496:K516)</f>
        <v>9.2800000000000011</v>
      </c>
      <c r="L495" s="421"/>
      <c r="M495" s="421">
        <f>SUM(M496:M516)</f>
        <v>8389.8175999999985</v>
      </c>
      <c r="N495" s="432"/>
      <c r="O495" s="421">
        <f>SUM(O496:O516)</f>
        <v>8389.82</v>
      </c>
      <c r="P495" s="421">
        <f>SUM(P496:P516)</f>
        <v>2021.1200000000003</v>
      </c>
      <c r="Q495" s="429">
        <f>SUM(Q496:Q516)</f>
        <v>10410.94</v>
      </c>
    </row>
    <row r="496" spans="1:17" s="428" customFormat="1" ht="22.15" customHeight="1" x14ac:dyDescent="0.25">
      <c r="A496" s="424" t="s">
        <v>378</v>
      </c>
      <c r="B496" s="750">
        <v>24</v>
      </c>
      <c r="C496" s="289">
        <v>0.15</v>
      </c>
      <c r="D496" s="425">
        <v>5.3586999999999998</v>
      </c>
      <c r="E496" s="425">
        <f>B496*D496</f>
        <v>128.6088</v>
      </c>
      <c r="F496" s="426">
        <v>0.3</v>
      </c>
      <c r="G496" s="425">
        <f t="shared" si="275"/>
        <v>38.58</v>
      </c>
      <c r="H496" s="425">
        <f t="shared" ref="H496:H516" si="283">ROUND(G496*0.2409,2)</f>
        <v>9.2899999999999991</v>
      </c>
      <c r="I496" s="427">
        <f t="shared" ref="I496:I516" si="284">G496+H496</f>
        <v>47.87</v>
      </c>
      <c r="J496" s="756">
        <v>72</v>
      </c>
      <c r="K496" s="425">
        <v>0.45</v>
      </c>
      <c r="L496" s="425">
        <v>5.3586999999999998</v>
      </c>
      <c r="M496" s="425">
        <f>J496*L496</f>
        <v>385.82639999999998</v>
      </c>
      <c r="N496" s="426">
        <v>1</v>
      </c>
      <c r="O496" s="425">
        <f t="shared" ref="O496:O516" si="285">ROUND(M496*N496,2)</f>
        <v>385.83</v>
      </c>
      <c r="P496" s="425">
        <f t="shared" ref="P496:P516" si="286">ROUND(O496*0.2409,2)</f>
        <v>92.95</v>
      </c>
      <c r="Q496" s="427">
        <f t="shared" ref="Q496:Q516" si="287">O496+P496</f>
        <v>478.78</v>
      </c>
    </row>
    <row r="497" spans="1:17" s="428" customFormat="1" ht="22.15" customHeight="1" x14ac:dyDescent="0.25">
      <c r="A497" s="424" t="s">
        <v>378</v>
      </c>
      <c r="B497" s="750">
        <v>24</v>
      </c>
      <c r="C497" s="289">
        <v>0.15</v>
      </c>
      <c r="D497" s="425">
        <v>5.3586999999999998</v>
      </c>
      <c r="E497" s="425">
        <f t="shared" ref="E497:E516" si="288">B497*D497</f>
        <v>128.6088</v>
      </c>
      <c r="F497" s="426">
        <v>0.3</v>
      </c>
      <c r="G497" s="425">
        <f t="shared" si="275"/>
        <v>38.58</v>
      </c>
      <c r="H497" s="425">
        <f t="shared" si="283"/>
        <v>9.2899999999999991</v>
      </c>
      <c r="I497" s="427">
        <f t="shared" si="284"/>
        <v>47.87</v>
      </c>
      <c r="J497" s="756">
        <v>48</v>
      </c>
      <c r="K497" s="425">
        <v>0.3</v>
      </c>
      <c r="L497" s="425">
        <v>5.3586999999999998</v>
      </c>
      <c r="M497" s="425">
        <f t="shared" ref="M497:M516" si="289">J497*L497</f>
        <v>257.2176</v>
      </c>
      <c r="N497" s="426">
        <v>1</v>
      </c>
      <c r="O497" s="425">
        <f t="shared" si="285"/>
        <v>257.22000000000003</v>
      </c>
      <c r="P497" s="425">
        <f t="shared" si="286"/>
        <v>61.96</v>
      </c>
      <c r="Q497" s="427">
        <f t="shared" si="287"/>
        <v>319.18</v>
      </c>
    </row>
    <row r="498" spans="1:17" s="428" customFormat="1" ht="22.15" customHeight="1" x14ac:dyDescent="0.25">
      <c r="A498" s="424" t="s">
        <v>378</v>
      </c>
      <c r="B498" s="750">
        <v>48</v>
      </c>
      <c r="C498" s="289">
        <v>0.3</v>
      </c>
      <c r="D498" s="425">
        <v>5.3586999999999998</v>
      </c>
      <c r="E498" s="425">
        <f t="shared" si="288"/>
        <v>257.2176</v>
      </c>
      <c r="F498" s="426">
        <v>0.3</v>
      </c>
      <c r="G498" s="425">
        <f t="shared" si="275"/>
        <v>77.17</v>
      </c>
      <c r="H498" s="425">
        <f t="shared" si="283"/>
        <v>18.59</v>
      </c>
      <c r="I498" s="427">
        <f t="shared" si="284"/>
        <v>95.76</v>
      </c>
      <c r="J498" s="756">
        <v>120</v>
      </c>
      <c r="K498" s="425">
        <v>0.75</v>
      </c>
      <c r="L498" s="425">
        <v>5.3586999999999998</v>
      </c>
      <c r="M498" s="425">
        <f t="shared" si="289"/>
        <v>643.04399999999998</v>
      </c>
      <c r="N498" s="426">
        <v>1</v>
      </c>
      <c r="O498" s="425">
        <f t="shared" si="285"/>
        <v>643.04</v>
      </c>
      <c r="P498" s="425">
        <f t="shared" si="286"/>
        <v>154.91</v>
      </c>
      <c r="Q498" s="427">
        <f t="shared" si="287"/>
        <v>797.94999999999993</v>
      </c>
    </row>
    <row r="499" spans="1:17" s="428" customFormat="1" ht="22.15" customHeight="1" x14ac:dyDescent="0.25">
      <c r="A499" s="424" t="s">
        <v>217</v>
      </c>
      <c r="B499" s="750">
        <v>48</v>
      </c>
      <c r="C499" s="289">
        <v>0.3</v>
      </c>
      <c r="D499" s="425">
        <v>5.5385999999999997</v>
      </c>
      <c r="E499" s="425">
        <f t="shared" si="288"/>
        <v>265.8528</v>
      </c>
      <c r="F499" s="426">
        <v>0.3</v>
      </c>
      <c r="G499" s="425">
        <f t="shared" si="275"/>
        <v>79.760000000000005</v>
      </c>
      <c r="H499" s="425">
        <f t="shared" si="283"/>
        <v>19.21</v>
      </c>
      <c r="I499" s="427">
        <f t="shared" si="284"/>
        <v>98.97</v>
      </c>
      <c r="J499" s="756">
        <v>120</v>
      </c>
      <c r="K499" s="425">
        <v>0.75</v>
      </c>
      <c r="L499" s="425">
        <v>5.5385999999999997</v>
      </c>
      <c r="M499" s="425">
        <f t="shared" si="289"/>
        <v>664.63199999999995</v>
      </c>
      <c r="N499" s="426">
        <v>1</v>
      </c>
      <c r="O499" s="425">
        <f t="shared" si="285"/>
        <v>664.63</v>
      </c>
      <c r="P499" s="425">
        <f t="shared" si="286"/>
        <v>160.11000000000001</v>
      </c>
      <c r="Q499" s="427">
        <f t="shared" si="287"/>
        <v>824.74</v>
      </c>
    </row>
    <row r="500" spans="1:17" s="428" customFormat="1" ht="22.15" customHeight="1" x14ac:dyDescent="0.25">
      <c r="A500" s="424" t="s">
        <v>217</v>
      </c>
      <c r="B500" s="750">
        <v>32</v>
      </c>
      <c r="C500" s="289">
        <v>0.2</v>
      </c>
      <c r="D500" s="425">
        <v>5.5385999999999997</v>
      </c>
      <c r="E500" s="425">
        <f t="shared" si="288"/>
        <v>177.23519999999999</v>
      </c>
      <c r="F500" s="426">
        <v>0.3</v>
      </c>
      <c r="G500" s="425">
        <f t="shared" si="275"/>
        <v>53.17</v>
      </c>
      <c r="H500" s="425">
        <f t="shared" si="283"/>
        <v>12.81</v>
      </c>
      <c r="I500" s="427">
        <f t="shared" si="284"/>
        <v>65.98</v>
      </c>
      <c r="J500" s="756">
        <v>112</v>
      </c>
      <c r="K500" s="425">
        <v>0.7</v>
      </c>
      <c r="L500" s="425">
        <v>5.5385999999999997</v>
      </c>
      <c r="M500" s="425">
        <f t="shared" si="289"/>
        <v>620.32319999999993</v>
      </c>
      <c r="N500" s="426">
        <v>1</v>
      </c>
      <c r="O500" s="425">
        <f t="shared" si="285"/>
        <v>620.32000000000005</v>
      </c>
      <c r="P500" s="425">
        <f t="shared" si="286"/>
        <v>149.44</v>
      </c>
      <c r="Q500" s="427">
        <f t="shared" si="287"/>
        <v>769.76</v>
      </c>
    </row>
    <row r="501" spans="1:17" s="428" customFormat="1" ht="22.15" customHeight="1" x14ac:dyDescent="0.25">
      <c r="A501" s="424" t="s">
        <v>217</v>
      </c>
      <c r="B501" s="750"/>
      <c r="C501" s="289"/>
      <c r="D501" s="425"/>
      <c r="E501" s="425"/>
      <c r="F501" s="426"/>
      <c r="G501" s="425"/>
      <c r="H501" s="425"/>
      <c r="I501" s="427"/>
      <c r="J501" s="756">
        <v>96</v>
      </c>
      <c r="K501" s="425">
        <v>0.6</v>
      </c>
      <c r="L501" s="425">
        <v>5.5385999999999997</v>
      </c>
      <c r="M501" s="425">
        <f t="shared" si="289"/>
        <v>531.7056</v>
      </c>
      <c r="N501" s="426">
        <v>1</v>
      </c>
      <c r="O501" s="425">
        <f t="shared" si="285"/>
        <v>531.71</v>
      </c>
      <c r="P501" s="425">
        <f t="shared" si="286"/>
        <v>128.09</v>
      </c>
      <c r="Q501" s="427">
        <f t="shared" si="287"/>
        <v>659.80000000000007</v>
      </c>
    </row>
    <row r="502" spans="1:17" s="428" customFormat="1" ht="22.15" customHeight="1" x14ac:dyDescent="0.25">
      <c r="A502" s="424" t="s">
        <v>217</v>
      </c>
      <c r="B502" s="750">
        <v>48</v>
      </c>
      <c r="C502" s="289">
        <v>0.3</v>
      </c>
      <c r="D502" s="425">
        <v>5.5385999999999997</v>
      </c>
      <c r="E502" s="425">
        <f t="shared" si="288"/>
        <v>265.8528</v>
      </c>
      <c r="F502" s="426">
        <v>0.3</v>
      </c>
      <c r="G502" s="425">
        <f t="shared" si="275"/>
        <v>79.760000000000005</v>
      </c>
      <c r="H502" s="425">
        <f t="shared" si="283"/>
        <v>19.21</v>
      </c>
      <c r="I502" s="427">
        <f t="shared" si="284"/>
        <v>98.97</v>
      </c>
      <c r="J502" s="756">
        <v>104</v>
      </c>
      <c r="K502" s="425">
        <v>0.65</v>
      </c>
      <c r="L502" s="425">
        <v>5.5385999999999997</v>
      </c>
      <c r="M502" s="425">
        <f t="shared" si="289"/>
        <v>576.01440000000002</v>
      </c>
      <c r="N502" s="426">
        <v>1</v>
      </c>
      <c r="O502" s="425">
        <f t="shared" si="285"/>
        <v>576.01</v>
      </c>
      <c r="P502" s="425">
        <f t="shared" si="286"/>
        <v>138.76</v>
      </c>
      <c r="Q502" s="427">
        <f t="shared" si="287"/>
        <v>714.77</v>
      </c>
    </row>
    <row r="503" spans="1:17" s="428" customFormat="1" ht="22.15" customHeight="1" x14ac:dyDescent="0.25">
      <c r="A503" s="424" t="s">
        <v>217</v>
      </c>
      <c r="B503" s="750">
        <v>48</v>
      </c>
      <c r="C503" s="289">
        <v>0.3</v>
      </c>
      <c r="D503" s="425">
        <v>5.5385999999999997</v>
      </c>
      <c r="E503" s="425">
        <f t="shared" si="288"/>
        <v>265.8528</v>
      </c>
      <c r="F503" s="426">
        <v>0.3</v>
      </c>
      <c r="G503" s="425">
        <f t="shared" si="275"/>
        <v>79.760000000000005</v>
      </c>
      <c r="H503" s="425">
        <f t="shared" si="283"/>
        <v>19.21</v>
      </c>
      <c r="I503" s="427">
        <f t="shared" si="284"/>
        <v>98.97</v>
      </c>
      <c r="J503" s="756"/>
      <c r="K503" s="425"/>
      <c r="L503" s="425"/>
      <c r="M503" s="425"/>
      <c r="N503" s="426"/>
      <c r="O503" s="425"/>
      <c r="P503" s="425"/>
      <c r="Q503" s="427"/>
    </row>
    <row r="504" spans="1:17" s="428" customFormat="1" ht="22.15" customHeight="1" x14ac:dyDescent="0.25">
      <c r="A504" s="424" t="s">
        <v>217</v>
      </c>
      <c r="B504" s="750">
        <v>64</v>
      </c>
      <c r="C504" s="289">
        <v>0.4</v>
      </c>
      <c r="D504" s="425">
        <v>5.5385999999999997</v>
      </c>
      <c r="E504" s="425">
        <f t="shared" si="288"/>
        <v>354.47039999999998</v>
      </c>
      <c r="F504" s="426">
        <v>0.3</v>
      </c>
      <c r="G504" s="425">
        <f t="shared" si="275"/>
        <v>106.34</v>
      </c>
      <c r="H504" s="425">
        <f t="shared" si="283"/>
        <v>25.62</v>
      </c>
      <c r="I504" s="427">
        <f t="shared" si="284"/>
        <v>131.96</v>
      </c>
      <c r="J504" s="756">
        <v>56</v>
      </c>
      <c r="K504" s="425">
        <v>0.35</v>
      </c>
      <c r="L504" s="425">
        <v>5.5385999999999997</v>
      </c>
      <c r="M504" s="425">
        <f t="shared" si="289"/>
        <v>310.16159999999996</v>
      </c>
      <c r="N504" s="426">
        <v>1</v>
      </c>
      <c r="O504" s="425">
        <f t="shared" si="285"/>
        <v>310.16000000000003</v>
      </c>
      <c r="P504" s="425">
        <f t="shared" si="286"/>
        <v>74.72</v>
      </c>
      <c r="Q504" s="427">
        <f t="shared" si="287"/>
        <v>384.88</v>
      </c>
    </row>
    <row r="505" spans="1:17" s="428" customFormat="1" ht="22.15" customHeight="1" x14ac:dyDescent="0.25">
      <c r="A505" s="424" t="s">
        <v>217</v>
      </c>
      <c r="B505" s="750"/>
      <c r="C505" s="289"/>
      <c r="D505" s="425"/>
      <c r="E505" s="425"/>
      <c r="F505" s="426"/>
      <c r="G505" s="425"/>
      <c r="H505" s="425"/>
      <c r="I505" s="427"/>
      <c r="J505" s="756">
        <v>48</v>
      </c>
      <c r="K505" s="425">
        <v>0.3</v>
      </c>
      <c r="L505" s="425">
        <v>5.5385999999999997</v>
      </c>
      <c r="M505" s="425">
        <f t="shared" si="289"/>
        <v>265.8528</v>
      </c>
      <c r="N505" s="426">
        <v>1</v>
      </c>
      <c r="O505" s="425">
        <f t="shared" si="285"/>
        <v>265.85000000000002</v>
      </c>
      <c r="P505" s="425">
        <f t="shared" si="286"/>
        <v>64.040000000000006</v>
      </c>
      <c r="Q505" s="427">
        <f t="shared" si="287"/>
        <v>329.89000000000004</v>
      </c>
    </row>
    <row r="506" spans="1:17" s="428" customFormat="1" ht="22.15" customHeight="1" x14ac:dyDescent="0.25">
      <c r="A506" s="424" t="s">
        <v>217</v>
      </c>
      <c r="B506" s="750">
        <v>24</v>
      </c>
      <c r="C506" s="289">
        <v>0.15</v>
      </c>
      <c r="D506" s="425">
        <v>5.5385999999999997</v>
      </c>
      <c r="E506" s="425">
        <f t="shared" si="288"/>
        <v>132.9264</v>
      </c>
      <c r="F506" s="426">
        <v>0.3</v>
      </c>
      <c r="G506" s="425">
        <f t="shared" si="275"/>
        <v>39.880000000000003</v>
      </c>
      <c r="H506" s="425">
        <f t="shared" si="283"/>
        <v>9.61</v>
      </c>
      <c r="I506" s="427">
        <f t="shared" si="284"/>
        <v>49.49</v>
      </c>
      <c r="J506" s="756">
        <v>112</v>
      </c>
      <c r="K506" s="425">
        <v>0.7</v>
      </c>
      <c r="L506" s="425">
        <v>5.5385999999999997</v>
      </c>
      <c r="M506" s="425">
        <f t="shared" si="289"/>
        <v>620.32319999999993</v>
      </c>
      <c r="N506" s="426">
        <v>1</v>
      </c>
      <c r="O506" s="425">
        <f t="shared" si="285"/>
        <v>620.32000000000005</v>
      </c>
      <c r="P506" s="425">
        <f t="shared" si="286"/>
        <v>149.44</v>
      </c>
      <c r="Q506" s="427">
        <f t="shared" si="287"/>
        <v>769.76</v>
      </c>
    </row>
    <row r="507" spans="1:17" s="428" customFormat="1" ht="22.15" customHeight="1" x14ac:dyDescent="0.25">
      <c r="A507" s="424" t="s">
        <v>217</v>
      </c>
      <c r="B507" s="750">
        <v>24</v>
      </c>
      <c r="C507" s="289">
        <v>0.15</v>
      </c>
      <c r="D507" s="425">
        <v>5.5385999999999997</v>
      </c>
      <c r="E507" s="425">
        <f t="shared" si="288"/>
        <v>132.9264</v>
      </c>
      <c r="F507" s="426">
        <v>0.3</v>
      </c>
      <c r="G507" s="425">
        <f t="shared" si="275"/>
        <v>39.880000000000003</v>
      </c>
      <c r="H507" s="425">
        <f t="shared" si="283"/>
        <v>9.61</v>
      </c>
      <c r="I507" s="427">
        <f t="shared" si="284"/>
        <v>49.49</v>
      </c>
      <c r="J507" s="756">
        <v>24</v>
      </c>
      <c r="K507" s="425">
        <v>0.15</v>
      </c>
      <c r="L507" s="425">
        <v>5.5385999999999997</v>
      </c>
      <c r="M507" s="425">
        <f t="shared" si="289"/>
        <v>132.9264</v>
      </c>
      <c r="N507" s="426">
        <v>1</v>
      </c>
      <c r="O507" s="425">
        <f t="shared" si="285"/>
        <v>132.93</v>
      </c>
      <c r="P507" s="425">
        <f t="shared" si="286"/>
        <v>32.020000000000003</v>
      </c>
      <c r="Q507" s="427">
        <f t="shared" si="287"/>
        <v>164.95000000000002</v>
      </c>
    </row>
    <row r="508" spans="1:17" s="428" customFormat="1" ht="22.15" customHeight="1" x14ac:dyDescent="0.25">
      <c r="A508" s="424" t="s">
        <v>217</v>
      </c>
      <c r="B508" s="750">
        <v>24</v>
      </c>
      <c r="C508" s="289">
        <v>0.15</v>
      </c>
      <c r="D508" s="425">
        <v>5.5385999999999997</v>
      </c>
      <c r="E508" s="425">
        <f t="shared" si="288"/>
        <v>132.9264</v>
      </c>
      <c r="F508" s="426">
        <v>0.3</v>
      </c>
      <c r="G508" s="425">
        <f t="shared" si="275"/>
        <v>39.880000000000003</v>
      </c>
      <c r="H508" s="425">
        <f t="shared" si="283"/>
        <v>9.61</v>
      </c>
      <c r="I508" s="427">
        <f t="shared" si="284"/>
        <v>49.49</v>
      </c>
      <c r="J508" s="756">
        <v>88</v>
      </c>
      <c r="K508" s="425">
        <v>0.55000000000000004</v>
      </c>
      <c r="L508" s="425">
        <v>5.5385999999999997</v>
      </c>
      <c r="M508" s="425">
        <f t="shared" si="289"/>
        <v>487.39679999999998</v>
      </c>
      <c r="N508" s="426">
        <v>1</v>
      </c>
      <c r="O508" s="425">
        <f t="shared" si="285"/>
        <v>487.4</v>
      </c>
      <c r="P508" s="425">
        <f t="shared" si="286"/>
        <v>117.41</v>
      </c>
      <c r="Q508" s="427">
        <f t="shared" si="287"/>
        <v>604.80999999999995</v>
      </c>
    </row>
    <row r="509" spans="1:17" s="428" customFormat="1" ht="22.15" customHeight="1" x14ac:dyDescent="0.25">
      <c r="A509" s="424" t="s">
        <v>378</v>
      </c>
      <c r="B509" s="750"/>
      <c r="C509" s="289"/>
      <c r="D509" s="425"/>
      <c r="E509" s="425"/>
      <c r="F509" s="426"/>
      <c r="G509" s="425"/>
      <c r="H509" s="425"/>
      <c r="I509" s="427"/>
      <c r="J509" s="756">
        <v>64</v>
      </c>
      <c r="K509" s="425">
        <v>0.4</v>
      </c>
      <c r="L509" s="425">
        <v>5.9222000000000001</v>
      </c>
      <c r="M509" s="425">
        <f t="shared" si="289"/>
        <v>379.02080000000001</v>
      </c>
      <c r="N509" s="426">
        <v>1</v>
      </c>
      <c r="O509" s="425">
        <f t="shared" si="285"/>
        <v>379.02</v>
      </c>
      <c r="P509" s="425">
        <f t="shared" si="286"/>
        <v>91.31</v>
      </c>
      <c r="Q509" s="427">
        <f t="shared" si="287"/>
        <v>470.33</v>
      </c>
    </row>
    <row r="510" spans="1:17" s="428" customFormat="1" ht="22.15" customHeight="1" x14ac:dyDescent="0.25">
      <c r="A510" s="424" t="s">
        <v>378</v>
      </c>
      <c r="B510" s="750">
        <v>24</v>
      </c>
      <c r="C510" s="289">
        <v>0.15</v>
      </c>
      <c r="D510" s="425">
        <v>5.9222000000000001</v>
      </c>
      <c r="E510" s="425">
        <f t="shared" si="288"/>
        <v>142.1328</v>
      </c>
      <c r="F510" s="426">
        <v>0.3</v>
      </c>
      <c r="G510" s="425">
        <f t="shared" si="275"/>
        <v>42.64</v>
      </c>
      <c r="H510" s="425">
        <f t="shared" si="283"/>
        <v>10.27</v>
      </c>
      <c r="I510" s="427">
        <f t="shared" si="284"/>
        <v>52.91</v>
      </c>
      <c r="J510" s="756">
        <v>72</v>
      </c>
      <c r="K510" s="425">
        <v>0.45</v>
      </c>
      <c r="L510" s="425">
        <v>5.9222000000000001</v>
      </c>
      <c r="M510" s="425">
        <f t="shared" si="289"/>
        <v>426.39840000000004</v>
      </c>
      <c r="N510" s="426">
        <v>1</v>
      </c>
      <c r="O510" s="425">
        <f t="shared" si="285"/>
        <v>426.4</v>
      </c>
      <c r="P510" s="425">
        <f t="shared" si="286"/>
        <v>102.72</v>
      </c>
      <c r="Q510" s="427">
        <f t="shared" si="287"/>
        <v>529.12</v>
      </c>
    </row>
    <row r="511" spans="1:17" s="428" customFormat="1" ht="22.15" customHeight="1" x14ac:dyDescent="0.25">
      <c r="A511" s="424" t="s">
        <v>378</v>
      </c>
      <c r="B511" s="750">
        <v>48</v>
      </c>
      <c r="C511" s="289">
        <v>0.3</v>
      </c>
      <c r="D511" s="425">
        <v>5.9222000000000001</v>
      </c>
      <c r="E511" s="425">
        <f t="shared" si="288"/>
        <v>284.26560000000001</v>
      </c>
      <c r="F511" s="426">
        <v>0.3</v>
      </c>
      <c r="G511" s="425">
        <f t="shared" si="275"/>
        <v>85.28</v>
      </c>
      <c r="H511" s="425">
        <f t="shared" si="283"/>
        <v>20.54</v>
      </c>
      <c r="I511" s="427">
        <f t="shared" si="284"/>
        <v>105.82</v>
      </c>
      <c r="J511" s="756">
        <v>72</v>
      </c>
      <c r="K511" s="425">
        <v>0.45</v>
      </c>
      <c r="L511" s="425">
        <v>5.9222000000000001</v>
      </c>
      <c r="M511" s="425">
        <f t="shared" si="289"/>
        <v>426.39840000000004</v>
      </c>
      <c r="N511" s="426">
        <v>1</v>
      </c>
      <c r="O511" s="425">
        <f t="shared" si="285"/>
        <v>426.4</v>
      </c>
      <c r="P511" s="425">
        <f t="shared" si="286"/>
        <v>102.72</v>
      </c>
      <c r="Q511" s="427">
        <f t="shared" si="287"/>
        <v>529.12</v>
      </c>
    </row>
    <row r="512" spans="1:17" s="428" customFormat="1" ht="22.15" customHeight="1" x14ac:dyDescent="0.25">
      <c r="A512" s="424" t="s">
        <v>378</v>
      </c>
      <c r="B512" s="750"/>
      <c r="C512" s="289"/>
      <c r="D512" s="425"/>
      <c r="E512" s="425"/>
      <c r="F512" s="426"/>
      <c r="G512" s="425"/>
      <c r="H512" s="425"/>
      <c r="I512" s="427"/>
      <c r="J512" s="756">
        <v>72</v>
      </c>
      <c r="K512" s="425">
        <v>0.45</v>
      </c>
      <c r="L512" s="425">
        <v>5.9222000000000001</v>
      </c>
      <c r="M512" s="425">
        <f t="shared" si="289"/>
        <v>426.39840000000004</v>
      </c>
      <c r="N512" s="426">
        <v>1</v>
      </c>
      <c r="O512" s="425">
        <f t="shared" si="285"/>
        <v>426.4</v>
      </c>
      <c r="P512" s="425">
        <f t="shared" si="286"/>
        <v>102.72</v>
      </c>
      <c r="Q512" s="427">
        <f t="shared" si="287"/>
        <v>529.12</v>
      </c>
    </row>
    <row r="513" spans="1:17" s="428" customFormat="1" ht="22.15" customHeight="1" x14ac:dyDescent="0.25">
      <c r="A513" s="424" t="s">
        <v>378</v>
      </c>
      <c r="B513" s="750">
        <v>56</v>
      </c>
      <c r="C513" s="289">
        <v>0.35</v>
      </c>
      <c r="D513" s="425">
        <v>5.9222000000000001</v>
      </c>
      <c r="E513" s="425">
        <f t="shared" si="288"/>
        <v>331.64319999999998</v>
      </c>
      <c r="F513" s="426">
        <v>0.3</v>
      </c>
      <c r="G513" s="425">
        <f t="shared" si="275"/>
        <v>99.49</v>
      </c>
      <c r="H513" s="425">
        <f t="shared" si="283"/>
        <v>23.97</v>
      </c>
      <c r="I513" s="427">
        <f t="shared" si="284"/>
        <v>123.46</v>
      </c>
      <c r="J513" s="756">
        <v>48</v>
      </c>
      <c r="K513" s="425">
        <v>0.3</v>
      </c>
      <c r="L513" s="425">
        <v>5.9222000000000001</v>
      </c>
      <c r="M513" s="425">
        <f t="shared" si="289"/>
        <v>284.26560000000001</v>
      </c>
      <c r="N513" s="426">
        <v>1</v>
      </c>
      <c r="O513" s="425">
        <f t="shared" si="285"/>
        <v>284.27</v>
      </c>
      <c r="P513" s="425">
        <f t="shared" si="286"/>
        <v>68.48</v>
      </c>
      <c r="Q513" s="427">
        <f t="shared" si="287"/>
        <v>352.75</v>
      </c>
    </row>
    <row r="514" spans="1:17" s="428" customFormat="1" ht="22.15" customHeight="1" x14ac:dyDescent="0.25">
      <c r="A514" s="424" t="s">
        <v>217</v>
      </c>
      <c r="B514" s="750"/>
      <c r="C514" s="289"/>
      <c r="D514" s="425"/>
      <c r="E514" s="425"/>
      <c r="F514" s="426"/>
      <c r="G514" s="425"/>
      <c r="H514" s="425"/>
      <c r="I514" s="427"/>
      <c r="J514" s="756">
        <v>48</v>
      </c>
      <c r="K514" s="425">
        <v>0.3</v>
      </c>
      <c r="L514" s="425">
        <v>6.1020000000000003</v>
      </c>
      <c r="M514" s="425">
        <f t="shared" si="289"/>
        <v>292.89600000000002</v>
      </c>
      <c r="N514" s="426">
        <v>1</v>
      </c>
      <c r="O514" s="425">
        <f t="shared" si="285"/>
        <v>292.89999999999998</v>
      </c>
      <c r="P514" s="425">
        <f t="shared" si="286"/>
        <v>70.56</v>
      </c>
      <c r="Q514" s="427">
        <f t="shared" si="287"/>
        <v>363.46</v>
      </c>
    </row>
    <row r="515" spans="1:17" s="428" customFormat="1" ht="22.15" customHeight="1" x14ac:dyDescent="0.25">
      <c r="A515" s="424" t="s">
        <v>217</v>
      </c>
      <c r="B515" s="750"/>
      <c r="C515" s="289"/>
      <c r="D515" s="425"/>
      <c r="E515" s="425"/>
      <c r="F515" s="426"/>
      <c r="G515" s="425"/>
      <c r="H515" s="425"/>
      <c r="I515" s="427"/>
      <c r="J515" s="756">
        <v>12</v>
      </c>
      <c r="K515" s="425">
        <v>0.08</v>
      </c>
      <c r="L515" s="425">
        <v>6.1020000000000003</v>
      </c>
      <c r="M515" s="425">
        <f t="shared" si="289"/>
        <v>73.224000000000004</v>
      </c>
      <c r="N515" s="426">
        <v>1</v>
      </c>
      <c r="O515" s="425">
        <f t="shared" si="285"/>
        <v>73.22</v>
      </c>
      <c r="P515" s="425">
        <f t="shared" si="286"/>
        <v>17.64</v>
      </c>
      <c r="Q515" s="427">
        <f t="shared" si="287"/>
        <v>90.86</v>
      </c>
    </row>
    <row r="516" spans="1:17" s="428" customFormat="1" ht="22.15" customHeight="1" x14ac:dyDescent="0.25">
      <c r="A516" s="424" t="s">
        <v>217</v>
      </c>
      <c r="B516" s="750">
        <v>24</v>
      </c>
      <c r="C516" s="289">
        <v>0.15</v>
      </c>
      <c r="D516" s="425">
        <v>6.1020000000000003</v>
      </c>
      <c r="E516" s="425">
        <f t="shared" si="288"/>
        <v>146.44800000000001</v>
      </c>
      <c r="F516" s="426">
        <v>0.3</v>
      </c>
      <c r="G516" s="425">
        <f t="shared" si="275"/>
        <v>43.93</v>
      </c>
      <c r="H516" s="425">
        <f t="shared" si="283"/>
        <v>10.58</v>
      </c>
      <c r="I516" s="427">
        <f t="shared" si="284"/>
        <v>54.51</v>
      </c>
      <c r="J516" s="756">
        <v>96</v>
      </c>
      <c r="K516" s="425">
        <v>0.6</v>
      </c>
      <c r="L516" s="425">
        <v>6.1020000000000003</v>
      </c>
      <c r="M516" s="425">
        <f t="shared" si="289"/>
        <v>585.79200000000003</v>
      </c>
      <c r="N516" s="426">
        <v>1</v>
      </c>
      <c r="O516" s="425">
        <f t="shared" si="285"/>
        <v>585.79</v>
      </c>
      <c r="P516" s="425">
        <f t="shared" si="286"/>
        <v>141.12</v>
      </c>
      <c r="Q516" s="427">
        <f t="shared" si="287"/>
        <v>726.91</v>
      </c>
    </row>
    <row r="517" spans="1:17" s="428" customFormat="1" ht="22.15" customHeight="1" x14ac:dyDescent="0.25">
      <c r="A517" s="430" t="s">
        <v>8</v>
      </c>
      <c r="B517" s="751">
        <f>SUM(B518:B519)</f>
        <v>60.5</v>
      </c>
      <c r="C517" s="746">
        <f>SUM(C518:C519)</f>
        <v>0.38</v>
      </c>
      <c r="D517" s="421"/>
      <c r="E517" s="421">
        <f>SUM(E518:E519)</f>
        <v>243.70005</v>
      </c>
      <c r="F517" s="432"/>
      <c r="G517" s="421">
        <f>SUM(G518:G519)</f>
        <v>73.12</v>
      </c>
      <c r="H517" s="421">
        <f>SUM(H518:H519)</f>
        <v>17.62</v>
      </c>
      <c r="I517" s="429">
        <f>SUM(I518:I519)</f>
        <v>90.740000000000009</v>
      </c>
      <c r="J517" s="757">
        <f>SUM(J518:J519)</f>
        <v>178</v>
      </c>
      <c r="K517" s="421">
        <f>SUM(K518:K519)</f>
        <v>1.1200000000000001</v>
      </c>
      <c r="L517" s="421"/>
      <c r="M517" s="421">
        <f>SUM(M518:M519)</f>
        <v>717.0018</v>
      </c>
      <c r="N517" s="432"/>
      <c r="O517" s="421">
        <f>SUM(O518:O519)</f>
        <v>717</v>
      </c>
      <c r="P517" s="421">
        <f>SUM(P518:P519)</f>
        <v>172.72</v>
      </c>
      <c r="Q517" s="429">
        <f>SUM(Q518:Q519)</f>
        <v>889.72</v>
      </c>
    </row>
    <row r="518" spans="1:17" s="428" customFormat="1" ht="22.15" customHeight="1" x14ac:dyDescent="0.25">
      <c r="A518" s="424" t="s">
        <v>1269</v>
      </c>
      <c r="B518" s="750">
        <v>30.25</v>
      </c>
      <c r="C518" s="289">
        <v>0.19</v>
      </c>
      <c r="D518" s="425">
        <v>4.0281000000000002</v>
      </c>
      <c r="E518" s="425">
        <f>B518*D518</f>
        <v>121.850025</v>
      </c>
      <c r="F518" s="426">
        <v>0.3</v>
      </c>
      <c r="G518" s="425">
        <f t="shared" si="275"/>
        <v>36.56</v>
      </c>
      <c r="H518" s="425">
        <f>ROUND(G518*0.2409,2)</f>
        <v>8.81</v>
      </c>
      <c r="I518" s="427">
        <f>G518+H518</f>
        <v>45.370000000000005</v>
      </c>
      <c r="J518" s="756">
        <v>89</v>
      </c>
      <c r="K518" s="425">
        <v>0.56000000000000005</v>
      </c>
      <c r="L518" s="425">
        <v>4.0281000000000002</v>
      </c>
      <c r="M518" s="425">
        <f>J518*L518</f>
        <v>358.5009</v>
      </c>
      <c r="N518" s="426">
        <v>1</v>
      </c>
      <c r="O518" s="425">
        <f t="shared" ref="O518:O519" si="290">ROUND(M518*N518,2)</f>
        <v>358.5</v>
      </c>
      <c r="P518" s="425">
        <f>ROUND(O518*0.2409,2)</f>
        <v>86.36</v>
      </c>
      <c r="Q518" s="427">
        <f>O518+P518</f>
        <v>444.86</v>
      </c>
    </row>
    <row r="519" spans="1:17" s="428" customFormat="1" ht="22.15" customHeight="1" x14ac:dyDescent="0.25">
      <c r="A519" s="424" t="s">
        <v>1269</v>
      </c>
      <c r="B519" s="750">
        <v>30.25</v>
      </c>
      <c r="C519" s="289">
        <v>0.19</v>
      </c>
      <c r="D519" s="425">
        <v>4.0281000000000002</v>
      </c>
      <c r="E519" s="425">
        <f>B519*D519</f>
        <v>121.850025</v>
      </c>
      <c r="F519" s="426">
        <v>0.3</v>
      </c>
      <c r="G519" s="425">
        <f t="shared" si="275"/>
        <v>36.56</v>
      </c>
      <c r="H519" s="425">
        <f>ROUND(G519*0.2409,2)</f>
        <v>8.81</v>
      </c>
      <c r="I519" s="427">
        <f>G519+H519</f>
        <v>45.370000000000005</v>
      </c>
      <c r="J519" s="756">
        <v>89</v>
      </c>
      <c r="K519" s="425">
        <v>0.56000000000000005</v>
      </c>
      <c r="L519" s="425">
        <v>4.0281000000000002</v>
      </c>
      <c r="M519" s="425">
        <f>J519*L519</f>
        <v>358.5009</v>
      </c>
      <c r="N519" s="426">
        <v>1</v>
      </c>
      <c r="O519" s="425">
        <f t="shared" si="290"/>
        <v>358.5</v>
      </c>
      <c r="P519" s="425">
        <f>ROUND(O519*0.2409,2)</f>
        <v>86.36</v>
      </c>
      <c r="Q519" s="427">
        <f>O519+P519</f>
        <v>444.86</v>
      </c>
    </row>
    <row r="520" spans="1:17" s="428" customFormat="1" ht="22.15" customHeight="1" x14ac:dyDescent="0.25">
      <c r="A520" s="416" t="s">
        <v>1270</v>
      </c>
      <c r="B520" s="748">
        <f>B521+B527</f>
        <v>295.5</v>
      </c>
      <c r="C520" s="744">
        <f>C521+C527</f>
        <v>1.8527044025157233</v>
      </c>
      <c r="D520" s="417"/>
      <c r="E520" s="417">
        <f>E521+E527</f>
        <v>2575.9878301886793</v>
      </c>
      <c r="F520" s="431"/>
      <c r="G520" s="417">
        <f>G521+G527</f>
        <v>910.93</v>
      </c>
      <c r="H520" s="417">
        <f>H521+H527</f>
        <v>219.46</v>
      </c>
      <c r="I520" s="418">
        <f>I521+I527</f>
        <v>1130.3900000000001</v>
      </c>
      <c r="J520" s="754">
        <f>J521+J527</f>
        <v>709</v>
      </c>
      <c r="K520" s="417">
        <f>K521+K527</f>
        <v>4.4617610062893078</v>
      </c>
      <c r="L520" s="417"/>
      <c r="M520" s="417">
        <f>M521+M527</f>
        <v>6328.4807861635218</v>
      </c>
      <c r="N520" s="431"/>
      <c r="O520" s="417">
        <f>O521+O527</f>
        <v>6328.49</v>
      </c>
      <c r="P520" s="417">
        <f>P521+P527</f>
        <v>1524.5299999999997</v>
      </c>
      <c r="Q520" s="418">
        <f>Q521+Q527</f>
        <v>7853.02</v>
      </c>
    </row>
    <row r="521" spans="1:17" s="428" customFormat="1" ht="22.15" customHeight="1" x14ac:dyDescent="0.25">
      <c r="A521" s="430" t="s">
        <v>11</v>
      </c>
      <c r="B521" s="751">
        <f>SUM(B522:B526)</f>
        <v>115.5</v>
      </c>
      <c r="C521" s="746">
        <f>SUM(C522:C526)</f>
        <v>0.72062893081761015</v>
      </c>
      <c r="D521" s="421"/>
      <c r="E521" s="421">
        <f>SUM(E522:E526)</f>
        <v>1319.0695911949688</v>
      </c>
      <c r="F521" s="432"/>
      <c r="G521" s="421">
        <f>SUM(G522:G526)</f>
        <v>659.55</v>
      </c>
      <c r="H521" s="421">
        <f>SUM(H522:H526)</f>
        <v>158.89000000000001</v>
      </c>
      <c r="I521" s="429">
        <f>SUM(I522:I526)</f>
        <v>818.44</v>
      </c>
      <c r="J521" s="757">
        <f>SUM(J522:J526)</f>
        <v>236.5</v>
      </c>
      <c r="K521" s="421">
        <f>SUM(K522:K526)</f>
        <v>1.490062893081761</v>
      </c>
      <c r="L521" s="421"/>
      <c r="M521" s="421">
        <f>SUM(M522:M526)</f>
        <v>3035.8943081761008</v>
      </c>
      <c r="N521" s="432"/>
      <c r="O521" s="421">
        <f>SUM(O522:O526)</f>
        <v>3035.9</v>
      </c>
      <c r="P521" s="421">
        <f>SUM(P522:P526)</f>
        <v>731.34999999999991</v>
      </c>
      <c r="Q521" s="429">
        <f>SUM(Q522:Q526)</f>
        <v>3767.2500000000005</v>
      </c>
    </row>
    <row r="522" spans="1:17" s="428" customFormat="1" ht="22.15" customHeight="1" x14ac:dyDescent="0.25">
      <c r="A522" s="424" t="s">
        <v>1271</v>
      </c>
      <c r="B522" s="750">
        <v>10</v>
      </c>
      <c r="C522" s="289">
        <v>0.06</v>
      </c>
      <c r="D522" s="425">
        <v>7.9181999999999997</v>
      </c>
      <c r="E522" s="425">
        <f>B522*D522</f>
        <v>79.182000000000002</v>
      </c>
      <c r="F522" s="426">
        <v>0.5</v>
      </c>
      <c r="G522" s="425">
        <f t="shared" ref="G522:G538" si="291">ROUND(E522*F522,2)</f>
        <v>39.590000000000003</v>
      </c>
      <c r="H522" s="425">
        <f>ROUND(G522*0.2409,2)</f>
        <v>9.5399999999999991</v>
      </c>
      <c r="I522" s="427">
        <f>G522+H522</f>
        <v>49.13</v>
      </c>
      <c r="J522" s="756">
        <v>30</v>
      </c>
      <c r="K522" s="425">
        <v>0.19</v>
      </c>
      <c r="L522" s="425">
        <v>7.9181999999999997</v>
      </c>
      <c r="M522" s="425">
        <f>J522*L522</f>
        <v>237.54599999999999</v>
      </c>
      <c r="N522" s="426">
        <v>1</v>
      </c>
      <c r="O522" s="425">
        <f t="shared" ref="O522:O526" si="292">ROUND(M522*N522,2)</f>
        <v>237.55</v>
      </c>
      <c r="P522" s="425">
        <f>ROUND(O522*0.2409,2)</f>
        <v>57.23</v>
      </c>
      <c r="Q522" s="427">
        <f>O522+P522</f>
        <v>294.78000000000003</v>
      </c>
    </row>
    <row r="523" spans="1:17" s="428" customFormat="1" ht="22.15" customHeight="1" x14ac:dyDescent="0.25">
      <c r="A523" s="424" t="s">
        <v>1272</v>
      </c>
      <c r="B523" s="750">
        <v>39.5</v>
      </c>
      <c r="C523" s="289">
        <f t="shared" ref="C523:C525" si="293">B523/159</f>
        <v>0.24842767295597484</v>
      </c>
      <c r="D523" s="425">
        <v>1321</v>
      </c>
      <c r="E523" s="425">
        <f>B523*D523/159</f>
        <v>328.17295597484275</v>
      </c>
      <c r="F523" s="426">
        <v>0.5</v>
      </c>
      <c r="G523" s="425">
        <f t="shared" si="291"/>
        <v>164.09</v>
      </c>
      <c r="H523" s="425">
        <f>ROUND(G523*0.2409,2)</f>
        <v>39.53</v>
      </c>
      <c r="I523" s="427">
        <f>G523+H523</f>
        <v>203.62</v>
      </c>
      <c r="J523" s="756">
        <v>57.5</v>
      </c>
      <c r="K523" s="425">
        <f t="shared" ref="K523:K525" si="294">J523/159</f>
        <v>0.36163522012578614</v>
      </c>
      <c r="L523" s="425">
        <v>1321</v>
      </c>
      <c r="M523" s="425">
        <f>J523*L523/159</f>
        <v>477.72012578616352</v>
      </c>
      <c r="N523" s="426">
        <v>1</v>
      </c>
      <c r="O523" s="425">
        <f t="shared" si="292"/>
        <v>477.72</v>
      </c>
      <c r="P523" s="425">
        <f>ROUND(O523*0.2409,2)</f>
        <v>115.08</v>
      </c>
      <c r="Q523" s="427">
        <f>O523+P523</f>
        <v>592.80000000000007</v>
      </c>
    </row>
    <row r="524" spans="1:17" s="428" customFormat="1" ht="22.15" customHeight="1" x14ac:dyDescent="0.25">
      <c r="A524" s="424" t="s">
        <v>1271</v>
      </c>
      <c r="B524" s="750">
        <v>16</v>
      </c>
      <c r="C524" s="289">
        <f t="shared" si="293"/>
        <v>0.10062893081761007</v>
      </c>
      <c r="D524" s="425">
        <v>1321</v>
      </c>
      <c r="E524" s="425">
        <f t="shared" ref="E524:E532" si="295">B524*D524/159</f>
        <v>132.93081761006289</v>
      </c>
      <c r="F524" s="426">
        <v>0.5</v>
      </c>
      <c r="G524" s="425">
        <f t="shared" si="291"/>
        <v>66.47</v>
      </c>
      <c r="H524" s="425">
        <f>ROUND(G524*0.2409,2)</f>
        <v>16.010000000000002</v>
      </c>
      <c r="I524" s="427">
        <f>G524+H524</f>
        <v>82.48</v>
      </c>
      <c r="J524" s="756"/>
      <c r="K524" s="425"/>
      <c r="L524" s="425"/>
      <c r="M524" s="425"/>
      <c r="N524" s="426"/>
      <c r="O524" s="425"/>
      <c r="P524" s="425"/>
      <c r="Q524" s="427"/>
    </row>
    <row r="525" spans="1:17" s="428" customFormat="1" ht="22.15" customHeight="1" x14ac:dyDescent="0.25">
      <c r="A525" s="424" t="s">
        <v>1273</v>
      </c>
      <c r="B525" s="750">
        <v>40</v>
      </c>
      <c r="C525" s="289">
        <f t="shared" si="293"/>
        <v>0.25157232704402516</v>
      </c>
      <c r="D525" s="425">
        <v>2500</v>
      </c>
      <c r="E525" s="425">
        <f t="shared" si="295"/>
        <v>628.93081761006295</v>
      </c>
      <c r="F525" s="426">
        <v>0.5</v>
      </c>
      <c r="G525" s="425">
        <f t="shared" si="291"/>
        <v>314.47000000000003</v>
      </c>
      <c r="H525" s="425">
        <f>ROUND(G525*0.2409,2)</f>
        <v>75.760000000000005</v>
      </c>
      <c r="I525" s="427">
        <f>G525+H525</f>
        <v>390.23</v>
      </c>
      <c r="J525" s="756">
        <v>119</v>
      </c>
      <c r="K525" s="425">
        <f t="shared" si="294"/>
        <v>0.74842767295597479</v>
      </c>
      <c r="L525" s="425">
        <v>2500</v>
      </c>
      <c r="M525" s="425">
        <f t="shared" ref="M525" si="296">J525*L525/159</f>
        <v>1871.0691823899372</v>
      </c>
      <c r="N525" s="426">
        <v>1</v>
      </c>
      <c r="O525" s="425">
        <f t="shared" si="292"/>
        <v>1871.07</v>
      </c>
      <c r="P525" s="425">
        <f>ROUND(O525*0.2409,2)</f>
        <v>450.74</v>
      </c>
      <c r="Q525" s="427">
        <f>O525+P525</f>
        <v>2321.81</v>
      </c>
    </row>
    <row r="526" spans="1:17" s="428" customFormat="1" ht="22.15" customHeight="1" x14ac:dyDescent="0.25">
      <c r="A526" s="424" t="s">
        <v>1273</v>
      </c>
      <c r="B526" s="750">
        <v>10</v>
      </c>
      <c r="C526" s="289">
        <v>0.06</v>
      </c>
      <c r="D526" s="425">
        <v>14.985300000000001</v>
      </c>
      <c r="E526" s="425">
        <f>B526*D526</f>
        <v>149.85300000000001</v>
      </c>
      <c r="F526" s="426">
        <v>0.5</v>
      </c>
      <c r="G526" s="425">
        <f t="shared" si="291"/>
        <v>74.930000000000007</v>
      </c>
      <c r="H526" s="425">
        <f>ROUND(G526*0.2409,2)</f>
        <v>18.05</v>
      </c>
      <c r="I526" s="427">
        <f>G526+H526</f>
        <v>92.98</v>
      </c>
      <c r="J526" s="756">
        <v>30</v>
      </c>
      <c r="K526" s="425">
        <v>0.19</v>
      </c>
      <c r="L526" s="425">
        <v>14.985300000000001</v>
      </c>
      <c r="M526" s="425">
        <f>J526*L526</f>
        <v>449.55900000000003</v>
      </c>
      <c r="N526" s="426">
        <v>1</v>
      </c>
      <c r="O526" s="425">
        <f t="shared" si="292"/>
        <v>449.56</v>
      </c>
      <c r="P526" s="425">
        <f>ROUND(O526*0.2409,2)</f>
        <v>108.3</v>
      </c>
      <c r="Q526" s="427">
        <f>O526+P526</f>
        <v>557.86</v>
      </c>
    </row>
    <row r="527" spans="1:17" s="428" customFormat="1" ht="22.15" customHeight="1" x14ac:dyDescent="0.25">
      <c r="A527" s="430" t="s">
        <v>9</v>
      </c>
      <c r="B527" s="751">
        <f>SUM(B528:B532)</f>
        <v>180</v>
      </c>
      <c r="C527" s="746">
        <f>SUM(C528:C532)</f>
        <v>1.1320754716981132</v>
      </c>
      <c r="D527" s="421"/>
      <c r="E527" s="421">
        <f>SUM(E528:E532)</f>
        <v>1256.9182389937107</v>
      </c>
      <c r="F527" s="432"/>
      <c r="G527" s="421">
        <f>SUM(G528:G532)</f>
        <v>251.38</v>
      </c>
      <c r="H527" s="421">
        <f>SUM(H528:H532)</f>
        <v>60.57</v>
      </c>
      <c r="I527" s="429">
        <f>SUM(I528:I532)</f>
        <v>311.95</v>
      </c>
      <c r="J527" s="757">
        <f>SUM(J528:J532)</f>
        <v>472.5</v>
      </c>
      <c r="K527" s="421">
        <f>SUM(K528:K532)</f>
        <v>2.9716981132075468</v>
      </c>
      <c r="L527" s="421"/>
      <c r="M527" s="421">
        <f>SUM(M528:M532)</f>
        <v>3292.5864779874214</v>
      </c>
      <c r="N527" s="432"/>
      <c r="O527" s="421">
        <f>SUM(O528:O532)</f>
        <v>3292.59</v>
      </c>
      <c r="P527" s="421">
        <f>SUM(P528:P532)</f>
        <v>793.18</v>
      </c>
      <c r="Q527" s="429">
        <f>SUM(Q528:Q532)</f>
        <v>4085.77</v>
      </c>
    </row>
    <row r="528" spans="1:17" s="428" customFormat="1" ht="22.15" customHeight="1" x14ac:dyDescent="0.25">
      <c r="A528" s="424" t="s">
        <v>1127</v>
      </c>
      <c r="B528" s="750">
        <v>40</v>
      </c>
      <c r="C528" s="289">
        <f t="shared" ref="C528:C532" si="297">B528/159</f>
        <v>0.25157232704402516</v>
      </c>
      <c r="D528" s="425">
        <v>1070</v>
      </c>
      <c r="E528" s="425">
        <f t="shared" si="295"/>
        <v>269.1823899371069</v>
      </c>
      <c r="F528" s="426">
        <v>0.2</v>
      </c>
      <c r="G528" s="425">
        <f t="shared" si="291"/>
        <v>53.84</v>
      </c>
      <c r="H528" s="425">
        <f>ROUND(G528*0.2409,2)</f>
        <v>12.97</v>
      </c>
      <c r="I528" s="427">
        <f>G528+H528</f>
        <v>66.81</v>
      </c>
      <c r="J528" s="756">
        <v>119</v>
      </c>
      <c r="K528" s="425">
        <f t="shared" ref="K528:K532" si="298">J528/159</f>
        <v>0.74842767295597479</v>
      </c>
      <c r="L528" s="425">
        <v>1070</v>
      </c>
      <c r="M528" s="425">
        <f t="shared" ref="M528:M532" si="299">J528*L528/159</f>
        <v>800.8176100628931</v>
      </c>
      <c r="N528" s="426">
        <v>1</v>
      </c>
      <c r="O528" s="425">
        <f t="shared" ref="O528:O532" si="300">ROUND(M528*N528,2)</f>
        <v>800.82</v>
      </c>
      <c r="P528" s="425">
        <f>ROUND(O528*0.2409,2)</f>
        <v>192.92</v>
      </c>
      <c r="Q528" s="427">
        <f>O528+P528</f>
        <v>993.74</v>
      </c>
    </row>
    <row r="529" spans="1:17" s="428" customFormat="1" ht="22.15" customHeight="1" x14ac:dyDescent="0.25">
      <c r="A529" s="424" t="s">
        <v>1127</v>
      </c>
      <c r="B529" s="750">
        <v>40</v>
      </c>
      <c r="C529" s="289">
        <f t="shared" si="297"/>
        <v>0.25157232704402516</v>
      </c>
      <c r="D529" s="425">
        <v>1093</v>
      </c>
      <c r="E529" s="425">
        <f t="shared" si="295"/>
        <v>274.96855345911951</v>
      </c>
      <c r="F529" s="426">
        <v>0.2</v>
      </c>
      <c r="G529" s="425">
        <f t="shared" si="291"/>
        <v>54.99</v>
      </c>
      <c r="H529" s="425">
        <f>ROUND(G529*0.2409,2)</f>
        <v>13.25</v>
      </c>
      <c r="I529" s="427">
        <f>G529+H529</f>
        <v>68.240000000000009</v>
      </c>
      <c r="J529" s="756">
        <v>119</v>
      </c>
      <c r="K529" s="425">
        <f t="shared" si="298"/>
        <v>0.74842767295597479</v>
      </c>
      <c r="L529" s="425">
        <v>1093</v>
      </c>
      <c r="M529" s="425">
        <f t="shared" si="299"/>
        <v>818.03144654088055</v>
      </c>
      <c r="N529" s="426">
        <v>1</v>
      </c>
      <c r="O529" s="425">
        <f t="shared" si="300"/>
        <v>818.03</v>
      </c>
      <c r="P529" s="425">
        <f>ROUND(O529*0.2409,2)</f>
        <v>197.06</v>
      </c>
      <c r="Q529" s="427">
        <f>O529+P529</f>
        <v>1015.0899999999999</v>
      </c>
    </row>
    <row r="530" spans="1:17" s="428" customFormat="1" ht="22.15" customHeight="1" x14ac:dyDescent="0.25">
      <c r="A530" s="424" t="s">
        <v>1127</v>
      </c>
      <c r="B530" s="750">
        <v>40</v>
      </c>
      <c r="C530" s="289">
        <f t="shared" si="297"/>
        <v>0.25157232704402516</v>
      </c>
      <c r="D530" s="425">
        <v>1127.5</v>
      </c>
      <c r="E530" s="425">
        <f t="shared" si="295"/>
        <v>283.64779874213838</v>
      </c>
      <c r="F530" s="426">
        <v>0.2</v>
      </c>
      <c r="G530" s="425">
        <f t="shared" si="291"/>
        <v>56.73</v>
      </c>
      <c r="H530" s="425">
        <f>ROUND(G530*0.2409,2)</f>
        <v>13.67</v>
      </c>
      <c r="I530" s="427">
        <f>G530+H530</f>
        <v>70.399999999999991</v>
      </c>
      <c r="J530" s="756">
        <v>56</v>
      </c>
      <c r="K530" s="425">
        <f t="shared" si="298"/>
        <v>0.3522012578616352</v>
      </c>
      <c r="L530" s="425">
        <v>1127.5</v>
      </c>
      <c r="M530" s="425">
        <f t="shared" si="299"/>
        <v>397.10691823899373</v>
      </c>
      <c r="N530" s="426">
        <v>1</v>
      </c>
      <c r="O530" s="425">
        <f t="shared" si="300"/>
        <v>397.11</v>
      </c>
      <c r="P530" s="425">
        <f>ROUND(O530*0.2409,2)</f>
        <v>95.66</v>
      </c>
      <c r="Q530" s="427">
        <f>O530+P530</f>
        <v>492.77</v>
      </c>
    </row>
    <row r="531" spans="1:17" s="428" customFormat="1" ht="22.15" customHeight="1" x14ac:dyDescent="0.25">
      <c r="A531" s="424" t="s">
        <v>1127</v>
      </c>
      <c r="B531" s="750">
        <v>40</v>
      </c>
      <c r="C531" s="289">
        <f t="shared" si="297"/>
        <v>0.25157232704402516</v>
      </c>
      <c r="D531" s="425">
        <v>1127.5</v>
      </c>
      <c r="E531" s="425">
        <f t="shared" si="295"/>
        <v>283.64779874213838</v>
      </c>
      <c r="F531" s="426">
        <v>0.2</v>
      </c>
      <c r="G531" s="425">
        <f t="shared" si="291"/>
        <v>56.73</v>
      </c>
      <c r="H531" s="425">
        <f>ROUND(G531*0.2409,2)</f>
        <v>13.67</v>
      </c>
      <c r="I531" s="427">
        <f>G531+H531</f>
        <v>70.399999999999991</v>
      </c>
      <c r="J531" s="756">
        <v>119</v>
      </c>
      <c r="K531" s="425">
        <f t="shared" si="298"/>
        <v>0.74842767295597479</v>
      </c>
      <c r="L531" s="425">
        <v>1127.5</v>
      </c>
      <c r="M531" s="425">
        <f t="shared" si="299"/>
        <v>843.85220125786168</v>
      </c>
      <c r="N531" s="426">
        <v>1</v>
      </c>
      <c r="O531" s="425">
        <f t="shared" si="300"/>
        <v>843.85</v>
      </c>
      <c r="P531" s="425">
        <f>ROUND(O531*0.2409,2)</f>
        <v>203.28</v>
      </c>
      <c r="Q531" s="427">
        <f>O531+P531</f>
        <v>1047.1300000000001</v>
      </c>
    </row>
    <row r="532" spans="1:17" s="428" customFormat="1" ht="22.15" customHeight="1" x14ac:dyDescent="0.25">
      <c r="A532" s="424" t="s">
        <v>1127</v>
      </c>
      <c r="B532" s="750">
        <v>20</v>
      </c>
      <c r="C532" s="289">
        <f t="shared" si="297"/>
        <v>0.12578616352201258</v>
      </c>
      <c r="D532" s="425">
        <v>1156.5</v>
      </c>
      <c r="E532" s="425">
        <f t="shared" si="295"/>
        <v>145.47169811320754</v>
      </c>
      <c r="F532" s="426">
        <v>0.2</v>
      </c>
      <c r="G532" s="425">
        <f t="shared" si="291"/>
        <v>29.09</v>
      </c>
      <c r="H532" s="425">
        <f>ROUND(G532*0.2409,2)</f>
        <v>7.01</v>
      </c>
      <c r="I532" s="427">
        <f>G532+H532</f>
        <v>36.1</v>
      </c>
      <c r="J532" s="756">
        <v>59.5</v>
      </c>
      <c r="K532" s="425">
        <f t="shared" si="298"/>
        <v>0.37421383647798739</v>
      </c>
      <c r="L532" s="425">
        <v>1156.5</v>
      </c>
      <c r="M532" s="425">
        <f t="shared" si="299"/>
        <v>432.77830188679246</v>
      </c>
      <c r="N532" s="426">
        <v>1</v>
      </c>
      <c r="O532" s="425">
        <f t="shared" si="300"/>
        <v>432.78</v>
      </c>
      <c r="P532" s="425">
        <f>ROUND(O532*0.2409,2)</f>
        <v>104.26</v>
      </c>
      <c r="Q532" s="427">
        <f>O532+P532</f>
        <v>537.04</v>
      </c>
    </row>
    <row r="533" spans="1:17" s="428" customFormat="1" ht="22.15" customHeight="1" x14ac:dyDescent="0.25">
      <c r="A533" s="416" t="s">
        <v>1274</v>
      </c>
      <c r="B533" s="748">
        <f>B534+B537</f>
        <v>48</v>
      </c>
      <c r="C533" s="744">
        <f>C534+C537</f>
        <v>0.30188679245283023</v>
      </c>
      <c r="D533" s="417"/>
      <c r="E533" s="417">
        <f>E534+E537</f>
        <v>343.57232704402514</v>
      </c>
      <c r="F533" s="431"/>
      <c r="G533" s="417">
        <f>G534+G537</f>
        <v>171.79000000000002</v>
      </c>
      <c r="H533" s="417">
        <f>H534+H537</f>
        <v>41.38</v>
      </c>
      <c r="I533" s="418">
        <f>I534+I537</f>
        <v>213.17000000000002</v>
      </c>
      <c r="J533" s="754">
        <f>J534+J537</f>
        <v>48</v>
      </c>
      <c r="K533" s="417">
        <f>K534+K537</f>
        <v>0.30188679245283018</v>
      </c>
      <c r="L533" s="417"/>
      <c r="M533" s="417">
        <f>M534+M537</f>
        <v>346.79245283018872</v>
      </c>
      <c r="N533" s="431"/>
      <c r="O533" s="417">
        <f>O534+O537</f>
        <v>346.79</v>
      </c>
      <c r="P533" s="417">
        <f>P534+P537</f>
        <v>83.54</v>
      </c>
      <c r="Q533" s="418">
        <f>Q534+Q537</f>
        <v>430.33</v>
      </c>
    </row>
    <row r="534" spans="1:17" s="428" customFormat="1" ht="22.15" customHeight="1" x14ac:dyDescent="0.25">
      <c r="A534" s="430" t="s">
        <v>11</v>
      </c>
      <c r="B534" s="751">
        <f>SUM(B535:B536)</f>
        <v>24</v>
      </c>
      <c r="C534" s="746">
        <f>SUM(C535:C536)</f>
        <v>0.15094339622641509</v>
      </c>
      <c r="D534" s="421"/>
      <c r="E534" s="421">
        <f>SUM(E535:E536)</f>
        <v>199.16981132075472</v>
      </c>
      <c r="F534" s="432"/>
      <c r="G534" s="421">
        <f>SUM(G535:G536)</f>
        <v>99.59</v>
      </c>
      <c r="H534" s="421">
        <f>SUM(H535:H536)</f>
        <v>23.990000000000002</v>
      </c>
      <c r="I534" s="429">
        <f>SUM(I535:I536)</f>
        <v>123.58000000000001</v>
      </c>
      <c r="J534" s="757">
        <f>SUM(J535:J536)</f>
        <v>24</v>
      </c>
      <c r="K534" s="421">
        <f>SUM(K535:K536)</f>
        <v>0.15094339622641509</v>
      </c>
      <c r="L534" s="421"/>
      <c r="M534" s="421">
        <f>SUM(M535:M536)</f>
        <v>199.16981132075472</v>
      </c>
      <c r="N534" s="432"/>
      <c r="O534" s="421">
        <f>SUM(O535:O536)</f>
        <v>199.17000000000002</v>
      </c>
      <c r="P534" s="421">
        <f>SUM(P535:P536)</f>
        <v>47.980000000000004</v>
      </c>
      <c r="Q534" s="429">
        <f>SUM(Q535:Q536)</f>
        <v>247.14999999999998</v>
      </c>
    </row>
    <row r="535" spans="1:17" s="428" customFormat="1" ht="22.15" customHeight="1" x14ac:dyDescent="0.25">
      <c r="A535" s="424" t="s">
        <v>1275</v>
      </c>
      <c r="B535" s="750">
        <v>12</v>
      </c>
      <c r="C535" s="289">
        <f t="shared" ref="C535:C536" si="301">B535/159</f>
        <v>7.5471698113207544E-2</v>
      </c>
      <c r="D535" s="425">
        <v>1300</v>
      </c>
      <c r="E535" s="425">
        <f t="shared" ref="E535:E539" si="302">B535*D535/159</f>
        <v>98.113207547169807</v>
      </c>
      <c r="F535" s="426">
        <v>0.5</v>
      </c>
      <c r="G535" s="425">
        <f t="shared" si="291"/>
        <v>49.06</v>
      </c>
      <c r="H535" s="425">
        <f>ROUND(G535*0.2409,2)</f>
        <v>11.82</v>
      </c>
      <c r="I535" s="427">
        <f>G535+H535</f>
        <v>60.88</v>
      </c>
      <c r="J535" s="756">
        <v>12</v>
      </c>
      <c r="K535" s="425">
        <f t="shared" ref="K535:K536" si="303">J535/159</f>
        <v>7.5471698113207544E-2</v>
      </c>
      <c r="L535" s="425">
        <v>1300</v>
      </c>
      <c r="M535" s="425">
        <f t="shared" ref="M535:M536" si="304">J535*L535/159</f>
        <v>98.113207547169807</v>
      </c>
      <c r="N535" s="426">
        <v>1</v>
      </c>
      <c r="O535" s="425">
        <f t="shared" ref="O535:O536" si="305">ROUND(M535*N535,2)</f>
        <v>98.11</v>
      </c>
      <c r="P535" s="425">
        <f>ROUND(O535*0.2409,2)</f>
        <v>23.63</v>
      </c>
      <c r="Q535" s="427">
        <f>O535+P535</f>
        <v>121.74</v>
      </c>
    </row>
    <row r="536" spans="1:17" s="428" customFormat="1" ht="22.15" customHeight="1" x14ac:dyDescent="0.25">
      <c r="A536" s="424" t="s">
        <v>1276</v>
      </c>
      <c r="B536" s="750">
        <v>12</v>
      </c>
      <c r="C536" s="289">
        <f t="shared" si="301"/>
        <v>7.5471698113207544E-2</v>
      </c>
      <c r="D536" s="425">
        <v>1339</v>
      </c>
      <c r="E536" s="425">
        <f t="shared" si="302"/>
        <v>101.05660377358491</v>
      </c>
      <c r="F536" s="426">
        <v>0.5</v>
      </c>
      <c r="G536" s="425">
        <f t="shared" si="291"/>
        <v>50.53</v>
      </c>
      <c r="H536" s="425">
        <f>ROUND(G536*0.2409,2)</f>
        <v>12.17</v>
      </c>
      <c r="I536" s="427">
        <f>G536+H536</f>
        <v>62.7</v>
      </c>
      <c r="J536" s="756">
        <v>12</v>
      </c>
      <c r="K536" s="425">
        <f t="shared" si="303"/>
        <v>7.5471698113207544E-2</v>
      </c>
      <c r="L536" s="425">
        <v>1339</v>
      </c>
      <c r="M536" s="425">
        <f t="shared" si="304"/>
        <v>101.05660377358491</v>
      </c>
      <c r="N536" s="426">
        <v>1</v>
      </c>
      <c r="O536" s="425">
        <f t="shared" si="305"/>
        <v>101.06</v>
      </c>
      <c r="P536" s="425">
        <f>ROUND(O536*0.2409,2)</f>
        <v>24.35</v>
      </c>
      <c r="Q536" s="427">
        <f>O536+P536</f>
        <v>125.41</v>
      </c>
    </row>
    <row r="537" spans="1:17" s="428" customFormat="1" ht="22.15" customHeight="1" x14ac:dyDescent="0.25">
      <c r="A537" s="430" t="s">
        <v>9</v>
      </c>
      <c r="B537" s="751">
        <f>SUM(B538:B539)</f>
        <v>24</v>
      </c>
      <c r="C537" s="746">
        <f>SUM(C538:C539)</f>
        <v>0.15094339622641512</v>
      </c>
      <c r="D537" s="421"/>
      <c r="E537" s="421">
        <f>SUM(E538:E539)</f>
        <v>144.40251572327043</v>
      </c>
      <c r="F537" s="432"/>
      <c r="G537" s="421">
        <f>SUM(G538:G539)</f>
        <v>72.2</v>
      </c>
      <c r="H537" s="421">
        <f>SUM(H538:H539)</f>
        <v>17.39</v>
      </c>
      <c r="I537" s="429">
        <f>SUM(I538:I539)</f>
        <v>89.59</v>
      </c>
      <c r="J537" s="757">
        <f>SUM(J538:J539)</f>
        <v>24</v>
      </c>
      <c r="K537" s="421">
        <f>SUM(K538:K539)</f>
        <v>0.15094339622641509</v>
      </c>
      <c r="L537" s="421"/>
      <c r="M537" s="421">
        <f>SUM(M538:M539)</f>
        <v>147.62264150943398</v>
      </c>
      <c r="N537" s="432"/>
      <c r="O537" s="421">
        <f>SUM(O538:O539)</f>
        <v>147.62</v>
      </c>
      <c r="P537" s="421">
        <f>SUM(P538:P539)</f>
        <v>35.56</v>
      </c>
      <c r="Q537" s="429">
        <f>SUM(Q538:Q539)</f>
        <v>183.18</v>
      </c>
    </row>
    <row r="538" spans="1:17" s="428" customFormat="1" ht="22.15" customHeight="1" x14ac:dyDescent="0.25">
      <c r="A538" s="424" t="s">
        <v>1249</v>
      </c>
      <c r="B538" s="750">
        <v>8</v>
      </c>
      <c r="C538" s="289">
        <f t="shared" ref="C538:C539" si="306">B538/159</f>
        <v>5.0314465408805034E-2</v>
      </c>
      <c r="D538" s="425">
        <v>914</v>
      </c>
      <c r="E538" s="425">
        <f t="shared" si="302"/>
        <v>45.987421383647799</v>
      </c>
      <c r="F538" s="426">
        <v>0.5</v>
      </c>
      <c r="G538" s="425">
        <f t="shared" si="291"/>
        <v>22.99</v>
      </c>
      <c r="H538" s="425">
        <f>ROUND(G538*0.2409,2)</f>
        <v>5.54</v>
      </c>
      <c r="I538" s="427">
        <f>G538+H538</f>
        <v>28.529999999999998</v>
      </c>
      <c r="J538" s="756"/>
      <c r="K538" s="425"/>
      <c r="L538" s="425"/>
      <c r="M538" s="425"/>
      <c r="N538" s="426"/>
      <c r="O538" s="425"/>
      <c r="P538" s="425"/>
      <c r="Q538" s="427"/>
    </row>
    <row r="539" spans="1:17" s="428" customFormat="1" ht="22.15" customHeight="1" x14ac:dyDescent="0.25">
      <c r="A539" s="424" t="s">
        <v>1277</v>
      </c>
      <c r="B539" s="750">
        <v>16</v>
      </c>
      <c r="C539" s="289">
        <f t="shared" si="306"/>
        <v>0.10062893081761007</v>
      </c>
      <c r="D539" s="425">
        <v>978</v>
      </c>
      <c r="E539" s="425">
        <f t="shared" si="302"/>
        <v>98.415094339622641</v>
      </c>
      <c r="F539" s="426">
        <v>0.5</v>
      </c>
      <c r="G539" s="425">
        <f t="shared" ref="G539" si="307">ROUND(E539*F539,2)</f>
        <v>49.21</v>
      </c>
      <c r="H539" s="425">
        <f>ROUND(G539*0.2409,2)</f>
        <v>11.85</v>
      </c>
      <c r="I539" s="427">
        <f>G539+H539</f>
        <v>61.06</v>
      </c>
      <c r="J539" s="756">
        <v>24</v>
      </c>
      <c r="K539" s="425">
        <f t="shared" ref="K539" si="308">J539/159</f>
        <v>0.15094339622641509</v>
      </c>
      <c r="L539" s="425">
        <v>978</v>
      </c>
      <c r="M539" s="425">
        <f t="shared" ref="M539" si="309">J539*L539/159</f>
        <v>147.62264150943398</v>
      </c>
      <c r="N539" s="426">
        <v>1</v>
      </c>
      <c r="O539" s="425">
        <f t="shared" ref="O539" si="310">ROUND(M539*N539,2)</f>
        <v>147.62</v>
      </c>
      <c r="P539" s="425">
        <f>ROUND(O539*0.2409,2)</f>
        <v>35.56</v>
      </c>
      <c r="Q539" s="427">
        <f>O539+P539</f>
        <v>183.18</v>
      </c>
    </row>
    <row r="540" spans="1:17" s="428" customFormat="1" ht="22.15" customHeight="1" x14ac:dyDescent="0.25">
      <c r="A540" s="416" t="s">
        <v>1092</v>
      </c>
      <c r="B540" s="748">
        <f>B541+B561+B563</f>
        <v>25</v>
      </c>
      <c r="C540" s="744">
        <f>C541+C561+C563</f>
        <v>0.15000000000000002</v>
      </c>
      <c r="D540" s="417"/>
      <c r="E540" s="417">
        <f>E541+E561+E563</f>
        <v>107.96680000000001</v>
      </c>
      <c r="F540" s="431"/>
      <c r="G540" s="417">
        <f>G541+G561+G563</f>
        <v>53.97</v>
      </c>
      <c r="H540" s="417">
        <f>H541+H561+H563</f>
        <v>12.989999999999998</v>
      </c>
      <c r="I540" s="418">
        <f>I541+I561+I563</f>
        <v>66.960000000000008</v>
      </c>
      <c r="J540" s="754">
        <f>J541+J561+J563</f>
        <v>707</v>
      </c>
      <c r="K540" s="417">
        <f>K541+K561+K563</f>
        <v>4.4206289308176103</v>
      </c>
      <c r="L540" s="417"/>
      <c r="M540" s="417">
        <f>M541+M561+M563</f>
        <v>3587.7133597484271</v>
      </c>
      <c r="N540" s="431"/>
      <c r="O540" s="417">
        <f>O541+O561+O563</f>
        <v>3587.73</v>
      </c>
      <c r="P540" s="417">
        <f>P541+P561+P563</f>
        <v>864.31999999999994</v>
      </c>
      <c r="Q540" s="418">
        <f>Q541+Q561+Q563</f>
        <v>4452.05</v>
      </c>
    </row>
    <row r="541" spans="1:17" s="428" customFormat="1" ht="22.15" customHeight="1" x14ac:dyDescent="0.25">
      <c r="A541" s="430" t="s">
        <v>9</v>
      </c>
      <c r="B541" s="751">
        <f>SUM(B542:B560)</f>
        <v>8</v>
      </c>
      <c r="C541" s="746">
        <f>SUM(C542:C560)</f>
        <v>0.05</v>
      </c>
      <c r="D541" s="421"/>
      <c r="E541" s="421">
        <f>SUM(E542:E560)</f>
        <v>44.787999999999997</v>
      </c>
      <c r="F541" s="432"/>
      <c r="G541" s="421">
        <f>SUM(G542:G560)</f>
        <v>22.39</v>
      </c>
      <c r="H541" s="421">
        <f>SUM(H542:H560)</f>
        <v>5.39</v>
      </c>
      <c r="I541" s="429">
        <f>SUM(I542:I560)</f>
        <v>27.78</v>
      </c>
      <c r="J541" s="757">
        <f>SUM(J542:J560)</f>
        <v>389</v>
      </c>
      <c r="K541" s="421">
        <f>SUM(K542:K560)</f>
        <v>2.4300000000000002</v>
      </c>
      <c r="L541" s="421"/>
      <c r="M541" s="421">
        <f>SUM(M542:M560)</f>
        <v>2338.2211999999995</v>
      </c>
      <c r="N541" s="432"/>
      <c r="O541" s="421">
        <f>SUM(O542:O560)</f>
        <v>2338.2399999999998</v>
      </c>
      <c r="P541" s="421">
        <f>SUM(P542:P560)</f>
        <v>563.30999999999995</v>
      </c>
      <c r="Q541" s="429">
        <f>SUM(Q542:Q560)</f>
        <v>2901.55</v>
      </c>
    </row>
    <row r="542" spans="1:17" s="428" customFormat="1" ht="22.15" customHeight="1" x14ac:dyDescent="0.25">
      <c r="A542" s="424" t="s">
        <v>692</v>
      </c>
      <c r="B542" s="750"/>
      <c r="C542" s="289"/>
      <c r="D542" s="425"/>
      <c r="E542" s="425"/>
      <c r="F542" s="426"/>
      <c r="G542" s="425"/>
      <c r="H542" s="425"/>
      <c r="I542" s="427"/>
      <c r="J542" s="756">
        <v>24</v>
      </c>
      <c r="K542" s="425">
        <v>0.15</v>
      </c>
      <c r="L542" s="425">
        <v>5.5984999999999996</v>
      </c>
      <c r="M542" s="425">
        <f>J542*L542</f>
        <v>134.36399999999998</v>
      </c>
      <c r="N542" s="426">
        <v>1</v>
      </c>
      <c r="O542" s="425">
        <f t="shared" ref="O542:O562" si="311">ROUND(M542*N542,2)</f>
        <v>134.36000000000001</v>
      </c>
      <c r="P542" s="425">
        <f t="shared" ref="P542:P560" si="312">ROUND(O542*0.2409,2)</f>
        <v>32.369999999999997</v>
      </c>
      <c r="Q542" s="427">
        <f t="shared" ref="Q542:Q560" si="313">O542+P542</f>
        <v>166.73000000000002</v>
      </c>
    </row>
    <row r="543" spans="1:17" s="428" customFormat="1" ht="22.15" customHeight="1" x14ac:dyDescent="0.25">
      <c r="A543" s="424" t="s">
        <v>692</v>
      </c>
      <c r="B543" s="750"/>
      <c r="C543" s="289"/>
      <c r="D543" s="425"/>
      <c r="E543" s="425"/>
      <c r="F543" s="426"/>
      <c r="G543" s="425"/>
      <c r="H543" s="425"/>
      <c r="I543" s="427"/>
      <c r="J543" s="756">
        <v>24</v>
      </c>
      <c r="K543" s="425">
        <v>0.15</v>
      </c>
      <c r="L543" s="425">
        <v>5.5984999999999996</v>
      </c>
      <c r="M543" s="425">
        <f t="shared" ref="M543:M560" si="314">J543*L543</f>
        <v>134.36399999999998</v>
      </c>
      <c r="N543" s="426">
        <v>1</v>
      </c>
      <c r="O543" s="425">
        <f t="shared" si="311"/>
        <v>134.36000000000001</v>
      </c>
      <c r="P543" s="425">
        <f t="shared" si="312"/>
        <v>32.369999999999997</v>
      </c>
      <c r="Q543" s="427">
        <f t="shared" si="313"/>
        <v>166.73000000000002</v>
      </c>
    </row>
    <row r="544" spans="1:17" s="428" customFormat="1" ht="22.15" customHeight="1" x14ac:dyDescent="0.25">
      <c r="A544" s="424" t="s">
        <v>692</v>
      </c>
      <c r="B544" s="750"/>
      <c r="C544" s="289"/>
      <c r="D544" s="425"/>
      <c r="E544" s="425"/>
      <c r="F544" s="426"/>
      <c r="G544" s="425"/>
      <c r="H544" s="425"/>
      <c r="I544" s="427"/>
      <c r="J544" s="756">
        <v>16</v>
      </c>
      <c r="K544" s="425">
        <v>0.1</v>
      </c>
      <c r="L544" s="425">
        <v>5.5984999999999996</v>
      </c>
      <c r="M544" s="425">
        <f t="shared" si="314"/>
        <v>89.575999999999993</v>
      </c>
      <c r="N544" s="426">
        <v>1</v>
      </c>
      <c r="O544" s="425">
        <f t="shared" si="311"/>
        <v>89.58</v>
      </c>
      <c r="P544" s="425">
        <f t="shared" si="312"/>
        <v>21.58</v>
      </c>
      <c r="Q544" s="427">
        <f t="shared" si="313"/>
        <v>111.16</v>
      </c>
    </row>
    <row r="545" spans="1:17" s="428" customFormat="1" ht="22.15" customHeight="1" x14ac:dyDescent="0.25">
      <c r="A545" s="424" t="s">
        <v>692</v>
      </c>
      <c r="B545" s="750"/>
      <c r="C545" s="289"/>
      <c r="D545" s="425"/>
      <c r="E545" s="425"/>
      <c r="F545" s="426"/>
      <c r="G545" s="425"/>
      <c r="H545" s="425"/>
      <c r="I545" s="427"/>
      <c r="J545" s="756">
        <v>8</v>
      </c>
      <c r="K545" s="425">
        <v>0.05</v>
      </c>
      <c r="L545" s="425">
        <v>5.5984999999999996</v>
      </c>
      <c r="M545" s="425">
        <f t="shared" si="314"/>
        <v>44.787999999999997</v>
      </c>
      <c r="N545" s="426">
        <v>1</v>
      </c>
      <c r="O545" s="425">
        <f t="shared" si="311"/>
        <v>44.79</v>
      </c>
      <c r="P545" s="425">
        <f t="shared" si="312"/>
        <v>10.79</v>
      </c>
      <c r="Q545" s="427">
        <f t="shared" si="313"/>
        <v>55.58</v>
      </c>
    </row>
    <row r="546" spans="1:17" s="428" customFormat="1" ht="22.15" customHeight="1" x14ac:dyDescent="0.25">
      <c r="A546" s="424" t="s">
        <v>692</v>
      </c>
      <c r="B546" s="750"/>
      <c r="C546" s="289"/>
      <c r="D546" s="425"/>
      <c r="E546" s="425"/>
      <c r="F546" s="426"/>
      <c r="G546" s="425"/>
      <c r="H546" s="425"/>
      <c r="I546" s="427"/>
      <c r="J546" s="756">
        <v>8</v>
      </c>
      <c r="K546" s="425">
        <v>0.05</v>
      </c>
      <c r="L546" s="425">
        <v>5.5984999999999996</v>
      </c>
      <c r="M546" s="425">
        <f t="shared" si="314"/>
        <v>44.787999999999997</v>
      </c>
      <c r="N546" s="426">
        <v>1</v>
      </c>
      <c r="O546" s="425">
        <f t="shared" si="311"/>
        <v>44.79</v>
      </c>
      <c r="P546" s="425">
        <f t="shared" si="312"/>
        <v>10.79</v>
      </c>
      <c r="Q546" s="427">
        <f t="shared" si="313"/>
        <v>55.58</v>
      </c>
    </row>
    <row r="547" spans="1:17" s="428" customFormat="1" ht="22.15" customHeight="1" x14ac:dyDescent="0.25">
      <c r="A547" s="424" t="s">
        <v>692</v>
      </c>
      <c r="B547" s="750">
        <v>8</v>
      </c>
      <c r="C547" s="289">
        <v>0.05</v>
      </c>
      <c r="D547" s="425">
        <v>5.5984999999999996</v>
      </c>
      <c r="E547" s="425">
        <f t="shared" ref="E547" si="315">B547*D547</f>
        <v>44.787999999999997</v>
      </c>
      <c r="F547" s="426">
        <v>0.5</v>
      </c>
      <c r="G547" s="425">
        <f t="shared" ref="G547" si="316">ROUND(E547*F547,2)</f>
        <v>22.39</v>
      </c>
      <c r="H547" s="425">
        <f t="shared" ref="H547" si="317">ROUND(G547*0.2409,2)</f>
        <v>5.39</v>
      </c>
      <c r="I547" s="427">
        <f t="shared" ref="I547" si="318">G547+H547</f>
        <v>27.78</v>
      </c>
      <c r="J547" s="756"/>
      <c r="K547" s="425"/>
      <c r="L547" s="425"/>
      <c r="M547" s="425"/>
      <c r="N547" s="426"/>
      <c r="O547" s="425"/>
      <c r="P547" s="425"/>
      <c r="Q547" s="427"/>
    </row>
    <row r="548" spans="1:17" s="428" customFormat="1" ht="22.15" customHeight="1" x14ac:dyDescent="0.25">
      <c r="A548" s="424" t="s">
        <v>692</v>
      </c>
      <c r="B548" s="750"/>
      <c r="C548" s="289"/>
      <c r="D548" s="425"/>
      <c r="E548" s="425"/>
      <c r="F548" s="426"/>
      <c r="G548" s="425"/>
      <c r="H548" s="425"/>
      <c r="I548" s="427"/>
      <c r="J548" s="756">
        <v>8</v>
      </c>
      <c r="K548" s="425">
        <v>0.05</v>
      </c>
      <c r="L548" s="425">
        <v>5.5984999999999996</v>
      </c>
      <c r="M548" s="425">
        <f t="shared" si="314"/>
        <v>44.787999999999997</v>
      </c>
      <c r="N548" s="426">
        <v>1</v>
      </c>
      <c r="O548" s="425">
        <f t="shared" si="311"/>
        <v>44.79</v>
      </c>
      <c r="P548" s="425">
        <f t="shared" si="312"/>
        <v>10.79</v>
      </c>
      <c r="Q548" s="427">
        <f t="shared" si="313"/>
        <v>55.58</v>
      </c>
    </row>
    <row r="549" spans="1:17" s="428" customFormat="1" ht="22.15" customHeight="1" x14ac:dyDescent="0.25">
      <c r="A549" s="424" t="s">
        <v>1249</v>
      </c>
      <c r="B549" s="750"/>
      <c r="C549" s="289"/>
      <c r="D549" s="425"/>
      <c r="E549" s="425"/>
      <c r="F549" s="426"/>
      <c r="G549" s="425"/>
      <c r="H549" s="425"/>
      <c r="I549" s="427"/>
      <c r="J549" s="756">
        <v>24</v>
      </c>
      <c r="K549" s="425">
        <v>0.15</v>
      </c>
      <c r="L549" s="425">
        <v>5.7782999999999998</v>
      </c>
      <c r="M549" s="425">
        <f t="shared" si="314"/>
        <v>138.67919999999998</v>
      </c>
      <c r="N549" s="426">
        <v>1</v>
      </c>
      <c r="O549" s="425">
        <f t="shared" si="311"/>
        <v>138.68</v>
      </c>
      <c r="P549" s="425">
        <f t="shared" si="312"/>
        <v>33.409999999999997</v>
      </c>
      <c r="Q549" s="427">
        <f t="shared" si="313"/>
        <v>172.09</v>
      </c>
    </row>
    <row r="550" spans="1:17" s="428" customFormat="1" ht="22.15" customHeight="1" x14ac:dyDescent="0.25">
      <c r="A550" s="424" t="s">
        <v>1278</v>
      </c>
      <c r="B550" s="750"/>
      <c r="C550" s="289"/>
      <c r="D550" s="425"/>
      <c r="E550" s="425"/>
      <c r="F550" s="426"/>
      <c r="G550" s="425"/>
      <c r="H550" s="425"/>
      <c r="I550" s="427"/>
      <c r="J550" s="756">
        <v>24</v>
      </c>
      <c r="K550" s="425">
        <v>0.15</v>
      </c>
      <c r="L550" s="425">
        <v>6.1619999999999999</v>
      </c>
      <c r="M550" s="425">
        <f t="shared" si="314"/>
        <v>147.88800000000001</v>
      </c>
      <c r="N550" s="426">
        <v>1</v>
      </c>
      <c r="O550" s="425">
        <f t="shared" si="311"/>
        <v>147.88999999999999</v>
      </c>
      <c r="P550" s="425">
        <f t="shared" si="312"/>
        <v>35.630000000000003</v>
      </c>
      <c r="Q550" s="427">
        <f t="shared" si="313"/>
        <v>183.51999999999998</v>
      </c>
    </row>
    <row r="551" spans="1:17" s="428" customFormat="1" ht="22.15" customHeight="1" x14ac:dyDescent="0.25">
      <c r="A551" s="424" t="s">
        <v>1278</v>
      </c>
      <c r="B551" s="750"/>
      <c r="C551" s="289"/>
      <c r="D551" s="425"/>
      <c r="E551" s="425"/>
      <c r="F551" s="426"/>
      <c r="G551" s="425"/>
      <c r="H551" s="425"/>
      <c r="I551" s="427"/>
      <c r="J551" s="756">
        <v>40</v>
      </c>
      <c r="K551" s="425">
        <v>0.25</v>
      </c>
      <c r="L551" s="425">
        <v>6.1619999999999999</v>
      </c>
      <c r="M551" s="425">
        <f t="shared" si="314"/>
        <v>246.48</v>
      </c>
      <c r="N551" s="426">
        <v>1</v>
      </c>
      <c r="O551" s="425">
        <f t="shared" si="311"/>
        <v>246.48</v>
      </c>
      <c r="P551" s="425">
        <f t="shared" si="312"/>
        <v>59.38</v>
      </c>
      <c r="Q551" s="427">
        <f t="shared" si="313"/>
        <v>305.86</v>
      </c>
    </row>
    <row r="552" spans="1:17" s="428" customFormat="1" ht="22.15" customHeight="1" x14ac:dyDescent="0.25">
      <c r="A552" s="424" t="s">
        <v>1278</v>
      </c>
      <c r="B552" s="750"/>
      <c r="C552" s="289"/>
      <c r="D552" s="425"/>
      <c r="E552" s="425"/>
      <c r="F552" s="426"/>
      <c r="G552" s="425"/>
      <c r="H552" s="425"/>
      <c r="I552" s="427"/>
      <c r="J552" s="756">
        <v>23</v>
      </c>
      <c r="K552" s="425">
        <v>0.14000000000000001</v>
      </c>
      <c r="L552" s="425">
        <v>6.1619999999999999</v>
      </c>
      <c r="M552" s="425">
        <f t="shared" si="314"/>
        <v>141.726</v>
      </c>
      <c r="N552" s="426">
        <v>1</v>
      </c>
      <c r="O552" s="425">
        <f t="shared" si="311"/>
        <v>141.72999999999999</v>
      </c>
      <c r="P552" s="425">
        <f t="shared" si="312"/>
        <v>34.14</v>
      </c>
      <c r="Q552" s="427">
        <f t="shared" si="313"/>
        <v>175.87</v>
      </c>
    </row>
    <row r="553" spans="1:17" s="428" customFormat="1" ht="22.15" customHeight="1" x14ac:dyDescent="0.25">
      <c r="A553" s="424" t="s">
        <v>1278</v>
      </c>
      <c r="B553" s="750"/>
      <c r="C553" s="289"/>
      <c r="D553" s="425"/>
      <c r="E553" s="425"/>
      <c r="F553" s="426"/>
      <c r="G553" s="425"/>
      <c r="H553" s="425"/>
      <c r="I553" s="427"/>
      <c r="J553" s="756">
        <v>24</v>
      </c>
      <c r="K553" s="425">
        <v>0.15</v>
      </c>
      <c r="L553" s="425">
        <v>6.1619999999999999</v>
      </c>
      <c r="M553" s="425">
        <f t="shared" si="314"/>
        <v>147.88800000000001</v>
      </c>
      <c r="N553" s="426">
        <v>1</v>
      </c>
      <c r="O553" s="425">
        <f t="shared" si="311"/>
        <v>147.88999999999999</v>
      </c>
      <c r="P553" s="425">
        <f t="shared" si="312"/>
        <v>35.630000000000003</v>
      </c>
      <c r="Q553" s="427">
        <f t="shared" si="313"/>
        <v>183.51999999999998</v>
      </c>
    </row>
    <row r="554" spans="1:17" s="428" customFormat="1" ht="22.15" customHeight="1" x14ac:dyDescent="0.25">
      <c r="A554" s="424" t="s">
        <v>1278</v>
      </c>
      <c r="B554" s="750"/>
      <c r="C554" s="289"/>
      <c r="D554" s="425"/>
      <c r="E554" s="425"/>
      <c r="F554" s="426"/>
      <c r="G554" s="425"/>
      <c r="H554" s="425"/>
      <c r="I554" s="427"/>
      <c r="J554" s="756">
        <v>24</v>
      </c>
      <c r="K554" s="425">
        <v>0.15</v>
      </c>
      <c r="L554" s="425">
        <v>6.1619999999999999</v>
      </c>
      <c r="M554" s="425">
        <f t="shared" si="314"/>
        <v>147.88800000000001</v>
      </c>
      <c r="N554" s="426">
        <v>1</v>
      </c>
      <c r="O554" s="425">
        <f t="shared" si="311"/>
        <v>147.88999999999999</v>
      </c>
      <c r="P554" s="425">
        <f t="shared" si="312"/>
        <v>35.630000000000003</v>
      </c>
      <c r="Q554" s="427">
        <f t="shared" si="313"/>
        <v>183.51999999999998</v>
      </c>
    </row>
    <row r="555" spans="1:17" s="428" customFormat="1" ht="22.15" customHeight="1" x14ac:dyDescent="0.25">
      <c r="A555" s="424" t="s">
        <v>1278</v>
      </c>
      <c r="B555" s="750"/>
      <c r="C555" s="289"/>
      <c r="D555" s="425"/>
      <c r="E555" s="425"/>
      <c r="F555" s="426"/>
      <c r="G555" s="425"/>
      <c r="H555" s="425"/>
      <c r="I555" s="427"/>
      <c r="J555" s="756">
        <v>22</v>
      </c>
      <c r="K555" s="425">
        <v>0.14000000000000001</v>
      </c>
      <c r="L555" s="425">
        <v>6.1619999999999999</v>
      </c>
      <c r="M555" s="425">
        <f t="shared" si="314"/>
        <v>135.56399999999999</v>
      </c>
      <c r="N555" s="426">
        <v>1</v>
      </c>
      <c r="O555" s="425">
        <f t="shared" si="311"/>
        <v>135.56</v>
      </c>
      <c r="P555" s="425">
        <f t="shared" si="312"/>
        <v>32.659999999999997</v>
      </c>
      <c r="Q555" s="427">
        <f t="shared" si="313"/>
        <v>168.22</v>
      </c>
    </row>
    <row r="556" spans="1:17" s="428" customFormat="1" ht="22.15" customHeight="1" x14ac:dyDescent="0.25">
      <c r="A556" s="424" t="s">
        <v>1278</v>
      </c>
      <c r="B556" s="750"/>
      <c r="C556" s="289"/>
      <c r="D556" s="425"/>
      <c r="E556" s="425"/>
      <c r="F556" s="426"/>
      <c r="G556" s="425"/>
      <c r="H556" s="425"/>
      <c r="I556" s="427"/>
      <c r="J556" s="756">
        <v>8</v>
      </c>
      <c r="K556" s="425">
        <v>0.05</v>
      </c>
      <c r="L556" s="425">
        <v>6.1619999999999999</v>
      </c>
      <c r="M556" s="425">
        <f t="shared" si="314"/>
        <v>49.295999999999999</v>
      </c>
      <c r="N556" s="426">
        <v>1</v>
      </c>
      <c r="O556" s="425">
        <f t="shared" si="311"/>
        <v>49.3</v>
      </c>
      <c r="P556" s="425">
        <f t="shared" si="312"/>
        <v>11.88</v>
      </c>
      <c r="Q556" s="427">
        <f t="shared" si="313"/>
        <v>61.18</v>
      </c>
    </row>
    <row r="557" spans="1:17" s="428" customFormat="1" ht="22.15" customHeight="1" x14ac:dyDescent="0.25">
      <c r="A557" s="424" t="s">
        <v>1278</v>
      </c>
      <c r="B557" s="750"/>
      <c r="C557" s="289"/>
      <c r="D557" s="425"/>
      <c r="E557" s="425"/>
      <c r="F557" s="426"/>
      <c r="G557" s="425"/>
      <c r="H557" s="425"/>
      <c r="I557" s="427"/>
      <c r="J557" s="756">
        <v>48</v>
      </c>
      <c r="K557" s="425">
        <v>0.3</v>
      </c>
      <c r="L557" s="425">
        <v>6.1619999999999999</v>
      </c>
      <c r="M557" s="425">
        <f t="shared" si="314"/>
        <v>295.77600000000001</v>
      </c>
      <c r="N557" s="426">
        <v>1</v>
      </c>
      <c r="O557" s="425">
        <f t="shared" si="311"/>
        <v>295.77999999999997</v>
      </c>
      <c r="P557" s="425">
        <f t="shared" si="312"/>
        <v>71.25</v>
      </c>
      <c r="Q557" s="427">
        <f t="shared" si="313"/>
        <v>367.03</v>
      </c>
    </row>
    <row r="558" spans="1:17" s="428" customFormat="1" ht="22.15" customHeight="1" x14ac:dyDescent="0.25">
      <c r="A558" s="424" t="s">
        <v>1278</v>
      </c>
      <c r="B558" s="750"/>
      <c r="C558" s="289"/>
      <c r="D558" s="425"/>
      <c r="E558" s="425"/>
      <c r="F558" s="426"/>
      <c r="G558" s="425"/>
      <c r="H558" s="425"/>
      <c r="I558" s="427"/>
      <c r="J558" s="756">
        <v>16</v>
      </c>
      <c r="K558" s="425">
        <v>0.1</v>
      </c>
      <c r="L558" s="425">
        <v>6.1619999999999999</v>
      </c>
      <c r="M558" s="425">
        <f t="shared" si="314"/>
        <v>98.591999999999999</v>
      </c>
      <c r="N558" s="426">
        <v>1</v>
      </c>
      <c r="O558" s="425">
        <f t="shared" si="311"/>
        <v>98.59</v>
      </c>
      <c r="P558" s="425">
        <f t="shared" si="312"/>
        <v>23.75</v>
      </c>
      <c r="Q558" s="427">
        <f t="shared" si="313"/>
        <v>122.34</v>
      </c>
    </row>
    <row r="559" spans="1:17" s="428" customFormat="1" ht="22.15" customHeight="1" x14ac:dyDescent="0.25">
      <c r="A559" s="424" t="s">
        <v>1278</v>
      </c>
      <c r="B559" s="750"/>
      <c r="C559" s="289"/>
      <c r="D559" s="425"/>
      <c r="E559" s="425"/>
      <c r="F559" s="426"/>
      <c r="G559" s="425"/>
      <c r="H559" s="425"/>
      <c r="I559" s="427"/>
      <c r="J559" s="756">
        <v>40</v>
      </c>
      <c r="K559" s="425">
        <v>0.25</v>
      </c>
      <c r="L559" s="425">
        <v>6.1619999999999999</v>
      </c>
      <c r="M559" s="425">
        <f t="shared" si="314"/>
        <v>246.48</v>
      </c>
      <c r="N559" s="426">
        <v>1</v>
      </c>
      <c r="O559" s="425">
        <f t="shared" si="311"/>
        <v>246.48</v>
      </c>
      <c r="P559" s="425">
        <f t="shared" si="312"/>
        <v>59.38</v>
      </c>
      <c r="Q559" s="427">
        <f t="shared" si="313"/>
        <v>305.86</v>
      </c>
    </row>
    <row r="560" spans="1:17" s="428" customFormat="1" ht="22.15" customHeight="1" x14ac:dyDescent="0.25">
      <c r="A560" s="424" t="s">
        <v>1278</v>
      </c>
      <c r="B560" s="750"/>
      <c r="C560" s="289"/>
      <c r="D560" s="425"/>
      <c r="E560" s="425"/>
      <c r="F560" s="426"/>
      <c r="G560" s="425"/>
      <c r="H560" s="425"/>
      <c r="I560" s="427"/>
      <c r="J560" s="756">
        <v>8</v>
      </c>
      <c r="K560" s="425">
        <v>0.05</v>
      </c>
      <c r="L560" s="425">
        <v>6.1619999999999999</v>
      </c>
      <c r="M560" s="425">
        <f t="shared" si="314"/>
        <v>49.295999999999999</v>
      </c>
      <c r="N560" s="426">
        <v>1</v>
      </c>
      <c r="O560" s="425">
        <f t="shared" si="311"/>
        <v>49.3</v>
      </c>
      <c r="P560" s="425">
        <f t="shared" si="312"/>
        <v>11.88</v>
      </c>
      <c r="Q560" s="427">
        <f t="shared" si="313"/>
        <v>61.18</v>
      </c>
    </row>
    <row r="561" spans="1:17" s="428" customFormat="1" ht="22.15" customHeight="1" x14ac:dyDescent="0.25">
      <c r="A561" s="430" t="s">
        <v>10</v>
      </c>
      <c r="B561" s="751">
        <f>B562</f>
        <v>0</v>
      </c>
      <c r="C561" s="746">
        <f>C562</f>
        <v>0</v>
      </c>
      <c r="D561" s="421"/>
      <c r="E561" s="421">
        <f>E562</f>
        <v>0</v>
      </c>
      <c r="F561" s="432"/>
      <c r="G561" s="421">
        <f>G562</f>
        <v>0</v>
      </c>
      <c r="H561" s="421">
        <f>H562</f>
        <v>0</v>
      </c>
      <c r="I561" s="429">
        <f>I562</f>
        <v>0</v>
      </c>
      <c r="J561" s="757">
        <f>J562</f>
        <v>45</v>
      </c>
      <c r="K561" s="421">
        <f>K562</f>
        <v>0.28000000000000003</v>
      </c>
      <c r="L561" s="421"/>
      <c r="M561" s="421">
        <f>M562</f>
        <v>181.8</v>
      </c>
      <c r="N561" s="432"/>
      <c r="O561" s="421">
        <f>O562</f>
        <v>181.8</v>
      </c>
      <c r="P561" s="421">
        <f>P562</f>
        <v>43.8</v>
      </c>
      <c r="Q561" s="429">
        <f>Q562</f>
        <v>225.60000000000002</v>
      </c>
    </row>
    <row r="562" spans="1:17" s="428" customFormat="1" ht="22.15" customHeight="1" x14ac:dyDescent="0.25">
      <c r="A562" s="424" t="s">
        <v>193</v>
      </c>
      <c r="B562" s="750"/>
      <c r="C562" s="289"/>
      <c r="D562" s="425"/>
      <c r="E562" s="425"/>
      <c r="F562" s="426"/>
      <c r="G562" s="425"/>
      <c r="H562" s="425"/>
      <c r="I562" s="427"/>
      <c r="J562" s="756">
        <v>45</v>
      </c>
      <c r="K562" s="425">
        <v>0.28000000000000003</v>
      </c>
      <c r="L562" s="425">
        <v>4.04</v>
      </c>
      <c r="M562" s="425">
        <f>J562*L562</f>
        <v>181.8</v>
      </c>
      <c r="N562" s="426">
        <v>1</v>
      </c>
      <c r="O562" s="425">
        <f t="shared" si="311"/>
        <v>181.8</v>
      </c>
      <c r="P562" s="425">
        <f>ROUND(O562*0.2409,2)</f>
        <v>43.8</v>
      </c>
      <c r="Q562" s="427">
        <f>O562+P562</f>
        <v>225.60000000000002</v>
      </c>
    </row>
    <row r="563" spans="1:17" s="428" customFormat="1" ht="22.15" customHeight="1" x14ac:dyDescent="0.25">
      <c r="A563" s="430" t="s">
        <v>8</v>
      </c>
      <c r="B563" s="751">
        <f>SUM(B564:B575)</f>
        <v>17</v>
      </c>
      <c r="C563" s="746">
        <f>SUM(C564:C575)</f>
        <v>0.1</v>
      </c>
      <c r="D563" s="421"/>
      <c r="E563" s="421">
        <f>SUM(E564:E575)</f>
        <v>63.178800000000003</v>
      </c>
      <c r="F563" s="432"/>
      <c r="G563" s="421">
        <f>SUM(G564:G575)</f>
        <v>31.58</v>
      </c>
      <c r="H563" s="421">
        <f>SUM(H564:H575)</f>
        <v>7.6</v>
      </c>
      <c r="I563" s="429">
        <f>SUM(I564:I575)</f>
        <v>39.18</v>
      </c>
      <c r="J563" s="757">
        <f>SUM(J564:J575)</f>
        <v>273</v>
      </c>
      <c r="K563" s="421">
        <f>SUM(K564:K575)</f>
        <v>1.7106289308176099</v>
      </c>
      <c r="L563" s="421"/>
      <c r="M563" s="421">
        <f>SUM(M564:M575)</f>
        <v>1067.6921597484277</v>
      </c>
      <c r="N563" s="432"/>
      <c r="O563" s="421">
        <f>SUM(O564:O575)</f>
        <v>1067.69</v>
      </c>
      <c r="P563" s="421">
        <f>SUM(P564:P575)</f>
        <v>257.20999999999998</v>
      </c>
      <c r="Q563" s="429">
        <f>SUM(Q564:Q575)</f>
        <v>1324.9</v>
      </c>
    </row>
    <row r="564" spans="1:17" s="428" customFormat="1" ht="22.15" customHeight="1" x14ac:dyDescent="0.25">
      <c r="A564" s="424" t="s">
        <v>1264</v>
      </c>
      <c r="B564" s="750"/>
      <c r="C564" s="289"/>
      <c r="D564" s="425"/>
      <c r="E564" s="425"/>
      <c r="F564" s="426"/>
      <c r="G564" s="425"/>
      <c r="H564" s="425"/>
      <c r="I564" s="427"/>
      <c r="J564" s="756">
        <v>16</v>
      </c>
      <c r="K564" s="425">
        <v>0.1</v>
      </c>
      <c r="L564" s="425">
        <v>3.7164000000000001</v>
      </c>
      <c r="M564" s="425">
        <f>J564*L564</f>
        <v>59.462400000000002</v>
      </c>
      <c r="N564" s="426">
        <v>1</v>
      </c>
      <c r="O564" s="425">
        <f t="shared" ref="O564:O575" si="319">ROUND(M564*N564,2)</f>
        <v>59.46</v>
      </c>
      <c r="P564" s="425">
        <f t="shared" ref="P564:P575" si="320">ROUND(O564*0.2409,2)</f>
        <v>14.32</v>
      </c>
      <c r="Q564" s="427">
        <f t="shared" ref="Q564:Q575" si="321">O564+P564</f>
        <v>73.78</v>
      </c>
    </row>
    <row r="565" spans="1:17" s="428" customFormat="1" ht="22.15" customHeight="1" x14ac:dyDescent="0.25">
      <c r="A565" s="424" t="s">
        <v>1264</v>
      </c>
      <c r="B565" s="750"/>
      <c r="C565" s="289"/>
      <c r="D565" s="425"/>
      <c r="E565" s="425"/>
      <c r="F565" s="426"/>
      <c r="G565" s="425"/>
      <c r="H565" s="425"/>
      <c r="I565" s="427"/>
      <c r="J565" s="756">
        <v>38.5</v>
      </c>
      <c r="K565" s="425">
        <v>0.24</v>
      </c>
      <c r="L565" s="425">
        <v>3.7164000000000001</v>
      </c>
      <c r="M565" s="425">
        <f t="shared" ref="M565:M573" si="322">J565*L565</f>
        <v>143.0814</v>
      </c>
      <c r="N565" s="426">
        <v>1</v>
      </c>
      <c r="O565" s="425">
        <f t="shared" si="319"/>
        <v>143.08000000000001</v>
      </c>
      <c r="P565" s="425">
        <f t="shared" si="320"/>
        <v>34.47</v>
      </c>
      <c r="Q565" s="427">
        <f t="shared" si="321"/>
        <v>177.55</v>
      </c>
    </row>
    <row r="566" spans="1:17" s="428" customFormat="1" ht="22.15" customHeight="1" x14ac:dyDescent="0.25">
      <c r="A566" s="424" t="s">
        <v>1264</v>
      </c>
      <c r="B566" s="750"/>
      <c r="C566" s="289"/>
      <c r="D566" s="425"/>
      <c r="E566" s="425"/>
      <c r="F566" s="426"/>
      <c r="G566" s="425"/>
      <c r="H566" s="425"/>
      <c r="I566" s="427"/>
      <c r="J566" s="756">
        <v>24</v>
      </c>
      <c r="K566" s="425">
        <v>0.15</v>
      </c>
      <c r="L566" s="425">
        <v>3.7164000000000001</v>
      </c>
      <c r="M566" s="425">
        <f t="shared" si="322"/>
        <v>89.193600000000004</v>
      </c>
      <c r="N566" s="426">
        <v>1</v>
      </c>
      <c r="O566" s="425">
        <f t="shared" si="319"/>
        <v>89.19</v>
      </c>
      <c r="P566" s="425">
        <f t="shared" si="320"/>
        <v>21.49</v>
      </c>
      <c r="Q566" s="427">
        <f t="shared" si="321"/>
        <v>110.67999999999999</v>
      </c>
    </row>
    <row r="567" spans="1:17" s="428" customFormat="1" ht="22.15" customHeight="1" x14ac:dyDescent="0.25">
      <c r="A567" s="424" t="s">
        <v>1264</v>
      </c>
      <c r="B567" s="750">
        <v>8.5</v>
      </c>
      <c r="C567" s="289">
        <v>0.05</v>
      </c>
      <c r="D567" s="425">
        <v>3.7164000000000001</v>
      </c>
      <c r="E567" s="425">
        <f t="shared" ref="E567:E570" si="323">B567*D567</f>
        <v>31.589400000000001</v>
      </c>
      <c r="F567" s="426">
        <v>0.5</v>
      </c>
      <c r="G567" s="425">
        <f t="shared" ref="G567:G570" si="324">ROUND(E567*F567,2)</f>
        <v>15.79</v>
      </c>
      <c r="H567" s="425">
        <f t="shared" ref="H567:H570" si="325">ROUND(G567*0.2409,2)</f>
        <v>3.8</v>
      </c>
      <c r="I567" s="427">
        <f t="shared" ref="I567:I570" si="326">G567+H567</f>
        <v>19.59</v>
      </c>
      <c r="J567" s="756"/>
      <c r="K567" s="425"/>
      <c r="L567" s="425"/>
      <c r="M567" s="425"/>
      <c r="N567" s="426"/>
      <c r="O567" s="425"/>
      <c r="P567" s="425"/>
      <c r="Q567" s="427"/>
    </row>
    <row r="568" spans="1:17" s="428" customFormat="1" ht="22.15" customHeight="1" x14ac:dyDescent="0.25">
      <c r="A568" s="424" t="s">
        <v>1264</v>
      </c>
      <c r="B568" s="750"/>
      <c r="C568" s="289"/>
      <c r="D568" s="425"/>
      <c r="E568" s="425"/>
      <c r="F568" s="426"/>
      <c r="G568" s="425"/>
      <c r="H568" s="425"/>
      <c r="I568" s="427"/>
      <c r="J568" s="756">
        <v>20</v>
      </c>
      <c r="K568" s="425">
        <v>0.13</v>
      </c>
      <c r="L568" s="425">
        <v>3.7164000000000001</v>
      </c>
      <c r="M568" s="425">
        <f t="shared" si="322"/>
        <v>74.328000000000003</v>
      </c>
      <c r="N568" s="426">
        <v>1</v>
      </c>
      <c r="O568" s="425">
        <f t="shared" si="319"/>
        <v>74.33</v>
      </c>
      <c r="P568" s="425">
        <f t="shared" si="320"/>
        <v>17.91</v>
      </c>
      <c r="Q568" s="427">
        <f t="shared" si="321"/>
        <v>92.24</v>
      </c>
    </row>
    <row r="569" spans="1:17" s="428" customFormat="1" ht="22.15" customHeight="1" x14ac:dyDescent="0.25">
      <c r="A569" s="424" t="s">
        <v>1264</v>
      </c>
      <c r="B569" s="750"/>
      <c r="C569" s="289"/>
      <c r="D569" s="425"/>
      <c r="E569" s="425"/>
      <c r="F569" s="426"/>
      <c r="G569" s="425"/>
      <c r="H569" s="425"/>
      <c r="I569" s="427"/>
      <c r="J569" s="756">
        <v>23</v>
      </c>
      <c r="K569" s="425">
        <v>0.14000000000000001</v>
      </c>
      <c r="L569" s="425">
        <v>3.7164000000000001</v>
      </c>
      <c r="M569" s="425">
        <f t="shared" si="322"/>
        <v>85.477200000000011</v>
      </c>
      <c r="N569" s="426">
        <v>1</v>
      </c>
      <c r="O569" s="425">
        <f t="shared" si="319"/>
        <v>85.48</v>
      </c>
      <c r="P569" s="425">
        <f t="shared" si="320"/>
        <v>20.59</v>
      </c>
      <c r="Q569" s="427">
        <f t="shared" si="321"/>
        <v>106.07000000000001</v>
      </c>
    </row>
    <row r="570" spans="1:17" s="428" customFormat="1" ht="22.15" customHeight="1" x14ac:dyDescent="0.25">
      <c r="A570" s="424" t="s">
        <v>1264</v>
      </c>
      <c r="B570" s="750">
        <v>8.5</v>
      </c>
      <c r="C570" s="289">
        <v>0.05</v>
      </c>
      <c r="D570" s="425">
        <v>3.7164000000000001</v>
      </c>
      <c r="E570" s="425">
        <f t="shared" si="323"/>
        <v>31.589400000000001</v>
      </c>
      <c r="F570" s="426">
        <v>0.5</v>
      </c>
      <c r="G570" s="425">
        <f t="shared" si="324"/>
        <v>15.79</v>
      </c>
      <c r="H570" s="425">
        <f t="shared" si="325"/>
        <v>3.8</v>
      </c>
      <c r="I570" s="427">
        <f t="shared" si="326"/>
        <v>19.59</v>
      </c>
      <c r="J570" s="756"/>
      <c r="K570" s="425"/>
      <c r="L570" s="425"/>
      <c r="M570" s="425"/>
      <c r="N570" s="426"/>
      <c r="O570" s="425"/>
      <c r="P570" s="425"/>
      <c r="Q570" s="427"/>
    </row>
    <row r="571" spans="1:17" s="428" customFormat="1" ht="22.15" customHeight="1" x14ac:dyDescent="0.25">
      <c r="A571" s="424" t="s">
        <v>1279</v>
      </c>
      <c r="B571" s="750"/>
      <c r="C571" s="289"/>
      <c r="D571" s="425"/>
      <c r="E571" s="425"/>
      <c r="F571" s="426"/>
      <c r="G571" s="425"/>
      <c r="H571" s="425"/>
      <c r="I571" s="427"/>
      <c r="J571" s="756">
        <v>40</v>
      </c>
      <c r="K571" s="425">
        <v>0.25</v>
      </c>
      <c r="L571" s="425">
        <v>4.04</v>
      </c>
      <c r="M571" s="425">
        <f t="shared" si="322"/>
        <v>161.6</v>
      </c>
      <c r="N571" s="426">
        <v>1</v>
      </c>
      <c r="O571" s="425">
        <f t="shared" si="319"/>
        <v>161.6</v>
      </c>
      <c r="P571" s="425">
        <f t="shared" si="320"/>
        <v>38.93</v>
      </c>
      <c r="Q571" s="427">
        <f t="shared" si="321"/>
        <v>200.53</v>
      </c>
    </row>
    <row r="572" spans="1:17" s="428" customFormat="1" ht="22.15" customHeight="1" x14ac:dyDescent="0.25">
      <c r="A572" s="424" t="s">
        <v>1279</v>
      </c>
      <c r="B572" s="750"/>
      <c r="C572" s="289"/>
      <c r="D572" s="425"/>
      <c r="E572" s="425"/>
      <c r="F572" s="426"/>
      <c r="G572" s="425"/>
      <c r="H572" s="425"/>
      <c r="I572" s="427"/>
      <c r="J572" s="756">
        <v>24</v>
      </c>
      <c r="K572" s="425">
        <v>0.15</v>
      </c>
      <c r="L572" s="425">
        <v>4.04</v>
      </c>
      <c r="M572" s="425">
        <f t="shared" si="322"/>
        <v>96.960000000000008</v>
      </c>
      <c r="N572" s="426">
        <v>1</v>
      </c>
      <c r="O572" s="425">
        <f t="shared" si="319"/>
        <v>96.96</v>
      </c>
      <c r="P572" s="425">
        <f t="shared" si="320"/>
        <v>23.36</v>
      </c>
      <c r="Q572" s="427">
        <f t="shared" si="321"/>
        <v>120.32</v>
      </c>
    </row>
    <row r="573" spans="1:17" s="428" customFormat="1" ht="22.15" customHeight="1" x14ac:dyDescent="0.25">
      <c r="A573" s="424" t="s">
        <v>1279</v>
      </c>
      <c r="B573" s="750"/>
      <c r="C573" s="289"/>
      <c r="D573" s="425"/>
      <c r="E573" s="425"/>
      <c r="F573" s="426"/>
      <c r="G573" s="425"/>
      <c r="H573" s="425"/>
      <c r="I573" s="427"/>
      <c r="J573" s="756">
        <v>71.5</v>
      </c>
      <c r="K573" s="425">
        <v>0.45</v>
      </c>
      <c r="L573" s="425">
        <v>4.04</v>
      </c>
      <c r="M573" s="425">
        <f t="shared" si="322"/>
        <v>288.86</v>
      </c>
      <c r="N573" s="426">
        <v>1</v>
      </c>
      <c r="O573" s="425">
        <f t="shared" si="319"/>
        <v>288.86</v>
      </c>
      <c r="P573" s="425">
        <f t="shared" si="320"/>
        <v>69.59</v>
      </c>
      <c r="Q573" s="427">
        <f t="shared" si="321"/>
        <v>358.45000000000005</v>
      </c>
    </row>
    <row r="574" spans="1:17" s="428" customFormat="1" ht="22.15" customHeight="1" x14ac:dyDescent="0.25">
      <c r="A574" s="424" t="s">
        <v>1264</v>
      </c>
      <c r="B574" s="750"/>
      <c r="C574" s="289"/>
      <c r="D574" s="425"/>
      <c r="E574" s="425"/>
      <c r="F574" s="426"/>
      <c r="G574" s="425"/>
      <c r="H574" s="425"/>
      <c r="I574" s="427"/>
      <c r="J574" s="756">
        <v>8</v>
      </c>
      <c r="K574" s="425">
        <f t="shared" ref="K574:K575" si="327">J574/159</f>
        <v>5.0314465408805034E-2</v>
      </c>
      <c r="L574" s="425">
        <v>656</v>
      </c>
      <c r="M574" s="425">
        <f>J574*L574/159</f>
        <v>33.0062893081761</v>
      </c>
      <c r="N574" s="426">
        <v>1</v>
      </c>
      <c r="O574" s="425">
        <f t="shared" si="319"/>
        <v>33.01</v>
      </c>
      <c r="P574" s="425">
        <f t="shared" si="320"/>
        <v>7.95</v>
      </c>
      <c r="Q574" s="427">
        <f t="shared" si="321"/>
        <v>40.96</v>
      </c>
    </row>
    <row r="575" spans="1:17" s="428" customFormat="1" ht="22.15" customHeight="1" x14ac:dyDescent="0.25">
      <c r="A575" s="424" t="s">
        <v>1279</v>
      </c>
      <c r="B575" s="750"/>
      <c r="C575" s="289"/>
      <c r="D575" s="425"/>
      <c r="E575" s="425"/>
      <c r="F575" s="426"/>
      <c r="G575" s="425"/>
      <c r="H575" s="425"/>
      <c r="I575" s="427"/>
      <c r="J575" s="756">
        <v>8</v>
      </c>
      <c r="K575" s="425">
        <f t="shared" si="327"/>
        <v>5.0314465408805034E-2</v>
      </c>
      <c r="L575" s="425">
        <v>710</v>
      </c>
      <c r="M575" s="425">
        <f>J575*L575/159</f>
        <v>35.723270440251575</v>
      </c>
      <c r="N575" s="426">
        <v>1</v>
      </c>
      <c r="O575" s="425">
        <f t="shared" si="319"/>
        <v>35.72</v>
      </c>
      <c r="P575" s="425">
        <f t="shared" si="320"/>
        <v>8.6</v>
      </c>
      <c r="Q575" s="427">
        <f t="shared" si="321"/>
        <v>44.32</v>
      </c>
    </row>
    <row r="576" spans="1:17" s="428" customFormat="1" ht="22.15" customHeight="1" x14ac:dyDescent="0.25">
      <c r="A576" s="416" t="s">
        <v>1280</v>
      </c>
      <c r="B576" s="748">
        <f>B577+B585+B647+B660</f>
        <v>1367</v>
      </c>
      <c r="C576" s="744">
        <f>C577+C585+C647+C660</f>
        <v>8.5875471698113213</v>
      </c>
      <c r="D576" s="417"/>
      <c r="E576" s="417">
        <f>E577+E585+E647+E660</f>
        <v>8046.8023459119486</v>
      </c>
      <c r="F576" s="431"/>
      <c r="G576" s="417">
        <f>G577+G585+G647+G660</f>
        <v>4023.4399999999996</v>
      </c>
      <c r="H576" s="417">
        <f>H577+H585+H647+H660</f>
        <v>969.19</v>
      </c>
      <c r="I576" s="418">
        <f>I577+I585+I647+I660</f>
        <v>4992.63</v>
      </c>
      <c r="J576" s="754">
        <f>J577+J585+J647+J660</f>
        <v>4903.5</v>
      </c>
      <c r="K576" s="417">
        <f>K577+K585+K647+K660</f>
        <v>30.763459119496858</v>
      </c>
      <c r="L576" s="417"/>
      <c r="M576" s="417">
        <f>M577+M585+M647+M660</f>
        <v>28627.303826729567</v>
      </c>
      <c r="N576" s="431"/>
      <c r="O576" s="417">
        <f>O577+O585+O647+O660</f>
        <v>28627.369999999995</v>
      </c>
      <c r="P576" s="417">
        <f>P577+P585+P647+P660</f>
        <v>6896.33</v>
      </c>
      <c r="Q576" s="418">
        <f>Q577+Q585+Q647+Q660</f>
        <v>35523.700000000004</v>
      </c>
    </row>
    <row r="577" spans="1:17" s="428" customFormat="1" ht="22.15" customHeight="1" x14ac:dyDescent="0.25">
      <c r="A577" s="430" t="s">
        <v>11</v>
      </c>
      <c r="B577" s="751">
        <f>SUM(B578:B584)</f>
        <v>112</v>
      </c>
      <c r="C577" s="746">
        <f>SUM(C578:C584)</f>
        <v>0.70377358490566033</v>
      </c>
      <c r="D577" s="421"/>
      <c r="E577" s="421">
        <f>SUM(E578:E584)</f>
        <v>1131.6964125786164</v>
      </c>
      <c r="F577" s="432"/>
      <c r="G577" s="421">
        <f>SUM(G578:G584)</f>
        <v>565.87</v>
      </c>
      <c r="H577" s="421">
        <f>SUM(H578:H584)</f>
        <v>136.33000000000001</v>
      </c>
      <c r="I577" s="429">
        <f>SUM(I578:I584)</f>
        <v>702.20000000000016</v>
      </c>
      <c r="J577" s="757">
        <f>SUM(J578:J584)</f>
        <v>247</v>
      </c>
      <c r="K577" s="421">
        <f>SUM(K578:K584)</f>
        <v>1.5531446540880502</v>
      </c>
      <c r="L577" s="421"/>
      <c r="M577" s="421">
        <f>SUM(M578:M584)</f>
        <v>2562.9708477987424</v>
      </c>
      <c r="N577" s="432"/>
      <c r="O577" s="421">
        <f>SUM(O578:O584)</f>
        <v>2562.98</v>
      </c>
      <c r="P577" s="421">
        <f>SUM(P578:P584)</f>
        <v>617.42000000000007</v>
      </c>
      <c r="Q577" s="429">
        <f>SUM(Q578:Q584)</f>
        <v>3180.4</v>
      </c>
    </row>
    <row r="578" spans="1:17" s="428" customFormat="1" ht="22.15" customHeight="1" x14ac:dyDescent="0.25">
      <c r="A578" s="424" t="s">
        <v>1247</v>
      </c>
      <c r="B578" s="750">
        <v>16</v>
      </c>
      <c r="C578" s="289">
        <v>0.1</v>
      </c>
      <c r="D578" s="425">
        <v>9.2608999999999995</v>
      </c>
      <c r="E578" s="425">
        <f>B578*D578</f>
        <v>148.17439999999999</v>
      </c>
      <c r="F578" s="426">
        <v>0.5</v>
      </c>
      <c r="G578" s="425">
        <f t="shared" ref="G578:G641" si="328">ROUND(E578*F578,2)</f>
        <v>74.09</v>
      </c>
      <c r="H578" s="425">
        <f t="shared" ref="H578:H584" si="329">ROUND(G578*0.2409,2)</f>
        <v>17.850000000000001</v>
      </c>
      <c r="I578" s="427">
        <f t="shared" ref="I578:I584" si="330">G578+H578</f>
        <v>91.94</v>
      </c>
      <c r="J578" s="756">
        <v>8</v>
      </c>
      <c r="K578" s="425">
        <v>0.05</v>
      </c>
      <c r="L578" s="425">
        <v>9.2608999999999995</v>
      </c>
      <c r="M578" s="425">
        <f>J578*L578</f>
        <v>74.087199999999996</v>
      </c>
      <c r="N578" s="426">
        <v>1</v>
      </c>
      <c r="O578" s="425">
        <f t="shared" ref="O578:O583" si="331">ROUND(M578*N578,2)</f>
        <v>74.09</v>
      </c>
      <c r="P578" s="425">
        <f t="shared" ref="P578:P583" si="332">ROUND(O578*0.2409,2)</f>
        <v>17.850000000000001</v>
      </c>
      <c r="Q578" s="427">
        <f t="shared" ref="Q578:Q583" si="333">O578+P578</f>
        <v>91.94</v>
      </c>
    </row>
    <row r="579" spans="1:17" s="428" customFormat="1" ht="22.15" customHeight="1" x14ac:dyDescent="0.25">
      <c r="A579" s="424" t="s">
        <v>712</v>
      </c>
      <c r="B579" s="750">
        <v>16</v>
      </c>
      <c r="C579" s="289">
        <f t="shared" ref="C579:C584" si="334">B579/159</f>
        <v>0.10062893081761007</v>
      </c>
      <c r="D579" s="425">
        <v>1545</v>
      </c>
      <c r="E579" s="425">
        <f>B579*D579/159</f>
        <v>155.47169811320754</v>
      </c>
      <c r="F579" s="426">
        <v>0.5</v>
      </c>
      <c r="G579" s="425">
        <f t="shared" si="328"/>
        <v>77.739999999999995</v>
      </c>
      <c r="H579" s="425">
        <f t="shared" si="329"/>
        <v>18.73</v>
      </c>
      <c r="I579" s="427">
        <f t="shared" si="330"/>
        <v>96.47</v>
      </c>
      <c r="J579" s="756">
        <v>56</v>
      </c>
      <c r="K579" s="425">
        <f t="shared" ref="K579:K583" si="335">J579/159</f>
        <v>0.3522012578616352</v>
      </c>
      <c r="L579" s="425">
        <v>1545</v>
      </c>
      <c r="M579" s="425">
        <f>J579*L579/159</f>
        <v>544.15094339622647</v>
      </c>
      <c r="N579" s="426">
        <v>1</v>
      </c>
      <c r="O579" s="425">
        <f t="shared" si="331"/>
        <v>544.15</v>
      </c>
      <c r="P579" s="425">
        <f t="shared" si="332"/>
        <v>131.09</v>
      </c>
      <c r="Q579" s="427">
        <f t="shared" si="333"/>
        <v>675.24</v>
      </c>
    </row>
    <row r="580" spans="1:17" s="428" customFormat="1" ht="22.15" customHeight="1" x14ac:dyDescent="0.25">
      <c r="A580" s="424" t="s">
        <v>1247</v>
      </c>
      <c r="B580" s="750">
        <v>16</v>
      </c>
      <c r="C580" s="289">
        <f t="shared" si="334"/>
        <v>0.10062893081761007</v>
      </c>
      <c r="D580" s="425">
        <v>1545</v>
      </c>
      <c r="E580" s="425">
        <f t="shared" ref="E580:E584" si="336">B580*D580/159</f>
        <v>155.47169811320754</v>
      </c>
      <c r="F580" s="426">
        <v>0.5</v>
      </c>
      <c r="G580" s="425">
        <f t="shared" si="328"/>
        <v>77.739999999999995</v>
      </c>
      <c r="H580" s="425">
        <f t="shared" si="329"/>
        <v>18.73</v>
      </c>
      <c r="I580" s="427">
        <f t="shared" si="330"/>
        <v>96.47</v>
      </c>
      <c r="J580" s="756"/>
      <c r="K580" s="425"/>
      <c r="L580" s="425"/>
      <c r="M580" s="425"/>
      <c r="N580" s="426"/>
      <c r="O580" s="425"/>
      <c r="P580" s="425"/>
      <c r="Q580" s="427"/>
    </row>
    <row r="581" spans="1:17" s="428" customFormat="1" ht="22.15" customHeight="1" x14ac:dyDescent="0.25">
      <c r="A581" s="424" t="s">
        <v>1247</v>
      </c>
      <c r="B581" s="750">
        <v>16</v>
      </c>
      <c r="C581" s="289">
        <f t="shared" si="334"/>
        <v>0.10062893081761007</v>
      </c>
      <c r="D581" s="425">
        <v>1545</v>
      </c>
      <c r="E581" s="425">
        <f t="shared" si="336"/>
        <v>155.47169811320754</v>
      </c>
      <c r="F581" s="426">
        <v>0.5</v>
      </c>
      <c r="G581" s="425">
        <f t="shared" si="328"/>
        <v>77.739999999999995</v>
      </c>
      <c r="H581" s="425">
        <f t="shared" si="329"/>
        <v>18.73</v>
      </c>
      <c r="I581" s="427">
        <f t="shared" si="330"/>
        <v>96.47</v>
      </c>
      <c r="J581" s="756">
        <v>64</v>
      </c>
      <c r="K581" s="425">
        <f t="shared" si="335"/>
        <v>0.40251572327044027</v>
      </c>
      <c r="L581" s="425">
        <v>1545</v>
      </c>
      <c r="M581" s="425">
        <f t="shared" ref="M581:M583" si="337">J581*L581/159</f>
        <v>621.88679245283015</v>
      </c>
      <c r="N581" s="426">
        <v>1</v>
      </c>
      <c r="O581" s="425">
        <f t="shared" si="331"/>
        <v>621.89</v>
      </c>
      <c r="P581" s="425">
        <f t="shared" si="332"/>
        <v>149.81</v>
      </c>
      <c r="Q581" s="427">
        <f t="shared" si="333"/>
        <v>771.7</v>
      </c>
    </row>
    <row r="582" spans="1:17" s="428" customFormat="1" ht="22.15" customHeight="1" x14ac:dyDescent="0.25">
      <c r="A582" s="424" t="s">
        <v>1247</v>
      </c>
      <c r="B582" s="750">
        <v>16</v>
      </c>
      <c r="C582" s="289">
        <f t="shared" si="334"/>
        <v>0.10062893081761007</v>
      </c>
      <c r="D582" s="425">
        <v>1545</v>
      </c>
      <c r="E582" s="425">
        <f t="shared" si="336"/>
        <v>155.47169811320754</v>
      </c>
      <c r="F582" s="426">
        <v>0.5</v>
      </c>
      <c r="G582" s="425">
        <f t="shared" si="328"/>
        <v>77.739999999999995</v>
      </c>
      <c r="H582" s="425">
        <f t="shared" si="329"/>
        <v>18.73</v>
      </c>
      <c r="I582" s="427">
        <f t="shared" si="330"/>
        <v>96.47</v>
      </c>
      <c r="J582" s="756"/>
      <c r="K582" s="425"/>
      <c r="L582" s="425"/>
      <c r="M582" s="425"/>
      <c r="N582" s="426"/>
      <c r="O582" s="425"/>
      <c r="P582" s="425"/>
      <c r="Q582" s="427"/>
    </row>
    <row r="583" spans="1:17" s="428" customFormat="1" ht="22.15" customHeight="1" x14ac:dyDescent="0.25">
      <c r="A583" s="424" t="s">
        <v>201</v>
      </c>
      <c r="B583" s="750">
        <v>24</v>
      </c>
      <c r="C583" s="289">
        <f t="shared" si="334"/>
        <v>0.15094339622641509</v>
      </c>
      <c r="D583" s="425">
        <v>1767.5</v>
      </c>
      <c r="E583" s="425">
        <f t="shared" si="336"/>
        <v>266.79245283018867</v>
      </c>
      <c r="F583" s="426">
        <v>0.5</v>
      </c>
      <c r="G583" s="425">
        <f t="shared" si="328"/>
        <v>133.4</v>
      </c>
      <c r="H583" s="425">
        <f t="shared" si="329"/>
        <v>32.14</v>
      </c>
      <c r="I583" s="427">
        <f t="shared" si="330"/>
        <v>165.54000000000002</v>
      </c>
      <c r="J583" s="756">
        <v>119</v>
      </c>
      <c r="K583" s="425">
        <f t="shared" si="335"/>
        <v>0.74842767295597479</v>
      </c>
      <c r="L583" s="425">
        <v>1767.5</v>
      </c>
      <c r="M583" s="425">
        <f t="shared" si="337"/>
        <v>1322.8459119496856</v>
      </c>
      <c r="N583" s="426">
        <v>1</v>
      </c>
      <c r="O583" s="425">
        <f t="shared" si="331"/>
        <v>1322.85</v>
      </c>
      <c r="P583" s="425">
        <f t="shared" si="332"/>
        <v>318.67</v>
      </c>
      <c r="Q583" s="427">
        <f t="shared" si="333"/>
        <v>1641.52</v>
      </c>
    </row>
    <row r="584" spans="1:17" s="428" customFormat="1" ht="22.15" customHeight="1" x14ac:dyDescent="0.25">
      <c r="A584" s="424" t="s">
        <v>1247</v>
      </c>
      <c r="B584" s="750">
        <v>8</v>
      </c>
      <c r="C584" s="289">
        <f t="shared" si="334"/>
        <v>5.0314465408805034E-2</v>
      </c>
      <c r="D584" s="425">
        <v>1885</v>
      </c>
      <c r="E584" s="425">
        <f t="shared" si="336"/>
        <v>94.842767295597483</v>
      </c>
      <c r="F584" s="426">
        <v>0.5</v>
      </c>
      <c r="G584" s="425">
        <f t="shared" si="328"/>
        <v>47.42</v>
      </c>
      <c r="H584" s="425">
        <f t="shared" si="329"/>
        <v>11.42</v>
      </c>
      <c r="I584" s="427">
        <f t="shared" si="330"/>
        <v>58.84</v>
      </c>
      <c r="J584" s="756"/>
      <c r="K584" s="425"/>
      <c r="L584" s="425"/>
      <c r="M584" s="425"/>
      <c r="N584" s="426"/>
      <c r="O584" s="425"/>
      <c r="P584" s="425"/>
      <c r="Q584" s="427"/>
    </row>
    <row r="585" spans="1:17" s="428" customFormat="1" ht="22.15" customHeight="1" x14ac:dyDescent="0.25">
      <c r="A585" s="430" t="s">
        <v>9</v>
      </c>
      <c r="B585" s="751">
        <f>SUM(B586:B646)</f>
        <v>679</v>
      </c>
      <c r="C585" s="746">
        <f>SUM(C586:C646)</f>
        <v>4.2725157232704403</v>
      </c>
      <c r="D585" s="421"/>
      <c r="E585" s="421">
        <f>SUM(E586:E646)</f>
        <v>4528.6577522012576</v>
      </c>
      <c r="F585" s="432"/>
      <c r="G585" s="421">
        <f>SUM(G586:G646)</f>
        <v>2264.3399999999997</v>
      </c>
      <c r="H585" s="421">
        <f>SUM(H586:H646)</f>
        <v>545.41</v>
      </c>
      <c r="I585" s="429">
        <f>SUM(I586:I646)</f>
        <v>2809.7499999999995</v>
      </c>
      <c r="J585" s="757">
        <f>SUM(J586:J646)</f>
        <v>2765</v>
      </c>
      <c r="K585" s="421">
        <f>SUM(K586:K646)</f>
        <v>17.347484276729563</v>
      </c>
      <c r="L585" s="421"/>
      <c r="M585" s="421">
        <f>SUM(M586:M646)</f>
        <v>18231.787854088056</v>
      </c>
      <c r="N585" s="432"/>
      <c r="O585" s="421">
        <f>SUM(O586:O646)</f>
        <v>18231.829999999998</v>
      </c>
      <c r="P585" s="421">
        <f>SUM(P586:P646)</f>
        <v>4392.07</v>
      </c>
      <c r="Q585" s="429">
        <f>SUM(Q586:Q646)</f>
        <v>22623.9</v>
      </c>
    </row>
    <row r="586" spans="1:17" s="428" customFormat="1" ht="22.15" customHeight="1" x14ac:dyDescent="0.25">
      <c r="A586" s="424" t="s">
        <v>692</v>
      </c>
      <c r="B586" s="750"/>
      <c r="C586" s="289"/>
      <c r="D586" s="425"/>
      <c r="E586" s="425"/>
      <c r="F586" s="426"/>
      <c r="G586" s="425"/>
      <c r="H586" s="425"/>
      <c r="I586" s="427"/>
      <c r="J586" s="756">
        <v>15.5</v>
      </c>
      <c r="K586" s="425">
        <v>0.1</v>
      </c>
      <c r="L586" s="425">
        <v>6.1139999999999999</v>
      </c>
      <c r="M586" s="425">
        <f>J586*L586</f>
        <v>94.766999999999996</v>
      </c>
      <c r="N586" s="426">
        <v>1</v>
      </c>
      <c r="O586" s="425">
        <f t="shared" ref="O586:O646" si="338">ROUND(M586*N586,2)</f>
        <v>94.77</v>
      </c>
      <c r="P586" s="425">
        <f t="shared" ref="P586:P646" si="339">ROUND(O586*0.2409,2)</f>
        <v>22.83</v>
      </c>
      <c r="Q586" s="427">
        <f t="shared" ref="Q586:Q646" si="340">O586+P586</f>
        <v>117.6</v>
      </c>
    </row>
    <row r="587" spans="1:17" s="428" customFormat="1" ht="22.15" customHeight="1" x14ac:dyDescent="0.25">
      <c r="A587" s="424" t="s">
        <v>692</v>
      </c>
      <c r="B587" s="750">
        <v>15.5</v>
      </c>
      <c r="C587" s="289">
        <v>0.1</v>
      </c>
      <c r="D587" s="425">
        <v>6.1139999999999999</v>
      </c>
      <c r="E587" s="425">
        <f t="shared" ref="E587:E643" si="341">B587*D587</f>
        <v>94.766999999999996</v>
      </c>
      <c r="F587" s="426">
        <v>0.5</v>
      </c>
      <c r="G587" s="425">
        <f t="shared" si="328"/>
        <v>47.38</v>
      </c>
      <c r="H587" s="425">
        <f t="shared" ref="H587:H646" si="342">ROUND(G587*0.2409,2)</f>
        <v>11.41</v>
      </c>
      <c r="I587" s="427">
        <f t="shared" ref="I587:I646" si="343">G587+H587</f>
        <v>58.790000000000006</v>
      </c>
      <c r="J587" s="756">
        <v>24</v>
      </c>
      <c r="K587" s="425">
        <v>0.15</v>
      </c>
      <c r="L587" s="425">
        <v>6.1139999999999999</v>
      </c>
      <c r="M587" s="425">
        <f t="shared" ref="M587:M642" si="344">J587*L587</f>
        <v>146.73599999999999</v>
      </c>
      <c r="N587" s="426">
        <v>1</v>
      </c>
      <c r="O587" s="425">
        <f t="shared" si="338"/>
        <v>146.74</v>
      </c>
      <c r="P587" s="425">
        <f t="shared" si="339"/>
        <v>35.35</v>
      </c>
      <c r="Q587" s="427">
        <f t="shared" si="340"/>
        <v>182.09</v>
      </c>
    </row>
    <row r="588" spans="1:17" s="428" customFormat="1" ht="22.15" customHeight="1" x14ac:dyDescent="0.25">
      <c r="A588" s="424" t="s">
        <v>692</v>
      </c>
      <c r="B588" s="750"/>
      <c r="C588" s="289"/>
      <c r="D588" s="425"/>
      <c r="E588" s="425"/>
      <c r="F588" s="426"/>
      <c r="G588" s="425"/>
      <c r="H588" s="425"/>
      <c r="I588" s="427"/>
      <c r="J588" s="756">
        <v>72</v>
      </c>
      <c r="K588" s="425">
        <v>0.45</v>
      </c>
      <c r="L588" s="425">
        <v>6.1139999999999999</v>
      </c>
      <c r="M588" s="425">
        <f t="shared" si="344"/>
        <v>440.20799999999997</v>
      </c>
      <c r="N588" s="426">
        <v>1</v>
      </c>
      <c r="O588" s="425">
        <f t="shared" si="338"/>
        <v>440.21</v>
      </c>
      <c r="P588" s="425">
        <f t="shared" si="339"/>
        <v>106.05</v>
      </c>
      <c r="Q588" s="427">
        <f t="shared" si="340"/>
        <v>546.26</v>
      </c>
    </row>
    <row r="589" spans="1:17" s="428" customFormat="1" ht="22.15" customHeight="1" x14ac:dyDescent="0.25">
      <c r="A589" s="424" t="s">
        <v>692</v>
      </c>
      <c r="B589" s="750">
        <v>15.5</v>
      </c>
      <c r="C589" s="289">
        <v>0.1</v>
      </c>
      <c r="D589" s="425">
        <v>6.1139999999999999</v>
      </c>
      <c r="E589" s="425">
        <f t="shared" si="341"/>
        <v>94.766999999999996</v>
      </c>
      <c r="F589" s="426">
        <v>0.5</v>
      </c>
      <c r="G589" s="425">
        <f t="shared" si="328"/>
        <v>47.38</v>
      </c>
      <c r="H589" s="425">
        <f t="shared" si="342"/>
        <v>11.41</v>
      </c>
      <c r="I589" s="427">
        <f t="shared" si="343"/>
        <v>58.790000000000006</v>
      </c>
      <c r="J589" s="756">
        <v>31</v>
      </c>
      <c r="K589" s="425">
        <v>0.19</v>
      </c>
      <c r="L589" s="425">
        <v>6.1139999999999999</v>
      </c>
      <c r="M589" s="425">
        <f t="shared" si="344"/>
        <v>189.53399999999999</v>
      </c>
      <c r="N589" s="426">
        <v>1</v>
      </c>
      <c r="O589" s="425">
        <f t="shared" si="338"/>
        <v>189.53</v>
      </c>
      <c r="P589" s="425">
        <f t="shared" si="339"/>
        <v>45.66</v>
      </c>
      <c r="Q589" s="427">
        <f t="shared" si="340"/>
        <v>235.19</v>
      </c>
    </row>
    <row r="590" spans="1:17" s="428" customFormat="1" ht="22.15" customHeight="1" x14ac:dyDescent="0.25">
      <c r="A590" s="424" t="s">
        <v>692</v>
      </c>
      <c r="B590" s="750"/>
      <c r="C590" s="289"/>
      <c r="D590" s="425"/>
      <c r="E590" s="425"/>
      <c r="F590" s="426"/>
      <c r="G590" s="425"/>
      <c r="H590" s="425"/>
      <c r="I590" s="427"/>
      <c r="J590" s="756">
        <v>24</v>
      </c>
      <c r="K590" s="425">
        <v>0.15</v>
      </c>
      <c r="L590" s="425">
        <v>6.1139999999999999</v>
      </c>
      <c r="M590" s="425">
        <f t="shared" si="344"/>
        <v>146.73599999999999</v>
      </c>
      <c r="N590" s="426">
        <v>1</v>
      </c>
      <c r="O590" s="425">
        <f t="shared" si="338"/>
        <v>146.74</v>
      </c>
      <c r="P590" s="425">
        <f t="shared" si="339"/>
        <v>35.35</v>
      </c>
      <c r="Q590" s="427">
        <f t="shared" si="340"/>
        <v>182.09</v>
      </c>
    </row>
    <row r="591" spans="1:17" s="428" customFormat="1" ht="22.15" customHeight="1" x14ac:dyDescent="0.25">
      <c r="A591" s="424" t="s">
        <v>692</v>
      </c>
      <c r="B591" s="750"/>
      <c r="C591" s="289"/>
      <c r="D591" s="425"/>
      <c r="E591" s="425"/>
      <c r="F591" s="426"/>
      <c r="G591" s="425"/>
      <c r="H591" s="425"/>
      <c r="I591" s="427"/>
      <c r="J591" s="756">
        <v>87.5</v>
      </c>
      <c r="K591" s="425">
        <v>0.55000000000000004</v>
      </c>
      <c r="L591" s="425">
        <v>6.1139999999999999</v>
      </c>
      <c r="M591" s="425">
        <f t="shared" si="344"/>
        <v>534.97500000000002</v>
      </c>
      <c r="N591" s="426">
        <v>1</v>
      </c>
      <c r="O591" s="425">
        <f t="shared" si="338"/>
        <v>534.98</v>
      </c>
      <c r="P591" s="425">
        <f t="shared" si="339"/>
        <v>128.88</v>
      </c>
      <c r="Q591" s="427">
        <f t="shared" si="340"/>
        <v>663.86</v>
      </c>
    </row>
    <row r="592" spans="1:17" s="428" customFormat="1" ht="22.15" customHeight="1" x14ac:dyDescent="0.25">
      <c r="A592" s="424" t="s">
        <v>692</v>
      </c>
      <c r="B592" s="750"/>
      <c r="C592" s="289"/>
      <c r="D592" s="425"/>
      <c r="E592" s="425"/>
      <c r="F592" s="426"/>
      <c r="G592" s="425"/>
      <c r="H592" s="425"/>
      <c r="I592" s="427"/>
      <c r="J592" s="756">
        <v>48</v>
      </c>
      <c r="K592" s="425">
        <v>0.3</v>
      </c>
      <c r="L592" s="425">
        <v>6.1139999999999999</v>
      </c>
      <c r="M592" s="425">
        <f t="shared" si="344"/>
        <v>293.47199999999998</v>
      </c>
      <c r="N592" s="426">
        <v>1</v>
      </c>
      <c r="O592" s="425">
        <f t="shared" si="338"/>
        <v>293.47000000000003</v>
      </c>
      <c r="P592" s="425">
        <f t="shared" si="339"/>
        <v>70.7</v>
      </c>
      <c r="Q592" s="427">
        <f t="shared" si="340"/>
        <v>364.17</v>
      </c>
    </row>
    <row r="593" spans="1:17" s="428" customFormat="1" ht="22.15" customHeight="1" x14ac:dyDescent="0.25">
      <c r="A593" s="424" t="s">
        <v>692</v>
      </c>
      <c r="B593" s="750">
        <v>24</v>
      </c>
      <c r="C593" s="289">
        <v>0.15</v>
      </c>
      <c r="D593" s="425">
        <v>6.1139999999999999</v>
      </c>
      <c r="E593" s="425">
        <f t="shared" si="341"/>
        <v>146.73599999999999</v>
      </c>
      <c r="F593" s="426">
        <v>0.5</v>
      </c>
      <c r="G593" s="425">
        <f t="shared" si="328"/>
        <v>73.37</v>
      </c>
      <c r="H593" s="425">
        <f t="shared" si="342"/>
        <v>17.670000000000002</v>
      </c>
      <c r="I593" s="427">
        <f t="shared" si="343"/>
        <v>91.04</v>
      </c>
      <c r="J593" s="756">
        <v>72</v>
      </c>
      <c r="K593" s="425">
        <v>0.45</v>
      </c>
      <c r="L593" s="425">
        <v>6.1139999999999999</v>
      </c>
      <c r="M593" s="425">
        <f t="shared" si="344"/>
        <v>440.20799999999997</v>
      </c>
      <c r="N593" s="426">
        <v>1</v>
      </c>
      <c r="O593" s="425">
        <f t="shared" si="338"/>
        <v>440.21</v>
      </c>
      <c r="P593" s="425">
        <f t="shared" si="339"/>
        <v>106.05</v>
      </c>
      <c r="Q593" s="427">
        <f t="shared" si="340"/>
        <v>546.26</v>
      </c>
    </row>
    <row r="594" spans="1:17" s="428" customFormat="1" ht="22.15" customHeight="1" x14ac:dyDescent="0.25">
      <c r="A594" s="424" t="s">
        <v>692</v>
      </c>
      <c r="B594" s="750">
        <v>24</v>
      </c>
      <c r="C594" s="289">
        <v>0.15</v>
      </c>
      <c r="D594" s="425">
        <v>6.1139999999999999</v>
      </c>
      <c r="E594" s="425">
        <f t="shared" si="341"/>
        <v>146.73599999999999</v>
      </c>
      <c r="F594" s="426">
        <v>0.5</v>
      </c>
      <c r="G594" s="425">
        <f t="shared" si="328"/>
        <v>73.37</v>
      </c>
      <c r="H594" s="425">
        <f t="shared" si="342"/>
        <v>17.670000000000002</v>
      </c>
      <c r="I594" s="427">
        <f t="shared" si="343"/>
        <v>91.04</v>
      </c>
      <c r="J594" s="756">
        <v>48</v>
      </c>
      <c r="K594" s="425">
        <v>0.3</v>
      </c>
      <c r="L594" s="425">
        <v>6.1139999999999999</v>
      </c>
      <c r="M594" s="425">
        <f t="shared" si="344"/>
        <v>293.47199999999998</v>
      </c>
      <c r="N594" s="426">
        <v>1</v>
      </c>
      <c r="O594" s="425">
        <f t="shared" si="338"/>
        <v>293.47000000000003</v>
      </c>
      <c r="P594" s="425">
        <f t="shared" si="339"/>
        <v>70.7</v>
      </c>
      <c r="Q594" s="427">
        <f t="shared" si="340"/>
        <v>364.17</v>
      </c>
    </row>
    <row r="595" spans="1:17" s="428" customFormat="1" ht="22.15" customHeight="1" x14ac:dyDescent="0.25">
      <c r="A595" s="424" t="s">
        <v>692</v>
      </c>
      <c r="B595" s="750">
        <v>9.5</v>
      </c>
      <c r="C595" s="289">
        <v>0.06</v>
      </c>
      <c r="D595" s="425">
        <v>6.1139999999999999</v>
      </c>
      <c r="E595" s="425">
        <f t="shared" si="341"/>
        <v>58.082999999999998</v>
      </c>
      <c r="F595" s="426">
        <v>0.5</v>
      </c>
      <c r="G595" s="425">
        <f t="shared" si="328"/>
        <v>29.04</v>
      </c>
      <c r="H595" s="425">
        <f t="shared" si="342"/>
        <v>7</v>
      </c>
      <c r="I595" s="427">
        <f t="shared" si="343"/>
        <v>36.04</v>
      </c>
      <c r="J595" s="756">
        <v>32</v>
      </c>
      <c r="K595" s="425">
        <v>0.2</v>
      </c>
      <c r="L595" s="425">
        <v>6.1139999999999999</v>
      </c>
      <c r="M595" s="425">
        <f t="shared" si="344"/>
        <v>195.648</v>
      </c>
      <c r="N595" s="426">
        <v>1</v>
      </c>
      <c r="O595" s="425">
        <f t="shared" si="338"/>
        <v>195.65</v>
      </c>
      <c r="P595" s="425">
        <f t="shared" si="339"/>
        <v>47.13</v>
      </c>
      <c r="Q595" s="427">
        <f t="shared" si="340"/>
        <v>242.78</v>
      </c>
    </row>
    <row r="596" spans="1:17" s="428" customFormat="1" ht="22.15" customHeight="1" x14ac:dyDescent="0.25">
      <c r="A596" s="424" t="s">
        <v>692</v>
      </c>
      <c r="B596" s="750"/>
      <c r="C596" s="289"/>
      <c r="D596" s="425"/>
      <c r="E596" s="425"/>
      <c r="F596" s="426"/>
      <c r="G596" s="425"/>
      <c r="H596" s="425"/>
      <c r="I596" s="427"/>
      <c r="J596" s="756">
        <v>24</v>
      </c>
      <c r="K596" s="425">
        <v>0.15</v>
      </c>
      <c r="L596" s="425">
        <v>6.1139999999999999</v>
      </c>
      <c r="M596" s="425">
        <f t="shared" si="344"/>
        <v>146.73599999999999</v>
      </c>
      <c r="N596" s="426">
        <v>1</v>
      </c>
      <c r="O596" s="425">
        <f t="shared" si="338"/>
        <v>146.74</v>
      </c>
      <c r="P596" s="425">
        <f t="shared" si="339"/>
        <v>35.35</v>
      </c>
      <c r="Q596" s="427">
        <f t="shared" si="340"/>
        <v>182.09</v>
      </c>
    </row>
    <row r="597" spans="1:17" s="428" customFormat="1" ht="22.15" customHeight="1" x14ac:dyDescent="0.25">
      <c r="A597" s="424" t="s">
        <v>692</v>
      </c>
      <c r="B597" s="750">
        <v>24</v>
      </c>
      <c r="C597" s="289">
        <v>0.15</v>
      </c>
      <c r="D597" s="425">
        <v>6.1139999999999999</v>
      </c>
      <c r="E597" s="425">
        <f t="shared" si="341"/>
        <v>146.73599999999999</v>
      </c>
      <c r="F597" s="426">
        <v>0.5</v>
      </c>
      <c r="G597" s="425">
        <f t="shared" si="328"/>
        <v>73.37</v>
      </c>
      <c r="H597" s="425">
        <f t="shared" si="342"/>
        <v>17.670000000000002</v>
      </c>
      <c r="I597" s="427">
        <f t="shared" si="343"/>
        <v>91.04</v>
      </c>
      <c r="J597" s="756">
        <v>96</v>
      </c>
      <c r="K597" s="425">
        <v>0.6</v>
      </c>
      <c r="L597" s="425">
        <v>6.1139999999999999</v>
      </c>
      <c r="M597" s="425">
        <f t="shared" si="344"/>
        <v>586.94399999999996</v>
      </c>
      <c r="N597" s="426">
        <v>1</v>
      </c>
      <c r="O597" s="425">
        <f t="shared" si="338"/>
        <v>586.94000000000005</v>
      </c>
      <c r="P597" s="425">
        <f t="shared" si="339"/>
        <v>141.38999999999999</v>
      </c>
      <c r="Q597" s="427">
        <f t="shared" si="340"/>
        <v>728.33</v>
      </c>
    </row>
    <row r="598" spans="1:17" s="428" customFormat="1" ht="22.15" customHeight="1" x14ac:dyDescent="0.25">
      <c r="A598" s="424" t="s">
        <v>692</v>
      </c>
      <c r="B598" s="750"/>
      <c r="C598" s="289"/>
      <c r="D598" s="425"/>
      <c r="E598" s="425"/>
      <c r="F598" s="426"/>
      <c r="G598" s="425"/>
      <c r="H598" s="425"/>
      <c r="I598" s="427"/>
      <c r="J598" s="756">
        <v>24</v>
      </c>
      <c r="K598" s="425">
        <v>0.15</v>
      </c>
      <c r="L598" s="425">
        <v>6.1139999999999999</v>
      </c>
      <c r="M598" s="425">
        <f t="shared" si="344"/>
        <v>146.73599999999999</v>
      </c>
      <c r="N598" s="426">
        <v>1</v>
      </c>
      <c r="O598" s="425">
        <f t="shared" si="338"/>
        <v>146.74</v>
      </c>
      <c r="P598" s="425">
        <f t="shared" si="339"/>
        <v>35.35</v>
      </c>
      <c r="Q598" s="427">
        <f t="shared" si="340"/>
        <v>182.09</v>
      </c>
    </row>
    <row r="599" spans="1:17" s="428" customFormat="1" ht="22.15" customHeight="1" x14ac:dyDescent="0.25">
      <c r="A599" s="424" t="s">
        <v>692</v>
      </c>
      <c r="B599" s="750">
        <v>8</v>
      </c>
      <c r="C599" s="289">
        <v>0.05</v>
      </c>
      <c r="D599" s="425">
        <v>6.1139999999999999</v>
      </c>
      <c r="E599" s="425">
        <f t="shared" si="341"/>
        <v>48.911999999999999</v>
      </c>
      <c r="F599" s="426">
        <v>0.5</v>
      </c>
      <c r="G599" s="425">
        <f t="shared" si="328"/>
        <v>24.46</v>
      </c>
      <c r="H599" s="425">
        <f t="shared" si="342"/>
        <v>5.89</v>
      </c>
      <c r="I599" s="427">
        <f t="shared" si="343"/>
        <v>30.35</v>
      </c>
      <c r="J599" s="756">
        <v>24</v>
      </c>
      <c r="K599" s="425">
        <v>0.15</v>
      </c>
      <c r="L599" s="425">
        <v>6.1139999999999999</v>
      </c>
      <c r="M599" s="425">
        <f t="shared" si="344"/>
        <v>146.73599999999999</v>
      </c>
      <c r="N599" s="426">
        <v>1</v>
      </c>
      <c r="O599" s="425">
        <f t="shared" si="338"/>
        <v>146.74</v>
      </c>
      <c r="P599" s="425">
        <f t="shared" si="339"/>
        <v>35.35</v>
      </c>
      <c r="Q599" s="427">
        <f t="shared" si="340"/>
        <v>182.09</v>
      </c>
    </row>
    <row r="600" spans="1:17" s="428" customFormat="1" ht="22.15" customHeight="1" x14ac:dyDescent="0.25">
      <c r="A600" s="424" t="s">
        <v>692</v>
      </c>
      <c r="B600" s="750">
        <v>24</v>
      </c>
      <c r="C600" s="289">
        <v>0.15</v>
      </c>
      <c r="D600" s="425">
        <v>6.1139999999999999</v>
      </c>
      <c r="E600" s="425">
        <f t="shared" si="341"/>
        <v>146.73599999999999</v>
      </c>
      <c r="F600" s="426">
        <v>0.5</v>
      </c>
      <c r="G600" s="425">
        <f t="shared" si="328"/>
        <v>73.37</v>
      </c>
      <c r="H600" s="425">
        <f t="shared" si="342"/>
        <v>17.670000000000002</v>
      </c>
      <c r="I600" s="427">
        <f t="shared" si="343"/>
        <v>91.04</v>
      </c>
      <c r="J600" s="756"/>
      <c r="K600" s="425"/>
      <c r="L600" s="425"/>
      <c r="M600" s="425"/>
      <c r="N600" s="426"/>
      <c r="O600" s="425"/>
      <c r="P600" s="425"/>
      <c r="Q600" s="427"/>
    </row>
    <row r="601" spans="1:17" s="428" customFormat="1" ht="22.15" customHeight="1" x14ac:dyDescent="0.25">
      <c r="A601" s="424" t="s">
        <v>692</v>
      </c>
      <c r="B601" s="750">
        <v>24</v>
      </c>
      <c r="C601" s="289">
        <v>0.15</v>
      </c>
      <c r="D601" s="425">
        <v>6.1139999999999999</v>
      </c>
      <c r="E601" s="425">
        <f t="shared" si="341"/>
        <v>146.73599999999999</v>
      </c>
      <c r="F601" s="426">
        <v>0.5</v>
      </c>
      <c r="G601" s="425">
        <f t="shared" si="328"/>
        <v>73.37</v>
      </c>
      <c r="H601" s="425">
        <f t="shared" si="342"/>
        <v>17.670000000000002</v>
      </c>
      <c r="I601" s="427">
        <f t="shared" si="343"/>
        <v>91.04</v>
      </c>
      <c r="J601" s="756">
        <v>72</v>
      </c>
      <c r="K601" s="425">
        <v>0.45</v>
      </c>
      <c r="L601" s="425">
        <v>6.1139999999999999</v>
      </c>
      <c r="M601" s="425">
        <f t="shared" si="344"/>
        <v>440.20799999999997</v>
      </c>
      <c r="N601" s="426">
        <v>1</v>
      </c>
      <c r="O601" s="425">
        <f t="shared" si="338"/>
        <v>440.21</v>
      </c>
      <c r="P601" s="425">
        <f t="shared" si="339"/>
        <v>106.05</v>
      </c>
      <c r="Q601" s="427">
        <f t="shared" si="340"/>
        <v>546.26</v>
      </c>
    </row>
    <row r="602" spans="1:17" s="428" customFormat="1" ht="22.15" customHeight="1" x14ac:dyDescent="0.25">
      <c r="A602" s="424" t="s">
        <v>692</v>
      </c>
      <c r="B602" s="750"/>
      <c r="C602" s="289"/>
      <c r="D602" s="425"/>
      <c r="E602" s="425"/>
      <c r="F602" s="426"/>
      <c r="G602" s="425"/>
      <c r="H602" s="425"/>
      <c r="I602" s="427"/>
      <c r="J602" s="756">
        <v>87.5</v>
      </c>
      <c r="K602" s="425">
        <v>0.55000000000000004</v>
      </c>
      <c r="L602" s="425">
        <v>6.1139999999999999</v>
      </c>
      <c r="M602" s="425">
        <f t="shared" si="344"/>
        <v>534.97500000000002</v>
      </c>
      <c r="N602" s="426">
        <v>1</v>
      </c>
      <c r="O602" s="425">
        <f t="shared" si="338"/>
        <v>534.98</v>
      </c>
      <c r="P602" s="425">
        <f t="shared" si="339"/>
        <v>128.88</v>
      </c>
      <c r="Q602" s="427">
        <f t="shared" si="340"/>
        <v>663.86</v>
      </c>
    </row>
    <row r="603" spans="1:17" s="428" customFormat="1" ht="22.15" customHeight="1" x14ac:dyDescent="0.25">
      <c r="A603" s="424" t="s">
        <v>692</v>
      </c>
      <c r="B603" s="750"/>
      <c r="C603" s="289"/>
      <c r="D603" s="425"/>
      <c r="E603" s="425"/>
      <c r="F603" s="426"/>
      <c r="G603" s="425"/>
      <c r="H603" s="425"/>
      <c r="I603" s="427"/>
      <c r="J603" s="756">
        <v>143</v>
      </c>
      <c r="K603" s="425">
        <v>0.9</v>
      </c>
      <c r="L603" s="425">
        <v>6.1139999999999999</v>
      </c>
      <c r="M603" s="425">
        <f t="shared" si="344"/>
        <v>874.30200000000002</v>
      </c>
      <c r="N603" s="426">
        <v>1</v>
      </c>
      <c r="O603" s="425">
        <f t="shared" si="338"/>
        <v>874.3</v>
      </c>
      <c r="P603" s="425">
        <f t="shared" si="339"/>
        <v>210.62</v>
      </c>
      <c r="Q603" s="427">
        <f t="shared" si="340"/>
        <v>1084.92</v>
      </c>
    </row>
    <row r="604" spans="1:17" s="428" customFormat="1" ht="22.15" customHeight="1" x14ac:dyDescent="0.25">
      <c r="A604" s="424" t="s">
        <v>692</v>
      </c>
      <c r="B604" s="750"/>
      <c r="C604" s="289"/>
      <c r="D604" s="425"/>
      <c r="E604" s="425"/>
      <c r="F604" s="426"/>
      <c r="G604" s="425"/>
      <c r="H604" s="425"/>
      <c r="I604" s="427"/>
      <c r="J604" s="756">
        <v>16</v>
      </c>
      <c r="K604" s="425">
        <v>0.1</v>
      </c>
      <c r="L604" s="425">
        <v>6.1139999999999999</v>
      </c>
      <c r="M604" s="425">
        <f t="shared" si="344"/>
        <v>97.823999999999998</v>
      </c>
      <c r="N604" s="426">
        <v>1</v>
      </c>
      <c r="O604" s="425">
        <f t="shared" si="338"/>
        <v>97.82</v>
      </c>
      <c r="P604" s="425">
        <f t="shared" si="339"/>
        <v>23.56</v>
      </c>
      <c r="Q604" s="427">
        <f t="shared" si="340"/>
        <v>121.38</v>
      </c>
    </row>
    <row r="605" spans="1:17" s="428" customFormat="1" ht="22.15" customHeight="1" x14ac:dyDescent="0.25">
      <c r="A605" s="424" t="s">
        <v>692</v>
      </c>
      <c r="B605" s="750">
        <v>33.5</v>
      </c>
      <c r="C605" s="289">
        <v>0.21</v>
      </c>
      <c r="D605" s="425">
        <v>6.1139999999999999</v>
      </c>
      <c r="E605" s="425">
        <f t="shared" si="341"/>
        <v>204.81899999999999</v>
      </c>
      <c r="F605" s="426">
        <v>0.5</v>
      </c>
      <c r="G605" s="425">
        <f t="shared" si="328"/>
        <v>102.41</v>
      </c>
      <c r="H605" s="425">
        <f t="shared" si="342"/>
        <v>24.67</v>
      </c>
      <c r="I605" s="427">
        <f t="shared" si="343"/>
        <v>127.08</v>
      </c>
      <c r="J605" s="756">
        <v>32</v>
      </c>
      <c r="K605" s="425">
        <v>0.2</v>
      </c>
      <c r="L605" s="425">
        <v>6.1139999999999999</v>
      </c>
      <c r="M605" s="425">
        <f t="shared" si="344"/>
        <v>195.648</v>
      </c>
      <c r="N605" s="426">
        <v>1</v>
      </c>
      <c r="O605" s="425">
        <f t="shared" si="338"/>
        <v>195.65</v>
      </c>
      <c r="P605" s="425">
        <f t="shared" si="339"/>
        <v>47.13</v>
      </c>
      <c r="Q605" s="427">
        <f t="shared" si="340"/>
        <v>242.78</v>
      </c>
    </row>
    <row r="606" spans="1:17" s="428" customFormat="1" ht="22.15" customHeight="1" x14ac:dyDescent="0.25">
      <c r="A606" s="424" t="s">
        <v>692</v>
      </c>
      <c r="B606" s="750">
        <v>38</v>
      </c>
      <c r="C606" s="289">
        <v>0.24</v>
      </c>
      <c r="D606" s="425">
        <v>6.1139999999999999</v>
      </c>
      <c r="E606" s="425">
        <f t="shared" si="341"/>
        <v>232.33199999999999</v>
      </c>
      <c r="F606" s="426">
        <v>0.5</v>
      </c>
      <c r="G606" s="425">
        <f t="shared" si="328"/>
        <v>116.17</v>
      </c>
      <c r="H606" s="425">
        <f t="shared" si="342"/>
        <v>27.99</v>
      </c>
      <c r="I606" s="427">
        <f t="shared" si="343"/>
        <v>144.16</v>
      </c>
      <c r="J606" s="756"/>
      <c r="K606" s="425"/>
      <c r="L606" s="425"/>
      <c r="M606" s="425"/>
      <c r="N606" s="426"/>
      <c r="O606" s="425"/>
      <c r="P606" s="425"/>
      <c r="Q606" s="427"/>
    </row>
    <row r="607" spans="1:17" s="428" customFormat="1" ht="22.15" customHeight="1" x14ac:dyDescent="0.25">
      <c r="A607" s="424" t="s">
        <v>692</v>
      </c>
      <c r="B607" s="750">
        <v>24</v>
      </c>
      <c r="C607" s="289">
        <v>0.15</v>
      </c>
      <c r="D607" s="425">
        <v>6.1139999999999999</v>
      </c>
      <c r="E607" s="425">
        <f t="shared" si="341"/>
        <v>146.73599999999999</v>
      </c>
      <c r="F607" s="426">
        <v>0.5</v>
      </c>
      <c r="G607" s="425">
        <f t="shared" si="328"/>
        <v>73.37</v>
      </c>
      <c r="H607" s="425">
        <f t="shared" si="342"/>
        <v>17.670000000000002</v>
      </c>
      <c r="I607" s="427">
        <f t="shared" si="343"/>
        <v>91.04</v>
      </c>
      <c r="J607" s="756">
        <v>96</v>
      </c>
      <c r="K607" s="425">
        <v>0.6</v>
      </c>
      <c r="L607" s="425">
        <v>6.1139999999999999</v>
      </c>
      <c r="M607" s="425">
        <f t="shared" si="344"/>
        <v>586.94399999999996</v>
      </c>
      <c r="N607" s="426">
        <v>1</v>
      </c>
      <c r="O607" s="425">
        <f t="shared" si="338"/>
        <v>586.94000000000005</v>
      </c>
      <c r="P607" s="425">
        <f t="shared" si="339"/>
        <v>141.38999999999999</v>
      </c>
      <c r="Q607" s="427">
        <f t="shared" si="340"/>
        <v>728.33</v>
      </c>
    </row>
    <row r="608" spans="1:17" s="428" customFormat="1" ht="22.15" customHeight="1" x14ac:dyDescent="0.25">
      <c r="A608" s="424" t="s">
        <v>692</v>
      </c>
      <c r="B608" s="750">
        <v>8</v>
      </c>
      <c r="C608" s="289">
        <v>0.05</v>
      </c>
      <c r="D608" s="425">
        <v>6.1139999999999999</v>
      </c>
      <c r="E608" s="425">
        <f t="shared" si="341"/>
        <v>48.911999999999999</v>
      </c>
      <c r="F608" s="426">
        <v>0.5</v>
      </c>
      <c r="G608" s="425">
        <f t="shared" si="328"/>
        <v>24.46</v>
      </c>
      <c r="H608" s="425">
        <f t="shared" si="342"/>
        <v>5.89</v>
      </c>
      <c r="I608" s="427">
        <f t="shared" si="343"/>
        <v>30.35</v>
      </c>
      <c r="J608" s="756">
        <v>88</v>
      </c>
      <c r="K608" s="425">
        <v>0.55000000000000004</v>
      </c>
      <c r="L608" s="425">
        <v>6.1139999999999999</v>
      </c>
      <c r="M608" s="425">
        <f t="shared" si="344"/>
        <v>538.03200000000004</v>
      </c>
      <c r="N608" s="426">
        <v>1</v>
      </c>
      <c r="O608" s="425">
        <f t="shared" si="338"/>
        <v>538.03</v>
      </c>
      <c r="P608" s="425">
        <f t="shared" si="339"/>
        <v>129.61000000000001</v>
      </c>
      <c r="Q608" s="427">
        <f t="shared" si="340"/>
        <v>667.64</v>
      </c>
    </row>
    <row r="609" spans="1:17" s="428" customFormat="1" ht="22.15" customHeight="1" x14ac:dyDescent="0.25">
      <c r="A609" s="424" t="s">
        <v>692</v>
      </c>
      <c r="B609" s="750"/>
      <c r="C609" s="289"/>
      <c r="D609" s="425"/>
      <c r="E609" s="425"/>
      <c r="F609" s="426"/>
      <c r="G609" s="425"/>
      <c r="H609" s="425"/>
      <c r="I609" s="427"/>
      <c r="J609" s="756">
        <v>24</v>
      </c>
      <c r="K609" s="425">
        <v>0.15</v>
      </c>
      <c r="L609" s="425">
        <v>6.1139999999999999</v>
      </c>
      <c r="M609" s="425">
        <f t="shared" si="344"/>
        <v>146.73599999999999</v>
      </c>
      <c r="N609" s="426">
        <v>1</v>
      </c>
      <c r="O609" s="425">
        <f t="shared" si="338"/>
        <v>146.74</v>
      </c>
      <c r="P609" s="425">
        <f t="shared" si="339"/>
        <v>35.35</v>
      </c>
      <c r="Q609" s="427">
        <f t="shared" si="340"/>
        <v>182.09</v>
      </c>
    </row>
    <row r="610" spans="1:17" s="428" customFormat="1" ht="22.15" customHeight="1" x14ac:dyDescent="0.25">
      <c r="A610" s="424" t="s">
        <v>692</v>
      </c>
      <c r="B610" s="750">
        <v>14</v>
      </c>
      <c r="C610" s="289">
        <v>0.09</v>
      </c>
      <c r="D610" s="425">
        <v>6.1139999999999999</v>
      </c>
      <c r="E610" s="425">
        <f t="shared" si="341"/>
        <v>85.596000000000004</v>
      </c>
      <c r="F610" s="426">
        <v>0.5</v>
      </c>
      <c r="G610" s="425">
        <f t="shared" si="328"/>
        <v>42.8</v>
      </c>
      <c r="H610" s="425">
        <f t="shared" si="342"/>
        <v>10.31</v>
      </c>
      <c r="I610" s="427">
        <f t="shared" si="343"/>
        <v>53.11</v>
      </c>
      <c r="J610" s="756"/>
      <c r="K610" s="425"/>
      <c r="L610" s="425"/>
      <c r="M610" s="425"/>
      <c r="N610" s="426"/>
      <c r="O610" s="425"/>
      <c r="P610" s="425"/>
      <c r="Q610" s="427"/>
    </row>
    <row r="611" spans="1:17" s="428" customFormat="1" ht="22.15" customHeight="1" x14ac:dyDescent="0.25">
      <c r="A611" s="424" t="s">
        <v>692</v>
      </c>
      <c r="B611" s="750"/>
      <c r="C611" s="289"/>
      <c r="D611" s="425"/>
      <c r="E611" s="425"/>
      <c r="F611" s="426"/>
      <c r="G611" s="425"/>
      <c r="H611" s="425"/>
      <c r="I611" s="427"/>
      <c r="J611" s="756">
        <v>48</v>
      </c>
      <c r="K611" s="425">
        <v>0.3</v>
      </c>
      <c r="L611" s="425">
        <v>6.1139999999999999</v>
      </c>
      <c r="M611" s="425">
        <f t="shared" si="344"/>
        <v>293.47199999999998</v>
      </c>
      <c r="N611" s="426">
        <v>1</v>
      </c>
      <c r="O611" s="425">
        <f t="shared" si="338"/>
        <v>293.47000000000003</v>
      </c>
      <c r="P611" s="425">
        <f t="shared" si="339"/>
        <v>70.7</v>
      </c>
      <c r="Q611" s="427">
        <f t="shared" si="340"/>
        <v>364.17</v>
      </c>
    </row>
    <row r="612" spans="1:17" s="428" customFormat="1" ht="22.15" customHeight="1" x14ac:dyDescent="0.25">
      <c r="A612" s="424" t="s">
        <v>692</v>
      </c>
      <c r="B612" s="750"/>
      <c r="C612" s="289"/>
      <c r="D612" s="425"/>
      <c r="E612" s="425"/>
      <c r="F612" s="426"/>
      <c r="G612" s="425"/>
      <c r="H612" s="425"/>
      <c r="I612" s="427"/>
      <c r="J612" s="756">
        <v>39.5</v>
      </c>
      <c r="K612" s="425">
        <v>0.25</v>
      </c>
      <c r="L612" s="425">
        <v>6.1139999999999999</v>
      </c>
      <c r="M612" s="425">
        <f t="shared" si="344"/>
        <v>241.50299999999999</v>
      </c>
      <c r="N612" s="426">
        <v>1</v>
      </c>
      <c r="O612" s="425">
        <f t="shared" si="338"/>
        <v>241.5</v>
      </c>
      <c r="P612" s="425">
        <f t="shared" si="339"/>
        <v>58.18</v>
      </c>
      <c r="Q612" s="427">
        <f t="shared" si="340"/>
        <v>299.68</v>
      </c>
    </row>
    <row r="613" spans="1:17" s="428" customFormat="1" ht="22.15" customHeight="1" x14ac:dyDescent="0.25">
      <c r="A613" s="424" t="s">
        <v>692</v>
      </c>
      <c r="B613" s="750">
        <v>16</v>
      </c>
      <c r="C613" s="289">
        <v>0.1</v>
      </c>
      <c r="D613" s="425">
        <v>6.1139999999999999</v>
      </c>
      <c r="E613" s="425">
        <f t="shared" si="341"/>
        <v>97.823999999999998</v>
      </c>
      <c r="F613" s="426">
        <v>0.5</v>
      </c>
      <c r="G613" s="425">
        <f t="shared" si="328"/>
        <v>48.91</v>
      </c>
      <c r="H613" s="425">
        <f t="shared" si="342"/>
        <v>11.78</v>
      </c>
      <c r="I613" s="427">
        <f t="shared" si="343"/>
        <v>60.69</v>
      </c>
      <c r="J613" s="756">
        <v>96</v>
      </c>
      <c r="K613" s="425">
        <v>0.6</v>
      </c>
      <c r="L613" s="425">
        <v>6.1139999999999999</v>
      </c>
      <c r="M613" s="425">
        <f t="shared" si="344"/>
        <v>586.94399999999996</v>
      </c>
      <c r="N613" s="426">
        <v>1</v>
      </c>
      <c r="O613" s="425">
        <f t="shared" si="338"/>
        <v>586.94000000000005</v>
      </c>
      <c r="P613" s="425">
        <f t="shared" si="339"/>
        <v>141.38999999999999</v>
      </c>
      <c r="Q613" s="427">
        <f t="shared" si="340"/>
        <v>728.33</v>
      </c>
    </row>
    <row r="614" spans="1:17" s="428" customFormat="1" ht="22.15" customHeight="1" x14ac:dyDescent="0.25">
      <c r="A614" s="424" t="s">
        <v>692</v>
      </c>
      <c r="B614" s="750">
        <v>24</v>
      </c>
      <c r="C614" s="289">
        <v>0.15</v>
      </c>
      <c r="D614" s="425">
        <v>6.1139999999999999</v>
      </c>
      <c r="E614" s="425">
        <f t="shared" si="341"/>
        <v>146.73599999999999</v>
      </c>
      <c r="F614" s="426">
        <v>0.5</v>
      </c>
      <c r="G614" s="425">
        <f t="shared" si="328"/>
        <v>73.37</v>
      </c>
      <c r="H614" s="425">
        <f t="shared" si="342"/>
        <v>17.670000000000002</v>
      </c>
      <c r="I614" s="427">
        <f t="shared" si="343"/>
        <v>91.04</v>
      </c>
      <c r="J614" s="756">
        <v>63.5</v>
      </c>
      <c r="K614" s="425">
        <v>0.4</v>
      </c>
      <c r="L614" s="425">
        <v>6.1139999999999999</v>
      </c>
      <c r="M614" s="425">
        <f t="shared" si="344"/>
        <v>388.23899999999998</v>
      </c>
      <c r="N614" s="426">
        <v>1</v>
      </c>
      <c r="O614" s="425">
        <f t="shared" si="338"/>
        <v>388.24</v>
      </c>
      <c r="P614" s="425">
        <f t="shared" si="339"/>
        <v>93.53</v>
      </c>
      <c r="Q614" s="427">
        <f t="shared" si="340"/>
        <v>481.77</v>
      </c>
    </row>
    <row r="615" spans="1:17" s="428" customFormat="1" ht="22.15" customHeight="1" x14ac:dyDescent="0.25">
      <c r="A615" s="424" t="s">
        <v>692</v>
      </c>
      <c r="B615" s="750">
        <v>14</v>
      </c>
      <c r="C615" s="289">
        <v>0.09</v>
      </c>
      <c r="D615" s="425">
        <v>6.1139999999999999</v>
      </c>
      <c r="E615" s="425">
        <f t="shared" si="341"/>
        <v>85.596000000000004</v>
      </c>
      <c r="F615" s="426">
        <v>0.5</v>
      </c>
      <c r="G615" s="425">
        <f t="shared" si="328"/>
        <v>42.8</v>
      </c>
      <c r="H615" s="425">
        <f t="shared" si="342"/>
        <v>10.31</v>
      </c>
      <c r="I615" s="427">
        <f t="shared" si="343"/>
        <v>53.11</v>
      </c>
      <c r="J615" s="756"/>
      <c r="K615" s="425"/>
      <c r="L615" s="425"/>
      <c r="M615" s="425"/>
      <c r="N615" s="426"/>
      <c r="O615" s="425"/>
      <c r="P615" s="425"/>
      <c r="Q615" s="427"/>
    </row>
    <row r="616" spans="1:17" s="428" customFormat="1" ht="22.15" customHeight="1" x14ac:dyDescent="0.25">
      <c r="A616" s="424" t="s">
        <v>692</v>
      </c>
      <c r="B616" s="750"/>
      <c r="C616" s="289"/>
      <c r="D616" s="425"/>
      <c r="E616" s="425"/>
      <c r="F616" s="426"/>
      <c r="G616" s="425"/>
      <c r="H616" s="425"/>
      <c r="I616" s="427"/>
      <c r="J616" s="756">
        <v>24</v>
      </c>
      <c r="K616" s="425">
        <v>0.15</v>
      </c>
      <c r="L616" s="425">
        <v>6.1139999999999999</v>
      </c>
      <c r="M616" s="425">
        <f t="shared" si="344"/>
        <v>146.73599999999999</v>
      </c>
      <c r="N616" s="426">
        <v>1</v>
      </c>
      <c r="O616" s="425">
        <f t="shared" si="338"/>
        <v>146.74</v>
      </c>
      <c r="P616" s="425">
        <f t="shared" si="339"/>
        <v>35.35</v>
      </c>
      <c r="Q616" s="427">
        <f t="shared" si="340"/>
        <v>182.09</v>
      </c>
    </row>
    <row r="617" spans="1:17" s="428" customFormat="1" ht="22.15" customHeight="1" x14ac:dyDescent="0.25">
      <c r="A617" s="424" t="s">
        <v>692</v>
      </c>
      <c r="B617" s="750"/>
      <c r="C617" s="289"/>
      <c r="D617" s="425"/>
      <c r="E617" s="425"/>
      <c r="F617" s="426"/>
      <c r="G617" s="425"/>
      <c r="H617" s="425"/>
      <c r="I617" s="427"/>
      <c r="J617" s="756">
        <v>8</v>
      </c>
      <c r="K617" s="425">
        <v>0.05</v>
      </c>
      <c r="L617" s="425">
        <v>6.1139999999999999</v>
      </c>
      <c r="M617" s="425">
        <f t="shared" si="344"/>
        <v>48.911999999999999</v>
      </c>
      <c r="N617" s="426">
        <v>1</v>
      </c>
      <c r="O617" s="425">
        <f t="shared" si="338"/>
        <v>48.91</v>
      </c>
      <c r="P617" s="425">
        <f t="shared" si="339"/>
        <v>11.78</v>
      </c>
      <c r="Q617" s="427">
        <f t="shared" si="340"/>
        <v>60.69</v>
      </c>
    </row>
    <row r="618" spans="1:17" s="428" customFormat="1" ht="22.15" customHeight="1" x14ac:dyDescent="0.25">
      <c r="A618" s="424" t="s">
        <v>692</v>
      </c>
      <c r="B618" s="750">
        <v>14</v>
      </c>
      <c r="C618" s="289">
        <v>0.09</v>
      </c>
      <c r="D618" s="425">
        <v>6.1139999999999999</v>
      </c>
      <c r="E618" s="425">
        <f t="shared" si="341"/>
        <v>85.596000000000004</v>
      </c>
      <c r="F618" s="426">
        <v>0.5</v>
      </c>
      <c r="G618" s="425">
        <f t="shared" si="328"/>
        <v>42.8</v>
      </c>
      <c r="H618" s="425">
        <f t="shared" si="342"/>
        <v>10.31</v>
      </c>
      <c r="I618" s="427">
        <f t="shared" si="343"/>
        <v>53.11</v>
      </c>
      <c r="J618" s="756"/>
      <c r="K618" s="425"/>
      <c r="L618" s="425"/>
      <c r="M618" s="425"/>
      <c r="N618" s="426"/>
      <c r="O618" s="425"/>
      <c r="P618" s="425"/>
      <c r="Q618" s="427"/>
    </row>
    <row r="619" spans="1:17" s="428" customFormat="1" ht="22.15" customHeight="1" x14ac:dyDescent="0.25">
      <c r="A619" s="424" t="s">
        <v>692</v>
      </c>
      <c r="B619" s="750"/>
      <c r="C619" s="289"/>
      <c r="D619" s="425"/>
      <c r="E619" s="425"/>
      <c r="F619" s="426"/>
      <c r="G619" s="425"/>
      <c r="H619" s="425"/>
      <c r="I619" s="427"/>
      <c r="J619" s="756">
        <v>63.5</v>
      </c>
      <c r="K619" s="425">
        <v>0.4</v>
      </c>
      <c r="L619" s="425">
        <v>6.1139999999999999</v>
      </c>
      <c r="M619" s="425">
        <f t="shared" si="344"/>
        <v>388.23899999999998</v>
      </c>
      <c r="N619" s="426">
        <v>1</v>
      </c>
      <c r="O619" s="425">
        <f t="shared" si="338"/>
        <v>388.24</v>
      </c>
      <c r="P619" s="425">
        <f t="shared" si="339"/>
        <v>93.53</v>
      </c>
      <c r="Q619" s="427">
        <f t="shared" si="340"/>
        <v>481.77</v>
      </c>
    </row>
    <row r="620" spans="1:17" s="428" customFormat="1" ht="22.15" customHeight="1" x14ac:dyDescent="0.25">
      <c r="A620" s="424" t="s">
        <v>692</v>
      </c>
      <c r="B620" s="750"/>
      <c r="C620" s="289"/>
      <c r="D620" s="425"/>
      <c r="E620" s="425"/>
      <c r="F620" s="426"/>
      <c r="G620" s="425"/>
      <c r="H620" s="425"/>
      <c r="I620" s="427"/>
      <c r="J620" s="756">
        <v>48</v>
      </c>
      <c r="K620" s="425">
        <v>0.3</v>
      </c>
      <c r="L620" s="425">
        <v>6.1139999999999999</v>
      </c>
      <c r="M620" s="425">
        <f t="shared" si="344"/>
        <v>293.47199999999998</v>
      </c>
      <c r="N620" s="426">
        <v>1</v>
      </c>
      <c r="O620" s="425">
        <f t="shared" si="338"/>
        <v>293.47000000000003</v>
      </c>
      <c r="P620" s="425">
        <f t="shared" si="339"/>
        <v>70.7</v>
      </c>
      <c r="Q620" s="427">
        <f t="shared" si="340"/>
        <v>364.17</v>
      </c>
    </row>
    <row r="621" spans="1:17" s="428" customFormat="1" ht="22.15" customHeight="1" x14ac:dyDescent="0.25">
      <c r="A621" s="424" t="s">
        <v>692</v>
      </c>
      <c r="B621" s="750"/>
      <c r="C621" s="289"/>
      <c r="D621" s="425"/>
      <c r="E621" s="425"/>
      <c r="F621" s="426"/>
      <c r="G621" s="425"/>
      <c r="H621" s="425"/>
      <c r="I621" s="427"/>
      <c r="J621" s="756">
        <v>72</v>
      </c>
      <c r="K621" s="425">
        <v>0.45</v>
      </c>
      <c r="L621" s="425">
        <v>6.1139999999999999</v>
      </c>
      <c r="M621" s="425">
        <f t="shared" si="344"/>
        <v>440.20799999999997</v>
      </c>
      <c r="N621" s="426">
        <v>1</v>
      </c>
      <c r="O621" s="425">
        <f t="shared" si="338"/>
        <v>440.21</v>
      </c>
      <c r="P621" s="425">
        <f t="shared" si="339"/>
        <v>106.05</v>
      </c>
      <c r="Q621" s="427">
        <f t="shared" si="340"/>
        <v>546.26</v>
      </c>
    </row>
    <row r="622" spans="1:17" s="428" customFormat="1" ht="22.15" customHeight="1" x14ac:dyDescent="0.25">
      <c r="A622" s="424" t="s">
        <v>692</v>
      </c>
      <c r="B622" s="750">
        <v>24</v>
      </c>
      <c r="C622" s="289">
        <v>0.15</v>
      </c>
      <c r="D622" s="425">
        <v>6.1139999999999999</v>
      </c>
      <c r="E622" s="425">
        <f t="shared" si="341"/>
        <v>146.73599999999999</v>
      </c>
      <c r="F622" s="426">
        <v>0.5</v>
      </c>
      <c r="G622" s="425">
        <f t="shared" si="328"/>
        <v>73.37</v>
      </c>
      <c r="H622" s="425">
        <f t="shared" si="342"/>
        <v>17.670000000000002</v>
      </c>
      <c r="I622" s="427">
        <f t="shared" si="343"/>
        <v>91.04</v>
      </c>
      <c r="J622" s="756">
        <v>48</v>
      </c>
      <c r="K622" s="425">
        <v>0.3</v>
      </c>
      <c r="L622" s="425">
        <v>6.1139999999999999</v>
      </c>
      <c r="M622" s="425">
        <f t="shared" si="344"/>
        <v>293.47199999999998</v>
      </c>
      <c r="N622" s="426">
        <v>1</v>
      </c>
      <c r="O622" s="425">
        <f t="shared" si="338"/>
        <v>293.47000000000003</v>
      </c>
      <c r="P622" s="425">
        <f t="shared" si="339"/>
        <v>70.7</v>
      </c>
      <c r="Q622" s="427">
        <f t="shared" si="340"/>
        <v>364.17</v>
      </c>
    </row>
    <row r="623" spans="1:17" s="428" customFormat="1" ht="22.15" customHeight="1" x14ac:dyDescent="0.25">
      <c r="A623" s="424" t="s">
        <v>692</v>
      </c>
      <c r="B623" s="750"/>
      <c r="C623" s="289"/>
      <c r="D623" s="425"/>
      <c r="E623" s="425"/>
      <c r="F623" s="426"/>
      <c r="G623" s="425"/>
      <c r="H623" s="425"/>
      <c r="I623" s="427"/>
      <c r="J623" s="756">
        <v>24</v>
      </c>
      <c r="K623" s="425">
        <v>0.15</v>
      </c>
      <c r="L623" s="425">
        <v>6.1139999999999999</v>
      </c>
      <c r="M623" s="425">
        <f t="shared" si="344"/>
        <v>146.73599999999999</v>
      </c>
      <c r="N623" s="426">
        <v>1</v>
      </c>
      <c r="O623" s="425">
        <f t="shared" si="338"/>
        <v>146.74</v>
      </c>
      <c r="P623" s="425">
        <f t="shared" si="339"/>
        <v>35.35</v>
      </c>
      <c r="Q623" s="427">
        <f t="shared" si="340"/>
        <v>182.09</v>
      </c>
    </row>
    <row r="624" spans="1:17" s="428" customFormat="1" ht="22.15" customHeight="1" x14ac:dyDescent="0.25">
      <c r="A624" s="424" t="s">
        <v>692</v>
      </c>
      <c r="B624" s="750"/>
      <c r="C624" s="289"/>
      <c r="D624" s="425"/>
      <c r="E624" s="425"/>
      <c r="F624" s="426"/>
      <c r="G624" s="425"/>
      <c r="H624" s="425"/>
      <c r="I624" s="427"/>
      <c r="J624" s="756">
        <v>16</v>
      </c>
      <c r="K624" s="425">
        <v>0.1</v>
      </c>
      <c r="L624" s="425">
        <v>6.1139999999999999</v>
      </c>
      <c r="M624" s="425">
        <f t="shared" si="344"/>
        <v>97.823999999999998</v>
      </c>
      <c r="N624" s="426">
        <v>1</v>
      </c>
      <c r="O624" s="425">
        <f t="shared" si="338"/>
        <v>97.82</v>
      </c>
      <c r="P624" s="425">
        <f t="shared" si="339"/>
        <v>23.56</v>
      </c>
      <c r="Q624" s="427">
        <f t="shared" si="340"/>
        <v>121.38</v>
      </c>
    </row>
    <row r="625" spans="1:17" s="428" customFormat="1" ht="22.15" customHeight="1" x14ac:dyDescent="0.25">
      <c r="A625" s="424" t="s">
        <v>692</v>
      </c>
      <c r="B625" s="750">
        <v>8.5</v>
      </c>
      <c r="C625" s="289">
        <v>0.05</v>
      </c>
      <c r="D625" s="425">
        <v>6.1139999999999999</v>
      </c>
      <c r="E625" s="425">
        <f t="shared" si="341"/>
        <v>51.969000000000001</v>
      </c>
      <c r="F625" s="426">
        <v>0.5</v>
      </c>
      <c r="G625" s="425">
        <f t="shared" si="328"/>
        <v>25.98</v>
      </c>
      <c r="H625" s="425">
        <f t="shared" si="342"/>
        <v>6.26</v>
      </c>
      <c r="I625" s="427">
        <f t="shared" si="343"/>
        <v>32.24</v>
      </c>
      <c r="J625" s="756"/>
      <c r="K625" s="425"/>
      <c r="L625" s="425"/>
      <c r="M625" s="425"/>
      <c r="N625" s="426"/>
      <c r="O625" s="425"/>
      <c r="P625" s="425"/>
      <c r="Q625" s="427"/>
    </row>
    <row r="626" spans="1:17" s="428" customFormat="1" ht="22.15" customHeight="1" x14ac:dyDescent="0.25">
      <c r="A626" s="424" t="s">
        <v>692</v>
      </c>
      <c r="B626" s="750"/>
      <c r="C626" s="289"/>
      <c r="D626" s="425"/>
      <c r="E626" s="425"/>
      <c r="F626" s="426"/>
      <c r="G626" s="425"/>
      <c r="H626" s="425"/>
      <c r="I626" s="427"/>
      <c r="J626" s="756">
        <v>24</v>
      </c>
      <c r="K626" s="425">
        <v>0.15</v>
      </c>
      <c r="L626" s="425">
        <v>6.1139999999999999</v>
      </c>
      <c r="M626" s="425">
        <f t="shared" si="344"/>
        <v>146.73599999999999</v>
      </c>
      <c r="N626" s="426">
        <v>1</v>
      </c>
      <c r="O626" s="425">
        <f t="shared" si="338"/>
        <v>146.74</v>
      </c>
      <c r="P626" s="425">
        <f t="shared" si="339"/>
        <v>35.35</v>
      </c>
      <c r="Q626" s="427">
        <f t="shared" si="340"/>
        <v>182.09</v>
      </c>
    </row>
    <row r="627" spans="1:17" s="428" customFormat="1" ht="22.15" customHeight="1" x14ac:dyDescent="0.25">
      <c r="A627" s="424" t="s">
        <v>692</v>
      </c>
      <c r="B627" s="750"/>
      <c r="C627" s="289"/>
      <c r="D627" s="425"/>
      <c r="E627" s="425"/>
      <c r="F627" s="426"/>
      <c r="G627" s="425"/>
      <c r="H627" s="425"/>
      <c r="I627" s="427"/>
      <c r="J627" s="756">
        <v>15.5</v>
      </c>
      <c r="K627" s="425">
        <v>0.1</v>
      </c>
      <c r="L627" s="425">
        <v>6.1139999999999999</v>
      </c>
      <c r="M627" s="425">
        <f t="shared" si="344"/>
        <v>94.766999999999996</v>
      </c>
      <c r="N627" s="426">
        <v>1</v>
      </c>
      <c r="O627" s="425">
        <f t="shared" si="338"/>
        <v>94.77</v>
      </c>
      <c r="P627" s="425">
        <f t="shared" si="339"/>
        <v>22.83</v>
      </c>
      <c r="Q627" s="427">
        <f t="shared" si="340"/>
        <v>117.6</v>
      </c>
    </row>
    <row r="628" spans="1:17" s="428" customFormat="1" ht="22.15" customHeight="1" x14ac:dyDescent="0.25">
      <c r="A628" s="424" t="s">
        <v>692</v>
      </c>
      <c r="B628" s="750">
        <v>32</v>
      </c>
      <c r="C628" s="289">
        <v>0.2</v>
      </c>
      <c r="D628" s="425">
        <v>6.1139999999999999</v>
      </c>
      <c r="E628" s="425">
        <f t="shared" si="341"/>
        <v>195.648</v>
      </c>
      <c r="F628" s="426">
        <v>0.5</v>
      </c>
      <c r="G628" s="425">
        <f t="shared" si="328"/>
        <v>97.82</v>
      </c>
      <c r="H628" s="425">
        <f t="shared" si="342"/>
        <v>23.56</v>
      </c>
      <c r="I628" s="427">
        <f t="shared" si="343"/>
        <v>121.38</v>
      </c>
      <c r="J628" s="756">
        <v>95.5</v>
      </c>
      <c r="K628" s="425">
        <v>0.6</v>
      </c>
      <c r="L628" s="425">
        <v>6.1139999999999999</v>
      </c>
      <c r="M628" s="425">
        <f t="shared" si="344"/>
        <v>583.88699999999994</v>
      </c>
      <c r="N628" s="426">
        <v>1</v>
      </c>
      <c r="O628" s="425">
        <f t="shared" si="338"/>
        <v>583.89</v>
      </c>
      <c r="P628" s="425">
        <f t="shared" si="339"/>
        <v>140.66</v>
      </c>
      <c r="Q628" s="427">
        <f t="shared" si="340"/>
        <v>724.55</v>
      </c>
    </row>
    <row r="629" spans="1:17" s="428" customFormat="1" ht="22.15" customHeight="1" x14ac:dyDescent="0.25">
      <c r="A629" s="424" t="s">
        <v>1249</v>
      </c>
      <c r="B629" s="750">
        <v>39.5</v>
      </c>
      <c r="C629" s="289">
        <v>0.25</v>
      </c>
      <c r="D629" s="425">
        <v>6.2938000000000001</v>
      </c>
      <c r="E629" s="425">
        <f t="shared" si="341"/>
        <v>248.60509999999999</v>
      </c>
      <c r="F629" s="426">
        <v>0.5</v>
      </c>
      <c r="G629" s="425">
        <f t="shared" si="328"/>
        <v>124.3</v>
      </c>
      <c r="H629" s="425">
        <f t="shared" si="342"/>
        <v>29.94</v>
      </c>
      <c r="I629" s="427">
        <f t="shared" si="343"/>
        <v>154.24</v>
      </c>
      <c r="J629" s="756">
        <v>56.5</v>
      </c>
      <c r="K629" s="425">
        <v>0.36</v>
      </c>
      <c r="L629" s="425">
        <v>6.2938000000000001</v>
      </c>
      <c r="M629" s="425">
        <f t="shared" si="344"/>
        <v>355.59969999999998</v>
      </c>
      <c r="N629" s="426">
        <v>1</v>
      </c>
      <c r="O629" s="425">
        <f t="shared" si="338"/>
        <v>355.6</v>
      </c>
      <c r="P629" s="425">
        <f t="shared" si="339"/>
        <v>85.66</v>
      </c>
      <c r="Q629" s="427">
        <f t="shared" si="340"/>
        <v>441.26</v>
      </c>
    </row>
    <row r="630" spans="1:17" s="428" customFormat="1" ht="22.15" customHeight="1" x14ac:dyDescent="0.25">
      <c r="A630" s="424" t="s">
        <v>1249</v>
      </c>
      <c r="B630" s="750"/>
      <c r="C630" s="289"/>
      <c r="D630" s="425"/>
      <c r="E630" s="425"/>
      <c r="F630" s="426"/>
      <c r="G630" s="425"/>
      <c r="H630" s="425"/>
      <c r="I630" s="427"/>
      <c r="J630" s="756">
        <v>38</v>
      </c>
      <c r="K630" s="425">
        <v>0.24</v>
      </c>
      <c r="L630" s="425">
        <v>6.2938000000000001</v>
      </c>
      <c r="M630" s="425">
        <f t="shared" si="344"/>
        <v>239.1644</v>
      </c>
      <c r="N630" s="426">
        <v>1</v>
      </c>
      <c r="O630" s="425">
        <f t="shared" si="338"/>
        <v>239.16</v>
      </c>
      <c r="P630" s="425">
        <f t="shared" si="339"/>
        <v>57.61</v>
      </c>
      <c r="Q630" s="427">
        <f t="shared" si="340"/>
        <v>296.77</v>
      </c>
    </row>
    <row r="631" spans="1:17" s="428" customFormat="1" ht="22.15" customHeight="1" x14ac:dyDescent="0.25">
      <c r="A631" s="424" t="s">
        <v>1249</v>
      </c>
      <c r="B631" s="750"/>
      <c r="C631" s="289"/>
      <c r="D631" s="425"/>
      <c r="E631" s="425"/>
      <c r="F631" s="426"/>
      <c r="G631" s="425"/>
      <c r="H631" s="425"/>
      <c r="I631" s="427"/>
      <c r="J631" s="756">
        <v>8</v>
      </c>
      <c r="K631" s="425">
        <v>0.05</v>
      </c>
      <c r="L631" s="425">
        <v>6.2938000000000001</v>
      </c>
      <c r="M631" s="425">
        <f t="shared" si="344"/>
        <v>50.3504</v>
      </c>
      <c r="N631" s="426">
        <v>1</v>
      </c>
      <c r="O631" s="425">
        <f t="shared" si="338"/>
        <v>50.35</v>
      </c>
      <c r="P631" s="425">
        <f t="shared" si="339"/>
        <v>12.13</v>
      </c>
      <c r="Q631" s="427">
        <f t="shared" si="340"/>
        <v>62.480000000000004</v>
      </c>
    </row>
    <row r="632" spans="1:17" s="428" customFormat="1" ht="22.15" customHeight="1" x14ac:dyDescent="0.25">
      <c r="A632" s="424" t="s">
        <v>1249</v>
      </c>
      <c r="B632" s="750"/>
      <c r="C632" s="289"/>
      <c r="D632" s="425"/>
      <c r="E632" s="425"/>
      <c r="F632" s="426"/>
      <c r="G632" s="425"/>
      <c r="H632" s="425"/>
      <c r="I632" s="427"/>
      <c r="J632" s="756">
        <v>24</v>
      </c>
      <c r="K632" s="425">
        <v>0.15</v>
      </c>
      <c r="L632" s="425">
        <v>6.2938000000000001</v>
      </c>
      <c r="M632" s="425">
        <f t="shared" si="344"/>
        <v>151.05119999999999</v>
      </c>
      <c r="N632" s="426">
        <v>1</v>
      </c>
      <c r="O632" s="425">
        <f t="shared" si="338"/>
        <v>151.05000000000001</v>
      </c>
      <c r="P632" s="425">
        <f t="shared" si="339"/>
        <v>36.39</v>
      </c>
      <c r="Q632" s="427">
        <f t="shared" si="340"/>
        <v>187.44</v>
      </c>
    </row>
    <row r="633" spans="1:17" s="428" customFormat="1" ht="22.15" customHeight="1" x14ac:dyDescent="0.25">
      <c r="A633" s="424" t="s">
        <v>1249</v>
      </c>
      <c r="B633" s="750"/>
      <c r="C633" s="289"/>
      <c r="D633" s="425"/>
      <c r="E633" s="425"/>
      <c r="F633" s="426"/>
      <c r="G633" s="425"/>
      <c r="H633" s="425"/>
      <c r="I633" s="427"/>
      <c r="J633" s="756">
        <v>8</v>
      </c>
      <c r="K633" s="425">
        <v>0.05</v>
      </c>
      <c r="L633" s="425">
        <v>6.2938000000000001</v>
      </c>
      <c r="M633" s="425">
        <f t="shared" si="344"/>
        <v>50.3504</v>
      </c>
      <c r="N633" s="426">
        <v>1</v>
      </c>
      <c r="O633" s="425">
        <f t="shared" si="338"/>
        <v>50.35</v>
      </c>
      <c r="P633" s="425">
        <f t="shared" si="339"/>
        <v>12.13</v>
      </c>
      <c r="Q633" s="427">
        <f t="shared" si="340"/>
        <v>62.480000000000004</v>
      </c>
    </row>
    <row r="634" spans="1:17" s="428" customFormat="1" ht="22.15" customHeight="1" x14ac:dyDescent="0.25">
      <c r="A634" s="424" t="s">
        <v>1249</v>
      </c>
      <c r="B634" s="750"/>
      <c r="C634" s="289"/>
      <c r="D634" s="425"/>
      <c r="E634" s="425"/>
      <c r="F634" s="426"/>
      <c r="G634" s="425"/>
      <c r="H634" s="425"/>
      <c r="I634" s="427"/>
      <c r="J634" s="756">
        <v>143.5</v>
      </c>
      <c r="K634" s="425">
        <v>0.9</v>
      </c>
      <c r="L634" s="425">
        <v>6.3537999999999997</v>
      </c>
      <c r="M634" s="425">
        <f t="shared" si="344"/>
        <v>911.77029999999991</v>
      </c>
      <c r="N634" s="426">
        <v>1</v>
      </c>
      <c r="O634" s="425">
        <f t="shared" si="338"/>
        <v>911.77</v>
      </c>
      <c r="P634" s="425">
        <f t="shared" si="339"/>
        <v>219.65</v>
      </c>
      <c r="Q634" s="427">
        <f t="shared" si="340"/>
        <v>1131.42</v>
      </c>
    </row>
    <row r="635" spans="1:17" s="428" customFormat="1" ht="22.15" customHeight="1" x14ac:dyDescent="0.25">
      <c r="A635" s="424" t="s">
        <v>692</v>
      </c>
      <c r="B635" s="750">
        <v>14</v>
      </c>
      <c r="C635" s="289">
        <v>0.09</v>
      </c>
      <c r="D635" s="425">
        <v>6.5635000000000003</v>
      </c>
      <c r="E635" s="425">
        <f t="shared" si="341"/>
        <v>91.88900000000001</v>
      </c>
      <c r="F635" s="426">
        <v>0.5</v>
      </c>
      <c r="G635" s="425">
        <f t="shared" si="328"/>
        <v>45.94</v>
      </c>
      <c r="H635" s="425">
        <f t="shared" si="342"/>
        <v>11.07</v>
      </c>
      <c r="I635" s="427">
        <f t="shared" si="343"/>
        <v>57.01</v>
      </c>
      <c r="J635" s="756"/>
      <c r="K635" s="425"/>
      <c r="L635" s="425"/>
      <c r="M635" s="425"/>
      <c r="N635" s="426"/>
      <c r="O635" s="425"/>
      <c r="P635" s="425"/>
      <c r="Q635" s="427"/>
    </row>
    <row r="636" spans="1:17" s="428" customFormat="1" ht="22.15" customHeight="1" x14ac:dyDescent="0.25">
      <c r="A636" s="424" t="s">
        <v>692</v>
      </c>
      <c r="B636" s="750">
        <v>24</v>
      </c>
      <c r="C636" s="289">
        <v>0.15</v>
      </c>
      <c r="D636" s="425">
        <v>6.5636000000000001</v>
      </c>
      <c r="E636" s="425">
        <f t="shared" si="341"/>
        <v>157.5264</v>
      </c>
      <c r="F636" s="426">
        <v>0.5</v>
      </c>
      <c r="G636" s="425">
        <f t="shared" si="328"/>
        <v>78.760000000000005</v>
      </c>
      <c r="H636" s="425">
        <f t="shared" si="342"/>
        <v>18.97</v>
      </c>
      <c r="I636" s="427">
        <f t="shared" si="343"/>
        <v>97.73</v>
      </c>
      <c r="J636" s="756">
        <v>96</v>
      </c>
      <c r="K636" s="425">
        <v>0.6</v>
      </c>
      <c r="L636" s="425">
        <v>6.5636000000000001</v>
      </c>
      <c r="M636" s="425">
        <f t="shared" si="344"/>
        <v>630.10559999999998</v>
      </c>
      <c r="N636" s="426">
        <v>1</v>
      </c>
      <c r="O636" s="425">
        <f t="shared" si="338"/>
        <v>630.11</v>
      </c>
      <c r="P636" s="425">
        <f t="shared" si="339"/>
        <v>151.79</v>
      </c>
      <c r="Q636" s="427">
        <f t="shared" si="340"/>
        <v>781.9</v>
      </c>
    </row>
    <row r="637" spans="1:17" s="428" customFormat="1" ht="22.15" customHeight="1" x14ac:dyDescent="0.25">
      <c r="A637" s="424" t="s">
        <v>692</v>
      </c>
      <c r="B637" s="750">
        <v>16</v>
      </c>
      <c r="C637" s="289">
        <v>0.1</v>
      </c>
      <c r="D637" s="425">
        <v>6.5636000000000001</v>
      </c>
      <c r="E637" s="425">
        <f t="shared" si="341"/>
        <v>105.0176</v>
      </c>
      <c r="F637" s="426">
        <v>0.5</v>
      </c>
      <c r="G637" s="425">
        <f t="shared" si="328"/>
        <v>52.51</v>
      </c>
      <c r="H637" s="425">
        <f t="shared" si="342"/>
        <v>12.65</v>
      </c>
      <c r="I637" s="427">
        <f t="shared" si="343"/>
        <v>65.16</v>
      </c>
      <c r="J637" s="756">
        <v>24</v>
      </c>
      <c r="K637" s="425">
        <v>0.15</v>
      </c>
      <c r="L637" s="425">
        <v>6.5636000000000001</v>
      </c>
      <c r="M637" s="425">
        <f t="shared" si="344"/>
        <v>157.5264</v>
      </c>
      <c r="N637" s="426">
        <v>1</v>
      </c>
      <c r="O637" s="425">
        <f t="shared" si="338"/>
        <v>157.53</v>
      </c>
      <c r="P637" s="425">
        <f t="shared" si="339"/>
        <v>37.950000000000003</v>
      </c>
      <c r="Q637" s="427">
        <f t="shared" si="340"/>
        <v>195.48000000000002</v>
      </c>
    </row>
    <row r="638" spans="1:17" s="428" customFormat="1" ht="22.15" customHeight="1" x14ac:dyDescent="0.25">
      <c r="A638" s="424" t="s">
        <v>344</v>
      </c>
      <c r="B638" s="750"/>
      <c r="C638" s="289"/>
      <c r="D638" s="425"/>
      <c r="E638" s="425"/>
      <c r="F638" s="426"/>
      <c r="G638" s="425"/>
      <c r="H638" s="425"/>
      <c r="I638" s="427"/>
      <c r="J638" s="756">
        <v>15.5</v>
      </c>
      <c r="K638" s="425">
        <v>0.1</v>
      </c>
      <c r="L638" s="425">
        <v>6.5636000000000001</v>
      </c>
      <c r="M638" s="425">
        <f t="shared" si="344"/>
        <v>101.7358</v>
      </c>
      <c r="N638" s="426">
        <v>1</v>
      </c>
      <c r="O638" s="425">
        <f t="shared" si="338"/>
        <v>101.74</v>
      </c>
      <c r="P638" s="425">
        <f t="shared" si="339"/>
        <v>24.51</v>
      </c>
      <c r="Q638" s="427">
        <f t="shared" si="340"/>
        <v>126.25</v>
      </c>
    </row>
    <row r="639" spans="1:17" s="428" customFormat="1" ht="22.15" customHeight="1" x14ac:dyDescent="0.25">
      <c r="A639" s="424" t="s">
        <v>692</v>
      </c>
      <c r="B639" s="750">
        <v>24</v>
      </c>
      <c r="C639" s="289">
        <v>0.15</v>
      </c>
      <c r="D639" s="425">
        <v>11.592599999999999</v>
      </c>
      <c r="E639" s="425">
        <f t="shared" si="341"/>
        <v>278.22239999999999</v>
      </c>
      <c r="F639" s="426">
        <v>0.5</v>
      </c>
      <c r="G639" s="425">
        <f t="shared" si="328"/>
        <v>139.11000000000001</v>
      </c>
      <c r="H639" s="425">
        <f t="shared" si="342"/>
        <v>33.51</v>
      </c>
      <c r="I639" s="427">
        <f t="shared" si="343"/>
        <v>172.62</v>
      </c>
      <c r="J639" s="756"/>
      <c r="K639" s="425"/>
      <c r="L639" s="425"/>
      <c r="M639" s="425"/>
      <c r="N639" s="426"/>
      <c r="O639" s="425"/>
      <c r="P639" s="425"/>
      <c r="Q639" s="427"/>
    </row>
    <row r="640" spans="1:17" s="428" customFormat="1" ht="22.15" customHeight="1" x14ac:dyDescent="0.25">
      <c r="A640" s="424" t="s">
        <v>692</v>
      </c>
      <c r="B640" s="750"/>
      <c r="C640" s="289"/>
      <c r="D640" s="425"/>
      <c r="E640" s="425"/>
      <c r="F640" s="426"/>
      <c r="G640" s="425"/>
      <c r="H640" s="425"/>
      <c r="I640" s="427"/>
      <c r="J640" s="756">
        <v>119</v>
      </c>
      <c r="K640" s="425">
        <f t="shared" ref="K640:K641" si="345">J640/159</f>
        <v>0.74842767295597479</v>
      </c>
      <c r="L640" s="425">
        <v>1230</v>
      </c>
      <c r="M640" s="425">
        <f>J640*L640/159</f>
        <v>920.56603773584902</v>
      </c>
      <c r="N640" s="426">
        <v>1</v>
      </c>
      <c r="O640" s="425">
        <f t="shared" si="338"/>
        <v>920.57</v>
      </c>
      <c r="P640" s="425">
        <f t="shared" si="339"/>
        <v>221.77</v>
      </c>
      <c r="Q640" s="427">
        <f t="shared" si="340"/>
        <v>1142.3400000000001</v>
      </c>
    </row>
    <row r="641" spans="1:17" s="428" customFormat="1" ht="22.15" customHeight="1" x14ac:dyDescent="0.25">
      <c r="A641" s="424" t="s">
        <v>692</v>
      </c>
      <c r="B641" s="750">
        <v>16</v>
      </c>
      <c r="C641" s="289">
        <f t="shared" ref="C641" si="346">B641/159</f>
        <v>0.10062893081761007</v>
      </c>
      <c r="D641" s="425">
        <v>1230</v>
      </c>
      <c r="E641" s="425">
        <f>B641*D641/159</f>
        <v>123.77358490566037</v>
      </c>
      <c r="F641" s="426">
        <v>0.5</v>
      </c>
      <c r="G641" s="425">
        <f t="shared" si="328"/>
        <v>61.89</v>
      </c>
      <c r="H641" s="425">
        <f t="shared" si="342"/>
        <v>14.91</v>
      </c>
      <c r="I641" s="427">
        <f t="shared" si="343"/>
        <v>76.8</v>
      </c>
      <c r="J641" s="756">
        <v>56</v>
      </c>
      <c r="K641" s="425">
        <f t="shared" si="345"/>
        <v>0.3522012578616352</v>
      </c>
      <c r="L641" s="425">
        <v>1230</v>
      </c>
      <c r="M641" s="425">
        <f>J641*L641/159</f>
        <v>433.20754716981133</v>
      </c>
      <c r="N641" s="426">
        <v>1</v>
      </c>
      <c r="O641" s="425">
        <f t="shared" si="338"/>
        <v>433.21</v>
      </c>
      <c r="P641" s="425">
        <f t="shared" si="339"/>
        <v>104.36</v>
      </c>
      <c r="Q641" s="427">
        <f t="shared" si="340"/>
        <v>537.56999999999994</v>
      </c>
    </row>
    <row r="642" spans="1:17" s="428" customFormat="1" ht="22.15" customHeight="1" x14ac:dyDescent="0.25">
      <c r="A642" s="424" t="s">
        <v>692</v>
      </c>
      <c r="B642" s="750">
        <v>63.5</v>
      </c>
      <c r="C642" s="289">
        <v>0.4</v>
      </c>
      <c r="D642" s="425">
        <v>6.1139999999999999</v>
      </c>
      <c r="E642" s="425">
        <f t="shared" si="341"/>
        <v>388.23899999999998</v>
      </c>
      <c r="F642" s="426">
        <v>0.5</v>
      </c>
      <c r="G642" s="425">
        <f t="shared" ref="G642:G687" si="347">ROUND(E642*F642,2)</f>
        <v>194.12</v>
      </c>
      <c r="H642" s="425">
        <f t="shared" si="342"/>
        <v>46.76</v>
      </c>
      <c r="I642" s="427">
        <f t="shared" si="343"/>
        <v>240.88</v>
      </c>
      <c r="J642" s="756">
        <v>72.5</v>
      </c>
      <c r="K642" s="425">
        <v>0.46</v>
      </c>
      <c r="L642" s="425">
        <v>6.1139999999999999</v>
      </c>
      <c r="M642" s="425">
        <f t="shared" si="344"/>
        <v>443.26499999999999</v>
      </c>
      <c r="N642" s="426">
        <v>1</v>
      </c>
      <c r="O642" s="425">
        <f t="shared" si="338"/>
        <v>443.27</v>
      </c>
      <c r="P642" s="425">
        <f t="shared" si="339"/>
        <v>106.78</v>
      </c>
      <c r="Q642" s="427">
        <f t="shared" si="340"/>
        <v>550.04999999999995</v>
      </c>
    </row>
    <row r="643" spans="1:17" s="428" customFormat="1" ht="22.15" customHeight="1" x14ac:dyDescent="0.25">
      <c r="A643" s="424" t="s">
        <v>692</v>
      </c>
      <c r="B643" s="750">
        <v>15.5</v>
      </c>
      <c r="C643" s="289">
        <v>0.1</v>
      </c>
      <c r="D643" s="425">
        <v>6.3117999999999999</v>
      </c>
      <c r="E643" s="425">
        <f t="shared" si="341"/>
        <v>97.832899999999995</v>
      </c>
      <c r="F643" s="426">
        <v>0.5</v>
      </c>
      <c r="G643" s="425">
        <f t="shared" si="347"/>
        <v>48.92</v>
      </c>
      <c r="H643" s="425">
        <f t="shared" si="342"/>
        <v>11.78</v>
      </c>
      <c r="I643" s="427">
        <f t="shared" si="343"/>
        <v>60.7</v>
      </c>
      <c r="J643" s="756"/>
      <c r="K643" s="425"/>
      <c r="L643" s="425"/>
      <c r="M643" s="425"/>
      <c r="N643" s="426"/>
      <c r="O643" s="425"/>
      <c r="P643" s="425"/>
      <c r="Q643" s="427"/>
    </row>
    <row r="644" spans="1:17" s="428" customFormat="1" ht="22.15" customHeight="1" x14ac:dyDescent="0.25">
      <c r="A644" s="424" t="s">
        <v>344</v>
      </c>
      <c r="B644" s="750">
        <v>16</v>
      </c>
      <c r="C644" s="289">
        <f t="shared" ref="C644:C646" si="348">B644/159</f>
        <v>0.10062893081761007</v>
      </c>
      <c r="D644" s="425">
        <v>1540</v>
      </c>
      <c r="E644" s="425">
        <f>B644*D644/159</f>
        <v>154.96855345911951</v>
      </c>
      <c r="F644" s="426">
        <v>0.5</v>
      </c>
      <c r="G644" s="425">
        <f t="shared" si="347"/>
        <v>77.48</v>
      </c>
      <c r="H644" s="425">
        <f t="shared" si="342"/>
        <v>18.66</v>
      </c>
      <c r="I644" s="427">
        <f t="shared" si="343"/>
        <v>96.14</v>
      </c>
      <c r="J644" s="756">
        <v>56</v>
      </c>
      <c r="K644" s="425">
        <f t="shared" ref="K644:K646" si="349">J644/159</f>
        <v>0.3522012578616352</v>
      </c>
      <c r="L644" s="425">
        <v>1540</v>
      </c>
      <c r="M644" s="425">
        <f>J644*L644/159</f>
        <v>542.38993710691818</v>
      </c>
      <c r="N644" s="426">
        <v>1</v>
      </c>
      <c r="O644" s="425">
        <f t="shared" si="338"/>
        <v>542.39</v>
      </c>
      <c r="P644" s="425">
        <f t="shared" si="339"/>
        <v>130.66</v>
      </c>
      <c r="Q644" s="427">
        <f t="shared" si="340"/>
        <v>673.05</v>
      </c>
    </row>
    <row r="645" spans="1:17" s="428" customFormat="1" ht="22.15" customHeight="1" x14ac:dyDescent="0.25">
      <c r="A645" s="424" t="s">
        <v>692</v>
      </c>
      <c r="B645" s="750">
        <v>8</v>
      </c>
      <c r="C645" s="289">
        <f t="shared" si="348"/>
        <v>5.0314465408805034E-2</v>
      </c>
      <c r="D645" s="425">
        <v>1568</v>
      </c>
      <c r="E645" s="425">
        <f t="shared" ref="E645:E646" si="350">B645*D645/159</f>
        <v>78.893081761006286</v>
      </c>
      <c r="F645" s="426">
        <v>0.5</v>
      </c>
      <c r="G645" s="425">
        <f t="shared" si="347"/>
        <v>39.450000000000003</v>
      </c>
      <c r="H645" s="425">
        <f t="shared" si="342"/>
        <v>9.5</v>
      </c>
      <c r="I645" s="427">
        <f t="shared" si="343"/>
        <v>48.95</v>
      </c>
      <c r="J645" s="756">
        <v>63</v>
      </c>
      <c r="K645" s="425">
        <f t="shared" si="349"/>
        <v>0.39622641509433965</v>
      </c>
      <c r="L645" s="425">
        <v>1568</v>
      </c>
      <c r="M645" s="425">
        <f t="shared" ref="M645:M646" si="351">J645*L645/159</f>
        <v>621.28301886792451</v>
      </c>
      <c r="N645" s="426">
        <v>1</v>
      </c>
      <c r="O645" s="425">
        <f t="shared" si="338"/>
        <v>621.28</v>
      </c>
      <c r="P645" s="425">
        <f t="shared" si="339"/>
        <v>149.66999999999999</v>
      </c>
      <c r="Q645" s="427">
        <f t="shared" si="340"/>
        <v>770.94999999999993</v>
      </c>
    </row>
    <row r="646" spans="1:17" s="428" customFormat="1" ht="22.15" customHeight="1" x14ac:dyDescent="0.25">
      <c r="A646" s="424" t="s">
        <v>344</v>
      </c>
      <c r="B646" s="750">
        <v>24</v>
      </c>
      <c r="C646" s="289">
        <f t="shared" si="348"/>
        <v>0.15094339622641509</v>
      </c>
      <c r="D646" s="425">
        <v>1623</v>
      </c>
      <c r="E646" s="425">
        <f t="shared" si="350"/>
        <v>244.98113207547169</v>
      </c>
      <c r="F646" s="426">
        <v>0.5</v>
      </c>
      <c r="G646" s="425">
        <f t="shared" si="347"/>
        <v>122.49</v>
      </c>
      <c r="H646" s="425">
        <f t="shared" si="342"/>
        <v>29.51</v>
      </c>
      <c r="I646" s="427">
        <f t="shared" si="343"/>
        <v>152</v>
      </c>
      <c r="J646" s="756">
        <v>119</v>
      </c>
      <c r="K646" s="425">
        <f t="shared" si="349"/>
        <v>0.74842767295597479</v>
      </c>
      <c r="L646" s="425">
        <v>1623</v>
      </c>
      <c r="M646" s="425">
        <f t="shared" si="351"/>
        <v>1214.6981132075471</v>
      </c>
      <c r="N646" s="426">
        <v>1</v>
      </c>
      <c r="O646" s="425">
        <f t="shared" si="338"/>
        <v>1214.7</v>
      </c>
      <c r="P646" s="425">
        <f t="shared" si="339"/>
        <v>292.62</v>
      </c>
      <c r="Q646" s="427">
        <f t="shared" si="340"/>
        <v>1507.3200000000002</v>
      </c>
    </row>
    <row r="647" spans="1:17" s="428" customFormat="1" ht="22.15" customHeight="1" x14ac:dyDescent="0.25">
      <c r="A647" s="430" t="s">
        <v>10</v>
      </c>
      <c r="B647" s="751">
        <f>SUM(B648:B659)</f>
        <v>184</v>
      </c>
      <c r="C647" s="746">
        <f>SUM(C648:C659)</f>
        <v>1.1506289308176101</v>
      </c>
      <c r="D647" s="421"/>
      <c r="E647" s="421">
        <f>SUM(E648:E659)</f>
        <v>774.82951446540869</v>
      </c>
      <c r="F647" s="432"/>
      <c r="G647" s="421">
        <f>SUM(G648:G659)</f>
        <v>387.41999999999996</v>
      </c>
      <c r="H647" s="421">
        <f>SUM(H648:H659)</f>
        <v>93.339999999999989</v>
      </c>
      <c r="I647" s="429">
        <f>SUM(I648:I659)</f>
        <v>480.76</v>
      </c>
      <c r="J647" s="757">
        <f>SUM(J648:J659)</f>
        <v>630.5</v>
      </c>
      <c r="K647" s="421">
        <f>SUM(K648:K659)</f>
        <v>3.9606289308176099</v>
      </c>
      <c r="L647" s="421"/>
      <c r="M647" s="421">
        <f>SUM(M648:M659)</f>
        <v>2701.1890915094341</v>
      </c>
      <c r="N647" s="432"/>
      <c r="O647" s="421">
        <f>SUM(O648:O659)</f>
        <v>2701.1899999999996</v>
      </c>
      <c r="P647" s="421">
        <f>SUM(P648:P659)</f>
        <v>650.70000000000005</v>
      </c>
      <c r="Q647" s="429">
        <f>SUM(Q648:Q659)</f>
        <v>3351.89</v>
      </c>
    </row>
    <row r="648" spans="1:17" s="428" customFormat="1" ht="22.15" customHeight="1" x14ac:dyDescent="0.25">
      <c r="A648" s="424" t="s">
        <v>193</v>
      </c>
      <c r="B648" s="750">
        <v>24</v>
      </c>
      <c r="C648" s="289">
        <v>0.15</v>
      </c>
      <c r="D648" s="425">
        <v>4.0879000000000003</v>
      </c>
      <c r="E648" s="425">
        <f>B648*D648</f>
        <v>98.1096</v>
      </c>
      <c r="F648" s="426">
        <v>0.5</v>
      </c>
      <c r="G648" s="425">
        <f t="shared" si="347"/>
        <v>49.05</v>
      </c>
      <c r="H648" s="425">
        <f t="shared" ref="H648:H659" si="352">ROUND(G648*0.2409,2)</f>
        <v>11.82</v>
      </c>
      <c r="I648" s="427">
        <f t="shared" ref="I648:I659" si="353">G648+H648</f>
        <v>60.87</v>
      </c>
      <c r="J648" s="756">
        <v>48</v>
      </c>
      <c r="K648" s="425">
        <v>0.3</v>
      </c>
      <c r="L648" s="425">
        <v>4.0879000000000003</v>
      </c>
      <c r="M648" s="425">
        <f>J648*L648</f>
        <v>196.2192</v>
      </c>
      <c r="N648" s="426">
        <v>1</v>
      </c>
      <c r="O648" s="425">
        <f t="shared" ref="O648:O659" si="354">ROUND(M648*N648,2)</f>
        <v>196.22</v>
      </c>
      <c r="P648" s="425">
        <f t="shared" ref="P648:P659" si="355">ROUND(O648*0.2409,2)</f>
        <v>47.27</v>
      </c>
      <c r="Q648" s="427">
        <f t="shared" ref="Q648:Q659" si="356">O648+P648</f>
        <v>243.49</v>
      </c>
    </row>
    <row r="649" spans="1:17" s="428" customFormat="1" ht="22.15" customHeight="1" x14ac:dyDescent="0.25">
      <c r="A649" s="424" t="s">
        <v>193</v>
      </c>
      <c r="B649" s="750"/>
      <c r="C649" s="289"/>
      <c r="D649" s="425"/>
      <c r="E649" s="425"/>
      <c r="F649" s="426"/>
      <c r="G649" s="425"/>
      <c r="H649" s="425"/>
      <c r="I649" s="427"/>
      <c r="J649" s="756">
        <v>15.5</v>
      </c>
      <c r="K649" s="425">
        <v>0.1</v>
      </c>
      <c r="L649" s="425">
        <v>4.0879000000000003</v>
      </c>
      <c r="M649" s="425">
        <f t="shared" ref="M649:M656" si="357">J649*L649</f>
        <v>63.362450000000003</v>
      </c>
      <c r="N649" s="426">
        <v>1</v>
      </c>
      <c r="O649" s="425">
        <f t="shared" si="354"/>
        <v>63.36</v>
      </c>
      <c r="P649" s="425">
        <f t="shared" si="355"/>
        <v>15.26</v>
      </c>
      <c r="Q649" s="427">
        <f t="shared" si="356"/>
        <v>78.62</v>
      </c>
    </row>
    <row r="650" spans="1:17" s="428" customFormat="1" ht="22.15" customHeight="1" x14ac:dyDescent="0.25">
      <c r="A650" s="424" t="s">
        <v>193</v>
      </c>
      <c r="B650" s="750">
        <v>24</v>
      </c>
      <c r="C650" s="289">
        <v>0.15</v>
      </c>
      <c r="D650" s="425">
        <v>4.0879000000000003</v>
      </c>
      <c r="E650" s="425">
        <f t="shared" ref="E650:E657" si="358">B650*D650</f>
        <v>98.1096</v>
      </c>
      <c r="F650" s="426">
        <v>0.5</v>
      </c>
      <c r="G650" s="425">
        <f t="shared" si="347"/>
        <v>49.05</v>
      </c>
      <c r="H650" s="425">
        <f t="shared" si="352"/>
        <v>11.82</v>
      </c>
      <c r="I650" s="427">
        <f t="shared" si="353"/>
        <v>60.87</v>
      </c>
      <c r="J650" s="756">
        <v>48</v>
      </c>
      <c r="K650" s="425">
        <v>0.3</v>
      </c>
      <c r="L650" s="425">
        <v>4.0879000000000003</v>
      </c>
      <c r="M650" s="425">
        <f t="shared" si="357"/>
        <v>196.2192</v>
      </c>
      <c r="N650" s="426">
        <v>1</v>
      </c>
      <c r="O650" s="425">
        <f t="shared" si="354"/>
        <v>196.22</v>
      </c>
      <c r="P650" s="425">
        <f t="shared" si="355"/>
        <v>47.27</v>
      </c>
      <c r="Q650" s="427">
        <f t="shared" si="356"/>
        <v>243.49</v>
      </c>
    </row>
    <row r="651" spans="1:17" s="428" customFormat="1" ht="22.15" customHeight="1" x14ac:dyDescent="0.25">
      <c r="A651" s="424" t="s">
        <v>193</v>
      </c>
      <c r="B651" s="750"/>
      <c r="C651" s="289"/>
      <c r="D651" s="425"/>
      <c r="E651" s="425"/>
      <c r="F651" s="426"/>
      <c r="G651" s="425"/>
      <c r="H651" s="425"/>
      <c r="I651" s="427"/>
      <c r="J651" s="756">
        <v>24</v>
      </c>
      <c r="K651" s="425">
        <v>0.15</v>
      </c>
      <c r="L651" s="425">
        <v>4.0879000000000003</v>
      </c>
      <c r="M651" s="425">
        <f t="shared" si="357"/>
        <v>98.1096</v>
      </c>
      <c r="N651" s="426">
        <v>1</v>
      </c>
      <c r="O651" s="425">
        <f t="shared" si="354"/>
        <v>98.11</v>
      </c>
      <c r="P651" s="425">
        <f t="shared" si="355"/>
        <v>23.63</v>
      </c>
      <c r="Q651" s="427">
        <f t="shared" si="356"/>
        <v>121.74</v>
      </c>
    </row>
    <row r="652" spans="1:17" s="428" customFormat="1" ht="22.15" customHeight="1" x14ac:dyDescent="0.25">
      <c r="A652" s="424" t="s">
        <v>193</v>
      </c>
      <c r="B652" s="750">
        <v>72</v>
      </c>
      <c r="C652" s="289">
        <v>0.45</v>
      </c>
      <c r="D652" s="425">
        <v>4.0880000000000001</v>
      </c>
      <c r="E652" s="425">
        <f t="shared" si="358"/>
        <v>294.33600000000001</v>
      </c>
      <c r="F652" s="426">
        <v>0.5</v>
      </c>
      <c r="G652" s="425">
        <f t="shared" si="347"/>
        <v>147.16999999999999</v>
      </c>
      <c r="H652" s="425">
        <f t="shared" si="352"/>
        <v>35.450000000000003</v>
      </c>
      <c r="I652" s="427">
        <f t="shared" si="353"/>
        <v>182.62</v>
      </c>
      <c r="J652" s="756">
        <v>135.5</v>
      </c>
      <c r="K652" s="425">
        <v>0.85</v>
      </c>
      <c r="L652" s="425">
        <v>4.0880000000000001</v>
      </c>
      <c r="M652" s="425">
        <f t="shared" si="357"/>
        <v>553.92399999999998</v>
      </c>
      <c r="N652" s="426">
        <v>1</v>
      </c>
      <c r="O652" s="425">
        <f t="shared" si="354"/>
        <v>553.91999999999996</v>
      </c>
      <c r="P652" s="425">
        <f t="shared" si="355"/>
        <v>133.44</v>
      </c>
      <c r="Q652" s="427">
        <f t="shared" si="356"/>
        <v>687.3599999999999</v>
      </c>
    </row>
    <row r="653" spans="1:17" s="428" customFormat="1" ht="22.15" customHeight="1" x14ac:dyDescent="0.25">
      <c r="A653" s="424" t="s">
        <v>193</v>
      </c>
      <c r="B653" s="750"/>
      <c r="C653" s="289"/>
      <c r="D653" s="425"/>
      <c r="E653" s="425"/>
      <c r="F653" s="426"/>
      <c r="G653" s="425"/>
      <c r="H653" s="425"/>
      <c r="I653" s="427"/>
      <c r="J653" s="756">
        <v>24</v>
      </c>
      <c r="K653" s="425">
        <v>0.15</v>
      </c>
      <c r="L653" s="425">
        <v>4.0880000000000001</v>
      </c>
      <c r="M653" s="425">
        <f t="shared" si="357"/>
        <v>98.111999999999995</v>
      </c>
      <c r="N653" s="426">
        <v>1</v>
      </c>
      <c r="O653" s="425">
        <f t="shared" si="354"/>
        <v>98.11</v>
      </c>
      <c r="P653" s="425">
        <f t="shared" si="355"/>
        <v>23.63</v>
      </c>
      <c r="Q653" s="427">
        <f t="shared" si="356"/>
        <v>121.74</v>
      </c>
    </row>
    <row r="654" spans="1:17" s="428" customFormat="1" ht="22.15" customHeight="1" x14ac:dyDescent="0.25">
      <c r="A654" s="424" t="s">
        <v>193</v>
      </c>
      <c r="B654" s="750"/>
      <c r="C654" s="289"/>
      <c r="D654" s="425"/>
      <c r="E654" s="425"/>
      <c r="F654" s="426"/>
      <c r="G654" s="425"/>
      <c r="H654" s="425"/>
      <c r="I654" s="427"/>
      <c r="J654" s="756">
        <v>24</v>
      </c>
      <c r="K654" s="425">
        <v>0.15</v>
      </c>
      <c r="L654" s="425">
        <v>4.0880000000000001</v>
      </c>
      <c r="M654" s="425">
        <f t="shared" si="357"/>
        <v>98.111999999999995</v>
      </c>
      <c r="N654" s="426">
        <v>1</v>
      </c>
      <c r="O654" s="425">
        <f t="shared" si="354"/>
        <v>98.11</v>
      </c>
      <c r="P654" s="425">
        <f t="shared" si="355"/>
        <v>23.63</v>
      </c>
      <c r="Q654" s="427">
        <f t="shared" si="356"/>
        <v>121.74</v>
      </c>
    </row>
    <row r="655" spans="1:17" s="428" customFormat="1" ht="22.15" customHeight="1" x14ac:dyDescent="0.25">
      <c r="A655" s="424" t="s">
        <v>193</v>
      </c>
      <c r="B655" s="750"/>
      <c r="C655" s="289"/>
      <c r="D655" s="425"/>
      <c r="E655" s="425"/>
      <c r="F655" s="426"/>
      <c r="G655" s="425"/>
      <c r="H655" s="425"/>
      <c r="I655" s="427"/>
      <c r="J655" s="756">
        <v>144</v>
      </c>
      <c r="K655" s="425">
        <v>0.91</v>
      </c>
      <c r="L655" s="425">
        <v>4.0880000000000001</v>
      </c>
      <c r="M655" s="425">
        <f t="shared" si="357"/>
        <v>588.67200000000003</v>
      </c>
      <c r="N655" s="426">
        <v>1</v>
      </c>
      <c r="O655" s="425">
        <f t="shared" si="354"/>
        <v>588.66999999999996</v>
      </c>
      <c r="P655" s="425">
        <f t="shared" si="355"/>
        <v>141.81</v>
      </c>
      <c r="Q655" s="427">
        <f t="shared" si="356"/>
        <v>730.48</v>
      </c>
    </row>
    <row r="656" spans="1:17" s="428" customFormat="1" ht="22.15" customHeight="1" x14ac:dyDescent="0.25">
      <c r="A656" s="424" t="s">
        <v>193</v>
      </c>
      <c r="B656" s="750">
        <v>24</v>
      </c>
      <c r="C656" s="289">
        <v>0.15</v>
      </c>
      <c r="D656" s="425">
        <v>4.0880000000000001</v>
      </c>
      <c r="E656" s="425">
        <f t="shared" si="358"/>
        <v>98.111999999999995</v>
      </c>
      <c r="F656" s="426">
        <v>0.5</v>
      </c>
      <c r="G656" s="425">
        <f t="shared" si="347"/>
        <v>49.06</v>
      </c>
      <c r="H656" s="425">
        <f t="shared" si="352"/>
        <v>11.82</v>
      </c>
      <c r="I656" s="427">
        <f t="shared" si="353"/>
        <v>60.88</v>
      </c>
      <c r="J656" s="756">
        <v>72</v>
      </c>
      <c r="K656" s="425">
        <v>0.45</v>
      </c>
      <c r="L656" s="425">
        <v>4.0880000000000001</v>
      </c>
      <c r="M656" s="425">
        <f t="shared" si="357"/>
        <v>294.33600000000001</v>
      </c>
      <c r="N656" s="426">
        <v>1</v>
      </c>
      <c r="O656" s="425">
        <f t="shared" si="354"/>
        <v>294.33999999999997</v>
      </c>
      <c r="P656" s="425">
        <f t="shared" si="355"/>
        <v>70.91</v>
      </c>
      <c r="Q656" s="427">
        <f t="shared" si="356"/>
        <v>365.25</v>
      </c>
    </row>
    <row r="657" spans="1:17" s="428" customFormat="1" ht="22.15" customHeight="1" x14ac:dyDescent="0.25">
      <c r="A657" s="424" t="s">
        <v>193</v>
      </c>
      <c r="B657" s="750">
        <v>24</v>
      </c>
      <c r="C657" s="289">
        <v>0.15</v>
      </c>
      <c r="D657" s="425">
        <v>4.0880000000000001</v>
      </c>
      <c r="E657" s="425">
        <f t="shared" si="358"/>
        <v>98.111999999999995</v>
      </c>
      <c r="F657" s="426">
        <v>0.5</v>
      </c>
      <c r="G657" s="425">
        <f t="shared" si="347"/>
        <v>49.06</v>
      </c>
      <c r="H657" s="425">
        <f t="shared" si="352"/>
        <v>11.82</v>
      </c>
      <c r="I657" s="427">
        <f t="shared" si="353"/>
        <v>60.88</v>
      </c>
      <c r="J657" s="756"/>
      <c r="K657" s="425"/>
      <c r="L657" s="425"/>
      <c r="M657" s="425"/>
      <c r="N657" s="426"/>
      <c r="O657" s="425"/>
      <c r="P657" s="425"/>
      <c r="Q657" s="427"/>
    </row>
    <row r="658" spans="1:17" s="428" customFormat="1" ht="22.15" customHeight="1" x14ac:dyDescent="0.25">
      <c r="A658" s="424" t="s">
        <v>193</v>
      </c>
      <c r="B658" s="750"/>
      <c r="C658" s="289"/>
      <c r="D658" s="425"/>
      <c r="E658" s="425"/>
      <c r="F658" s="426"/>
      <c r="G658" s="425"/>
      <c r="H658" s="425"/>
      <c r="I658" s="427"/>
      <c r="J658" s="756">
        <v>39.5</v>
      </c>
      <c r="K658" s="425">
        <f t="shared" ref="K658:K659" si="359">J658/159</f>
        <v>0.24842767295597484</v>
      </c>
      <c r="L658" s="425">
        <v>829</v>
      </c>
      <c r="M658" s="425">
        <f>J658*L658/159</f>
        <v>205.94654088050314</v>
      </c>
      <c r="N658" s="426">
        <v>1</v>
      </c>
      <c r="O658" s="425">
        <f t="shared" si="354"/>
        <v>205.95</v>
      </c>
      <c r="P658" s="425">
        <f t="shared" si="355"/>
        <v>49.61</v>
      </c>
      <c r="Q658" s="427">
        <f t="shared" si="356"/>
        <v>255.56</v>
      </c>
    </row>
    <row r="659" spans="1:17" s="428" customFormat="1" ht="22.15" customHeight="1" x14ac:dyDescent="0.25">
      <c r="A659" s="424" t="s">
        <v>193</v>
      </c>
      <c r="B659" s="750">
        <v>16</v>
      </c>
      <c r="C659" s="289">
        <f t="shared" ref="C659" si="360">B659/159</f>
        <v>0.10062893081761007</v>
      </c>
      <c r="D659" s="425">
        <v>875</v>
      </c>
      <c r="E659" s="425">
        <f>B659*D659/159</f>
        <v>88.050314465408803</v>
      </c>
      <c r="F659" s="426">
        <v>0.5</v>
      </c>
      <c r="G659" s="425">
        <f t="shared" si="347"/>
        <v>44.03</v>
      </c>
      <c r="H659" s="425">
        <f t="shared" si="352"/>
        <v>10.61</v>
      </c>
      <c r="I659" s="427">
        <f t="shared" si="353"/>
        <v>54.64</v>
      </c>
      <c r="J659" s="756">
        <v>56</v>
      </c>
      <c r="K659" s="425">
        <f t="shared" si="359"/>
        <v>0.3522012578616352</v>
      </c>
      <c r="L659" s="425">
        <v>875</v>
      </c>
      <c r="M659" s="425">
        <f>J659*L659/159</f>
        <v>308.17610062893084</v>
      </c>
      <c r="N659" s="426">
        <v>1</v>
      </c>
      <c r="O659" s="425">
        <f t="shared" si="354"/>
        <v>308.18</v>
      </c>
      <c r="P659" s="425">
        <f t="shared" si="355"/>
        <v>74.239999999999995</v>
      </c>
      <c r="Q659" s="427">
        <f t="shared" si="356"/>
        <v>382.42</v>
      </c>
    </row>
    <row r="660" spans="1:17" s="428" customFormat="1" ht="22.15" customHeight="1" x14ac:dyDescent="0.25">
      <c r="A660" s="430" t="s">
        <v>8</v>
      </c>
      <c r="B660" s="751">
        <f>SUM(B661:B687)</f>
        <v>392</v>
      </c>
      <c r="C660" s="746">
        <f>SUM(C661:C687)</f>
        <v>2.4606289308176099</v>
      </c>
      <c r="D660" s="421"/>
      <c r="E660" s="421">
        <f>SUM(E661:E687)</f>
        <v>1611.6186666666667</v>
      </c>
      <c r="F660" s="432"/>
      <c r="G660" s="421">
        <f>SUM(G661:G687)</f>
        <v>805.81000000000017</v>
      </c>
      <c r="H660" s="421">
        <f>SUM(H661:H687)</f>
        <v>194.11000000000007</v>
      </c>
      <c r="I660" s="429">
        <f>SUM(I661:I687)</f>
        <v>999.92000000000007</v>
      </c>
      <c r="J660" s="757">
        <f>SUM(J661:J687)</f>
        <v>1261</v>
      </c>
      <c r="K660" s="421">
        <f>SUM(K661:K687)</f>
        <v>7.9022012578616332</v>
      </c>
      <c r="L660" s="421"/>
      <c r="M660" s="421">
        <f>SUM(M661:M687)</f>
        <v>5131.3560333333326</v>
      </c>
      <c r="N660" s="432"/>
      <c r="O660" s="421">
        <f>SUM(O661:O687)</f>
        <v>5131.3700000000008</v>
      </c>
      <c r="P660" s="421">
        <f>SUM(P661:P687)</f>
        <v>1236.1400000000001</v>
      </c>
      <c r="Q660" s="429">
        <f>SUM(Q661:Q687)</f>
        <v>6367.51</v>
      </c>
    </row>
    <row r="661" spans="1:17" s="428" customFormat="1" ht="22.15" customHeight="1" x14ac:dyDescent="0.25">
      <c r="A661" s="424" t="s">
        <v>1264</v>
      </c>
      <c r="B661" s="750">
        <v>39.5</v>
      </c>
      <c r="C661" s="289">
        <v>0.25</v>
      </c>
      <c r="D661" s="425">
        <v>3.5665</v>
      </c>
      <c r="E661" s="425">
        <f>B661*D661</f>
        <v>140.87674999999999</v>
      </c>
      <c r="F661" s="426">
        <v>0.5</v>
      </c>
      <c r="G661" s="425">
        <f t="shared" si="347"/>
        <v>70.44</v>
      </c>
      <c r="H661" s="425">
        <f t="shared" ref="H661:H687" si="361">ROUND(G661*0.2409,2)</f>
        <v>16.97</v>
      </c>
      <c r="I661" s="427">
        <f t="shared" ref="I661:I687" si="362">G661+H661</f>
        <v>87.41</v>
      </c>
      <c r="J661" s="756">
        <v>56.5</v>
      </c>
      <c r="K661" s="425">
        <v>0.36</v>
      </c>
      <c r="L661" s="425">
        <v>3.5665</v>
      </c>
      <c r="M661" s="425">
        <f>J661*L661</f>
        <v>201.50725</v>
      </c>
      <c r="N661" s="426">
        <v>1</v>
      </c>
      <c r="O661" s="425">
        <f t="shared" ref="O661:O687" si="363">ROUND(M661*N661,2)</f>
        <v>201.51</v>
      </c>
      <c r="P661" s="425">
        <f t="shared" ref="P661:P687" si="364">ROUND(O661*0.2409,2)</f>
        <v>48.54</v>
      </c>
      <c r="Q661" s="427">
        <f t="shared" ref="Q661:Q687" si="365">O661+P661</f>
        <v>250.04999999999998</v>
      </c>
    </row>
    <row r="662" spans="1:17" s="428" customFormat="1" ht="22.15" customHeight="1" x14ac:dyDescent="0.25">
      <c r="A662" s="424" t="s">
        <v>1264</v>
      </c>
      <c r="B662" s="750"/>
      <c r="C662" s="289"/>
      <c r="D662" s="425"/>
      <c r="E662" s="425"/>
      <c r="F662" s="426"/>
      <c r="G662" s="425"/>
      <c r="H662" s="425"/>
      <c r="I662" s="427"/>
      <c r="J662" s="756">
        <v>72</v>
      </c>
      <c r="K662" s="425">
        <v>0.45</v>
      </c>
      <c r="L662" s="425">
        <v>3.5665</v>
      </c>
      <c r="M662" s="425">
        <f t="shared" ref="M662:M686" si="366">J662*L662</f>
        <v>256.78800000000001</v>
      </c>
      <c r="N662" s="426">
        <v>1</v>
      </c>
      <c r="O662" s="425">
        <f t="shared" si="363"/>
        <v>256.79000000000002</v>
      </c>
      <c r="P662" s="425">
        <f t="shared" si="364"/>
        <v>61.86</v>
      </c>
      <c r="Q662" s="427">
        <f t="shared" si="365"/>
        <v>318.65000000000003</v>
      </c>
    </row>
    <row r="663" spans="1:17" s="428" customFormat="1" ht="22.15" customHeight="1" x14ac:dyDescent="0.25">
      <c r="A663" s="424" t="s">
        <v>1264</v>
      </c>
      <c r="B663" s="750"/>
      <c r="C663" s="289"/>
      <c r="D663" s="425"/>
      <c r="E663" s="425"/>
      <c r="F663" s="426"/>
      <c r="G663" s="425"/>
      <c r="H663" s="425"/>
      <c r="I663" s="427"/>
      <c r="J663" s="756">
        <v>38</v>
      </c>
      <c r="K663" s="425">
        <v>0.24</v>
      </c>
      <c r="L663" s="425">
        <v>3.4885999999999999</v>
      </c>
      <c r="M663" s="425">
        <f t="shared" si="366"/>
        <v>132.5668</v>
      </c>
      <c r="N663" s="426">
        <v>1</v>
      </c>
      <c r="O663" s="425">
        <f t="shared" si="363"/>
        <v>132.57</v>
      </c>
      <c r="P663" s="425">
        <f t="shared" si="364"/>
        <v>31.94</v>
      </c>
      <c r="Q663" s="427">
        <f t="shared" si="365"/>
        <v>164.51</v>
      </c>
    </row>
    <row r="664" spans="1:17" s="428" customFormat="1" ht="22.15" customHeight="1" x14ac:dyDescent="0.25">
      <c r="A664" s="424" t="s">
        <v>1264</v>
      </c>
      <c r="B664" s="750"/>
      <c r="C664" s="289"/>
      <c r="D664" s="425"/>
      <c r="E664" s="425"/>
      <c r="F664" s="426"/>
      <c r="G664" s="425"/>
      <c r="H664" s="425"/>
      <c r="I664" s="427"/>
      <c r="J664" s="756">
        <v>24</v>
      </c>
      <c r="K664" s="425">
        <v>0.15</v>
      </c>
      <c r="L664" s="425">
        <v>3.4885999999999999</v>
      </c>
      <c r="M664" s="425">
        <f t="shared" si="366"/>
        <v>83.726399999999998</v>
      </c>
      <c r="N664" s="426">
        <v>1</v>
      </c>
      <c r="O664" s="425">
        <f t="shared" si="363"/>
        <v>83.73</v>
      </c>
      <c r="P664" s="425">
        <f t="shared" si="364"/>
        <v>20.170000000000002</v>
      </c>
      <c r="Q664" s="427">
        <f t="shared" si="365"/>
        <v>103.9</v>
      </c>
    </row>
    <row r="665" spans="1:17" s="428" customFormat="1" ht="22.15" customHeight="1" x14ac:dyDescent="0.25">
      <c r="A665" s="424" t="s">
        <v>1264</v>
      </c>
      <c r="B665" s="750">
        <v>24</v>
      </c>
      <c r="C665" s="289">
        <v>0.15</v>
      </c>
      <c r="D665" s="425">
        <v>3.5665</v>
      </c>
      <c r="E665" s="425">
        <f t="shared" ref="E665:E685" si="367">B665*D665</f>
        <v>85.596000000000004</v>
      </c>
      <c r="F665" s="426">
        <v>0.5</v>
      </c>
      <c r="G665" s="425">
        <f t="shared" si="347"/>
        <v>42.8</v>
      </c>
      <c r="H665" s="425">
        <f t="shared" si="361"/>
        <v>10.31</v>
      </c>
      <c r="I665" s="427">
        <f t="shared" si="362"/>
        <v>53.11</v>
      </c>
      <c r="J665" s="756">
        <v>96</v>
      </c>
      <c r="K665" s="425">
        <v>0.6</v>
      </c>
      <c r="L665" s="425">
        <v>3.5665</v>
      </c>
      <c r="M665" s="425">
        <f t="shared" si="366"/>
        <v>342.38400000000001</v>
      </c>
      <c r="N665" s="426">
        <v>1</v>
      </c>
      <c r="O665" s="425">
        <f t="shared" si="363"/>
        <v>342.38</v>
      </c>
      <c r="P665" s="425">
        <f t="shared" si="364"/>
        <v>82.48</v>
      </c>
      <c r="Q665" s="427">
        <f t="shared" si="365"/>
        <v>424.86</v>
      </c>
    </row>
    <row r="666" spans="1:17" s="428" customFormat="1" ht="22.15" customHeight="1" x14ac:dyDescent="0.25">
      <c r="A666" s="424" t="s">
        <v>1264</v>
      </c>
      <c r="B666" s="750">
        <v>8</v>
      </c>
      <c r="C666" s="289">
        <v>0.05</v>
      </c>
      <c r="D666" s="425">
        <v>3.5665</v>
      </c>
      <c r="E666" s="425">
        <f t="shared" si="367"/>
        <v>28.532</v>
      </c>
      <c r="F666" s="426">
        <v>0.5</v>
      </c>
      <c r="G666" s="425">
        <f t="shared" si="347"/>
        <v>14.27</v>
      </c>
      <c r="H666" s="425">
        <f t="shared" si="361"/>
        <v>3.44</v>
      </c>
      <c r="I666" s="427">
        <f t="shared" si="362"/>
        <v>17.71</v>
      </c>
      <c r="J666" s="756">
        <v>72</v>
      </c>
      <c r="K666" s="425">
        <v>0.45</v>
      </c>
      <c r="L666" s="425">
        <v>3.5665</v>
      </c>
      <c r="M666" s="425">
        <f t="shared" si="366"/>
        <v>256.78800000000001</v>
      </c>
      <c r="N666" s="426">
        <v>1</v>
      </c>
      <c r="O666" s="425">
        <f t="shared" si="363"/>
        <v>256.79000000000002</v>
      </c>
      <c r="P666" s="425">
        <f t="shared" si="364"/>
        <v>61.86</v>
      </c>
      <c r="Q666" s="427">
        <f t="shared" si="365"/>
        <v>318.65000000000003</v>
      </c>
    </row>
    <row r="667" spans="1:17" s="428" customFormat="1" ht="22.15" customHeight="1" x14ac:dyDescent="0.25">
      <c r="A667" s="424" t="s">
        <v>1264</v>
      </c>
      <c r="B667" s="750">
        <v>8.5</v>
      </c>
      <c r="C667" s="289">
        <v>0.05</v>
      </c>
      <c r="D667" s="425">
        <v>3.5665</v>
      </c>
      <c r="E667" s="425">
        <f t="shared" si="367"/>
        <v>30.315249999999999</v>
      </c>
      <c r="F667" s="426">
        <v>0.5</v>
      </c>
      <c r="G667" s="425">
        <f t="shared" si="347"/>
        <v>15.16</v>
      </c>
      <c r="H667" s="425">
        <f t="shared" si="361"/>
        <v>3.65</v>
      </c>
      <c r="I667" s="427">
        <f t="shared" si="362"/>
        <v>18.809999999999999</v>
      </c>
      <c r="J667" s="756"/>
      <c r="K667" s="425"/>
      <c r="L667" s="425"/>
      <c r="M667" s="425"/>
      <c r="N667" s="426"/>
      <c r="O667" s="425"/>
      <c r="P667" s="425"/>
      <c r="Q667" s="427"/>
    </row>
    <row r="668" spans="1:17" s="428" customFormat="1" ht="22.15" customHeight="1" x14ac:dyDescent="0.25">
      <c r="A668" s="424" t="s">
        <v>1264</v>
      </c>
      <c r="B668" s="750">
        <v>24</v>
      </c>
      <c r="C668" s="289">
        <v>0.15</v>
      </c>
      <c r="D668" s="425">
        <v>3.5665</v>
      </c>
      <c r="E668" s="425">
        <f t="shared" si="367"/>
        <v>85.596000000000004</v>
      </c>
      <c r="F668" s="426">
        <v>0.5</v>
      </c>
      <c r="G668" s="425">
        <f t="shared" si="347"/>
        <v>42.8</v>
      </c>
      <c r="H668" s="425">
        <f t="shared" si="361"/>
        <v>10.31</v>
      </c>
      <c r="I668" s="427">
        <f t="shared" si="362"/>
        <v>53.11</v>
      </c>
      <c r="J668" s="756">
        <v>88</v>
      </c>
      <c r="K668" s="425">
        <v>0.55000000000000004</v>
      </c>
      <c r="L668" s="425">
        <v>3.5665</v>
      </c>
      <c r="M668" s="425">
        <f t="shared" si="366"/>
        <v>313.85199999999998</v>
      </c>
      <c r="N668" s="426">
        <v>1</v>
      </c>
      <c r="O668" s="425">
        <f t="shared" si="363"/>
        <v>313.85000000000002</v>
      </c>
      <c r="P668" s="425">
        <f t="shared" si="364"/>
        <v>75.61</v>
      </c>
      <c r="Q668" s="427">
        <f t="shared" si="365"/>
        <v>389.46000000000004</v>
      </c>
    </row>
    <row r="669" spans="1:17" s="428" customFormat="1" ht="22.15" customHeight="1" x14ac:dyDescent="0.25">
      <c r="A669" s="424" t="s">
        <v>1264</v>
      </c>
      <c r="B669" s="750"/>
      <c r="C669" s="289"/>
      <c r="D669" s="425"/>
      <c r="E669" s="425"/>
      <c r="F669" s="426"/>
      <c r="G669" s="425"/>
      <c r="H669" s="425"/>
      <c r="I669" s="427"/>
      <c r="J669" s="756">
        <v>24</v>
      </c>
      <c r="K669" s="425">
        <v>0.15</v>
      </c>
      <c r="L669" s="425">
        <v>3.5665</v>
      </c>
      <c r="M669" s="425">
        <f t="shared" si="366"/>
        <v>85.596000000000004</v>
      </c>
      <c r="N669" s="426">
        <v>1</v>
      </c>
      <c r="O669" s="425">
        <f t="shared" si="363"/>
        <v>85.6</v>
      </c>
      <c r="P669" s="425">
        <f t="shared" si="364"/>
        <v>20.62</v>
      </c>
      <c r="Q669" s="427">
        <f t="shared" si="365"/>
        <v>106.22</v>
      </c>
    </row>
    <row r="670" spans="1:17" s="428" customFormat="1" ht="22.15" customHeight="1" x14ac:dyDescent="0.25">
      <c r="A670" s="424" t="s">
        <v>1264</v>
      </c>
      <c r="B670" s="750"/>
      <c r="C670" s="289"/>
      <c r="D670" s="425"/>
      <c r="E670" s="425"/>
      <c r="F670" s="426"/>
      <c r="G670" s="425"/>
      <c r="H670" s="425"/>
      <c r="I670" s="427"/>
      <c r="J670" s="756">
        <v>39.5</v>
      </c>
      <c r="K670" s="425">
        <v>0.25</v>
      </c>
      <c r="L670" s="425">
        <v>3.5665</v>
      </c>
      <c r="M670" s="425">
        <f t="shared" si="366"/>
        <v>140.87674999999999</v>
      </c>
      <c r="N670" s="426">
        <v>1</v>
      </c>
      <c r="O670" s="425">
        <f t="shared" si="363"/>
        <v>140.88</v>
      </c>
      <c r="P670" s="425">
        <f t="shared" si="364"/>
        <v>33.94</v>
      </c>
      <c r="Q670" s="427">
        <f t="shared" si="365"/>
        <v>174.82</v>
      </c>
    </row>
    <row r="671" spans="1:17" s="428" customFormat="1" ht="22.15" customHeight="1" x14ac:dyDescent="0.25">
      <c r="A671" s="424" t="s">
        <v>1264</v>
      </c>
      <c r="B671" s="750">
        <v>24</v>
      </c>
      <c r="C671" s="289">
        <v>0.15</v>
      </c>
      <c r="D671" s="425">
        <v>3.5665</v>
      </c>
      <c r="E671" s="425">
        <f t="shared" si="367"/>
        <v>85.596000000000004</v>
      </c>
      <c r="F671" s="426">
        <v>0.5</v>
      </c>
      <c r="G671" s="425">
        <f t="shared" si="347"/>
        <v>42.8</v>
      </c>
      <c r="H671" s="425">
        <f t="shared" si="361"/>
        <v>10.31</v>
      </c>
      <c r="I671" s="427">
        <f t="shared" si="362"/>
        <v>53.11</v>
      </c>
      <c r="J671" s="756"/>
      <c r="K671" s="425"/>
      <c r="L671" s="425"/>
      <c r="M671" s="425"/>
      <c r="N671" s="426"/>
      <c r="O671" s="425"/>
      <c r="P671" s="425"/>
      <c r="Q671" s="427"/>
    </row>
    <row r="672" spans="1:17" s="428" customFormat="1" ht="22.15" customHeight="1" x14ac:dyDescent="0.25">
      <c r="A672" s="424" t="s">
        <v>1264</v>
      </c>
      <c r="B672" s="750"/>
      <c r="C672" s="289"/>
      <c r="D672" s="425"/>
      <c r="E672" s="425"/>
      <c r="F672" s="426"/>
      <c r="G672" s="425"/>
      <c r="H672" s="425"/>
      <c r="I672" s="427"/>
      <c r="J672" s="756">
        <v>48</v>
      </c>
      <c r="K672" s="425">
        <v>0.3</v>
      </c>
      <c r="L672" s="425">
        <v>3.5665</v>
      </c>
      <c r="M672" s="425">
        <f t="shared" si="366"/>
        <v>171.19200000000001</v>
      </c>
      <c r="N672" s="426">
        <v>1</v>
      </c>
      <c r="O672" s="425">
        <f t="shared" si="363"/>
        <v>171.19</v>
      </c>
      <c r="P672" s="425">
        <f t="shared" si="364"/>
        <v>41.24</v>
      </c>
      <c r="Q672" s="427">
        <f t="shared" si="365"/>
        <v>212.43</v>
      </c>
    </row>
    <row r="673" spans="1:17" s="428" customFormat="1" ht="22.15" customHeight="1" x14ac:dyDescent="0.25">
      <c r="A673" s="424" t="s">
        <v>1264</v>
      </c>
      <c r="B673" s="750"/>
      <c r="C673" s="289"/>
      <c r="D673" s="425"/>
      <c r="E673" s="425"/>
      <c r="F673" s="426"/>
      <c r="G673" s="425"/>
      <c r="H673" s="425"/>
      <c r="I673" s="427"/>
      <c r="J673" s="756">
        <v>48</v>
      </c>
      <c r="K673" s="425">
        <v>0.3</v>
      </c>
      <c r="L673" s="425">
        <v>3.5665</v>
      </c>
      <c r="M673" s="425">
        <f t="shared" si="366"/>
        <v>171.19200000000001</v>
      </c>
      <c r="N673" s="426">
        <v>1</v>
      </c>
      <c r="O673" s="425">
        <f t="shared" si="363"/>
        <v>171.19</v>
      </c>
      <c r="P673" s="425">
        <f t="shared" si="364"/>
        <v>41.24</v>
      </c>
      <c r="Q673" s="427">
        <f t="shared" si="365"/>
        <v>212.43</v>
      </c>
    </row>
    <row r="674" spans="1:17" s="428" customFormat="1" ht="22.15" customHeight="1" x14ac:dyDescent="0.25">
      <c r="A674" s="424" t="s">
        <v>1264</v>
      </c>
      <c r="B674" s="750"/>
      <c r="C674" s="289"/>
      <c r="D674" s="425"/>
      <c r="E674" s="425"/>
      <c r="F674" s="426"/>
      <c r="G674" s="425"/>
      <c r="H674" s="425"/>
      <c r="I674" s="427"/>
      <c r="J674" s="756">
        <v>72</v>
      </c>
      <c r="K674" s="425">
        <v>0.45</v>
      </c>
      <c r="L674" s="425">
        <v>3.5665</v>
      </c>
      <c r="M674" s="425">
        <f t="shared" si="366"/>
        <v>256.78800000000001</v>
      </c>
      <c r="N674" s="426">
        <v>1</v>
      </c>
      <c r="O674" s="425">
        <f t="shared" si="363"/>
        <v>256.79000000000002</v>
      </c>
      <c r="P674" s="425">
        <f t="shared" si="364"/>
        <v>61.86</v>
      </c>
      <c r="Q674" s="427">
        <f t="shared" si="365"/>
        <v>318.65000000000003</v>
      </c>
    </row>
    <row r="675" spans="1:17" s="428" customFormat="1" ht="22.15" customHeight="1" x14ac:dyDescent="0.25">
      <c r="A675" s="424" t="s">
        <v>1264</v>
      </c>
      <c r="B675" s="750">
        <v>87.5</v>
      </c>
      <c r="C675" s="289">
        <v>0.55000000000000004</v>
      </c>
      <c r="D675" s="425">
        <v>3.5665</v>
      </c>
      <c r="E675" s="425">
        <f t="shared" si="367"/>
        <v>312.06875000000002</v>
      </c>
      <c r="F675" s="426">
        <v>0.5</v>
      </c>
      <c r="G675" s="425">
        <f t="shared" si="347"/>
        <v>156.03</v>
      </c>
      <c r="H675" s="425">
        <f t="shared" si="361"/>
        <v>37.590000000000003</v>
      </c>
      <c r="I675" s="427">
        <f t="shared" si="362"/>
        <v>193.62</v>
      </c>
      <c r="J675" s="756">
        <v>128.5</v>
      </c>
      <c r="K675" s="425">
        <v>0.81</v>
      </c>
      <c r="L675" s="425">
        <v>3.5665</v>
      </c>
      <c r="M675" s="425">
        <f t="shared" si="366"/>
        <v>458.29525000000001</v>
      </c>
      <c r="N675" s="426">
        <v>1</v>
      </c>
      <c r="O675" s="425">
        <f t="shared" si="363"/>
        <v>458.3</v>
      </c>
      <c r="P675" s="425">
        <f t="shared" si="364"/>
        <v>110.4</v>
      </c>
      <c r="Q675" s="427">
        <f t="shared" si="365"/>
        <v>568.70000000000005</v>
      </c>
    </row>
    <row r="676" spans="1:17" s="428" customFormat="1" ht="22.15" customHeight="1" x14ac:dyDescent="0.25">
      <c r="A676" s="424" t="s">
        <v>1264</v>
      </c>
      <c r="B676" s="750"/>
      <c r="C676" s="289"/>
      <c r="D676" s="425"/>
      <c r="E676" s="425"/>
      <c r="F676" s="426"/>
      <c r="G676" s="425"/>
      <c r="H676" s="425"/>
      <c r="I676" s="427"/>
      <c r="J676" s="756">
        <v>9.5</v>
      </c>
      <c r="K676" s="425">
        <v>0.06</v>
      </c>
      <c r="L676" s="425">
        <v>3.5665</v>
      </c>
      <c r="M676" s="425">
        <f t="shared" si="366"/>
        <v>33.881749999999997</v>
      </c>
      <c r="N676" s="426">
        <v>1</v>
      </c>
      <c r="O676" s="425">
        <f t="shared" si="363"/>
        <v>33.880000000000003</v>
      </c>
      <c r="P676" s="425">
        <f t="shared" si="364"/>
        <v>8.16</v>
      </c>
      <c r="Q676" s="427">
        <f t="shared" si="365"/>
        <v>42.040000000000006</v>
      </c>
    </row>
    <row r="677" spans="1:17" s="428" customFormat="1" ht="22.15" customHeight="1" x14ac:dyDescent="0.25">
      <c r="A677" s="424" t="s">
        <v>1264</v>
      </c>
      <c r="B677" s="750">
        <v>24</v>
      </c>
      <c r="C677" s="289">
        <v>0.15</v>
      </c>
      <c r="D677" s="425">
        <v>3.5670000000000002</v>
      </c>
      <c r="E677" s="425">
        <f t="shared" si="367"/>
        <v>85.608000000000004</v>
      </c>
      <c r="F677" s="426">
        <v>0.5</v>
      </c>
      <c r="G677" s="425">
        <f t="shared" si="347"/>
        <v>42.8</v>
      </c>
      <c r="H677" s="425">
        <f t="shared" si="361"/>
        <v>10.31</v>
      </c>
      <c r="I677" s="427">
        <f t="shared" si="362"/>
        <v>53.11</v>
      </c>
      <c r="J677" s="756">
        <v>24</v>
      </c>
      <c r="K677" s="425">
        <v>0.15</v>
      </c>
      <c r="L677" s="425">
        <v>3.5670000000000002</v>
      </c>
      <c r="M677" s="425">
        <f t="shared" si="366"/>
        <v>85.608000000000004</v>
      </c>
      <c r="N677" s="426">
        <v>1</v>
      </c>
      <c r="O677" s="425">
        <f t="shared" si="363"/>
        <v>85.61</v>
      </c>
      <c r="P677" s="425">
        <f t="shared" si="364"/>
        <v>20.62</v>
      </c>
      <c r="Q677" s="427">
        <f t="shared" si="365"/>
        <v>106.23</v>
      </c>
    </row>
    <row r="678" spans="1:17" s="428" customFormat="1" ht="22.15" customHeight="1" x14ac:dyDescent="0.25">
      <c r="A678" s="424" t="s">
        <v>1250</v>
      </c>
      <c r="B678" s="750">
        <v>15.5</v>
      </c>
      <c r="C678" s="289">
        <v>0.1</v>
      </c>
      <c r="D678" s="425">
        <v>5.1969000000000003</v>
      </c>
      <c r="E678" s="425">
        <f t="shared" si="367"/>
        <v>80.551950000000005</v>
      </c>
      <c r="F678" s="426">
        <v>0.5</v>
      </c>
      <c r="G678" s="425">
        <f t="shared" si="347"/>
        <v>40.28</v>
      </c>
      <c r="H678" s="425">
        <f t="shared" si="361"/>
        <v>9.6999999999999993</v>
      </c>
      <c r="I678" s="427">
        <f t="shared" si="362"/>
        <v>49.980000000000004</v>
      </c>
      <c r="J678" s="756">
        <v>32.5</v>
      </c>
      <c r="K678" s="425">
        <v>0.2</v>
      </c>
      <c r="L678" s="425">
        <v>5.1969000000000003</v>
      </c>
      <c r="M678" s="425">
        <f t="shared" si="366"/>
        <v>168.89925000000002</v>
      </c>
      <c r="N678" s="426">
        <v>1</v>
      </c>
      <c r="O678" s="425">
        <f t="shared" si="363"/>
        <v>168.9</v>
      </c>
      <c r="P678" s="425">
        <f t="shared" si="364"/>
        <v>40.69</v>
      </c>
      <c r="Q678" s="427">
        <f t="shared" si="365"/>
        <v>209.59</v>
      </c>
    </row>
    <row r="679" spans="1:17" s="428" customFormat="1" ht="22.15" customHeight="1" x14ac:dyDescent="0.25">
      <c r="A679" s="424" t="s">
        <v>1279</v>
      </c>
      <c r="B679" s="750"/>
      <c r="C679" s="289"/>
      <c r="D679" s="425"/>
      <c r="E679" s="425"/>
      <c r="F679" s="426"/>
      <c r="G679" s="425"/>
      <c r="H679" s="425"/>
      <c r="I679" s="427"/>
      <c r="J679" s="756">
        <v>16</v>
      </c>
      <c r="K679" s="425">
        <v>0.1</v>
      </c>
      <c r="L679" s="425">
        <v>4.0789</v>
      </c>
      <c r="M679" s="425">
        <f t="shared" si="366"/>
        <v>65.2624</v>
      </c>
      <c r="N679" s="426">
        <v>1</v>
      </c>
      <c r="O679" s="425">
        <f t="shared" si="363"/>
        <v>65.260000000000005</v>
      </c>
      <c r="P679" s="425">
        <f t="shared" si="364"/>
        <v>15.72</v>
      </c>
      <c r="Q679" s="427">
        <f t="shared" si="365"/>
        <v>80.98</v>
      </c>
    </row>
    <row r="680" spans="1:17" s="428" customFormat="1" ht="22.15" customHeight="1" x14ac:dyDescent="0.25">
      <c r="A680" s="424" t="s">
        <v>1250</v>
      </c>
      <c r="B680" s="750">
        <v>24</v>
      </c>
      <c r="C680" s="289">
        <v>0.15</v>
      </c>
      <c r="D680" s="425">
        <v>4.0880000000000001</v>
      </c>
      <c r="E680" s="425">
        <f t="shared" si="367"/>
        <v>98.111999999999995</v>
      </c>
      <c r="F680" s="426">
        <v>0.5</v>
      </c>
      <c r="G680" s="425">
        <f t="shared" si="347"/>
        <v>49.06</v>
      </c>
      <c r="H680" s="425">
        <f t="shared" si="361"/>
        <v>11.82</v>
      </c>
      <c r="I680" s="427">
        <f t="shared" si="362"/>
        <v>60.88</v>
      </c>
      <c r="J680" s="756"/>
      <c r="K680" s="425"/>
      <c r="L680" s="425"/>
      <c r="M680" s="425"/>
      <c r="N680" s="426"/>
      <c r="O680" s="425"/>
      <c r="P680" s="425"/>
      <c r="Q680" s="427"/>
    </row>
    <row r="681" spans="1:17" s="428" customFormat="1" ht="22.15" customHeight="1" x14ac:dyDescent="0.25">
      <c r="A681" s="424" t="s">
        <v>1250</v>
      </c>
      <c r="B681" s="750">
        <v>25</v>
      </c>
      <c r="C681" s="289">
        <v>0.16</v>
      </c>
      <c r="D681" s="425">
        <v>5.1969000000000003</v>
      </c>
      <c r="E681" s="425">
        <f t="shared" si="367"/>
        <v>129.92250000000001</v>
      </c>
      <c r="F681" s="426">
        <v>0.5</v>
      </c>
      <c r="G681" s="425">
        <f t="shared" si="347"/>
        <v>64.959999999999994</v>
      </c>
      <c r="H681" s="425">
        <f t="shared" si="361"/>
        <v>15.65</v>
      </c>
      <c r="I681" s="427">
        <f t="shared" si="362"/>
        <v>80.61</v>
      </c>
      <c r="J681" s="756">
        <v>47.5</v>
      </c>
      <c r="K681" s="425">
        <v>0.3</v>
      </c>
      <c r="L681" s="425">
        <v>5.1969000000000003</v>
      </c>
      <c r="M681" s="425">
        <f t="shared" si="366"/>
        <v>246.85275000000001</v>
      </c>
      <c r="N681" s="426">
        <v>1</v>
      </c>
      <c r="O681" s="425">
        <f t="shared" si="363"/>
        <v>246.85</v>
      </c>
      <c r="P681" s="425">
        <f t="shared" si="364"/>
        <v>59.47</v>
      </c>
      <c r="Q681" s="427">
        <f t="shared" si="365"/>
        <v>306.32</v>
      </c>
    </row>
    <row r="682" spans="1:17" s="428" customFormat="1" ht="22.15" customHeight="1" x14ac:dyDescent="0.25">
      <c r="A682" s="424" t="s">
        <v>1250</v>
      </c>
      <c r="B682" s="750"/>
      <c r="C682" s="289"/>
      <c r="D682" s="425"/>
      <c r="E682" s="425"/>
      <c r="F682" s="426"/>
      <c r="G682" s="425"/>
      <c r="H682" s="425"/>
      <c r="I682" s="427"/>
      <c r="J682" s="756">
        <v>96</v>
      </c>
      <c r="K682" s="425">
        <v>0.6</v>
      </c>
      <c r="L682" s="425">
        <v>5.1969000000000003</v>
      </c>
      <c r="M682" s="425">
        <f t="shared" si="366"/>
        <v>498.90240000000006</v>
      </c>
      <c r="N682" s="426">
        <v>1</v>
      </c>
      <c r="O682" s="425">
        <f t="shared" si="363"/>
        <v>498.9</v>
      </c>
      <c r="P682" s="425">
        <f t="shared" si="364"/>
        <v>120.19</v>
      </c>
      <c r="Q682" s="427">
        <f t="shared" si="365"/>
        <v>619.08999999999992</v>
      </c>
    </row>
    <row r="683" spans="1:17" s="428" customFormat="1" ht="22.15" customHeight="1" x14ac:dyDescent="0.25">
      <c r="A683" s="424" t="s">
        <v>1250</v>
      </c>
      <c r="B683" s="750">
        <v>24</v>
      </c>
      <c r="C683" s="289">
        <v>0.15</v>
      </c>
      <c r="D683" s="425">
        <v>5.1969000000000003</v>
      </c>
      <c r="E683" s="425">
        <f t="shared" si="367"/>
        <v>124.72560000000001</v>
      </c>
      <c r="F683" s="426">
        <v>0.5</v>
      </c>
      <c r="G683" s="425">
        <f t="shared" si="347"/>
        <v>62.36</v>
      </c>
      <c r="H683" s="425">
        <f t="shared" si="361"/>
        <v>15.02</v>
      </c>
      <c r="I683" s="427">
        <f t="shared" si="362"/>
        <v>77.38</v>
      </c>
      <c r="J683" s="756">
        <v>7</v>
      </c>
      <c r="K683" s="425">
        <v>0.04</v>
      </c>
      <c r="L683" s="425">
        <v>5.1969000000000003</v>
      </c>
      <c r="M683" s="425">
        <f t="shared" si="366"/>
        <v>36.378300000000003</v>
      </c>
      <c r="N683" s="426">
        <v>1</v>
      </c>
      <c r="O683" s="425">
        <f t="shared" si="363"/>
        <v>36.380000000000003</v>
      </c>
      <c r="P683" s="425">
        <f t="shared" si="364"/>
        <v>8.76</v>
      </c>
      <c r="Q683" s="427">
        <f t="shared" si="365"/>
        <v>45.14</v>
      </c>
    </row>
    <row r="684" spans="1:17" s="428" customFormat="1" ht="22.15" customHeight="1" x14ac:dyDescent="0.25">
      <c r="A684" s="424" t="s">
        <v>1250</v>
      </c>
      <c r="B684" s="750">
        <v>24</v>
      </c>
      <c r="C684" s="289">
        <v>0.15</v>
      </c>
      <c r="D684" s="425">
        <v>5.1969000000000003</v>
      </c>
      <c r="E684" s="425">
        <f t="shared" si="367"/>
        <v>124.72560000000001</v>
      </c>
      <c r="F684" s="426">
        <v>0.5</v>
      </c>
      <c r="G684" s="425">
        <f t="shared" si="347"/>
        <v>62.36</v>
      </c>
      <c r="H684" s="425">
        <f t="shared" si="361"/>
        <v>15.02</v>
      </c>
      <c r="I684" s="427">
        <f t="shared" si="362"/>
        <v>77.38</v>
      </c>
      <c r="J684" s="756">
        <v>39.5</v>
      </c>
      <c r="K684" s="425">
        <v>0.25</v>
      </c>
      <c r="L684" s="425">
        <v>5.1969000000000003</v>
      </c>
      <c r="M684" s="425">
        <f t="shared" si="366"/>
        <v>205.27755000000002</v>
      </c>
      <c r="N684" s="426">
        <v>1</v>
      </c>
      <c r="O684" s="425">
        <f t="shared" si="363"/>
        <v>205.28</v>
      </c>
      <c r="P684" s="425">
        <f t="shared" si="364"/>
        <v>49.45</v>
      </c>
      <c r="Q684" s="427">
        <f t="shared" si="365"/>
        <v>254.73000000000002</v>
      </c>
    </row>
    <row r="685" spans="1:17" s="428" customFormat="1" ht="22.15" customHeight="1" x14ac:dyDescent="0.25">
      <c r="A685" s="424" t="s">
        <v>1250</v>
      </c>
      <c r="B685" s="750">
        <v>24</v>
      </c>
      <c r="C685" s="289">
        <v>0.15</v>
      </c>
      <c r="D685" s="425">
        <v>5.1969000000000003</v>
      </c>
      <c r="E685" s="425">
        <f t="shared" si="367"/>
        <v>124.72560000000001</v>
      </c>
      <c r="F685" s="426">
        <v>0.5</v>
      </c>
      <c r="G685" s="425">
        <f t="shared" si="347"/>
        <v>62.36</v>
      </c>
      <c r="H685" s="425">
        <f t="shared" si="361"/>
        <v>15.02</v>
      </c>
      <c r="I685" s="427">
        <f t="shared" si="362"/>
        <v>77.38</v>
      </c>
      <c r="J685" s="756">
        <v>24</v>
      </c>
      <c r="K685" s="425">
        <v>0.15</v>
      </c>
      <c r="L685" s="425">
        <v>5.1969000000000003</v>
      </c>
      <c r="M685" s="425">
        <f t="shared" si="366"/>
        <v>124.72560000000001</v>
      </c>
      <c r="N685" s="426">
        <v>1</v>
      </c>
      <c r="O685" s="425">
        <f t="shared" si="363"/>
        <v>124.73</v>
      </c>
      <c r="P685" s="425">
        <f t="shared" si="364"/>
        <v>30.05</v>
      </c>
      <c r="Q685" s="427">
        <f t="shared" si="365"/>
        <v>154.78</v>
      </c>
    </row>
    <row r="686" spans="1:17" s="428" customFormat="1" ht="22.15" customHeight="1" x14ac:dyDescent="0.25">
      <c r="A686" s="424" t="s">
        <v>1250</v>
      </c>
      <c r="B686" s="750"/>
      <c r="C686" s="289"/>
      <c r="D686" s="425"/>
      <c r="E686" s="425"/>
      <c r="F686" s="426"/>
      <c r="G686" s="425"/>
      <c r="H686" s="425"/>
      <c r="I686" s="427"/>
      <c r="J686" s="756">
        <v>102.5</v>
      </c>
      <c r="K686" s="425">
        <v>0.64</v>
      </c>
      <c r="L686" s="425">
        <v>5.1969000000000003</v>
      </c>
      <c r="M686" s="425">
        <f t="shared" si="366"/>
        <v>532.68225000000007</v>
      </c>
      <c r="N686" s="426">
        <v>1</v>
      </c>
      <c r="O686" s="425">
        <f t="shared" si="363"/>
        <v>532.67999999999995</v>
      </c>
      <c r="P686" s="425">
        <f t="shared" si="364"/>
        <v>128.32</v>
      </c>
      <c r="Q686" s="427">
        <f t="shared" si="365"/>
        <v>661</v>
      </c>
    </row>
    <row r="687" spans="1:17" s="428" customFormat="1" ht="22.15" customHeight="1" x14ac:dyDescent="0.25">
      <c r="A687" s="424" t="s">
        <v>1264</v>
      </c>
      <c r="B687" s="750">
        <v>16</v>
      </c>
      <c r="C687" s="289">
        <f t="shared" ref="C687" si="368">B687/159</f>
        <v>0.10062893081761007</v>
      </c>
      <c r="D687" s="425">
        <v>742</v>
      </c>
      <c r="E687" s="425">
        <f>B687*D687/159</f>
        <v>74.666666666666671</v>
      </c>
      <c r="F687" s="426">
        <v>0.5</v>
      </c>
      <c r="G687" s="425">
        <f t="shared" si="347"/>
        <v>37.33</v>
      </c>
      <c r="H687" s="425">
        <f t="shared" si="361"/>
        <v>8.99</v>
      </c>
      <c r="I687" s="427">
        <f t="shared" si="362"/>
        <v>46.32</v>
      </c>
      <c r="J687" s="756">
        <v>56</v>
      </c>
      <c r="K687" s="425">
        <f>J687/159</f>
        <v>0.3522012578616352</v>
      </c>
      <c r="L687" s="425">
        <v>742</v>
      </c>
      <c r="M687" s="425">
        <f>J687*L687/159</f>
        <v>261.33333333333331</v>
      </c>
      <c r="N687" s="426">
        <v>1</v>
      </c>
      <c r="O687" s="425">
        <f t="shared" si="363"/>
        <v>261.33</v>
      </c>
      <c r="P687" s="425">
        <f t="shared" si="364"/>
        <v>62.95</v>
      </c>
      <c r="Q687" s="427">
        <f t="shared" si="365"/>
        <v>324.27999999999997</v>
      </c>
    </row>
    <row r="688" spans="1:17" s="428" customFormat="1" ht="22.15" customHeight="1" x14ac:dyDescent="0.25">
      <c r="A688" s="416" t="s">
        <v>1281</v>
      </c>
      <c r="B688" s="748">
        <f>B689+B695+B712+B715</f>
        <v>557.5</v>
      </c>
      <c r="C688" s="744">
        <f>C689+C695+C712+C715</f>
        <v>3.5047169811320753</v>
      </c>
      <c r="D688" s="417"/>
      <c r="E688" s="417">
        <f>E689+E695+E712+E715</f>
        <v>3296.2008616352196</v>
      </c>
      <c r="F688" s="431"/>
      <c r="G688" s="417">
        <f>G689+G695+G712+G715</f>
        <v>1648.11</v>
      </c>
      <c r="H688" s="417">
        <f>H689+H695+H712+H715</f>
        <v>397.02000000000004</v>
      </c>
      <c r="I688" s="418">
        <f>I689+I695+I712+I715</f>
        <v>2045.13</v>
      </c>
      <c r="J688" s="754">
        <f>J689+J695+J712+J715</f>
        <v>1864</v>
      </c>
      <c r="K688" s="417">
        <f>K689+K695+K712+K715</f>
        <v>11.7062893081761</v>
      </c>
      <c r="L688" s="417"/>
      <c r="M688" s="417">
        <f>M689+M695+M712+M715</f>
        <v>11908.771206918238</v>
      </c>
      <c r="N688" s="431"/>
      <c r="O688" s="417">
        <f>O689+O695+O712+O715</f>
        <v>11908.76</v>
      </c>
      <c r="P688" s="417">
        <f>P689+P695+P712+P715</f>
        <v>2868.82</v>
      </c>
      <c r="Q688" s="418">
        <f>Q689+Q695+Q712+Q715</f>
        <v>14777.58</v>
      </c>
    </row>
    <row r="689" spans="1:17" s="428" customFormat="1" ht="22.15" customHeight="1" x14ac:dyDescent="0.25">
      <c r="A689" s="430" t="s">
        <v>11</v>
      </c>
      <c r="B689" s="751">
        <f>SUM(B690:B694)</f>
        <v>80</v>
      </c>
      <c r="C689" s="746">
        <f>SUM(C690:C694)</f>
        <v>0.50314465408805031</v>
      </c>
      <c r="D689" s="421"/>
      <c r="E689" s="421">
        <f>SUM(E690:E694)</f>
        <v>777.35849056603786</v>
      </c>
      <c r="F689" s="432"/>
      <c r="G689" s="421">
        <f>SUM(G690:G694)</f>
        <v>388.68</v>
      </c>
      <c r="H689" s="421">
        <f>SUM(H690:H694)</f>
        <v>93.63000000000001</v>
      </c>
      <c r="I689" s="429">
        <f>SUM(I690:I694)</f>
        <v>482.31000000000006</v>
      </c>
      <c r="J689" s="757">
        <f>SUM(J690:J694)</f>
        <v>330.5</v>
      </c>
      <c r="K689" s="421">
        <f>SUM(K690:K694)</f>
        <v>2.0786163522012582</v>
      </c>
      <c r="L689" s="421"/>
      <c r="M689" s="421">
        <f>SUM(M690:M694)</f>
        <v>3296.2735849056603</v>
      </c>
      <c r="N689" s="432"/>
      <c r="O689" s="421">
        <f>SUM(O690:O694)</f>
        <v>3296.28</v>
      </c>
      <c r="P689" s="421">
        <f>SUM(P690:P694)</f>
        <v>794.07</v>
      </c>
      <c r="Q689" s="429">
        <f>SUM(Q690:Q694)</f>
        <v>4090.35</v>
      </c>
    </row>
    <row r="690" spans="1:17" s="428" customFormat="1" ht="22.15" customHeight="1" x14ac:dyDescent="0.25">
      <c r="A690" s="424" t="s">
        <v>1275</v>
      </c>
      <c r="B690" s="750">
        <v>32</v>
      </c>
      <c r="C690" s="289">
        <f t="shared" ref="C690:C693" si="369">B690/159</f>
        <v>0.20125786163522014</v>
      </c>
      <c r="D690" s="425">
        <v>1545</v>
      </c>
      <c r="E690" s="425">
        <f>B690*D690/159</f>
        <v>310.94339622641508</v>
      </c>
      <c r="F690" s="426">
        <v>0.5</v>
      </c>
      <c r="G690" s="425">
        <f t="shared" ref="G690:G725" si="370">ROUND(E690*F690,2)</f>
        <v>155.47</v>
      </c>
      <c r="H690" s="425">
        <f>ROUND(G690*0.2409,2)</f>
        <v>37.450000000000003</v>
      </c>
      <c r="I690" s="427">
        <f>G690+H690</f>
        <v>192.92000000000002</v>
      </c>
      <c r="J690" s="756">
        <v>71</v>
      </c>
      <c r="K690" s="425">
        <f t="shared" ref="K690:K694" si="371">J690/159</f>
        <v>0.44654088050314467</v>
      </c>
      <c r="L690" s="425">
        <v>1545</v>
      </c>
      <c r="M690" s="425">
        <f>J690*L690/159</f>
        <v>689.90566037735846</v>
      </c>
      <c r="N690" s="426">
        <v>1</v>
      </c>
      <c r="O690" s="425">
        <f t="shared" ref="O690:O694" si="372">ROUND(M690*N690,2)</f>
        <v>689.91</v>
      </c>
      <c r="P690" s="425">
        <f>ROUND(O690*0.2409,2)</f>
        <v>166.2</v>
      </c>
      <c r="Q690" s="427">
        <f>O690+P690</f>
        <v>856.1099999999999</v>
      </c>
    </row>
    <row r="691" spans="1:17" s="428" customFormat="1" ht="22.15" customHeight="1" x14ac:dyDescent="0.25">
      <c r="A691" s="424" t="s">
        <v>1275</v>
      </c>
      <c r="B691" s="750">
        <v>24</v>
      </c>
      <c r="C691" s="289">
        <f t="shared" si="369"/>
        <v>0.15094339622641509</v>
      </c>
      <c r="D691" s="425">
        <v>1545</v>
      </c>
      <c r="E691" s="425">
        <f t="shared" ref="E691:E693" si="373">B691*D691/159</f>
        <v>233.20754716981133</v>
      </c>
      <c r="F691" s="426">
        <v>0.5</v>
      </c>
      <c r="G691" s="425">
        <f t="shared" si="370"/>
        <v>116.6</v>
      </c>
      <c r="H691" s="425">
        <f>ROUND(G691*0.2409,2)</f>
        <v>28.09</v>
      </c>
      <c r="I691" s="427">
        <f>G691+H691</f>
        <v>144.69</v>
      </c>
      <c r="J691" s="756">
        <v>89.25</v>
      </c>
      <c r="K691" s="425">
        <f t="shared" si="371"/>
        <v>0.56132075471698117</v>
      </c>
      <c r="L691" s="425">
        <v>1545</v>
      </c>
      <c r="M691" s="425">
        <f t="shared" ref="M691:M694" si="374">J691*L691/159</f>
        <v>867.2405660377359</v>
      </c>
      <c r="N691" s="426">
        <v>1</v>
      </c>
      <c r="O691" s="425">
        <f t="shared" si="372"/>
        <v>867.24</v>
      </c>
      <c r="P691" s="425">
        <f>ROUND(O691*0.2409,2)</f>
        <v>208.92</v>
      </c>
      <c r="Q691" s="427">
        <f>O691+P691</f>
        <v>1076.1600000000001</v>
      </c>
    </row>
    <row r="692" spans="1:17" s="428" customFormat="1" ht="22.15" customHeight="1" x14ac:dyDescent="0.25">
      <c r="A692" s="424" t="s">
        <v>1275</v>
      </c>
      <c r="B692" s="750">
        <v>16</v>
      </c>
      <c r="C692" s="289">
        <f t="shared" si="369"/>
        <v>0.10062893081761007</v>
      </c>
      <c r="D692" s="425">
        <v>1545</v>
      </c>
      <c r="E692" s="425">
        <f t="shared" si="373"/>
        <v>155.47169811320754</v>
      </c>
      <c r="F692" s="426">
        <v>0.5</v>
      </c>
      <c r="G692" s="425">
        <f t="shared" si="370"/>
        <v>77.739999999999995</v>
      </c>
      <c r="H692" s="425">
        <f>ROUND(G692*0.2409,2)</f>
        <v>18.73</v>
      </c>
      <c r="I692" s="427">
        <f>G692+H692</f>
        <v>96.47</v>
      </c>
      <c r="J692" s="756">
        <v>59.5</v>
      </c>
      <c r="K692" s="425">
        <f t="shared" si="371"/>
        <v>0.37421383647798739</v>
      </c>
      <c r="L692" s="425">
        <v>1545</v>
      </c>
      <c r="M692" s="425">
        <f t="shared" si="374"/>
        <v>578.16037735849056</v>
      </c>
      <c r="N692" s="426">
        <v>1</v>
      </c>
      <c r="O692" s="425">
        <f t="shared" si="372"/>
        <v>578.16</v>
      </c>
      <c r="P692" s="425">
        <f>ROUND(O692*0.2409,2)</f>
        <v>139.28</v>
      </c>
      <c r="Q692" s="427">
        <f>O692+P692</f>
        <v>717.43999999999994</v>
      </c>
    </row>
    <row r="693" spans="1:17" s="428" customFormat="1" ht="22.15" customHeight="1" x14ac:dyDescent="0.25">
      <c r="A693" s="424" t="s">
        <v>1275</v>
      </c>
      <c r="B693" s="750">
        <v>8</v>
      </c>
      <c r="C693" s="289">
        <f t="shared" si="369"/>
        <v>5.0314465408805034E-2</v>
      </c>
      <c r="D693" s="425">
        <v>1545</v>
      </c>
      <c r="E693" s="425">
        <f t="shared" si="373"/>
        <v>77.735849056603769</v>
      </c>
      <c r="F693" s="426">
        <v>0.5</v>
      </c>
      <c r="G693" s="425">
        <f t="shared" si="370"/>
        <v>38.869999999999997</v>
      </c>
      <c r="H693" s="425">
        <f>ROUND(G693*0.2409,2)</f>
        <v>9.36</v>
      </c>
      <c r="I693" s="427">
        <f>G693+H693</f>
        <v>48.23</v>
      </c>
      <c r="J693" s="756">
        <v>23.75</v>
      </c>
      <c r="K693" s="425">
        <f t="shared" si="371"/>
        <v>0.14937106918238993</v>
      </c>
      <c r="L693" s="425">
        <v>1545</v>
      </c>
      <c r="M693" s="425">
        <f t="shared" si="374"/>
        <v>230.77830188679246</v>
      </c>
      <c r="N693" s="426">
        <v>1</v>
      </c>
      <c r="O693" s="425">
        <f t="shared" si="372"/>
        <v>230.78</v>
      </c>
      <c r="P693" s="425">
        <f>ROUND(O693*0.2409,2)</f>
        <v>55.59</v>
      </c>
      <c r="Q693" s="427">
        <f>O693+P693</f>
        <v>286.37</v>
      </c>
    </row>
    <row r="694" spans="1:17" s="428" customFormat="1" ht="22.15" customHeight="1" x14ac:dyDescent="0.25">
      <c r="A694" s="424" t="s">
        <v>201</v>
      </c>
      <c r="B694" s="750"/>
      <c r="C694" s="289"/>
      <c r="D694" s="425"/>
      <c r="E694" s="425"/>
      <c r="F694" s="426"/>
      <c r="G694" s="425"/>
      <c r="H694" s="425"/>
      <c r="I694" s="427"/>
      <c r="J694" s="756">
        <v>87</v>
      </c>
      <c r="K694" s="425">
        <f t="shared" si="371"/>
        <v>0.54716981132075471</v>
      </c>
      <c r="L694" s="425">
        <v>1700</v>
      </c>
      <c r="M694" s="425">
        <f t="shared" si="374"/>
        <v>930.18867924528297</v>
      </c>
      <c r="N694" s="426">
        <v>1</v>
      </c>
      <c r="O694" s="425">
        <f t="shared" si="372"/>
        <v>930.19</v>
      </c>
      <c r="P694" s="425">
        <f>ROUND(O694*0.2409,2)</f>
        <v>224.08</v>
      </c>
      <c r="Q694" s="427">
        <f>O694+P694</f>
        <v>1154.27</v>
      </c>
    </row>
    <row r="695" spans="1:17" s="428" customFormat="1" ht="22.15" customHeight="1" x14ac:dyDescent="0.25">
      <c r="A695" s="430" t="s">
        <v>9</v>
      </c>
      <c r="B695" s="751">
        <f>SUM(B696:B711)</f>
        <v>222.5</v>
      </c>
      <c r="C695" s="746">
        <f>SUM(C696:C711)</f>
        <v>1.4003144654088051</v>
      </c>
      <c r="D695" s="421"/>
      <c r="E695" s="421">
        <f>SUM(E696:E711)</f>
        <v>1532.3234037735847</v>
      </c>
      <c r="F695" s="432"/>
      <c r="G695" s="421">
        <f>SUM(G696:G711)</f>
        <v>766.16</v>
      </c>
      <c r="H695" s="421">
        <f>SUM(H696:H711)</f>
        <v>184.55</v>
      </c>
      <c r="I695" s="429">
        <f>SUM(I696:I711)</f>
        <v>950.71</v>
      </c>
      <c r="J695" s="757">
        <f>SUM(J696:J711)</f>
        <v>880.5</v>
      </c>
      <c r="K695" s="421">
        <f>SUM(K696:K711)</f>
        <v>5.5292452830188674</v>
      </c>
      <c r="L695" s="421"/>
      <c r="M695" s="421">
        <f>SUM(M696:M711)</f>
        <v>5950.6173311320745</v>
      </c>
      <c r="N695" s="432"/>
      <c r="O695" s="421">
        <f>SUM(O696:O711)</f>
        <v>5950.62</v>
      </c>
      <c r="P695" s="421">
        <f>SUM(P696:P711)</f>
        <v>1433.5</v>
      </c>
      <c r="Q695" s="429">
        <f>SUM(Q696:Q711)</f>
        <v>7384.1200000000008</v>
      </c>
    </row>
    <row r="696" spans="1:17" s="428" customFormat="1" ht="22.15" customHeight="1" x14ac:dyDescent="0.25">
      <c r="A696" s="424" t="s">
        <v>1217</v>
      </c>
      <c r="B696" s="750"/>
      <c r="C696" s="289"/>
      <c r="D696" s="425"/>
      <c r="E696" s="425"/>
      <c r="F696" s="426"/>
      <c r="G696" s="425"/>
      <c r="H696" s="425"/>
      <c r="I696" s="427"/>
      <c r="J696" s="756">
        <v>15.5</v>
      </c>
      <c r="K696" s="425">
        <v>0.1</v>
      </c>
      <c r="L696" s="425">
        <v>6.1139999999999999</v>
      </c>
      <c r="M696" s="425">
        <f>J696*L696</f>
        <v>94.766999999999996</v>
      </c>
      <c r="N696" s="426">
        <v>1</v>
      </c>
      <c r="O696" s="425">
        <f t="shared" ref="O696:O711" si="375">ROUND(M696*N696,2)</f>
        <v>94.77</v>
      </c>
      <c r="P696" s="425">
        <f t="shared" ref="P696:P711" si="376">ROUND(O696*0.2409,2)</f>
        <v>22.83</v>
      </c>
      <c r="Q696" s="427">
        <f t="shared" ref="Q696:Q711" si="377">O696+P696</f>
        <v>117.6</v>
      </c>
    </row>
    <row r="697" spans="1:17" s="428" customFormat="1" ht="22.15" customHeight="1" x14ac:dyDescent="0.25">
      <c r="A697" s="424" t="s">
        <v>692</v>
      </c>
      <c r="B697" s="750"/>
      <c r="C697" s="289"/>
      <c r="D697" s="425"/>
      <c r="E697" s="425"/>
      <c r="F697" s="426"/>
      <c r="G697" s="425"/>
      <c r="H697" s="425"/>
      <c r="I697" s="427"/>
      <c r="J697" s="756">
        <v>72</v>
      </c>
      <c r="K697" s="425">
        <v>0.45</v>
      </c>
      <c r="L697" s="425">
        <v>6.1139999999999999</v>
      </c>
      <c r="M697" s="425">
        <f t="shared" ref="M697:M708" si="378">J697*L697</f>
        <v>440.20799999999997</v>
      </c>
      <c r="N697" s="426">
        <v>1</v>
      </c>
      <c r="O697" s="425">
        <f t="shared" si="375"/>
        <v>440.21</v>
      </c>
      <c r="P697" s="425">
        <f t="shared" si="376"/>
        <v>106.05</v>
      </c>
      <c r="Q697" s="427">
        <f t="shared" si="377"/>
        <v>546.26</v>
      </c>
    </row>
    <row r="698" spans="1:17" s="428" customFormat="1" ht="22.15" customHeight="1" x14ac:dyDescent="0.25">
      <c r="A698" s="424" t="s">
        <v>692</v>
      </c>
      <c r="B698" s="750">
        <v>39.5</v>
      </c>
      <c r="C698" s="289">
        <v>0.25</v>
      </c>
      <c r="D698" s="425">
        <v>6.1139999999999999</v>
      </c>
      <c r="E698" s="425">
        <f t="shared" ref="E698:E705" si="379">B698*D698</f>
        <v>241.50299999999999</v>
      </c>
      <c r="F698" s="426">
        <v>0.5</v>
      </c>
      <c r="G698" s="425">
        <f t="shared" si="370"/>
        <v>120.75</v>
      </c>
      <c r="H698" s="425">
        <f t="shared" ref="H698:H711" si="380">ROUND(G698*0.2409,2)</f>
        <v>29.09</v>
      </c>
      <c r="I698" s="427">
        <f t="shared" ref="I698:I711" si="381">G698+H698</f>
        <v>149.84</v>
      </c>
      <c r="J698" s="756">
        <v>120.5</v>
      </c>
      <c r="K698" s="425">
        <v>0.76</v>
      </c>
      <c r="L698" s="425">
        <v>6.1139999999999999</v>
      </c>
      <c r="M698" s="425">
        <f t="shared" si="378"/>
        <v>736.73699999999997</v>
      </c>
      <c r="N698" s="426">
        <v>1</v>
      </c>
      <c r="O698" s="425">
        <f t="shared" si="375"/>
        <v>736.74</v>
      </c>
      <c r="P698" s="425">
        <f t="shared" si="376"/>
        <v>177.48</v>
      </c>
      <c r="Q698" s="427">
        <f t="shared" si="377"/>
        <v>914.22</v>
      </c>
    </row>
    <row r="699" spans="1:17" s="428" customFormat="1" ht="22.15" customHeight="1" x14ac:dyDescent="0.25">
      <c r="A699" s="424" t="s">
        <v>692</v>
      </c>
      <c r="B699" s="750">
        <v>15.5</v>
      </c>
      <c r="C699" s="289">
        <v>0.1</v>
      </c>
      <c r="D699" s="425">
        <v>6.1139999999999999</v>
      </c>
      <c r="E699" s="425">
        <f t="shared" si="379"/>
        <v>94.766999999999996</v>
      </c>
      <c r="F699" s="426">
        <v>0.5</v>
      </c>
      <c r="G699" s="425">
        <f t="shared" si="370"/>
        <v>47.38</v>
      </c>
      <c r="H699" s="425">
        <f t="shared" si="380"/>
        <v>11.41</v>
      </c>
      <c r="I699" s="427">
        <f t="shared" si="381"/>
        <v>58.790000000000006</v>
      </c>
      <c r="J699" s="756">
        <v>62.5</v>
      </c>
      <c r="K699" s="425">
        <v>0.39</v>
      </c>
      <c r="L699" s="425">
        <v>6.1139999999999999</v>
      </c>
      <c r="M699" s="425">
        <f t="shared" si="378"/>
        <v>382.125</v>
      </c>
      <c r="N699" s="426">
        <v>1</v>
      </c>
      <c r="O699" s="425">
        <f t="shared" si="375"/>
        <v>382.13</v>
      </c>
      <c r="P699" s="425">
        <f t="shared" si="376"/>
        <v>92.06</v>
      </c>
      <c r="Q699" s="427">
        <f t="shared" si="377"/>
        <v>474.19</v>
      </c>
    </row>
    <row r="700" spans="1:17" s="428" customFormat="1" ht="22.15" customHeight="1" x14ac:dyDescent="0.25">
      <c r="A700" s="424" t="s">
        <v>692</v>
      </c>
      <c r="B700" s="750">
        <v>16</v>
      </c>
      <c r="C700" s="289">
        <v>0.1</v>
      </c>
      <c r="D700" s="425">
        <v>6.1139999999999999</v>
      </c>
      <c r="E700" s="425">
        <f t="shared" si="379"/>
        <v>97.823999999999998</v>
      </c>
      <c r="F700" s="426">
        <v>0.5</v>
      </c>
      <c r="G700" s="425">
        <f t="shared" si="370"/>
        <v>48.91</v>
      </c>
      <c r="H700" s="425">
        <f t="shared" si="380"/>
        <v>11.78</v>
      </c>
      <c r="I700" s="427">
        <f t="shared" si="381"/>
        <v>60.69</v>
      </c>
      <c r="J700" s="756">
        <v>72</v>
      </c>
      <c r="K700" s="425">
        <v>0.45</v>
      </c>
      <c r="L700" s="425">
        <v>6.1139999999999999</v>
      </c>
      <c r="M700" s="425">
        <f t="shared" si="378"/>
        <v>440.20799999999997</v>
      </c>
      <c r="N700" s="426">
        <v>1</v>
      </c>
      <c r="O700" s="425">
        <f t="shared" si="375"/>
        <v>440.21</v>
      </c>
      <c r="P700" s="425">
        <f t="shared" si="376"/>
        <v>106.05</v>
      </c>
      <c r="Q700" s="427">
        <f t="shared" si="377"/>
        <v>546.26</v>
      </c>
    </row>
    <row r="701" spans="1:17" s="428" customFormat="1" ht="22.15" customHeight="1" x14ac:dyDescent="0.25">
      <c r="A701" s="424" t="s">
        <v>692</v>
      </c>
      <c r="B701" s="750"/>
      <c r="C701" s="289"/>
      <c r="D701" s="425"/>
      <c r="E701" s="425"/>
      <c r="F701" s="426"/>
      <c r="G701" s="425"/>
      <c r="H701" s="425"/>
      <c r="I701" s="427"/>
      <c r="J701" s="756">
        <v>40</v>
      </c>
      <c r="K701" s="425">
        <v>0.25</v>
      </c>
      <c r="L701" s="425">
        <v>6.1139999999999999</v>
      </c>
      <c r="M701" s="425">
        <f t="shared" si="378"/>
        <v>244.56</v>
      </c>
      <c r="N701" s="426">
        <v>1</v>
      </c>
      <c r="O701" s="425">
        <f t="shared" si="375"/>
        <v>244.56</v>
      </c>
      <c r="P701" s="425">
        <f t="shared" si="376"/>
        <v>58.91</v>
      </c>
      <c r="Q701" s="427">
        <f t="shared" si="377"/>
        <v>303.47000000000003</v>
      </c>
    </row>
    <row r="702" spans="1:17" s="428" customFormat="1" ht="22.15" customHeight="1" x14ac:dyDescent="0.25">
      <c r="A702" s="424" t="s">
        <v>692</v>
      </c>
      <c r="B702" s="750">
        <v>24</v>
      </c>
      <c r="C702" s="289">
        <v>0.15</v>
      </c>
      <c r="D702" s="425">
        <v>6.1139999999999999</v>
      </c>
      <c r="E702" s="425">
        <f t="shared" si="379"/>
        <v>146.73599999999999</v>
      </c>
      <c r="F702" s="426">
        <v>0.5</v>
      </c>
      <c r="G702" s="425">
        <f t="shared" si="370"/>
        <v>73.37</v>
      </c>
      <c r="H702" s="425">
        <f t="shared" si="380"/>
        <v>17.670000000000002</v>
      </c>
      <c r="I702" s="427">
        <f t="shared" si="381"/>
        <v>91.04</v>
      </c>
      <c r="J702" s="756"/>
      <c r="K702" s="425"/>
      <c r="L702" s="425"/>
      <c r="M702" s="425"/>
      <c r="N702" s="426"/>
      <c r="O702" s="425"/>
      <c r="P702" s="425"/>
      <c r="Q702" s="427"/>
    </row>
    <row r="703" spans="1:17" s="428" customFormat="1" ht="22.15" customHeight="1" x14ac:dyDescent="0.25">
      <c r="A703" s="424" t="s">
        <v>692</v>
      </c>
      <c r="B703" s="750">
        <v>24</v>
      </c>
      <c r="C703" s="289">
        <v>0.15</v>
      </c>
      <c r="D703" s="425">
        <v>6.1139999999999999</v>
      </c>
      <c r="E703" s="425">
        <f t="shared" si="379"/>
        <v>146.73599999999999</v>
      </c>
      <c r="F703" s="426">
        <v>0.5</v>
      </c>
      <c r="G703" s="425">
        <f t="shared" si="370"/>
        <v>73.37</v>
      </c>
      <c r="H703" s="425">
        <f t="shared" si="380"/>
        <v>17.670000000000002</v>
      </c>
      <c r="I703" s="427">
        <f t="shared" si="381"/>
        <v>91.04</v>
      </c>
      <c r="J703" s="756">
        <v>16</v>
      </c>
      <c r="K703" s="425">
        <v>0.1</v>
      </c>
      <c r="L703" s="425">
        <v>6.1139999999999999</v>
      </c>
      <c r="M703" s="425">
        <f t="shared" si="378"/>
        <v>97.823999999999998</v>
      </c>
      <c r="N703" s="426">
        <v>1</v>
      </c>
      <c r="O703" s="425">
        <f t="shared" si="375"/>
        <v>97.82</v>
      </c>
      <c r="P703" s="425">
        <f t="shared" si="376"/>
        <v>23.56</v>
      </c>
      <c r="Q703" s="427">
        <f t="shared" si="377"/>
        <v>121.38</v>
      </c>
    </row>
    <row r="704" spans="1:17" s="428" customFormat="1" ht="22.15" customHeight="1" x14ac:dyDescent="0.25">
      <c r="A704" s="424" t="s">
        <v>692</v>
      </c>
      <c r="B704" s="750"/>
      <c r="C704" s="289"/>
      <c r="D704" s="425">
        <v>6.1139999999999999</v>
      </c>
      <c r="E704" s="425">
        <f t="shared" si="379"/>
        <v>0</v>
      </c>
      <c r="F704" s="426"/>
      <c r="G704" s="425">
        <f t="shared" si="370"/>
        <v>0</v>
      </c>
      <c r="H704" s="425">
        <f t="shared" si="380"/>
        <v>0</v>
      </c>
      <c r="I704" s="427">
        <f t="shared" si="381"/>
        <v>0</v>
      </c>
      <c r="J704" s="756">
        <v>48</v>
      </c>
      <c r="K704" s="425">
        <v>0.3</v>
      </c>
      <c r="L704" s="425">
        <v>6.1139999999999999</v>
      </c>
      <c r="M704" s="425">
        <f t="shared" si="378"/>
        <v>293.47199999999998</v>
      </c>
      <c r="N704" s="426">
        <v>1</v>
      </c>
      <c r="O704" s="425">
        <f t="shared" si="375"/>
        <v>293.47000000000003</v>
      </c>
      <c r="P704" s="425">
        <f t="shared" si="376"/>
        <v>70.7</v>
      </c>
      <c r="Q704" s="427">
        <f t="shared" si="377"/>
        <v>364.17</v>
      </c>
    </row>
    <row r="705" spans="1:17" s="428" customFormat="1" ht="22.15" customHeight="1" x14ac:dyDescent="0.25">
      <c r="A705" s="424" t="s">
        <v>1249</v>
      </c>
      <c r="B705" s="750">
        <v>16</v>
      </c>
      <c r="C705" s="289">
        <v>0.1</v>
      </c>
      <c r="D705" s="425">
        <v>6.2938000000000001</v>
      </c>
      <c r="E705" s="425">
        <f t="shared" si="379"/>
        <v>100.7008</v>
      </c>
      <c r="F705" s="426">
        <v>0.5</v>
      </c>
      <c r="G705" s="425">
        <f t="shared" si="370"/>
        <v>50.35</v>
      </c>
      <c r="H705" s="425">
        <f t="shared" si="380"/>
        <v>12.13</v>
      </c>
      <c r="I705" s="427">
        <f t="shared" si="381"/>
        <v>62.480000000000004</v>
      </c>
      <c r="J705" s="756">
        <v>111.5</v>
      </c>
      <c r="K705" s="425">
        <v>0.7</v>
      </c>
      <c r="L705" s="425">
        <v>6.2938000000000001</v>
      </c>
      <c r="M705" s="425">
        <f t="shared" si="378"/>
        <v>701.75869999999998</v>
      </c>
      <c r="N705" s="426">
        <v>1</v>
      </c>
      <c r="O705" s="425">
        <f t="shared" si="375"/>
        <v>701.76</v>
      </c>
      <c r="P705" s="425">
        <f t="shared" si="376"/>
        <v>169.05</v>
      </c>
      <c r="Q705" s="427">
        <f t="shared" si="377"/>
        <v>870.81</v>
      </c>
    </row>
    <row r="706" spans="1:17" s="428" customFormat="1" ht="22.15" customHeight="1" x14ac:dyDescent="0.25">
      <c r="A706" s="424" t="s">
        <v>1249</v>
      </c>
      <c r="B706" s="750"/>
      <c r="C706" s="289"/>
      <c r="D706" s="425"/>
      <c r="E706" s="425"/>
      <c r="F706" s="426"/>
      <c r="G706" s="425"/>
      <c r="H706" s="425"/>
      <c r="I706" s="427"/>
      <c r="J706" s="756">
        <v>24</v>
      </c>
      <c r="K706" s="425">
        <v>0.15</v>
      </c>
      <c r="L706" s="425">
        <v>6.3536999999999999</v>
      </c>
      <c r="M706" s="425">
        <f t="shared" si="378"/>
        <v>152.4888</v>
      </c>
      <c r="N706" s="426">
        <v>1</v>
      </c>
      <c r="O706" s="425">
        <f t="shared" si="375"/>
        <v>152.49</v>
      </c>
      <c r="P706" s="425">
        <f t="shared" si="376"/>
        <v>36.729999999999997</v>
      </c>
      <c r="Q706" s="427">
        <f t="shared" si="377"/>
        <v>189.22</v>
      </c>
    </row>
    <row r="707" spans="1:17" s="428" customFormat="1" ht="22.15" customHeight="1" x14ac:dyDescent="0.25">
      <c r="A707" s="424" t="s">
        <v>692</v>
      </c>
      <c r="B707" s="750"/>
      <c r="C707" s="289"/>
      <c r="D707" s="425"/>
      <c r="E707" s="425"/>
      <c r="F707" s="426"/>
      <c r="G707" s="425"/>
      <c r="H707" s="425"/>
      <c r="I707" s="427"/>
      <c r="J707" s="756">
        <v>15.5</v>
      </c>
      <c r="K707" s="425">
        <v>0.1</v>
      </c>
      <c r="L707" s="425">
        <v>6.5635000000000003</v>
      </c>
      <c r="M707" s="425">
        <f t="shared" si="378"/>
        <v>101.73425</v>
      </c>
      <c r="N707" s="426">
        <v>1</v>
      </c>
      <c r="O707" s="425">
        <f t="shared" si="375"/>
        <v>101.73</v>
      </c>
      <c r="P707" s="425">
        <f t="shared" si="376"/>
        <v>24.51</v>
      </c>
      <c r="Q707" s="427">
        <f t="shared" si="377"/>
        <v>126.24000000000001</v>
      </c>
    </row>
    <row r="708" spans="1:17" s="428" customFormat="1" ht="22.15" customHeight="1" x14ac:dyDescent="0.25">
      <c r="A708" s="424" t="s">
        <v>1217</v>
      </c>
      <c r="B708" s="750"/>
      <c r="C708" s="289"/>
      <c r="D708" s="425"/>
      <c r="E708" s="425"/>
      <c r="F708" s="426"/>
      <c r="G708" s="425"/>
      <c r="H708" s="425"/>
      <c r="I708" s="427"/>
      <c r="J708" s="756">
        <v>16</v>
      </c>
      <c r="K708" s="425">
        <v>0.1</v>
      </c>
      <c r="L708" s="425">
        <v>6.5636000000000001</v>
      </c>
      <c r="M708" s="425">
        <f t="shared" si="378"/>
        <v>105.0176</v>
      </c>
      <c r="N708" s="426">
        <v>1</v>
      </c>
      <c r="O708" s="425">
        <f t="shared" si="375"/>
        <v>105.02</v>
      </c>
      <c r="P708" s="425">
        <f t="shared" si="376"/>
        <v>25.3</v>
      </c>
      <c r="Q708" s="427">
        <f t="shared" si="377"/>
        <v>130.32</v>
      </c>
    </row>
    <row r="709" spans="1:17" s="428" customFormat="1" ht="22.15" customHeight="1" x14ac:dyDescent="0.25">
      <c r="A709" s="424" t="s">
        <v>1217</v>
      </c>
      <c r="B709" s="750">
        <v>24</v>
      </c>
      <c r="C709" s="289">
        <f t="shared" ref="C709:C711" si="382">B709/159</f>
        <v>0.15094339622641509</v>
      </c>
      <c r="D709" s="425">
        <v>1230</v>
      </c>
      <c r="E709" s="425">
        <f>B709*D709/159</f>
        <v>185.66037735849056</v>
      </c>
      <c r="F709" s="426">
        <v>0.5</v>
      </c>
      <c r="G709" s="425">
        <f t="shared" si="370"/>
        <v>92.83</v>
      </c>
      <c r="H709" s="425">
        <f t="shared" si="380"/>
        <v>22.36</v>
      </c>
      <c r="I709" s="427">
        <f t="shared" si="381"/>
        <v>115.19</v>
      </c>
      <c r="J709" s="756">
        <v>79</v>
      </c>
      <c r="K709" s="425">
        <f t="shared" ref="K709:K711" si="383">J709/159</f>
        <v>0.49685534591194969</v>
      </c>
      <c r="L709" s="425">
        <v>1230</v>
      </c>
      <c r="M709" s="425">
        <f>J709*L709/159</f>
        <v>611.13207547169816</v>
      </c>
      <c r="N709" s="426">
        <v>1</v>
      </c>
      <c r="O709" s="425">
        <f t="shared" si="375"/>
        <v>611.13</v>
      </c>
      <c r="P709" s="425">
        <f t="shared" si="376"/>
        <v>147.22</v>
      </c>
      <c r="Q709" s="427">
        <f t="shared" si="377"/>
        <v>758.35</v>
      </c>
    </row>
    <row r="710" spans="1:17" s="428" customFormat="1" ht="22.15" customHeight="1" x14ac:dyDescent="0.25">
      <c r="A710" s="424" t="s">
        <v>692</v>
      </c>
      <c r="B710" s="750">
        <v>31.5</v>
      </c>
      <c r="C710" s="289">
        <f t="shared" si="382"/>
        <v>0.19811320754716982</v>
      </c>
      <c r="D710" s="425">
        <v>1230</v>
      </c>
      <c r="E710" s="425">
        <f t="shared" ref="E710:E711" si="384">B710*D710/159</f>
        <v>243.67924528301887</v>
      </c>
      <c r="F710" s="426">
        <v>0.5</v>
      </c>
      <c r="G710" s="425">
        <f t="shared" si="370"/>
        <v>121.84</v>
      </c>
      <c r="H710" s="425">
        <f t="shared" si="380"/>
        <v>29.35</v>
      </c>
      <c r="I710" s="427">
        <f t="shared" si="381"/>
        <v>151.19</v>
      </c>
      <c r="J710" s="756">
        <v>77</v>
      </c>
      <c r="K710" s="425">
        <f t="shared" si="383"/>
        <v>0.48427672955974843</v>
      </c>
      <c r="L710" s="425">
        <v>1230</v>
      </c>
      <c r="M710" s="425">
        <f t="shared" ref="M710:M711" si="385">J710*L710/159</f>
        <v>595.66037735849056</v>
      </c>
      <c r="N710" s="426">
        <v>1</v>
      </c>
      <c r="O710" s="425">
        <f t="shared" si="375"/>
        <v>595.66</v>
      </c>
      <c r="P710" s="425">
        <f t="shared" si="376"/>
        <v>143.49</v>
      </c>
      <c r="Q710" s="427">
        <f t="shared" si="377"/>
        <v>739.15</v>
      </c>
    </row>
    <row r="711" spans="1:17" s="428" customFormat="1" ht="22.15" customHeight="1" x14ac:dyDescent="0.25">
      <c r="A711" s="424" t="s">
        <v>344</v>
      </c>
      <c r="B711" s="750">
        <v>32</v>
      </c>
      <c r="C711" s="289">
        <f t="shared" si="382"/>
        <v>0.20125786163522014</v>
      </c>
      <c r="D711" s="425">
        <v>1365</v>
      </c>
      <c r="E711" s="425">
        <f t="shared" si="384"/>
        <v>274.71698113207549</v>
      </c>
      <c r="F711" s="426">
        <v>0.5</v>
      </c>
      <c r="G711" s="425">
        <f t="shared" si="370"/>
        <v>137.36000000000001</v>
      </c>
      <c r="H711" s="425">
        <f t="shared" si="380"/>
        <v>33.090000000000003</v>
      </c>
      <c r="I711" s="427">
        <f t="shared" si="381"/>
        <v>170.45000000000002</v>
      </c>
      <c r="J711" s="756">
        <v>111</v>
      </c>
      <c r="K711" s="425">
        <f t="shared" si="383"/>
        <v>0.69811320754716977</v>
      </c>
      <c r="L711" s="425">
        <v>1365</v>
      </c>
      <c r="M711" s="425">
        <f t="shared" si="385"/>
        <v>952.92452830188677</v>
      </c>
      <c r="N711" s="426">
        <v>1</v>
      </c>
      <c r="O711" s="425">
        <f t="shared" si="375"/>
        <v>952.92</v>
      </c>
      <c r="P711" s="425">
        <f t="shared" si="376"/>
        <v>229.56</v>
      </c>
      <c r="Q711" s="427">
        <f t="shared" si="377"/>
        <v>1182.48</v>
      </c>
    </row>
    <row r="712" spans="1:17" s="428" customFormat="1" ht="22.15" customHeight="1" x14ac:dyDescent="0.25">
      <c r="A712" s="430" t="s">
        <v>10</v>
      </c>
      <c r="B712" s="751">
        <f>SUM(B713:B714)</f>
        <v>56</v>
      </c>
      <c r="C712" s="746">
        <f>SUM(C713:C714)</f>
        <v>0.3512578616352201</v>
      </c>
      <c r="D712" s="421"/>
      <c r="E712" s="421">
        <f>SUM(E713:E714)</f>
        <v>264.95476729559749</v>
      </c>
      <c r="F712" s="432"/>
      <c r="G712" s="421">
        <f>SUM(G713:G714)</f>
        <v>132.48000000000002</v>
      </c>
      <c r="H712" s="421">
        <f>SUM(H713:H714)</f>
        <v>31.92</v>
      </c>
      <c r="I712" s="429">
        <f>SUM(I713:I714)</f>
        <v>164.4</v>
      </c>
      <c r="J712" s="757">
        <f>SUM(J713:J714)</f>
        <v>174.5</v>
      </c>
      <c r="K712" s="421">
        <f>SUM(K713:K714)</f>
        <v>1.0984276729559748</v>
      </c>
      <c r="L712" s="421"/>
      <c r="M712" s="421">
        <f>SUM(M713:M714)</f>
        <v>847.33054088050312</v>
      </c>
      <c r="N712" s="432"/>
      <c r="O712" s="421">
        <f>SUM(O713:O714)</f>
        <v>847.33</v>
      </c>
      <c r="P712" s="421">
        <f>SUM(P713:P714)</f>
        <v>204.13</v>
      </c>
      <c r="Q712" s="429">
        <f>SUM(Q713:Q714)</f>
        <v>1051.46</v>
      </c>
    </row>
    <row r="713" spans="1:17" s="428" customFormat="1" ht="22.15" customHeight="1" x14ac:dyDescent="0.25">
      <c r="A713" s="424" t="s">
        <v>193</v>
      </c>
      <c r="B713" s="750">
        <v>24</v>
      </c>
      <c r="C713" s="289">
        <v>0.15</v>
      </c>
      <c r="D713" s="425">
        <v>4.0880000000000001</v>
      </c>
      <c r="E713" s="425">
        <f>B713*D713</f>
        <v>98.111999999999995</v>
      </c>
      <c r="F713" s="426">
        <v>0.5</v>
      </c>
      <c r="G713" s="425">
        <f t="shared" si="370"/>
        <v>49.06</v>
      </c>
      <c r="H713" s="425">
        <f>ROUND(G713*0.2409,2)</f>
        <v>11.82</v>
      </c>
      <c r="I713" s="427">
        <f>G713+H713</f>
        <v>60.88</v>
      </c>
      <c r="J713" s="756">
        <v>55.5</v>
      </c>
      <c r="K713" s="425">
        <v>0.35</v>
      </c>
      <c r="L713" s="425">
        <v>4.0880000000000001</v>
      </c>
      <c r="M713" s="425">
        <f>J713*L713</f>
        <v>226.88400000000001</v>
      </c>
      <c r="N713" s="426">
        <v>1</v>
      </c>
      <c r="O713" s="425">
        <f t="shared" ref="O713:O714" si="386">ROUND(M713*N713,2)</f>
        <v>226.88</v>
      </c>
      <c r="P713" s="425">
        <f>ROUND(O713*0.2409,2)</f>
        <v>54.66</v>
      </c>
      <c r="Q713" s="427">
        <f>O713+P713</f>
        <v>281.53999999999996</v>
      </c>
    </row>
    <row r="714" spans="1:17" s="428" customFormat="1" ht="22.15" customHeight="1" x14ac:dyDescent="0.25">
      <c r="A714" s="424" t="s">
        <v>193</v>
      </c>
      <c r="B714" s="750">
        <v>32</v>
      </c>
      <c r="C714" s="289">
        <f t="shared" ref="C714" si="387">B714/159</f>
        <v>0.20125786163522014</v>
      </c>
      <c r="D714" s="425">
        <v>829</v>
      </c>
      <c r="E714" s="425">
        <f>B714*D714/159</f>
        <v>166.8427672955975</v>
      </c>
      <c r="F714" s="426">
        <v>0.5</v>
      </c>
      <c r="G714" s="425">
        <f t="shared" si="370"/>
        <v>83.42</v>
      </c>
      <c r="H714" s="425">
        <f>ROUND(G714*0.2409,2)</f>
        <v>20.100000000000001</v>
      </c>
      <c r="I714" s="427">
        <f>G714+H714</f>
        <v>103.52000000000001</v>
      </c>
      <c r="J714" s="756">
        <v>119</v>
      </c>
      <c r="K714" s="425">
        <f>J714/159</f>
        <v>0.74842767295597479</v>
      </c>
      <c r="L714" s="425">
        <v>829</v>
      </c>
      <c r="M714" s="425">
        <f>J714*L714/159</f>
        <v>620.44654088050311</v>
      </c>
      <c r="N714" s="426">
        <v>1</v>
      </c>
      <c r="O714" s="425">
        <f t="shared" si="386"/>
        <v>620.45000000000005</v>
      </c>
      <c r="P714" s="425">
        <f>ROUND(O714*0.2409,2)</f>
        <v>149.47</v>
      </c>
      <c r="Q714" s="427">
        <f>O714+P714</f>
        <v>769.92000000000007</v>
      </c>
    </row>
    <row r="715" spans="1:17" s="428" customFormat="1" ht="22.15" customHeight="1" x14ac:dyDescent="0.25">
      <c r="A715" s="430" t="s">
        <v>8</v>
      </c>
      <c r="B715" s="751">
        <f>SUM(B716:B725)</f>
        <v>199</v>
      </c>
      <c r="C715" s="746">
        <f>SUM(C716:C725)</f>
        <v>1.25</v>
      </c>
      <c r="D715" s="421"/>
      <c r="E715" s="421">
        <f>SUM(E716:E725)</f>
        <v>721.56420000000003</v>
      </c>
      <c r="F715" s="432"/>
      <c r="G715" s="421">
        <f>SUM(G716:G725)</f>
        <v>360.79</v>
      </c>
      <c r="H715" s="421">
        <f>SUM(H716:H725)</f>
        <v>86.92</v>
      </c>
      <c r="I715" s="429">
        <f>SUM(I716:I725)</f>
        <v>447.70999999999992</v>
      </c>
      <c r="J715" s="757">
        <f>SUM(J716:J725)</f>
        <v>478.5</v>
      </c>
      <c r="K715" s="421">
        <f>SUM(K716:K725)</f>
        <v>3</v>
      </c>
      <c r="L715" s="421"/>
      <c r="M715" s="421">
        <f>SUM(M716:M725)</f>
        <v>1814.5497499999999</v>
      </c>
      <c r="N715" s="432"/>
      <c r="O715" s="421">
        <f>SUM(O716:O725)</f>
        <v>1814.5300000000002</v>
      </c>
      <c r="P715" s="421">
        <f>SUM(P716:P725)</f>
        <v>437.12</v>
      </c>
      <c r="Q715" s="429">
        <f>SUM(Q716:Q725)</f>
        <v>2251.65</v>
      </c>
    </row>
    <row r="716" spans="1:17" s="428" customFormat="1" ht="22.15" customHeight="1" x14ac:dyDescent="0.25">
      <c r="A716" s="424" t="s">
        <v>1264</v>
      </c>
      <c r="B716" s="750"/>
      <c r="C716" s="289"/>
      <c r="D716" s="425"/>
      <c r="E716" s="425"/>
      <c r="F716" s="426"/>
      <c r="G716" s="425"/>
      <c r="H716" s="425"/>
      <c r="I716" s="427"/>
      <c r="J716" s="756">
        <v>45.5</v>
      </c>
      <c r="K716" s="425">
        <v>0.28999999999999998</v>
      </c>
      <c r="L716" s="425">
        <v>3.4885999999999999</v>
      </c>
      <c r="M716" s="425">
        <f>J716*L716</f>
        <v>158.7313</v>
      </c>
      <c r="N716" s="426">
        <v>1</v>
      </c>
      <c r="O716" s="425">
        <f t="shared" ref="O716:O725" si="388">ROUND(M716*N716,2)</f>
        <v>158.72999999999999</v>
      </c>
      <c r="P716" s="425">
        <f t="shared" ref="P716:P725" si="389">ROUND(O716*0.2409,2)</f>
        <v>38.24</v>
      </c>
      <c r="Q716" s="427">
        <f t="shared" ref="Q716:Q725" si="390">O716+P716</f>
        <v>196.97</v>
      </c>
    </row>
    <row r="717" spans="1:17" s="428" customFormat="1" ht="22.15" customHeight="1" x14ac:dyDescent="0.25">
      <c r="A717" s="424" t="s">
        <v>1264</v>
      </c>
      <c r="B717" s="750">
        <v>31.5</v>
      </c>
      <c r="C717" s="289">
        <v>0.2</v>
      </c>
      <c r="D717" s="425">
        <v>3.4885999999999999</v>
      </c>
      <c r="E717" s="425">
        <f t="shared" ref="E717:E725" si="391">B717*D717</f>
        <v>109.8909</v>
      </c>
      <c r="F717" s="426">
        <v>0.5</v>
      </c>
      <c r="G717" s="425">
        <f t="shared" si="370"/>
        <v>54.95</v>
      </c>
      <c r="H717" s="425">
        <f t="shared" ref="H717:H725" si="392">ROUND(G717*0.2409,2)</f>
        <v>13.24</v>
      </c>
      <c r="I717" s="427">
        <f t="shared" ref="I717:I725" si="393">G717+H717</f>
        <v>68.19</v>
      </c>
      <c r="J717" s="756">
        <v>8.5</v>
      </c>
      <c r="K717" s="425">
        <v>0.05</v>
      </c>
      <c r="L717" s="425">
        <v>3.4885999999999999</v>
      </c>
      <c r="M717" s="425">
        <f t="shared" ref="M717:M725" si="394">J717*L717</f>
        <v>29.653099999999998</v>
      </c>
      <c r="N717" s="426">
        <v>1</v>
      </c>
      <c r="O717" s="425">
        <f t="shared" si="388"/>
        <v>29.65</v>
      </c>
      <c r="P717" s="425">
        <f t="shared" si="389"/>
        <v>7.14</v>
      </c>
      <c r="Q717" s="427">
        <f t="shared" si="390"/>
        <v>36.79</v>
      </c>
    </row>
    <row r="718" spans="1:17" s="428" customFormat="1" ht="22.15" customHeight="1" x14ac:dyDescent="0.25">
      <c r="A718" s="424" t="s">
        <v>1264</v>
      </c>
      <c r="B718" s="750"/>
      <c r="C718" s="289"/>
      <c r="D718" s="425"/>
      <c r="E718" s="425"/>
      <c r="F718" s="426"/>
      <c r="G718" s="425"/>
      <c r="H718" s="425"/>
      <c r="I718" s="427"/>
      <c r="J718" s="756">
        <v>48</v>
      </c>
      <c r="K718" s="425">
        <v>0.3</v>
      </c>
      <c r="L718" s="425">
        <v>3.4885999999999999</v>
      </c>
      <c r="M718" s="425">
        <f t="shared" si="394"/>
        <v>167.4528</v>
      </c>
      <c r="N718" s="426">
        <v>1</v>
      </c>
      <c r="O718" s="425">
        <f t="shared" si="388"/>
        <v>167.45</v>
      </c>
      <c r="P718" s="425">
        <f t="shared" si="389"/>
        <v>40.340000000000003</v>
      </c>
      <c r="Q718" s="427">
        <f t="shared" si="390"/>
        <v>207.79</v>
      </c>
    </row>
    <row r="719" spans="1:17" s="428" customFormat="1" ht="22.15" customHeight="1" x14ac:dyDescent="0.25">
      <c r="A719" s="424" t="s">
        <v>1264</v>
      </c>
      <c r="B719" s="750"/>
      <c r="C719" s="289"/>
      <c r="D719" s="425"/>
      <c r="E719" s="425"/>
      <c r="F719" s="426"/>
      <c r="G719" s="425"/>
      <c r="H719" s="425"/>
      <c r="I719" s="427"/>
      <c r="J719" s="756">
        <v>17</v>
      </c>
      <c r="K719" s="425">
        <v>0.11</v>
      </c>
      <c r="L719" s="425">
        <v>3.4885999999999999</v>
      </c>
      <c r="M719" s="425">
        <f t="shared" si="394"/>
        <v>59.306199999999997</v>
      </c>
      <c r="N719" s="426">
        <v>1</v>
      </c>
      <c r="O719" s="425">
        <f t="shared" si="388"/>
        <v>59.31</v>
      </c>
      <c r="P719" s="425">
        <f t="shared" si="389"/>
        <v>14.29</v>
      </c>
      <c r="Q719" s="427">
        <f t="shared" si="390"/>
        <v>73.599999999999994</v>
      </c>
    </row>
    <row r="720" spans="1:17" s="428" customFormat="1" ht="22.15" customHeight="1" x14ac:dyDescent="0.25">
      <c r="A720" s="424" t="s">
        <v>1264</v>
      </c>
      <c r="B720" s="750">
        <v>48</v>
      </c>
      <c r="C720" s="289">
        <v>0.3</v>
      </c>
      <c r="D720" s="425">
        <v>3.4885999999999999</v>
      </c>
      <c r="E720" s="425">
        <f t="shared" si="391"/>
        <v>167.4528</v>
      </c>
      <c r="F720" s="426">
        <v>0.5</v>
      </c>
      <c r="G720" s="425">
        <f t="shared" si="370"/>
        <v>83.73</v>
      </c>
      <c r="H720" s="425">
        <f t="shared" si="392"/>
        <v>20.170000000000002</v>
      </c>
      <c r="I720" s="427">
        <f t="shared" si="393"/>
        <v>103.9</v>
      </c>
      <c r="J720" s="756">
        <v>56</v>
      </c>
      <c r="K720" s="425">
        <v>0.35</v>
      </c>
      <c r="L720" s="425">
        <v>3.4885999999999999</v>
      </c>
      <c r="M720" s="425">
        <f t="shared" si="394"/>
        <v>195.36160000000001</v>
      </c>
      <c r="N720" s="426">
        <v>1</v>
      </c>
      <c r="O720" s="425">
        <f t="shared" si="388"/>
        <v>195.36</v>
      </c>
      <c r="P720" s="425">
        <f t="shared" si="389"/>
        <v>47.06</v>
      </c>
      <c r="Q720" s="427">
        <f t="shared" si="390"/>
        <v>242.42000000000002</v>
      </c>
    </row>
    <row r="721" spans="1:17" s="428" customFormat="1" ht="22.15" customHeight="1" x14ac:dyDescent="0.25">
      <c r="A721" s="424" t="s">
        <v>1264</v>
      </c>
      <c r="B721" s="750">
        <v>47.5</v>
      </c>
      <c r="C721" s="289">
        <v>0.3</v>
      </c>
      <c r="D721" s="425">
        <v>3.4885999999999999</v>
      </c>
      <c r="E721" s="425">
        <f t="shared" si="391"/>
        <v>165.70849999999999</v>
      </c>
      <c r="F721" s="426">
        <v>0.5</v>
      </c>
      <c r="G721" s="425">
        <f t="shared" si="370"/>
        <v>82.85</v>
      </c>
      <c r="H721" s="425">
        <f t="shared" si="392"/>
        <v>19.96</v>
      </c>
      <c r="I721" s="427">
        <f t="shared" si="393"/>
        <v>102.81</v>
      </c>
      <c r="J721" s="756">
        <v>32.5</v>
      </c>
      <c r="K721" s="425">
        <v>0.2</v>
      </c>
      <c r="L721" s="425">
        <v>3.4885999999999999</v>
      </c>
      <c r="M721" s="425">
        <f t="shared" si="394"/>
        <v>113.37949999999999</v>
      </c>
      <c r="N721" s="426">
        <v>1</v>
      </c>
      <c r="O721" s="425">
        <f t="shared" si="388"/>
        <v>113.38</v>
      </c>
      <c r="P721" s="425">
        <f t="shared" si="389"/>
        <v>27.31</v>
      </c>
      <c r="Q721" s="427">
        <f t="shared" si="390"/>
        <v>140.69</v>
      </c>
    </row>
    <row r="722" spans="1:17" s="428" customFormat="1" ht="22.15" customHeight="1" x14ac:dyDescent="0.25">
      <c r="A722" s="424" t="s">
        <v>1264</v>
      </c>
      <c r="B722" s="750">
        <v>32</v>
      </c>
      <c r="C722" s="289">
        <v>0.2</v>
      </c>
      <c r="D722" s="425">
        <v>3.4885999999999999</v>
      </c>
      <c r="E722" s="425">
        <f t="shared" si="391"/>
        <v>111.6352</v>
      </c>
      <c r="F722" s="426">
        <v>0.5</v>
      </c>
      <c r="G722" s="425">
        <f t="shared" si="370"/>
        <v>55.82</v>
      </c>
      <c r="H722" s="425">
        <f t="shared" si="392"/>
        <v>13.45</v>
      </c>
      <c r="I722" s="427">
        <f t="shared" si="393"/>
        <v>69.27</v>
      </c>
      <c r="J722" s="756">
        <v>104</v>
      </c>
      <c r="K722" s="425">
        <v>0.65</v>
      </c>
      <c r="L722" s="425">
        <v>3.4885999999999999</v>
      </c>
      <c r="M722" s="425">
        <f t="shared" si="394"/>
        <v>362.81439999999998</v>
      </c>
      <c r="N722" s="426">
        <v>1</v>
      </c>
      <c r="O722" s="425">
        <f t="shared" si="388"/>
        <v>362.81</v>
      </c>
      <c r="P722" s="425">
        <f t="shared" si="389"/>
        <v>87.4</v>
      </c>
      <c r="Q722" s="427">
        <f t="shared" si="390"/>
        <v>450.21000000000004</v>
      </c>
    </row>
    <row r="723" spans="1:17" s="428" customFormat="1" ht="22.15" customHeight="1" x14ac:dyDescent="0.25">
      <c r="A723" s="424" t="s">
        <v>1264</v>
      </c>
      <c r="B723" s="750">
        <v>24</v>
      </c>
      <c r="C723" s="289">
        <v>0.15</v>
      </c>
      <c r="D723" s="425">
        <v>3.4885999999999999</v>
      </c>
      <c r="E723" s="425">
        <f t="shared" si="391"/>
        <v>83.726399999999998</v>
      </c>
      <c r="F723" s="426">
        <v>0.5</v>
      </c>
      <c r="G723" s="425">
        <f t="shared" si="370"/>
        <v>41.86</v>
      </c>
      <c r="H723" s="425">
        <f t="shared" si="392"/>
        <v>10.08</v>
      </c>
      <c r="I723" s="427">
        <f t="shared" si="393"/>
        <v>51.94</v>
      </c>
      <c r="J723" s="756">
        <v>71.5</v>
      </c>
      <c r="K723" s="425">
        <v>0.45</v>
      </c>
      <c r="L723" s="425">
        <v>3.4885999999999999</v>
      </c>
      <c r="M723" s="425">
        <f t="shared" si="394"/>
        <v>249.4349</v>
      </c>
      <c r="N723" s="426">
        <v>1</v>
      </c>
      <c r="O723" s="425">
        <f t="shared" si="388"/>
        <v>249.43</v>
      </c>
      <c r="P723" s="425">
        <f t="shared" si="389"/>
        <v>60.09</v>
      </c>
      <c r="Q723" s="427">
        <f t="shared" si="390"/>
        <v>309.52</v>
      </c>
    </row>
    <row r="724" spans="1:17" s="428" customFormat="1" ht="22.15" customHeight="1" x14ac:dyDescent="0.25">
      <c r="A724" s="424" t="s">
        <v>1279</v>
      </c>
      <c r="B724" s="750"/>
      <c r="C724" s="289"/>
      <c r="D724" s="425"/>
      <c r="E724" s="425"/>
      <c r="F724" s="426"/>
      <c r="G724" s="425"/>
      <c r="H724" s="425"/>
      <c r="I724" s="427"/>
      <c r="J724" s="756">
        <v>16</v>
      </c>
      <c r="K724" s="425">
        <v>0.1</v>
      </c>
      <c r="L724" s="425">
        <v>4.0789</v>
      </c>
      <c r="M724" s="425">
        <f t="shared" si="394"/>
        <v>65.2624</v>
      </c>
      <c r="N724" s="426">
        <v>1</v>
      </c>
      <c r="O724" s="425">
        <f t="shared" si="388"/>
        <v>65.260000000000005</v>
      </c>
      <c r="P724" s="425">
        <f t="shared" si="389"/>
        <v>15.72</v>
      </c>
      <c r="Q724" s="427">
        <f t="shared" si="390"/>
        <v>80.98</v>
      </c>
    </row>
    <row r="725" spans="1:17" s="428" customFormat="1" ht="22.15" customHeight="1" x14ac:dyDescent="0.25">
      <c r="A725" s="424" t="s">
        <v>1250</v>
      </c>
      <c r="B725" s="750">
        <v>16</v>
      </c>
      <c r="C725" s="289">
        <v>0.1</v>
      </c>
      <c r="D725" s="425">
        <v>5.1969000000000003</v>
      </c>
      <c r="E725" s="425">
        <f t="shared" si="391"/>
        <v>83.150400000000005</v>
      </c>
      <c r="F725" s="426">
        <v>0.5</v>
      </c>
      <c r="G725" s="425">
        <f t="shared" si="370"/>
        <v>41.58</v>
      </c>
      <c r="H725" s="425">
        <f t="shared" si="392"/>
        <v>10.02</v>
      </c>
      <c r="I725" s="427">
        <f t="shared" si="393"/>
        <v>51.599999999999994</v>
      </c>
      <c r="J725" s="756">
        <v>79.5</v>
      </c>
      <c r="K725" s="425">
        <v>0.5</v>
      </c>
      <c r="L725" s="425">
        <v>5.1969000000000003</v>
      </c>
      <c r="M725" s="425">
        <f t="shared" si="394"/>
        <v>413.15355</v>
      </c>
      <c r="N725" s="426">
        <v>1</v>
      </c>
      <c r="O725" s="425">
        <f t="shared" si="388"/>
        <v>413.15</v>
      </c>
      <c r="P725" s="425">
        <f t="shared" si="389"/>
        <v>99.53</v>
      </c>
      <c r="Q725" s="427">
        <f t="shared" si="390"/>
        <v>512.67999999999995</v>
      </c>
    </row>
    <row r="726" spans="1:17" s="428" customFormat="1" ht="22.15" customHeight="1" x14ac:dyDescent="0.25">
      <c r="A726" s="416" t="s">
        <v>1092</v>
      </c>
      <c r="B726" s="748">
        <f>B727</f>
        <v>0</v>
      </c>
      <c r="C726" s="744">
        <f>C727</f>
        <v>0</v>
      </c>
      <c r="D726" s="417"/>
      <c r="E726" s="417">
        <f>E727</f>
        <v>0</v>
      </c>
      <c r="F726" s="431"/>
      <c r="G726" s="417">
        <f>G727</f>
        <v>0</v>
      </c>
      <c r="H726" s="417">
        <f>H727</f>
        <v>0</v>
      </c>
      <c r="I726" s="418">
        <f>I727</f>
        <v>0</v>
      </c>
      <c r="J726" s="754">
        <f>J727</f>
        <v>16</v>
      </c>
      <c r="K726" s="417">
        <f>K727</f>
        <v>0.10062893081761007</v>
      </c>
      <c r="L726" s="417"/>
      <c r="M726" s="417">
        <f>M727</f>
        <v>113.61006289308176</v>
      </c>
      <c r="N726" s="431"/>
      <c r="O726" s="417">
        <f>O727</f>
        <v>113.61</v>
      </c>
      <c r="P726" s="417">
        <f>P727</f>
        <v>27.37</v>
      </c>
      <c r="Q726" s="418">
        <f>Q727</f>
        <v>140.98000000000002</v>
      </c>
    </row>
    <row r="727" spans="1:17" s="428" customFormat="1" ht="22.15" customHeight="1" x14ac:dyDescent="0.25">
      <c r="A727" s="430" t="s">
        <v>9</v>
      </c>
      <c r="B727" s="751">
        <f>SUM(B728:B729)</f>
        <v>0</v>
      </c>
      <c r="C727" s="746">
        <f>SUM(C728:C729)</f>
        <v>0</v>
      </c>
      <c r="D727" s="421"/>
      <c r="E727" s="421">
        <f>SUM(E728:E729)</f>
        <v>0</v>
      </c>
      <c r="F727" s="432"/>
      <c r="G727" s="421">
        <f>SUM(G728:G729)</f>
        <v>0</v>
      </c>
      <c r="H727" s="421">
        <f>SUM(H728:H729)</f>
        <v>0</v>
      </c>
      <c r="I727" s="429">
        <f>SUM(I728:I729)</f>
        <v>0</v>
      </c>
      <c r="J727" s="757">
        <f>SUM(J728:J729)</f>
        <v>16</v>
      </c>
      <c r="K727" s="421">
        <f>SUM(K728:K729)</f>
        <v>0.10062893081761007</v>
      </c>
      <c r="L727" s="421"/>
      <c r="M727" s="421">
        <f>SUM(M728:M729)</f>
        <v>113.61006289308176</v>
      </c>
      <c r="N727" s="432"/>
      <c r="O727" s="421">
        <f>SUM(O728:O729)</f>
        <v>113.61</v>
      </c>
      <c r="P727" s="421">
        <f>SUM(P728:P729)</f>
        <v>27.37</v>
      </c>
      <c r="Q727" s="429">
        <f>SUM(Q728:Q729)</f>
        <v>140.98000000000002</v>
      </c>
    </row>
    <row r="728" spans="1:17" s="428" customFormat="1" ht="22.15" customHeight="1" x14ac:dyDescent="0.25">
      <c r="A728" s="424" t="s">
        <v>1278</v>
      </c>
      <c r="B728" s="750"/>
      <c r="C728" s="289"/>
      <c r="D728" s="425"/>
      <c r="E728" s="425"/>
      <c r="F728" s="426"/>
      <c r="G728" s="425"/>
      <c r="H728" s="425"/>
      <c r="I728" s="427"/>
      <c r="J728" s="756">
        <v>8</v>
      </c>
      <c r="K728" s="425">
        <f t="shared" ref="K728:K729" si="395">J728/159</f>
        <v>5.0314465408805034E-2</v>
      </c>
      <c r="L728" s="425">
        <v>1008</v>
      </c>
      <c r="M728" s="425">
        <f>J728*L728/159</f>
        <v>50.716981132075475</v>
      </c>
      <c r="N728" s="426">
        <v>1</v>
      </c>
      <c r="O728" s="425">
        <f t="shared" ref="O728:O729" si="396">ROUND(M728*N728,2)</f>
        <v>50.72</v>
      </c>
      <c r="P728" s="425">
        <f>ROUND(O728*0.2409,2)</f>
        <v>12.22</v>
      </c>
      <c r="Q728" s="427">
        <f>O728+P728</f>
        <v>62.94</v>
      </c>
    </row>
    <row r="729" spans="1:17" s="428" customFormat="1" ht="22.15" customHeight="1" x14ac:dyDescent="0.25">
      <c r="A729" s="424" t="s">
        <v>344</v>
      </c>
      <c r="B729" s="750"/>
      <c r="C729" s="289"/>
      <c r="D729" s="425"/>
      <c r="E729" s="425"/>
      <c r="F729" s="426"/>
      <c r="G729" s="425"/>
      <c r="H729" s="425"/>
      <c r="I729" s="427"/>
      <c r="J729" s="756">
        <v>8</v>
      </c>
      <c r="K729" s="425">
        <f t="shared" si="395"/>
        <v>5.0314465408805034E-2</v>
      </c>
      <c r="L729" s="425">
        <v>1250</v>
      </c>
      <c r="M729" s="425">
        <f>J729*L729/159</f>
        <v>62.893081761006286</v>
      </c>
      <c r="N729" s="426">
        <v>1</v>
      </c>
      <c r="O729" s="425">
        <f t="shared" si="396"/>
        <v>62.89</v>
      </c>
      <c r="P729" s="425">
        <f>ROUND(O729*0.2409,2)</f>
        <v>15.15</v>
      </c>
      <c r="Q729" s="427">
        <f>O729+P729</f>
        <v>78.040000000000006</v>
      </c>
    </row>
    <row r="730" spans="1:17" s="428" customFormat="1" ht="22.15" customHeight="1" x14ac:dyDescent="0.25">
      <c r="A730" s="416" t="s">
        <v>535</v>
      </c>
      <c r="B730" s="748">
        <f>B731+B736+B743</f>
        <v>0</v>
      </c>
      <c r="C730" s="744">
        <f>C731+C736+C743</f>
        <v>0</v>
      </c>
      <c r="D730" s="417"/>
      <c r="E730" s="417">
        <f>E731+E736+E743</f>
        <v>0</v>
      </c>
      <c r="F730" s="431"/>
      <c r="G730" s="417">
        <f>G731+G736+G743</f>
        <v>0</v>
      </c>
      <c r="H730" s="417">
        <f>H731+H736+H743</f>
        <v>0</v>
      </c>
      <c r="I730" s="418">
        <f>I731+I736+I743</f>
        <v>0</v>
      </c>
      <c r="J730" s="754">
        <f>J731+J736+J743</f>
        <v>219</v>
      </c>
      <c r="K730" s="417">
        <f>K731+K736+K743</f>
        <v>1.370943396226415</v>
      </c>
      <c r="L730" s="417"/>
      <c r="M730" s="417">
        <f>M731+M736+M743</f>
        <v>1330.2682974842769</v>
      </c>
      <c r="N730" s="431"/>
      <c r="O730" s="417">
        <f>O731+O736+O743</f>
        <v>1330.27</v>
      </c>
      <c r="P730" s="417">
        <f>P731+P736+P743</f>
        <v>320.45</v>
      </c>
      <c r="Q730" s="418">
        <f>Q731+Q736+Q743</f>
        <v>1650.72</v>
      </c>
    </row>
    <row r="731" spans="1:17" s="428" customFormat="1" ht="22.15" customHeight="1" x14ac:dyDescent="0.25">
      <c r="A731" s="430" t="s">
        <v>11</v>
      </c>
      <c r="B731" s="751">
        <f>SUM(B732:B735)</f>
        <v>0</v>
      </c>
      <c r="C731" s="746">
        <f>SUM(C732:C735)</f>
        <v>0</v>
      </c>
      <c r="D731" s="421"/>
      <c r="E731" s="421">
        <f>SUM(E732:E735)</f>
        <v>0</v>
      </c>
      <c r="F731" s="432"/>
      <c r="G731" s="421">
        <f>SUM(G732:G735)</f>
        <v>0</v>
      </c>
      <c r="H731" s="421">
        <f>SUM(H732:H735)</f>
        <v>0</v>
      </c>
      <c r="I731" s="429">
        <f>SUM(I732:I735)</f>
        <v>0</v>
      </c>
      <c r="J731" s="757">
        <f>SUM(J732:J735)</f>
        <v>58</v>
      </c>
      <c r="K731" s="421">
        <f>SUM(K732:K735)</f>
        <v>0.36031446540880502</v>
      </c>
      <c r="L731" s="421"/>
      <c r="M731" s="421">
        <f>SUM(M732:M735)</f>
        <v>479.90188679245273</v>
      </c>
      <c r="N731" s="432"/>
      <c r="O731" s="421">
        <f>SUM(O732:O735)</f>
        <v>479.90000000000003</v>
      </c>
      <c r="P731" s="421">
        <f>SUM(P732:P735)</f>
        <v>115.61</v>
      </c>
      <c r="Q731" s="429">
        <f>SUM(Q732:Q735)</f>
        <v>595.51</v>
      </c>
    </row>
    <row r="732" spans="1:17" s="428" customFormat="1" ht="22.15" customHeight="1" x14ac:dyDescent="0.25">
      <c r="A732" s="424" t="s">
        <v>1109</v>
      </c>
      <c r="B732" s="750"/>
      <c r="C732" s="289"/>
      <c r="D732" s="425"/>
      <c r="E732" s="425"/>
      <c r="F732" s="426"/>
      <c r="G732" s="425"/>
      <c r="H732" s="425"/>
      <c r="I732" s="427"/>
      <c r="J732" s="756">
        <v>24</v>
      </c>
      <c r="K732" s="425">
        <v>0.15</v>
      </c>
      <c r="L732" s="425">
        <v>8.1519999999999992</v>
      </c>
      <c r="M732" s="425">
        <f>J732*L732</f>
        <v>195.64799999999997</v>
      </c>
      <c r="N732" s="426">
        <v>1</v>
      </c>
      <c r="O732" s="425">
        <f t="shared" ref="O732:O745" si="397">ROUND(M732*N732,2)</f>
        <v>195.65</v>
      </c>
      <c r="P732" s="425">
        <f>ROUND(O732*0.2409,2)</f>
        <v>47.13</v>
      </c>
      <c r="Q732" s="427">
        <f>O732+P732</f>
        <v>242.78</v>
      </c>
    </row>
    <row r="733" spans="1:17" s="428" customFormat="1" ht="22.15" customHeight="1" x14ac:dyDescent="0.25">
      <c r="A733" s="424" t="s">
        <v>201</v>
      </c>
      <c r="B733" s="750"/>
      <c r="C733" s="289"/>
      <c r="D733" s="425"/>
      <c r="E733" s="425"/>
      <c r="F733" s="426"/>
      <c r="G733" s="425"/>
      <c r="H733" s="425"/>
      <c r="I733" s="427"/>
      <c r="J733" s="756">
        <v>2</v>
      </c>
      <c r="K733" s="425">
        <v>0.01</v>
      </c>
      <c r="L733" s="425">
        <v>8.1519999999999992</v>
      </c>
      <c r="M733" s="425">
        <f t="shared" ref="M733:M734" si="398">J733*L733</f>
        <v>16.303999999999998</v>
      </c>
      <c r="N733" s="426">
        <v>1</v>
      </c>
      <c r="O733" s="425">
        <f t="shared" si="397"/>
        <v>16.3</v>
      </c>
      <c r="P733" s="425">
        <f>ROUND(O733*0.2409,2)</f>
        <v>3.93</v>
      </c>
      <c r="Q733" s="427">
        <f>O733+P733</f>
        <v>20.23</v>
      </c>
    </row>
    <row r="734" spans="1:17" s="428" customFormat="1" ht="22.15" customHeight="1" x14ac:dyDescent="0.25">
      <c r="A734" s="424" t="s">
        <v>1109</v>
      </c>
      <c r="B734" s="750"/>
      <c r="C734" s="289"/>
      <c r="D734" s="425"/>
      <c r="E734" s="425"/>
      <c r="F734" s="426"/>
      <c r="G734" s="425"/>
      <c r="H734" s="425"/>
      <c r="I734" s="427"/>
      <c r="J734" s="756">
        <v>24</v>
      </c>
      <c r="K734" s="425">
        <v>0.15</v>
      </c>
      <c r="L734" s="425">
        <v>8.1519999999999992</v>
      </c>
      <c r="M734" s="425">
        <f t="shared" si="398"/>
        <v>195.64799999999997</v>
      </c>
      <c r="N734" s="426">
        <v>1</v>
      </c>
      <c r="O734" s="425">
        <f t="shared" si="397"/>
        <v>195.65</v>
      </c>
      <c r="P734" s="425">
        <f>ROUND(O734*0.2409,2)</f>
        <v>47.13</v>
      </c>
      <c r="Q734" s="427">
        <f>O734+P734</f>
        <v>242.78</v>
      </c>
    </row>
    <row r="735" spans="1:17" s="428" customFormat="1" ht="22.15" customHeight="1" x14ac:dyDescent="0.25">
      <c r="A735" s="424" t="s">
        <v>201</v>
      </c>
      <c r="B735" s="750"/>
      <c r="C735" s="289"/>
      <c r="D735" s="425"/>
      <c r="E735" s="425"/>
      <c r="F735" s="426"/>
      <c r="G735" s="425"/>
      <c r="H735" s="425"/>
      <c r="I735" s="427"/>
      <c r="J735" s="756">
        <v>8</v>
      </c>
      <c r="K735" s="425">
        <f>J735/159</f>
        <v>5.0314465408805034E-2</v>
      </c>
      <c r="L735" s="425">
        <v>1437</v>
      </c>
      <c r="M735" s="425">
        <f>J735*L735/159</f>
        <v>72.301886792452834</v>
      </c>
      <c r="N735" s="426">
        <v>1</v>
      </c>
      <c r="O735" s="425">
        <f t="shared" si="397"/>
        <v>72.3</v>
      </c>
      <c r="P735" s="425">
        <f>ROUND(O735*0.2409,2)</f>
        <v>17.420000000000002</v>
      </c>
      <c r="Q735" s="427">
        <f>O735+P735</f>
        <v>89.72</v>
      </c>
    </row>
    <row r="736" spans="1:17" s="428" customFormat="1" ht="22.15" customHeight="1" x14ac:dyDescent="0.25">
      <c r="A736" s="430" t="s">
        <v>9</v>
      </c>
      <c r="B736" s="751">
        <f>SUM(B737:B742)</f>
        <v>0</v>
      </c>
      <c r="C736" s="746">
        <f>SUM(C737:C742)</f>
        <v>0</v>
      </c>
      <c r="D736" s="421"/>
      <c r="E736" s="421">
        <f>SUM(E737:E742)</f>
        <v>0</v>
      </c>
      <c r="F736" s="432"/>
      <c r="G736" s="421">
        <f>SUM(G737:G742)</f>
        <v>0</v>
      </c>
      <c r="H736" s="421">
        <f>SUM(H737:H742)</f>
        <v>0</v>
      </c>
      <c r="I736" s="429">
        <f>SUM(I737:I742)</f>
        <v>0</v>
      </c>
      <c r="J736" s="757">
        <f>SUM(J737:J742)</f>
        <v>113</v>
      </c>
      <c r="K736" s="421">
        <f>SUM(K737:K742)</f>
        <v>0.71062893081761003</v>
      </c>
      <c r="L736" s="421"/>
      <c r="M736" s="421">
        <f>SUM(M737:M742)</f>
        <v>663.63681069182394</v>
      </c>
      <c r="N736" s="432"/>
      <c r="O736" s="421">
        <f>SUM(O737:O742)</f>
        <v>663.65</v>
      </c>
      <c r="P736" s="421">
        <f>SUM(P737:P742)</f>
        <v>159.85999999999999</v>
      </c>
      <c r="Q736" s="429">
        <f>SUM(Q737:Q742)</f>
        <v>823.51</v>
      </c>
    </row>
    <row r="737" spans="1:17" s="428" customFormat="1" ht="22.15" customHeight="1" x14ac:dyDescent="0.25">
      <c r="A737" s="424" t="s">
        <v>1277</v>
      </c>
      <c r="B737" s="750"/>
      <c r="C737" s="289"/>
      <c r="D737" s="425"/>
      <c r="E737" s="425"/>
      <c r="F737" s="426"/>
      <c r="G737" s="425"/>
      <c r="H737" s="425"/>
      <c r="I737" s="427"/>
      <c r="J737" s="756">
        <v>24</v>
      </c>
      <c r="K737" s="425">
        <v>0.15</v>
      </c>
      <c r="L737" s="425">
        <v>5.8623000000000003</v>
      </c>
      <c r="M737" s="425">
        <f>J737*L737</f>
        <v>140.6952</v>
      </c>
      <c r="N737" s="426">
        <v>1</v>
      </c>
      <c r="O737" s="425">
        <f t="shared" si="397"/>
        <v>140.69999999999999</v>
      </c>
      <c r="P737" s="425">
        <f t="shared" ref="P737:P742" si="399">ROUND(O737*0.2409,2)</f>
        <v>33.89</v>
      </c>
      <c r="Q737" s="427">
        <f t="shared" ref="Q737:Q742" si="400">O737+P737</f>
        <v>174.58999999999997</v>
      </c>
    </row>
    <row r="738" spans="1:17" s="428" customFormat="1" ht="22.15" customHeight="1" x14ac:dyDescent="0.25">
      <c r="A738" s="424" t="s">
        <v>1277</v>
      </c>
      <c r="B738" s="750"/>
      <c r="C738" s="289"/>
      <c r="D738" s="425"/>
      <c r="E738" s="425"/>
      <c r="F738" s="426"/>
      <c r="G738" s="425"/>
      <c r="H738" s="425"/>
      <c r="I738" s="427"/>
      <c r="J738" s="756">
        <v>24</v>
      </c>
      <c r="K738" s="425">
        <v>0.15</v>
      </c>
      <c r="L738" s="425">
        <v>5.8623000000000003</v>
      </c>
      <c r="M738" s="425">
        <f t="shared" ref="M738:M745" si="401">J738*L738</f>
        <v>140.6952</v>
      </c>
      <c r="N738" s="426">
        <v>1</v>
      </c>
      <c r="O738" s="425">
        <f t="shared" si="397"/>
        <v>140.69999999999999</v>
      </c>
      <c r="P738" s="425">
        <f t="shared" si="399"/>
        <v>33.89</v>
      </c>
      <c r="Q738" s="427">
        <f t="shared" si="400"/>
        <v>174.58999999999997</v>
      </c>
    </row>
    <row r="739" spans="1:17" s="428" customFormat="1" ht="22.15" customHeight="1" x14ac:dyDescent="0.25">
      <c r="A739" s="424" t="s">
        <v>1277</v>
      </c>
      <c r="B739" s="750"/>
      <c r="C739" s="289"/>
      <c r="D739" s="425"/>
      <c r="E739" s="425"/>
      <c r="F739" s="426"/>
      <c r="G739" s="425"/>
      <c r="H739" s="425"/>
      <c r="I739" s="427"/>
      <c r="J739" s="756">
        <v>24</v>
      </c>
      <c r="K739" s="425">
        <v>0.15</v>
      </c>
      <c r="L739" s="425">
        <v>5.8623000000000003</v>
      </c>
      <c r="M739" s="425">
        <f t="shared" si="401"/>
        <v>140.6952</v>
      </c>
      <c r="N739" s="426">
        <v>1</v>
      </c>
      <c r="O739" s="425">
        <f t="shared" si="397"/>
        <v>140.69999999999999</v>
      </c>
      <c r="P739" s="425">
        <f t="shared" si="399"/>
        <v>33.89</v>
      </c>
      <c r="Q739" s="427">
        <f t="shared" si="400"/>
        <v>174.58999999999997</v>
      </c>
    </row>
    <row r="740" spans="1:17" s="428" customFormat="1" ht="22.15" customHeight="1" x14ac:dyDescent="0.25">
      <c r="A740" s="424" t="s">
        <v>1277</v>
      </c>
      <c r="B740" s="750"/>
      <c r="C740" s="289"/>
      <c r="D740" s="425"/>
      <c r="E740" s="425"/>
      <c r="F740" s="426"/>
      <c r="G740" s="425"/>
      <c r="H740" s="425"/>
      <c r="I740" s="427"/>
      <c r="J740" s="756">
        <v>8</v>
      </c>
      <c r="K740" s="425">
        <v>0.05</v>
      </c>
      <c r="L740" s="425">
        <v>5.8623000000000003</v>
      </c>
      <c r="M740" s="425">
        <f t="shared" si="401"/>
        <v>46.898400000000002</v>
      </c>
      <c r="N740" s="426">
        <v>1</v>
      </c>
      <c r="O740" s="425">
        <f t="shared" si="397"/>
        <v>46.9</v>
      </c>
      <c r="P740" s="425">
        <f t="shared" si="399"/>
        <v>11.3</v>
      </c>
      <c r="Q740" s="427">
        <f t="shared" si="400"/>
        <v>58.2</v>
      </c>
    </row>
    <row r="741" spans="1:17" s="428" customFormat="1" ht="22.15" customHeight="1" x14ac:dyDescent="0.25">
      <c r="A741" s="424" t="s">
        <v>1277</v>
      </c>
      <c r="B741" s="750"/>
      <c r="C741" s="289"/>
      <c r="D741" s="425"/>
      <c r="E741" s="425"/>
      <c r="F741" s="426"/>
      <c r="G741" s="425"/>
      <c r="H741" s="425"/>
      <c r="I741" s="427"/>
      <c r="J741" s="756">
        <v>17</v>
      </c>
      <c r="K741" s="425">
        <v>0.11</v>
      </c>
      <c r="L741" s="425">
        <v>5.8623000000000003</v>
      </c>
      <c r="M741" s="425">
        <f t="shared" si="401"/>
        <v>99.659100000000009</v>
      </c>
      <c r="N741" s="426">
        <v>1</v>
      </c>
      <c r="O741" s="425">
        <f t="shared" si="397"/>
        <v>99.66</v>
      </c>
      <c r="P741" s="425">
        <f t="shared" si="399"/>
        <v>24.01</v>
      </c>
      <c r="Q741" s="427">
        <f t="shared" si="400"/>
        <v>123.67</v>
      </c>
    </row>
    <row r="742" spans="1:17" s="428" customFormat="1" ht="22.15" customHeight="1" x14ac:dyDescent="0.25">
      <c r="A742" s="424" t="s">
        <v>692</v>
      </c>
      <c r="B742" s="750"/>
      <c r="C742" s="289"/>
      <c r="D742" s="425"/>
      <c r="E742" s="425"/>
      <c r="F742" s="426"/>
      <c r="G742" s="425"/>
      <c r="H742" s="425"/>
      <c r="I742" s="427"/>
      <c r="J742" s="756">
        <v>16</v>
      </c>
      <c r="K742" s="425">
        <f>J742/159</f>
        <v>0.10062893081761007</v>
      </c>
      <c r="L742" s="425">
        <v>944</v>
      </c>
      <c r="M742" s="425">
        <f>J742*L742/159</f>
        <v>94.993710691823892</v>
      </c>
      <c r="N742" s="426">
        <v>1</v>
      </c>
      <c r="O742" s="425">
        <f t="shared" si="397"/>
        <v>94.99</v>
      </c>
      <c r="P742" s="425">
        <f t="shared" si="399"/>
        <v>22.88</v>
      </c>
      <c r="Q742" s="427">
        <f t="shared" si="400"/>
        <v>117.86999999999999</v>
      </c>
    </row>
    <row r="743" spans="1:17" s="428" customFormat="1" ht="22.15" customHeight="1" x14ac:dyDescent="0.25">
      <c r="A743" s="430" t="s">
        <v>10</v>
      </c>
      <c r="B743" s="751">
        <f>SUM(B744:B745)</f>
        <v>0</v>
      </c>
      <c r="C743" s="746">
        <f>SUM(C744:C745)</f>
        <v>0</v>
      </c>
      <c r="D743" s="421"/>
      <c r="E743" s="421">
        <f>SUM(E744:E745)</f>
        <v>0</v>
      </c>
      <c r="F743" s="432"/>
      <c r="G743" s="421">
        <f>SUM(G744:G745)</f>
        <v>0</v>
      </c>
      <c r="H743" s="421">
        <f>SUM(H744:H745)</f>
        <v>0</v>
      </c>
      <c r="I743" s="429">
        <f>SUM(I744:I745)</f>
        <v>0</v>
      </c>
      <c r="J743" s="757">
        <f>SUM(J744:J745)</f>
        <v>48</v>
      </c>
      <c r="K743" s="421">
        <f>SUM(K744:K745)</f>
        <v>0.3</v>
      </c>
      <c r="L743" s="421"/>
      <c r="M743" s="421">
        <f>SUM(M744:M745)</f>
        <v>186.7296</v>
      </c>
      <c r="N743" s="432"/>
      <c r="O743" s="421">
        <f>SUM(O744:O745)</f>
        <v>186.72</v>
      </c>
      <c r="P743" s="421">
        <f>SUM(P744:P745)</f>
        <v>44.98</v>
      </c>
      <c r="Q743" s="429">
        <f>SUM(Q744:Q745)</f>
        <v>231.7</v>
      </c>
    </row>
    <row r="744" spans="1:17" s="428" customFormat="1" ht="22.15" customHeight="1" x14ac:dyDescent="0.25">
      <c r="A744" s="424" t="s">
        <v>193</v>
      </c>
      <c r="B744" s="750"/>
      <c r="C744" s="289"/>
      <c r="D744" s="425"/>
      <c r="E744" s="425"/>
      <c r="F744" s="426"/>
      <c r="G744" s="425"/>
      <c r="H744" s="425"/>
      <c r="I744" s="427"/>
      <c r="J744" s="756">
        <v>24</v>
      </c>
      <c r="K744" s="425">
        <v>0.15</v>
      </c>
      <c r="L744" s="425">
        <v>3.8902000000000001</v>
      </c>
      <c r="M744" s="425">
        <f t="shared" si="401"/>
        <v>93.364800000000002</v>
      </c>
      <c r="N744" s="426">
        <v>1</v>
      </c>
      <c r="O744" s="425">
        <f t="shared" si="397"/>
        <v>93.36</v>
      </c>
      <c r="P744" s="425">
        <f>ROUND(O744*0.2409,2)</f>
        <v>22.49</v>
      </c>
      <c r="Q744" s="427">
        <f>O744+P744</f>
        <v>115.85</v>
      </c>
    </row>
    <row r="745" spans="1:17" s="428" customFormat="1" ht="22.15" customHeight="1" x14ac:dyDescent="0.25">
      <c r="A745" s="424" t="s">
        <v>193</v>
      </c>
      <c r="B745" s="750"/>
      <c r="C745" s="289"/>
      <c r="D745" s="425"/>
      <c r="E745" s="425"/>
      <c r="F745" s="426"/>
      <c r="G745" s="425"/>
      <c r="H745" s="425"/>
      <c r="I745" s="427"/>
      <c r="J745" s="756">
        <v>24</v>
      </c>
      <c r="K745" s="425">
        <v>0.15</v>
      </c>
      <c r="L745" s="425">
        <v>3.8902000000000001</v>
      </c>
      <c r="M745" s="425">
        <f t="shared" si="401"/>
        <v>93.364800000000002</v>
      </c>
      <c r="N745" s="426">
        <v>1</v>
      </c>
      <c r="O745" s="425">
        <f t="shared" si="397"/>
        <v>93.36</v>
      </c>
      <c r="P745" s="425">
        <f>ROUND(O745*0.2409,2)</f>
        <v>22.49</v>
      </c>
      <c r="Q745" s="427">
        <f>O745+P745</f>
        <v>115.85</v>
      </c>
    </row>
    <row r="746" spans="1:17" s="428" customFormat="1" ht="22.15" customHeight="1" x14ac:dyDescent="0.25">
      <c r="A746" s="416" t="s">
        <v>1282</v>
      </c>
      <c r="B746" s="748">
        <f>B747+B751+B761+B766</f>
        <v>0</v>
      </c>
      <c r="C746" s="744">
        <f>C747+C751+C761+C766</f>
        <v>0</v>
      </c>
      <c r="D746" s="417"/>
      <c r="E746" s="417">
        <f>E747+E751+E761+E766</f>
        <v>0</v>
      </c>
      <c r="F746" s="431"/>
      <c r="G746" s="417">
        <f>G747+G751+G761+G766</f>
        <v>0</v>
      </c>
      <c r="H746" s="417">
        <f>H747+H751+H761+H766</f>
        <v>0</v>
      </c>
      <c r="I746" s="418">
        <f>I747+I751+I761+I766</f>
        <v>0</v>
      </c>
      <c r="J746" s="754">
        <f>J747+J751+J761+J766</f>
        <v>1334</v>
      </c>
      <c r="K746" s="417">
        <f>K747+K751+K761+K766</f>
        <v>8.3608805031446547</v>
      </c>
      <c r="L746" s="417"/>
      <c r="M746" s="417">
        <f>M747+M751+M761+M766</f>
        <v>7649.4316880503156</v>
      </c>
      <c r="N746" s="431"/>
      <c r="O746" s="417">
        <f>O747+O751+O761+O766</f>
        <v>7649.42</v>
      </c>
      <c r="P746" s="417">
        <f>P747+P751+P761+P766</f>
        <v>1842.75</v>
      </c>
      <c r="Q746" s="418">
        <f>Q747+Q751+Q761+Q766</f>
        <v>9492.17</v>
      </c>
    </row>
    <row r="747" spans="1:17" s="428" customFormat="1" ht="22.15" customHeight="1" x14ac:dyDescent="0.25">
      <c r="A747" s="430" t="s">
        <v>11</v>
      </c>
      <c r="B747" s="751">
        <f>SUM(B748:B750)</f>
        <v>0</v>
      </c>
      <c r="C747" s="746">
        <f>SUM(C748:C750)</f>
        <v>0</v>
      </c>
      <c r="D747" s="421"/>
      <c r="E747" s="421">
        <f>SUM(E748:E750)</f>
        <v>0</v>
      </c>
      <c r="F747" s="432"/>
      <c r="G747" s="421">
        <f>SUM(G748:G750)</f>
        <v>0</v>
      </c>
      <c r="H747" s="421">
        <f>SUM(H748:H750)</f>
        <v>0</v>
      </c>
      <c r="I747" s="429">
        <f>SUM(I748:I750)</f>
        <v>0</v>
      </c>
      <c r="J747" s="757">
        <f>SUM(J748:J750)</f>
        <v>128</v>
      </c>
      <c r="K747" s="421">
        <f>SUM(K748:K750)</f>
        <v>0.80503144654088055</v>
      </c>
      <c r="L747" s="421"/>
      <c r="M747" s="421">
        <f>SUM(M748:M750)</f>
        <v>1324.2767295597484</v>
      </c>
      <c r="N747" s="432"/>
      <c r="O747" s="421">
        <f>SUM(O748:O750)</f>
        <v>1324.28</v>
      </c>
      <c r="P747" s="421">
        <f>SUM(P748:P750)</f>
        <v>319.01</v>
      </c>
      <c r="Q747" s="429">
        <f>SUM(Q748:Q750)</f>
        <v>1643.2900000000002</v>
      </c>
    </row>
    <row r="748" spans="1:17" s="428" customFormat="1" ht="22.15" customHeight="1" x14ac:dyDescent="0.25">
      <c r="A748" s="424" t="s">
        <v>1136</v>
      </c>
      <c r="B748" s="750"/>
      <c r="C748" s="289"/>
      <c r="D748" s="425"/>
      <c r="E748" s="425"/>
      <c r="F748" s="426"/>
      <c r="G748" s="425"/>
      <c r="H748" s="425"/>
      <c r="I748" s="427"/>
      <c r="J748" s="756">
        <v>64</v>
      </c>
      <c r="K748" s="425">
        <f t="shared" ref="K748:K750" si="402">J748/159</f>
        <v>0.40251572327044027</v>
      </c>
      <c r="L748" s="425">
        <v>1545</v>
      </c>
      <c r="M748" s="425">
        <f>J748*L748/159</f>
        <v>621.88679245283015</v>
      </c>
      <c r="N748" s="426">
        <v>1</v>
      </c>
      <c r="O748" s="425">
        <f t="shared" ref="O748:O775" si="403">ROUND(M748*N748,2)</f>
        <v>621.89</v>
      </c>
      <c r="P748" s="425">
        <f>ROUND(O748*0.2409,2)</f>
        <v>149.81</v>
      </c>
      <c r="Q748" s="427">
        <f>O748+P748</f>
        <v>771.7</v>
      </c>
    </row>
    <row r="749" spans="1:17" s="428" customFormat="1" ht="22.15" customHeight="1" x14ac:dyDescent="0.25">
      <c r="A749" s="424" t="s">
        <v>201</v>
      </c>
      <c r="B749" s="750"/>
      <c r="C749" s="289"/>
      <c r="D749" s="425"/>
      <c r="E749" s="425"/>
      <c r="F749" s="426"/>
      <c r="G749" s="425"/>
      <c r="H749" s="425"/>
      <c r="I749" s="427"/>
      <c r="J749" s="756">
        <v>8</v>
      </c>
      <c r="K749" s="425">
        <f t="shared" si="402"/>
        <v>5.0314465408805034E-2</v>
      </c>
      <c r="L749" s="425">
        <v>1745</v>
      </c>
      <c r="M749" s="425">
        <f t="shared" ref="M749:M750" si="404">J749*L749/159</f>
        <v>87.798742138364773</v>
      </c>
      <c r="N749" s="426">
        <v>1</v>
      </c>
      <c r="O749" s="425">
        <f t="shared" si="403"/>
        <v>87.8</v>
      </c>
      <c r="P749" s="425">
        <f>ROUND(O749*0.2409,2)</f>
        <v>21.15</v>
      </c>
      <c r="Q749" s="427">
        <f>O749+P749</f>
        <v>108.94999999999999</v>
      </c>
    </row>
    <row r="750" spans="1:17" s="428" customFormat="1" ht="22.15" customHeight="1" x14ac:dyDescent="0.25">
      <c r="A750" s="424" t="s">
        <v>201</v>
      </c>
      <c r="B750" s="750"/>
      <c r="C750" s="289"/>
      <c r="D750" s="425"/>
      <c r="E750" s="425"/>
      <c r="F750" s="426"/>
      <c r="G750" s="425"/>
      <c r="H750" s="425"/>
      <c r="I750" s="427"/>
      <c r="J750" s="756">
        <v>56</v>
      </c>
      <c r="K750" s="425">
        <f t="shared" si="402"/>
        <v>0.3522012578616352</v>
      </c>
      <c r="L750" s="425">
        <v>1745</v>
      </c>
      <c r="M750" s="425">
        <f t="shared" si="404"/>
        <v>614.59119496855351</v>
      </c>
      <c r="N750" s="426">
        <v>1</v>
      </c>
      <c r="O750" s="425">
        <f t="shared" si="403"/>
        <v>614.59</v>
      </c>
      <c r="P750" s="425">
        <f>ROUND(O750*0.2409,2)</f>
        <v>148.05000000000001</v>
      </c>
      <c r="Q750" s="427">
        <f>O750+P750</f>
        <v>762.6400000000001</v>
      </c>
    </row>
    <row r="751" spans="1:17" s="428" customFormat="1" ht="22.15" customHeight="1" x14ac:dyDescent="0.25">
      <c r="A751" s="430" t="s">
        <v>9</v>
      </c>
      <c r="B751" s="751">
        <f>SUM(B752:B760)</f>
        <v>0</v>
      </c>
      <c r="C751" s="746">
        <f>SUM(C752:C760)</f>
        <v>0</v>
      </c>
      <c r="D751" s="421"/>
      <c r="E751" s="421">
        <f>SUM(E752:E760)</f>
        <v>0</v>
      </c>
      <c r="F751" s="432"/>
      <c r="G751" s="421">
        <f>SUM(G752:G760)</f>
        <v>0</v>
      </c>
      <c r="H751" s="421">
        <f>SUM(H752:H760)</f>
        <v>0</v>
      </c>
      <c r="I751" s="429">
        <f>SUM(I752:I760)</f>
        <v>0</v>
      </c>
      <c r="J751" s="757">
        <f>SUM(J752:J760)</f>
        <v>510</v>
      </c>
      <c r="K751" s="421">
        <f>SUM(K752:K760)</f>
        <v>3.2008176100628929</v>
      </c>
      <c r="L751" s="421"/>
      <c r="M751" s="421">
        <f>SUM(M752:M760)</f>
        <v>3565.7242767295602</v>
      </c>
      <c r="N751" s="432"/>
      <c r="O751" s="421">
        <f>SUM(O752:O760)</f>
        <v>3565.71</v>
      </c>
      <c r="P751" s="421">
        <f>SUM(P752:P760)</f>
        <v>858.98</v>
      </c>
      <c r="Q751" s="429">
        <f>SUM(Q752:Q760)</f>
        <v>4424.6900000000005</v>
      </c>
    </row>
    <row r="752" spans="1:17" s="428" customFormat="1" ht="22.15" customHeight="1" x14ac:dyDescent="0.25">
      <c r="A752" s="424" t="s">
        <v>692</v>
      </c>
      <c r="B752" s="750"/>
      <c r="C752" s="289"/>
      <c r="D752" s="425"/>
      <c r="E752" s="425"/>
      <c r="F752" s="426"/>
      <c r="G752" s="425"/>
      <c r="H752" s="425"/>
      <c r="I752" s="427"/>
      <c r="J752" s="756">
        <v>56</v>
      </c>
      <c r="K752" s="425">
        <v>0.35</v>
      </c>
      <c r="L752" s="425">
        <v>6.1139999999999999</v>
      </c>
      <c r="M752" s="425">
        <f>J752*L752</f>
        <v>342.38400000000001</v>
      </c>
      <c r="N752" s="426">
        <v>1</v>
      </c>
      <c r="O752" s="425">
        <f t="shared" si="403"/>
        <v>342.38</v>
      </c>
      <c r="P752" s="425">
        <f t="shared" ref="P752:P760" si="405">ROUND(O752*0.2409,2)</f>
        <v>82.48</v>
      </c>
      <c r="Q752" s="427">
        <f t="shared" ref="Q752:Q760" si="406">O752+P752</f>
        <v>424.86</v>
      </c>
    </row>
    <row r="753" spans="1:17" s="428" customFormat="1" ht="22.15" customHeight="1" x14ac:dyDescent="0.25">
      <c r="A753" s="424" t="s">
        <v>1283</v>
      </c>
      <c r="B753" s="750"/>
      <c r="C753" s="289"/>
      <c r="D753" s="425"/>
      <c r="E753" s="425"/>
      <c r="F753" s="426"/>
      <c r="G753" s="425"/>
      <c r="H753" s="425"/>
      <c r="I753" s="427"/>
      <c r="J753" s="756">
        <v>32</v>
      </c>
      <c r="K753" s="425">
        <v>0.2</v>
      </c>
      <c r="L753" s="425">
        <v>6.1139999999999999</v>
      </c>
      <c r="M753" s="425">
        <f t="shared" ref="M753:M758" si="407">J753*L753</f>
        <v>195.648</v>
      </c>
      <c r="N753" s="426">
        <v>1</v>
      </c>
      <c r="O753" s="425">
        <f t="shared" si="403"/>
        <v>195.65</v>
      </c>
      <c r="P753" s="425">
        <f t="shared" si="405"/>
        <v>47.13</v>
      </c>
      <c r="Q753" s="427">
        <f t="shared" si="406"/>
        <v>242.78</v>
      </c>
    </row>
    <row r="754" spans="1:17" s="428" customFormat="1" ht="22.15" customHeight="1" x14ac:dyDescent="0.25">
      <c r="A754" s="424" t="s">
        <v>692</v>
      </c>
      <c r="B754" s="750"/>
      <c r="C754" s="289"/>
      <c r="D754" s="425"/>
      <c r="E754" s="425"/>
      <c r="F754" s="426"/>
      <c r="G754" s="425"/>
      <c r="H754" s="425"/>
      <c r="I754" s="427"/>
      <c r="J754" s="756">
        <v>72</v>
      </c>
      <c r="K754" s="425">
        <v>0.45</v>
      </c>
      <c r="L754" s="425">
        <v>6.1139999999999999</v>
      </c>
      <c r="M754" s="425">
        <f t="shared" si="407"/>
        <v>440.20799999999997</v>
      </c>
      <c r="N754" s="426">
        <v>1</v>
      </c>
      <c r="O754" s="425">
        <f t="shared" si="403"/>
        <v>440.21</v>
      </c>
      <c r="P754" s="425">
        <f t="shared" si="405"/>
        <v>106.05</v>
      </c>
      <c r="Q754" s="427">
        <f t="shared" si="406"/>
        <v>546.26</v>
      </c>
    </row>
    <row r="755" spans="1:17" s="428" customFormat="1" ht="22.15" customHeight="1" x14ac:dyDescent="0.25">
      <c r="A755" s="424" t="s">
        <v>1283</v>
      </c>
      <c r="B755" s="750"/>
      <c r="C755" s="289"/>
      <c r="D755" s="425"/>
      <c r="E755" s="425"/>
      <c r="F755" s="426"/>
      <c r="G755" s="425"/>
      <c r="H755" s="425"/>
      <c r="I755" s="427"/>
      <c r="J755" s="756">
        <v>48</v>
      </c>
      <c r="K755" s="425">
        <v>0.3</v>
      </c>
      <c r="L755" s="425">
        <v>6.1139999999999999</v>
      </c>
      <c r="M755" s="425">
        <f t="shared" si="407"/>
        <v>293.47199999999998</v>
      </c>
      <c r="N755" s="426">
        <v>1</v>
      </c>
      <c r="O755" s="425">
        <f t="shared" si="403"/>
        <v>293.47000000000003</v>
      </c>
      <c r="P755" s="425">
        <f t="shared" si="405"/>
        <v>70.7</v>
      </c>
      <c r="Q755" s="427">
        <f t="shared" si="406"/>
        <v>364.17</v>
      </c>
    </row>
    <row r="756" spans="1:17" s="428" customFormat="1" ht="22.15" customHeight="1" x14ac:dyDescent="0.25">
      <c r="A756" s="424" t="s">
        <v>692</v>
      </c>
      <c r="B756" s="750"/>
      <c r="C756" s="289"/>
      <c r="D756" s="425"/>
      <c r="E756" s="425"/>
      <c r="F756" s="426"/>
      <c r="G756" s="425"/>
      <c r="H756" s="425"/>
      <c r="I756" s="427"/>
      <c r="J756" s="756">
        <v>8</v>
      </c>
      <c r="K756" s="425">
        <v>0.05</v>
      </c>
      <c r="L756" s="425">
        <v>6.1139999999999999</v>
      </c>
      <c r="M756" s="425">
        <f t="shared" si="407"/>
        <v>48.911999999999999</v>
      </c>
      <c r="N756" s="426">
        <v>1</v>
      </c>
      <c r="O756" s="425">
        <f t="shared" si="403"/>
        <v>48.91</v>
      </c>
      <c r="P756" s="425">
        <f t="shared" si="405"/>
        <v>11.78</v>
      </c>
      <c r="Q756" s="427">
        <f t="shared" si="406"/>
        <v>60.69</v>
      </c>
    </row>
    <row r="757" spans="1:17" s="428" customFormat="1" ht="22.15" customHeight="1" x14ac:dyDescent="0.25">
      <c r="A757" s="424" t="s">
        <v>1283</v>
      </c>
      <c r="B757" s="750"/>
      <c r="C757" s="289"/>
      <c r="D757" s="425"/>
      <c r="E757" s="425"/>
      <c r="F757" s="426"/>
      <c r="G757" s="425"/>
      <c r="H757" s="425"/>
      <c r="I757" s="427"/>
      <c r="J757" s="756">
        <v>56</v>
      </c>
      <c r="K757" s="425">
        <v>0.35</v>
      </c>
      <c r="L757" s="425">
        <v>6.1440000000000001</v>
      </c>
      <c r="M757" s="425">
        <f t="shared" si="407"/>
        <v>344.06400000000002</v>
      </c>
      <c r="N757" s="426">
        <v>1</v>
      </c>
      <c r="O757" s="425">
        <f t="shared" si="403"/>
        <v>344.06</v>
      </c>
      <c r="P757" s="425">
        <f t="shared" si="405"/>
        <v>82.88</v>
      </c>
      <c r="Q757" s="427">
        <f t="shared" si="406"/>
        <v>426.94</v>
      </c>
    </row>
    <row r="758" spans="1:17" s="428" customFormat="1" ht="22.15" customHeight="1" x14ac:dyDescent="0.25">
      <c r="A758" s="424" t="s">
        <v>692</v>
      </c>
      <c r="B758" s="750"/>
      <c r="C758" s="289"/>
      <c r="D758" s="425"/>
      <c r="E758" s="425"/>
      <c r="F758" s="426"/>
      <c r="G758" s="425"/>
      <c r="H758" s="425"/>
      <c r="I758" s="427"/>
      <c r="J758" s="756">
        <v>90</v>
      </c>
      <c r="K758" s="425">
        <v>0.56999999999999995</v>
      </c>
      <c r="L758" s="425">
        <v>7.3727999999999998</v>
      </c>
      <c r="M758" s="425">
        <f t="shared" si="407"/>
        <v>663.55200000000002</v>
      </c>
      <c r="N758" s="426">
        <v>1</v>
      </c>
      <c r="O758" s="425">
        <f t="shared" si="403"/>
        <v>663.55</v>
      </c>
      <c r="P758" s="425">
        <f t="shared" si="405"/>
        <v>159.85</v>
      </c>
      <c r="Q758" s="427">
        <f t="shared" si="406"/>
        <v>823.4</v>
      </c>
    </row>
    <row r="759" spans="1:17" s="428" customFormat="1" ht="22.15" customHeight="1" x14ac:dyDescent="0.25">
      <c r="A759" s="424" t="s">
        <v>692</v>
      </c>
      <c r="B759" s="750"/>
      <c r="C759" s="289"/>
      <c r="D759" s="425"/>
      <c r="E759" s="425"/>
      <c r="F759" s="426"/>
      <c r="G759" s="425"/>
      <c r="H759" s="425"/>
      <c r="I759" s="427"/>
      <c r="J759" s="756">
        <v>84</v>
      </c>
      <c r="K759" s="425">
        <f t="shared" ref="K759:K760" si="408">J759/159</f>
        <v>0.52830188679245282</v>
      </c>
      <c r="L759" s="425">
        <v>1230</v>
      </c>
      <c r="M759" s="425">
        <f>J759*L759/159</f>
        <v>649.81132075471703</v>
      </c>
      <c r="N759" s="426">
        <v>1</v>
      </c>
      <c r="O759" s="425">
        <f t="shared" si="403"/>
        <v>649.80999999999995</v>
      </c>
      <c r="P759" s="425">
        <f t="shared" si="405"/>
        <v>156.54</v>
      </c>
      <c r="Q759" s="427">
        <f t="shared" si="406"/>
        <v>806.34999999999991</v>
      </c>
    </row>
    <row r="760" spans="1:17" s="428" customFormat="1" ht="22.15" customHeight="1" x14ac:dyDescent="0.25">
      <c r="A760" s="424" t="s">
        <v>344</v>
      </c>
      <c r="B760" s="750"/>
      <c r="C760" s="289"/>
      <c r="D760" s="425"/>
      <c r="E760" s="425"/>
      <c r="F760" s="426"/>
      <c r="G760" s="425"/>
      <c r="H760" s="425"/>
      <c r="I760" s="427"/>
      <c r="J760" s="756">
        <v>64</v>
      </c>
      <c r="K760" s="425">
        <f t="shared" si="408"/>
        <v>0.40251572327044027</v>
      </c>
      <c r="L760" s="425">
        <v>1460</v>
      </c>
      <c r="M760" s="425">
        <f>J760*L760/159</f>
        <v>587.67295597484281</v>
      </c>
      <c r="N760" s="426">
        <v>1</v>
      </c>
      <c r="O760" s="425">
        <f t="shared" si="403"/>
        <v>587.66999999999996</v>
      </c>
      <c r="P760" s="425">
        <f t="shared" si="405"/>
        <v>141.57</v>
      </c>
      <c r="Q760" s="427">
        <f t="shared" si="406"/>
        <v>729.24</v>
      </c>
    </row>
    <row r="761" spans="1:17" s="428" customFormat="1" ht="22.15" customHeight="1" x14ac:dyDescent="0.25">
      <c r="A761" s="430" t="s">
        <v>10</v>
      </c>
      <c r="B761" s="751">
        <f>SUM(B762:B765)</f>
        <v>0</v>
      </c>
      <c r="C761" s="746">
        <f>SUM(C762:C765)</f>
        <v>0</v>
      </c>
      <c r="D761" s="421"/>
      <c r="E761" s="421">
        <f>SUM(E762:E765)</f>
        <v>0</v>
      </c>
      <c r="F761" s="432"/>
      <c r="G761" s="421">
        <f>SUM(G762:G765)</f>
        <v>0</v>
      </c>
      <c r="H761" s="421">
        <f>SUM(H762:H765)</f>
        <v>0</v>
      </c>
      <c r="I761" s="429">
        <f>SUM(I762:I765)</f>
        <v>0</v>
      </c>
      <c r="J761" s="757">
        <f>SUM(J762:J765)</f>
        <v>312</v>
      </c>
      <c r="K761" s="421">
        <f>SUM(K762:K765)</f>
        <v>1.95</v>
      </c>
      <c r="L761" s="421"/>
      <c r="M761" s="421">
        <f>SUM(M762:M765)</f>
        <v>1275.4560000000001</v>
      </c>
      <c r="N761" s="432"/>
      <c r="O761" s="421">
        <f>SUM(O762:O765)</f>
        <v>1275.46</v>
      </c>
      <c r="P761" s="421">
        <f>SUM(P762:P765)</f>
        <v>307.26</v>
      </c>
      <c r="Q761" s="429">
        <f>SUM(Q762:Q765)</f>
        <v>1582.72</v>
      </c>
    </row>
    <row r="762" spans="1:17" s="428" customFormat="1" ht="22.15" customHeight="1" x14ac:dyDescent="0.25">
      <c r="A762" s="424" t="s">
        <v>193</v>
      </c>
      <c r="B762" s="750"/>
      <c r="C762" s="289"/>
      <c r="D762" s="425"/>
      <c r="E762" s="425"/>
      <c r="F762" s="426"/>
      <c r="G762" s="425"/>
      <c r="H762" s="425"/>
      <c r="I762" s="427"/>
      <c r="J762" s="756">
        <v>72</v>
      </c>
      <c r="K762" s="425">
        <v>0.45</v>
      </c>
      <c r="L762" s="425">
        <v>4.0880000000000001</v>
      </c>
      <c r="M762" s="425">
        <f>J762*L762</f>
        <v>294.33600000000001</v>
      </c>
      <c r="N762" s="426">
        <v>1</v>
      </c>
      <c r="O762" s="425">
        <f t="shared" si="403"/>
        <v>294.33999999999997</v>
      </c>
      <c r="P762" s="425">
        <f>ROUND(O762*0.2409,2)</f>
        <v>70.91</v>
      </c>
      <c r="Q762" s="427">
        <f>O762+P762</f>
        <v>365.25</v>
      </c>
    </row>
    <row r="763" spans="1:17" s="428" customFormat="1" ht="22.15" customHeight="1" x14ac:dyDescent="0.25">
      <c r="A763" s="424" t="s">
        <v>193</v>
      </c>
      <c r="B763" s="750"/>
      <c r="C763" s="289"/>
      <c r="D763" s="425"/>
      <c r="E763" s="425"/>
      <c r="F763" s="426"/>
      <c r="G763" s="425"/>
      <c r="H763" s="425"/>
      <c r="I763" s="427"/>
      <c r="J763" s="756">
        <v>80</v>
      </c>
      <c r="K763" s="425">
        <v>0.5</v>
      </c>
      <c r="L763" s="425">
        <v>4.0880000000000001</v>
      </c>
      <c r="M763" s="425">
        <f t="shared" ref="M763:M765" si="409">J763*L763</f>
        <v>327.04000000000002</v>
      </c>
      <c r="N763" s="426">
        <v>1</v>
      </c>
      <c r="O763" s="425">
        <f t="shared" si="403"/>
        <v>327.04000000000002</v>
      </c>
      <c r="P763" s="425">
        <f>ROUND(O763*0.2409,2)</f>
        <v>78.78</v>
      </c>
      <c r="Q763" s="427">
        <f>O763+P763</f>
        <v>405.82000000000005</v>
      </c>
    </row>
    <row r="764" spans="1:17" s="428" customFormat="1" ht="22.15" customHeight="1" x14ac:dyDescent="0.25">
      <c r="A764" s="424" t="s">
        <v>193</v>
      </c>
      <c r="B764" s="750"/>
      <c r="C764" s="289"/>
      <c r="D764" s="425"/>
      <c r="E764" s="425"/>
      <c r="F764" s="426"/>
      <c r="G764" s="425"/>
      <c r="H764" s="425"/>
      <c r="I764" s="427"/>
      <c r="J764" s="756">
        <v>88</v>
      </c>
      <c r="K764" s="425">
        <v>0.55000000000000004</v>
      </c>
      <c r="L764" s="425">
        <v>4.0880000000000001</v>
      </c>
      <c r="M764" s="425">
        <f t="shared" si="409"/>
        <v>359.74400000000003</v>
      </c>
      <c r="N764" s="426">
        <v>1</v>
      </c>
      <c r="O764" s="425">
        <f t="shared" si="403"/>
        <v>359.74</v>
      </c>
      <c r="P764" s="425">
        <f>ROUND(O764*0.2409,2)</f>
        <v>86.66</v>
      </c>
      <c r="Q764" s="427">
        <f>O764+P764</f>
        <v>446.4</v>
      </c>
    </row>
    <row r="765" spans="1:17" s="428" customFormat="1" ht="22.15" customHeight="1" x14ac:dyDescent="0.25">
      <c r="A765" s="424" t="s">
        <v>193</v>
      </c>
      <c r="B765" s="750"/>
      <c r="C765" s="289"/>
      <c r="D765" s="425"/>
      <c r="E765" s="425"/>
      <c r="F765" s="426"/>
      <c r="G765" s="425"/>
      <c r="H765" s="425"/>
      <c r="I765" s="427"/>
      <c r="J765" s="756">
        <v>72</v>
      </c>
      <c r="K765" s="425">
        <v>0.45</v>
      </c>
      <c r="L765" s="425">
        <v>4.0880000000000001</v>
      </c>
      <c r="M765" s="425">
        <f t="shared" si="409"/>
        <v>294.33600000000001</v>
      </c>
      <c r="N765" s="426">
        <v>1</v>
      </c>
      <c r="O765" s="425">
        <f t="shared" si="403"/>
        <v>294.33999999999997</v>
      </c>
      <c r="P765" s="425">
        <f>ROUND(O765*0.2409,2)</f>
        <v>70.91</v>
      </c>
      <c r="Q765" s="427">
        <f>O765+P765</f>
        <v>365.25</v>
      </c>
    </row>
    <row r="766" spans="1:17" s="428" customFormat="1" ht="22.15" customHeight="1" x14ac:dyDescent="0.25">
      <c r="A766" s="430" t="s">
        <v>8</v>
      </c>
      <c r="B766" s="751">
        <f>SUM(B767:B775)</f>
        <v>0</v>
      </c>
      <c r="C766" s="746">
        <f>SUM(C767:C775)</f>
        <v>0</v>
      </c>
      <c r="D766" s="421"/>
      <c r="E766" s="421">
        <f>SUM(E767:E775)</f>
        <v>0</v>
      </c>
      <c r="F766" s="432"/>
      <c r="G766" s="421">
        <f>SUM(G767:G775)</f>
        <v>0</v>
      </c>
      <c r="H766" s="421">
        <f>SUM(H767:H775)</f>
        <v>0</v>
      </c>
      <c r="I766" s="429">
        <f>SUM(I767:I775)</f>
        <v>0</v>
      </c>
      <c r="J766" s="757">
        <f>SUM(J767:J775)</f>
        <v>384</v>
      </c>
      <c r="K766" s="421">
        <f>SUM(K767:K775)</f>
        <v>2.4050314465408804</v>
      </c>
      <c r="L766" s="421"/>
      <c r="M766" s="421">
        <f>SUM(M767:M775)</f>
        <v>1483.9746817610062</v>
      </c>
      <c r="N766" s="432"/>
      <c r="O766" s="421">
        <f>SUM(O767:O775)</f>
        <v>1483.9700000000003</v>
      </c>
      <c r="P766" s="421">
        <f>SUM(P767:P775)</f>
        <v>357.5</v>
      </c>
      <c r="Q766" s="429">
        <f>SUM(Q767:Q775)</f>
        <v>1841.4699999999998</v>
      </c>
    </row>
    <row r="767" spans="1:17" s="428" customFormat="1" ht="22.15" customHeight="1" x14ac:dyDescent="0.25">
      <c r="A767" s="424" t="s">
        <v>1284</v>
      </c>
      <c r="B767" s="750"/>
      <c r="C767" s="289"/>
      <c r="D767" s="425"/>
      <c r="E767" s="425"/>
      <c r="F767" s="426"/>
      <c r="G767" s="425"/>
      <c r="H767" s="425"/>
      <c r="I767" s="427"/>
      <c r="J767" s="756">
        <v>32</v>
      </c>
      <c r="K767" s="425">
        <f t="shared" ref="K767:K768" si="410">J767/159</f>
        <v>0.20125786163522014</v>
      </c>
      <c r="L767" s="425">
        <v>649</v>
      </c>
      <c r="M767" s="425">
        <f>J767*L767/159</f>
        <v>130.61635220125785</v>
      </c>
      <c r="N767" s="426">
        <v>1</v>
      </c>
      <c r="O767" s="425">
        <f t="shared" si="403"/>
        <v>130.62</v>
      </c>
      <c r="P767" s="425">
        <f t="shared" ref="P767:P775" si="411">ROUND(O767*0.2409,2)</f>
        <v>31.47</v>
      </c>
      <c r="Q767" s="427">
        <f t="shared" ref="Q767:Q775" si="412">O767+P767</f>
        <v>162.09</v>
      </c>
    </row>
    <row r="768" spans="1:17" s="428" customFormat="1" ht="22.15" customHeight="1" x14ac:dyDescent="0.25">
      <c r="A768" s="424" t="s">
        <v>1284</v>
      </c>
      <c r="B768" s="750"/>
      <c r="C768" s="289"/>
      <c r="D768" s="425"/>
      <c r="E768" s="425"/>
      <c r="F768" s="426"/>
      <c r="G768" s="425"/>
      <c r="H768" s="425"/>
      <c r="I768" s="427"/>
      <c r="J768" s="756">
        <v>32</v>
      </c>
      <c r="K768" s="425">
        <f t="shared" si="410"/>
        <v>0.20125786163522014</v>
      </c>
      <c r="L768" s="425">
        <v>829</v>
      </c>
      <c r="M768" s="425">
        <f>J768*L768/159</f>
        <v>166.8427672955975</v>
      </c>
      <c r="N768" s="426">
        <v>1</v>
      </c>
      <c r="O768" s="425">
        <f t="shared" si="403"/>
        <v>166.84</v>
      </c>
      <c r="P768" s="425">
        <f t="shared" si="411"/>
        <v>40.19</v>
      </c>
      <c r="Q768" s="427">
        <f t="shared" si="412"/>
        <v>207.03</v>
      </c>
    </row>
    <row r="769" spans="1:17" s="428" customFormat="1" ht="22.15" customHeight="1" x14ac:dyDescent="0.25">
      <c r="A769" s="424" t="s">
        <v>1264</v>
      </c>
      <c r="B769" s="750"/>
      <c r="C769" s="289"/>
      <c r="D769" s="425"/>
      <c r="E769" s="425"/>
      <c r="F769" s="426"/>
      <c r="G769" s="425"/>
      <c r="H769" s="425"/>
      <c r="I769" s="427"/>
      <c r="J769" s="756">
        <v>48</v>
      </c>
      <c r="K769" s="425">
        <v>0.3</v>
      </c>
      <c r="L769" s="425">
        <v>3.4885999999999999</v>
      </c>
      <c r="M769" s="425">
        <f>J769*L769</f>
        <v>167.4528</v>
      </c>
      <c r="N769" s="426">
        <v>1</v>
      </c>
      <c r="O769" s="425">
        <f t="shared" si="403"/>
        <v>167.45</v>
      </c>
      <c r="P769" s="425">
        <f t="shared" si="411"/>
        <v>40.340000000000003</v>
      </c>
      <c r="Q769" s="427">
        <f t="shared" si="412"/>
        <v>207.79</v>
      </c>
    </row>
    <row r="770" spans="1:17" s="428" customFormat="1" ht="22.15" customHeight="1" x14ac:dyDescent="0.25">
      <c r="A770" s="424" t="s">
        <v>1264</v>
      </c>
      <c r="B770" s="750"/>
      <c r="C770" s="289"/>
      <c r="D770" s="425"/>
      <c r="E770" s="425"/>
      <c r="F770" s="426"/>
      <c r="G770" s="425"/>
      <c r="H770" s="425"/>
      <c r="I770" s="427"/>
      <c r="J770" s="756">
        <v>72</v>
      </c>
      <c r="K770" s="425">
        <v>0.45</v>
      </c>
      <c r="L770" s="425">
        <v>3.4885999999999999</v>
      </c>
      <c r="M770" s="425">
        <f t="shared" ref="M770:M774" si="413">J770*L770</f>
        <v>251.17919999999998</v>
      </c>
      <c r="N770" s="426">
        <v>1</v>
      </c>
      <c r="O770" s="425">
        <f t="shared" si="403"/>
        <v>251.18</v>
      </c>
      <c r="P770" s="425">
        <f t="shared" si="411"/>
        <v>60.51</v>
      </c>
      <c r="Q770" s="427">
        <f t="shared" si="412"/>
        <v>311.69</v>
      </c>
    </row>
    <row r="771" spans="1:17" s="428" customFormat="1" ht="22.15" customHeight="1" x14ac:dyDescent="0.25">
      <c r="A771" s="424" t="s">
        <v>1264</v>
      </c>
      <c r="B771" s="750"/>
      <c r="C771" s="289"/>
      <c r="D771" s="425"/>
      <c r="E771" s="425"/>
      <c r="F771" s="426"/>
      <c r="G771" s="425"/>
      <c r="H771" s="425"/>
      <c r="I771" s="427"/>
      <c r="J771" s="756">
        <v>16</v>
      </c>
      <c r="K771" s="425">
        <v>0.1</v>
      </c>
      <c r="L771" s="425">
        <v>3.4885999999999999</v>
      </c>
      <c r="M771" s="425">
        <f t="shared" si="413"/>
        <v>55.817599999999999</v>
      </c>
      <c r="N771" s="426">
        <v>1</v>
      </c>
      <c r="O771" s="425">
        <f t="shared" si="403"/>
        <v>55.82</v>
      </c>
      <c r="P771" s="425">
        <f t="shared" si="411"/>
        <v>13.45</v>
      </c>
      <c r="Q771" s="427">
        <f t="shared" si="412"/>
        <v>69.27</v>
      </c>
    </row>
    <row r="772" spans="1:17" s="428" customFormat="1" ht="22.15" customHeight="1" x14ac:dyDescent="0.25">
      <c r="A772" s="424" t="s">
        <v>1264</v>
      </c>
      <c r="B772" s="750"/>
      <c r="C772" s="289"/>
      <c r="D772" s="425"/>
      <c r="E772" s="425"/>
      <c r="F772" s="426"/>
      <c r="G772" s="425"/>
      <c r="H772" s="425"/>
      <c r="I772" s="427"/>
      <c r="J772" s="756">
        <v>24</v>
      </c>
      <c r="K772" s="425">
        <v>0.15</v>
      </c>
      <c r="L772" s="425">
        <v>3.4885999999999999</v>
      </c>
      <c r="M772" s="425">
        <f t="shared" si="413"/>
        <v>83.726399999999998</v>
      </c>
      <c r="N772" s="426">
        <v>1</v>
      </c>
      <c r="O772" s="425">
        <f t="shared" si="403"/>
        <v>83.73</v>
      </c>
      <c r="P772" s="425">
        <f t="shared" si="411"/>
        <v>20.170000000000002</v>
      </c>
      <c r="Q772" s="427">
        <f t="shared" si="412"/>
        <v>103.9</v>
      </c>
    </row>
    <row r="773" spans="1:17" s="428" customFormat="1" ht="22.15" customHeight="1" x14ac:dyDescent="0.25">
      <c r="A773" s="424" t="s">
        <v>1264</v>
      </c>
      <c r="B773" s="750"/>
      <c r="C773" s="289"/>
      <c r="D773" s="425"/>
      <c r="E773" s="425"/>
      <c r="F773" s="426"/>
      <c r="G773" s="425"/>
      <c r="H773" s="425"/>
      <c r="I773" s="427"/>
      <c r="J773" s="756">
        <v>48</v>
      </c>
      <c r="K773" s="425">
        <v>0.3</v>
      </c>
      <c r="L773" s="425">
        <v>3.4885999999999999</v>
      </c>
      <c r="M773" s="425">
        <f t="shared" si="413"/>
        <v>167.4528</v>
      </c>
      <c r="N773" s="426">
        <v>1</v>
      </c>
      <c r="O773" s="425">
        <f t="shared" si="403"/>
        <v>167.45</v>
      </c>
      <c r="P773" s="425">
        <f t="shared" si="411"/>
        <v>40.340000000000003</v>
      </c>
      <c r="Q773" s="427">
        <f t="shared" si="412"/>
        <v>207.79</v>
      </c>
    </row>
    <row r="774" spans="1:17" s="428" customFormat="1" ht="22.15" customHeight="1" x14ac:dyDescent="0.25">
      <c r="A774" s="424" t="s">
        <v>1264</v>
      </c>
      <c r="B774" s="750"/>
      <c r="C774" s="289"/>
      <c r="D774" s="425"/>
      <c r="E774" s="425"/>
      <c r="F774" s="426"/>
      <c r="G774" s="425"/>
      <c r="H774" s="425"/>
      <c r="I774" s="427"/>
      <c r="J774" s="756">
        <v>48</v>
      </c>
      <c r="K774" s="425">
        <v>0.3</v>
      </c>
      <c r="L774" s="425">
        <v>3.4885999999999999</v>
      </c>
      <c r="M774" s="425">
        <f t="shared" si="413"/>
        <v>167.4528</v>
      </c>
      <c r="N774" s="426">
        <v>1</v>
      </c>
      <c r="O774" s="425">
        <f t="shared" si="403"/>
        <v>167.45</v>
      </c>
      <c r="P774" s="425">
        <f t="shared" si="411"/>
        <v>40.340000000000003</v>
      </c>
      <c r="Q774" s="427">
        <f t="shared" si="412"/>
        <v>207.79</v>
      </c>
    </row>
    <row r="775" spans="1:17" s="428" customFormat="1" ht="22.15" customHeight="1" x14ac:dyDescent="0.25">
      <c r="A775" s="424" t="s">
        <v>1264</v>
      </c>
      <c r="B775" s="750"/>
      <c r="C775" s="289"/>
      <c r="D775" s="425"/>
      <c r="E775" s="425"/>
      <c r="F775" s="426"/>
      <c r="G775" s="425"/>
      <c r="H775" s="425"/>
      <c r="I775" s="427"/>
      <c r="J775" s="756">
        <v>64</v>
      </c>
      <c r="K775" s="425">
        <f>J775/159</f>
        <v>0.40251572327044027</v>
      </c>
      <c r="L775" s="425">
        <v>729</v>
      </c>
      <c r="M775" s="425">
        <f>J775*L775/159</f>
        <v>293.43396226415092</v>
      </c>
      <c r="N775" s="426">
        <v>1</v>
      </c>
      <c r="O775" s="425">
        <f t="shared" si="403"/>
        <v>293.43</v>
      </c>
      <c r="P775" s="425">
        <f t="shared" si="411"/>
        <v>70.69</v>
      </c>
      <c r="Q775" s="427">
        <f t="shared" si="412"/>
        <v>364.12</v>
      </c>
    </row>
    <row r="776" spans="1:17" s="428" customFormat="1" ht="22.15" customHeight="1" x14ac:dyDescent="0.25">
      <c r="A776" s="416" t="s">
        <v>1285</v>
      </c>
      <c r="B776" s="748">
        <f>B777+B796</f>
        <v>368.5</v>
      </c>
      <c r="C776" s="744">
        <f>C777+C796</f>
        <v>2.3200000000000003</v>
      </c>
      <c r="D776" s="417"/>
      <c r="E776" s="417">
        <f>E777+E796</f>
        <v>2329.41705</v>
      </c>
      <c r="F776" s="431"/>
      <c r="G776" s="417">
        <f>G777+G796</f>
        <v>698.81000000000006</v>
      </c>
      <c r="H776" s="417">
        <f>H777+H796</f>
        <v>168.32999999999998</v>
      </c>
      <c r="I776" s="418">
        <f>I777+I796</f>
        <v>867.14</v>
      </c>
      <c r="J776" s="754">
        <f>J777+J796</f>
        <v>1057.5</v>
      </c>
      <c r="K776" s="417">
        <f>K777+K796</f>
        <v>6.6499999999999995</v>
      </c>
      <c r="L776" s="417"/>
      <c r="M776" s="417">
        <f>M777+M796</f>
        <v>6681.5809499999996</v>
      </c>
      <c r="N776" s="431"/>
      <c r="O776" s="417">
        <f>O777+O796</f>
        <v>6681.5599999999995</v>
      </c>
      <c r="P776" s="417">
        <f>P777+P796</f>
        <v>1609.6000000000004</v>
      </c>
      <c r="Q776" s="418">
        <f>Q777+Q796</f>
        <v>8291.16</v>
      </c>
    </row>
    <row r="777" spans="1:17" s="428" customFormat="1" ht="22.15" customHeight="1" x14ac:dyDescent="0.25">
      <c r="A777" s="430" t="s">
        <v>11</v>
      </c>
      <c r="B777" s="751">
        <f>SUM(B778:B795)</f>
        <v>185.5</v>
      </c>
      <c r="C777" s="746">
        <f>SUM(C778:C795)</f>
        <v>1.18</v>
      </c>
      <c r="D777" s="421"/>
      <c r="E777" s="421">
        <f>SUM(E778:E795)</f>
        <v>1341.85545</v>
      </c>
      <c r="F777" s="432"/>
      <c r="G777" s="421">
        <f>SUM(G778:G795)</f>
        <v>402.54000000000008</v>
      </c>
      <c r="H777" s="421">
        <f>SUM(H778:H795)</f>
        <v>96.96</v>
      </c>
      <c r="I777" s="429">
        <f>SUM(I778:I795)</f>
        <v>499.5</v>
      </c>
      <c r="J777" s="757">
        <f>SUM(J778:J795)</f>
        <v>529.5</v>
      </c>
      <c r="K777" s="421">
        <f>SUM(K778:K795)</f>
        <v>3.3399999999999994</v>
      </c>
      <c r="L777" s="421"/>
      <c r="M777" s="421">
        <f>SUM(M778:M795)</f>
        <v>3826.4308500000002</v>
      </c>
      <c r="N777" s="432"/>
      <c r="O777" s="421">
        <f>SUM(O778:O795)</f>
        <v>3826.43</v>
      </c>
      <c r="P777" s="421">
        <f>SUM(P778:P795)</f>
        <v>921.79000000000019</v>
      </c>
      <c r="Q777" s="429">
        <f>SUM(Q778:Q795)</f>
        <v>4748.22</v>
      </c>
    </row>
    <row r="778" spans="1:17" s="428" customFormat="1" ht="22.15" customHeight="1" x14ac:dyDescent="0.25">
      <c r="A778" s="424" t="s">
        <v>198</v>
      </c>
      <c r="B778" s="750"/>
      <c r="C778" s="289"/>
      <c r="D778" s="425"/>
      <c r="E778" s="425"/>
      <c r="F778" s="426"/>
      <c r="G778" s="425"/>
      <c r="H778" s="425"/>
      <c r="I778" s="427"/>
      <c r="J778" s="756">
        <v>36</v>
      </c>
      <c r="K778" s="425">
        <v>0.23</v>
      </c>
      <c r="L778" s="425">
        <v>7.0130999999999997</v>
      </c>
      <c r="M778" s="425">
        <f>J778*L778</f>
        <v>252.4716</v>
      </c>
      <c r="N778" s="426">
        <v>1</v>
      </c>
      <c r="O778" s="425">
        <f t="shared" ref="O778:O795" si="414">ROUND(M778*N778,2)</f>
        <v>252.47</v>
      </c>
      <c r="P778" s="425">
        <f t="shared" ref="P778:P795" si="415">ROUND(O778*0.2409,2)</f>
        <v>60.82</v>
      </c>
      <c r="Q778" s="427">
        <f t="shared" ref="Q778:Q795" si="416">O778+P778</f>
        <v>313.29000000000002</v>
      </c>
    </row>
    <row r="779" spans="1:17" s="428" customFormat="1" ht="22.15" customHeight="1" x14ac:dyDescent="0.25">
      <c r="A779" s="424" t="s">
        <v>198</v>
      </c>
      <c r="B779" s="750"/>
      <c r="C779" s="289"/>
      <c r="D779" s="425"/>
      <c r="E779" s="425"/>
      <c r="F779" s="426"/>
      <c r="G779" s="425"/>
      <c r="H779" s="425"/>
      <c r="I779" s="427"/>
      <c r="J779" s="756">
        <v>23.5</v>
      </c>
      <c r="K779" s="425">
        <v>0.15</v>
      </c>
      <c r="L779" s="425">
        <v>7.0130999999999997</v>
      </c>
      <c r="M779" s="425">
        <f t="shared" ref="M779:M795" si="417">J779*L779</f>
        <v>164.80785</v>
      </c>
      <c r="N779" s="426">
        <v>1</v>
      </c>
      <c r="O779" s="425">
        <f t="shared" si="414"/>
        <v>164.81</v>
      </c>
      <c r="P779" s="425">
        <f t="shared" si="415"/>
        <v>39.700000000000003</v>
      </c>
      <c r="Q779" s="427">
        <f t="shared" si="416"/>
        <v>204.51</v>
      </c>
    </row>
    <row r="780" spans="1:17" s="428" customFormat="1" ht="22.15" customHeight="1" x14ac:dyDescent="0.25">
      <c r="A780" s="424" t="s">
        <v>198</v>
      </c>
      <c r="B780" s="750">
        <v>23.5</v>
      </c>
      <c r="C780" s="289">
        <v>0.15</v>
      </c>
      <c r="D780" s="425">
        <v>7.0130999999999997</v>
      </c>
      <c r="E780" s="425">
        <f t="shared" ref="E780:E795" si="418">B780*D780</f>
        <v>164.80785</v>
      </c>
      <c r="F780" s="426">
        <v>0.3</v>
      </c>
      <c r="G780" s="425">
        <f t="shared" ref="G780:G802" si="419">ROUND(E780*F780,2)</f>
        <v>49.44</v>
      </c>
      <c r="H780" s="425">
        <f t="shared" ref="H780:H795" si="420">ROUND(G780*0.2409,2)</f>
        <v>11.91</v>
      </c>
      <c r="I780" s="427">
        <f t="shared" ref="I780:I795" si="421">G780+H780</f>
        <v>61.349999999999994</v>
      </c>
      <c r="J780" s="756"/>
      <c r="K780" s="425"/>
      <c r="L780" s="425"/>
      <c r="M780" s="425"/>
      <c r="N780" s="426"/>
      <c r="O780" s="425"/>
      <c r="P780" s="425"/>
      <c r="Q780" s="427"/>
    </row>
    <row r="781" spans="1:17" s="428" customFormat="1" ht="22.15" customHeight="1" x14ac:dyDescent="0.25">
      <c r="A781" s="424" t="s">
        <v>198</v>
      </c>
      <c r="B781" s="750"/>
      <c r="C781" s="289"/>
      <c r="D781" s="425"/>
      <c r="E781" s="425"/>
      <c r="F781" s="426"/>
      <c r="G781" s="425"/>
      <c r="H781" s="425"/>
      <c r="I781" s="427"/>
      <c r="J781" s="756">
        <v>38.5</v>
      </c>
      <c r="K781" s="425">
        <v>0.24</v>
      </c>
      <c r="L781" s="425">
        <v>7.0130999999999997</v>
      </c>
      <c r="M781" s="425">
        <f t="shared" si="417"/>
        <v>270.00434999999999</v>
      </c>
      <c r="N781" s="426">
        <v>1</v>
      </c>
      <c r="O781" s="425">
        <f t="shared" si="414"/>
        <v>270</v>
      </c>
      <c r="P781" s="425">
        <f t="shared" si="415"/>
        <v>65.040000000000006</v>
      </c>
      <c r="Q781" s="427">
        <f t="shared" si="416"/>
        <v>335.04</v>
      </c>
    </row>
    <row r="782" spans="1:17" s="428" customFormat="1" ht="22.15" customHeight="1" x14ac:dyDescent="0.25">
      <c r="A782" s="424" t="s">
        <v>198</v>
      </c>
      <c r="B782" s="750">
        <v>12</v>
      </c>
      <c r="C782" s="289">
        <v>0.08</v>
      </c>
      <c r="D782" s="425">
        <v>7.0130999999999997</v>
      </c>
      <c r="E782" s="425">
        <f t="shared" si="418"/>
        <v>84.157199999999989</v>
      </c>
      <c r="F782" s="426">
        <v>0.3</v>
      </c>
      <c r="G782" s="425">
        <f t="shared" si="419"/>
        <v>25.25</v>
      </c>
      <c r="H782" s="425">
        <f t="shared" si="420"/>
        <v>6.08</v>
      </c>
      <c r="I782" s="427">
        <f t="shared" si="421"/>
        <v>31.33</v>
      </c>
      <c r="J782" s="756"/>
      <c r="K782" s="425"/>
      <c r="L782" s="425"/>
      <c r="M782" s="425"/>
      <c r="N782" s="426"/>
      <c r="O782" s="425"/>
      <c r="P782" s="425"/>
      <c r="Q782" s="427"/>
    </row>
    <row r="783" spans="1:17" s="428" customFormat="1" ht="22.15" customHeight="1" x14ac:dyDescent="0.25">
      <c r="A783" s="424" t="s">
        <v>198</v>
      </c>
      <c r="B783" s="750"/>
      <c r="C783" s="289"/>
      <c r="D783" s="425"/>
      <c r="E783" s="425"/>
      <c r="F783" s="426"/>
      <c r="G783" s="425"/>
      <c r="H783" s="425"/>
      <c r="I783" s="427"/>
      <c r="J783" s="756">
        <v>15.5</v>
      </c>
      <c r="K783" s="425">
        <v>0.1</v>
      </c>
      <c r="L783" s="425">
        <v>7.0130999999999997</v>
      </c>
      <c r="M783" s="425">
        <f t="shared" si="417"/>
        <v>108.70304999999999</v>
      </c>
      <c r="N783" s="426">
        <v>1</v>
      </c>
      <c r="O783" s="425">
        <f t="shared" si="414"/>
        <v>108.7</v>
      </c>
      <c r="P783" s="425">
        <f t="shared" si="415"/>
        <v>26.19</v>
      </c>
      <c r="Q783" s="427">
        <f t="shared" si="416"/>
        <v>134.89000000000001</v>
      </c>
    </row>
    <row r="784" spans="1:17" s="428" customFormat="1" ht="22.15" customHeight="1" x14ac:dyDescent="0.25">
      <c r="A784" s="424" t="s">
        <v>1286</v>
      </c>
      <c r="B784" s="750">
        <v>12</v>
      </c>
      <c r="C784" s="289">
        <v>0.08</v>
      </c>
      <c r="D784" s="425">
        <v>7.1150000000000002</v>
      </c>
      <c r="E784" s="425">
        <f t="shared" si="418"/>
        <v>85.38</v>
      </c>
      <c r="F784" s="426">
        <v>0.3</v>
      </c>
      <c r="G784" s="425">
        <f t="shared" si="419"/>
        <v>25.61</v>
      </c>
      <c r="H784" s="425">
        <f t="shared" si="420"/>
        <v>6.17</v>
      </c>
      <c r="I784" s="427">
        <f t="shared" si="421"/>
        <v>31.78</v>
      </c>
      <c r="J784" s="756">
        <v>36</v>
      </c>
      <c r="K784" s="425">
        <v>0.23</v>
      </c>
      <c r="L784" s="425">
        <v>7.1150000000000002</v>
      </c>
      <c r="M784" s="425">
        <f t="shared" si="417"/>
        <v>256.14</v>
      </c>
      <c r="N784" s="426">
        <v>1</v>
      </c>
      <c r="O784" s="425">
        <f t="shared" si="414"/>
        <v>256.14</v>
      </c>
      <c r="P784" s="425">
        <f t="shared" si="415"/>
        <v>61.7</v>
      </c>
      <c r="Q784" s="427">
        <f t="shared" si="416"/>
        <v>317.83999999999997</v>
      </c>
    </row>
    <row r="785" spans="1:17" s="428" customFormat="1" ht="22.15" customHeight="1" x14ac:dyDescent="0.25">
      <c r="A785" s="424" t="s">
        <v>1286</v>
      </c>
      <c r="B785" s="750">
        <v>11</v>
      </c>
      <c r="C785" s="289">
        <v>7.0000000000000007E-2</v>
      </c>
      <c r="D785" s="425">
        <v>7.3007999999999997</v>
      </c>
      <c r="E785" s="425">
        <f t="shared" si="418"/>
        <v>80.308799999999991</v>
      </c>
      <c r="F785" s="426">
        <v>0.3</v>
      </c>
      <c r="G785" s="425">
        <f t="shared" si="419"/>
        <v>24.09</v>
      </c>
      <c r="H785" s="425">
        <f t="shared" si="420"/>
        <v>5.8</v>
      </c>
      <c r="I785" s="427">
        <f t="shared" si="421"/>
        <v>29.89</v>
      </c>
      <c r="J785" s="756">
        <v>11</v>
      </c>
      <c r="K785" s="425">
        <v>7.0000000000000007E-2</v>
      </c>
      <c r="L785" s="425">
        <v>7.3007999999999997</v>
      </c>
      <c r="M785" s="425">
        <f t="shared" si="417"/>
        <v>80.308799999999991</v>
      </c>
      <c r="N785" s="426">
        <v>1</v>
      </c>
      <c r="O785" s="425">
        <f t="shared" si="414"/>
        <v>80.31</v>
      </c>
      <c r="P785" s="425">
        <f t="shared" si="415"/>
        <v>19.350000000000001</v>
      </c>
      <c r="Q785" s="427">
        <f t="shared" si="416"/>
        <v>99.66</v>
      </c>
    </row>
    <row r="786" spans="1:17" s="428" customFormat="1" ht="22.15" customHeight="1" x14ac:dyDescent="0.25">
      <c r="A786" s="424" t="s">
        <v>1286</v>
      </c>
      <c r="B786" s="750">
        <v>24</v>
      </c>
      <c r="C786" s="289">
        <v>0.15</v>
      </c>
      <c r="D786" s="425">
        <v>7.3007999999999997</v>
      </c>
      <c r="E786" s="425">
        <f t="shared" si="418"/>
        <v>175.2192</v>
      </c>
      <c r="F786" s="426">
        <v>0.3</v>
      </c>
      <c r="G786" s="425">
        <f t="shared" si="419"/>
        <v>52.57</v>
      </c>
      <c r="H786" s="425">
        <f t="shared" si="420"/>
        <v>12.66</v>
      </c>
      <c r="I786" s="427">
        <f t="shared" si="421"/>
        <v>65.23</v>
      </c>
      <c r="J786" s="756">
        <v>48</v>
      </c>
      <c r="K786" s="425">
        <v>0.3</v>
      </c>
      <c r="L786" s="425">
        <v>7.3007999999999997</v>
      </c>
      <c r="M786" s="425">
        <f t="shared" si="417"/>
        <v>350.4384</v>
      </c>
      <c r="N786" s="426">
        <v>1</v>
      </c>
      <c r="O786" s="425">
        <f t="shared" si="414"/>
        <v>350.44</v>
      </c>
      <c r="P786" s="425">
        <f t="shared" si="415"/>
        <v>84.42</v>
      </c>
      <c r="Q786" s="427">
        <f t="shared" si="416"/>
        <v>434.86</v>
      </c>
    </row>
    <row r="787" spans="1:17" s="428" customFormat="1" ht="22.15" customHeight="1" x14ac:dyDescent="0.25">
      <c r="A787" s="424" t="s">
        <v>1286</v>
      </c>
      <c r="B787" s="750">
        <v>15</v>
      </c>
      <c r="C787" s="289">
        <v>0.09</v>
      </c>
      <c r="D787" s="425">
        <v>7.3007999999999997</v>
      </c>
      <c r="E787" s="425">
        <f t="shared" si="418"/>
        <v>109.512</v>
      </c>
      <c r="F787" s="426">
        <v>0.3</v>
      </c>
      <c r="G787" s="425">
        <f t="shared" si="419"/>
        <v>32.85</v>
      </c>
      <c r="H787" s="425">
        <f t="shared" si="420"/>
        <v>7.91</v>
      </c>
      <c r="I787" s="427">
        <f t="shared" si="421"/>
        <v>40.760000000000005</v>
      </c>
      <c r="J787" s="756">
        <v>33</v>
      </c>
      <c r="K787" s="425">
        <v>0.21</v>
      </c>
      <c r="L787" s="425">
        <v>7.3007999999999997</v>
      </c>
      <c r="M787" s="425">
        <f t="shared" si="417"/>
        <v>240.9264</v>
      </c>
      <c r="N787" s="426">
        <v>1</v>
      </c>
      <c r="O787" s="425">
        <f t="shared" si="414"/>
        <v>240.93</v>
      </c>
      <c r="P787" s="425">
        <f t="shared" si="415"/>
        <v>58.04</v>
      </c>
      <c r="Q787" s="427">
        <f t="shared" si="416"/>
        <v>298.97000000000003</v>
      </c>
    </row>
    <row r="788" spans="1:17" s="428" customFormat="1" ht="22.15" customHeight="1" x14ac:dyDescent="0.25">
      <c r="A788" s="424" t="s">
        <v>1286</v>
      </c>
      <c r="B788" s="750"/>
      <c r="C788" s="289"/>
      <c r="D788" s="425"/>
      <c r="E788" s="425"/>
      <c r="F788" s="426"/>
      <c r="G788" s="425"/>
      <c r="H788" s="425"/>
      <c r="I788" s="427"/>
      <c r="J788" s="756">
        <v>39</v>
      </c>
      <c r="K788" s="425">
        <v>0.25</v>
      </c>
      <c r="L788" s="425">
        <v>7.3007999999999997</v>
      </c>
      <c r="M788" s="425">
        <f t="shared" si="417"/>
        <v>284.7312</v>
      </c>
      <c r="N788" s="426">
        <v>1</v>
      </c>
      <c r="O788" s="425">
        <f t="shared" si="414"/>
        <v>284.73</v>
      </c>
      <c r="P788" s="425">
        <f t="shared" si="415"/>
        <v>68.59</v>
      </c>
      <c r="Q788" s="427">
        <f t="shared" si="416"/>
        <v>353.32000000000005</v>
      </c>
    </row>
    <row r="789" spans="1:17" s="428" customFormat="1" ht="22.15" customHeight="1" x14ac:dyDescent="0.25">
      <c r="A789" s="424" t="s">
        <v>1286</v>
      </c>
      <c r="B789" s="750">
        <v>13</v>
      </c>
      <c r="C789" s="289">
        <v>0.08</v>
      </c>
      <c r="D789" s="425">
        <v>7.3007999999999997</v>
      </c>
      <c r="E789" s="425">
        <f t="shared" si="418"/>
        <v>94.910399999999996</v>
      </c>
      <c r="F789" s="426">
        <v>0.3</v>
      </c>
      <c r="G789" s="425">
        <f t="shared" si="419"/>
        <v>28.47</v>
      </c>
      <c r="H789" s="425">
        <f t="shared" si="420"/>
        <v>6.86</v>
      </c>
      <c r="I789" s="427">
        <f t="shared" si="421"/>
        <v>35.33</v>
      </c>
      <c r="J789" s="756">
        <v>26</v>
      </c>
      <c r="K789" s="425">
        <v>0.16</v>
      </c>
      <c r="L789" s="425">
        <v>7.3007999999999997</v>
      </c>
      <c r="M789" s="425">
        <f t="shared" si="417"/>
        <v>189.82079999999999</v>
      </c>
      <c r="N789" s="426">
        <v>1</v>
      </c>
      <c r="O789" s="425">
        <f t="shared" si="414"/>
        <v>189.82</v>
      </c>
      <c r="P789" s="425">
        <f t="shared" si="415"/>
        <v>45.73</v>
      </c>
      <c r="Q789" s="427">
        <f t="shared" si="416"/>
        <v>235.54999999999998</v>
      </c>
    </row>
    <row r="790" spans="1:17" s="428" customFormat="1" ht="22.15" customHeight="1" x14ac:dyDescent="0.25">
      <c r="A790" s="424" t="s">
        <v>1286</v>
      </c>
      <c r="B790" s="750">
        <v>12</v>
      </c>
      <c r="C790" s="289">
        <v>0.08</v>
      </c>
      <c r="D790" s="425">
        <v>7.3007999999999997</v>
      </c>
      <c r="E790" s="425">
        <f t="shared" si="418"/>
        <v>87.6096</v>
      </c>
      <c r="F790" s="426">
        <v>0.3</v>
      </c>
      <c r="G790" s="425">
        <f t="shared" si="419"/>
        <v>26.28</v>
      </c>
      <c r="H790" s="425">
        <f t="shared" si="420"/>
        <v>6.33</v>
      </c>
      <c r="I790" s="427">
        <f t="shared" si="421"/>
        <v>32.61</v>
      </c>
      <c r="J790" s="756">
        <v>24</v>
      </c>
      <c r="K790" s="425">
        <v>0.15</v>
      </c>
      <c r="L790" s="425">
        <v>7.3007999999999997</v>
      </c>
      <c r="M790" s="425">
        <f t="shared" si="417"/>
        <v>175.2192</v>
      </c>
      <c r="N790" s="426">
        <v>1</v>
      </c>
      <c r="O790" s="425">
        <f t="shared" si="414"/>
        <v>175.22</v>
      </c>
      <c r="P790" s="425">
        <f t="shared" si="415"/>
        <v>42.21</v>
      </c>
      <c r="Q790" s="427">
        <f t="shared" si="416"/>
        <v>217.43</v>
      </c>
    </row>
    <row r="791" spans="1:17" s="428" customFormat="1" ht="22.15" customHeight="1" x14ac:dyDescent="0.25">
      <c r="A791" s="424" t="s">
        <v>1286</v>
      </c>
      <c r="B791" s="750">
        <v>12</v>
      </c>
      <c r="C791" s="289">
        <v>0.08</v>
      </c>
      <c r="D791" s="425">
        <v>7.3007999999999997</v>
      </c>
      <c r="E791" s="425">
        <f t="shared" si="418"/>
        <v>87.6096</v>
      </c>
      <c r="F791" s="426">
        <v>0.3</v>
      </c>
      <c r="G791" s="425">
        <f t="shared" si="419"/>
        <v>26.28</v>
      </c>
      <c r="H791" s="425">
        <f t="shared" si="420"/>
        <v>6.33</v>
      </c>
      <c r="I791" s="427">
        <f t="shared" si="421"/>
        <v>32.61</v>
      </c>
      <c r="J791" s="756">
        <v>36</v>
      </c>
      <c r="K791" s="425">
        <v>0.23</v>
      </c>
      <c r="L791" s="425">
        <v>7.3007999999999997</v>
      </c>
      <c r="M791" s="425">
        <f t="shared" si="417"/>
        <v>262.8288</v>
      </c>
      <c r="N791" s="426">
        <v>1</v>
      </c>
      <c r="O791" s="425">
        <f t="shared" si="414"/>
        <v>262.83</v>
      </c>
      <c r="P791" s="425">
        <f t="shared" si="415"/>
        <v>63.32</v>
      </c>
      <c r="Q791" s="427">
        <f t="shared" si="416"/>
        <v>326.14999999999998</v>
      </c>
    </row>
    <row r="792" spans="1:17" s="428" customFormat="1" ht="22.15" customHeight="1" x14ac:dyDescent="0.25">
      <c r="A792" s="424" t="s">
        <v>1286</v>
      </c>
      <c r="B792" s="750">
        <v>24</v>
      </c>
      <c r="C792" s="289">
        <v>0.15</v>
      </c>
      <c r="D792" s="425">
        <v>7.3007999999999997</v>
      </c>
      <c r="E792" s="425">
        <f t="shared" si="418"/>
        <v>175.2192</v>
      </c>
      <c r="F792" s="426">
        <v>0.3</v>
      </c>
      <c r="G792" s="425">
        <f t="shared" si="419"/>
        <v>52.57</v>
      </c>
      <c r="H792" s="425">
        <f t="shared" si="420"/>
        <v>12.66</v>
      </c>
      <c r="I792" s="427">
        <f t="shared" si="421"/>
        <v>65.23</v>
      </c>
      <c r="J792" s="756">
        <v>24</v>
      </c>
      <c r="K792" s="425">
        <v>0.15</v>
      </c>
      <c r="L792" s="425">
        <v>7.3007999999999997</v>
      </c>
      <c r="M792" s="425">
        <f t="shared" si="417"/>
        <v>175.2192</v>
      </c>
      <c r="N792" s="426">
        <v>1</v>
      </c>
      <c r="O792" s="425">
        <f t="shared" si="414"/>
        <v>175.22</v>
      </c>
      <c r="P792" s="425">
        <f t="shared" si="415"/>
        <v>42.21</v>
      </c>
      <c r="Q792" s="427">
        <f t="shared" si="416"/>
        <v>217.43</v>
      </c>
    </row>
    <row r="793" spans="1:17" s="428" customFormat="1" ht="22.15" customHeight="1" x14ac:dyDescent="0.25">
      <c r="A793" s="424" t="s">
        <v>1286</v>
      </c>
      <c r="B793" s="750"/>
      <c r="C793" s="289"/>
      <c r="D793" s="425"/>
      <c r="E793" s="425"/>
      <c r="F793" s="426"/>
      <c r="G793" s="425"/>
      <c r="H793" s="425"/>
      <c r="I793" s="427"/>
      <c r="J793" s="756">
        <v>40</v>
      </c>
      <c r="K793" s="425">
        <v>0.25</v>
      </c>
      <c r="L793" s="425">
        <v>7.3007999999999997</v>
      </c>
      <c r="M793" s="425">
        <f t="shared" si="417"/>
        <v>292.03199999999998</v>
      </c>
      <c r="N793" s="426">
        <v>1</v>
      </c>
      <c r="O793" s="425">
        <f t="shared" si="414"/>
        <v>292.02999999999997</v>
      </c>
      <c r="P793" s="425">
        <f t="shared" si="415"/>
        <v>70.349999999999994</v>
      </c>
      <c r="Q793" s="427">
        <f t="shared" si="416"/>
        <v>362.38</v>
      </c>
    </row>
    <row r="794" spans="1:17" s="428" customFormat="1" ht="22.15" customHeight="1" x14ac:dyDescent="0.25">
      <c r="A794" s="424" t="s">
        <v>1286</v>
      </c>
      <c r="B794" s="750">
        <v>14</v>
      </c>
      <c r="C794" s="289">
        <v>0.09</v>
      </c>
      <c r="D794" s="425">
        <v>7.3007999999999997</v>
      </c>
      <c r="E794" s="425">
        <f t="shared" si="418"/>
        <v>102.21119999999999</v>
      </c>
      <c r="F794" s="426">
        <v>0.3</v>
      </c>
      <c r="G794" s="425">
        <f t="shared" si="419"/>
        <v>30.66</v>
      </c>
      <c r="H794" s="425">
        <f t="shared" si="420"/>
        <v>7.39</v>
      </c>
      <c r="I794" s="427">
        <f t="shared" si="421"/>
        <v>38.049999999999997</v>
      </c>
      <c r="J794" s="756">
        <v>48</v>
      </c>
      <c r="K794" s="425">
        <v>0.3</v>
      </c>
      <c r="L794" s="425">
        <v>7.3007999999999997</v>
      </c>
      <c r="M794" s="425">
        <f t="shared" si="417"/>
        <v>350.4384</v>
      </c>
      <c r="N794" s="426">
        <v>1</v>
      </c>
      <c r="O794" s="425">
        <f t="shared" si="414"/>
        <v>350.44</v>
      </c>
      <c r="P794" s="425">
        <f t="shared" si="415"/>
        <v>84.42</v>
      </c>
      <c r="Q794" s="427">
        <f t="shared" si="416"/>
        <v>434.86</v>
      </c>
    </row>
    <row r="795" spans="1:17" s="428" customFormat="1" ht="22.15" customHeight="1" x14ac:dyDescent="0.25">
      <c r="A795" s="424" t="s">
        <v>1286</v>
      </c>
      <c r="B795" s="750">
        <v>13</v>
      </c>
      <c r="C795" s="289">
        <v>0.08</v>
      </c>
      <c r="D795" s="425">
        <v>7.3007999999999997</v>
      </c>
      <c r="E795" s="425">
        <f t="shared" si="418"/>
        <v>94.910399999999996</v>
      </c>
      <c r="F795" s="426">
        <v>0.3</v>
      </c>
      <c r="G795" s="425">
        <f t="shared" si="419"/>
        <v>28.47</v>
      </c>
      <c r="H795" s="425">
        <f t="shared" si="420"/>
        <v>6.86</v>
      </c>
      <c r="I795" s="427">
        <f t="shared" si="421"/>
        <v>35.33</v>
      </c>
      <c r="J795" s="756">
        <v>51</v>
      </c>
      <c r="K795" s="425">
        <v>0.32</v>
      </c>
      <c r="L795" s="425">
        <v>7.3007999999999997</v>
      </c>
      <c r="M795" s="425">
        <f t="shared" si="417"/>
        <v>372.3408</v>
      </c>
      <c r="N795" s="426">
        <v>1</v>
      </c>
      <c r="O795" s="425">
        <f t="shared" si="414"/>
        <v>372.34</v>
      </c>
      <c r="P795" s="425">
        <f t="shared" si="415"/>
        <v>89.7</v>
      </c>
      <c r="Q795" s="427">
        <f t="shared" si="416"/>
        <v>462.03999999999996</v>
      </c>
    </row>
    <row r="796" spans="1:17" s="428" customFormat="1" ht="22.15" customHeight="1" x14ac:dyDescent="0.25">
      <c r="A796" s="430" t="s">
        <v>9</v>
      </c>
      <c r="B796" s="751">
        <f>SUM(B797:B802)</f>
        <v>183</v>
      </c>
      <c r="C796" s="746">
        <f>SUM(C797:C802)</f>
        <v>1.1400000000000001</v>
      </c>
      <c r="D796" s="421"/>
      <c r="E796" s="421">
        <f>SUM(E797:E802)</f>
        <v>987.56160000000011</v>
      </c>
      <c r="F796" s="432"/>
      <c r="G796" s="421">
        <f>SUM(G797:G802)</f>
        <v>296.27</v>
      </c>
      <c r="H796" s="421">
        <f>SUM(H797:H802)</f>
        <v>71.37</v>
      </c>
      <c r="I796" s="429">
        <f>SUM(I797:I802)</f>
        <v>367.64</v>
      </c>
      <c r="J796" s="757">
        <f>SUM(J797:J802)</f>
        <v>528</v>
      </c>
      <c r="K796" s="421">
        <f>SUM(K797:K802)</f>
        <v>3.31</v>
      </c>
      <c r="L796" s="421"/>
      <c r="M796" s="421">
        <f>SUM(M797:M802)</f>
        <v>2855.1500999999998</v>
      </c>
      <c r="N796" s="432"/>
      <c r="O796" s="421">
        <f>SUM(O797:O802)</f>
        <v>2855.13</v>
      </c>
      <c r="P796" s="421">
        <f>SUM(P797:P802)</f>
        <v>687.81000000000006</v>
      </c>
      <c r="Q796" s="429">
        <f>SUM(Q797:Q802)</f>
        <v>3542.9399999999996</v>
      </c>
    </row>
    <row r="797" spans="1:17" s="428" customFormat="1" ht="22.15" customHeight="1" x14ac:dyDescent="0.25">
      <c r="A797" s="424" t="s">
        <v>692</v>
      </c>
      <c r="B797" s="750">
        <v>15</v>
      </c>
      <c r="C797" s="289">
        <v>0.09</v>
      </c>
      <c r="D797" s="425">
        <v>4.8792</v>
      </c>
      <c r="E797" s="425">
        <f>B797*D797</f>
        <v>73.188000000000002</v>
      </c>
      <c r="F797" s="426">
        <v>0.3</v>
      </c>
      <c r="G797" s="425">
        <f t="shared" si="419"/>
        <v>21.96</v>
      </c>
      <c r="H797" s="425">
        <f t="shared" ref="H797:H802" si="422">ROUND(G797*0.2409,2)</f>
        <v>5.29</v>
      </c>
      <c r="I797" s="427">
        <f t="shared" ref="I797:I802" si="423">G797+H797</f>
        <v>27.25</v>
      </c>
      <c r="J797" s="756">
        <v>33</v>
      </c>
      <c r="K797" s="425">
        <v>0.21</v>
      </c>
      <c r="L797" s="425">
        <v>4.8792</v>
      </c>
      <c r="M797" s="425">
        <f>J797*L797</f>
        <v>161.0136</v>
      </c>
      <c r="N797" s="426">
        <v>1</v>
      </c>
      <c r="O797" s="425">
        <f t="shared" ref="O797:O802" si="424">ROUND(M797*N797,2)</f>
        <v>161.01</v>
      </c>
      <c r="P797" s="425">
        <f t="shared" ref="P797:P802" si="425">ROUND(O797*0.2409,2)</f>
        <v>38.79</v>
      </c>
      <c r="Q797" s="427">
        <f t="shared" ref="Q797:Q802" si="426">O797+P797</f>
        <v>199.79999999999998</v>
      </c>
    </row>
    <row r="798" spans="1:17" s="428" customFormat="1" ht="22.15" customHeight="1" x14ac:dyDescent="0.25">
      <c r="A798" s="424" t="s">
        <v>692</v>
      </c>
      <c r="B798" s="750">
        <v>48</v>
      </c>
      <c r="C798" s="289">
        <v>0.3</v>
      </c>
      <c r="D798" s="425">
        <v>5.4427000000000003</v>
      </c>
      <c r="E798" s="425">
        <f t="shared" ref="E798:E802" si="427">B798*D798</f>
        <v>261.24959999999999</v>
      </c>
      <c r="F798" s="426">
        <v>0.3</v>
      </c>
      <c r="G798" s="425">
        <f t="shared" si="419"/>
        <v>78.37</v>
      </c>
      <c r="H798" s="425">
        <f t="shared" si="422"/>
        <v>18.88</v>
      </c>
      <c r="I798" s="427">
        <f t="shared" si="423"/>
        <v>97.25</v>
      </c>
      <c r="J798" s="756">
        <v>120</v>
      </c>
      <c r="K798" s="425">
        <v>0.75</v>
      </c>
      <c r="L798" s="425">
        <v>5.4427000000000003</v>
      </c>
      <c r="M798" s="425">
        <f t="shared" ref="M798:M802" si="428">J798*L798</f>
        <v>653.12400000000002</v>
      </c>
      <c r="N798" s="426">
        <v>1</v>
      </c>
      <c r="O798" s="425">
        <f t="shared" si="424"/>
        <v>653.12</v>
      </c>
      <c r="P798" s="425">
        <f t="shared" si="425"/>
        <v>157.34</v>
      </c>
      <c r="Q798" s="427">
        <f t="shared" si="426"/>
        <v>810.46</v>
      </c>
    </row>
    <row r="799" spans="1:17" s="428" customFormat="1" ht="22.15" customHeight="1" x14ac:dyDescent="0.25">
      <c r="A799" s="424" t="s">
        <v>692</v>
      </c>
      <c r="B799" s="750">
        <v>40</v>
      </c>
      <c r="C799" s="289">
        <v>0.25</v>
      </c>
      <c r="D799" s="425">
        <v>5.4427000000000003</v>
      </c>
      <c r="E799" s="425">
        <f t="shared" si="427"/>
        <v>217.70800000000003</v>
      </c>
      <c r="F799" s="426">
        <v>0.3</v>
      </c>
      <c r="G799" s="425">
        <f t="shared" si="419"/>
        <v>65.31</v>
      </c>
      <c r="H799" s="425">
        <f t="shared" si="422"/>
        <v>15.73</v>
      </c>
      <c r="I799" s="427">
        <f t="shared" si="423"/>
        <v>81.040000000000006</v>
      </c>
      <c r="J799" s="756">
        <v>120</v>
      </c>
      <c r="K799" s="425">
        <v>0.75</v>
      </c>
      <c r="L799" s="425">
        <v>5.4427000000000003</v>
      </c>
      <c r="M799" s="425">
        <f t="shared" si="428"/>
        <v>653.12400000000002</v>
      </c>
      <c r="N799" s="426">
        <v>1</v>
      </c>
      <c r="O799" s="425">
        <f t="shared" si="424"/>
        <v>653.12</v>
      </c>
      <c r="P799" s="425">
        <f t="shared" si="425"/>
        <v>157.34</v>
      </c>
      <c r="Q799" s="427">
        <f t="shared" si="426"/>
        <v>810.46</v>
      </c>
    </row>
    <row r="800" spans="1:17" s="428" customFormat="1" ht="22.15" customHeight="1" x14ac:dyDescent="0.25">
      <c r="A800" s="424" t="s">
        <v>1283</v>
      </c>
      <c r="B800" s="750"/>
      <c r="C800" s="289"/>
      <c r="D800" s="425"/>
      <c r="E800" s="425"/>
      <c r="F800" s="426"/>
      <c r="G800" s="425"/>
      <c r="H800" s="425"/>
      <c r="I800" s="427"/>
      <c r="J800" s="756">
        <v>48</v>
      </c>
      <c r="K800" s="425">
        <v>0.3</v>
      </c>
      <c r="L800" s="425">
        <v>5.4427000000000003</v>
      </c>
      <c r="M800" s="425">
        <f t="shared" si="428"/>
        <v>261.24959999999999</v>
      </c>
      <c r="N800" s="426">
        <v>1</v>
      </c>
      <c r="O800" s="425">
        <f t="shared" si="424"/>
        <v>261.25</v>
      </c>
      <c r="P800" s="425">
        <f t="shared" si="425"/>
        <v>62.94</v>
      </c>
      <c r="Q800" s="427">
        <f t="shared" si="426"/>
        <v>324.19</v>
      </c>
    </row>
    <row r="801" spans="1:17" s="428" customFormat="1" ht="22.15" customHeight="1" x14ac:dyDescent="0.25">
      <c r="A801" s="424" t="s">
        <v>692</v>
      </c>
      <c r="B801" s="750">
        <v>24</v>
      </c>
      <c r="C801" s="289">
        <v>0.15</v>
      </c>
      <c r="D801" s="425">
        <v>5.4427000000000003</v>
      </c>
      <c r="E801" s="425">
        <f t="shared" si="427"/>
        <v>130.62479999999999</v>
      </c>
      <c r="F801" s="426">
        <v>0.3</v>
      </c>
      <c r="G801" s="425">
        <f t="shared" si="419"/>
        <v>39.19</v>
      </c>
      <c r="H801" s="425">
        <f t="shared" si="422"/>
        <v>9.44</v>
      </c>
      <c r="I801" s="427">
        <f t="shared" si="423"/>
        <v>48.629999999999995</v>
      </c>
      <c r="J801" s="756">
        <v>72</v>
      </c>
      <c r="K801" s="425">
        <v>0.45</v>
      </c>
      <c r="L801" s="425">
        <v>5.4427000000000003</v>
      </c>
      <c r="M801" s="425">
        <f t="shared" si="428"/>
        <v>391.87440000000004</v>
      </c>
      <c r="N801" s="426">
        <v>1</v>
      </c>
      <c r="O801" s="425">
        <f t="shared" si="424"/>
        <v>391.87</v>
      </c>
      <c r="P801" s="425">
        <f t="shared" si="425"/>
        <v>94.4</v>
      </c>
      <c r="Q801" s="427">
        <f t="shared" si="426"/>
        <v>486.27</v>
      </c>
    </row>
    <row r="802" spans="1:17" s="428" customFormat="1" ht="22.15" customHeight="1" x14ac:dyDescent="0.25">
      <c r="A802" s="424" t="s">
        <v>692</v>
      </c>
      <c r="B802" s="750">
        <v>56</v>
      </c>
      <c r="C802" s="289">
        <v>0.35</v>
      </c>
      <c r="D802" s="425">
        <v>5.4427000000000003</v>
      </c>
      <c r="E802" s="425">
        <f t="shared" si="427"/>
        <v>304.7912</v>
      </c>
      <c r="F802" s="426">
        <v>0.3</v>
      </c>
      <c r="G802" s="425">
        <f t="shared" si="419"/>
        <v>91.44</v>
      </c>
      <c r="H802" s="425">
        <f t="shared" si="422"/>
        <v>22.03</v>
      </c>
      <c r="I802" s="427">
        <f t="shared" si="423"/>
        <v>113.47</v>
      </c>
      <c r="J802" s="756">
        <v>135</v>
      </c>
      <c r="K802" s="425">
        <v>0.85</v>
      </c>
      <c r="L802" s="425">
        <v>5.4427000000000003</v>
      </c>
      <c r="M802" s="425">
        <f t="shared" si="428"/>
        <v>734.7645</v>
      </c>
      <c r="N802" s="426">
        <v>1</v>
      </c>
      <c r="O802" s="425">
        <f t="shared" si="424"/>
        <v>734.76</v>
      </c>
      <c r="P802" s="425">
        <f t="shared" si="425"/>
        <v>177</v>
      </c>
      <c r="Q802" s="427">
        <f t="shared" si="426"/>
        <v>911.76</v>
      </c>
    </row>
    <row r="803" spans="1:17" s="428" customFormat="1" ht="22.15" customHeight="1" x14ac:dyDescent="0.25">
      <c r="A803" s="416" t="s">
        <v>1287</v>
      </c>
      <c r="B803" s="748">
        <f>B804+B811+B816</f>
        <v>0</v>
      </c>
      <c r="C803" s="744">
        <f>C804+C811+C816</f>
        <v>0</v>
      </c>
      <c r="D803" s="417"/>
      <c r="E803" s="417">
        <f>E804+E811+E816</f>
        <v>0</v>
      </c>
      <c r="F803" s="431"/>
      <c r="G803" s="417">
        <f>G804+G811+G816</f>
        <v>0</v>
      </c>
      <c r="H803" s="417">
        <f>H804+H811+H816</f>
        <v>0</v>
      </c>
      <c r="I803" s="418">
        <f>I804+I811+I816</f>
        <v>0</v>
      </c>
      <c r="J803" s="754">
        <f>J804+J811+J816</f>
        <v>298</v>
      </c>
      <c r="K803" s="417">
        <f>K804+K811+K816</f>
        <v>1.86</v>
      </c>
      <c r="L803" s="417"/>
      <c r="M803" s="417">
        <f>M804+M811+M816</f>
        <v>1346.2806</v>
      </c>
      <c r="N803" s="431"/>
      <c r="O803" s="417">
        <f>O804+O811+O816</f>
        <v>1346.2699999999998</v>
      </c>
      <c r="P803" s="417">
        <f>P804+P811+P816</f>
        <v>324.33</v>
      </c>
      <c r="Q803" s="418">
        <f>Q804+Q811+Q816</f>
        <v>1670.6000000000001</v>
      </c>
    </row>
    <row r="804" spans="1:17" s="428" customFormat="1" ht="22.15" customHeight="1" x14ac:dyDescent="0.25">
      <c r="A804" s="430" t="s">
        <v>9</v>
      </c>
      <c r="B804" s="751">
        <f>SUM(B805:B810)</f>
        <v>0</v>
      </c>
      <c r="C804" s="746">
        <f>SUM(C805:C810)</f>
        <v>0</v>
      </c>
      <c r="D804" s="421"/>
      <c r="E804" s="421">
        <f>SUM(E805:E810)</f>
        <v>0</v>
      </c>
      <c r="F804" s="432"/>
      <c r="G804" s="421">
        <f>SUM(G805:G810)</f>
        <v>0</v>
      </c>
      <c r="H804" s="421">
        <f>SUM(H805:H810)</f>
        <v>0</v>
      </c>
      <c r="I804" s="429">
        <f>SUM(I805:I810)</f>
        <v>0</v>
      </c>
      <c r="J804" s="757">
        <f>SUM(J805:J810)</f>
        <v>168</v>
      </c>
      <c r="K804" s="421">
        <f>SUM(K805:K810)</f>
        <v>1.05</v>
      </c>
      <c r="L804" s="421"/>
      <c r="M804" s="421">
        <f>SUM(M805:M810)</f>
        <v>871.06560000000013</v>
      </c>
      <c r="N804" s="432"/>
      <c r="O804" s="421">
        <f>SUM(O805:O810)</f>
        <v>871.05</v>
      </c>
      <c r="P804" s="421">
        <f>SUM(P805:P810)</f>
        <v>209.85</v>
      </c>
      <c r="Q804" s="429">
        <f>SUM(Q805:Q810)</f>
        <v>1080.9000000000001</v>
      </c>
    </row>
    <row r="805" spans="1:17" s="428" customFormat="1" ht="22.15" customHeight="1" x14ac:dyDescent="0.25">
      <c r="A805" s="424" t="s">
        <v>692</v>
      </c>
      <c r="B805" s="750"/>
      <c r="C805" s="289"/>
      <c r="D805" s="425"/>
      <c r="E805" s="425"/>
      <c r="F805" s="426"/>
      <c r="G805" s="425"/>
      <c r="H805" s="425"/>
      <c r="I805" s="427"/>
      <c r="J805" s="756">
        <v>24</v>
      </c>
      <c r="K805" s="425">
        <v>0.15</v>
      </c>
      <c r="L805" s="425">
        <v>4.8792</v>
      </c>
      <c r="M805" s="425">
        <f>J805*L805</f>
        <v>117.10079999999999</v>
      </c>
      <c r="N805" s="426">
        <v>1</v>
      </c>
      <c r="O805" s="425">
        <f t="shared" ref="O805:O810" si="429">ROUND(M805*N805,2)</f>
        <v>117.1</v>
      </c>
      <c r="P805" s="425">
        <f t="shared" ref="P805:P810" si="430">ROUND(O805*0.2409,2)</f>
        <v>28.21</v>
      </c>
      <c r="Q805" s="427">
        <f t="shared" ref="Q805:Q810" si="431">O805+P805</f>
        <v>145.31</v>
      </c>
    </row>
    <row r="806" spans="1:17" s="428" customFormat="1" ht="22.15" customHeight="1" x14ac:dyDescent="0.25">
      <c r="A806" s="424" t="s">
        <v>692</v>
      </c>
      <c r="B806" s="750"/>
      <c r="C806" s="289"/>
      <c r="D806" s="425"/>
      <c r="E806" s="425"/>
      <c r="F806" s="426"/>
      <c r="G806" s="425"/>
      <c r="H806" s="425"/>
      <c r="I806" s="427"/>
      <c r="J806" s="756">
        <v>48</v>
      </c>
      <c r="K806" s="425">
        <v>0.3</v>
      </c>
      <c r="L806" s="425">
        <v>4.8792</v>
      </c>
      <c r="M806" s="425">
        <f t="shared" ref="M806:M810" si="432">J806*L806</f>
        <v>234.20159999999998</v>
      </c>
      <c r="N806" s="426">
        <v>1</v>
      </c>
      <c r="O806" s="425">
        <f t="shared" si="429"/>
        <v>234.2</v>
      </c>
      <c r="P806" s="425">
        <f t="shared" si="430"/>
        <v>56.42</v>
      </c>
      <c r="Q806" s="427">
        <f t="shared" si="431"/>
        <v>290.62</v>
      </c>
    </row>
    <row r="807" spans="1:17" s="428" customFormat="1" ht="22.15" customHeight="1" x14ac:dyDescent="0.25">
      <c r="A807" s="424" t="s">
        <v>692</v>
      </c>
      <c r="B807" s="750"/>
      <c r="C807" s="289"/>
      <c r="D807" s="425"/>
      <c r="E807" s="425"/>
      <c r="F807" s="426"/>
      <c r="G807" s="425"/>
      <c r="H807" s="425"/>
      <c r="I807" s="427"/>
      <c r="J807" s="756">
        <v>24</v>
      </c>
      <c r="K807" s="425">
        <v>0.15</v>
      </c>
      <c r="L807" s="425">
        <v>4.8792</v>
      </c>
      <c r="M807" s="425">
        <f t="shared" si="432"/>
        <v>117.10079999999999</v>
      </c>
      <c r="N807" s="426">
        <v>1</v>
      </c>
      <c r="O807" s="425">
        <f t="shared" si="429"/>
        <v>117.1</v>
      </c>
      <c r="P807" s="425">
        <f t="shared" si="430"/>
        <v>28.21</v>
      </c>
      <c r="Q807" s="427">
        <f t="shared" si="431"/>
        <v>145.31</v>
      </c>
    </row>
    <row r="808" spans="1:17" s="428" customFormat="1" ht="22.15" customHeight="1" x14ac:dyDescent="0.25">
      <c r="A808" s="424" t="s">
        <v>1288</v>
      </c>
      <c r="B808" s="750"/>
      <c r="C808" s="289"/>
      <c r="D808" s="425"/>
      <c r="E808" s="425"/>
      <c r="F808" s="426"/>
      <c r="G808" s="425"/>
      <c r="H808" s="425"/>
      <c r="I808" s="427"/>
      <c r="J808" s="756">
        <v>24</v>
      </c>
      <c r="K808" s="425">
        <v>0.15</v>
      </c>
      <c r="L808" s="425">
        <v>5.4427000000000003</v>
      </c>
      <c r="M808" s="425">
        <f t="shared" si="432"/>
        <v>130.62479999999999</v>
      </c>
      <c r="N808" s="426">
        <v>1</v>
      </c>
      <c r="O808" s="425">
        <f t="shared" si="429"/>
        <v>130.62</v>
      </c>
      <c r="P808" s="425">
        <f t="shared" si="430"/>
        <v>31.47</v>
      </c>
      <c r="Q808" s="427">
        <f t="shared" si="431"/>
        <v>162.09</v>
      </c>
    </row>
    <row r="809" spans="1:17" s="428" customFormat="1" ht="22.15" customHeight="1" x14ac:dyDescent="0.25">
      <c r="A809" s="424" t="s">
        <v>692</v>
      </c>
      <c r="B809" s="750"/>
      <c r="C809" s="289"/>
      <c r="D809" s="425"/>
      <c r="E809" s="425"/>
      <c r="F809" s="426"/>
      <c r="G809" s="425"/>
      <c r="H809" s="425"/>
      <c r="I809" s="427"/>
      <c r="J809" s="756">
        <v>24</v>
      </c>
      <c r="K809" s="425">
        <v>0.15</v>
      </c>
      <c r="L809" s="425">
        <v>5.4427000000000003</v>
      </c>
      <c r="M809" s="425">
        <f t="shared" si="432"/>
        <v>130.62479999999999</v>
      </c>
      <c r="N809" s="426">
        <v>1</v>
      </c>
      <c r="O809" s="425">
        <f t="shared" si="429"/>
        <v>130.62</v>
      </c>
      <c r="P809" s="425">
        <f t="shared" si="430"/>
        <v>31.47</v>
      </c>
      <c r="Q809" s="427">
        <f t="shared" si="431"/>
        <v>162.09</v>
      </c>
    </row>
    <row r="810" spans="1:17" s="428" customFormat="1" ht="22.15" customHeight="1" x14ac:dyDescent="0.25">
      <c r="A810" s="424" t="s">
        <v>692</v>
      </c>
      <c r="B810" s="750"/>
      <c r="C810" s="289"/>
      <c r="D810" s="425"/>
      <c r="E810" s="425"/>
      <c r="F810" s="426"/>
      <c r="G810" s="425"/>
      <c r="H810" s="425"/>
      <c r="I810" s="427"/>
      <c r="J810" s="756">
        <v>24</v>
      </c>
      <c r="K810" s="425">
        <v>0.15</v>
      </c>
      <c r="L810" s="425">
        <v>5.8921999999999999</v>
      </c>
      <c r="M810" s="425">
        <f t="shared" si="432"/>
        <v>141.4128</v>
      </c>
      <c r="N810" s="426">
        <v>1</v>
      </c>
      <c r="O810" s="425">
        <f t="shared" si="429"/>
        <v>141.41</v>
      </c>
      <c r="P810" s="425">
        <f t="shared" si="430"/>
        <v>34.07</v>
      </c>
      <c r="Q810" s="427">
        <f t="shared" si="431"/>
        <v>175.48</v>
      </c>
    </row>
    <row r="811" spans="1:17" s="428" customFormat="1" ht="22.15" customHeight="1" x14ac:dyDescent="0.25">
      <c r="A811" s="430" t="s">
        <v>10</v>
      </c>
      <c r="B811" s="751">
        <f>SUM(B812:B815)</f>
        <v>0</v>
      </c>
      <c r="C811" s="746">
        <f>SUM(C812:C815)</f>
        <v>0</v>
      </c>
      <c r="D811" s="421"/>
      <c r="E811" s="421">
        <f>SUM(E812:E815)</f>
        <v>0</v>
      </c>
      <c r="F811" s="432"/>
      <c r="G811" s="421">
        <f>SUM(G812:G815)</f>
        <v>0</v>
      </c>
      <c r="H811" s="421">
        <f>SUM(H812:H815)</f>
        <v>0</v>
      </c>
      <c r="I811" s="429">
        <f>SUM(I812:I815)</f>
        <v>0</v>
      </c>
      <c r="J811" s="757">
        <f>SUM(J812:J815)</f>
        <v>120</v>
      </c>
      <c r="K811" s="421">
        <f>SUM(K812:K815)</f>
        <v>0.75</v>
      </c>
      <c r="L811" s="421"/>
      <c r="M811" s="421">
        <f>SUM(M812:M815)</f>
        <v>441.64800000000002</v>
      </c>
      <c r="N811" s="432"/>
      <c r="O811" s="421">
        <f>SUM(O812:O815)</f>
        <v>441.65</v>
      </c>
      <c r="P811" s="421">
        <f>SUM(P812:P815)</f>
        <v>106.39</v>
      </c>
      <c r="Q811" s="429">
        <f>SUM(Q812:Q815)</f>
        <v>548.04</v>
      </c>
    </row>
    <row r="812" spans="1:17" s="428" customFormat="1" ht="22.15" customHeight="1" x14ac:dyDescent="0.25">
      <c r="A812" s="424" t="s">
        <v>193</v>
      </c>
      <c r="B812" s="750"/>
      <c r="C812" s="289"/>
      <c r="D812" s="425"/>
      <c r="E812" s="425"/>
      <c r="F812" s="426"/>
      <c r="G812" s="425"/>
      <c r="H812" s="425"/>
      <c r="I812" s="427"/>
      <c r="J812" s="756">
        <v>24</v>
      </c>
      <c r="K812" s="425">
        <v>0.15</v>
      </c>
      <c r="L812" s="425">
        <v>3.6804000000000001</v>
      </c>
      <c r="M812" s="425">
        <f>J812*L812</f>
        <v>88.329599999999999</v>
      </c>
      <c r="N812" s="426">
        <v>1</v>
      </c>
      <c r="O812" s="425">
        <f t="shared" ref="O812:O815" si="433">ROUND(M812*N812,2)</f>
        <v>88.33</v>
      </c>
      <c r="P812" s="425">
        <f>ROUND(O812*0.2409,2)</f>
        <v>21.28</v>
      </c>
      <c r="Q812" s="427">
        <f>O812+P812</f>
        <v>109.61</v>
      </c>
    </row>
    <row r="813" spans="1:17" s="428" customFormat="1" ht="22.15" customHeight="1" x14ac:dyDescent="0.25">
      <c r="A813" s="424" t="s">
        <v>193</v>
      </c>
      <c r="B813" s="750"/>
      <c r="C813" s="289"/>
      <c r="D813" s="425"/>
      <c r="E813" s="425"/>
      <c r="F813" s="426"/>
      <c r="G813" s="425"/>
      <c r="H813" s="425"/>
      <c r="I813" s="427"/>
      <c r="J813" s="756">
        <v>24</v>
      </c>
      <c r="K813" s="425">
        <v>0.15</v>
      </c>
      <c r="L813" s="425">
        <v>3.6804000000000001</v>
      </c>
      <c r="M813" s="425">
        <f t="shared" ref="M813:M815" si="434">J813*L813</f>
        <v>88.329599999999999</v>
      </c>
      <c r="N813" s="426">
        <v>1</v>
      </c>
      <c r="O813" s="425">
        <f t="shared" si="433"/>
        <v>88.33</v>
      </c>
      <c r="P813" s="425">
        <f>ROUND(O813*0.2409,2)</f>
        <v>21.28</v>
      </c>
      <c r="Q813" s="427">
        <f>O813+P813</f>
        <v>109.61</v>
      </c>
    </row>
    <row r="814" spans="1:17" s="428" customFormat="1" ht="22.15" customHeight="1" x14ac:dyDescent="0.25">
      <c r="A814" s="424" t="s">
        <v>193</v>
      </c>
      <c r="B814" s="750"/>
      <c r="C814" s="289"/>
      <c r="D814" s="425"/>
      <c r="E814" s="425"/>
      <c r="F814" s="426"/>
      <c r="G814" s="425"/>
      <c r="H814" s="425"/>
      <c r="I814" s="427"/>
      <c r="J814" s="756">
        <v>38</v>
      </c>
      <c r="K814" s="425">
        <v>0.24</v>
      </c>
      <c r="L814" s="425">
        <v>3.6804000000000001</v>
      </c>
      <c r="M814" s="425">
        <f t="shared" si="434"/>
        <v>139.8552</v>
      </c>
      <c r="N814" s="426">
        <v>1</v>
      </c>
      <c r="O814" s="425">
        <f t="shared" si="433"/>
        <v>139.86000000000001</v>
      </c>
      <c r="P814" s="425">
        <f>ROUND(O814*0.2409,2)</f>
        <v>33.69</v>
      </c>
      <c r="Q814" s="427">
        <f>O814+P814</f>
        <v>173.55</v>
      </c>
    </row>
    <row r="815" spans="1:17" s="428" customFormat="1" ht="22.15" customHeight="1" x14ac:dyDescent="0.25">
      <c r="A815" s="424" t="s">
        <v>193</v>
      </c>
      <c r="B815" s="750"/>
      <c r="C815" s="289"/>
      <c r="D815" s="425"/>
      <c r="E815" s="425"/>
      <c r="F815" s="426"/>
      <c r="G815" s="425"/>
      <c r="H815" s="425"/>
      <c r="I815" s="427"/>
      <c r="J815" s="756">
        <v>34</v>
      </c>
      <c r="K815" s="425">
        <v>0.21</v>
      </c>
      <c r="L815" s="425">
        <v>3.6804000000000001</v>
      </c>
      <c r="M815" s="425">
        <f t="shared" si="434"/>
        <v>125.1336</v>
      </c>
      <c r="N815" s="426">
        <v>1</v>
      </c>
      <c r="O815" s="425">
        <f t="shared" si="433"/>
        <v>125.13</v>
      </c>
      <c r="P815" s="425">
        <f>ROUND(O815*0.2409,2)</f>
        <v>30.14</v>
      </c>
      <c r="Q815" s="427">
        <f>O815+P815</f>
        <v>155.26999999999998</v>
      </c>
    </row>
    <row r="816" spans="1:17" s="428" customFormat="1" ht="22.15" customHeight="1" x14ac:dyDescent="0.25">
      <c r="A816" s="430" t="s">
        <v>8</v>
      </c>
      <c r="B816" s="751">
        <f>B817</f>
        <v>0</v>
      </c>
      <c r="C816" s="746">
        <f>C817</f>
        <v>0</v>
      </c>
      <c r="D816" s="421"/>
      <c r="E816" s="421">
        <f>E817</f>
        <v>0</v>
      </c>
      <c r="F816" s="432"/>
      <c r="G816" s="421">
        <f>G817</f>
        <v>0</v>
      </c>
      <c r="H816" s="421">
        <f>H817</f>
        <v>0</v>
      </c>
      <c r="I816" s="429">
        <f>I817</f>
        <v>0</v>
      </c>
      <c r="J816" s="757">
        <f>J817</f>
        <v>10</v>
      </c>
      <c r="K816" s="421">
        <f>K817</f>
        <v>0.06</v>
      </c>
      <c r="L816" s="421"/>
      <c r="M816" s="421">
        <f>M817</f>
        <v>33.567</v>
      </c>
      <c r="N816" s="432"/>
      <c r="O816" s="421">
        <f>O817</f>
        <v>33.57</v>
      </c>
      <c r="P816" s="421">
        <f>P817</f>
        <v>8.09</v>
      </c>
      <c r="Q816" s="429">
        <f>Q817</f>
        <v>41.66</v>
      </c>
    </row>
    <row r="817" spans="1:17" s="428" customFormat="1" ht="22.15" customHeight="1" x14ac:dyDescent="0.25">
      <c r="A817" s="424" t="s">
        <v>1264</v>
      </c>
      <c r="B817" s="750"/>
      <c r="C817" s="289"/>
      <c r="D817" s="425"/>
      <c r="E817" s="425"/>
      <c r="F817" s="426"/>
      <c r="G817" s="425"/>
      <c r="H817" s="425"/>
      <c r="I817" s="427"/>
      <c r="J817" s="756">
        <v>10</v>
      </c>
      <c r="K817" s="425">
        <v>0.06</v>
      </c>
      <c r="L817" s="425">
        <v>3.3567</v>
      </c>
      <c r="M817" s="425">
        <f>J817*L817</f>
        <v>33.567</v>
      </c>
      <c r="N817" s="426">
        <v>1</v>
      </c>
      <c r="O817" s="425">
        <f t="shared" ref="O817" si="435">ROUND(M817*N817,2)</f>
        <v>33.57</v>
      </c>
      <c r="P817" s="425">
        <f>ROUND(O817*0.2409,2)</f>
        <v>8.09</v>
      </c>
      <c r="Q817" s="427">
        <f>O817+P817</f>
        <v>41.66</v>
      </c>
    </row>
    <row r="818" spans="1:17" s="428" customFormat="1" ht="22.15" customHeight="1" x14ac:dyDescent="0.25">
      <c r="A818" s="416" t="s">
        <v>1289</v>
      </c>
      <c r="B818" s="748">
        <f>B819</f>
        <v>0</v>
      </c>
      <c r="C818" s="744">
        <f>C819</f>
        <v>0</v>
      </c>
      <c r="D818" s="417"/>
      <c r="E818" s="417">
        <f>E819</f>
        <v>0</v>
      </c>
      <c r="F818" s="431"/>
      <c r="G818" s="417">
        <f t="shared" ref="G818:K819" si="436">G819</f>
        <v>0</v>
      </c>
      <c r="H818" s="417">
        <f t="shared" si="436"/>
        <v>0</v>
      </c>
      <c r="I818" s="418">
        <f t="shared" si="436"/>
        <v>0</v>
      </c>
      <c r="J818" s="754">
        <f t="shared" si="436"/>
        <v>8</v>
      </c>
      <c r="K818" s="417">
        <f t="shared" si="436"/>
        <v>5.0314465408805034E-2</v>
      </c>
      <c r="L818" s="417"/>
      <c r="M818" s="417">
        <f>M819</f>
        <v>71.949685534591197</v>
      </c>
      <c r="N818" s="431"/>
      <c r="O818" s="417">
        <f t="shared" ref="O818:Q819" si="437">O819</f>
        <v>71.95</v>
      </c>
      <c r="P818" s="417">
        <f t="shared" si="437"/>
        <v>17.329999999999998</v>
      </c>
      <c r="Q818" s="418">
        <f t="shared" si="437"/>
        <v>89.28</v>
      </c>
    </row>
    <row r="819" spans="1:17" s="428" customFormat="1" ht="22.15" customHeight="1" x14ac:dyDescent="0.25">
      <c r="A819" s="430" t="s">
        <v>9</v>
      </c>
      <c r="B819" s="751">
        <f>B820</f>
        <v>0</v>
      </c>
      <c r="C819" s="746">
        <f>C820</f>
        <v>0</v>
      </c>
      <c r="D819" s="421"/>
      <c r="E819" s="421">
        <f>E820</f>
        <v>0</v>
      </c>
      <c r="F819" s="432"/>
      <c r="G819" s="421">
        <f t="shared" si="436"/>
        <v>0</v>
      </c>
      <c r="H819" s="421">
        <f t="shared" si="436"/>
        <v>0</v>
      </c>
      <c r="I819" s="429">
        <f t="shared" si="436"/>
        <v>0</v>
      </c>
      <c r="J819" s="757">
        <f t="shared" si="436"/>
        <v>8</v>
      </c>
      <c r="K819" s="421">
        <f t="shared" si="436"/>
        <v>5.0314465408805034E-2</v>
      </c>
      <c r="L819" s="421"/>
      <c r="M819" s="421">
        <f>M820</f>
        <v>71.949685534591197</v>
      </c>
      <c r="N819" s="432"/>
      <c r="O819" s="421">
        <f t="shared" si="437"/>
        <v>71.95</v>
      </c>
      <c r="P819" s="421">
        <f t="shared" si="437"/>
        <v>17.329999999999998</v>
      </c>
      <c r="Q819" s="429">
        <f t="shared" si="437"/>
        <v>89.28</v>
      </c>
    </row>
    <row r="820" spans="1:17" s="428" customFormat="1" ht="22.15" customHeight="1" x14ac:dyDescent="0.25">
      <c r="A820" s="424" t="s">
        <v>1290</v>
      </c>
      <c r="B820" s="750"/>
      <c r="C820" s="289"/>
      <c r="D820" s="425"/>
      <c r="E820" s="425"/>
      <c r="F820" s="426"/>
      <c r="G820" s="425"/>
      <c r="H820" s="425"/>
      <c r="I820" s="427"/>
      <c r="J820" s="756">
        <v>8</v>
      </c>
      <c r="K820" s="425">
        <f>J820/159</f>
        <v>5.0314465408805034E-2</v>
      </c>
      <c r="L820" s="425">
        <v>1430</v>
      </c>
      <c r="M820" s="425">
        <f>J820*L820/159</f>
        <v>71.949685534591197</v>
      </c>
      <c r="N820" s="426">
        <v>1</v>
      </c>
      <c r="O820" s="425">
        <f t="shared" ref="O820" si="438">ROUND(M820*N820,2)</f>
        <v>71.95</v>
      </c>
      <c r="P820" s="425">
        <f>ROUND(O820*0.2409,2)</f>
        <v>17.329999999999998</v>
      </c>
      <c r="Q820" s="427">
        <f>O820+P820</f>
        <v>89.28</v>
      </c>
    </row>
    <row r="821" spans="1:17" s="428" customFormat="1" ht="22.15" customHeight="1" x14ac:dyDescent="0.25">
      <c r="A821" s="416" t="s">
        <v>1291</v>
      </c>
      <c r="B821" s="748">
        <f>B822+B824+B838+B843</f>
        <v>373.5</v>
      </c>
      <c r="C821" s="744">
        <f>C822+C824+C838+C843</f>
        <v>2.3487421383647797</v>
      </c>
      <c r="D821" s="417"/>
      <c r="E821" s="417">
        <f>E822+E824+E838+E843</f>
        <v>1816.6762405660377</v>
      </c>
      <c r="F821" s="431"/>
      <c r="G821" s="417">
        <f>G822+G824+G838+G843</f>
        <v>823.17000000000007</v>
      </c>
      <c r="H821" s="417">
        <f>H822+H824+H838+H843</f>
        <v>198.29000000000002</v>
      </c>
      <c r="I821" s="418">
        <f>I822+I824+I838+I843</f>
        <v>1021.46</v>
      </c>
      <c r="J821" s="754">
        <f>J822+J824+J838+J843</f>
        <v>813.25</v>
      </c>
      <c r="K821" s="417">
        <f>K822+K824+K838+K843</f>
        <v>5.1011949685534592</v>
      </c>
      <c r="L821" s="417"/>
      <c r="M821" s="417">
        <f>M822+M824+M838+M843</f>
        <v>4258.9703764150945</v>
      </c>
      <c r="N821" s="431"/>
      <c r="O821" s="417">
        <f>O822+O824+O838+O843</f>
        <v>4258.9599999999991</v>
      </c>
      <c r="P821" s="417">
        <f>P822+P824+P838+P843</f>
        <v>1026.01</v>
      </c>
      <c r="Q821" s="418">
        <f>Q822+Q824+Q838+Q843</f>
        <v>5284.9699999999993</v>
      </c>
    </row>
    <row r="822" spans="1:17" s="428" customFormat="1" ht="22.15" customHeight="1" x14ac:dyDescent="0.25">
      <c r="A822" s="430" t="s">
        <v>11</v>
      </c>
      <c r="B822" s="751">
        <f>B823</f>
        <v>7</v>
      </c>
      <c r="C822" s="746">
        <f>C823</f>
        <v>4.40251572327044E-2</v>
      </c>
      <c r="D822" s="421"/>
      <c r="E822" s="421">
        <f>E823</f>
        <v>76.20754716981132</v>
      </c>
      <c r="F822" s="432"/>
      <c r="G822" s="421">
        <f>G823</f>
        <v>38.1</v>
      </c>
      <c r="H822" s="421">
        <f>H823</f>
        <v>9.18</v>
      </c>
      <c r="I822" s="429">
        <f>I823</f>
        <v>47.28</v>
      </c>
      <c r="J822" s="757">
        <f>J823</f>
        <v>42.25</v>
      </c>
      <c r="K822" s="421">
        <f>K823</f>
        <v>0.26572327044025157</v>
      </c>
      <c r="L822" s="421"/>
      <c r="M822" s="421">
        <f>M823</f>
        <v>459.96698113207549</v>
      </c>
      <c r="N822" s="432"/>
      <c r="O822" s="421">
        <f>O823</f>
        <v>459.97</v>
      </c>
      <c r="P822" s="421">
        <f>P823</f>
        <v>110.81</v>
      </c>
      <c r="Q822" s="429">
        <f>Q823</f>
        <v>570.78</v>
      </c>
    </row>
    <row r="823" spans="1:17" s="428" customFormat="1" ht="22.15" customHeight="1" x14ac:dyDescent="0.25">
      <c r="A823" s="424" t="s">
        <v>1136</v>
      </c>
      <c r="B823" s="750">
        <v>7</v>
      </c>
      <c r="C823" s="289">
        <f t="shared" ref="C823" si="439">B823/159</f>
        <v>4.40251572327044E-2</v>
      </c>
      <c r="D823" s="425">
        <v>1731</v>
      </c>
      <c r="E823" s="425">
        <f>B823*D823/159</f>
        <v>76.20754716981132</v>
      </c>
      <c r="F823" s="426">
        <v>0.5</v>
      </c>
      <c r="G823" s="425">
        <f t="shared" ref="G823:G850" si="440">ROUND(E823*F823,2)</f>
        <v>38.1</v>
      </c>
      <c r="H823" s="425">
        <f>ROUND(G823*0.2409,2)</f>
        <v>9.18</v>
      </c>
      <c r="I823" s="427">
        <f>G823+H823</f>
        <v>47.28</v>
      </c>
      <c r="J823" s="756">
        <v>42.25</v>
      </c>
      <c r="K823" s="425">
        <f>J823/159</f>
        <v>0.26572327044025157</v>
      </c>
      <c r="L823" s="425">
        <v>1731</v>
      </c>
      <c r="M823" s="425">
        <f>J823*L823/159</f>
        <v>459.96698113207549</v>
      </c>
      <c r="N823" s="426">
        <v>1</v>
      </c>
      <c r="O823" s="425">
        <f t="shared" ref="O823" si="441">ROUND(M823*N823,2)</f>
        <v>459.97</v>
      </c>
      <c r="P823" s="425">
        <f>ROUND(O823*0.2409,2)</f>
        <v>110.81</v>
      </c>
      <c r="Q823" s="427">
        <f>O823+P823</f>
        <v>570.78</v>
      </c>
    </row>
    <row r="824" spans="1:17" s="428" customFormat="1" ht="22.15" customHeight="1" x14ac:dyDescent="0.25">
      <c r="A824" s="430" t="s">
        <v>9</v>
      </c>
      <c r="B824" s="751">
        <f>SUM(B825:B837)</f>
        <v>183</v>
      </c>
      <c r="C824" s="746">
        <f>SUM(C825:C837)</f>
        <v>1.1518867924528302</v>
      </c>
      <c r="D824" s="421"/>
      <c r="E824" s="421">
        <f>SUM(E825:E837)</f>
        <v>1035.8555298742137</v>
      </c>
      <c r="F824" s="432"/>
      <c r="G824" s="421">
        <f>SUM(G825:G837)</f>
        <v>432.78000000000003</v>
      </c>
      <c r="H824" s="421">
        <f>SUM(H825:H837)</f>
        <v>104.25</v>
      </c>
      <c r="I824" s="429">
        <f>SUM(I825:I837)</f>
        <v>537.03000000000009</v>
      </c>
      <c r="J824" s="757">
        <f>SUM(J825:J837)</f>
        <v>381.5</v>
      </c>
      <c r="K824" s="421">
        <f>SUM(K825:K837)</f>
        <v>2.3977358490566041</v>
      </c>
      <c r="L824" s="421"/>
      <c r="M824" s="421">
        <f>SUM(M825:M837)</f>
        <v>2305.7784808176102</v>
      </c>
      <c r="N824" s="432"/>
      <c r="O824" s="421">
        <f>SUM(O825:O837)</f>
        <v>2305.77</v>
      </c>
      <c r="P824" s="421">
        <f>SUM(P825:P837)</f>
        <v>555.47</v>
      </c>
      <c r="Q824" s="429">
        <f>SUM(Q825:Q837)</f>
        <v>2861.24</v>
      </c>
    </row>
    <row r="825" spans="1:17" s="428" customFormat="1" ht="22.15" customHeight="1" x14ac:dyDescent="0.25">
      <c r="A825" s="424" t="s">
        <v>692</v>
      </c>
      <c r="B825" s="750">
        <v>24</v>
      </c>
      <c r="C825" s="289">
        <v>0.15</v>
      </c>
      <c r="D825" s="425">
        <v>4.8792</v>
      </c>
      <c r="E825" s="425">
        <f>B825*D825</f>
        <v>117.10079999999999</v>
      </c>
      <c r="F825" s="426">
        <v>0.5</v>
      </c>
      <c r="G825" s="425">
        <f t="shared" si="440"/>
        <v>58.55</v>
      </c>
      <c r="H825" s="425">
        <f t="shared" ref="H825:H837" si="442">ROUND(G825*0.2409,2)</f>
        <v>14.1</v>
      </c>
      <c r="I825" s="427">
        <f t="shared" ref="I825:I837" si="443">G825+H825</f>
        <v>72.649999999999991</v>
      </c>
      <c r="J825" s="756">
        <v>48</v>
      </c>
      <c r="K825" s="425">
        <v>0.3</v>
      </c>
      <c r="L825" s="425">
        <v>4.8792</v>
      </c>
      <c r="M825" s="425">
        <f>J825*L825</f>
        <v>234.20159999999998</v>
      </c>
      <c r="N825" s="426">
        <v>1</v>
      </c>
      <c r="O825" s="425">
        <f t="shared" ref="O825:O837" si="444">ROUND(M825*N825,2)</f>
        <v>234.2</v>
      </c>
      <c r="P825" s="425">
        <f t="shared" ref="P825:P837" si="445">ROUND(O825*0.2409,2)</f>
        <v>56.42</v>
      </c>
      <c r="Q825" s="427">
        <f t="shared" ref="Q825:Q837" si="446">O825+P825</f>
        <v>290.62</v>
      </c>
    </row>
    <row r="826" spans="1:17" s="428" customFormat="1" ht="22.15" customHeight="1" x14ac:dyDescent="0.25">
      <c r="A826" s="424" t="s">
        <v>692</v>
      </c>
      <c r="B826" s="750"/>
      <c r="C826" s="289"/>
      <c r="D826" s="425"/>
      <c r="E826" s="425"/>
      <c r="F826" s="426"/>
      <c r="G826" s="425"/>
      <c r="H826" s="425"/>
      <c r="I826" s="427"/>
      <c r="J826" s="756">
        <v>24</v>
      </c>
      <c r="K826" s="425">
        <v>0.15</v>
      </c>
      <c r="L826" s="425">
        <v>4.8792</v>
      </c>
      <c r="M826" s="425">
        <f t="shared" ref="M826:M834" si="447">J826*L826</f>
        <v>117.10079999999999</v>
      </c>
      <c r="N826" s="426">
        <v>1</v>
      </c>
      <c r="O826" s="425">
        <f t="shared" si="444"/>
        <v>117.1</v>
      </c>
      <c r="P826" s="425">
        <f t="shared" si="445"/>
        <v>28.21</v>
      </c>
      <c r="Q826" s="427">
        <f t="shared" si="446"/>
        <v>145.31</v>
      </c>
    </row>
    <row r="827" spans="1:17" s="428" customFormat="1" ht="22.15" customHeight="1" x14ac:dyDescent="0.25">
      <c r="A827" s="424" t="s">
        <v>692</v>
      </c>
      <c r="B827" s="750">
        <v>24</v>
      </c>
      <c r="C827" s="289">
        <v>0.15</v>
      </c>
      <c r="D827" s="425">
        <v>4.8792</v>
      </c>
      <c r="E827" s="425">
        <f t="shared" ref="E827:E833" si="448">B827*D827</f>
        <v>117.10079999999999</v>
      </c>
      <c r="F827" s="426">
        <v>0.5</v>
      </c>
      <c r="G827" s="425">
        <f t="shared" si="440"/>
        <v>58.55</v>
      </c>
      <c r="H827" s="425">
        <f t="shared" si="442"/>
        <v>14.1</v>
      </c>
      <c r="I827" s="427">
        <f t="shared" si="443"/>
        <v>72.649999999999991</v>
      </c>
      <c r="J827" s="756"/>
      <c r="K827" s="425"/>
      <c r="L827" s="425"/>
      <c r="M827" s="425"/>
      <c r="N827" s="426"/>
      <c r="O827" s="425"/>
      <c r="P827" s="425"/>
      <c r="Q827" s="427"/>
    </row>
    <row r="828" spans="1:17" s="428" customFormat="1" ht="22.15" customHeight="1" x14ac:dyDescent="0.25">
      <c r="A828" s="424" t="s">
        <v>692</v>
      </c>
      <c r="B828" s="750"/>
      <c r="C828" s="289"/>
      <c r="D828" s="425"/>
      <c r="E828" s="425"/>
      <c r="F828" s="426"/>
      <c r="G828" s="425"/>
      <c r="H828" s="425"/>
      <c r="I828" s="427"/>
      <c r="J828" s="756">
        <v>24</v>
      </c>
      <c r="K828" s="425">
        <v>0.15</v>
      </c>
      <c r="L828" s="425">
        <v>4.8792</v>
      </c>
      <c r="M828" s="425">
        <f t="shared" si="447"/>
        <v>117.10079999999999</v>
      </c>
      <c r="N828" s="426">
        <v>1</v>
      </c>
      <c r="O828" s="425">
        <f t="shared" si="444"/>
        <v>117.1</v>
      </c>
      <c r="P828" s="425">
        <f t="shared" si="445"/>
        <v>28.21</v>
      </c>
      <c r="Q828" s="427">
        <f t="shared" si="446"/>
        <v>145.31</v>
      </c>
    </row>
    <row r="829" spans="1:17" s="428" customFormat="1" ht="22.15" customHeight="1" x14ac:dyDescent="0.25">
      <c r="A829" s="424" t="s">
        <v>1249</v>
      </c>
      <c r="B829" s="750">
        <v>24</v>
      </c>
      <c r="C829" s="289">
        <v>0.15</v>
      </c>
      <c r="D829" s="425">
        <v>5.0590000000000002</v>
      </c>
      <c r="E829" s="425">
        <f t="shared" si="448"/>
        <v>121.416</v>
      </c>
      <c r="F829" s="426">
        <v>0.5</v>
      </c>
      <c r="G829" s="425">
        <f t="shared" si="440"/>
        <v>60.71</v>
      </c>
      <c r="H829" s="425">
        <f t="shared" si="442"/>
        <v>14.63</v>
      </c>
      <c r="I829" s="427">
        <f t="shared" si="443"/>
        <v>75.34</v>
      </c>
      <c r="J829" s="756"/>
      <c r="K829" s="425"/>
      <c r="L829" s="425"/>
      <c r="M829" s="425"/>
      <c r="N829" s="426"/>
      <c r="O829" s="425"/>
      <c r="P829" s="425"/>
      <c r="Q829" s="427"/>
    </row>
    <row r="830" spans="1:17" s="428" customFormat="1" ht="22.15" customHeight="1" x14ac:dyDescent="0.25">
      <c r="A830" s="424" t="s">
        <v>1249</v>
      </c>
      <c r="B830" s="750">
        <v>15.5</v>
      </c>
      <c r="C830" s="289">
        <v>0.1</v>
      </c>
      <c r="D830" s="425">
        <v>5.0590000000000002</v>
      </c>
      <c r="E830" s="425">
        <f t="shared" si="448"/>
        <v>78.414500000000004</v>
      </c>
      <c r="F830" s="426">
        <v>0.5</v>
      </c>
      <c r="G830" s="425">
        <f t="shared" si="440"/>
        <v>39.21</v>
      </c>
      <c r="H830" s="425">
        <f t="shared" si="442"/>
        <v>9.4499999999999993</v>
      </c>
      <c r="I830" s="427">
        <f t="shared" si="443"/>
        <v>48.66</v>
      </c>
      <c r="J830" s="756">
        <v>32.5</v>
      </c>
      <c r="K830" s="425">
        <v>0.2</v>
      </c>
      <c r="L830" s="425">
        <v>5.0590000000000002</v>
      </c>
      <c r="M830" s="425">
        <f t="shared" si="447"/>
        <v>164.41750000000002</v>
      </c>
      <c r="N830" s="426">
        <v>1</v>
      </c>
      <c r="O830" s="425">
        <f t="shared" si="444"/>
        <v>164.42</v>
      </c>
      <c r="P830" s="425">
        <f t="shared" si="445"/>
        <v>39.61</v>
      </c>
      <c r="Q830" s="427">
        <f t="shared" si="446"/>
        <v>204.02999999999997</v>
      </c>
    </row>
    <row r="831" spans="1:17" s="428" customFormat="1" ht="22.15" customHeight="1" x14ac:dyDescent="0.25">
      <c r="A831" s="424" t="s">
        <v>1249</v>
      </c>
      <c r="B831" s="750">
        <v>8</v>
      </c>
      <c r="C831" s="289">
        <v>0.05</v>
      </c>
      <c r="D831" s="425">
        <v>5.0590000000000002</v>
      </c>
      <c r="E831" s="425">
        <f t="shared" si="448"/>
        <v>40.472000000000001</v>
      </c>
      <c r="F831" s="426">
        <v>0.2</v>
      </c>
      <c r="G831" s="425">
        <f t="shared" si="440"/>
        <v>8.09</v>
      </c>
      <c r="H831" s="425">
        <f t="shared" si="442"/>
        <v>1.95</v>
      </c>
      <c r="I831" s="427">
        <f t="shared" si="443"/>
        <v>10.039999999999999</v>
      </c>
      <c r="J831" s="756"/>
      <c r="K831" s="425"/>
      <c r="L831" s="425"/>
      <c r="M831" s="425"/>
      <c r="N831" s="426"/>
      <c r="O831" s="425"/>
      <c r="P831" s="425"/>
      <c r="Q831" s="427"/>
    </row>
    <row r="832" spans="1:17" s="428" customFormat="1" ht="22.15" customHeight="1" x14ac:dyDescent="0.25">
      <c r="A832" s="424" t="s">
        <v>1283</v>
      </c>
      <c r="B832" s="750">
        <v>24</v>
      </c>
      <c r="C832" s="289">
        <v>0.15</v>
      </c>
      <c r="D832" s="425">
        <v>5.4427000000000003</v>
      </c>
      <c r="E832" s="425">
        <f t="shared" si="448"/>
        <v>130.62479999999999</v>
      </c>
      <c r="F832" s="426">
        <v>0.5</v>
      </c>
      <c r="G832" s="425">
        <f t="shared" si="440"/>
        <v>65.31</v>
      </c>
      <c r="H832" s="425">
        <f t="shared" si="442"/>
        <v>15.73</v>
      </c>
      <c r="I832" s="427">
        <f t="shared" si="443"/>
        <v>81.040000000000006</v>
      </c>
      <c r="J832" s="756">
        <v>24</v>
      </c>
      <c r="K832" s="425">
        <v>0.15</v>
      </c>
      <c r="L832" s="425">
        <v>5.4427000000000003</v>
      </c>
      <c r="M832" s="425">
        <f t="shared" si="447"/>
        <v>130.62479999999999</v>
      </c>
      <c r="N832" s="426">
        <v>1</v>
      </c>
      <c r="O832" s="425">
        <f t="shared" si="444"/>
        <v>130.62</v>
      </c>
      <c r="P832" s="425">
        <f t="shared" si="445"/>
        <v>31.47</v>
      </c>
      <c r="Q832" s="427">
        <f t="shared" si="446"/>
        <v>162.09</v>
      </c>
    </row>
    <row r="833" spans="1:17" s="428" customFormat="1" ht="22.15" customHeight="1" x14ac:dyDescent="0.25">
      <c r="A833" s="424" t="s">
        <v>1283</v>
      </c>
      <c r="B833" s="750">
        <v>15.5</v>
      </c>
      <c r="C833" s="289">
        <v>0.1</v>
      </c>
      <c r="D833" s="425">
        <v>5.4427000000000003</v>
      </c>
      <c r="E833" s="425">
        <f t="shared" si="448"/>
        <v>84.361850000000004</v>
      </c>
      <c r="F833" s="426">
        <v>0.5</v>
      </c>
      <c r="G833" s="425">
        <f t="shared" si="440"/>
        <v>42.18</v>
      </c>
      <c r="H833" s="425">
        <f t="shared" si="442"/>
        <v>10.16</v>
      </c>
      <c r="I833" s="427">
        <f t="shared" si="443"/>
        <v>52.34</v>
      </c>
      <c r="J833" s="756">
        <v>56.5</v>
      </c>
      <c r="K833" s="425">
        <v>0.36</v>
      </c>
      <c r="L833" s="425">
        <v>5.4427000000000003</v>
      </c>
      <c r="M833" s="425">
        <f t="shared" si="447"/>
        <v>307.51255000000003</v>
      </c>
      <c r="N833" s="426">
        <v>1</v>
      </c>
      <c r="O833" s="425">
        <f t="shared" si="444"/>
        <v>307.51</v>
      </c>
      <c r="P833" s="425">
        <f t="shared" si="445"/>
        <v>74.08</v>
      </c>
      <c r="Q833" s="427">
        <f t="shared" si="446"/>
        <v>381.59</v>
      </c>
    </row>
    <row r="834" spans="1:17" s="428" customFormat="1" ht="22.15" customHeight="1" x14ac:dyDescent="0.25">
      <c r="A834" s="424" t="s">
        <v>1283</v>
      </c>
      <c r="B834" s="750"/>
      <c r="C834" s="289"/>
      <c r="D834" s="425"/>
      <c r="E834" s="425"/>
      <c r="F834" s="426"/>
      <c r="G834" s="425"/>
      <c r="H834" s="425"/>
      <c r="I834" s="427"/>
      <c r="J834" s="756">
        <v>7.5</v>
      </c>
      <c r="K834" s="425">
        <v>0.05</v>
      </c>
      <c r="L834" s="425">
        <v>5.8921999999999999</v>
      </c>
      <c r="M834" s="425">
        <f t="shared" si="447"/>
        <v>44.191499999999998</v>
      </c>
      <c r="N834" s="426">
        <v>1</v>
      </c>
      <c r="O834" s="425">
        <f t="shared" si="444"/>
        <v>44.19</v>
      </c>
      <c r="P834" s="425">
        <f t="shared" si="445"/>
        <v>10.65</v>
      </c>
      <c r="Q834" s="427">
        <f t="shared" si="446"/>
        <v>54.839999999999996</v>
      </c>
    </row>
    <row r="835" spans="1:17" s="428" customFormat="1" ht="22.15" customHeight="1" x14ac:dyDescent="0.25">
      <c r="A835" s="424" t="s">
        <v>692</v>
      </c>
      <c r="B835" s="750">
        <v>16</v>
      </c>
      <c r="C835" s="289">
        <f t="shared" ref="C835:C837" si="449">B835/159</f>
        <v>0.10062893081761007</v>
      </c>
      <c r="D835" s="425">
        <v>1024</v>
      </c>
      <c r="E835" s="425">
        <f>B835*D835/159</f>
        <v>103.04402515723271</v>
      </c>
      <c r="F835" s="426">
        <v>0.5</v>
      </c>
      <c r="G835" s="425">
        <f t="shared" si="440"/>
        <v>51.52</v>
      </c>
      <c r="H835" s="425">
        <f t="shared" si="442"/>
        <v>12.41</v>
      </c>
      <c r="I835" s="427">
        <f t="shared" si="443"/>
        <v>63.930000000000007</v>
      </c>
      <c r="J835" s="756">
        <v>55</v>
      </c>
      <c r="K835" s="425">
        <f t="shared" ref="K835:K837" si="450">J835/159</f>
        <v>0.34591194968553457</v>
      </c>
      <c r="L835" s="425">
        <v>1024</v>
      </c>
      <c r="M835" s="425">
        <f>J835*L835/159</f>
        <v>354.2138364779874</v>
      </c>
      <c r="N835" s="426">
        <v>1</v>
      </c>
      <c r="O835" s="425">
        <f t="shared" si="444"/>
        <v>354.21</v>
      </c>
      <c r="P835" s="425">
        <f t="shared" si="445"/>
        <v>85.33</v>
      </c>
      <c r="Q835" s="427">
        <f t="shared" si="446"/>
        <v>439.53999999999996</v>
      </c>
    </row>
    <row r="836" spans="1:17" s="428" customFormat="1" ht="22.15" customHeight="1" x14ac:dyDescent="0.25">
      <c r="A836" s="424" t="s">
        <v>1283</v>
      </c>
      <c r="B836" s="750">
        <v>16</v>
      </c>
      <c r="C836" s="289">
        <f t="shared" si="449"/>
        <v>0.10062893081761007</v>
      </c>
      <c r="D836" s="425">
        <v>1118</v>
      </c>
      <c r="E836" s="425">
        <f t="shared" ref="E836:E837" si="451">B836*D836/159</f>
        <v>112.50314465408805</v>
      </c>
      <c r="F836" s="426">
        <v>0.2</v>
      </c>
      <c r="G836" s="425">
        <f t="shared" si="440"/>
        <v>22.5</v>
      </c>
      <c r="H836" s="425">
        <f t="shared" si="442"/>
        <v>5.42</v>
      </c>
      <c r="I836" s="427">
        <f t="shared" si="443"/>
        <v>27.92</v>
      </c>
      <c r="J836" s="756">
        <v>55</v>
      </c>
      <c r="K836" s="425">
        <f t="shared" si="450"/>
        <v>0.34591194968553457</v>
      </c>
      <c r="L836" s="425">
        <v>1118</v>
      </c>
      <c r="M836" s="425">
        <f t="shared" ref="M836:M837" si="452">J836*L836/159</f>
        <v>386.72955974842768</v>
      </c>
      <c r="N836" s="426">
        <v>1</v>
      </c>
      <c r="O836" s="425">
        <f t="shared" si="444"/>
        <v>386.73</v>
      </c>
      <c r="P836" s="425">
        <f t="shared" si="445"/>
        <v>93.16</v>
      </c>
      <c r="Q836" s="427">
        <f t="shared" si="446"/>
        <v>479.89</v>
      </c>
    </row>
    <row r="837" spans="1:17" s="428" customFormat="1" ht="22.15" customHeight="1" x14ac:dyDescent="0.25">
      <c r="A837" s="424" t="s">
        <v>344</v>
      </c>
      <c r="B837" s="750">
        <v>16</v>
      </c>
      <c r="C837" s="289">
        <f t="shared" si="449"/>
        <v>0.10062893081761007</v>
      </c>
      <c r="D837" s="425">
        <v>1300</v>
      </c>
      <c r="E837" s="425">
        <f t="shared" si="451"/>
        <v>130.8176100628931</v>
      </c>
      <c r="F837" s="426">
        <v>0.2</v>
      </c>
      <c r="G837" s="425">
        <f t="shared" si="440"/>
        <v>26.16</v>
      </c>
      <c r="H837" s="425">
        <f t="shared" si="442"/>
        <v>6.3</v>
      </c>
      <c r="I837" s="427">
        <f t="shared" si="443"/>
        <v>32.46</v>
      </c>
      <c r="J837" s="756">
        <v>55</v>
      </c>
      <c r="K837" s="425">
        <f t="shared" si="450"/>
        <v>0.34591194968553457</v>
      </c>
      <c r="L837" s="425">
        <v>1300</v>
      </c>
      <c r="M837" s="425">
        <f t="shared" si="452"/>
        <v>449.68553459119499</v>
      </c>
      <c r="N837" s="426">
        <v>1</v>
      </c>
      <c r="O837" s="425">
        <f t="shared" si="444"/>
        <v>449.69</v>
      </c>
      <c r="P837" s="425">
        <f t="shared" si="445"/>
        <v>108.33</v>
      </c>
      <c r="Q837" s="427">
        <f t="shared" si="446"/>
        <v>558.02</v>
      </c>
    </row>
    <row r="838" spans="1:17" s="428" customFormat="1" ht="22.15" customHeight="1" x14ac:dyDescent="0.25">
      <c r="A838" s="430" t="s">
        <v>10</v>
      </c>
      <c r="B838" s="751">
        <f>SUM(B839:B842)</f>
        <v>63.5</v>
      </c>
      <c r="C838" s="746">
        <f>SUM(C839:C842)</f>
        <v>0.4</v>
      </c>
      <c r="D838" s="421"/>
      <c r="E838" s="421">
        <f>SUM(E839:E842)</f>
        <v>233.7054</v>
      </c>
      <c r="F838" s="432"/>
      <c r="G838" s="421">
        <f>SUM(G839:G842)</f>
        <v>116.83999999999999</v>
      </c>
      <c r="H838" s="421">
        <f>SUM(H839:H842)</f>
        <v>28.150000000000002</v>
      </c>
      <c r="I838" s="429">
        <f>SUM(I839:I842)</f>
        <v>144.99</v>
      </c>
      <c r="J838" s="757">
        <f>SUM(J839:J842)</f>
        <v>128.5</v>
      </c>
      <c r="K838" s="421">
        <f>SUM(K839:K842)</f>
        <v>0.8</v>
      </c>
      <c r="L838" s="421"/>
      <c r="M838" s="421">
        <f>SUM(M839:M842)</f>
        <v>472.9314</v>
      </c>
      <c r="N838" s="432"/>
      <c r="O838" s="421">
        <f>SUM(O839:O842)</f>
        <v>472.92999999999995</v>
      </c>
      <c r="P838" s="421">
        <f>SUM(P839:P842)</f>
        <v>113.94</v>
      </c>
      <c r="Q838" s="429">
        <f>SUM(Q839:Q842)</f>
        <v>586.87</v>
      </c>
    </row>
    <row r="839" spans="1:17" s="428" customFormat="1" ht="22.15" customHeight="1" x14ac:dyDescent="0.25">
      <c r="A839" s="424" t="s">
        <v>193</v>
      </c>
      <c r="B839" s="750">
        <v>15.5</v>
      </c>
      <c r="C839" s="289">
        <v>0.1</v>
      </c>
      <c r="D839" s="425">
        <v>3.6804000000000001</v>
      </c>
      <c r="E839" s="425">
        <f>B839*D839</f>
        <v>57.046199999999999</v>
      </c>
      <c r="F839" s="426">
        <v>0.5</v>
      </c>
      <c r="G839" s="425">
        <f t="shared" si="440"/>
        <v>28.52</v>
      </c>
      <c r="H839" s="425">
        <f>ROUND(G839*0.2409,2)</f>
        <v>6.87</v>
      </c>
      <c r="I839" s="427">
        <f>G839+H839</f>
        <v>35.39</v>
      </c>
      <c r="J839" s="756">
        <v>8.5</v>
      </c>
      <c r="K839" s="425">
        <v>0.05</v>
      </c>
      <c r="L839" s="425">
        <v>3.6804000000000001</v>
      </c>
      <c r="M839" s="425">
        <f>J839*L839</f>
        <v>31.2834</v>
      </c>
      <c r="N839" s="426">
        <v>1</v>
      </c>
      <c r="O839" s="425">
        <f t="shared" ref="O839:O842" si="453">ROUND(M839*N839,2)</f>
        <v>31.28</v>
      </c>
      <c r="P839" s="425">
        <f>ROUND(O839*0.2409,2)</f>
        <v>7.54</v>
      </c>
      <c r="Q839" s="427">
        <f>O839+P839</f>
        <v>38.82</v>
      </c>
    </row>
    <row r="840" spans="1:17" s="428" customFormat="1" ht="22.15" customHeight="1" x14ac:dyDescent="0.25">
      <c r="A840" s="424" t="s">
        <v>193</v>
      </c>
      <c r="B840" s="750">
        <v>24</v>
      </c>
      <c r="C840" s="289">
        <v>0.15</v>
      </c>
      <c r="D840" s="425">
        <v>3.6804000000000001</v>
      </c>
      <c r="E840" s="425">
        <f t="shared" ref="E840:E842" si="454">B840*D840</f>
        <v>88.329599999999999</v>
      </c>
      <c r="F840" s="426">
        <v>0.5</v>
      </c>
      <c r="G840" s="425">
        <f t="shared" si="440"/>
        <v>44.16</v>
      </c>
      <c r="H840" s="425">
        <f>ROUND(G840*0.2409,2)</f>
        <v>10.64</v>
      </c>
      <c r="I840" s="427">
        <f>G840+H840</f>
        <v>54.8</v>
      </c>
      <c r="J840" s="756">
        <v>24</v>
      </c>
      <c r="K840" s="425">
        <v>0.15</v>
      </c>
      <c r="L840" s="425">
        <v>3.6804000000000001</v>
      </c>
      <c r="M840" s="425">
        <f t="shared" ref="M840:M842" si="455">J840*L840</f>
        <v>88.329599999999999</v>
      </c>
      <c r="N840" s="426">
        <v>1</v>
      </c>
      <c r="O840" s="425">
        <f t="shared" si="453"/>
        <v>88.33</v>
      </c>
      <c r="P840" s="425">
        <f>ROUND(O840*0.2409,2)</f>
        <v>21.28</v>
      </c>
      <c r="Q840" s="427">
        <f>O840+P840</f>
        <v>109.61</v>
      </c>
    </row>
    <row r="841" spans="1:17" s="428" customFormat="1" ht="22.15" customHeight="1" x14ac:dyDescent="0.25">
      <c r="A841" s="424" t="s">
        <v>193</v>
      </c>
      <c r="B841" s="750"/>
      <c r="C841" s="289"/>
      <c r="D841" s="425"/>
      <c r="E841" s="425"/>
      <c r="F841" s="426"/>
      <c r="G841" s="425"/>
      <c r="H841" s="425"/>
      <c r="I841" s="427"/>
      <c r="J841" s="756">
        <v>48</v>
      </c>
      <c r="K841" s="425">
        <v>0.3</v>
      </c>
      <c r="L841" s="425">
        <v>3.6804000000000001</v>
      </c>
      <c r="M841" s="425">
        <f t="shared" si="455"/>
        <v>176.6592</v>
      </c>
      <c r="N841" s="426">
        <v>1</v>
      </c>
      <c r="O841" s="425">
        <f t="shared" si="453"/>
        <v>176.66</v>
      </c>
      <c r="P841" s="425">
        <f>ROUND(O841*0.2409,2)</f>
        <v>42.56</v>
      </c>
      <c r="Q841" s="427">
        <f>O841+P841</f>
        <v>219.22</v>
      </c>
    </row>
    <row r="842" spans="1:17" s="428" customFormat="1" ht="22.15" customHeight="1" x14ac:dyDescent="0.25">
      <c r="A842" s="424" t="s">
        <v>193</v>
      </c>
      <c r="B842" s="750">
        <v>24</v>
      </c>
      <c r="C842" s="289">
        <v>0.15</v>
      </c>
      <c r="D842" s="425">
        <v>3.6804000000000001</v>
      </c>
      <c r="E842" s="425">
        <f t="shared" si="454"/>
        <v>88.329599999999999</v>
      </c>
      <c r="F842" s="426">
        <v>0.5</v>
      </c>
      <c r="G842" s="425">
        <f t="shared" si="440"/>
        <v>44.16</v>
      </c>
      <c r="H842" s="425">
        <f>ROUND(G842*0.2409,2)</f>
        <v>10.64</v>
      </c>
      <c r="I842" s="427">
        <f>G842+H842</f>
        <v>54.8</v>
      </c>
      <c r="J842" s="756">
        <v>48</v>
      </c>
      <c r="K842" s="425">
        <v>0.3</v>
      </c>
      <c r="L842" s="425">
        <v>3.6804000000000001</v>
      </c>
      <c r="M842" s="425">
        <f t="shared" si="455"/>
        <v>176.6592</v>
      </c>
      <c r="N842" s="426">
        <v>1</v>
      </c>
      <c r="O842" s="425">
        <f t="shared" si="453"/>
        <v>176.66</v>
      </c>
      <c r="P842" s="425">
        <f>ROUND(O842*0.2409,2)</f>
        <v>42.56</v>
      </c>
      <c r="Q842" s="427">
        <f>O842+P842</f>
        <v>219.22</v>
      </c>
    </row>
    <row r="843" spans="1:17" s="428" customFormat="1" ht="22.15" customHeight="1" x14ac:dyDescent="0.25">
      <c r="A843" s="430" t="s">
        <v>8</v>
      </c>
      <c r="B843" s="751">
        <f>SUM(B844:B850)</f>
        <v>120</v>
      </c>
      <c r="C843" s="746">
        <f>SUM(C844:C850)</f>
        <v>0.75283018867924523</v>
      </c>
      <c r="D843" s="421"/>
      <c r="E843" s="421">
        <f>SUM(E844:E850)</f>
        <v>470.9077635220126</v>
      </c>
      <c r="F843" s="432"/>
      <c r="G843" s="421">
        <f>SUM(G844:G850)</f>
        <v>235.45</v>
      </c>
      <c r="H843" s="421">
        <f>SUM(H844:H850)</f>
        <v>56.71</v>
      </c>
      <c r="I843" s="429">
        <f>SUM(I844:I850)</f>
        <v>292.16000000000003</v>
      </c>
      <c r="J843" s="757">
        <f>SUM(J844:J850)</f>
        <v>261</v>
      </c>
      <c r="K843" s="421">
        <f>SUM(K844:K850)</f>
        <v>1.6377358490566036</v>
      </c>
      <c r="L843" s="421"/>
      <c r="M843" s="421">
        <f>SUM(M844:M850)</f>
        <v>1020.2935144654087</v>
      </c>
      <c r="N843" s="432"/>
      <c r="O843" s="421">
        <f>SUM(O844:O850)</f>
        <v>1020.29</v>
      </c>
      <c r="P843" s="421">
        <f>SUM(P844:P850)</f>
        <v>245.79</v>
      </c>
      <c r="Q843" s="429">
        <f>SUM(Q844:Q850)</f>
        <v>1266.0800000000002</v>
      </c>
    </row>
    <row r="844" spans="1:17" s="428" customFormat="1" ht="22.15" customHeight="1" x14ac:dyDescent="0.25">
      <c r="A844" s="424" t="s">
        <v>1284</v>
      </c>
      <c r="B844" s="750">
        <v>16</v>
      </c>
      <c r="C844" s="289">
        <f t="shared" ref="C844" si="456">B844/159</f>
        <v>0.10062893081761007</v>
      </c>
      <c r="D844" s="425">
        <v>604</v>
      </c>
      <c r="E844" s="425">
        <f>B844*D844/159</f>
        <v>60.779874213836479</v>
      </c>
      <c r="F844" s="426">
        <v>0.5</v>
      </c>
      <c r="G844" s="425">
        <f t="shared" si="440"/>
        <v>30.39</v>
      </c>
      <c r="H844" s="425">
        <f t="shared" ref="H844:H850" si="457">ROUND(G844*0.2409,2)</f>
        <v>7.32</v>
      </c>
      <c r="I844" s="427">
        <f t="shared" ref="I844:I850" si="458">G844+H844</f>
        <v>37.71</v>
      </c>
      <c r="J844" s="756">
        <v>55</v>
      </c>
      <c r="K844" s="425">
        <f>J844/159</f>
        <v>0.34591194968553457</v>
      </c>
      <c r="L844" s="425">
        <v>604</v>
      </c>
      <c r="M844" s="425">
        <f>J844*L844/159</f>
        <v>208.93081761006289</v>
      </c>
      <c r="N844" s="426">
        <v>1</v>
      </c>
      <c r="O844" s="425">
        <f t="shared" ref="O844:O850" si="459">ROUND(M844*N844,2)</f>
        <v>208.93</v>
      </c>
      <c r="P844" s="425">
        <f t="shared" ref="P844:P850" si="460">ROUND(O844*0.2409,2)</f>
        <v>50.33</v>
      </c>
      <c r="Q844" s="427">
        <f t="shared" ref="Q844:Q850" si="461">O844+P844</f>
        <v>259.26</v>
      </c>
    </row>
    <row r="845" spans="1:17" s="428" customFormat="1" ht="22.15" customHeight="1" x14ac:dyDescent="0.25">
      <c r="A845" s="424" t="s">
        <v>1264</v>
      </c>
      <c r="B845" s="750">
        <v>24</v>
      </c>
      <c r="C845" s="289">
        <v>0.15</v>
      </c>
      <c r="D845" s="425">
        <v>3.3567</v>
      </c>
      <c r="E845" s="425">
        <f>B845*D845</f>
        <v>80.5608</v>
      </c>
      <c r="F845" s="426">
        <v>0.5</v>
      </c>
      <c r="G845" s="425">
        <f t="shared" si="440"/>
        <v>40.28</v>
      </c>
      <c r="H845" s="425">
        <f t="shared" si="457"/>
        <v>9.6999999999999993</v>
      </c>
      <c r="I845" s="427">
        <f t="shared" si="458"/>
        <v>49.980000000000004</v>
      </c>
      <c r="J845" s="756">
        <v>24</v>
      </c>
      <c r="K845" s="425">
        <v>0.15</v>
      </c>
      <c r="L845" s="425">
        <v>3.3567</v>
      </c>
      <c r="M845" s="425">
        <f>J845*L845</f>
        <v>80.5608</v>
      </c>
      <c r="N845" s="426">
        <v>1</v>
      </c>
      <c r="O845" s="425">
        <f t="shared" si="459"/>
        <v>80.56</v>
      </c>
      <c r="P845" s="425">
        <f t="shared" si="460"/>
        <v>19.41</v>
      </c>
      <c r="Q845" s="427">
        <f t="shared" si="461"/>
        <v>99.97</v>
      </c>
    </row>
    <row r="846" spans="1:17" s="428" customFormat="1" ht="22.15" customHeight="1" x14ac:dyDescent="0.25">
      <c r="A846" s="424" t="s">
        <v>1264</v>
      </c>
      <c r="B846" s="750"/>
      <c r="C846" s="289"/>
      <c r="D846" s="425"/>
      <c r="E846" s="425"/>
      <c r="F846" s="426"/>
      <c r="G846" s="425"/>
      <c r="H846" s="425"/>
      <c r="I846" s="427"/>
      <c r="J846" s="756">
        <v>24</v>
      </c>
      <c r="K846" s="425">
        <v>0.15</v>
      </c>
      <c r="L846" s="425">
        <v>3.3567</v>
      </c>
      <c r="M846" s="425">
        <f t="shared" ref="M846:M848" si="462">J846*L846</f>
        <v>80.5608</v>
      </c>
      <c r="N846" s="426">
        <v>1</v>
      </c>
      <c r="O846" s="425">
        <f t="shared" si="459"/>
        <v>80.56</v>
      </c>
      <c r="P846" s="425">
        <f t="shared" si="460"/>
        <v>19.41</v>
      </c>
      <c r="Q846" s="427">
        <f t="shared" si="461"/>
        <v>99.97</v>
      </c>
    </row>
    <row r="847" spans="1:17" s="428" customFormat="1" ht="22.15" customHeight="1" x14ac:dyDescent="0.25">
      <c r="A847" s="424" t="s">
        <v>1264</v>
      </c>
      <c r="B847" s="750">
        <v>24</v>
      </c>
      <c r="C847" s="289">
        <v>0.15</v>
      </c>
      <c r="D847" s="425">
        <v>3.3567</v>
      </c>
      <c r="E847" s="425">
        <f t="shared" ref="E847" si="463">B847*D847</f>
        <v>80.5608</v>
      </c>
      <c r="F847" s="426">
        <v>0.5</v>
      </c>
      <c r="G847" s="425">
        <f t="shared" si="440"/>
        <v>40.28</v>
      </c>
      <c r="H847" s="425">
        <f t="shared" si="457"/>
        <v>9.6999999999999993</v>
      </c>
      <c r="I847" s="427">
        <f t="shared" si="458"/>
        <v>49.980000000000004</v>
      </c>
      <c r="J847" s="756">
        <v>24</v>
      </c>
      <c r="K847" s="425">
        <v>0.15</v>
      </c>
      <c r="L847" s="425">
        <v>3.3567</v>
      </c>
      <c r="M847" s="425">
        <f t="shared" si="462"/>
        <v>80.5608</v>
      </c>
      <c r="N847" s="426">
        <v>1</v>
      </c>
      <c r="O847" s="425">
        <f t="shared" si="459"/>
        <v>80.56</v>
      </c>
      <c r="P847" s="425">
        <f t="shared" si="460"/>
        <v>19.41</v>
      </c>
      <c r="Q847" s="427">
        <f t="shared" si="461"/>
        <v>99.97</v>
      </c>
    </row>
    <row r="848" spans="1:17" s="428" customFormat="1" ht="22.15" customHeight="1" x14ac:dyDescent="0.25">
      <c r="A848" s="424" t="s">
        <v>1264</v>
      </c>
      <c r="B848" s="750"/>
      <c r="C848" s="289"/>
      <c r="D848" s="425"/>
      <c r="E848" s="425"/>
      <c r="F848" s="426"/>
      <c r="G848" s="425"/>
      <c r="H848" s="425"/>
      <c r="I848" s="427"/>
      <c r="J848" s="756">
        <v>24</v>
      </c>
      <c r="K848" s="425">
        <v>0.15</v>
      </c>
      <c r="L848" s="425">
        <v>3.3567</v>
      </c>
      <c r="M848" s="425">
        <f t="shared" si="462"/>
        <v>80.5608</v>
      </c>
      <c r="N848" s="426">
        <v>1</v>
      </c>
      <c r="O848" s="425">
        <f t="shared" si="459"/>
        <v>80.56</v>
      </c>
      <c r="P848" s="425">
        <f t="shared" si="460"/>
        <v>19.41</v>
      </c>
      <c r="Q848" s="427">
        <f t="shared" si="461"/>
        <v>99.97</v>
      </c>
    </row>
    <row r="849" spans="1:17" s="428" customFormat="1" ht="22.15" customHeight="1" x14ac:dyDescent="0.25">
      <c r="A849" s="424" t="s">
        <v>1264</v>
      </c>
      <c r="B849" s="750">
        <v>40</v>
      </c>
      <c r="C849" s="289">
        <f t="shared" ref="C849:C850" si="464">B849/159</f>
        <v>0.25157232704402516</v>
      </c>
      <c r="D849" s="425">
        <v>707</v>
      </c>
      <c r="E849" s="425">
        <f>B849*D849/159</f>
        <v>177.86163522012578</v>
      </c>
      <c r="F849" s="426">
        <v>0.5</v>
      </c>
      <c r="G849" s="425">
        <f t="shared" si="440"/>
        <v>88.93</v>
      </c>
      <c r="H849" s="425">
        <f t="shared" si="457"/>
        <v>21.42</v>
      </c>
      <c r="I849" s="427">
        <f t="shared" si="458"/>
        <v>110.35000000000001</v>
      </c>
      <c r="J849" s="756">
        <v>55</v>
      </c>
      <c r="K849" s="425">
        <f t="shared" ref="K849:K850" si="465">J849/159</f>
        <v>0.34591194968553457</v>
      </c>
      <c r="L849" s="425">
        <v>707</v>
      </c>
      <c r="M849" s="425">
        <f>J849*L849/159</f>
        <v>244.55974842767296</v>
      </c>
      <c r="N849" s="426">
        <v>1</v>
      </c>
      <c r="O849" s="425">
        <f t="shared" si="459"/>
        <v>244.56</v>
      </c>
      <c r="P849" s="425">
        <f t="shared" si="460"/>
        <v>58.91</v>
      </c>
      <c r="Q849" s="427">
        <f t="shared" si="461"/>
        <v>303.47000000000003</v>
      </c>
    </row>
    <row r="850" spans="1:17" s="428" customFormat="1" ht="22.15" customHeight="1" x14ac:dyDescent="0.25">
      <c r="A850" s="424" t="s">
        <v>1264</v>
      </c>
      <c r="B850" s="750">
        <v>16</v>
      </c>
      <c r="C850" s="289">
        <f t="shared" si="464"/>
        <v>0.10062893081761007</v>
      </c>
      <c r="D850" s="425">
        <v>707</v>
      </c>
      <c r="E850" s="425">
        <f>B850*D850/159</f>
        <v>71.144654088050316</v>
      </c>
      <c r="F850" s="426">
        <v>0.5</v>
      </c>
      <c r="G850" s="425">
        <f t="shared" si="440"/>
        <v>35.57</v>
      </c>
      <c r="H850" s="425">
        <f t="shared" si="457"/>
        <v>8.57</v>
      </c>
      <c r="I850" s="427">
        <f t="shared" si="458"/>
        <v>44.14</v>
      </c>
      <c r="J850" s="756">
        <v>55</v>
      </c>
      <c r="K850" s="425">
        <f t="shared" si="465"/>
        <v>0.34591194968553457</v>
      </c>
      <c r="L850" s="425">
        <v>707</v>
      </c>
      <c r="M850" s="425">
        <f>J850*L850/159</f>
        <v>244.55974842767296</v>
      </c>
      <c r="N850" s="426">
        <v>1</v>
      </c>
      <c r="O850" s="425">
        <f t="shared" si="459"/>
        <v>244.56</v>
      </c>
      <c r="P850" s="425">
        <f t="shared" si="460"/>
        <v>58.91</v>
      </c>
      <c r="Q850" s="427">
        <f t="shared" si="461"/>
        <v>303.47000000000003</v>
      </c>
    </row>
    <row r="851" spans="1:17" s="428" customFormat="1" ht="22.15" customHeight="1" x14ac:dyDescent="0.25">
      <c r="A851" s="416" t="s">
        <v>1292</v>
      </c>
      <c r="B851" s="748">
        <f>B852+B856+B866+B868</f>
        <v>0</v>
      </c>
      <c r="C851" s="744">
        <f>C852+C856+C866+C868</f>
        <v>0</v>
      </c>
      <c r="D851" s="417"/>
      <c r="E851" s="417">
        <f>E852+E856+E866+E868</f>
        <v>0</v>
      </c>
      <c r="F851" s="431"/>
      <c r="G851" s="417">
        <f>G852+G856+G866+G868</f>
        <v>0</v>
      </c>
      <c r="H851" s="417">
        <f>H852+H856+H866+H868</f>
        <v>0</v>
      </c>
      <c r="I851" s="418">
        <f>I852+I856+I866+I868</f>
        <v>0</v>
      </c>
      <c r="J851" s="754">
        <f>J852+J856+J866+J868</f>
        <v>311.75</v>
      </c>
      <c r="K851" s="417">
        <f>K852+K856+K866+K868</f>
        <v>1.9522012578616352</v>
      </c>
      <c r="L851" s="417"/>
      <c r="M851" s="417">
        <f>M852+M856+M866+M868</f>
        <v>1777.7566018867924</v>
      </c>
      <c r="N851" s="431"/>
      <c r="O851" s="417">
        <f>O852+O856+O866+O868</f>
        <v>1777.73</v>
      </c>
      <c r="P851" s="417">
        <f>P852+P856+P866+P868</f>
        <v>428.26000000000005</v>
      </c>
      <c r="Q851" s="418">
        <f>Q852+Q856+Q866+Q868</f>
        <v>2205.9899999999998</v>
      </c>
    </row>
    <row r="852" spans="1:17" s="428" customFormat="1" ht="22.15" customHeight="1" x14ac:dyDescent="0.25">
      <c r="A852" s="430" t="s">
        <v>11</v>
      </c>
      <c r="B852" s="751">
        <f>SUM(B853:B855)</f>
        <v>0</v>
      </c>
      <c r="C852" s="746">
        <f>SUM(C853:C855)</f>
        <v>0</v>
      </c>
      <c r="D852" s="421"/>
      <c r="E852" s="421">
        <f>SUM(E853:E855)</f>
        <v>0</v>
      </c>
      <c r="F852" s="432"/>
      <c r="G852" s="421">
        <f>SUM(G853:G855)</f>
        <v>0</v>
      </c>
      <c r="H852" s="421">
        <f>SUM(H853:H855)</f>
        <v>0</v>
      </c>
      <c r="I852" s="429">
        <f>SUM(I853:I855)</f>
        <v>0</v>
      </c>
      <c r="J852" s="757">
        <f>SUM(J853:J855)</f>
        <v>57.75</v>
      </c>
      <c r="K852" s="421">
        <f>SUM(K853:K855)</f>
        <v>0.3632075471698113</v>
      </c>
      <c r="L852" s="421"/>
      <c r="M852" s="421">
        <f>SUM(M853:M855)</f>
        <v>523.15894654088061</v>
      </c>
      <c r="N852" s="432"/>
      <c r="O852" s="421">
        <f>SUM(O853:O855)</f>
        <v>523.16000000000008</v>
      </c>
      <c r="P852" s="421">
        <f>SUM(P853:P855)</f>
        <v>126.03</v>
      </c>
      <c r="Q852" s="429">
        <f>SUM(Q853:Q855)</f>
        <v>649.19000000000005</v>
      </c>
    </row>
    <row r="853" spans="1:17" s="428" customFormat="1" ht="22.15" customHeight="1" x14ac:dyDescent="0.25">
      <c r="A853" s="424" t="s">
        <v>1136</v>
      </c>
      <c r="B853" s="750"/>
      <c r="C853" s="289"/>
      <c r="D853" s="425"/>
      <c r="E853" s="425"/>
      <c r="F853" s="426"/>
      <c r="G853" s="425"/>
      <c r="H853" s="425"/>
      <c r="I853" s="427"/>
      <c r="J853" s="756">
        <v>24.25</v>
      </c>
      <c r="K853" s="425">
        <f t="shared" ref="K853:K855" si="466">J853/159</f>
        <v>0.15251572327044025</v>
      </c>
      <c r="L853" s="425">
        <v>1302.67</v>
      </c>
      <c r="M853" s="425">
        <f>J853*L853/159</f>
        <v>198.67765723270441</v>
      </c>
      <c r="N853" s="426">
        <v>1</v>
      </c>
      <c r="O853" s="425">
        <f t="shared" ref="O853:O870" si="467">ROUND(M853*N853,2)</f>
        <v>198.68</v>
      </c>
      <c r="P853" s="425">
        <f>ROUND(O853*0.2409,2)</f>
        <v>47.86</v>
      </c>
      <c r="Q853" s="427">
        <f>O853+P853</f>
        <v>246.54000000000002</v>
      </c>
    </row>
    <row r="854" spans="1:17" s="428" customFormat="1" ht="22.15" customHeight="1" x14ac:dyDescent="0.25">
      <c r="A854" s="424" t="s">
        <v>1136</v>
      </c>
      <c r="B854" s="750"/>
      <c r="C854" s="289"/>
      <c r="D854" s="425"/>
      <c r="E854" s="425"/>
      <c r="F854" s="426"/>
      <c r="G854" s="425"/>
      <c r="H854" s="425"/>
      <c r="I854" s="427"/>
      <c r="J854" s="756">
        <v>26</v>
      </c>
      <c r="K854" s="425">
        <f t="shared" si="466"/>
        <v>0.16352201257861634</v>
      </c>
      <c r="L854" s="425">
        <v>1520</v>
      </c>
      <c r="M854" s="425">
        <f t="shared" ref="M854:M855" si="468">J854*L854/159</f>
        <v>248.55345911949686</v>
      </c>
      <c r="N854" s="426">
        <v>1</v>
      </c>
      <c r="O854" s="425">
        <f t="shared" si="467"/>
        <v>248.55</v>
      </c>
      <c r="P854" s="425">
        <f>ROUND(O854*0.2409,2)</f>
        <v>59.88</v>
      </c>
      <c r="Q854" s="427">
        <f>O854+P854</f>
        <v>308.43</v>
      </c>
    </row>
    <row r="855" spans="1:17" s="428" customFormat="1" ht="22.15" customHeight="1" x14ac:dyDescent="0.25">
      <c r="A855" s="424" t="s">
        <v>1293</v>
      </c>
      <c r="B855" s="750"/>
      <c r="C855" s="289"/>
      <c r="D855" s="425"/>
      <c r="E855" s="425"/>
      <c r="F855" s="426"/>
      <c r="G855" s="425"/>
      <c r="H855" s="425"/>
      <c r="I855" s="427"/>
      <c r="J855" s="756">
        <v>7.5</v>
      </c>
      <c r="K855" s="425">
        <f t="shared" si="466"/>
        <v>4.716981132075472E-2</v>
      </c>
      <c r="L855" s="425">
        <v>1609.67</v>
      </c>
      <c r="M855" s="425">
        <f t="shared" si="468"/>
        <v>75.927830188679252</v>
      </c>
      <c r="N855" s="426">
        <v>1</v>
      </c>
      <c r="O855" s="425">
        <f t="shared" si="467"/>
        <v>75.930000000000007</v>
      </c>
      <c r="P855" s="425">
        <f>ROUND(O855*0.2409,2)</f>
        <v>18.29</v>
      </c>
      <c r="Q855" s="427">
        <f>O855+P855</f>
        <v>94.22</v>
      </c>
    </row>
    <row r="856" spans="1:17" s="428" customFormat="1" ht="22.15" customHeight="1" x14ac:dyDescent="0.25">
      <c r="A856" s="430" t="s">
        <v>9</v>
      </c>
      <c r="B856" s="751">
        <f>SUM(B857:B865)</f>
        <v>0</v>
      </c>
      <c r="C856" s="746">
        <f>SUM(C857:C865)</f>
        <v>0</v>
      </c>
      <c r="D856" s="421"/>
      <c r="E856" s="421">
        <f>SUM(E857:E865)</f>
        <v>0</v>
      </c>
      <c r="F856" s="432"/>
      <c r="G856" s="421">
        <f>SUM(G857:G865)</f>
        <v>0</v>
      </c>
      <c r="H856" s="421">
        <f>SUM(H857:H865)</f>
        <v>0</v>
      </c>
      <c r="I856" s="429">
        <f>SUM(I857:I865)</f>
        <v>0</v>
      </c>
      <c r="J856" s="757">
        <f>SUM(J857:J865)</f>
        <v>182</v>
      </c>
      <c r="K856" s="421">
        <f>SUM(K857:K865)</f>
        <v>1.138993710691824</v>
      </c>
      <c r="L856" s="421"/>
      <c r="M856" s="421">
        <f>SUM(M857:M865)</f>
        <v>1005.1464553459119</v>
      </c>
      <c r="N856" s="432"/>
      <c r="O856" s="421">
        <f>SUM(O857:O865)</f>
        <v>1005.12</v>
      </c>
      <c r="P856" s="421">
        <f>SUM(P857:P865)</f>
        <v>242.13000000000002</v>
      </c>
      <c r="Q856" s="429">
        <f>SUM(Q857:Q865)</f>
        <v>1247.25</v>
      </c>
    </row>
    <row r="857" spans="1:17" s="428" customFormat="1" ht="22.15" customHeight="1" x14ac:dyDescent="0.25">
      <c r="A857" s="424" t="s">
        <v>692</v>
      </c>
      <c r="B857" s="750"/>
      <c r="C857" s="289"/>
      <c r="D857" s="425"/>
      <c r="E857" s="425"/>
      <c r="F857" s="426"/>
      <c r="G857" s="425"/>
      <c r="H857" s="425"/>
      <c r="I857" s="427"/>
      <c r="J857" s="756">
        <v>16</v>
      </c>
      <c r="K857" s="425">
        <v>0.1</v>
      </c>
      <c r="L857" s="425">
        <v>4.8789999999999996</v>
      </c>
      <c r="M857" s="425">
        <f>J857*L857</f>
        <v>78.063999999999993</v>
      </c>
      <c r="N857" s="426">
        <v>1</v>
      </c>
      <c r="O857" s="425">
        <f t="shared" si="467"/>
        <v>78.06</v>
      </c>
      <c r="P857" s="425">
        <f t="shared" ref="P857:P865" si="469">ROUND(O857*0.2409,2)</f>
        <v>18.8</v>
      </c>
      <c r="Q857" s="427">
        <f t="shared" ref="Q857:Q865" si="470">O857+P857</f>
        <v>96.86</v>
      </c>
    </row>
    <row r="858" spans="1:17" s="428" customFormat="1" ht="22.15" customHeight="1" x14ac:dyDescent="0.25">
      <c r="A858" s="424" t="s">
        <v>692</v>
      </c>
      <c r="B858" s="750"/>
      <c r="C858" s="289"/>
      <c r="D858" s="425"/>
      <c r="E858" s="425"/>
      <c r="F858" s="426"/>
      <c r="G858" s="425"/>
      <c r="H858" s="425"/>
      <c r="I858" s="427"/>
      <c r="J858" s="756">
        <v>24</v>
      </c>
      <c r="K858" s="425">
        <v>0.15</v>
      </c>
      <c r="L858" s="425">
        <v>4.8792</v>
      </c>
      <c r="M858" s="425">
        <f t="shared" ref="M858:M862" si="471">J858*L858</f>
        <v>117.10079999999999</v>
      </c>
      <c r="N858" s="426">
        <v>1</v>
      </c>
      <c r="O858" s="425">
        <f t="shared" si="467"/>
        <v>117.1</v>
      </c>
      <c r="P858" s="425">
        <f t="shared" si="469"/>
        <v>28.21</v>
      </c>
      <c r="Q858" s="427">
        <f t="shared" si="470"/>
        <v>145.31</v>
      </c>
    </row>
    <row r="859" spans="1:17" s="428" customFormat="1" ht="22.15" customHeight="1" x14ac:dyDescent="0.25">
      <c r="A859" s="424" t="s">
        <v>692</v>
      </c>
      <c r="B859" s="750"/>
      <c r="C859" s="289"/>
      <c r="D859" s="425"/>
      <c r="E859" s="425"/>
      <c r="F859" s="426"/>
      <c r="G859" s="425"/>
      <c r="H859" s="425"/>
      <c r="I859" s="427"/>
      <c r="J859" s="756">
        <v>24</v>
      </c>
      <c r="K859" s="425">
        <v>0.15</v>
      </c>
      <c r="L859" s="425">
        <v>4.8792</v>
      </c>
      <c r="M859" s="425">
        <f t="shared" si="471"/>
        <v>117.10079999999999</v>
      </c>
      <c r="N859" s="426">
        <v>1</v>
      </c>
      <c r="O859" s="425">
        <f t="shared" si="467"/>
        <v>117.1</v>
      </c>
      <c r="P859" s="425">
        <f t="shared" si="469"/>
        <v>28.21</v>
      </c>
      <c r="Q859" s="427">
        <f t="shared" si="470"/>
        <v>145.31</v>
      </c>
    </row>
    <row r="860" spans="1:17" s="428" customFormat="1" ht="22.15" customHeight="1" x14ac:dyDescent="0.25">
      <c r="A860" s="424" t="s">
        <v>692</v>
      </c>
      <c r="B860" s="750"/>
      <c r="C860" s="289"/>
      <c r="D860" s="425"/>
      <c r="E860" s="425"/>
      <c r="F860" s="426"/>
      <c r="G860" s="425"/>
      <c r="H860" s="425"/>
      <c r="I860" s="427"/>
      <c r="J860" s="756">
        <v>32</v>
      </c>
      <c r="K860" s="425">
        <v>0.2</v>
      </c>
      <c r="L860" s="425">
        <v>4.8792</v>
      </c>
      <c r="M860" s="425">
        <f t="shared" si="471"/>
        <v>156.1344</v>
      </c>
      <c r="N860" s="426">
        <v>1</v>
      </c>
      <c r="O860" s="425">
        <f t="shared" si="467"/>
        <v>156.13</v>
      </c>
      <c r="P860" s="425">
        <f t="shared" si="469"/>
        <v>37.61</v>
      </c>
      <c r="Q860" s="427">
        <f t="shared" si="470"/>
        <v>193.74</v>
      </c>
    </row>
    <row r="861" spans="1:17" s="428" customFormat="1" ht="22.15" customHeight="1" x14ac:dyDescent="0.25">
      <c r="A861" s="424" t="s">
        <v>1283</v>
      </c>
      <c r="B861" s="750"/>
      <c r="C861" s="289"/>
      <c r="D861" s="425"/>
      <c r="E861" s="425"/>
      <c r="F861" s="426"/>
      <c r="G861" s="425"/>
      <c r="H861" s="425"/>
      <c r="I861" s="427"/>
      <c r="J861" s="756">
        <v>24</v>
      </c>
      <c r="K861" s="425">
        <v>0.15</v>
      </c>
      <c r="L861" s="425">
        <v>5.4427000000000003</v>
      </c>
      <c r="M861" s="425">
        <f t="shared" si="471"/>
        <v>130.62479999999999</v>
      </c>
      <c r="N861" s="426">
        <v>1</v>
      </c>
      <c r="O861" s="425">
        <f t="shared" si="467"/>
        <v>130.62</v>
      </c>
      <c r="P861" s="425">
        <f t="shared" si="469"/>
        <v>31.47</v>
      </c>
      <c r="Q861" s="427">
        <f t="shared" si="470"/>
        <v>162.09</v>
      </c>
    </row>
    <row r="862" spans="1:17" s="428" customFormat="1" ht="22.15" customHeight="1" x14ac:dyDescent="0.25">
      <c r="A862" s="424" t="s">
        <v>1283</v>
      </c>
      <c r="B862" s="750"/>
      <c r="C862" s="289"/>
      <c r="D862" s="425"/>
      <c r="E862" s="425"/>
      <c r="F862" s="426"/>
      <c r="G862" s="425"/>
      <c r="H862" s="425"/>
      <c r="I862" s="427"/>
      <c r="J862" s="756">
        <v>24</v>
      </c>
      <c r="K862" s="425">
        <v>0.15</v>
      </c>
      <c r="L862" s="425">
        <v>5.4427000000000003</v>
      </c>
      <c r="M862" s="425">
        <f t="shared" si="471"/>
        <v>130.62479999999999</v>
      </c>
      <c r="N862" s="426">
        <v>1</v>
      </c>
      <c r="O862" s="425">
        <f t="shared" si="467"/>
        <v>130.62</v>
      </c>
      <c r="P862" s="425">
        <f t="shared" si="469"/>
        <v>31.47</v>
      </c>
      <c r="Q862" s="427">
        <f t="shared" si="470"/>
        <v>162.09</v>
      </c>
    </row>
    <row r="863" spans="1:17" s="428" customFormat="1" ht="22.15" customHeight="1" x14ac:dyDescent="0.25">
      <c r="A863" s="424" t="s">
        <v>692</v>
      </c>
      <c r="B863" s="750"/>
      <c r="C863" s="289"/>
      <c r="D863" s="425"/>
      <c r="E863" s="425"/>
      <c r="F863" s="426"/>
      <c r="G863" s="425"/>
      <c r="H863" s="425"/>
      <c r="I863" s="427"/>
      <c r="J863" s="756">
        <v>15</v>
      </c>
      <c r="K863" s="425">
        <f t="shared" ref="K863:K865" si="472">J863/159</f>
        <v>9.4339622641509441E-2</v>
      </c>
      <c r="L863" s="425">
        <v>1024</v>
      </c>
      <c r="M863" s="425">
        <f>J863*L863/159</f>
        <v>96.603773584905667</v>
      </c>
      <c r="N863" s="426">
        <v>1</v>
      </c>
      <c r="O863" s="425">
        <f t="shared" si="467"/>
        <v>96.6</v>
      </c>
      <c r="P863" s="425">
        <f t="shared" si="469"/>
        <v>23.27</v>
      </c>
      <c r="Q863" s="427">
        <f t="shared" si="470"/>
        <v>119.86999999999999</v>
      </c>
    </row>
    <row r="864" spans="1:17" s="428" customFormat="1" ht="22.15" customHeight="1" x14ac:dyDescent="0.25">
      <c r="A864" s="424" t="s">
        <v>1283</v>
      </c>
      <c r="B864" s="750"/>
      <c r="C864" s="289"/>
      <c r="D864" s="425"/>
      <c r="E864" s="425"/>
      <c r="F864" s="426"/>
      <c r="G864" s="425"/>
      <c r="H864" s="425"/>
      <c r="I864" s="427"/>
      <c r="J864" s="756">
        <v>8</v>
      </c>
      <c r="K864" s="425">
        <f t="shared" si="472"/>
        <v>5.0314465408805034E-2</v>
      </c>
      <c r="L864" s="425">
        <v>1118</v>
      </c>
      <c r="M864" s="425">
        <f t="shared" ref="M864:M865" si="473">J864*L864/159</f>
        <v>56.251572327044023</v>
      </c>
      <c r="N864" s="426">
        <v>1</v>
      </c>
      <c r="O864" s="425">
        <f t="shared" si="467"/>
        <v>56.25</v>
      </c>
      <c r="P864" s="425">
        <f t="shared" si="469"/>
        <v>13.55</v>
      </c>
      <c r="Q864" s="427">
        <f t="shared" si="470"/>
        <v>69.8</v>
      </c>
    </row>
    <row r="865" spans="1:17" s="428" customFormat="1" ht="22.15" customHeight="1" x14ac:dyDescent="0.25">
      <c r="A865" s="424" t="s">
        <v>344</v>
      </c>
      <c r="B865" s="750"/>
      <c r="C865" s="289"/>
      <c r="D865" s="425"/>
      <c r="E865" s="425"/>
      <c r="F865" s="426"/>
      <c r="G865" s="425"/>
      <c r="H865" s="425"/>
      <c r="I865" s="427"/>
      <c r="J865" s="756">
        <v>15</v>
      </c>
      <c r="K865" s="425">
        <f t="shared" si="472"/>
        <v>9.4339622641509441E-2</v>
      </c>
      <c r="L865" s="425">
        <v>1300</v>
      </c>
      <c r="M865" s="425">
        <f t="shared" si="473"/>
        <v>122.64150943396227</v>
      </c>
      <c r="N865" s="426">
        <v>1</v>
      </c>
      <c r="O865" s="425">
        <f t="shared" si="467"/>
        <v>122.64</v>
      </c>
      <c r="P865" s="425">
        <f t="shared" si="469"/>
        <v>29.54</v>
      </c>
      <c r="Q865" s="427">
        <f t="shared" si="470"/>
        <v>152.18</v>
      </c>
    </row>
    <row r="866" spans="1:17" s="428" customFormat="1" ht="22.15" customHeight="1" x14ac:dyDescent="0.25">
      <c r="A866" s="430" t="s">
        <v>10</v>
      </c>
      <c r="B866" s="751">
        <f>B867</f>
        <v>0</v>
      </c>
      <c r="C866" s="746">
        <f>C867</f>
        <v>0</v>
      </c>
      <c r="D866" s="421"/>
      <c r="E866" s="421">
        <f>E867</f>
        <v>0</v>
      </c>
      <c r="F866" s="432"/>
      <c r="G866" s="421">
        <f>G867</f>
        <v>0</v>
      </c>
      <c r="H866" s="421">
        <f>H867</f>
        <v>0</v>
      </c>
      <c r="I866" s="429">
        <f>I867</f>
        <v>0</v>
      </c>
      <c r="J866" s="757">
        <f>J867</f>
        <v>24</v>
      </c>
      <c r="K866" s="421">
        <f>K867</f>
        <v>0.15</v>
      </c>
      <c r="L866" s="421"/>
      <c r="M866" s="421">
        <f>M867</f>
        <v>88.329599999999999</v>
      </c>
      <c r="N866" s="432"/>
      <c r="O866" s="421">
        <f>O867</f>
        <v>88.33</v>
      </c>
      <c r="P866" s="421">
        <f>P867</f>
        <v>21.28</v>
      </c>
      <c r="Q866" s="429">
        <f>Q867</f>
        <v>109.61</v>
      </c>
    </row>
    <row r="867" spans="1:17" s="428" customFormat="1" ht="22.15" customHeight="1" x14ac:dyDescent="0.25">
      <c r="A867" s="424" t="s">
        <v>193</v>
      </c>
      <c r="B867" s="750"/>
      <c r="C867" s="289"/>
      <c r="D867" s="425"/>
      <c r="E867" s="425"/>
      <c r="F867" s="426"/>
      <c r="G867" s="425"/>
      <c r="H867" s="425"/>
      <c r="I867" s="427"/>
      <c r="J867" s="756">
        <v>24</v>
      </c>
      <c r="K867" s="425">
        <v>0.15</v>
      </c>
      <c r="L867" s="425">
        <v>3.6804000000000001</v>
      </c>
      <c r="M867" s="425">
        <f>J867*L867</f>
        <v>88.329599999999999</v>
      </c>
      <c r="N867" s="426">
        <v>1</v>
      </c>
      <c r="O867" s="425">
        <f t="shared" si="467"/>
        <v>88.33</v>
      </c>
      <c r="P867" s="425">
        <f>ROUND(O867*0.2409,2)</f>
        <v>21.28</v>
      </c>
      <c r="Q867" s="427">
        <f>O867+P867</f>
        <v>109.61</v>
      </c>
    </row>
    <row r="868" spans="1:17" s="428" customFormat="1" ht="22.15" customHeight="1" x14ac:dyDescent="0.25">
      <c r="A868" s="430" t="s">
        <v>8</v>
      </c>
      <c r="B868" s="751">
        <f>SUM(B869:B870)</f>
        <v>0</v>
      </c>
      <c r="C868" s="746">
        <f>SUM(C869:C870)</f>
        <v>0</v>
      </c>
      <c r="D868" s="421"/>
      <c r="E868" s="421">
        <f>SUM(E869:E870)</f>
        <v>0</v>
      </c>
      <c r="F868" s="432"/>
      <c r="G868" s="421">
        <f>SUM(G869:G870)</f>
        <v>0</v>
      </c>
      <c r="H868" s="421">
        <f>SUM(H869:H870)</f>
        <v>0</v>
      </c>
      <c r="I868" s="429">
        <f>SUM(I869:I870)</f>
        <v>0</v>
      </c>
      <c r="J868" s="757">
        <f>SUM(J869:J870)</f>
        <v>48</v>
      </c>
      <c r="K868" s="421">
        <f>SUM(K869:K870)</f>
        <v>0.3</v>
      </c>
      <c r="L868" s="421"/>
      <c r="M868" s="421">
        <f>SUM(M869:M870)</f>
        <v>161.1216</v>
      </c>
      <c r="N868" s="432"/>
      <c r="O868" s="421">
        <f>SUM(O869:O870)</f>
        <v>161.12</v>
      </c>
      <c r="P868" s="421">
        <f>SUM(P869:P870)</f>
        <v>38.82</v>
      </c>
      <c r="Q868" s="429">
        <f>SUM(Q869:Q870)</f>
        <v>199.94</v>
      </c>
    </row>
    <row r="869" spans="1:17" s="428" customFormat="1" ht="22.15" customHeight="1" x14ac:dyDescent="0.25">
      <c r="A869" s="424" t="s">
        <v>1264</v>
      </c>
      <c r="B869" s="750"/>
      <c r="C869" s="289"/>
      <c r="D869" s="425"/>
      <c r="E869" s="425"/>
      <c r="F869" s="426"/>
      <c r="G869" s="425"/>
      <c r="H869" s="425"/>
      <c r="I869" s="427"/>
      <c r="J869" s="756">
        <v>24</v>
      </c>
      <c r="K869" s="425">
        <v>0.15</v>
      </c>
      <c r="L869" s="425">
        <v>3.3567</v>
      </c>
      <c r="M869" s="425">
        <f>J869*L869</f>
        <v>80.5608</v>
      </c>
      <c r="N869" s="426">
        <v>1</v>
      </c>
      <c r="O869" s="425">
        <f t="shared" si="467"/>
        <v>80.56</v>
      </c>
      <c r="P869" s="425">
        <f>ROUND(O869*0.2409,2)</f>
        <v>19.41</v>
      </c>
      <c r="Q869" s="427">
        <f>O869+P869</f>
        <v>99.97</v>
      </c>
    </row>
    <row r="870" spans="1:17" s="428" customFormat="1" ht="22.15" customHeight="1" x14ac:dyDescent="0.25">
      <c r="A870" s="424" t="s">
        <v>1264</v>
      </c>
      <c r="B870" s="750"/>
      <c r="C870" s="289"/>
      <c r="D870" s="425"/>
      <c r="E870" s="425"/>
      <c r="F870" s="426"/>
      <c r="G870" s="425"/>
      <c r="H870" s="425"/>
      <c r="I870" s="427"/>
      <c r="J870" s="756">
        <v>24</v>
      </c>
      <c r="K870" s="425">
        <v>0.15</v>
      </c>
      <c r="L870" s="425">
        <v>3.3567</v>
      </c>
      <c r="M870" s="425">
        <f>J870*L870</f>
        <v>80.5608</v>
      </c>
      <c r="N870" s="426">
        <v>1</v>
      </c>
      <c r="O870" s="425">
        <f t="shared" si="467"/>
        <v>80.56</v>
      </c>
      <c r="P870" s="425">
        <f>ROUND(O870*0.2409,2)</f>
        <v>19.41</v>
      </c>
      <c r="Q870" s="427">
        <f>O870+P870</f>
        <v>99.97</v>
      </c>
    </row>
    <row r="871" spans="1:17" s="428" customFormat="1" ht="22.15" customHeight="1" x14ac:dyDescent="0.25">
      <c r="A871" s="416" t="s">
        <v>1294</v>
      </c>
      <c r="B871" s="748">
        <f>B872+B876+B885</f>
        <v>0</v>
      </c>
      <c r="C871" s="744">
        <f>C872+C876+C885</f>
        <v>0</v>
      </c>
      <c r="D871" s="417"/>
      <c r="E871" s="417">
        <f>E872+E876+E885</f>
        <v>0</v>
      </c>
      <c r="F871" s="431"/>
      <c r="G871" s="417">
        <f>G872+G876+G885</f>
        <v>0</v>
      </c>
      <c r="H871" s="417">
        <f>H872+H876+H885</f>
        <v>0</v>
      </c>
      <c r="I871" s="418">
        <f>I872+I876+I885</f>
        <v>0</v>
      </c>
      <c r="J871" s="754">
        <f>J872+J876+J885</f>
        <v>760</v>
      </c>
      <c r="K871" s="417">
        <f>K872+K876+K885</f>
        <v>4.767547169811321</v>
      </c>
      <c r="L871" s="417"/>
      <c r="M871" s="417">
        <f>M872+M876+M885</f>
        <v>3372.9693625786167</v>
      </c>
      <c r="N871" s="431"/>
      <c r="O871" s="417">
        <f>O872+O876+O885</f>
        <v>3372.94</v>
      </c>
      <c r="P871" s="417">
        <f>P872+P876+P885</f>
        <v>812.56</v>
      </c>
      <c r="Q871" s="418">
        <f>Q872+Q876+Q885</f>
        <v>4185.4999999999991</v>
      </c>
    </row>
    <row r="872" spans="1:17" s="428" customFormat="1" ht="22.15" customHeight="1" x14ac:dyDescent="0.25">
      <c r="A872" s="430" t="s">
        <v>11</v>
      </c>
      <c r="B872" s="751">
        <f>SUM(B873:B875)</f>
        <v>0</v>
      </c>
      <c r="C872" s="746">
        <f>SUM(C873:C875)</f>
        <v>0</v>
      </c>
      <c r="D872" s="421"/>
      <c r="E872" s="421">
        <f>SUM(E873:E875)</f>
        <v>0</v>
      </c>
      <c r="F872" s="432"/>
      <c r="G872" s="421">
        <f>SUM(G873:G875)</f>
        <v>0</v>
      </c>
      <c r="H872" s="421">
        <f>SUM(H873:H875)</f>
        <v>0</v>
      </c>
      <c r="I872" s="429">
        <f>SUM(I873:I875)</f>
        <v>0</v>
      </c>
      <c r="J872" s="757">
        <f>SUM(J873:J875)</f>
        <v>24</v>
      </c>
      <c r="K872" s="421">
        <f>SUM(K873:K875)</f>
        <v>0.15094339622641512</v>
      </c>
      <c r="L872" s="421"/>
      <c r="M872" s="421">
        <f>SUM(M873:M875)</f>
        <v>246.37333333333333</v>
      </c>
      <c r="N872" s="432"/>
      <c r="O872" s="421">
        <f>SUM(O873:O875)</f>
        <v>246.37</v>
      </c>
      <c r="P872" s="421">
        <f>SUM(P873:P875)</f>
        <v>59.35</v>
      </c>
      <c r="Q872" s="429">
        <f>SUM(Q873:Q875)</f>
        <v>305.71999999999997</v>
      </c>
    </row>
    <row r="873" spans="1:17" s="428" customFormat="1" ht="22.15" customHeight="1" x14ac:dyDescent="0.25">
      <c r="A873" s="424" t="s">
        <v>1136</v>
      </c>
      <c r="B873" s="750"/>
      <c r="C873" s="289"/>
      <c r="D873" s="425"/>
      <c r="E873" s="425"/>
      <c r="F873" s="426"/>
      <c r="G873" s="425"/>
      <c r="H873" s="425"/>
      <c r="I873" s="427"/>
      <c r="J873" s="756">
        <v>8</v>
      </c>
      <c r="K873" s="425">
        <f t="shared" ref="K873:K875" si="474">J873/159</f>
        <v>5.0314465408805034E-2</v>
      </c>
      <c r="L873" s="425">
        <v>1273</v>
      </c>
      <c r="M873" s="425">
        <f>J873*L873/159</f>
        <v>64.050314465408803</v>
      </c>
      <c r="N873" s="426">
        <v>1</v>
      </c>
      <c r="O873" s="425">
        <f t="shared" ref="O873:O889" si="475">ROUND(M873*N873,2)</f>
        <v>64.05</v>
      </c>
      <c r="P873" s="425">
        <f>ROUND(O873*0.2409,2)</f>
        <v>15.43</v>
      </c>
      <c r="Q873" s="427">
        <f>O873+P873</f>
        <v>79.47999999999999</v>
      </c>
    </row>
    <row r="874" spans="1:17" s="428" customFormat="1" ht="22.15" customHeight="1" x14ac:dyDescent="0.25">
      <c r="A874" s="424" t="s">
        <v>1136</v>
      </c>
      <c r="B874" s="750"/>
      <c r="C874" s="289"/>
      <c r="D874" s="425"/>
      <c r="E874" s="425"/>
      <c r="F874" s="426"/>
      <c r="G874" s="425"/>
      <c r="H874" s="425"/>
      <c r="I874" s="427"/>
      <c r="J874" s="756">
        <v>8</v>
      </c>
      <c r="K874" s="425">
        <f t="shared" si="474"/>
        <v>5.0314465408805034E-2</v>
      </c>
      <c r="L874" s="425">
        <v>1697</v>
      </c>
      <c r="M874" s="425">
        <f t="shared" ref="M874:M875" si="476">J874*L874/159</f>
        <v>85.383647798742132</v>
      </c>
      <c r="N874" s="426">
        <v>1</v>
      </c>
      <c r="O874" s="425">
        <f t="shared" si="475"/>
        <v>85.38</v>
      </c>
      <c r="P874" s="425">
        <f>ROUND(O874*0.2409,2)</f>
        <v>20.57</v>
      </c>
      <c r="Q874" s="427">
        <f>O874+P874</f>
        <v>105.94999999999999</v>
      </c>
    </row>
    <row r="875" spans="1:17" s="428" customFormat="1" ht="22.15" customHeight="1" x14ac:dyDescent="0.25">
      <c r="A875" s="424" t="s">
        <v>1295</v>
      </c>
      <c r="B875" s="750"/>
      <c r="C875" s="289"/>
      <c r="D875" s="425"/>
      <c r="E875" s="425"/>
      <c r="F875" s="426"/>
      <c r="G875" s="425"/>
      <c r="H875" s="425"/>
      <c r="I875" s="427"/>
      <c r="J875" s="756">
        <v>8</v>
      </c>
      <c r="K875" s="425">
        <f t="shared" si="474"/>
        <v>5.0314465408805034E-2</v>
      </c>
      <c r="L875" s="425">
        <v>1926.67</v>
      </c>
      <c r="M875" s="425">
        <f t="shared" si="476"/>
        <v>96.9393710691824</v>
      </c>
      <c r="N875" s="426">
        <v>1</v>
      </c>
      <c r="O875" s="425">
        <f t="shared" si="475"/>
        <v>96.94</v>
      </c>
      <c r="P875" s="425">
        <f>ROUND(O875*0.2409,2)</f>
        <v>23.35</v>
      </c>
      <c r="Q875" s="427">
        <f>O875+P875</f>
        <v>120.28999999999999</v>
      </c>
    </row>
    <row r="876" spans="1:17" s="428" customFormat="1" ht="22.15" customHeight="1" x14ac:dyDescent="0.25">
      <c r="A876" s="430" t="s">
        <v>9</v>
      </c>
      <c r="B876" s="751">
        <f>SUM(B877:B884)</f>
        <v>0</v>
      </c>
      <c r="C876" s="746">
        <f>SUM(C877:C884)</f>
        <v>0</v>
      </c>
      <c r="D876" s="421"/>
      <c r="E876" s="421">
        <f>SUM(E877:E884)</f>
        <v>0</v>
      </c>
      <c r="F876" s="432"/>
      <c r="G876" s="421">
        <f>SUM(G877:G884)</f>
        <v>0</v>
      </c>
      <c r="H876" s="421">
        <f>SUM(H877:H884)</f>
        <v>0</v>
      </c>
      <c r="I876" s="429">
        <f>SUM(I877:I884)</f>
        <v>0</v>
      </c>
      <c r="J876" s="757">
        <f>SUM(J877:J884)</f>
        <v>375.5</v>
      </c>
      <c r="K876" s="421">
        <f>SUM(K877:K884)</f>
        <v>2.35</v>
      </c>
      <c r="L876" s="421"/>
      <c r="M876" s="421">
        <f>SUM(M877:M884)</f>
        <v>1912.5273000000002</v>
      </c>
      <c r="N876" s="432"/>
      <c r="O876" s="421">
        <f>SUM(O877:O884)</f>
        <v>1912.5100000000002</v>
      </c>
      <c r="P876" s="421">
        <f>SUM(P877:P884)</f>
        <v>460.74</v>
      </c>
      <c r="Q876" s="429">
        <f>SUM(Q877:Q884)</f>
        <v>2373.2499999999995</v>
      </c>
    </row>
    <row r="877" spans="1:17" s="428" customFormat="1" ht="22.15" customHeight="1" x14ac:dyDescent="0.25">
      <c r="A877" s="424" t="s">
        <v>692</v>
      </c>
      <c r="B877" s="750"/>
      <c r="C877" s="289"/>
      <c r="D877" s="425"/>
      <c r="E877" s="425"/>
      <c r="F877" s="426"/>
      <c r="G877" s="425"/>
      <c r="H877" s="425"/>
      <c r="I877" s="427"/>
      <c r="J877" s="756">
        <v>96</v>
      </c>
      <c r="K877" s="425">
        <v>0.6</v>
      </c>
      <c r="L877" s="425">
        <v>4.8792</v>
      </c>
      <c r="M877" s="425">
        <f>J877*L877</f>
        <v>468.40319999999997</v>
      </c>
      <c r="N877" s="426">
        <v>1</v>
      </c>
      <c r="O877" s="425">
        <f t="shared" si="475"/>
        <v>468.4</v>
      </c>
      <c r="P877" s="425">
        <f t="shared" ref="P877:P884" si="477">ROUND(O877*0.2409,2)</f>
        <v>112.84</v>
      </c>
      <c r="Q877" s="427">
        <f t="shared" ref="Q877:Q884" si="478">O877+P877</f>
        <v>581.24</v>
      </c>
    </row>
    <row r="878" spans="1:17" s="428" customFormat="1" ht="22.15" customHeight="1" x14ac:dyDescent="0.25">
      <c r="A878" s="424" t="s">
        <v>692</v>
      </c>
      <c r="B878" s="750"/>
      <c r="C878" s="289"/>
      <c r="D878" s="425"/>
      <c r="E878" s="425"/>
      <c r="F878" s="426"/>
      <c r="G878" s="425"/>
      <c r="H878" s="425"/>
      <c r="I878" s="427"/>
      <c r="J878" s="756">
        <v>24</v>
      </c>
      <c r="K878" s="425">
        <v>0.15</v>
      </c>
      <c r="L878" s="425">
        <v>4.8792</v>
      </c>
      <c r="M878" s="425">
        <f t="shared" ref="M878:M884" si="479">J878*L878</f>
        <v>117.10079999999999</v>
      </c>
      <c r="N878" s="426">
        <v>1</v>
      </c>
      <c r="O878" s="425">
        <f t="shared" si="475"/>
        <v>117.1</v>
      </c>
      <c r="P878" s="425">
        <f t="shared" si="477"/>
        <v>28.21</v>
      </c>
      <c r="Q878" s="427">
        <f t="shared" si="478"/>
        <v>145.31</v>
      </c>
    </row>
    <row r="879" spans="1:17" s="428" customFormat="1" ht="22.15" customHeight="1" x14ac:dyDescent="0.25">
      <c r="A879" s="424" t="s">
        <v>692</v>
      </c>
      <c r="B879" s="750"/>
      <c r="C879" s="289"/>
      <c r="D879" s="425"/>
      <c r="E879" s="425"/>
      <c r="F879" s="426"/>
      <c r="G879" s="425"/>
      <c r="H879" s="425"/>
      <c r="I879" s="427"/>
      <c r="J879" s="756">
        <v>33</v>
      </c>
      <c r="K879" s="425">
        <v>0.21</v>
      </c>
      <c r="L879" s="425">
        <v>4.8792</v>
      </c>
      <c r="M879" s="425">
        <f t="shared" si="479"/>
        <v>161.0136</v>
      </c>
      <c r="N879" s="426">
        <v>1</v>
      </c>
      <c r="O879" s="425">
        <f t="shared" si="475"/>
        <v>161.01</v>
      </c>
      <c r="P879" s="425">
        <f t="shared" si="477"/>
        <v>38.79</v>
      </c>
      <c r="Q879" s="427">
        <f t="shared" si="478"/>
        <v>199.79999999999998</v>
      </c>
    </row>
    <row r="880" spans="1:17" s="428" customFormat="1" ht="22.15" customHeight="1" x14ac:dyDescent="0.25">
      <c r="A880" s="424" t="s">
        <v>692</v>
      </c>
      <c r="B880" s="750"/>
      <c r="C880" s="289"/>
      <c r="D880" s="425"/>
      <c r="E880" s="425"/>
      <c r="F880" s="426"/>
      <c r="G880" s="425"/>
      <c r="H880" s="425"/>
      <c r="I880" s="427"/>
      <c r="J880" s="756">
        <v>87.5</v>
      </c>
      <c r="K880" s="425">
        <v>0.55000000000000004</v>
      </c>
      <c r="L880" s="425">
        <v>4.8792</v>
      </c>
      <c r="M880" s="425">
        <f t="shared" si="479"/>
        <v>426.93</v>
      </c>
      <c r="N880" s="426">
        <v>1</v>
      </c>
      <c r="O880" s="425">
        <f t="shared" si="475"/>
        <v>426.93</v>
      </c>
      <c r="P880" s="425">
        <f t="shared" si="477"/>
        <v>102.85</v>
      </c>
      <c r="Q880" s="427">
        <f t="shared" si="478"/>
        <v>529.78</v>
      </c>
    </row>
    <row r="881" spans="1:17" s="428" customFormat="1" ht="22.15" customHeight="1" x14ac:dyDescent="0.25">
      <c r="A881" s="424" t="s">
        <v>1283</v>
      </c>
      <c r="B881" s="750"/>
      <c r="C881" s="289"/>
      <c r="D881" s="425"/>
      <c r="E881" s="425"/>
      <c r="F881" s="426"/>
      <c r="G881" s="425"/>
      <c r="H881" s="425"/>
      <c r="I881" s="427"/>
      <c r="J881" s="756">
        <v>15</v>
      </c>
      <c r="K881" s="425">
        <v>0.09</v>
      </c>
      <c r="L881" s="425">
        <v>5.4427000000000003</v>
      </c>
      <c r="M881" s="425">
        <f t="shared" si="479"/>
        <v>81.640500000000003</v>
      </c>
      <c r="N881" s="426">
        <v>1</v>
      </c>
      <c r="O881" s="425">
        <f t="shared" si="475"/>
        <v>81.64</v>
      </c>
      <c r="P881" s="425">
        <f t="shared" si="477"/>
        <v>19.670000000000002</v>
      </c>
      <c r="Q881" s="427">
        <f t="shared" si="478"/>
        <v>101.31</v>
      </c>
    </row>
    <row r="882" spans="1:17" s="428" customFormat="1" ht="22.15" customHeight="1" x14ac:dyDescent="0.25">
      <c r="A882" s="424" t="s">
        <v>692</v>
      </c>
      <c r="B882" s="750"/>
      <c r="C882" s="289"/>
      <c r="D882" s="425"/>
      <c r="E882" s="425"/>
      <c r="F882" s="426"/>
      <c r="G882" s="425"/>
      <c r="H882" s="425"/>
      <c r="I882" s="427"/>
      <c r="J882" s="756">
        <v>24</v>
      </c>
      <c r="K882" s="425">
        <v>0.15</v>
      </c>
      <c r="L882" s="425">
        <v>5.4427000000000003</v>
      </c>
      <c r="M882" s="425">
        <f t="shared" si="479"/>
        <v>130.62479999999999</v>
      </c>
      <c r="N882" s="426">
        <v>1</v>
      </c>
      <c r="O882" s="425">
        <f t="shared" si="475"/>
        <v>130.62</v>
      </c>
      <c r="P882" s="425">
        <f t="shared" si="477"/>
        <v>31.47</v>
      </c>
      <c r="Q882" s="427">
        <f t="shared" si="478"/>
        <v>162.09</v>
      </c>
    </row>
    <row r="883" spans="1:17" s="428" customFormat="1" ht="22.15" customHeight="1" x14ac:dyDescent="0.25">
      <c r="A883" s="424" t="s">
        <v>1283</v>
      </c>
      <c r="B883" s="750"/>
      <c r="C883" s="289"/>
      <c r="D883" s="425"/>
      <c r="E883" s="425"/>
      <c r="F883" s="426"/>
      <c r="G883" s="425"/>
      <c r="H883" s="425"/>
      <c r="I883" s="427"/>
      <c r="J883" s="756">
        <v>72</v>
      </c>
      <c r="K883" s="425">
        <v>0.45</v>
      </c>
      <c r="L883" s="425">
        <v>5.4427000000000003</v>
      </c>
      <c r="M883" s="425">
        <f t="shared" si="479"/>
        <v>391.87440000000004</v>
      </c>
      <c r="N883" s="426">
        <v>1</v>
      </c>
      <c r="O883" s="425">
        <f t="shared" si="475"/>
        <v>391.87</v>
      </c>
      <c r="P883" s="425">
        <f t="shared" si="477"/>
        <v>94.4</v>
      </c>
      <c r="Q883" s="427">
        <f t="shared" si="478"/>
        <v>486.27</v>
      </c>
    </row>
    <row r="884" spans="1:17" s="428" customFormat="1" ht="22.15" customHeight="1" x14ac:dyDescent="0.25">
      <c r="A884" s="424" t="s">
        <v>1249</v>
      </c>
      <c r="B884" s="750"/>
      <c r="C884" s="289"/>
      <c r="D884" s="425"/>
      <c r="E884" s="425"/>
      <c r="F884" s="426"/>
      <c r="G884" s="425"/>
      <c r="H884" s="425"/>
      <c r="I884" s="427"/>
      <c r="J884" s="756">
        <v>24</v>
      </c>
      <c r="K884" s="425">
        <v>0.15</v>
      </c>
      <c r="L884" s="425">
        <v>5.6224999999999996</v>
      </c>
      <c r="M884" s="425">
        <f t="shared" si="479"/>
        <v>134.94</v>
      </c>
      <c r="N884" s="426">
        <v>1</v>
      </c>
      <c r="O884" s="425">
        <f t="shared" si="475"/>
        <v>134.94</v>
      </c>
      <c r="P884" s="425">
        <f t="shared" si="477"/>
        <v>32.51</v>
      </c>
      <c r="Q884" s="427">
        <f t="shared" si="478"/>
        <v>167.45</v>
      </c>
    </row>
    <row r="885" spans="1:17" s="428" customFormat="1" ht="22.15" customHeight="1" x14ac:dyDescent="0.25">
      <c r="A885" s="430" t="s">
        <v>8</v>
      </c>
      <c r="B885" s="751">
        <f>SUM(B886:B889)</f>
        <v>0</v>
      </c>
      <c r="C885" s="746">
        <f>SUM(C886:C889)</f>
        <v>0</v>
      </c>
      <c r="D885" s="421"/>
      <c r="E885" s="421">
        <f>SUM(E886:E889)</f>
        <v>0</v>
      </c>
      <c r="F885" s="432"/>
      <c r="G885" s="421">
        <f>SUM(G886:G889)</f>
        <v>0</v>
      </c>
      <c r="H885" s="421">
        <f>SUM(H886:H889)</f>
        <v>0</v>
      </c>
      <c r="I885" s="429">
        <f>SUM(I886:I889)</f>
        <v>0</v>
      </c>
      <c r="J885" s="757">
        <f>SUM(J886:J889)</f>
        <v>360.5</v>
      </c>
      <c r="K885" s="421">
        <f>SUM(K886:K889)</f>
        <v>2.2666037735849058</v>
      </c>
      <c r="L885" s="421"/>
      <c r="M885" s="421">
        <f>SUM(M886:M889)</f>
        <v>1214.0687292452831</v>
      </c>
      <c r="N885" s="432"/>
      <c r="O885" s="421">
        <f>SUM(O886:O889)</f>
        <v>1214.06</v>
      </c>
      <c r="P885" s="421">
        <f>SUM(P886:P889)</f>
        <v>292.46999999999997</v>
      </c>
      <c r="Q885" s="429">
        <f>SUM(Q886:Q889)</f>
        <v>1506.53</v>
      </c>
    </row>
    <row r="886" spans="1:17" s="428" customFormat="1" ht="22.15" customHeight="1" x14ac:dyDescent="0.25">
      <c r="A886" s="424" t="s">
        <v>1284</v>
      </c>
      <c r="B886" s="750"/>
      <c r="C886" s="289"/>
      <c r="D886" s="425"/>
      <c r="E886" s="425"/>
      <c r="F886" s="426"/>
      <c r="G886" s="425"/>
      <c r="H886" s="425"/>
      <c r="I886" s="427"/>
      <c r="J886" s="756">
        <v>9</v>
      </c>
      <c r="K886" s="425">
        <f>J886/159</f>
        <v>5.6603773584905662E-2</v>
      </c>
      <c r="L886" s="425">
        <v>604</v>
      </c>
      <c r="M886" s="425">
        <f>J886*L886/159</f>
        <v>34.188679245283019</v>
      </c>
      <c r="N886" s="426">
        <v>1</v>
      </c>
      <c r="O886" s="425">
        <f t="shared" si="475"/>
        <v>34.19</v>
      </c>
      <c r="P886" s="425">
        <f>ROUND(O886*0.2409,2)</f>
        <v>8.24</v>
      </c>
      <c r="Q886" s="427">
        <f>O886+P886</f>
        <v>42.43</v>
      </c>
    </row>
    <row r="887" spans="1:17" s="428" customFormat="1" ht="22.15" customHeight="1" x14ac:dyDescent="0.25">
      <c r="A887" s="424" t="s">
        <v>1264</v>
      </c>
      <c r="B887" s="750"/>
      <c r="C887" s="289"/>
      <c r="D887" s="425"/>
      <c r="E887" s="425"/>
      <c r="F887" s="426"/>
      <c r="G887" s="425"/>
      <c r="H887" s="425"/>
      <c r="I887" s="427"/>
      <c r="J887" s="756">
        <v>96</v>
      </c>
      <c r="K887" s="425">
        <v>0.6</v>
      </c>
      <c r="L887" s="425">
        <v>3.3567</v>
      </c>
      <c r="M887" s="425">
        <f>J887*L887</f>
        <v>322.2432</v>
      </c>
      <c r="N887" s="426">
        <v>1</v>
      </c>
      <c r="O887" s="425">
        <f t="shared" si="475"/>
        <v>322.24</v>
      </c>
      <c r="P887" s="425">
        <f>ROUND(O887*0.2409,2)</f>
        <v>77.63</v>
      </c>
      <c r="Q887" s="427">
        <f>O887+P887</f>
        <v>399.87</v>
      </c>
    </row>
    <row r="888" spans="1:17" s="428" customFormat="1" ht="22.15" customHeight="1" x14ac:dyDescent="0.25">
      <c r="A888" s="424" t="s">
        <v>1264</v>
      </c>
      <c r="B888" s="750"/>
      <c r="C888" s="289"/>
      <c r="D888" s="425"/>
      <c r="E888" s="425"/>
      <c r="F888" s="426"/>
      <c r="G888" s="425"/>
      <c r="H888" s="425"/>
      <c r="I888" s="427"/>
      <c r="J888" s="756">
        <v>111.5</v>
      </c>
      <c r="K888" s="425">
        <v>0.7</v>
      </c>
      <c r="L888" s="425">
        <v>3.3567</v>
      </c>
      <c r="M888" s="425">
        <f t="shared" ref="M888:M889" si="480">J888*L888</f>
        <v>374.27204999999998</v>
      </c>
      <c r="N888" s="426">
        <v>1</v>
      </c>
      <c r="O888" s="425">
        <f t="shared" si="475"/>
        <v>374.27</v>
      </c>
      <c r="P888" s="425">
        <f>ROUND(O888*0.2409,2)</f>
        <v>90.16</v>
      </c>
      <c r="Q888" s="427">
        <f>O888+P888</f>
        <v>464.42999999999995</v>
      </c>
    </row>
    <row r="889" spans="1:17" s="428" customFormat="1" ht="22.15" customHeight="1" x14ac:dyDescent="0.25">
      <c r="A889" s="424" t="s">
        <v>1264</v>
      </c>
      <c r="B889" s="750"/>
      <c r="C889" s="289"/>
      <c r="D889" s="425"/>
      <c r="E889" s="425"/>
      <c r="F889" s="426"/>
      <c r="G889" s="425"/>
      <c r="H889" s="425"/>
      <c r="I889" s="427"/>
      <c r="J889" s="756">
        <v>144</v>
      </c>
      <c r="K889" s="425">
        <v>0.91</v>
      </c>
      <c r="L889" s="425">
        <v>3.3567</v>
      </c>
      <c r="M889" s="425">
        <f t="shared" si="480"/>
        <v>483.3648</v>
      </c>
      <c r="N889" s="426">
        <v>1</v>
      </c>
      <c r="O889" s="425">
        <f t="shared" si="475"/>
        <v>483.36</v>
      </c>
      <c r="P889" s="425">
        <f>ROUND(O889*0.2409,2)</f>
        <v>116.44</v>
      </c>
      <c r="Q889" s="427">
        <f>O889+P889</f>
        <v>599.79999999999995</v>
      </c>
    </row>
    <row r="890" spans="1:17" s="428" customFormat="1" ht="22.15" customHeight="1" x14ac:dyDescent="0.25">
      <c r="A890" s="416" t="s">
        <v>1296</v>
      </c>
      <c r="B890" s="748">
        <f>B891</f>
        <v>0</v>
      </c>
      <c r="C890" s="744">
        <f>C891</f>
        <v>0</v>
      </c>
      <c r="D890" s="417"/>
      <c r="E890" s="417">
        <f>E891</f>
        <v>0</v>
      </c>
      <c r="F890" s="431"/>
      <c r="G890" s="417">
        <f t="shared" ref="G890:K891" si="481">G891</f>
        <v>0</v>
      </c>
      <c r="H890" s="417">
        <f t="shared" si="481"/>
        <v>0</v>
      </c>
      <c r="I890" s="418">
        <f t="shared" si="481"/>
        <v>0</v>
      </c>
      <c r="J890" s="754">
        <f t="shared" si="481"/>
        <v>8</v>
      </c>
      <c r="K890" s="417">
        <f t="shared" si="481"/>
        <v>5.0314465408805034E-2</v>
      </c>
      <c r="L890" s="417"/>
      <c r="M890" s="417">
        <f>M891</f>
        <v>38.088050314465406</v>
      </c>
      <c r="N890" s="431"/>
      <c r="O890" s="417">
        <f t="shared" ref="O890:Q891" si="482">O891</f>
        <v>38.090000000000003</v>
      </c>
      <c r="P890" s="417">
        <f t="shared" si="482"/>
        <v>9.18</v>
      </c>
      <c r="Q890" s="418">
        <f t="shared" si="482"/>
        <v>47.27</v>
      </c>
    </row>
    <row r="891" spans="1:17" s="428" customFormat="1" ht="22.15" customHeight="1" x14ac:dyDescent="0.25">
      <c r="A891" s="430" t="s">
        <v>8</v>
      </c>
      <c r="B891" s="751">
        <f>B892</f>
        <v>0</v>
      </c>
      <c r="C891" s="746">
        <f>C892</f>
        <v>0</v>
      </c>
      <c r="D891" s="421"/>
      <c r="E891" s="421">
        <f>E892</f>
        <v>0</v>
      </c>
      <c r="F891" s="432"/>
      <c r="G891" s="421">
        <f t="shared" si="481"/>
        <v>0</v>
      </c>
      <c r="H891" s="421">
        <f t="shared" si="481"/>
        <v>0</v>
      </c>
      <c r="I891" s="429">
        <f t="shared" si="481"/>
        <v>0</v>
      </c>
      <c r="J891" s="757">
        <f t="shared" si="481"/>
        <v>8</v>
      </c>
      <c r="K891" s="421">
        <f t="shared" si="481"/>
        <v>5.0314465408805034E-2</v>
      </c>
      <c r="L891" s="421"/>
      <c r="M891" s="421">
        <f>M892</f>
        <v>38.088050314465406</v>
      </c>
      <c r="N891" s="432"/>
      <c r="O891" s="421">
        <f t="shared" si="482"/>
        <v>38.090000000000003</v>
      </c>
      <c r="P891" s="421">
        <f t="shared" si="482"/>
        <v>9.18</v>
      </c>
      <c r="Q891" s="429">
        <f t="shared" si="482"/>
        <v>47.27</v>
      </c>
    </row>
    <row r="892" spans="1:17" s="428" customFormat="1" ht="22.15" customHeight="1" x14ac:dyDescent="0.25">
      <c r="A892" s="424" t="s">
        <v>1264</v>
      </c>
      <c r="B892" s="750"/>
      <c r="C892" s="289"/>
      <c r="D892" s="425"/>
      <c r="E892" s="425"/>
      <c r="F892" s="426"/>
      <c r="G892" s="425"/>
      <c r="H892" s="425"/>
      <c r="I892" s="427"/>
      <c r="J892" s="756">
        <v>8</v>
      </c>
      <c r="K892" s="425">
        <f>J892/159</f>
        <v>5.0314465408805034E-2</v>
      </c>
      <c r="L892" s="425">
        <v>757</v>
      </c>
      <c r="M892" s="425">
        <f>J892*L892/159</f>
        <v>38.088050314465406</v>
      </c>
      <c r="N892" s="426">
        <v>1</v>
      </c>
      <c r="O892" s="425">
        <f t="shared" ref="O892" si="483">ROUND(M892*N892,2)</f>
        <v>38.090000000000003</v>
      </c>
      <c r="P892" s="425">
        <f>ROUND(O892*0.2409,2)</f>
        <v>9.18</v>
      </c>
      <c r="Q892" s="427">
        <f>O892+P892</f>
        <v>47.27</v>
      </c>
    </row>
    <row r="893" spans="1:17" s="428" customFormat="1" ht="22.15" customHeight="1" x14ac:dyDescent="0.25">
      <c r="A893" s="416" t="s">
        <v>1297</v>
      </c>
      <c r="B893" s="748">
        <f>B894+B902</f>
        <v>80</v>
      </c>
      <c r="C893" s="744">
        <f>C894+C902</f>
        <v>0.50314465408805042</v>
      </c>
      <c r="D893" s="417"/>
      <c r="E893" s="417">
        <f>E894+E902</f>
        <v>688.74213836477998</v>
      </c>
      <c r="F893" s="431"/>
      <c r="G893" s="417">
        <f>G894+G902</f>
        <v>344.37</v>
      </c>
      <c r="H893" s="417">
        <f>H894+H902</f>
        <v>82.96</v>
      </c>
      <c r="I893" s="418">
        <f>I894+I902</f>
        <v>427.33000000000004</v>
      </c>
      <c r="J893" s="754">
        <f>J894+J902</f>
        <v>88</v>
      </c>
      <c r="K893" s="417">
        <f>K894+K902</f>
        <v>0.55345911949685533</v>
      </c>
      <c r="L893" s="417"/>
      <c r="M893" s="417">
        <f>M894+M902</f>
        <v>707.86163522012578</v>
      </c>
      <c r="N893" s="431"/>
      <c r="O893" s="417">
        <f>O894+O902</f>
        <v>707.86</v>
      </c>
      <c r="P893" s="417">
        <f>P894+P902</f>
        <v>170.51999999999998</v>
      </c>
      <c r="Q893" s="418">
        <f>Q894+Q902</f>
        <v>878.38</v>
      </c>
    </row>
    <row r="894" spans="1:17" s="428" customFormat="1" ht="22.15" customHeight="1" x14ac:dyDescent="0.25">
      <c r="A894" s="430" t="s">
        <v>11</v>
      </c>
      <c r="B894" s="751">
        <f>SUM(B895:B901)</f>
        <v>80</v>
      </c>
      <c r="C894" s="746">
        <f>SUM(C895:C901)</f>
        <v>0.50314465408805042</v>
      </c>
      <c r="D894" s="421"/>
      <c r="E894" s="421">
        <f>SUM(E895:E901)</f>
        <v>688.74213836477998</v>
      </c>
      <c r="F894" s="432"/>
      <c r="G894" s="421">
        <f>SUM(G895:G901)</f>
        <v>344.37</v>
      </c>
      <c r="H894" s="421">
        <f>SUM(H895:H901)</f>
        <v>82.96</v>
      </c>
      <c r="I894" s="429">
        <f>SUM(I895:I901)</f>
        <v>427.33000000000004</v>
      </c>
      <c r="J894" s="757">
        <f>SUM(J895:J901)</f>
        <v>80</v>
      </c>
      <c r="K894" s="421">
        <f>SUM(K895:K901)</f>
        <v>0.50314465408805031</v>
      </c>
      <c r="L894" s="421"/>
      <c r="M894" s="421">
        <f>SUM(M895:M901)</f>
        <v>672.28930817610058</v>
      </c>
      <c r="N894" s="432"/>
      <c r="O894" s="421">
        <f>SUM(O895:O901)</f>
        <v>672.29</v>
      </c>
      <c r="P894" s="421">
        <f>SUM(P895:P901)</f>
        <v>161.94999999999999</v>
      </c>
      <c r="Q894" s="429">
        <f>SUM(Q895:Q901)</f>
        <v>834.24</v>
      </c>
    </row>
    <row r="895" spans="1:17" s="428" customFormat="1" ht="22.15" customHeight="1" x14ac:dyDescent="0.25">
      <c r="A895" s="424" t="s">
        <v>713</v>
      </c>
      <c r="B895" s="750"/>
      <c r="C895" s="289"/>
      <c r="D895" s="425"/>
      <c r="E895" s="425"/>
      <c r="F895" s="426"/>
      <c r="G895" s="425"/>
      <c r="H895" s="425"/>
      <c r="I895" s="427"/>
      <c r="J895" s="756">
        <v>6</v>
      </c>
      <c r="K895" s="425">
        <f t="shared" ref="K895:K901" si="484">J895/159</f>
        <v>3.7735849056603772E-2</v>
      </c>
      <c r="L895" s="425">
        <v>1328</v>
      </c>
      <c r="M895" s="425">
        <f>J895*L895/159</f>
        <v>50.113207547169814</v>
      </c>
      <c r="N895" s="426">
        <v>1</v>
      </c>
      <c r="O895" s="425">
        <f t="shared" ref="O895:O903" si="485">ROUND(M895*N895,2)</f>
        <v>50.11</v>
      </c>
      <c r="P895" s="425">
        <f t="shared" ref="P895:P901" si="486">ROUND(O895*0.2409,2)</f>
        <v>12.07</v>
      </c>
      <c r="Q895" s="427">
        <f t="shared" ref="Q895:Q901" si="487">O895+P895</f>
        <v>62.18</v>
      </c>
    </row>
    <row r="896" spans="1:17" s="428" customFormat="1" ht="22.15" customHeight="1" x14ac:dyDescent="0.25">
      <c r="A896" s="424" t="s">
        <v>201</v>
      </c>
      <c r="B896" s="750">
        <v>10</v>
      </c>
      <c r="C896" s="289">
        <f t="shared" ref="C896:C901" si="488">B896/159</f>
        <v>6.2893081761006289E-2</v>
      </c>
      <c r="D896" s="425">
        <v>1328</v>
      </c>
      <c r="E896" s="425">
        <f t="shared" ref="E896:E901" si="489">B896*D896/159</f>
        <v>83.522012578616355</v>
      </c>
      <c r="F896" s="426">
        <v>0.5</v>
      </c>
      <c r="G896" s="425">
        <f t="shared" ref="G896:G901" si="490">ROUND(E896*F896,2)</f>
        <v>41.76</v>
      </c>
      <c r="H896" s="425">
        <f t="shared" ref="H896:H901" si="491">ROUND(G896*0.2409,2)</f>
        <v>10.06</v>
      </c>
      <c r="I896" s="427">
        <f t="shared" ref="I896:I901" si="492">G896+H896</f>
        <v>51.82</v>
      </c>
      <c r="J896" s="756">
        <v>2</v>
      </c>
      <c r="K896" s="425">
        <f t="shared" si="484"/>
        <v>1.2578616352201259E-2</v>
      </c>
      <c r="L896" s="425">
        <v>1328</v>
      </c>
      <c r="M896" s="425">
        <f t="shared" ref="M896:M901" si="493">J896*L896/159</f>
        <v>16.70440251572327</v>
      </c>
      <c r="N896" s="426">
        <v>1</v>
      </c>
      <c r="O896" s="425">
        <f t="shared" si="485"/>
        <v>16.7</v>
      </c>
      <c r="P896" s="425">
        <f t="shared" si="486"/>
        <v>4.0199999999999996</v>
      </c>
      <c r="Q896" s="427">
        <f t="shared" si="487"/>
        <v>20.72</v>
      </c>
    </row>
    <row r="897" spans="1:17" s="428" customFormat="1" ht="22.15" customHeight="1" x14ac:dyDescent="0.25">
      <c r="A897" s="424" t="s">
        <v>1298</v>
      </c>
      <c r="B897" s="750">
        <v>20</v>
      </c>
      <c r="C897" s="289">
        <f t="shared" si="488"/>
        <v>0.12578616352201258</v>
      </c>
      <c r="D897" s="425">
        <v>1328</v>
      </c>
      <c r="E897" s="425">
        <f t="shared" si="489"/>
        <v>167.04402515723271</v>
      </c>
      <c r="F897" s="426">
        <v>0.5</v>
      </c>
      <c r="G897" s="425">
        <f t="shared" si="490"/>
        <v>83.52</v>
      </c>
      <c r="H897" s="425">
        <f t="shared" si="491"/>
        <v>20.12</v>
      </c>
      <c r="I897" s="427">
        <f t="shared" si="492"/>
        <v>103.64</v>
      </c>
      <c r="J897" s="756"/>
      <c r="K897" s="425"/>
      <c r="L897" s="425"/>
      <c r="M897" s="425"/>
      <c r="N897" s="426"/>
      <c r="O897" s="425"/>
      <c r="P897" s="425"/>
      <c r="Q897" s="427"/>
    </row>
    <row r="898" spans="1:17" s="428" customFormat="1" ht="22.15" customHeight="1" x14ac:dyDescent="0.25">
      <c r="A898" s="424" t="s">
        <v>713</v>
      </c>
      <c r="B898" s="750"/>
      <c r="C898" s="289"/>
      <c r="D898" s="425"/>
      <c r="E898" s="425"/>
      <c r="F898" s="426"/>
      <c r="G898" s="425"/>
      <c r="H898" s="425"/>
      <c r="I898" s="427"/>
      <c r="J898" s="756">
        <v>30</v>
      </c>
      <c r="K898" s="425">
        <f t="shared" si="484"/>
        <v>0.18867924528301888</v>
      </c>
      <c r="L898" s="425">
        <v>1328</v>
      </c>
      <c r="M898" s="425">
        <f t="shared" si="493"/>
        <v>250.56603773584905</v>
      </c>
      <c r="N898" s="426">
        <v>1</v>
      </c>
      <c r="O898" s="425">
        <f t="shared" si="485"/>
        <v>250.57</v>
      </c>
      <c r="P898" s="425">
        <f t="shared" si="486"/>
        <v>60.36</v>
      </c>
      <c r="Q898" s="427">
        <f t="shared" si="487"/>
        <v>310.93</v>
      </c>
    </row>
    <row r="899" spans="1:17" s="428" customFormat="1" ht="22.15" customHeight="1" x14ac:dyDescent="0.25">
      <c r="A899" s="424" t="s">
        <v>713</v>
      </c>
      <c r="B899" s="750">
        <v>20</v>
      </c>
      <c r="C899" s="289">
        <f t="shared" si="488"/>
        <v>0.12578616352201258</v>
      </c>
      <c r="D899" s="425">
        <v>1328</v>
      </c>
      <c r="E899" s="425">
        <f t="shared" si="489"/>
        <v>167.04402515723271</v>
      </c>
      <c r="F899" s="426">
        <v>0.5</v>
      </c>
      <c r="G899" s="425">
        <f t="shared" si="490"/>
        <v>83.52</v>
      </c>
      <c r="H899" s="425">
        <f t="shared" si="491"/>
        <v>20.12</v>
      </c>
      <c r="I899" s="427">
        <f t="shared" si="492"/>
        <v>103.64</v>
      </c>
      <c r="J899" s="756">
        <v>12</v>
      </c>
      <c r="K899" s="425">
        <f t="shared" si="484"/>
        <v>7.5471698113207544E-2</v>
      </c>
      <c r="L899" s="425">
        <v>1328</v>
      </c>
      <c r="M899" s="425">
        <f t="shared" si="493"/>
        <v>100.22641509433963</v>
      </c>
      <c r="N899" s="426">
        <v>1</v>
      </c>
      <c r="O899" s="425">
        <f t="shared" si="485"/>
        <v>100.23</v>
      </c>
      <c r="P899" s="425">
        <f t="shared" si="486"/>
        <v>24.15</v>
      </c>
      <c r="Q899" s="427">
        <f t="shared" si="487"/>
        <v>124.38</v>
      </c>
    </row>
    <row r="900" spans="1:17" s="428" customFormat="1" ht="22.15" customHeight="1" x14ac:dyDescent="0.25">
      <c r="A900" s="424" t="s">
        <v>713</v>
      </c>
      <c r="B900" s="750"/>
      <c r="C900" s="289"/>
      <c r="D900" s="425"/>
      <c r="E900" s="425"/>
      <c r="F900" s="426"/>
      <c r="G900" s="425"/>
      <c r="H900" s="425"/>
      <c r="I900" s="427"/>
      <c r="J900" s="756">
        <v>24</v>
      </c>
      <c r="K900" s="425">
        <f t="shared" si="484"/>
        <v>0.15094339622641509</v>
      </c>
      <c r="L900" s="425">
        <v>1328</v>
      </c>
      <c r="M900" s="425">
        <f t="shared" si="493"/>
        <v>200.45283018867926</v>
      </c>
      <c r="N900" s="426">
        <v>1</v>
      </c>
      <c r="O900" s="425">
        <f t="shared" si="485"/>
        <v>200.45</v>
      </c>
      <c r="P900" s="425">
        <f t="shared" si="486"/>
        <v>48.29</v>
      </c>
      <c r="Q900" s="427">
        <f t="shared" si="487"/>
        <v>248.73999999999998</v>
      </c>
    </row>
    <row r="901" spans="1:17" s="428" customFormat="1" ht="22.15" customHeight="1" x14ac:dyDescent="0.25">
      <c r="A901" s="424" t="s">
        <v>201</v>
      </c>
      <c r="B901" s="750">
        <v>30</v>
      </c>
      <c r="C901" s="289">
        <f t="shared" si="488"/>
        <v>0.18867924528301888</v>
      </c>
      <c r="D901" s="425">
        <v>1437</v>
      </c>
      <c r="E901" s="425">
        <f t="shared" si="489"/>
        <v>271.1320754716981</v>
      </c>
      <c r="F901" s="426">
        <v>0.5</v>
      </c>
      <c r="G901" s="425">
        <f t="shared" si="490"/>
        <v>135.57</v>
      </c>
      <c r="H901" s="425">
        <f t="shared" si="491"/>
        <v>32.659999999999997</v>
      </c>
      <c r="I901" s="427">
        <f t="shared" si="492"/>
        <v>168.23</v>
      </c>
      <c r="J901" s="756">
        <v>6</v>
      </c>
      <c r="K901" s="425">
        <f t="shared" si="484"/>
        <v>3.7735849056603772E-2</v>
      </c>
      <c r="L901" s="425">
        <v>1437</v>
      </c>
      <c r="M901" s="425">
        <f t="shared" si="493"/>
        <v>54.226415094339622</v>
      </c>
      <c r="N901" s="426">
        <v>1</v>
      </c>
      <c r="O901" s="425">
        <f t="shared" si="485"/>
        <v>54.23</v>
      </c>
      <c r="P901" s="425">
        <f t="shared" si="486"/>
        <v>13.06</v>
      </c>
      <c r="Q901" s="427">
        <f t="shared" si="487"/>
        <v>67.289999999999992</v>
      </c>
    </row>
    <row r="902" spans="1:17" s="428" customFormat="1" ht="22.15" customHeight="1" x14ac:dyDescent="0.25">
      <c r="A902" s="430" t="s">
        <v>8</v>
      </c>
      <c r="B902" s="751">
        <f>B903</f>
        <v>0</v>
      </c>
      <c r="C902" s="746">
        <f>C903</f>
        <v>0</v>
      </c>
      <c r="D902" s="421"/>
      <c r="E902" s="421">
        <f>E903</f>
        <v>0</v>
      </c>
      <c r="F902" s="432"/>
      <c r="G902" s="421">
        <f>G903</f>
        <v>0</v>
      </c>
      <c r="H902" s="421">
        <f>H903</f>
        <v>0</v>
      </c>
      <c r="I902" s="429">
        <f>I903</f>
        <v>0</v>
      </c>
      <c r="J902" s="757">
        <f>J903</f>
        <v>8</v>
      </c>
      <c r="K902" s="421">
        <f>K903</f>
        <v>5.0314465408805034E-2</v>
      </c>
      <c r="L902" s="421"/>
      <c r="M902" s="421">
        <f>M903</f>
        <v>35.572327044025158</v>
      </c>
      <c r="N902" s="432"/>
      <c r="O902" s="421">
        <f>O903</f>
        <v>35.57</v>
      </c>
      <c r="P902" s="421">
        <f>P903</f>
        <v>8.57</v>
      </c>
      <c r="Q902" s="429">
        <f>Q903</f>
        <v>44.14</v>
      </c>
    </row>
    <row r="903" spans="1:17" s="428" customFormat="1" ht="22.15" customHeight="1" x14ac:dyDescent="0.25">
      <c r="A903" s="424" t="s">
        <v>1264</v>
      </c>
      <c r="B903" s="750"/>
      <c r="C903" s="289"/>
      <c r="D903" s="425"/>
      <c r="E903" s="425"/>
      <c r="F903" s="426"/>
      <c r="G903" s="425"/>
      <c r="H903" s="425"/>
      <c r="I903" s="427"/>
      <c r="J903" s="756">
        <v>8</v>
      </c>
      <c r="K903" s="425">
        <f>J903/159</f>
        <v>5.0314465408805034E-2</v>
      </c>
      <c r="L903" s="425">
        <v>707</v>
      </c>
      <c r="M903" s="425">
        <f>J903*L903/159</f>
        <v>35.572327044025158</v>
      </c>
      <c r="N903" s="426">
        <v>1</v>
      </c>
      <c r="O903" s="425">
        <f t="shared" si="485"/>
        <v>35.57</v>
      </c>
      <c r="P903" s="425">
        <f>ROUND(O903*0.2409,2)</f>
        <v>8.57</v>
      </c>
      <c r="Q903" s="427">
        <f>O903+P903</f>
        <v>44.14</v>
      </c>
    </row>
    <row r="904" spans="1:17" s="428" customFormat="1" ht="22.15" customHeight="1" x14ac:dyDescent="0.25">
      <c r="A904" s="416" t="s">
        <v>1299</v>
      </c>
      <c r="B904" s="748">
        <f>B905+B919+B921</f>
        <v>0</v>
      </c>
      <c r="C904" s="744">
        <f>C905+C919+C921</f>
        <v>0</v>
      </c>
      <c r="D904" s="417"/>
      <c r="E904" s="417">
        <f>E905+E919+E921</f>
        <v>0</v>
      </c>
      <c r="F904" s="431"/>
      <c r="G904" s="417">
        <f>G905+G919+G921</f>
        <v>0</v>
      </c>
      <c r="H904" s="417">
        <f>H905+H919+H921</f>
        <v>0</v>
      </c>
      <c r="I904" s="418">
        <f>I905+I919+I921</f>
        <v>0</v>
      </c>
      <c r="J904" s="754">
        <f>J905+J919+J921</f>
        <v>999</v>
      </c>
      <c r="K904" s="417">
        <f>K905+K919+K921</f>
        <v>6.25566037735849</v>
      </c>
      <c r="L904" s="417"/>
      <c r="M904" s="417">
        <f>M905+M919+M921</f>
        <v>5178.4342333333334</v>
      </c>
      <c r="N904" s="431"/>
      <c r="O904" s="417">
        <f>O905+O919+O921</f>
        <v>5178.4399999999996</v>
      </c>
      <c r="P904" s="417">
        <f>P905+P919+P921</f>
        <v>1247.4899999999998</v>
      </c>
      <c r="Q904" s="418">
        <f>Q905+Q919+Q921</f>
        <v>6425.93</v>
      </c>
    </row>
    <row r="905" spans="1:17" s="428" customFormat="1" ht="22.15" customHeight="1" x14ac:dyDescent="0.25">
      <c r="A905" s="430" t="s">
        <v>9</v>
      </c>
      <c r="B905" s="751">
        <f>SUM(B906:B918)</f>
        <v>0</v>
      </c>
      <c r="C905" s="746">
        <f>SUM(C906:C918)</f>
        <v>0</v>
      </c>
      <c r="D905" s="421"/>
      <c r="E905" s="421">
        <f>SUM(E906:E918)</f>
        <v>0</v>
      </c>
      <c r="F905" s="432"/>
      <c r="G905" s="421">
        <f>SUM(G906:G918)</f>
        <v>0</v>
      </c>
      <c r="H905" s="421">
        <f>SUM(H906:H918)</f>
        <v>0</v>
      </c>
      <c r="I905" s="429">
        <f>SUM(I906:I918)</f>
        <v>0</v>
      </c>
      <c r="J905" s="757">
        <f>SUM(J906:J918)</f>
        <v>583.5</v>
      </c>
      <c r="K905" s="421">
        <f>SUM(K906:K918)</f>
        <v>3.6540880503144653</v>
      </c>
      <c r="L905" s="421"/>
      <c r="M905" s="421">
        <f>SUM(M906:M918)</f>
        <v>3605.7566874213835</v>
      </c>
      <c r="N905" s="432"/>
      <c r="O905" s="421">
        <f>SUM(O906:O918)</f>
        <v>3605.7599999999998</v>
      </c>
      <c r="P905" s="421">
        <f>SUM(P906:P918)</f>
        <v>868.62999999999988</v>
      </c>
      <c r="Q905" s="429">
        <f>SUM(Q906:Q918)</f>
        <v>4474.3899999999994</v>
      </c>
    </row>
    <row r="906" spans="1:17" s="428" customFormat="1" ht="22.15" customHeight="1" x14ac:dyDescent="0.25">
      <c r="A906" s="424" t="s">
        <v>1300</v>
      </c>
      <c r="B906" s="750"/>
      <c r="C906" s="289"/>
      <c r="D906" s="425"/>
      <c r="E906" s="425"/>
      <c r="F906" s="426"/>
      <c r="G906" s="425"/>
      <c r="H906" s="425"/>
      <c r="I906" s="427"/>
      <c r="J906" s="756">
        <v>25.5</v>
      </c>
      <c r="K906" s="425">
        <v>0.16</v>
      </c>
      <c r="L906" s="425">
        <v>5.4786000000000001</v>
      </c>
      <c r="M906" s="425">
        <f>J906*L906</f>
        <v>139.70429999999999</v>
      </c>
      <c r="N906" s="426">
        <v>1</v>
      </c>
      <c r="O906" s="425">
        <f t="shared" ref="O906:O931" si="494">ROUND(M906*N906,2)</f>
        <v>139.69999999999999</v>
      </c>
      <c r="P906" s="425">
        <f t="shared" ref="P906:P918" si="495">ROUND(O906*0.2409,2)</f>
        <v>33.65</v>
      </c>
      <c r="Q906" s="427">
        <f t="shared" ref="Q906:Q918" si="496">O906+P906</f>
        <v>173.35</v>
      </c>
    </row>
    <row r="907" spans="1:17" s="428" customFormat="1" ht="22.15" customHeight="1" x14ac:dyDescent="0.25">
      <c r="A907" s="424" t="s">
        <v>1300</v>
      </c>
      <c r="B907" s="750"/>
      <c r="C907" s="289"/>
      <c r="D907" s="425"/>
      <c r="E907" s="425"/>
      <c r="F907" s="426"/>
      <c r="G907" s="425"/>
      <c r="H907" s="425"/>
      <c r="I907" s="427"/>
      <c r="J907" s="756">
        <v>14</v>
      </c>
      <c r="K907" s="425">
        <v>0.09</v>
      </c>
      <c r="L907" s="425">
        <v>5.4786000000000001</v>
      </c>
      <c r="M907" s="425">
        <f t="shared" ref="M907:M915" si="497">J907*L907</f>
        <v>76.700400000000002</v>
      </c>
      <c r="N907" s="426">
        <v>1</v>
      </c>
      <c r="O907" s="425">
        <f t="shared" si="494"/>
        <v>76.7</v>
      </c>
      <c r="P907" s="425">
        <f t="shared" si="495"/>
        <v>18.48</v>
      </c>
      <c r="Q907" s="427">
        <f t="shared" si="496"/>
        <v>95.18</v>
      </c>
    </row>
    <row r="908" spans="1:17" s="428" customFormat="1" ht="22.15" customHeight="1" x14ac:dyDescent="0.25">
      <c r="A908" s="424" t="s">
        <v>1300</v>
      </c>
      <c r="B908" s="750"/>
      <c r="C908" s="289"/>
      <c r="D908" s="425"/>
      <c r="E908" s="425"/>
      <c r="F908" s="426"/>
      <c r="G908" s="425"/>
      <c r="H908" s="425"/>
      <c r="I908" s="427"/>
      <c r="J908" s="756">
        <v>58</v>
      </c>
      <c r="K908" s="425">
        <v>0.36</v>
      </c>
      <c r="L908" s="425">
        <v>5.4786000000000001</v>
      </c>
      <c r="M908" s="425">
        <f t="shared" si="497"/>
        <v>317.75880000000001</v>
      </c>
      <c r="N908" s="426">
        <v>1</v>
      </c>
      <c r="O908" s="425">
        <f t="shared" si="494"/>
        <v>317.76</v>
      </c>
      <c r="P908" s="425">
        <f t="shared" si="495"/>
        <v>76.55</v>
      </c>
      <c r="Q908" s="427">
        <f t="shared" si="496"/>
        <v>394.31</v>
      </c>
    </row>
    <row r="909" spans="1:17" s="428" customFormat="1" ht="22.15" customHeight="1" x14ac:dyDescent="0.25">
      <c r="A909" s="424" t="s">
        <v>1300</v>
      </c>
      <c r="B909" s="750"/>
      <c r="C909" s="289"/>
      <c r="D909" s="425"/>
      <c r="E909" s="425"/>
      <c r="F909" s="426"/>
      <c r="G909" s="425"/>
      <c r="H909" s="425"/>
      <c r="I909" s="427"/>
      <c r="J909" s="756">
        <v>72</v>
      </c>
      <c r="K909" s="425">
        <v>0.45</v>
      </c>
      <c r="L909" s="425">
        <v>5.4786000000000001</v>
      </c>
      <c r="M909" s="425">
        <f t="shared" si="497"/>
        <v>394.45920000000001</v>
      </c>
      <c r="N909" s="426">
        <v>1</v>
      </c>
      <c r="O909" s="425">
        <f t="shared" si="494"/>
        <v>394.46</v>
      </c>
      <c r="P909" s="425">
        <f t="shared" si="495"/>
        <v>95.03</v>
      </c>
      <c r="Q909" s="427">
        <f t="shared" si="496"/>
        <v>489.49</v>
      </c>
    </row>
    <row r="910" spans="1:17" s="428" customFormat="1" ht="22.15" customHeight="1" x14ac:dyDescent="0.25">
      <c r="A910" s="424" t="s">
        <v>1300</v>
      </c>
      <c r="B910" s="750"/>
      <c r="C910" s="289"/>
      <c r="D910" s="425"/>
      <c r="E910" s="425"/>
      <c r="F910" s="426"/>
      <c r="G910" s="425"/>
      <c r="H910" s="425"/>
      <c r="I910" s="427"/>
      <c r="J910" s="756">
        <v>58</v>
      </c>
      <c r="K910" s="425">
        <v>0.36</v>
      </c>
      <c r="L910" s="425">
        <v>5.4786000000000001</v>
      </c>
      <c r="M910" s="425">
        <f t="shared" si="497"/>
        <v>317.75880000000001</v>
      </c>
      <c r="N910" s="426">
        <v>1</v>
      </c>
      <c r="O910" s="425">
        <f t="shared" si="494"/>
        <v>317.76</v>
      </c>
      <c r="P910" s="425">
        <f t="shared" si="495"/>
        <v>76.55</v>
      </c>
      <c r="Q910" s="427">
        <f t="shared" si="496"/>
        <v>394.31</v>
      </c>
    </row>
    <row r="911" spans="1:17" s="428" customFormat="1" ht="22.15" customHeight="1" x14ac:dyDescent="0.25">
      <c r="A911" s="424" t="s">
        <v>1300</v>
      </c>
      <c r="B911" s="750"/>
      <c r="C911" s="289"/>
      <c r="D911" s="425"/>
      <c r="E911" s="425"/>
      <c r="F911" s="426"/>
      <c r="G911" s="425"/>
      <c r="H911" s="425"/>
      <c r="I911" s="427"/>
      <c r="J911" s="756">
        <v>38</v>
      </c>
      <c r="K911" s="425">
        <v>0.24</v>
      </c>
      <c r="L911" s="425">
        <v>5.4786000000000001</v>
      </c>
      <c r="M911" s="425">
        <f t="shared" si="497"/>
        <v>208.18680000000001</v>
      </c>
      <c r="N911" s="426">
        <v>1</v>
      </c>
      <c r="O911" s="425">
        <f t="shared" si="494"/>
        <v>208.19</v>
      </c>
      <c r="P911" s="425">
        <f t="shared" si="495"/>
        <v>50.15</v>
      </c>
      <c r="Q911" s="427">
        <f t="shared" si="496"/>
        <v>258.33999999999997</v>
      </c>
    </row>
    <row r="912" spans="1:17" s="428" customFormat="1" ht="22.15" customHeight="1" x14ac:dyDescent="0.25">
      <c r="A912" s="424" t="s">
        <v>1300</v>
      </c>
      <c r="B912" s="750"/>
      <c r="C912" s="289"/>
      <c r="D912" s="425"/>
      <c r="E912" s="425"/>
      <c r="F912" s="426"/>
      <c r="G912" s="425"/>
      <c r="H912" s="425"/>
      <c r="I912" s="427"/>
      <c r="J912" s="756">
        <v>58</v>
      </c>
      <c r="K912" s="425">
        <v>0.36</v>
      </c>
      <c r="L912" s="425">
        <v>5.4786000000000001</v>
      </c>
      <c r="M912" s="425">
        <f t="shared" si="497"/>
        <v>317.75880000000001</v>
      </c>
      <c r="N912" s="426">
        <v>1</v>
      </c>
      <c r="O912" s="425">
        <f t="shared" si="494"/>
        <v>317.76</v>
      </c>
      <c r="P912" s="425">
        <f t="shared" si="495"/>
        <v>76.55</v>
      </c>
      <c r="Q912" s="427">
        <f t="shared" si="496"/>
        <v>394.31</v>
      </c>
    </row>
    <row r="913" spans="1:17" s="428" customFormat="1" ht="22.15" customHeight="1" x14ac:dyDescent="0.25">
      <c r="A913" s="424" t="s">
        <v>1301</v>
      </c>
      <c r="B913" s="750"/>
      <c r="C913" s="289"/>
      <c r="D913" s="425"/>
      <c r="E913" s="425"/>
      <c r="F913" s="426"/>
      <c r="G913" s="425"/>
      <c r="H913" s="425"/>
      <c r="I913" s="427"/>
      <c r="J913" s="756">
        <v>76</v>
      </c>
      <c r="K913" s="425">
        <v>0.48</v>
      </c>
      <c r="L913" s="425">
        <v>6.0420999999999996</v>
      </c>
      <c r="M913" s="425">
        <f t="shared" si="497"/>
        <v>459.19959999999998</v>
      </c>
      <c r="N913" s="426">
        <v>1</v>
      </c>
      <c r="O913" s="425">
        <f t="shared" si="494"/>
        <v>459.2</v>
      </c>
      <c r="P913" s="425">
        <f t="shared" si="495"/>
        <v>110.62</v>
      </c>
      <c r="Q913" s="427">
        <f t="shared" si="496"/>
        <v>569.81999999999994</v>
      </c>
    </row>
    <row r="914" spans="1:17" s="428" customFormat="1" ht="22.15" customHeight="1" x14ac:dyDescent="0.25">
      <c r="A914" s="424" t="s">
        <v>1301</v>
      </c>
      <c r="B914" s="750"/>
      <c r="C914" s="289"/>
      <c r="D914" s="425"/>
      <c r="E914" s="425"/>
      <c r="F914" s="426"/>
      <c r="G914" s="425"/>
      <c r="H914" s="425"/>
      <c r="I914" s="427"/>
      <c r="J914" s="756">
        <v>48</v>
      </c>
      <c r="K914" s="425">
        <v>0.3</v>
      </c>
      <c r="L914" s="425">
        <v>6.0420999999999996</v>
      </c>
      <c r="M914" s="425">
        <f t="shared" si="497"/>
        <v>290.02080000000001</v>
      </c>
      <c r="N914" s="426">
        <v>1</v>
      </c>
      <c r="O914" s="425">
        <f t="shared" si="494"/>
        <v>290.02</v>
      </c>
      <c r="P914" s="425">
        <f t="shared" si="495"/>
        <v>69.87</v>
      </c>
      <c r="Q914" s="427">
        <f t="shared" si="496"/>
        <v>359.89</v>
      </c>
    </row>
    <row r="915" spans="1:17" s="428" customFormat="1" ht="22.15" customHeight="1" x14ac:dyDescent="0.25">
      <c r="A915" s="424" t="s">
        <v>1300</v>
      </c>
      <c r="B915" s="750"/>
      <c r="C915" s="289"/>
      <c r="D915" s="425"/>
      <c r="E915" s="425"/>
      <c r="F915" s="426"/>
      <c r="G915" s="425"/>
      <c r="H915" s="425"/>
      <c r="I915" s="427"/>
      <c r="J915" s="756">
        <v>32</v>
      </c>
      <c r="K915" s="425">
        <v>0.2</v>
      </c>
      <c r="L915" s="425">
        <v>6.4916</v>
      </c>
      <c r="M915" s="425">
        <f t="shared" si="497"/>
        <v>207.7312</v>
      </c>
      <c r="N915" s="426">
        <v>1</v>
      </c>
      <c r="O915" s="425">
        <f t="shared" si="494"/>
        <v>207.73</v>
      </c>
      <c r="P915" s="425">
        <f t="shared" si="495"/>
        <v>50.04</v>
      </c>
      <c r="Q915" s="427">
        <f t="shared" si="496"/>
        <v>257.77</v>
      </c>
    </row>
    <row r="916" spans="1:17" s="428" customFormat="1" ht="22.15" customHeight="1" x14ac:dyDescent="0.25">
      <c r="A916" s="424" t="s">
        <v>1300</v>
      </c>
      <c r="B916" s="750"/>
      <c r="C916" s="289"/>
      <c r="D916" s="425"/>
      <c r="E916" s="425"/>
      <c r="F916" s="426"/>
      <c r="G916" s="425"/>
      <c r="H916" s="425"/>
      <c r="I916" s="427"/>
      <c r="J916" s="756">
        <v>24</v>
      </c>
      <c r="K916" s="425">
        <f t="shared" ref="K916:K918" si="498">J916/159</f>
        <v>0.15094339622641509</v>
      </c>
      <c r="L916" s="425">
        <v>1124</v>
      </c>
      <c r="M916" s="425">
        <f>J916*L916/159</f>
        <v>169.66037735849056</v>
      </c>
      <c r="N916" s="426">
        <v>1</v>
      </c>
      <c r="O916" s="425">
        <f t="shared" si="494"/>
        <v>169.66</v>
      </c>
      <c r="P916" s="425">
        <f t="shared" si="495"/>
        <v>40.869999999999997</v>
      </c>
      <c r="Q916" s="427">
        <f t="shared" si="496"/>
        <v>210.53</v>
      </c>
    </row>
    <row r="917" spans="1:17" s="428" customFormat="1" ht="22.15" customHeight="1" x14ac:dyDescent="0.25">
      <c r="A917" s="424" t="s">
        <v>1300</v>
      </c>
      <c r="B917" s="750"/>
      <c r="C917" s="289"/>
      <c r="D917" s="425"/>
      <c r="E917" s="425"/>
      <c r="F917" s="426"/>
      <c r="G917" s="425"/>
      <c r="H917" s="425"/>
      <c r="I917" s="427"/>
      <c r="J917" s="756">
        <v>16</v>
      </c>
      <c r="K917" s="425">
        <f t="shared" si="498"/>
        <v>0.10062893081761007</v>
      </c>
      <c r="L917" s="425">
        <v>1124</v>
      </c>
      <c r="M917" s="425">
        <f t="shared" ref="M917:M918" si="499">J917*L917/159</f>
        <v>113.10691823899371</v>
      </c>
      <c r="N917" s="426">
        <v>1</v>
      </c>
      <c r="O917" s="425">
        <f t="shared" si="494"/>
        <v>113.11</v>
      </c>
      <c r="P917" s="425">
        <f t="shared" si="495"/>
        <v>27.25</v>
      </c>
      <c r="Q917" s="427">
        <f t="shared" si="496"/>
        <v>140.36000000000001</v>
      </c>
    </row>
    <row r="918" spans="1:17" s="428" customFormat="1" ht="22.15" customHeight="1" x14ac:dyDescent="0.25">
      <c r="A918" s="424" t="s">
        <v>344</v>
      </c>
      <c r="B918" s="750"/>
      <c r="C918" s="289"/>
      <c r="D918" s="425"/>
      <c r="E918" s="425"/>
      <c r="F918" s="426"/>
      <c r="G918" s="425"/>
      <c r="H918" s="425"/>
      <c r="I918" s="427"/>
      <c r="J918" s="756">
        <v>64</v>
      </c>
      <c r="K918" s="425">
        <f t="shared" si="498"/>
        <v>0.40251572327044027</v>
      </c>
      <c r="L918" s="425">
        <v>1475</v>
      </c>
      <c r="M918" s="425">
        <f t="shared" si="499"/>
        <v>593.71069182389942</v>
      </c>
      <c r="N918" s="426">
        <v>1</v>
      </c>
      <c r="O918" s="425">
        <f t="shared" si="494"/>
        <v>593.71</v>
      </c>
      <c r="P918" s="425">
        <f t="shared" si="495"/>
        <v>143.02000000000001</v>
      </c>
      <c r="Q918" s="427">
        <f t="shared" si="496"/>
        <v>736.73</v>
      </c>
    </row>
    <row r="919" spans="1:17" s="428" customFormat="1" ht="22.15" customHeight="1" x14ac:dyDescent="0.25">
      <c r="A919" s="430" t="s">
        <v>10</v>
      </c>
      <c r="B919" s="751">
        <f>B920</f>
        <v>0</v>
      </c>
      <c r="C919" s="746">
        <f>C920</f>
        <v>0</v>
      </c>
      <c r="D919" s="421"/>
      <c r="E919" s="421">
        <f>E920</f>
        <v>0</v>
      </c>
      <c r="F919" s="432"/>
      <c r="G919" s="421">
        <f>G920</f>
        <v>0</v>
      </c>
      <c r="H919" s="421">
        <f>H920</f>
        <v>0</v>
      </c>
      <c r="I919" s="429">
        <f>I920</f>
        <v>0</v>
      </c>
      <c r="J919" s="757">
        <f>J920</f>
        <v>48</v>
      </c>
      <c r="K919" s="421">
        <f>K920</f>
        <v>0.3</v>
      </c>
      <c r="L919" s="421"/>
      <c r="M919" s="421">
        <f>M920</f>
        <v>191.04480000000001</v>
      </c>
      <c r="N919" s="432"/>
      <c r="O919" s="421">
        <f>O920</f>
        <v>191.04</v>
      </c>
      <c r="P919" s="421">
        <f>P920</f>
        <v>46.02</v>
      </c>
      <c r="Q919" s="429">
        <f>Q920</f>
        <v>237.06</v>
      </c>
    </row>
    <row r="920" spans="1:17" s="428" customFormat="1" ht="22.15" customHeight="1" x14ac:dyDescent="0.25">
      <c r="A920" s="424" t="s">
        <v>193</v>
      </c>
      <c r="B920" s="750"/>
      <c r="C920" s="289"/>
      <c r="D920" s="425"/>
      <c r="E920" s="425"/>
      <c r="F920" s="426"/>
      <c r="G920" s="425"/>
      <c r="H920" s="425"/>
      <c r="I920" s="427"/>
      <c r="J920" s="756">
        <v>48</v>
      </c>
      <c r="K920" s="425">
        <v>0.3</v>
      </c>
      <c r="L920" s="425">
        <v>3.9801000000000002</v>
      </c>
      <c r="M920" s="425">
        <f>J920*L920</f>
        <v>191.04480000000001</v>
      </c>
      <c r="N920" s="426">
        <v>1</v>
      </c>
      <c r="O920" s="425">
        <f t="shared" si="494"/>
        <v>191.04</v>
      </c>
      <c r="P920" s="425">
        <f>ROUND(O920*0.2409,2)</f>
        <v>46.02</v>
      </c>
      <c r="Q920" s="427">
        <f>O920+P920</f>
        <v>237.06</v>
      </c>
    </row>
    <row r="921" spans="1:17" s="428" customFormat="1" ht="22.15" customHeight="1" x14ac:dyDescent="0.25">
      <c r="A921" s="430" t="s">
        <v>8</v>
      </c>
      <c r="B921" s="751">
        <f>SUM(B922:B931)</f>
        <v>0</v>
      </c>
      <c r="C921" s="746">
        <f>SUM(C922:C931)</f>
        <v>0</v>
      </c>
      <c r="D921" s="421"/>
      <c r="E921" s="421">
        <f>SUM(E922:E931)</f>
        <v>0</v>
      </c>
      <c r="F921" s="432"/>
      <c r="G921" s="421">
        <f>SUM(G922:G931)</f>
        <v>0</v>
      </c>
      <c r="H921" s="421">
        <f>SUM(H922:H931)</f>
        <v>0</v>
      </c>
      <c r="I921" s="429">
        <f>SUM(I922:I931)</f>
        <v>0</v>
      </c>
      <c r="J921" s="757">
        <f>SUM(J922:J931)</f>
        <v>367.5</v>
      </c>
      <c r="K921" s="421">
        <f>SUM(K922:K931)</f>
        <v>2.3015723270440254</v>
      </c>
      <c r="L921" s="421"/>
      <c r="M921" s="421">
        <f>SUM(M922:M931)</f>
        <v>1381.6327459119495</v>
      </c>
      <c r="N921" s="432"/>
      <c r="O921" s="421">
        <f>SUM(O922:O931)</f>
        <v>1381.6399999999999</v>
      </c>
      <c r="P921" s="421">
        <f>SUM(P922:P931)</f>
        <v>332.84000000000003</v>
      </c>
      <c r="Q921" s="429">
        <f>SUM(Q922:Q931)</f>
        <v>1714.48</v>
      </c>
    </row>
    <row r="922" spans="1:17" s="428" customFormat="1" ht="22.15" customHeight="1" x14ac:dyDescent="0.25">
      <c r="A922" s="424" t="s">
        <v>1264</v>
      </c>
      <c r="B922" s="750"/>
      <c r="C922" s="289"/>
      <c r="D922" s="425"/>
      <c r="E922" s="425"/>
      <c r="F922" s="426"/>
      <c r="G922" s="425"/>
      <c r="H922" s="425"/>
      <c r="I922" s="427"/>
      <c r="J922" s="756">
        <v>24</v>
      </c>
      <c r="K922" s="425">
        <v>0.15</v>
      </c>
      <c r="L922" s="425">
        <v>3.6564000000000001</v>
      </c>
      <c r="M922" s="425">
        <f>J922*L922</f>
        <v>87.753600000000006</v>
      </c>
      <c r="N922" s="426">
        <v>1</v>
      </c>
      <c r="O922" s="425">
        <f t="shared" si="494"/>
        <v>87.75</v>
      </c>
      <c r="P922" s="425">
        <f t="shared" ref="P922:P931" si="500">ROUND(O922*0.2409,2)</f>
        <v>21.14</v>
      </c>
      <c r="Q922" s="427">
        <f t="shared" ref="Q922:Q931" si="501">O922+P922</f>
        <v>108.89</v>
      </c>
    </row>
    <row r="923" spans="1:17" s="428" customFormat="1" ht="22.15" customHeight="1" x14ac:dyDescent="0.25">
      <c r="A923" s="424" t="s">
        <v>1264</v>
      </c>
      <c r="B923" s="750"/>
      <c r="C923" s="289"/>
      <c r="D923" s="425"/>
      <c r="E923" s="425"/>
      <c r="F923" s="426"/>
      <c r="G923" s="425"/>
      <c r="H923" s="425"/>
      <c r="I923" s="427"/>
      <c r="J923" s="756">
        <v>48</v>
      </c>
      <c r="K923" s="425">
        <v>0.3</v>
      </c>
      <c r="L923" s="425">
        <v>3.6564000000000001</v>
      </c>
      <c r="M923" s="425">
        <f t="shared" ref="M923:M929" si="502">J923*L923</f>
        <v>175.50720000000001</v>
      </c>
      <c r="N923" s="426">
        <v>1</v>
      </c>
      <c r="O923" s="425">
        <f t="shared" si="494"/>
        <v>175.51</v>
      </c>
      <c r="P923" s="425">
        <f t="shared" si="500"/>
        <v>42.28</v>
      </c>
      <c r="Q923" s="427">
        <f t="shared" si="501"/>
        <v>217.79</v>
      </c>
    </row>
    <row r="924" spans="1:17" s="428" customFormat="1" ht="22.15" customHeight="1" x14ac:dyDescent="0.25">
      <c r="A924" s="424" t="s">
        <v>1264</v>
      </c>
      <c r="B924" s="750"/>
      <c r="C924" s="289"/>
      <c r="D924" s="425"/>
      <c r="E924" s="425"/>
      <c r="F924" s="426"/>
      <c r="G924" s="425"/>
      <c r="H924" s="425"/>
      <c r="I924" s="427"/>
      <c r="J924" s="756">
        <v>15.5</v>
      </c>
      <c r="K924" s="425">
        <v>0.1</v>
      </c>
      <c r="L924" s="425">
        <v>3.6564000000000001</v>
      </c>
      <c r="M924" s="425">
        <f t="shared" si="502"/>
        <v>56.674199999999999</v>
      </c>
      <c r="N924" s="426">
        <v>1</v>
      </c>
      <c r="O924" s="425">
        <f t="shared" si="494"/>
        <v>56.67</v>
      </c>
      <c r="P924" s="425">
        <f t="shared" si="500"/>
        <v>13.65</v>
      </c>
      <c r="Q924" s="427">
        <f t="shared" si="501"/>
        <v>70.320000000000007</v>
      </c>
    </row>
    <row r="925" spans="1:17" s="428" customFormat="1" ht="22.15" customHeight="1" x14ac:dyDescent="0.25">
      <c r="A925" s="424" t="s">
        <v>1264</v>
      </c>
      <c r="B925" s="750"/>
      <c r="C925" s="289"/>
      <c r="D925" s="425"/>
      <c r="E925" s="425"/>
      <c r="F925" s="426"/>
      <c r="G925" s="425"/>
      <c r="H925" s="425"/>
      <c r="I925" s="427"/>
      <c r="J925" s="756">
        <v>24</v>
      </c>
      <c r="K925" s="425">
        <v>0.15</v>
      </c>
      <c r="L925" s="425">
        <v>3.6564000000000001</v>
      </c>
      <c r="M925" s="425">
        <f t="shared" si="502"/>
        <v>87.753600000000006</v>
      </c>
      <c r="N925" s="426">
        <v>1</v>
      </c>
      <c r="O925" s="425">
        <f t="shared" si="494"/>
        <v>87.75</v>
      </c>
      <c r="P925" s="425">
        <f t="shared" si="500"/>
        <v>21.14</v>
      </c>
      <c r="Q925" s="427">
        <f t="shared" si="501"/>
        <v>108.89</v>
      </c>
    </row>
    <row r="926" spans="1:17" s="428" customFormat="1" ht="22.15" customHeight="1" x14ac:dyDescent="0.25">
      <c r="A926" s="424" t="s">
        <v>1264</v>
      </c>
      <c r="B926" s="750"/>
      <c r="C926" s="289"/>
      <c r="D926" s="425"/>
      <c r="E926" s="425"/>
      <c r="F926" s="426"/>
      <c r="G926" s="425"/>
      <c r="H926" s="425"/>
      <c r="I926" s="427"/>
      <c r="J926" s="756">
        <v>48</v>
      </c>
      <c r="K926" s="425">
        <v>0.3</v>
      </c>
      <c r="L926" s="425">
        <v>3.6564000000000001</v>
      </c>
      <c r="M926" s="425">
        <f t="shared" si="502"/>
        <v>175.50720000000001</v>
      </c>
      <c r="N926" s="426">
        <v>1</v>
      </c>
      <c r="O926" s="425">
        <f t="shared" si="494"/>
        <v>175.51</v>
      </c>
      <c r="P926" s="425">
        <f t="shared" si="500"/>
        <v>42.28</v>
      </c>
      <c r="Q926" s="427">
        <f t="shared" si="501"/>
        <v>217.79</v>
      </c>
    </row>
    <row r="927" spans="1:17" s="428" customFormat="1" ht="22.15" customHeight="1" x14ac:dyDescent="0.25">
      <c r="A927" s="424" t="s">
        <v>1264</v>
      </c>
      <c r="B927" s="750"/>
      <c r="C927" s="289"/>
      <c r="D927" s="425"/>
      <c r="E927" s="425"/>
      <c r="F927" s="426"/>
      <c r="G927" s="425"/>
      <c r="H927" s="425"/>
      <c r="I927" s="427"/>
      <c r="J927" s="756">
        <v>48</v>
      </c>
      <c r="K927" s="425">
        <v>0.3</v>
      </c>
      <c r="L927" s="425">
        <v>3.6564000000000001</v>
      </c>
      <c r="M927" s="425">
        <f t="shared" si="502"/>
        <v>175.50720000000001</v>
      </c>
      <c r="N927" s="426">
        <v>1</v>
      </c>
      <c r="O927" s="425">
        <f t="shared" si="494"/>
        <v>175.51</v>
      </c>
      <c r="P927" s="425">
        <f t="shared" si="500"/>
        <v>42.28</v>
      </c>
      <c r="Q927" s="427">
        <f t="shared" si="501"/>
        <v>217.79</v>
      </c>
    </row>
    <row r="928" spans="1:17" s="428" customFormat="1" ht="22.15" customHeight="1" x14ac:dyDescent="0.25">
      <c r="A928" s="424" t="s">
        <v>1264</v>
      </c>
      <c r="B928" s="750"/>
      <c r="C928" s="289"/>
      <c r="D928" s="425"/>
      <c r="E928" s="425"/>
      <c r="F928" s="426"/>
      <c r="G928" s="425"/>
      <c r="H928" s="425"/>
      <c r="I928" s="427"/>
      <c r="J928" s="756">
        <v>48</v>
      </c>
      <c r="K928" s="425">
        <v>0.3</v>
      </c>
      <c r="L928" s="425">
        <v>3.6564000000000001</v>
      </c>
      <c r="M928" s="425">
        <f t="shared" si="502"/>
        <v>175.50720000000001</v>
      </c>
      <c r="N928" s="426">
        <v>1</v>
      </c>
      <c r="O928" s="425">
        <f t="shared" si="494"/>
        <v>175.51</v>
      </c>
      <c r="P928" s="425">
        <f t="shared" si="500"/>
        <v>42.28</v>
      </c>
      <c r="Q928" s="427">
        <f t="shared" si="501"/>
        <v>217.79</v>
      </c>
    </row>
    <row r="929" spans="1:17" s="428" customFormat="1" ht="22.15" customHeight="1" x14ac:dyDescent="0.25">
      <c r="A929" s="424" t="s">
        <v>1279</v>
      </c>
      <c r="B929" s="750"/>
      <c r="C929" s="289"/>
      <c r="D929" s="425"/>
      <c r="E929" s="425"/>
      <c r="F929" s="426"/>
      <c r="G929" s="425"/>
      <c r="H929" s="425"/>
      <c r="I929" s="427"/>
      <c r="J929" s="756">
        <v>72</v>
      </c>
      <c r="K929" s="425">
        <v>0.45</v>
      </c>
      <c r="L929" s="425">
        <v>3.9801000000000002</v>
      </c>
      <c r="M929" s="425">
        <f t="shared" si="502"/>
        <v>286.56720000000001</v>
      </c>
      <c r="N929" s="426">
        <v>1</v>
      </c>
      <c r="O929" s="425">
        <f t="shared" si="494"/>
        <v>286.57</v>
      </c>
      <c r="P929" s="425">
        <f t="shared" si="500"/>
        <v>69.03</v>
      </c>
      <c r="Q929" s="427">
        <f t="shared" si="501"/>
        <v>355.6</v>
      </c>
    </row>
    <row r="930" spans="1:17" s="428" customFormat="1" ht="22.15" customHeight="1" x14ac:dyDescent="0.25">
      <c r="A930" s="424" t="s">
        <v>1264</v>
      </c>
      <c r="B930" s="750"/>
      <c r="C930" s="289"/>
      <c r="D930" s="425"/>
      <c r="E930" s="425"/>
      <c r="F930" s="426"/>
      <c r="G930" s="425"/>
      <c r="H930" s="425"/>
      <c r="I930" s="427"/>
      <c r="J930" s="756">
        <v>32</v>
      </c>
      <c r="K930" s="425">
        <f t="shared" ref="K930:K931" si="503">J930/159</f>
        <v>0.20125786163522014</v>
      </c>
      <c r="L930" s="425">
        <v>610</v>
      </c>
      <c r="M930" s="425">
        <f>J930*L930/159</f>
        <v>122.76729559748428</v>
      </c>
      <c r="N930" s="426">
        <v>1</v>
      </c>
      <c r="O930" s="425">
        <f t="shared" si="494"/>
        <v>122.77</v>
      </c>
      <c r="P930" s="425">
        <f t="shared" si="500"/>
        <v>29.58</v>
      </c>
      <c r="Q930" s="427">
        <f t="shared" si="501"/>
        <v>152.35</v>
      </c>
    </row>
    <row r="931" spans="1:17" s="428" customFormat="1" ht="22.15" customHeight="1" x14ac:dyDescent="0.25">
      <c r="A931" s="424" t="s">
        <v>1264</v>
      </c>
      <c r="B931" s="750"/>
      <c r="C931" s="289"/>
      <c r="D931" s="425"/>
      <c r="E931" s="425"/>
      <c r="F931" s="426"/>
      <c r="G931" s="425"/>
      <c r="H931" s="425"/>
      <c r="I931" s="427"/>
      <c r="J931" s="756">
        <v>8</v>
      </c>
      <c r="K931" s="425">
        <f t="shared" si="503"/>
        <v>5.0314465408805034E-2</v>
      </c>
      <c r="L931" s="425">
        <v>757</v>
      </c>
      <c r="M931" s="425">
        <f>J931*L931/159</f>
        <v>38.088050314465406</v>
      </c>
      <c r="N931" s="426">
        <v>1</v>
      </c>
      <c r="O931" s="425">
        <f t="shared" si="494"/>
        <v>38.090000000000003</v>
      </c>
      <c r="P931" s="425">
        <f t="shared" si="500"/>
        <v>9.18</v>
      </c>
      <c r="Q931" s="427">
        <f t="shared" si="501"/>
        <v>47.27</v>
      </c>
    </row>
    <row r="932" spans="1:17" s="428" customFormat="1" ht="22.15" customHeight="1" x14ac:dyDescent="0.25">
      <c r="A932" s="416" t="s">
        <v>1302</v>
      </c>
      <c r="B932" s="748">
        <f>B933</f>
        <v>172.5</v>
      </c>
      <c r="C932" s="744">
        <f>C933</f>
        <v>1.08</v>
      </c>
      <c r="D932" s="417"/>
      <c r="E932" s="417">
        <f>E933</f>
        <v>1426.6244499999998</v>
      </c>
      <c r="F932" s="431"/>
      <c r="G932" s="417">
        <f>G933</f>
        <v>428.01</v>
      </c>
      <c r="H932" s="417">
        <f>H933</f>
        <v>103.10000000000001</v>
      </c>
      <c r="I932" s="418">
        <f>I933</f>
        <v>531.11</v>
      </c>
      <c r="J932" s="754">
        <f>J933</f>
        <v>439</v>
      </c>
      <c r="K932" s="417">
        <f>K933</f>
        <v>2.78</v>
      </c>
      <c r="L932" s="417"/>
      <c r="M932" s="417">
        <f>M933</f>
        <v>3543.6682000000001</v>
      </c>
      <c r="N932" s="431"/>
      <c r="O932" s="417">
        <f>O933</f>
        <v>3543.66</v>
      </c>
      <c r="P932" s="417">
        <f>P933</f>
        <v>853.68</v>
      </c>
      <c r="Q932" s="418">
        <f>Q933</f>
        <v>4397.34</v>
      </c>
    </row>
    <row r="933" spans="1:17" s="428" customFormat="1" ht="22.15" customHeight="1" x14ac:dyDescent="0.25">
      <c r="A933" s="430" t="s">
        <v>11</v>
      </c>
      <c r="B933" s="751">
        <f>SUM(B934:B942)</f>
        <v>172.5</v>
      </c>
      <c r="C933" s="746">
        <f>SUM(C934:C942)</f>
        <v>1.08</v>
      </c>
      <c r="D933" s="421"/>
      <c r="E933" s="421">
        <f>SUM(E934:E942)</f>
        <v>1426.6244499999998</v>
      </c>
      <c r="F933" s="432"/>
      <c r="G933" s="421">
        <f>SUM(G934:G942)</f>
        <v>428.01</v>
      </c>
      <c r="H933" s="421">
        <f>SUM(H934:H942)</f>
        <v>103.10000000000001</v>
      </c>
      <c r="I933" s="429">
        <f>SUM(I934:I942)</f>
        <v>531.11</v>
      </c>
      <c r="J933" s="757">
        <f>SUM(J934:J942)</f>
        <v>439</v>
      </c>
      <c r="K933" s="421">
        <f>SUM(K934:K942)</f>
        <v>2.78</v>
      </c>
      <c r="L933" s="421"/>
      <c r="M933" s="421">
        <f>SUM(M934:M942)</f>
        <v>3543.6682000000001</v>
      </c>
      <c r="N933" s="432"/>
      <c r="O933" s="421">
        <f>SUM(O934:O942)</f>
        <v>3543.66</v>
      </c>
      <c r="P933" s="421">
        <f>SUM(P934:P942)</f>
        <v>853.68</v>
      </c>
      <c r="Q933" s="429">
        <f>SUM(Q934:Q942)</f>
        <v>4397.34</v>
      </c>
    </row>
    <row r="934" spans="1:17" s="428" customFormat="1" ht="22.15" customHeight="1" x14ac:dyDescent="0.25">
      <c r="A934" s="424" t="s">
        <v>1303</v>
      </c>
      <c r="B934" s="750">
        <v>23</v>
      </c>
      <c r="C934" s="289">
        <v>0.14000000000000001</v>
      </c>
      <c r="D934" s="425">
        <v>7.0130999999999997</v>
      </c>
      <c r="E934" s="425">
        <f>B934*D934</f>
        <v>161.3013</v>
      </c>
      <c r="F934" s="426">
        <v>0.3</v>
      </c>
      <c r="G934" s="425">
        <f t="shared" ref="G934:G942" si="504">ROUND(E934*F934,2)</f>
        <v>48.39</v>
      </c>
      <c r="H934" s="425">
        <f t="shared" ref="H934:H942" si="505">ROUND(G934*0.2409,2)</f>
        <v>11.66</v>
      </c>
      <c r="I934" s="427">
        <f t="shared" ref="I934:I942" si="506">G934+H934</f>
        <v>60.05</v>
      </c>
      <c r="J934" s="756">
        <v>118.5</v>
      </c>
      <c r="K934" s="425">
        <v>0.75</v>
      </c>
      <c r="L934" s="425">
        <v>7.0130999999999997</v>
      </c>
      <c r="M934" s="425">
        <f>J934*L934</f>
        <v>831.05234999999993</v>
      </c>
      <c r="N934" s="426">
        <v>1</v>
      </c>
      <c r="O934" s="425">
        <f t="shared" ref="O934:O942" si="507">ROUND(M934*N934,2)</f>
        <v>831.05</v>
      </c>
      <c r="P934" s="425">
        <f t="shared" ref="P934:P942" si="508">ROUND(O934*0.2409,2)</f>
        <v>200.2</v>
      </c>
      <c r="Q934" s="427">
        <f t="shared" ref="Q934:Q942" si="509">O934+P934</f>
        <v>1031.25</v>
      </c>
    </row>
    <row r="935" spans="1:17" s="428" customFormat="1" ht="22.15" customHeight="1" x14ac:dyDescent="0.25">
      <c r="A935" s="424" t="s">
        <v>1304</v>
      </c>
      <c r="B935" s="750">
        <v>16.5</v>
      </c>
      <c r="C935" s="289">
        <v>0.1</v>
      </c>
      <c r="D935" s="425">
        <v>8.4636999999999993</v>
      </c>
      <c r="E935" s="425">
        <f t="shared" ref="E935:E942" si="510">B935*D935</f>
        <v>139.65105</v>
      </c>
      <c r="F935" s="426">
        <v>0.3</v>
      </c>
      <c r="G935" s="425">
        <f t="shared" si="504"/>
        <v>41.9</v>
      </c>
      <c r="H935" s="425">
        <f t="shared" si="505"/>
        <v>10.09</v>
      </c>
      <c r="I935" s="427">
        <f t="shared" si="506"/>
        <v>51.989999999999995</v>
      </c>
      <c r="J935" s="756">
        <v>47</v>
      </c>
      <c r="K935" s="425">
        <v>0.3</v>
      </c>
      <c r="L935" s="425">
        <v>8.4636999999999993</v>
      </c>
      <c r="M935" s="425">
        <f t="shared" ref="M935:M942" si="511">J935*L935</f>
        <v>397.79389999999995</v>
      </c>
      <c r="N935" s="426">
        <v>1</v>
      </c>
      <c r="O935" s="425">
        <f t="shared" si="507"/>
        <v>397.79</v>
      </c>
      <c r="P935" s="425">
        <f t="shared" si="508"/>
        <v>95.83</v>
      </c>
      <c r="Q935" s="427">
        <f t="shared" si="509"/>
        <v>493.62</v>
      </c>
    </row>
    <row r="936" spans="1:17" s="428" customFormat="1" ht="22.15" customHeight="1" x14ac:dyDescent="0.25">
      <c r="A936" s="424" t="s">
        <v>1304</v>
      </c>
      <c r="B936" s="750">
        <v>48</v>
      </c>
      <c r="C936" s="289">
        <v>0.3</v>
      </c>
      <c r="D936" s="425">
        <v>8.4636999999999993</v>
      </c>
      <c r="E936" s="425">
        <f t="shared" si="510"/>
        <v>406.25759999999997</v>
      </c>
      <c r="F936" s="426">
        <v>0.3</v>
      </c>
      <c r="G936" s="425">
        <f t="shared" si="504"/>
        <v>121.88</v>
      </c>
      <c r="H936" s="425">
        <f t="shared" si="505"/>
        <v>29.36</v>
      </c>
      <c r="I936" s="427">
        <f t="shared" si="506"/>
        <v>151.24</v>
      </c>
      <c r="J936" s="756">
        <v>28</v>
      </c>
      <c r="K936" s="425">
        <v>0.18</v>
      </c>
      <c r="L936" s="425">
        <v>8.4636999999999993</v>
      </c>
      <c r="M936" s="425">
        <f t="shared" si="511"/>
        <v>236.98359999999997</v>
      </c>
      <c r="N936" s="426">
        <v>1</v>
      </c>
      <c r="O936" s="425">
        <f t="shared" si="507"/>
        <v>236.98</v>
      </c>
      <c r="P936" s="425">
        <f t="shared" si="508"/>
        <v>57.09</v>
      </c>
      <c r="Q936" s="427">
        <f t="shared" si="509"/>
        <v>294.07</v>
      </c>
    </row>
    <row r="937" spans="1:17" s="428" customFormat="1" ht="22.15" customHeight="1" x14ac:dyDescent="0.25">
      <c r="A937" s="424" t="s">
        <v>1304</v>
      </c>
      <c r="B937" s="750">
        <v>48</v>
      </c>
      <c r="C937" s="289">
        <v>0.3</v>
      </c>
      <c r="D937" s="425">
        <v>8.4636999999999993</v>
      </c>
      <c r="E937" s="425">
        <f t="shared" si="510"/>
        <v>406.25759999999997</v>
      </c>
      <c r="F937" s="426">
        <v>0.3</v>
      </c>
      <c r="G937" s="425">
        <f t="shared" si="504"/>
        <v>121.88</v>
      </c>
      <c r="H937" s="425">
        <f t="shared" si="505"/>
        <v>29.36</v>
      </c>
      <c r="I937" s="427">
        <f t="shared" si="506"/>
        <v>151.24</v>
      </c>
      <c r="J937" s="756"/>
      <c r="K937" s="425"/>
      <c r="L937" s="425"/>
      <c r="M937" s="425"/>
      <c r="N937" s="426"/>
      <c r="O937" s="425"/>
      <c r="P937" s="425"/>
      <c r="Q937" s="427"/>
    </row>
    <row r="938" spans="1:17" s="428" customFormat="1" ht="22.15" customHeight="1" x14ac:dyDescent="0.25">
      <c r="A938" s="424" t="s">
        <v>1304</v>
      </c>
      <c r="B938" s="750">
        <v>2</v>
      </c>
      <c r="C938" s="289">
        <v>0.01</v>
      </c>
      <c r="D938" s="425">
        <v>8.4636999999999993</v>
      </c>
      <c r="E938" s="425">
        <f t="shared" si="510"/>
        <v>16.927399999999999</v>
      </c>
      <c r="F938" s="426">
        <v>0.3</v>
      </c>
      <c r="G938" s="425">
        <f t="shared" si="504"/>
        <v>5.08</v>
      </c>
      <c r="H938" s="425">
        <f t="shared" si="505"/>
        <v>1.22</v>
      </c>
      <c r="I938" s="427">
        <f t="shared" si="506"/>
        <v>6.3</v>
      </c>
      <c r="J938" s="756">
        <v>28</v>
      </c>
      <c r="K938" s="425">
        <v>0.18</v>
      </c>
      <c r="L938" s="425">
        <v>8.4636999999999993</v>
      </c>
      <c r="M938" s="425">
        <f t="shared" si="511"/>
        <v>236.98359999999997</v>
      </c>
      <c r="N938" s="426">
        <v>1</v>
      </c>
      <c r="O938" s="425">
        <f t="shared" si="507"/>
        <v>236.98</v>
      </c>
      <c r="P938" s="425">
        <f t="shared" si="508"/>
        <v>57.09</v>
      </c>
      <c r="Q938" s="427">
        <f t="shared" si="509"/>
        <v>294.07</v>
      </c>
    </row>
    <row r="939" spans="1:17" s="428" customFormat="1" ht="22.15" customHeight="1" x14ac:dyDescent="0.25">
      <c r="A939" s="424" t="s">
        <v>1304</v>
      </c>
      <c r="B939" s="750">
        <v>15.5</v>
      </c>
      <c r="C939" s="289">
        <v>0.1</v>
      </c>
      <c r="D939" s="425">
        <v>8.4636999999999993</v>
      </c>
      <c r="E939" s="425">
        <f t="shared" si="510"/>
        <v>131.18734999999998</v>
      </c>
      <c r="F939" s="426">
        <v>0.3</v>
      </c>
      <c r="G939" s="425">
        <f t="shared" si="504"/>
        <v>39.36</v>
      </c>
      <c r="H939" s="425">
        <f t="shared" si="505"/>
        <v>9.48</v>
      </c>
      <c r="I939" s="427">
        <f t="shared" si="506"/>
        <v>48.84</v>
      </c>
      <c r="J939" s="756">
        <v>77.5</v>
      </c>
      <c r="K939" s="425">
        <v>0.49</v>
      </c>
      <c r="L939" s="425">
        <v>8.4636999999999993</v>
      </c>
      <c r="M939" s="425">
        <f t="shared" si="511"/>
        <v>655.93674999999996</v>
      </c>
      <c r="N939" s="426">
        <v>1</v>
      </c>
      <c r="O939" s="425">
        <f t="shared" si="507"/>
        <v>655.94</v>
      </c>
      <c r="P939" s="425">
        <f t="shared" si="508"/>
        <v>158.02000000000001</v>
      </c>
      <c r="Q939" s="427">
        <f t="shared" si="509"/>
        <v>813.96</v>
      </c>
    </row>
    <row r="940" spans="1:17" s="428" customFormat="1" ht="22.15" customHeight="1" x14ac:dyDescent="0.25">
      <c r="A940" s="424" t="s">
        <v>1304</v>
      </c>
      <c r="B940" s="750">
        <v>15.5</v>
      </c>
      <c r="C940" s="289">
        <v>0.1</v>
      </c>
      <c r="D940" s="425">
        <v>8.4636999999999993</v>
      </c>
      <c r="E940" s="425">
        <f t="shared" si="510"/>
        <v>131.18734999999998</v>
      </c>
      <c r="F940" s="426">
        <v>0.3</v>
      </c>
      <c r="G940" s="425">
        <f t="shared" si="504"/>
        <v>39.36</v>
      </c>
      <c r="H940" s="425">
        <f t="shared" si="505"/>
        <v>9.48</v>
      </c>
      <c r="I940" s="427">
        <f t="shared" si="506"/>
        <v>48.84</v>
      </c>
      <c r="J940" s="756"/>
      <c r="K940" s="425"/>
      <c r="L940" s="425"/>
      <c r="M940" s="425"/>
      <c r="N940" s="426"/>
      <c r="O940" s="425"/>
      <c r="P940" s="425"/>
      <c r="Q940" s="427"/>
    </row>
    <row r="941" spans="1:17" s="428" customFormat="1" ht="22.15" customHeight="1" x14ac:dyDescent="0.25">
      <c r="A941" s="424" t="s">
        <v>1304</v>
      </c>
      <c r="B941" s="750"/>
      <c r="C941" s="289"/>
      <c r="D941" s="425"/>
      <c r="E941" s="425"/>
      <c r="F941" s="426"/>
      <c r="G941" s="425"/>
      <c r="H941" s="425"/>
      <c r="I941" s="427"/>
      <c r="J941" s="756">
        <v>8</v>
      </c>
      <c r="K941" s="425">
        <v>0.05</v>
      </c>
      <c r="L941" s="425">
        <v>8.4636999999999993</v>
      </c>
      <c r="M941" s="425">
        <f t="shared" si="511"/>
        <v>67.709599999999995</v>
      </c>
      <c r="N941" s="426">
        <v>1</v>
      </c>
      <c r="O941" s="425">
        <f t="shared" si="507"/>
        <v>67.709999999999994</v>
      </c>
      <c r="P941" s="425">
        <f t="shared" si="508"/>
        <v>16.309999999999999</v>
      </c>
      <c r="Q941" s="427">
        <f t="shared" si="509"/>
        <v>84.02</v>
      </c>
    </row>
    <row r="942" spans="1:17" s="428" customFormat="1" ht="22.15" customHeight="1" x14ac:dyDescent="0.25">
      <c r="A942" s="424" t="s">
        <v>1304</v>
      </c>
      <c r="B942" s="750">
        <v>4</v>
      </c>
      <c r="C942" s="289">
        <v>0.03</v>
      </c>
      <c r="D942" s="425">
        <v>8.4636999999999993</v>
      </c>
      <c r="E942" s="425">
        <f t="shared" si="510"/>
        <v>33.854799999999997</v>
      </c>
      <c r="F942" s="426">
        <v>0.3</v>
      </c>
      <c r="G942" s="425">
        <f t="shared" si="504"/>
        <v>10.16</v>
      </c>
      <c r="H942" s="425">
        <f t="shared" si="505"/>
        <v>2.4500000000000002</v>
      </c>
      <c r="I942" s="427">
        <f t="shared" si="506"/>
        <v>12.61</v>
      </c>
      <c r="J942" s="756">
        <v>132</v>
      </c>
      <c r="K942" s="425">
        <v>0.83</v>
      </c>
      <c r="L942" s="425">
        <v>8.4636999999999993</v>
      </c>
      <c r="M942" s="425">
        <f t="shared" si="511"/>
        <v>1117.2084</v>
      </c>
      <c r="N942" s="426">
        <v>1</v>
      </c>
      <c r="O942" s="425">
        <f t="shared" si="507"/>
        <v>1117.21</v>
      </c>
      <c r="P942" s="425">
        <f t="shared" si="508"/>
        <v>269.14</v>
      </c>
      <c r="Q942" s="427">
        <f t="shared" si="509"/>
        <v>1386.35</v>
      </c>
    </row>
    <row r="943" spans="1:17" s="428" customFormat="1" ht="22.15" customHeight="1" x14ac:dyDescent="0.25">
      <c r="A943" s="416" t="s">
        <v>1305</v>
      </c>
      <c r="B943" s="748">
        <f>B944</f>
        <v>40</v>
      </c>
      <c r="C943" s="744">
        <f>C944</f>
        <v>0.25157232704402516</v>
      </c>
      <c r="D943" s="417"/>
      <c r="E943" s="417">
        <f>E944</f>
        <v>364.77987421383648</v>
      </c>
      <c r="F943" s="431"/>
      <c r="G943" s="417">
        <f t="shared" ref="G943:K944" si="512">G944</f>
        <v>182.39</v>
      </c>
      <c r="H943" s="417">
        <f t="shared" si="512"/>
        <v>43.94</v>
      </c>
      <c r="I943" s="418">
        <f t="shared" si="512"/>
        <v>226.32999999999998</v>
      </c>
      <c r="J943" s="754">
        <f t="shared" si="512"/>
        <v>24</v>
      </c>
      <c r="K943" s="417">
        <f t="shared" si="512"/>
        <v>0.15094339622641509</v>
      </c>
      <c r="L943" s="417"/>
      <c r="M943" s="417">
        <f>M944</f>
        <v>218.8679245283019</v>
      </c>
      <c r="N943" s="431"/>
      <c r="O943" s="417">
        <f t="shared" ref="O943:Q944" si="513">O944</f>
        <v>218.87</v>
      </c>
      <c r="P943" s="417">
        <f t="shared" si="513"/>
        <v>52.73</v>
      </c>
      <c r="Q943" s="418">
        <f t="shared" si="513"/>
        <v>271.60000000000002</v>
      </c>
    </row>
    <row r="944" spans="1:17" s="428" customFormat="1" ht="22.15" customHeight="1" x14ac:dyDescent="0.25">
      <c r="A944" s="430" t="s">
        <v>9</v>
      </c>
      <c r="B944" s="751">
        <f>B945</f>
        <v>40</v>
      </c>
      <c r="C944" s="746">
        <f>C945</f>
        <v>0.25157232704402516</v>
      </c>
      <c r="D944" s="421"/>
      <c r="E944" s="421">
        <f>E945</f>
        <v>364.77987421383648</v>
      </c>
      <c r="F944" s="432"/>
      <c r="G944" s="421">
        <f t="shared" si="512"/>
        <v>182.39</v>
      </c>
      <c r="H944" s="421">
        <f t="shared" si="512"/>
        <v>43.94</v>
      </c>
      <c r="I944" s="429">
        <f t="shared" si="512"/>
        <v>226.32999999999998</v>
      </c>
      <c r="J944" s="757">
        <f t="shared" si="512"/>
        <v>24</v>
      </c>
      <c r="K944" s="421">
        <f t="shared" si="512"/>
        <v>0.15094339622641509</v>
      </c>
      <c r="L944" s="421"/>
      <c r="M944" s="421">
        <f>M945</f>
        <v>218.8679245283019</v>
      </c>
      <c r="N944" s="432"/>
      <c r="O944" s="421">
        <f t="shared" si="513"/>
        <v>218.87</v>
      </c>
      <c r="P944" s="421">
        <f t="shared" si="513"/>
        <v>52.73</v>
      </c>
      <c r="Q944" s="429">
        <f t="shared" si="513"/>
        <v>271.60000000000002</v>
      </c>
    </row>
    <row r="945" spans="1:17" s="428" customFormat="1" ht="22.15" customHeight="1" x14ac:dyDescent="0.25">
      <c r="A945" s="424" t="s">
        <v>344</v>
      </c>
      <c r="B945" s="750">
        <v>40</v>
      </c>
      <c r="C945" s="289">
        <f t="shared" ref="C945" si="514">B945/159</f>
        <v>0.25157232704402516</v>
      </c>
      <c r="D945" s="425">
        <v>1450</v>
      </c>
      <c r="E945" s="425">
        <f>B945*D945/159</f>
        <v>364.77987421383648</v>
      </c>
      <c r="F945" s="426">
        <v>0.5</v>
      </c>
      <c r="G945" s="425">
        <f t="shared" ref="G945" si="515">ROUND(E945*F945,2)</f>
        <v>182.39</v>
      </c>
      <c r="H945" s="425">
        <f>ROUND(G945*0.2409,2)</f>
        <v>43.94</v>
      </c>
      <c r="I945" s="427">
        <f>G945+H945</f>
        <v>226.32999999999998</v>
      </c>
      <c r="J945" s="756">
        <v>24</v>
      </c>
      <c r="K945" s="425">
        <f>J945/159</f>
        <v>0.15094339622641509</v>
      </c>
      <c r="L945" s="425">
        <v>1450</v>
      </c>
      <c r="M945" s="425">
        <f>J945*L945/159</f>
        <v>218.8679245283019</v>
      </c>
      <c r="N945" s="426">
        <v>1</v>
      </c>
      <c r="O945" s="425">
        <f t="shared" ref="O945" si="516">ROUND(M945*N945,2)</f>
        <v>218.87</v>
      </c>
      <c r="P945" s="425">
        <f>ROUND(O945*0.2409,2)</f>
        <v>52.73</v>
      </c>
      <c r="Q945" s="427">
        <f>O945+P945</f>
        <v>271.60000000000002</v>
      </c>
    </row>
    <row r="946" spans="1:17" s="428" customFormat="1" ht="22.15" customHeight="1" x14ac:dyDescent="0.25">
      <c r="A946" s="416" t="s">
        <v>1306</v>
      </c>
      <c r="B946" s="748">
        <f>B947+B951+B973+B978</f>
        <v>256</v>
      </c>
      <c r="C946" s="744">
        <f>C947+C951+C973+C978</f>
        <v>1.6012578616352204</v>
      </c>
      <c r="D946" s="417"/>
      <c r="E946" s="417">
        <f>E947+E951+E973+E978</f>
        <v>1492.3270993710694</v>
      </c>
      <c r="F946" s="431"/>
      <c r="G946" s="417">
        <f>G947+G951+G973+G978</f>
        <v>746.16</v>
      </c>
      <c r="H946" s="417">
        <f>H947+H951+H973+H978</f>
        <v>179.78000000000003</v>
      </c>
      <c r="I946" s="418">
        <f>I947+I951+I973+I978</f>
        <v>925.94</v>
      </c>
      <c r="J946" s="754">
        <f>J947+J951+J973+J978</f>
        <v>542</v>
      </c>
      <c r="K946" s="417">
        <f>K947+K951+K973+K978</f>
        <v>3.3924528301886796</v>
      </c>
      <c r="L946" s="417"/>
      <c r="M946" s="417">
        <f>M947+M951+M973+M978</f>
        <v>3195.265348427673</v>
      </c>
      <c r="N946" s="431"/>
      <c r="O946" s="417">
        <f>O947+O951+O973+O978</f>
        <v>3195.25</v>
      </c>
      <c r="P946" s="417">
        <f>P947+P951+P973+P978</f>
        <v>769.75</v>
      </c>
      <c r="Q946" s="418">
        <f>Q947+Q951+Q973+Q978</f>
        <v>3965</v>
      </c>
    </row>
    <row r="947" spans="1:17" s="428" customFormat="1" ht="22.15" customHeight="1" x14ac:dyDescent="0.25">
      <c r="A947" s="430" t="s">
        <v>11</v>
      </c>
      <c r="B947" s="751">
        <f>SUM(B948:B950)</f>
        <v>32</v>
      </c>
      <c r="C947" s="746">
        <f>SUM(C948:C950)</f>
        <v>0.20125786163522014</v>
      </c>
      <c r="D947" s="421"/>
      <c r="E947" s="421">
        <f>SUM(E948:E950)</f>
        <v>359.82389937106922</v>
      </c>
      <c r="F947" s="432"/>
      <c r="G947" s="421">
        <f>SUM(G948:G950)</f>
        <v>179.91</v>
      </c>
      <c r="H947" s="421">
        <f>SUM(H948:H950)</f>
        <v>43.34</v>
      </c>
      <c r="I947" s="429">
        <f>SUM(I948:I950)</f>
        <v>223.25</v>
      </c>
      <c r="J947" s="757">
        <f>SUM(J948:J950)</f>
        <v>55</v>
      </c>
      <c r="K947" s="421">
        <f>SUM(K948:K950)</f>
        <v>0.34591194968553463</v>
      </c>
      <c r="L947" s="421"/>
      <c r="M947" s="421">
        <f>SUM(M948:M950)</f>
        <v>633.54716981132071</v>
      </c>
      <c r="N947" s="432"/>
      <c r="O947" s="421">
        <f>SUM(O948:O950)</f>
        <v>633.54</v>
      </c>
      <c r="P947" s="421">
        <f>SUM(P948:P950)</f>
        <v>152.62</v>
      </c>
      <c r="Q947" s="429">
        <f>SUM(Q948:Q950)</f>
        <v>786.16</v>
      </c>
    </row>
    <row r="948" spans="1:17" s="428" customFormat="1" ht="22.15" customHeight="1" x14ac:dyDescent="0.25">
      <c r="A948" s="424" t="s">
        <v>201</v>
      </c>
      <c r="B948" s="750">
        <v>8</v>
      </c>
      <c r="C948" s="289">
        <f t="shared" ref="C948:C950" si="517">B948/159</f>
        <v>5.0314465408805034E-2</v>
      </c>
      <c r="D948" s="425">
        <v>1499.5</v>
      </c>
      <c r="E948" s="425">
        <f>B948*D948/159</f>
        <v>75.44654088050315</v>
      </c>
      <c r="F948" s="426">
        <v>0.5</v>
      </c>
      <c r="G948" s="425">
        <f t="shared" ref="G948:G980" si="518">ROUND(E948*F948,2)</f>
        <v>37.72</v>
      </c>
      <c r="H948" s="425">
        <f>ROUND(G948*0.2409,2)</f>
        <v>9.09</v>
      </c>
      <c r="I948" s="427">
        <f>G948+H948</f>
        <v>46.81</v>
      </c>
      <c r="J948" s="756"/>
      <c r="K948" s="425"/>
      <c r="L948" s="425"/>
      <c r="M948" s="425"/>
      <c r="N948" s="426"/>
      <c r="O948" s="425"/>
      <c r="P948" s="425"/>
      <c r="Q948" s="427"/>
    </row>
    <row r="949" spans="1:17" s="428" customFormat="1" ht="22.15" customHeight="1" x14ac:dyDescent="0.25">
      <c r="A949" s="424" t="s">
        <v>1136</v>
      </c>
      <c r="B949" s="750"/>
      <c r="C949" s="289"/>
      <c r="D949" s="425"/>
      <c r="E949" s="425"/>
      <c r="F949" s="426"/>
      <c r="G949" s="425"/>
      <c r="H949" s="425"/>
      <c r="I949" s="427"/>
      <c r="J949" s="756">
        <v>39</v>
      </c>
      <c r="K949" s="425">
        <f t="shared" ref="K949:K950" si="519">J949/159</f>
        <v>0.24528301886792453</v>
      </c>
      <c r="L949" s="425">
        <v>1810</v>
      </c>
      <c r="M949" s="425">
        <f t="shared" ref="M949:M950" si="520">J949*L949/159</f>
        <v>443.96226415094338</v>
      </c>
      <c r="N949" s="426">
        <v>1</v>
      </c>
      <c r="O949" s="425">
        <f t="shared" ref="O949:O950" si="521">ROUND(M949*N949,2)</f>
        <v>443.96</v>
      </c>
      <c r="P949" s="425">
        <f>ROUND(O949*0.2409,2)</f>
        <v>106.95</v>
      </c>
      <c r="Q949" s="427">
        <f>O949+P949</f>
        <v>550.91</v>
      </c>
    </row>
    <row r="950" spans="1:17" s="428" customFormat="1" ht="22.15" customHeight="1" x14ac:dyDescent="0.25">
      <c r="A950" s="424" t="s">
        <v>1136</v>
      </c>
      <c r="B950" s="750">
        <v>24</v>
      </c>
      <c r="C950" s="289">
        <f t="shared" si="517"/>
        <v>0.15094339622641509</v>
      </c>
      <c r="D950" s="425">
        <v>1884</v>
      </c>
      <c r="E950" s="425">
        <f t="shared" ref="E950" si="522">B950*D950/159</f>
        <v>284.37735849056605</v>
      </c>
      <c r="F950" s="426">
        <v>0.5</v>
      </c>
      <c r="G950" s="425">
        <f t="shared" si="518"/>
        <v>142.19</v>
      </c>
      <c r="H950" s="425">
        <f>ROUND(G950*0.2409,2)</f>
        <v>34.25</v>
      </c>
      <c r="I950" s="427">
        <f>G950+H950</f>
        <v>176.44</v>
      </c>
      <c r="J950" s="756">
        <v>16</v>
      </c>
      <c r="K950" s="425">
        <f t="shared" si="519"/>
        <v>0.10062893081761007</v>
      </c>
      <c r="L950" s="425">
        <v>1884</v>
      </c>
      <c r="M950" s="425">
        <f t="shared" si="520"/>
        <v>189.58490566037736</v>
      </c>
      <c r="N950" s="426">
        <v>1</v>
      </c>
      <c r="O950" s="425">
        <f t="shared" si="521"/>
        <v>189.58</v>
      </c>
      <c r="P950" s="425">
        <f>ROUND(O950*0.2409,2)</f>
        <v>45.67</v>
      </c>
      <c r="Q950" s="427">
        <f>O950+P950</f>
        <v>235.25</v>
      </c>
    </row>
    <row r="951" spans="1:17" s="428" customFormat="1" ht="22.15" customHeight="1" x14ac:dyDescent="0.25">
      <c r="A951" s="430" t="s">
        <v>9</v>
      </c>
      <c r="B951" s="751">
        <f>SUM(B952:B972)</f>
        <v>184</v>
      </c>
      <c r="C951" s="746">
        <f>SUM(C952:C972)</f>
        <v>1.1500000000000001</v>
      </c>
      <c r="D951" s="421"/>
      <c r="E951" s="421">
        <f>SUM(E952:E972)</f>
        <v>989.46</v>
      </c>
      <c r="F951" s="432"/>
      <c r="G951" s="421">
        <f>SUM(G952:G972)</f>
        <v>494.73</v>
      </c>
      <c r="H951" s="421">
        <f>SUM(H952:H972)</f>
        <v>119.21000000000002</v>
      </c>
      <c r="I951" s="429">
        <f>SUM(I952:I972)</f>
        <v>613.94000000000005</v>
      </c>
      <c r="J951" s="757">
        <f>SUM(J952:J972)</f>
        <v>359</v>
      </c>
      <c r="K951" s="421">
        <f>SUM(K952:K972)</f>
        <v>2.246540880503145</v>
      </c>
      <c r="L951" s="421"/>
      <c r="M951" s="421">
        <f>SUM(M952:M972)</f>
        <v>2094.6573786163526</v>
      </c>
      <c r="N951" s="432"/>
      <c r="O951" s="421">
        <f>SUM(O952:O972)</f>
        <v>2094.66</v>
      </c>
      <c r="P951" s="421">
        <f>SUM(P952:P972)</f>
        <v>504.61</v>
      </c>
      <c r="Q951" s="429">
        <f>SUM(Q952:Q972)</f>
        <v>2599.27</v>
      </c>
    </row>
    <row r="952" spans="1:17" s="428" customFormat="1" ht="22.15" customHeight="1" x14ac:dyDescent="0.25">
      <c r="A952" s="424" t="s">
        <v>692</v>
      </c>
      <c r="B952" s="750">
        <v>16</v>
      </c>
      <c r="C952" s="289">
        <v>0.1</v>
      </c>
      <c r="D952" s="425">
        <v>5.0590000000000002</v>
      </c>
      <c r="E952" s="425">
        <f>B952*D952</f>
        <v>80.944000000000003</v>
      </c>
      <c r="F952" s="426">
        <v>0.5</v>
      </c>
      <c r="G952" s="425">
        <f t="shared" si="518"/>
        <v>40.47</v>
      </c>
      <c r="H952" s="425">
        <f t="shared" ref="H952:H969" si="523">ROUND(G952*0.2409,2)</f>
        <v>9.75</v>
      </c>
      <c r="I952" s="427">
        <f t="shared" ref="I952:I969" si="524">G952+H952</f>
        <v>50.22</v>
      </c>
      <c r="J952" s="756">
        <v>24</v>
      </c>
      <c r="K952" s="425">
        <v>0.15</v>
      </c>
      <c r="L952" s="425">
        <v>5.0590000000000002</v>
      </c>
      <c r="M952" s="425">
        <f>J952*L952</f>
        <v>121.416</v>
      </c>
      <c r="N952" s="426">
        <v>1</v>
      </c>
      <c r="O952" s="425">
        <f t="shared" ref="O952:O972" si="525">ROUND(M952*N952,2)</f>
        <v>121.42</v>
      </c>
      <c r="P952" s="425">
        <f t="shared" ref="P952:P972" si="526">ROUND(O952*0.2409,2)</f>
        <v>29.25</v>
      </c>
      <c r="Q952" s="427">
        <f t="shared" ref="Q952:Q972" si="527">O952+P952</f>
        <v>150.67000000000002</v>
      </c>
    </row>
    <row r="953" spans="1:17" s="428" customFormat="1" ht="22.15" customHeight="1" x14ac:dyDescent="0.25">
      <c r="A953" s="424" t="s">
        <v>692</v>
      </c>
      <c r="B953" s="750">
        <v>24</v>
      </c>
      <c r="C953" s="289">
        <v>0.15</v>
      </c>
      <c r="D953" s="425">
        <v>5.0590000000000002</v>
      </c>
      <c r="E953" s="425">
        <f t="shared" ref="E953:E969" si="528">B953*D953</f>
        <v>121.416</v>
      </c>
      <c r="F953" s="426">
        <v>0.5</v>
      </c>
      <c r="G953" s="425">
        <f t="shared" si="518"/>
        <v>60.71</v>
      </c>
      <c r="H953" s="425">
        <f t="shared" si="523"/>
        <v>14.63</v>
      </c>
      <c r="I953" s="427">
        <f t="shared" si="524"/>
        <v>75.34</v>
      </c>
      <c r="J953" s="756">
        <v>24</v>
      </c>
      <c r="K953" s="425">
        <v>0.15</v>
      </c>
      <c r="L953" s="425">
        <v>5.0590000000000002</v>
      </c>
      <c r="M953" s="425">
        <f t="shared" ref="M953:M970" si="529">J953*L953</f>
        <v>121.416</v>
      </c>
      <c r="N953" s="426">
        <v>1</v>
      </c>
      <c r="O953" s="425">
        <f t="shared" si="525"/>
        <v>121.42</v>
      </c>
      <c r="P953" s="425">
        <f t="shared" si="526"/>
        <v>29.25</v>
      </c>
      <c r="Q953" s="427">
        <f t="shared" si="527"/>
        <v>150.67000000000002</v>
      </c>
    </row>
    <row r="954" spans="1:17" s="428" customFormat="1" ht="22.15" customHeight="1" x14ac:dyDescent="0.25">
      <c r="A954" s="424" t="s">
        <v>692</v>
      </c>
      <c r="B954" s="750">
        <v>8</v>
      </c>
      <c r="C954" s="289">
        <v>0.05</v>
      </c>
      <c r="D954" s="425">
        <v>5.0590000000000002</v>
      </c>
      <c r="E954" s="425">
        <f t="shared" si="528"/>
        <v>40.472000000000001</v>
      </c>
      <c r="F954" s="426">
        <v>0.5</v>
      </c>
      <c r="G954" s="425">
        <f t="shared" si="518"/>
        <v>20.239999999999998</v>
      </c>
      <c r="H954" s="425">
        <f t="shared" si="523"/>
        <v>4.88</v>
      </c>
      <c r="I954" s="427">
        <f t="shared" si="524"/>
        <v>25.119999999999997</v>
      </c>
      <c r="J954" s="756"/>
      <c r="K954" s="425"/>
      <c r="L954" s="425"/>
      <c r="M954" s="425"/>
      <c r="N954" s="426"/>
      <c r="O954" s="425"/>
      <c r="P954" s="425"/>
      <c r="Q954" s="427"/>
    </row>
    <row r="955" spans="1:17" s="428" customFormat="1" ht="22.15" customHeight="1" x14ac:dyDescent="0.25">
      <c r="A955" s="424" t="s">
        <v>692</v>
      </c>
      <c r="B955" s="750"/>
      <c r="C955" s="289"/>
      <c r="D955" s="425"/>
      <c r="E955" s="425"/>
      <c r="F955" s="426"/>
      <c r="G955" s="425"/>
      <c r="H955" s="425"/>
      <c r="I955" s="427"/>
      <c r="J955" s="756">
        <v>8</v>
      </c>
      <c r="K955" s="425">
        <v>0.05</v>
      </c>
      <c r="L955" s="425">
        <v>5.0590000000000002</v>
      </c>
      <c r="M955" s="425">
        <f t="shared" si="529"/>
        <v>40.472000000000001</v>
      </c>
      <c r="N955" s="426">
        <v>1</v>
      </c>
      <c r="O955" s="425">
        <f t="shared" si="525"/>
        <v>40.47</v>
      </c>
      <c r="P955" s="425">
        <f t="shared" si="526"/>
        <v>9.75</v>
      </c>
      <c r="Q955" s="427">
        <f t="shared" si="527"/>
        <v>50.22</v>
      </c>
    </row>
    <row r="956" spans="1:17" s="428" customFormat="1" ht="22.15" customHeight="1" x14ac:dyDescent="0.25">
      <c r="A956" s="424" t="s">
        <v>692</v>
      </c>
      <c r="B956" s="750"/>
      <c r="C956" s="289"/>
      <c r="D956" s="425"/>
      <c r="E956" s="425"/>
      <c r="F956" s="426"/>
      <c r="G956" s="425"/>
      <c r="H956" s="425"/>
      <c r="I956" s="427"/>
      <c r="J956" s="756">
        <v>16</v>
      </c>
      <c r="K956" s="425">
        <v>0.1</v>
      </c>
      <c r="L956" s="425">
        <v>5.0590000000000002</v>
      </c>
      <c r="M956" s="425">
        <f t="shared" si="529"/>
        <v>80.944000000000003</v>
      </c>
      <c r="N956" s="426">
        <v>1</v>
      </c>
      <c r="O956" s="425">
        <f t="shared" si="525"/>
        <v>80.94</v>
      </c>
      <c r="P956" s="425">
        <f t="shared" si="526"/>
        <v>19.5</v>
      </c>
      <c r="Q956" s="427">
        <f t="shared" si="527"/>
        <v>100.44</v>
      </c>
    </row>
    <row r="957" spans="1:17" s="428" customFormat="1" ht="22.15" customHeight="1" x14ac:dyDescent="0.25">
      <c r="A957" s="424" t="s">
        <v>692</v>
      </c>
      <c r="B957" s="750"/>
      <c r="C957" s="289"/>
      <c r="D957" s="425"/>
      <c r="E957" s="425"/>
      <c r="F957" s="426"/>
      <c r="G957" s="425"/>
      <c r="H957" s="425"/>
      <c r="I957" s="427"/>
      <c r="J957" s="756">
        <v>16</v>
      </c>
      <c r="K957" s="425">
        <v>0.1</v>
      </c>
      <c r="L957" s="425">
        <v>5.0590000000000002</v>
      </c>
      <c r="M957" s="425">
        <f t="shared" si="529"/>
        <v>80.944000000000003</v>
      </c>
      <c r="N957" s="426">
        <v>1</v>
      </c>
      <c r="O957" s="425">
        <f t="shared" si="525"/>
        <v>80.94</v>
      </c>
      <c r="P957" s="425">
        <f t="shared" si="526"/>
        <v>19.5</v>
      </c>
      <c r="Q957" s="427">
        <f t="shared" si="527"/>
        <v>100.44</v>
      </c>
    </row>
    <row r="958" spans="1:17" s="428" customFormat="1" ht="22.15" customHeight="1" x14ac:dyDescent="0.25">
      <c r="A958" s="424" t="s">
        <v>692</v>
      </c>
      <c r="B958" s="750">
        <v>32</v>
      </c>
      <c r="C958" s="289">
        <v>0.2</v>
      </c>
      <c r="D958" s="425">
        <v>5.0590000000000002</v>
      </c>
      <c r="E958" s="425">
        <f t="shared" si="528"/>
        <v>161.88800000000001</v>
      </c>
      <c r="F958" s="426">
        <v>0.5</v>
      </c>
      <c r="G958" s="425">
        <f t="shared" si="518"/>
        <v>80.94</v>
      </c>
      <c r="H958" s="425">
        <f t="shared" si="523"/>
        <v>19.5</v>
      </c>
      <c r="I958" s="427">
        <f t="shared" si="524"/>
        <v>100.44</v>
      </c>
      <c r="J958" s="756">
        <v>32</v>
      </c>
      <c r="K958" s="425">
        <v>0.2</v>
      </c>
      <c r="L958" s="425">
        <v>5.0590000000000002</v>
      </c>
      <c r="M958" s="425">
        <f t="shared" si="529"/>
        <v>161.88800000000001</v>
      </c>
      <c r="N958" s="426">
        <v>1</v>
      </c>
      <c r="O958" s="425">
        <f t="shared" si="525"/>
        <v>161.88999999999999</v>
      </c>
      <c r="P958" s="425">
        <f t="shared" si="526"/>
        <v>39</v>
      </c>
      <c r="Q958" s="427">
        <f t="shared" si="527"/>
        <v>200.89</v>
      </c>
    </row>
    <row r="959" spans="1:17" s="428" customFormat="1" ht="22.15" customHeight="1" x14ac:dyDescent="0.25">
      <c r="A959" s="424" t="s">
        <v>692</v>
      </c>
      <c r="B959" s="750"/>
      <c r="C959" s="289"/>
      <c r="D959" s="425"/>
      <c r="E959" s="425"/>
      <c r="F959" s="426"/>
      <c r="G959" s="425"/>
      <c r="H959" s="425"/>
      <c r="I959" s="427"/>
      <c r="J959" s="756">
        <v>8</v>
      </c>
      <c r="K959" s="425">
        <v>0.05</v>
      </c>
      <c r="L959" s="425">
        <v>5.0590999999999999</v>
      </c>
      <c r="M959" s="425">
        <f t="shared" si="529"/>
        <v>40.472799999999999</v>
      </c>
      <c r="N959" s="426">
        <v>1</v>
      </c>
      <c r="O959" s="425">
        <f t="shared" si="525"/>
        <v>40.47</v>
      </c>
      <c r="P959" s="425">
        <f t="shared" si="526"/>
        <v>9.75</v>
      </c>
      <c r="Q959" s="427">
        <f t="shared" si="527"/>
        <v>50.22</v>
      </c>
    </row>
    <row r="960" spans="1:17" s="428" customFormat="1" ht="22.15" customHeight="1" x14ac:dyDescent="0.25">
      <c r="A960" s="424" t="s">
        <v>692</v>
      </c>
      <c r="B960" s="750"/>
      <c r="C960" s="289"/>
      <c r="D960" s="425"/>
      <c r="E960" s="425"/>
      <c r="F960" s="426"/>
      <c r="G960" s="425"/>
      <c r="H960" s="425"/>
      <c r="I960" s="427"/>
      <c r="J960" s="756">
        <v>16</v>
      </c>
      <c r="K960" s="425">
        <v>0.1</v>
      </c>
      <c r="L960" s="425">
        <v>5.6224999999999996</v>
      </c>
      <c r="M960" s="425">
        <f t="shared" si="529"/>
        <v>89.96</v>
      </c>
      <c r="N960" s="426">
        <v>1</v>
      </c>
      <c r="O960" s="425">
        <f t="shared" si="525"/>
        <v>89.96</v>
      </c>
      <c r="P960" s="425">
        <f t="shared" si="526"/>
        <v>21.67</v>
      </c>
      <c r="Q960" s="427">
        <f t="shared" si="527"/>
        <v>111.63</v>
      </c>
    </row>
    <row r="961" spans="1:17" s="428" customFormat="1" ht="22.15" customHeight="1" x14ac:dyDescent="0.25">
      <c r="A961" s="424" t="s">
        <v>692</v>
      </c>
      <c r="B961" s="750">
        <v>16</v>
      </c>
      <c r="C961" s="289">
        <v>0.1</v>
      </c>
      <c r="D961" s="425">
        <v>5.6224999999999996</v>
      </c>
      <c r="E961" s="425">
        <f t="shared" si="528"/>
        <v>89.96</v>
      </c>
      <c r="F961" s="426">
        <v>0.5</v>
      </c>
      <c r="G961" s="425">
        <f t="shared" si="518"/>
        <v>44.98</v>
      </c>
      <c r="H961" s="425">
        <f t="shared" si="523"/>
        <v>10.84</v>
      </c>
      <c r="I961" s="427">
        <f t="shared" si="524"/>
        <v>55.819999999999993</v>
      </c>
      <c r="J961" s="756">
        <v>8</v>
      </c>
      <c r="K961" s="425">
        <v>0.05</v>
      </c>
      <c r="L961" s="425">
        <v>5.6224999999999996</v>
      </c>
      <c r="M961" s="425">
        <f t="shared" si="529"/>
        <v>44.98</v>
      </c>
      <c r="N961" s="426">
        <v>1</v>
      </c>
      <c r="O961" s="425">
        <f t="shared" si="525"/>
        <v>44.98</v>
      </c>
      <c r="P961" s="425">
        <f t="shared" si="526"/>
        <v>10.84</v>
      </c>
      <c r="Q961" s="427">
        <f t="shared" si="527"/>
        <v>55.819999999999993</v>
      </c>
    </row>
    <row r="962" spans="1:17" s="428" customFormat="1" ht="22.15" customHeight="1" x14ac:dyDescent="0.25">
      <c r="A962" s="424" t="s">
        <v>1283</v>
      </c>
      <c r="B962" s="750"/>
      <c r="C962" s="289"/>
      <c r="D962" s="425">
        <v>5.6224999999999996</v>
      </c>
      <c r="E962" s="425">
        <f t="shared" si="528"/>
        <v>0</v>
      </c>
      <c r="F962" s="426"/>
      <c r="G962" s="425">
        <f t="shared" si="518"/>
        <v>0</v>
      </c>
      <c r="H962" s="425">
        <f t="shared" si="523"/>
        <v>0</v>
      </c>
      <c r="I962" s="427">
        <f t="shared" si="524"/>
        <v>0</v>
      </c>
      <c r="J962" s="756">
        <v>16</v>
      </c>
      <c r="K962" s="425">
        <v>0.1</v>
      </c>
      <c r="L962" s="425">
        <v>5.6224999999999996</v>
      </c>
      <c r="M962" s="425">
        <f t="shared" si="529"/>
        <v>89.96</v>
      </c>
      <c r="N962" s="426">
        <v>1</v>
      </c>
      <c r="O962" s="425">
        <f t="shared" si="525"/>
        <v>89.96</v>
      </c>
      <c r="P962" s="425">
        <f t="shared" si="526"/>
        <v>21.67</v>
      </c>
      <c r="Q962" s="427">
        <f t="shared" si="527"/>
        <v>111.63</v>
      </c>
    </row>
    <row r="963" spans="1:17" s="428" customFormat="1" ht="22.15" customHeight="1" x14ac:dyDescent="0.25">
      <c r="A963" s="424" t="s">
        <v>1283</v>
      </c>
      <c r="B963" s="750">
        <v>8</v>
      </c>
      <c r="C963" s="289">
        <v>0.05</v>
      </c>
      <c r="D963" s="425">
        <v>5.6224999999999996</v>
      </c>
      <c r="E963" s="425">
        <f t="shared" si="528"/>
        <v>44.98</v>
      </c>
      <c r="F963" s="426">
        <v>0.5</v>
      </c>
      <c r="G963" s="425">
        <f t="shared" si="518"/>
        <v>22.49</v>
      </c>
      <c r="H963" s="425">
        <f t="shared" si="523"/>
        <v>5.42</v>
      </c>
      <c r="I963" s="427">
        <f t="shared" si="524"/>
        <v>27.909999999999997</v>
      </c>
      <c r="J963" s="756">
        <v>8</v>
      </c>
      <c r="K963" s="425">
        <v>0.05</v>
      </c>
      <c r="L963" s="425">
        <v>5.6224999999999996</v>
      </c>
      <c r="M963" s="425">
        <f t="shared" si="529"/>
        <v>44.98</v>
      </c>
      <c r="N963" s="426">
        <v>1</v>
      </c>
      <c r="O963" s="425">
        <f t="shared" si="525"/>
        <v>44.98</v>
      </c>
      <c r="P963" s="425">
        <f t="shared" si="526"/>
        <v>10.84</v>
      </c>
      <c r="Q963" s="427">
        <f t="shared" si="527"/>
        <v>55.819999999999993</v>
      </c>
    </row>
    <row r="964" spans="1:17" s="428" customFormat="1" ht="22.15" customHeight="1" x14ac:dyDescent="0.25">
      <c r="A964" s="424" t="s">
        <v>1283</v>
      </c>
      <c r="B964" s="750">
        <v>16</v>
      </c>
      <c r="C964" s="289">
        <v>0.1</v>
      </c>
      <c r="D964" s="425">
        <v>5.6224999999999996</v>
      </c>
      <c r="E964" s="425">
        <f t="shared" si="528"/>
        <v>89.96</v>
      </c>
      <c r="F964" s="426">
        <v>0.5</v>
      </c>
      <c r="G964" s="425">
        <f t="shared" si="518"/>
        <v>44.98</v>
      </c>
      <c r="H964" s="425">
        <f t="shared" si="523"/>
        <v>10.84</v>
      </c>
      <c r="I964" s="427">
        <f t="shared" si="524"/>
        <v>55.819999999999993</v>
      </c>
      <c r="J964" s="756"/>
      <c r="K964" s="425"/>
      <c r="L964" s="425"/>
      <c r="M964" s="425"/>
      <c r="N964" s="426"/>
      <c r="O964" s="425"/>
      <c r="P964" s="425"/>
      <c r="Q964" s="427"/>
    </row>
    <row r="965" spans="1:17" s="428" customFormat="1" ht="22.15" customHeight="1" x14ac:dyDescent="0.25">
      <c r="A965" s="424" t="s">
        <v>1283</v>
      </c>
      <c r="B965" s="750">
        <v>16</v>
      </c>
      <c r="C965" s="289">
        <v>0.1</v>
      </c>
      <c r="D965" s="425">
        <v>5.6224999999999996</v>
      </c>
      <c r="E965" s="425">
        <f t="shared" si="528"/>
        <v>89.96</v>
      </c>
      <c r="F965" s="426">
        <v>0.5</v>
      </c>
      <c r="G965" s="425">
        <f t="shared" si="518"/>
        <v>44.98</v>
      </c>
      <c r="H965" s="425">
        <f t="shared" si="523"/>
        <v>10.84</v>
      </c>
      <c r="I965" s="427">
        <f t="shared" si="524"/>
        <v>55.819999999999993</v>
      </c>
      <c r="J965" s="756">
        <v>48</v>
      </c>
      <c r="K965" s="425">
        <v>0.3</v>
      </c>
      <c r="L965" s="425">
        <v>5.6224999999999996</v>
      </c>
      <c r="M965" s="425">
        <f t="shared" si="529"/>
        <v>269.88</v>
      </c>
      <c r="N965" s="426">
        <v>1</v>
      </c>
      <c r="O965" s="425">
        <f t="shared" si="525"/>
        <v>269.88</v>
      </c>
      <c r="P965" s="425">
        <f t="shared" si="526"/>
        <v>65.010000000000005</v>
      </c>
      <c r="Q965" s="427">
        <f t="shared" si="527"/>
        <v>334.89</v>
      </c>
    </row>
    <row r="966" spans="1:17" s="428" customFormat="1" ht="22.15" customHeight="1" x14ac:dyDescent="0.25">
      <c r="A966" s="424" t="s">
        <v>692</v>
      </c>
      <c r="B966" s="750">
        <v>24</v>
      </c>
      <c r="C966" s="289">
        <v>0.15</v>
      </c>
      <c r="D966" s="425">
        <v>5.6224999999999996</v>
      </c>
      <c r="E966" s="425">
        <f t="shared" si="528"/>
        <v>134.94</v>
      </c>
      <c r="F966" s="426">
        <v>0.5</v>
      </c>
      <c r="G966" s="425">
        <f t="shared" si="518"/>
        <v>67.47</v>
      </c>
      <c r="H966" s="425">
        <f t="shared" si="523"/>
        <v>16.25</v>
      </c>
      <c r="I966" s="427">
        <f t="shared" si="524"/>
        <v>83.72</v>
      </c>
      <c r="J966" s="756">
        <v>32</v>
      </c>
      <c r="K966" s="425">
        <v>0.2</v>
      </c>
      <c r="L966" s="425">
        <v>5.6224999999999996</v>
      </c>
      <c r="M966" s="425">
        <f t="shared" si="529"/>
        <v>179.92</v>
      </c>
      <c r="N966" s="426">
        <v>1</v>
      </c>
      <c r="O966" s="425">
        <f t="shared" si="525"/>
        <v>179.92</v>
      </c>
      <c r="P966" s="425">
        <f t="shared" si="526"/>
        <v>43.34</v>
      </c>
      <c r="Q966" s="427">
        <f t="shared" si="527"/>
        <v>223.26</v>
      </c>
    </row>
    <row r="967" spans="1:17" s="428" customFormat="1" ht="22.15" customHeight="1" x14ac:dyDescent="0.25">
      <c r="A967" s="424" t="s">
        <v>692</v>
      </c>
      <c r="B967" s="750"/>
      <c r="C967" s="289"/>
      <c r="D967" s="425"/>
      <c r="E967" s="425"/>
      <c r="F967" s="426"/>
      <c r="G967" s="425"/>
      <c r="H967" s="425"/>
      <c r="I967" s="427"/>
      <c r="J967" s="756">
        <v>16</v>
      </c>
      <c r="K967" s="425">
        <v>0.1</v>
      </c>
      <c r="L967" s="425">
        <v>5.6224999999999996</v>
      </c>
      <c r="M967" s="425">
        <f t="shared" si="529"/>
        <v>89.96</v>
      </c>
      <c r="N967" s="426">
        <v>1</v>
      </c>
      <c r="O967" s="425">
        <f t="shared" si="525"/>
        <v>89.96</v>
      </c>
      <c r="P967" s="425">
        <f t="shared" si="526"/>
        <v>21.67</v>
      </c>
      <c r="Q967" s="427">
        <f t="shared" si="527"/>
        <v>111.63</v>
      </c>
    </row>
    <row r="968" spans="1:17" s="428" customFormat="1" ht="22.15" customHeight="1" x14ac:dyDescent="0.25">
      <c r="A968" s="424" t="s">
        <v>692</v>
      </c>
      <c r="B968" s="750">
        <v>8</v>
      </c>
      <c r="C968" s="289">
        <v>0.05</v>
      </c>
      <c r="D968" s="425">
        <v>5.6224999999999996</v>
      </c>
      <c r="E968" s="425">
        <f t="shared" si="528"/>
        <v>44.98</v>
      </c>
      <c r="F968" s="426">
        <v>0.5</v>
      </c>
      <c r="G968" s="425">
        <f t="shared" si="518"/>
        <v>22.49</v>
      </c>
      <c r="H968" s="425">
        <f t="shared" si="523"/>
        <v>5.42</v>
      </c>
      <c r="I968" s="427">
        <f t="shared" si="524"/>
        <v>27.909999999999997</v>
      </c>
      <c r="J968" s="756">
        <v>8</v>
      </c>
      <c r="K968" s="425">
        <v>0.05</v>
      </c>
      <c r="L968" s="425">
        <v>5.6224999999999996</v>
      </c>
      <c r="M968" s="425">
        <f t="shared" si="529"/>
        <v>44.98</v>
      </c>
      <c r="N968" s="426">
        <v>1</v>
      </c>
      <c r="O968" s="425">
        <f t="shared" si="525"/>
        <v>44.98</v>
      </c>
      <c r="P968" s="425">
        <f t="shared" si="526"/>
        <v>10.84</v>
      </c>
      <c r="Q968" s="427">
        <f t="shared" si="527"/>
        <v>55.819999999999993</v>
      </c>
    </row>
    <row r="969" spans="1:17" s="428" customFormat="1" ht="22.15" customHeight="1" x14ac:dyDescent="0.25">
      <c r="A969" s="424" t="s">
        <v>1283</v>
      </c>
      <c r="B969" s="750">
        <v>16</v>
      </c>
      <c r="C969" s="289">
        <v>0.1</v>
      </c>
      <c r="D969" s="425">
        <v>5.6224999999999996</v>
      </c>
      <c r="E969" s="425">
        <f t="shared" si="528"/>
        <v>89.96</v>
      </c>
      <c r="F969" s="426">
        <v>0.5</v>
      </c>
      <c r="G969" s="425">
        <f t="shared" si="518"/>
        <v>44.98</v>
      </c>
      <c r="H969" s="425">
        <f t="shared" si="523"/>
        <v>10.84</v>
      </c>
      <c r="I969" s="427">
        <f t="shared" si="524"/>
        <v>55.819999999999993</v>
      </c>
      <c r="J969" s="756"/>
      <c r="K969" s="425"/>
      <c r="L969" s="425"/>
      <c r="M969" s="425"/>
      <c r="N969" s="426"/>
      <c r="O969" s="425"/>
      <c r="P969" s="425"/>
      <c r="Q969" s="427"/>
    </row>
    <row r="970" spans="1:17" s="428" customFormat="1" ht="22.15" customHeight="1" x14ac:dyDescent="0.25">
      <c r="A970" s="424" t="s">
        <v>692</v>
      </c>
      <c r="B970" s="750"/>
      <c r="C970" s="289"/>
      <c r="D970" s="425"/>
      <c r="E970" s="425"/>
      <c r="F970" s="426"/>
      <c r="G970" s="425"/>
      <c r="H970" s="425"/>
      <c r="I970" s="427"/>
      <c r="J970" s="756">
        <v>8</v>
      </c>
      <c r="K970" s="425">
        <v>0.05</v>
      </c>
      <c r="L970" s="425">
        <v>5.0590000000000002</v>
      </c>
      <c r="M970" s="425">
        <f t="shared" si="529"/>
        <v>40.472000000000001</v>
      </c>
      <c r="N970" s="426">
        <v>1</v>
      </c>
      <c r="O970" s="425">
        <f t="shared" si="525"/>
        <v>40.47</v>
      </c>
      <c r="P970" s="425">
        <f t="shared" si="526"/>
        <v>9.75</v>
      </c>
      <c r="Q970" s="427">
        <f t="shared" si="527"/>
        <v>50.22</v>
      </c>
    </row>
    <row r="971" spans="1:17" s="428" customFormat="1" ht="22.15" customHeight="1" x14ac:dyDescent="0.25">
      <c r="A971" s="424" t="s">
        <v>692</v>
      </c>
      <c r="B971" s="750"/>
      <c r="C971" s="289"/>
      <c r="D971" s="425"/>
      <c r="E971" s="425"/>
      <c r="F971" s="426"/>
      <c r="G971" s="425"/>
      <c r="H971" s="425"/>
      <c r="I971" s="427"/>
      <c r="J971" s="756">
        <v>40</v>
      </c>
      <c r="K971" s="425">
        <f t="shared" ref="K971:K972" si="530">J971/159</f>
        <v>0.25157232704402516</v>
      </c>
      <c r="L971" s="425">
        <v>1148</v>
      </c>
      <c r="M971" s="425">
        <f>J971*L971/159</f>
        <v>288.80503144654091</v>
      </c>
      <c r="N971" s="426">
        <v>1</v>
      </c>
      <c r="O971" s="425">
        <f t="shared" si="525"/>
        <v>288.81</v>
      </c>
      <c r="P971" s="425">
        <f t="shared" si="526"/>
        <v>69.569999999999993</v>
      </c>
      <c r="Q971" s="427">
        <f t="shared" si="527"/>
        <v>358.38</v>
      </c>
    </row>
    <row r="972" spans="1:17" s="428" customFormat="1" ht="22.15" customHeight="1" x14ac:dyDescent="0.25">
      <c r="A972" s="424" t="s">
        <v>344</v>
      </c>
      <c r="B972" s="750"/>
      <c r="C972" s="289"/>
      <c r="D972" s="425"/>
      <c r="E972" s="425"/>
      <c r="F972" s="426"/>
      <c r="G972" s="425"/>
      <c r="H972" s="425"/>
      <c r="I972" s="427"/>
      <c r="J972" s="756">
        <v>31</v>
      </c>
      <c r="K972" s="425">
        <f t="shared" si="530"/>
        <v>0.19496855345911951</v>
      </c>
      <c r="L972" s="425">
        <v>1350</v>
      </c>
      <c r="M972" s="425">
        <f>J972*L972/159</f>
        <v>263.20754716981133</v>
      </c>
      <c r="N972" s="426">
        <v>1</v>
      </c>
      <c r="O972" s="425">
        <f t="shared" si="525"/>
        <v>263.20999999999998</v>
      </c>
      <c r="P972" s="425">
        <f t="shared" si="526"/>
        <v>63.41</v>
      </c>
      <c r="Q972" s="427">
        <f t="shared" si="527"/>
        <v>326.62</v>
      </c>
    </row>
    <row r="973" spans="1:17" s="428" customFormat="1" ht="22.15" customHeight="1" x14ac:dyDescent="0.25">
      <c r="A973" s="430" t="s">
        <v>10</v>
      </c>
      <c r="B973" s="751">
        <f>SUM(B974:B977)</f>
        <v>16</v>
      </c>
      <c r="C973" s="746">
        <f>SUM(C974:C977)</f>
        <v>0.1</v>
      </c>
      <c r="D973" s="421"/>
      <c r="E973" s="421">
        <f>SUM(E974:E977)</f>
        <v>60.324800000000003</v>
      </c>
      <c r="F973" s="432"/>
      <c r="G973" s="421">
        <f>SUM(G974:G977)</f>
        <v>30.16</v>
      </c>
      <c r="H973" s="421">
        <f>SUM(H974:H977)</f>
        <v>7.27</v>
      </c>
      <c r="I973" s="429">
        <f>SUM(I974:I977)</f>
        <v>37.43</v>
      </c>
      <c r="J973" s="757">
        <f>SUM(J974:J977)</f>
        <v>80</v>
      </c>
      <c r="K973" s="421">
        <f>SUM(K974:K977)</f>
        <v>0.5</v>
      </c>
      <c r="L973" s="421"/>
      <c r="M973" s="421">
        <f>SUM(M974:M977)</f>
        <v>301.62400000000002</v>
      </c>
      <c r="N973" s="432"/>
      <c r="O973" s="421">
        <f>SUM(O974:O977)</f>
        <v>301.61</v>
      </c>
      <c r="P973" s="421">
        <f>SUM(P974:P977)</f>
        <v>72.67</v>
      </c>
      <c r="Q973" s="429">
        <f>SUM(Q974:Q977)</f>
        <v>374.28</v>
      </c>
    </row>
    <row r="974" spans="1:17" s="428" customFormat="1" ht="22.15" customHeight="1" x14ac:dyDescent="0.25">
      <c r="A974" s="424" t="s">
        <v>193</v>
      </c>
      <c r="B974" s="750">
        <v>16</v>
      </c>
      <c r="C974" s="289">
        <v>0.1</v>
      </c>
      <c r="D974" s="425">
        <v>3.7703000000000002</v>
      </c>
      <c r="E974" s="425">
        <f>B974*D974</f>
        <v>60.324800000000003</v>
      </c>
      <c r="F974" s="426">
        <v>0.5</v>
      </c>
      <c r="G974" s="425">
        <f t="shared" si="518"/>
        <v>30.16</v>
      </c>
      <c r="H974" s="425">
        <f>ROUND(G974*0.2409,2)</f>
        <v>7.27</v>
      </c>
      <c r="I974" s="427">
        <f>G974+H974</f>
        <v>37.43</v>
      </c>
      <c r="J974" s="756">
        <v>8</v>
      </c>
      <c r="K974" s="425">
        <v>0.05</v>
      </c>
      <c r="L974" s="425">
        <v>3.7703000000000002</v>
      </c>
      <c r="M974" s="425">
        <f>J974*L974</f>
        <v>30.162400000000002</v>
      </c>
      <c r="N974" s="426">
        <v>1</v>
      </c>
      <c r="O974" s="425">
        <f t="shared" ref="O974:O977" si="531">ROUND(M974*N974,2)</f>
        <v>30.16</v>
      </c>
      <c r="P974" s="425">
        <f>ROUND(O974*0.2409,2)</f>
        <v>7.27</v>
      </c>
      <c r="Q974" s="427">
        <f>O974+P974</f>
        <v>37.43</v>
      </c>
    </row>
    <row r="975" spans="1:17" s="428" customFormat="1" ht="22.15" customHeight="1" x14ac:dyDescent="0.25">
      <c r="A975" s="424" t="s">
        <v>193</v>
      </c>
      <c r="B975" s="750"/>
      <c r="C975" s="289"/>
      <c r="D975" s="425"/>
      <c r="E975" s="425"/>
      <c r="F975" s="426"/>
      <c r="G975" s="425"/>
      <c r="H975" s="425"/>
      <c r="I975" s="427"/>
      <c r="J975" s="756">
        <v>8</v>
      </c>
      <c r="K975" s="425">
        <v>0.05</v>
      </c>
      <c r="L975" s="425">
        <v>3.7703000000000002</v>
      </c>
      <c r="M975" s="425">
        <f t="shared" ref="M975:M977" si="532">J975*L975</f>
        <v>30.162400000000002</v>
      </c>
      <c r="N975" s="426">
        <v>1</v>
      </c>
      <c r="O975" s="425">
        <f t="shared" si="531"/>
        <v>30.16</v>
      </c>
      <c r="P975" s="425">
        <f>ROUND(O975*0.2409,2)</f>
        <v>7.27</v>
      </c>
      <c r="Q975" s="427">
        <f>O975+P975</f>
        <v>37.43</v>
      </c>
    </row>
    <row r="976" spans="1:17" s="428" customFormat="1" ht="22.15" customHeight="1" x14ac:dyDescent="0.25">
      <c r="A976" s="424" t="s">
        <v>193</v>
      </c>
      <c r="B976" s="750"/>
      <c r="C976" s="289"/>
      <c r="D976" s="425"/>
      <c r="E976" s="425"/>
      <c r="F976" s="426"/>
      <c r="G976" s="425"/>
      <c r="H976" s="425"/>
      <c r="I976" s="427"/>
      <c r="J976" s="756">
        <v>16</v>
      </c>
      <c r="K976" s="425">
        <v>0.1</v>
      </c>
      <c r="L976" s="425">
        <v>3.7703000000000002</v>
      </c>
      <c r="M976" s="425">
        <f t="shared" si="532"/>
        <v>60.324800000000003</v>
      </c>
      <c r="N976" s="426">
        <v>1</v>
      </c>
      <c r="O976" s="425">
        <f t="shared" si="531"/>
        <v>60.32</v>
      </c>
      <c r="P976" s="425">
        <f>ROUND(O976*0.2409,2)</f>
        <v>14.53</v>
      </c>
      <c r="Q976" s="427">
        <f>O976+P976</f>
        <v>74.849999999999994</v>
      </c>
    </row>
    <row r="977" spans="1:17" s="428" customFormat="1" ht="22.15" customHeight="1" x14ac:dyDescent="0.25">
      <c r="A977" s="424" t="s">
        <v>193</v>
      </c>
      <c r="B977" s="750"/>
      <c r="C977" s="289"/>
      <c r="D977" s="425"/>
      <c r="E977" s="425"/>
      <c r="F977" s="426"/>
      <c r="G977" s="425"/>
      <c r="H977" s="425"/>
      <c r="I977" s="427"/>
      <c r="J977" s="756">
        <v>48</v>
      </c>
      <c r="K977" s="425">
        <v>0.3</v>
      </c>
      <c r="L977" s="425">
        <v>3.7703000000000002</v>
      </c>
      <c r="M977" s="425">
        <f t="shared" si="532"/>
        <v>180.9744</v>
      </c>
      <c r="N977" s="426">
        <v>1</v>
      </c>
      <c r="O977" s="425">
        <f t="shared" si="531"/>
        <v>180.97</v>
      </c>
      <c r="P977" s="425">
        <f>ROUND(O977*0.2409,2)</f>
        <v>43.6</v>
      </c>
      <c r="Q977" s="427">
        <f>O977+P977</f>
        <v>224.57</v>
      </c>
    </row>
    <row r="978" spans="1:17" s="428" customFormat="1" ht="22.15" customHeight="1" x14ac:dyDescent="0.25">
      <c r="A978" s="430" t="s">
        <v>8</v>
      </c>
      <c r="B978" s="751">
        <f>SUM(B979:B981)</f>
        <v>24</v>
      </c>
      <c r="C978" s="746">
        <f>SUM(C979:C981)</f>
        <v>0.15000000000000002</v>
      </c>
      <c r="D978" s="421"/>
      <c r="E978" s="421">
        <f>SUM(E979:E981)</f>
        <v>82.718400000000003</v>
      </c>
      <c r="F978" s="432"/>
      <c r="G978" s="421">
        <f>SUM(G979:G981)</f>
        <v>41.36</v>
      </c>
      <c r="H978" s="421">
        <f>SUM(H979:H981)</f>
        <v>9.9599999999999991</v>
      </c>
      <c r="I978" s="429">
        <f>SUM(I979:I981)</f>
        <v>51.32</v>
      </c>
      <c r="J978" s="757">
        <f>SUM(J979:J981)</f>
        <v>48</v>
      </c>
      <c r="K978" s="421">
        <f>SUM(K979:K981)</f>
        <v>0.3</v>
      </c>
      <c r="L978" s="421"/>
      <c r="M978" s="421">
        <f>SUM(M979:M981)</f>
        <v>165.43680000000001</v>
      </c>
      <c r="N978" s="432"/>
      <c r="O978" s="421">
        <f>SUM(O979:O981)</f>
        <v>165.44</v>
      </c>
      <c r="P978" s="421">
        <f>SUM(P979:P981)</f>
        <v>39.85</v>
      </c>
      <c r="Q978" s="429">
        <f>SUM(Q979:Q981)</f>
        <v>205.29</v>
      </c>
    </row>
    <row r="979" spans="1:17" s="428" customFormat="1" ht="22.15" customHeight="1" x14ac:dyDescent="0.25">
      <c r="A979" s="424" t="s">
        <v>1264</v>
      </c>
      <c r="B979" s="750">
        <v>8</v>
      </c>
      <c r="C979" s="289">
        <v>0.05</v>
      </c>
      <c r="D979" s="425">
        <v>3.4466000000000001</v>
      </c>
      <c r="E979" s="425">
        <f>B979*D979</f>
        <v>27.572800000000001</v>
      </c>
      <c r="F979" s="426">
        <v>0.5</v>
      </c>
      <c r="G979" s="425">
        <f t="shared" si="518"/>
        <v>13.79</v>
      </c>
      <c r="H979" s="425">
        <f>ROUND(G979*0.2409,2)</f>
        <v>3.32</v>
      </c>
      <c r="I979" s="427">
        <f>G979+H979</f>
        <v>17.11</v>
      </c>
      <c r="J979" s="756"/>
      <c r="K979" s="425"/>
      <c r="L979" s="425"/>
      <c r="M979" s="425"/>
      <c r="N979" s="426"/>
      <c r="O979" s="425"/>
      <c r="P979" s="425"/>
      <c r="Q979" s="427"/>
    </row>
    <row r="980" spans="1:17" s="428" customFormat="1" ht="22.15" customHeight="1" x14ac:dyDescent="0.25">
      <c r="A980" s="424" t="s">
        <v>1264</v>
      </c>
      <c r="B980" s="750">
        <v>16</v>
      </c>
      <c r="C980" s="289">
        <v>0.1</v>
      </c>
      <c r="D980" s="425">
        <v>3.4466000000000001</v>
      </c>
      <c r="E980" s="425">
        <f t="shared" ref="E980" si="533">B980*D980</f>
        <v>55.145600000000002</v>
      </c>
      <c r="F980" s="426">
        <v>0.5</v>
      </c>
      <c r="G980" s="425">
        <f t="shared" si="518"/>
        <v>27.57</v>
      </c>
      <c r="H980" s="425">
        <f>ROUND(G980*0.2409,2)</f>
        <v>6.64</v>
      </c>
      <c r="I980" s="427">
        <f>G980+H980</f>
        <v>34.21</v>
      </c>
      <c r="J980" s="756"/>
      <c r="K980" s="425"/>
      <c r="L980" s="425"/>
      <c r="M980" s="425"/>
      <c r="N980" s="426"/>
      <c r="O980" s="425"/>
      <c r="P980" s="425"/>
      <c r="Q980" s="427"/>
    </row>
    <row r="981" spans="1:17" s="428" customFormat="1" ht="22.15" customHeight="1" x14ac:dyDescent="0.25">
      <c r="A981" s="424" t="s">
        <v>1264</v>
      </c>
      <c r="B981" s="750"/>
      <c r="C981" s="289"/>
      <c r="D981" s="425"/>
      <c r="E981" s="425"/>
      <c r="F981" s="426"/>
      <c r="G981" s="425"/>
      <c r="H981" s="425"/>
      <c r="I981" s="427"/>
      <c r="J981" s="756">
        <v>48</v>
      </c>
      <c r="K981" s="425">
        <v>0.3</v>
      </c>
      <c r="L981" s="425">
        <v>3.4466000000000001</v>
      </c>
      <c r="M981" s="425">
        <f t="shared" ref="M981" si="534">J981*L981</f>
        <v>165.43680000000001</v>
      </c>
      <c r="N981" s="426">
        <v>1</v>
      </c>
      <c r="O981" s="425">
        <f t="shared" ref="O981" si="535">ROUND(M981*N981,2)</f>
        <v>165.44</v>
      </c>
      <c r="P981" s="425">
        <f>ROUND(O981*0.2409,2)</f>
        <v>39.85</v>
      </c>
      <c r="Q981" s="427">
        <f>O981+P981</f>
        <v>205.29</v>
      </c>
    </row>
    <row r="982" spans="1:17" s="428" customFormat="1" ht="22.15" customHeight="1" x14ac:dyDescent="0.25">
      <c r="A982" s="416" t="s">
        <v>1307</v>
      </c>
      <c r="B982" s="748">
        <f>B983+B990+B1000</f>
        <v>558</v>
      </c>
      <c r="C982" s="744">
        <f>C983+C990+C1000</f>
        <v>3.4999999999999996</v>
      </c>
      <c r="D982" s="417"/>
      <c r="E982" s="417">
        <f>E983+E990+E1000</f>
        <v>3121.9949999999999</v>
      </c>
      <c r="F982" s="431"/>
      <c r="G982" s="417">
        <f>G983+G990+G1000</f>
        <v>1561.02</v>
      </c>
      <c r="H982" s="417">
        <f>H983+H990+H1000</f>
        <v>376.05</v>
      </c>
      <c r="I982" s="418">
        <f>I983+I990+I1000</f>
        <v>1937.0700000000002</v>
      </c>
      <c r="J982" s="754">
        <f>J983+J990+J1000</f>
        <v>1580</v>
      </c>
      <c r="K982" s="417">
        <f>K983+K990+K1000</f>
        <v>9.89</v>
      </c>
      <c r="L982" s="417"/>
      <c r="M982" s="417">
        <f>M983+M990+M1000</f>
        <v>9069.3819999999996</v>
      </c>
      <c r="N982" s="431"/>
      <c r="O982" s="417">
        <f>O983+O990+O1000</f>
        <v>9069.39</v>
      </c>
      <c r="P982" s="417">
        <f>P983+P990+P1000</f>
        <v>2184.84</v>
      </c>
      <c r="Q982" s="418">
        <f>Q983+Q990+Q1000</f>
        <v>11254.23</v>
      </c>
    </row>
    <row r="983" spans="1:17" s="428" customFormat="1" ht="22.15" customHeight="1" x14ac:dyDescent="0.25">
      <c r="A983" s="430" t="s">
        <v>11</v>
      </c>
      <c r="B983" s="751">
        <f>SUM(B984:B989)</f>
        <v>184</v>
      </c>
      <c r="C983" s="746">
        <f>SUM(C984:C989)</f>
        <v>1.1499999999999999</v>
      </c>
      <c r="D983" s="421"/>
      <c r="E983" s="421">
        <f>SUM(E984:E989)</f>
        <v>1389.1943999999999</v>
      </c>
      <c r="F983" s="432"/>
      <c r="G983" s="421">
        <f>SUM(G984:G989)</f>
        <v>694.59999999999991</v>
      </c>
      <c r="H983" s="421">
        <f>SUM(H984:H989)</f>
        <v>167.33</v>
      </c>
      <c r="I983" s="429">
        <f>SUM(I984:I989)</f>
        <v>861.93</v>
      </c>
      <c r="J983" s="757">
        <f>SUM(J984:J989)</f>
        <v>528</v>
      </c>
      <c r="K983" s="421">
        <f>SUM(K984:K989)</f>
        <v>3.3000000000000003</v>
      </c>
      <c r="L983" s="421"/>
      <c r="M983" s="421">
        <f>SUM(M984:M989)</f>
        <v>4014.0864000000001</v>
      </c>
      <c r="N983" s="432"/>
      <c r="O983" s="421">
        <f>SUM(O984:O989)</f>
        <v>4014.09</v>
      </c>
      <c r="P983" s="421">
        <f>SUM(P984:P989)</f>
        <v>967.00000000000011</v>
      </c>
      <c r="Q983" s="429">
        <f>SUM(Q984:Q989)</f>
        <v>4981.09</v>
      </c>
    </row>
    <row r="984" spans="1:17" s="428" customFormat="1" ht="22.15" customHeight="1" x14ac:dyDescent="0.25">
      <c r="A984" s="424" t="s">
        <v>198</v>
      </c>
      <c r="B984" s="750">
        <v>24</v>
      </c>
      <c r="C984" s="289">
        <v>0.15</v>
      </c>
      <c r="D984" s="425">
        <v>7.0130999999999997</v>
      </c>
      <c r="E984" s="425">
        <f>B984*D984</f>
        <v>168.31439999999998</v>
      </c>
      <c r="F984" s="426">
        <v>0.5</v>
      </c>
      <c r="G984" s="425">
        <f t="shared" ref="G984:G1007" si="536">ROUND(E984*F984,2)</f>
        <v>84.16</v>
      </c>
      <c r="H984" s="425">
        <f t="shared" ref="H984:H989" si="537">ROUND(G984*0.2409,2)</f>
        <v>20.27</v>
      </c>
      <c r="I984" s="427">
        <f t="shared" ref="I984:I989" si="538">G984+H984</f>
        <v>104.42999999999999</v>
      </c>
      <c r="J984" s="756">
        <v>24</v>
      </c>
      <c r="K984" s="425">
        <v>0.15</v>
      </c>
      <c r="L984" s="425">
        <v>7.0130999999999997</v>
      </c>
      <c r="M984" s="425">
        <f>J984*L984</f>
        <v>168.31439999999998</v>
      </c>
      <c r="N984" s="426">
        <v>1</v>
      </c>
      <c r="O984" s="425">
        <f t="shared" ref="O984:O989" si="539">ROUND(M984*N984,2)</f>
        <v>168.31</v>
      </c>
      <c r="P984" s="425">
        <f t="shared" ref="P984:P989" si="540">ROUND(O984*0.2409,2)</f>
        <v>40.549999999999997</v>
      </c>
      <c r="Q984" s="427">
        <f t="shared" ref="Q984:Q989" si="541">O984+P984</f>
        <v>208.86</v>
      </c>
    </row>
    <row r="985" spans="1:17" s="428" customFormat="1" ht="22.15" customHeight="1" x14ac:dyDescent="0.25">
      <c r="A985" s="424" t="s">
        <v>1308</v>
      </c>
      <c r="B985" s="750">
        <v>48</v>
      </c>
      <c r="C985" s="289">
        <v>0.3</v>
      </c>
      <c r="D985" s="425">
        <v>7.6304999999999996</v>
      </c>
      <c r="E985" s="425">
        <f t="shared" ref="E985:E989" si="542">B985*D985</f>
        <v>366.26400000000001</v>
      </c>
      <c r="F985" s="426">
        <v>0.5</v>
      </c>
      <c r="G985" s="425">
        <f t="shared" si="536"/>
        <v>183.13</v>
      </c>
      <c r="H985" s="425">
        <f t="shared" si="537"/>
        <v>44.12</v>
      </c>
      <c r="I985" s="427">
        <f t="shared" si="538"/>
        <v>227.25</v>
      </c>
      <c r="J985" s="756">
        <v>96</v>
      </c>
      <c r="K985" s="425">
        <v>0.6</v>
      </c>
      <c r="L985" s="425">
        <v>7.6304999999999996</v>
      </c>
      <c r="M985" s="425">
        <f t="shared" ref="M985:M989" si="543">J985*L985</f>
        <v>732.52800000000002</v>
      </c>
      <c r="N985" s="426">
        <v>1</v>
      </c>
      <c r="O985" s="425">
        <f t="shared" si="539"/>
        <v>732.53</v>
      </c>
      <c r="P985" s="425">
        <f t="shared" si="540"/>
        <v>176.47</v>
      </c>
      <c r="Q985" s="427">
        <f t="shared" si="541"/>
        <v>909</v>
      </c>
    </row>
    <row r="986" spans="1:17" s="428" customFormat="1" ht="22.15" customHeight="1" x14ac:dyDescent="0.25">
      <c r="A986" s="424" t="s">
        <v>1308</v>
      </c>
      <c r="B986" s="750">
        <v>24</v>
      </c>
      <c r="C986" s="289">
        <v>0.15</v>
      </c>
      <c r="D986" s="425">
        <v>7.6304999999999996</v>
      </c>
      <c r="E986" s="425">
        <f t="shared" si="542"/>
        <v>183.13200000000001</v>
      </c>
      <c r="F986" s="426">
        <v>0.5</v>
      </c>
      <c r="G986" s="425">
        <f t="shared" si="536"/>
        <v>91.57</v>
      </c>
      <c r="H986" s="425">
        <f t="shared" si="537"/>
        <v>22.06</v>
      </c>
      <c r="I986" s="427">
        <f t="shared" si="538"/>
        <v>113.63</v>
      </c>
      <c r="J986" s="756">
        <v>120</v>
      </c>
      <c r="K986" s="425">
        <v>0.75</v>
      </c>
      <c r="L986" s="425">
        <v>7.6304999999999996</v>
      </c>
      <c r="M986" s="425">
        <f t="shared" si="543"/>
        <v>915.66</v>
      </c>
      <c r="N986" s="426">
        <v>1</v>
      </c>
      <c r="O986" s="425">
        <f t="shared" si="539"/>
        <v>915.66</v>
      </c>
      <c r="P986" s="425">
        <f t="shared" si="540"/>
        <v>220.58</v>
      </c>
      <c r="Q986" s="427">
        <f t="shared" si="541"/>
        <v>1136.24</v>
      </c>
    </row>
    <row r="987" spans="1:17" s="428" customFormat="1" ht="22.15" customHeight="1" x14ac:dyDescent="0.25">
      <c r="A987" s="424" t="s">
        <v>1308</v>
      </c>
      <c r="B987" s="750">
        <v>16</v>
      </c>
      <c r="C987" s="289">
        <v>0.1</v>
      </c>
      <c r="D987" s="425">
        <v>7.6304999999999996</v>
      </c>
      <c r="E987" s="425">
        <f t="shared" si="542"/>
        <v>122.08799999999999</v>
      </c>
      <c r="F987" s="426">
        <v>0.5</v>
      </c>
      <c r="G987" s="425">
        <f t="shared" si="536"/>
        <v>61.04</v>
      </c>
      <c r="H987" s="425">
        <f t="shared" si="537"/>
        <v>14.7</v>
      </c>
      <c r="I987" s="427">
        <f t="shared" si="538"/>
        <v>75.739999999999995</v>
      </c>
      <c r="J987" s="756">
        <v>80</v>
      </c>
      <c r="K987" s="425">
        <v>0.5</v>
      </c>
      <c r="L987" s="425">
        <v>7.6304999999999996</v>
      </c>
      <c r="M987" s="425">
        <f t="shared" si="543"/>
        <v>610.43999999999994</v>
      </c>
      <c r="N987" s="426">
        <v>1</v>
      </c>
      <c r="O987" s="425">
        <f t="shared" si="539"/>
        <v>610.44000000000005</v>
      </c>
      <c r="P987" s="425">
        <f t="shared" si="540"/>
        <v>147.05000000000001</v>
      </c>
      <c r="Q987" s="427">
        <f t="shared" si="541"/>
        <v>757.49</v>
      </c>
    </row>
    <row r="988" spans="1:17" s="428" customFormat="1" ht="22.15" customHeight="1" x14ac:dyDescent="0.25">
      <c r="A988" s="424" t="s">
        <v>1308</v>
      </c>
      <c r="B988" s="750">
        <v>24</v>
      </c>
      <c r="C988" s="289">
        <v>0.15</v>
      </c>
      <c r="D988" s="425">
        <v>7.6304999999999996</v>
      </c>
      <c r="E988" s="425">
        <f t="shared" si="542"/>
        <v>183.13200000000001</v>
      </c>
      <c r="F988" s="426">
        <v>0.5</v>
      </c>
      <c r="G988" s="425">
        <f t="shared" si="536"/>
        <v>91.57</v>
      </c>
      <c r="H988" s="425">
        <f t="shared" si="537"/>
        <v>22.06</v>
      </c>
      <c r="I988" s="427">
        <f t="shared" si="538"/>
        <v>113.63</v>
      </c>
      <c r="J988" s="756">
        <v>112</v>
      </c>
      <c r="K988" s="425">
        <v>0.7</v>
      </c>
      <c r="L988" s="425">
        <v>7.6304999999999996</v>
      </c>
      <c r="M988" s="425">
        <f t="shared" si="543"/>
        <v>854.61599999999999</v>
      </c>
      <c r="N988" s="426">
        <v>1</v>
      </c>
      <c r="O988" s="425">
        <f t="shared" si="539"/>
        <v>854.62</v>
      </c>
      <c r="P988" s="425">
        <f t="shared" si="540"/>
        <v>205.88</v>
      </c>
      <c r="Q988" s="427">
        <f t="shared" si="541"/>
        <v>1060.5</v>
      </c>
    </row>
    <row r="989" spans="1:17" s="428" customFormat="1" ht="22.15" customHeight="1" x14ac:dyDescent="0.25">
      <c r="A989" s="424" t="s">
        <v>1308</v>
      </c>
      <c r="B989" s="750">
        <v>48</v>
      </c>
      <c r="C989" s="289">
        <v>0.3</v>
      </c>
      <c r="D989" s="425">
        <v>7.6304999999999996</v>
      </c>
      <c r="E989" s="425">
        <f t="shared" si="542"/>
        <v>366.26400000000001</v>
      </c>
      <c r="F989" s="426">
        <v>0.5</v>
      </c>
      <c r="G989" s="425">
        <f t="shared" si="536"/>
        <v>183.13</v>
      </c>
      <c r="H989" s="425">
        <f t="shared" si="537"/>
        <v>44.12</v>
      </c>
      <c r="I989" s="427">
        <f t="shared" si="538"/>
        <v>227.25</v>
      </c>
      <c r="J989" s="756">
        <v>96</v>
      </c>
      <c r="K989" s="425">
        <v>0.6</v>
      </c>
      <c r="L989" s="425">
        <v>7.6304999999999996</v>
      </c>
      <c r="M989" s="425">
        <f t="shared" si="543"/>
        <v>732.52800000000002</v>
      </c>
      <c r="N989" s="426">
        <v>1</v>
      </c>
      <c r="O989" s="425">
        <f t="shared" si="539"/>
        <v>732.53</v>
      </c>
      <c r="P989" s="425">
        <f t="shared" si="540"/>
        <v>176.47</v>
      </c>
      <c r="Q989" s="427">
        <f t="shared" si="541"/>
        <v>909</v>
      </c>
    </row>
    <row r="990" spans="1:17" s="428" customFormat="1" ht="22.15" customHeight="1" x14ac:dyDescent="0.25">
      <c r="A990" s="430" t="s">
        <v>9</v>
      </c>
      <c r="B990" s="751">
        <f>SUM(B991:B999)</f>
        <v>136</v>
      </c>
      <c r="C990" s="746">
        <f>SUM(C991:C999)</f>
        <v>0.84999999999999987</v>
      </c>
      <c r="D990" s="421"/>
      <c r="E990" s="421">
        <f>SUM(E991:E999)</f>
        <v>756.70080000000007</v>
      </c>
      <c r="F990" s="432"/>
      <c r="G990" s="421">
        <f>SUM(G991:G999)</f>
        <v>378.36</v>
      </c>
      <c r="H990" s="421">
        <f>SUM(H991:H999)</f>
        <v>91.15</v>
      </c>
      <c r="I990" s="429">
        <f>SUM(I991:I999)</f>
        <v>469.51</v>
      </c>
      <c r="J990" s="757">
        <f>SUM(J991:J999)</f>
        <v>488</v>
      </c>
      <c r="K990" s="421">
        <f>SUM(K991:K999)</f>
        <v>3.06</v>
      </c>
      <c r="L990" s="421"/>
      <c r="M990" s="421">
        <f>SUM(M991:M999)</f>
        <v>2785.9384</v>
      </c>
      <c r="N990" s="432"/>
      <c r="O990" s="421">
        <f>SUM(O991:O999)</f>
        <v>2785.9399999999996</v>
      </c>
      <c r="P990" s="421">
        <f>SUM(P991:P999)</f>
        <v>671.14</v>
      </c>
      <c r="Q990" s="429">
        <f>SUM(Q991:Q999)</f>
        <v>3457.08</v>
      </c>
    </row>
    <row r="991" spans="1:17" s="428" customFormat="1" ht="22.15" customHeight="1" x14ac:dyDescent="0.25">
      <c r="A991" s="424" t="s">
        <v>692</v>
      </c>
      <c r="B991" s="750">
        <v>24</v>
      </c>
      <c r="C991" s="289">
        <v>0.15</v>
      </c>
      <c r="D991" s="425">
        <v>5.2988</v>
      </c>
      <c r="E991" s="425">
        <f>B991*D991</f>
        <v>127.1712</v>
      </c>
      <c r="F991" s="426">
        <v>0.5</v>
      </c>
      <c r="G991" s="425">
        <f t="shared" si="536"/>
        <v>63.59</v>
      </c>
      <c r="H991" s="425">
        <f t="shared" ref="H991:H998" si="544">ROUND(G991*0.2409,2)</f>
        <v>15.32</v>
      </c>
      <c r="I991" s="427">
        <f t="shared" ref="I991:I998" si="545">G991+H991</f>
        <v>78.91</v>
      </c>
      <c r="J991" s="756">
        <v>32</v>
      </c>
      <c r="K991" s="425">
        <v>0.2</v>
      </c>
      <c r="L991" s="425">
        <v>5.2988</v>
      </c>
      <c r="M991" s="425">
        <f>J991*L991</f>
        <v>169.5616</v>
      </c>
      <c r="N991" s="426">
        <v>1</v>
      </c>
      <c r="O991" s="425">
        <f t="shared" ref="O991:O999" si="546">ROUND(M991*N991,2)</f>
        <v>169.56</v>
      </c>
      <c r="P991" s="425">
        <f t="shared" ref="P991:P999" si="547">ROUND(O991*0.2409,2)</f>
        <v>40.85</v>
      </c>
      <c r="Q991" s="427">
        <f t="shared" ref="Q991:Q999" si="548">O991+P991</f>
        <v>210.41</v>
      </c>
    </row>
    <row r="992" spans="1:17" s="428" customFormat="1" ht="22.15" customHeight="1" x14ac:dyDescent="0.25">
      <c r="A992" s="424" t="s">
        <v>692</v>
      </c>
      <c r="B992" s="750"/>
      <c r="C992" s="289"/>
      <c r="D992" s="425"/>
      <c r="E992" s="425"/>
      <c r="F992" s="426"/>
      <c r="G992" s="425"/>
      <c r="H992" s="425"/>
      <c r="I992" s="427"/>
      <c r="J992" s="756">
        <v>48</v>
      </c>
      <c r="K992" s="425">
        <v>0.3</v>
      </c>
      <c r="L992" s="425">
        <v>5.2988</v>
      </c>
      <c r="M992" s="425">
        <f t="shared" ref="M992:M999" si="549">J992*L992</f>
        <v>254.3424</v>
      </c>
      <c r="N992" s="426">
        <v>1</v>
      </c>
      <c r="O992" s="425">
        <f t="shared" si="546"/>
        <v>254.34</v>
      </c>
      <c r="P992" s="425">
        <f t="shared" si="547"/>
        <v>61.27</v>
      </c>
      <c r="Q992" s="427">
        <f t="shared" si="548"/>
        <v>315.61</v>
      </c>
    </row>
    <row r="993" spans="1:17" s="428" customFormat="1" ht="22.15" customHeight="1" x14ac:dyDescent="0.25">
      <c r="A993" s="424" t="s">
        <v>692</v>
      </c>
      <c r="B993" s="750">
        <v>48</v>
      </c>
      <c r="C993" s="289">
        <v>0.3</v>
      </c>
      <c r="D993" s="425">
        <v>5.2988</v>
      </c>
      <c r="E993" s="425">
        <f t="shared" ref="E993:E998" si="550">B993*D993</f>
        <v>254.3424</v>
      </c>
      <c r="F993" s="426">
        <v>0.5</v>
      </c>
      <c r="G993" s="425">
        <f t="shared" si="536"/>
        <v>127.17</v>
      </c>
      <c r="H993" s="425">
        <f t="shared" si="544"/>
        <v>30.64</v>
      </c>
      <c r="I993" s="427">
        <f t="shared" si="545"/>
        <v>157.81</v>
      </c>
      <c r="J993" s="756">
        <v>72</v>
      </c>
      <c r="K993" s="425">
        <v>0.45</v>
      </c>
      <c r="L993" s="425">
        <v>5.2988</v>
      </c>
      <c r="M993" s="425">
        <f t="shared" si="549"/>
        <v>381.5136</v>
      </c>
      <c r="N993" s="426">
        <v>1</v>
      </c>
      <c r="O993" s="425">
        <f t="shared" si="546"/>
        <v>381.51</v>
      </c>
      <c r="P993" s="425">
        <f t="shared" si="547"/>
        <v>91.91</v>
      </c>
      <c r="Q993" s="427">
        <f t="shared" si="548"/>
        <v>473.41999999999996</v>
      </c>
    </row>
    <row r="994" spans="1:17" s="428" customFormat="1" ht="22.15" customHeight="1" x14ac:dyDescent="0.25">
      <c r="A994" s="424" t="s">
        <v>1309</v>
      </c>
      <c r="B994" s="750"/>
      <c r="C994" s="289"/>
      <c r="D994" s="425"/>
      <c r="E994" s="425"/>
      <c r="F994" s="426"/>
      <c r="G994" s="425"/>
      <c r="H994" s="425"/>
      <c r="I994" s="427"/>
      <c r="J994" s="756">
        <v>48</v>
      </c>
      <c r="K994" s="425">
        <v>0.3</v>
      </c>
      <c r="L994" s="425">
        <v>5.8623000000000003</v>
      </c>
      <c r="M994" s="425">
        <f t="shared" si="549"/>
        <v>281.3904</v>
      </c>
      <c r="N994" s="426">
        <v>1</v>
      </c>
      <c r="O994" s="425">
        <f t="shared" si="546"/>
        <v>281.39</v>
      </c>
      <c r="P994" s="425">
        <f t="shared" si="547"/>
        <v>67.790000000000006</v>
      </c>
      <c r="Q994" s="427">
        <f t="shared" si="548"/>
        <v>349.18</v>
      </c>
    </row>
    <row r="995" spans="1:17" s="428" customFormat="1" ht="22.15" customHeight="1" x14ac:dyDescent="0.25">
      <c r="A995" s="424" t="s">
        <v>692</v>
      </c>
      <c r="B995" s="750">
        <v>16</v>
      </c>
      <c r="C995" s="289">
        <v>0.1</v>
      </c>
      <c r="D995" s="425">
        <v>5.8623000000000003</v>
      </c>
      <c r="E995" s="425">
        <f t="shared" si="550"/>
        <v>93.796800000000005</v>
      </c>
      <c r="F995" s="426">
        <v>0.5</v>
      </c>
      <c r="G995" s="425">
        <f t="shared" si="536"/>
        <v>46.9</v>
      </c>
      <c r="H995" s="425">
        <f t="shared" si="544"/>
        <v>11.3</v>
      </c>
      <c r="I995" s="427">
        <f t="shared" si="545"/>
        <v>58.2</v>
      </c>
      <c r="J995" s="756">
        <v>80</v>
      </c>
      <c r="K995" s="425">
        <v>0.5</v>
      </c>
      <c r="L995" s="425">
        <v>5.8623000000000003</v>
      </c>
      <c r="M995" s="425">
        <f t="shared" si="549"/>
        <v>468.98400000000004</v>
      </c>
      <c r="N995" s="426">
        <v>1</v>
      </c>
      <c r="O995" s="425">
        <f t="shared" si="546"/>
        <v>468.98</v>
      </c>
      <c r="P995" s="425">
        <f t="shared" si="547"/>
        <v>112.98</v>
      </c>
      <c r="Q995" s="427">
        <f t="shared" si="548"/>
        <v>581.96</v>
      </c>
    </row>
    <row r="996" spans="1:17" s="428" customFormat="1" ht="22.15" customHeight="1" x14ac:dyDescent="0.25">
      <c r="A996" s="424" t="s">
        <v>692</v>
      </c>
      <c r="B996" s="750"/>
      <c r="C996" s="289"/>
      <c r="D996" s="425"/>
      <c r="E996" s="425"/>
      <c r="F996" s="426"/>
      <c r="G996" s="425"/>
      <c r="H996" s="425"/>
      <c r="I996" s="427"/>
      <c r="J996" s="756">
        <v>24</v>
      </c>
      <c r="K996" s="425">
        <v>0.15</v>
      </c>
      <c r="L996" s="425">
        <v>5.8623000000000003</v>
      </c>
      <c r="M996" s="425">
        <f t="shared" si="549"/>
        <v>140.6952</v>
      </c>
      <c r="N996" s="426">
        <v>1</v>
      </c>
      <c r="O996" s="425">
        <f t="shared" si="546"/>
        <v>140.69999999999999</v>
      </c>
      <c r="P996" s="425">
        <f t="shared" si="547"/>
        <v>33.89</v>
      </c>
      <c r="Q996" s="427">
        <f t="shared" si="548"/>
        <v>174.58999999999997</v>
      </c>
    </row>
    <row r="997" spans="1:17" s="428" customFormat="1" ht="22.15" customHeight="1" x14ac:dyDescent="0.25">
      <c r="A997" s="424" t="s">
        <v>692</v>
      </c>
      <c r="B997" s="750"/>
      <c r="C997" s="289"/>
      <c r="D997" s="425"/>
      <c r="E997" s="425"/>
      <c r="F997" s="426"/>
      <c r="G997" s="425"/>
      <c r="H997" s="425"/>
      <c r="I997" s="427"/>
      <c r="J997" s="756">
        <v>52</v>
      </c>
      <c r="K997" s="425">
        <v>0.33</v>
      </c>
      <c r="L997" s="425">
        <v>5.8623000000000003</v>
      </c>
      <c r="M997" s="425">
        <f t="shared" si="549"/>
        <v>304.83960000000002</v>
      </c>
      <c r="N997" s="426">
        <v>1</v>
      </c>
      <c r="O997" s="425">
        <f t="shared" si="546"/>
        <v>304.83999999999997</v>
      </c>
      <c r="P997" s="425">
        <f t="shared" si="547"/>
        <v>73.44</v>
      </c>
      <c r="Q997" s="427">
        <f t="shared" si="548"/>
        <v>378.28</v>
      </c>
    </row>
    <row r="998" spans="1:17" s="428" customFormat="1" ht="22.15" customHeight="1" x14ac:dyDescent="0.25">
      <c r="A998" s="424" t="s">
        <v>1309</v>
      </c>
      <c r="B998" s="750">
        <v>48</v>
      </c>
      <c r="C998" s="289">
        <v>0.3</v>
      </c>
      <c r="D998" s="425">
        <v>5.8623000000000003</v>
      </c>
      <c r="E998" s="425">
        <f t="shared" si="550"/>
        <v>281.3904</v>
      </c>
      <c r="F998" s="426">
        <v>0.5</v>
      </c>
      <c r="G998" s="425">
        <f t="shared" si="536"/>
        <v>140.69999999999999</v>
      </c>
      <c r="H998" s="425">
        <f t="shared" si="544"/>
        <v>33.89</v>
      </c>
      <c r="I998" s="427">
        <f t="shared" si="545"/>
        <v>174.58999999999997</v>
      </c>
      <c r="J998" s="756">
        <v>72</v>
      </c>
      <c r="K998" s="425">
        <v>0.45</v>
      </c>
      <c r="L998" s="425">
        <v>5.8623000000000003</v>
      </c>
      <c r="M998" s="425">
        <f t="shared" si="549"/>
        <v>422.0856</v>
      </c>
      <c r="N998" s="426">
        <v>1</v>
      </c>
      <c r="O998" s="425">
        <f t="shared" si="546"/>
        <v>422.09</v>
      </c>
      <c r="P998" s="425">
        <f t="shared" si="547"/>
        <v>101.68</v>
      </c>
      <c r="Q998" s="427">
        <f t="shared" si="548"/>
        <v>523.77</v>
      </c>
    </row>
    <row r="999" spans="1:17" s="428" customFormat="1" ht="22.15" customHeight="1" x14ac:dyDescent="0.25">
      <c r="A999" s="424" t="s">
        <v>1249</v>
      </c>
      <c r="B999" s="750"/>
      <c r="C999" s="289"/>
      <c r="D999" s="425"/>
      <c r="E999" s="425"/>
      <c r="F999" s="426"/>
      <c r="G999" s="425"/>
      <c r="H999" s="425"/>
      <c r="I999" s="427"/>
      <c r="J999" s="756">
        <v>60</v>
      </c>
      <c r="K999" s="425">
        <v>0.38</v>
      </c>
      <c r="L999" s="425">
        <v>6.0420999999999996</v>
      </c>
      <c r="M999" s="425">
        <f t="shared" si="549"/>
        <v>362.52599999999995</v>
      </c>
      <c r="N999" s="426">
        <v>1</v>
      </c>
      <c r="O999" s="425">
        <f t="shared" si="546"/>
        <v>362.53</v>
      </c>
      <c r="P999" s="425">
        <f t="shared" si="547"/>
        <v>87.33</v>
      </c>
      <c r="Q999" s="427">
        <f t="shared" si="548"/>
        <v>449.85999999999996</v>
      </c>
    </row>
    <row r="1000" spans="1:17" s="428" customFormat="1" ht="22.15" customHeight="1" x14ac:dyDescent="0.25">
      <c r="A1000" s="430" t="s">
        <v>8</v>
      </c>
      <c r="B1000" s="751">
        <f>SUM(B1001:B1007)</f>
        <v>238</v>
      </c>
      <c r="C1000" s="746">
        <f>SUM(C1001:C1007)</f>
        <v>1.4999999999999998</v>
      </c>
      <c r="D1000" s="421"/>
      <c r="E1000" s="421">
        <f>SUM(E1001:E1007)</f>
        <v>976.09980000000007</v>
      </c>
      <c r="F1000" s="432"/>
      <c r="G1000" s="421">
        <f>SUM(G1001:G1007)</f>
        <v>488.06</v>
      </c>
      <c r="H1000" s="421">
        <f>SUM(H1001:H1007)</f>
        <v>117.57000000000001</v>
      </c>
      <c r="I1000" s="429">
        <f>SUM(I1001:I1007)</f>
        <v>605.63</v>
      </c>
      <c r="J1000" s="757">
        <f>SUM(J1001:J1007)</f>
        <v>564</v>
      </c>
      <c r="K1000" s="421">
        <f>SUM(K1001:K1007)</f>
        <v>3.53</v>
      </c>
      <c r="L1000" s="421"/>
      <c r="M1000" s="421">
        <f>SUM(M1001:M1007)</f>
        <v>2269.3571999999995</v>
      </c>
      <c r="N1000" s="432"/>
      <c r="O1000" s="421">
        <f>SUM(O1001:O1007)</f>
        <v>2269.3599999999997</v>
      </c>
      <c r="P1000" s="421">
        <f>SUM(P1001:P1007)</f>
        <v>546.69999999999993</v>
      </c>
      <c r="Q1000" s="429">
        <f>SUM(Q1001:Q1007)</f>
        <v>2816.0600000000004</v>
      </c>
    </row>
    <row r="1001" spans="1:17" s="428" customFormat="1" ht="22.15" customHeight="1" x14ac:dyDescent="0.25">
      <c r="A1001" s="424" t="s">
        <v>1310</v>
      </c>
      <c r="B1001" s="750">
        <v>24</v>
      </c>
      <c r="C1001" s="289">
        <v>0.15</v>
      </c>
      <c r="D1001" s="425">
        <v>3.9441000000000002</v>
      </c>
      <c r="E1001" s="425">
        <f>B1001*D1001</f>
        <v>94.6584</v>
      </c>
      <c r="F1001" s="426">
        <v>0.5</v>
      </c>
      <c r="G1001" s="425">
        <f t="shared" si="536"/>
        <v>47.33</v>
      </c>
      <c r="H1001" s="425">
        <f t="shared" ref="H1001:H1007" si="551">ROUND(G1001*0.2409,2)</f>
        <v>11.4</v>
      </c>
      <c r="I1001" s="427">
        <f t="shared" ref="I1001:I1007" si="552">G1001+H1001</f>
        <v>58.73</v>
      </c>
      <c r="J1001" s="756">
        <v>48</v>
      </c>
      <c r="K1001" s="425">
        <v>0.3</v>
      </c>
      <c r="L1001" s="425">
        <v>3.9441000000000002</v>
      </c>
      <c r="M1001" s="425">
        <f>J1001*L1001</f>
        <v>189.3168</v>
      </c>
      <c r="N1001" s="426">
        <v>1</v>
      </c>
      <c r="O1001" s="425">
        <f t="shared" ref="O1001:O1007" si="553">ROUND(M1001*N1001,2)</f>
        <v>189.32</v>
      </c>
      <c r="P1001" s="425">
        <f t="shared" ref="P1001:P1007" si="554">ROUND(O1001*0.2409,2)</f>
        <v>45.61</v>
      </c>
      <c r="Q1001" s="427">
        <f t="shared" ref="Q1001:Q1007" si="555">O1001+P1001</f>
        <v>234.93</v>
      </c>
    </row>
    <row r="1002" spans="1:17" s="428" customFormat="1" ht="22.15" customHeight="1" x14ac:dyDescent="0.25">
      <c r="A1002" s="424" t="s">
        <v>1310</v>
      </c>
      <c r="B1002" s="750">
        <v>66</v>
      </c>
      <c r="C1002" s="289">
        <v>0.42</v>
      </c>
      <c r="D1002" s="425">
        <v>3.9441000000000002</v>
      </c>
      <c r="E1002" s="425">
        <f t="shared" ref="E1002:E1007" si="556">B1002*D1002</f>
        <v>260.31060000000002</v>
      </c>
      <c r="F1002" s="426">
        <v>0.5</v>
      </c>
      <c r="G1002" s="425">
        <f t="shared" si="536"/>
        <v>130.16</v>
      </c>
      <c r="H1002" s="425">
        <f t="shared" si="551"/>
        <v>31.36</v>
      </c>
      <c r="I1002" s="427">
        <f t="shared" si="552"/>
        <v>161.51999999999998</v>
      </c>
      <c r="J1002" s="756">
        <v>120</v>
      </c>
      <c r="K1002" s="425">
        <v>0.75</v>
      </c>
      <c r="L1002" s="425">
        <v>3.9441000000000002</v>
      </c>
      <c r="M1002" s="425">
        <f t="shared" ref="M1002:M1007" si="557">J1002*L1002</f>
        <v>473.29200000000003</v>
      </c>
      <c r="N1002" s="426">
        <v>1</v>
      </c>
      <c r="O1002" s="425">
        <f t="shared" si="553"/>
        <v>473.29</v>
      </c>
      <c r="P1002" s="425">
        <f t="shared" si="554"/>
        <v>114.02</v>
      </c>
      <c r="Q1002" s="427">
        <f t="shared" si="555"/>
        <v>587.31000000000006</v>
      </c>
    </row>
    <row r="1003" spans="1:17" s="428" customFormat="1" ht="22.15" customHeight="1" x14ac:dyDescent="0.25">
      <c r="A1003" s="424" t="s">
        <v>1310</v>
      </c>
      <c r="B1003" s="750"/>
      <c r="C1003" s="289"/>
      <c r="D1003" s="425"/>
      <c r="E1003" s="425"/>
      <c r="F1003" s="426"/>
      <c r="G1003" s="425"/>
      <c r="H1003" s="425"/>
      <c r="I1003" s="427"/>
      <c r="J1003" s="756">
        <v>120</v>
      </c>
      <c r="K1003" s="425">
        <v>0.75</v>
      </c>
      <c r="L1003" s="425">
        <v>3.9441000000000002</v>
      </c>
      <c r="M1003" s="425">
        <f t="shared" si="557"/>
        <v>473.29200000000003</v>
      </c>
      <c r="N1003" s="426">
        <v>1</v>
      </c>
      <c r="O1003" s="425">
        <f t="shared" si="553"/>
        <v>473.29</v>
      </c>
      <c r="P1003" s="425">
        <f t="shared" si="554"/>
        <v>114.02</v>
      </c>
      <c r="Q1003" s="427">
        <f t="shared" si="555"/>
        <v>587.31000000000006</v>
      </c>
    </row>
    <row r="1004" spans="1:17" s="428" customFormat="1" ht="22.15" customHeight="1" x14ac:dyDescent="0.25">
      <c r="A1004" s="424" t="s">
        <v>1310</v>
      </c>
      <c r="B1004" s="750">
        <v>40</v>
      </c>
      <c r="C1004" s="289">
        <v>0.25</v>
      </c>
      <c r="D1004" s="425">
        <v>3.9441000000000002</v>
      </c>
      <c r="E1004" s="425">
        <f t="shared" si="556"/>
        <v>157.76400000000001</v>
      </c>
      <c r="F1004" s="426">
        <v>0.5</v>
      </c>
      <c r="G1004" s="425">
        <f t="shared" si="536"/>
        <v>78.88</v>
      </c>
      <c r="H1004" s="425">
        <f t="shared" si="551"/>
        <v>19</v>
      </c>
      <c r="I1004" s="427">
        <f t="shared" si="552"/>
        <v>97.88</v>
      </c>
      <c r="J1004" s="756">
        <v>80</v>
      </c>
      <c r="K1004" s="425">
        <v>0.5</v>
      </c>
      <c r="L1004" s="425">
        <v>3.9441000000000002</v>
      </c>
      <c r="M1004" s="425">
        <f t="shared" si="557"/>
        <v>315.52800000000002</v>
      </c>
      <c r="N1004" s="426">
        <v>1</v>
      </c>
      <c r="O1004" s="425">
        <f t="shared" si="553"/>
        <v>315.52999999999997</v>
      </c>
      <c r="P1004" s="425">
        <f t="shared" si="554"/>
        <v>76.010000000000005</v>
      </c>
      <c r="Q1004" s="427">
        <f t="shared" si="555"/>
        <v>391.53999999999996</v>
      </c>
    </row>
    <row r="1005" spans="1:17" s="428" customFormat="1" ht="22.15" customHeight="1" x14ac:dyDescent="0.25">
      <c r="A1005" s="424" t="s">
        <v>1310</v>
      </c>
      <c r="B1005" s="750">
        <v>48</v>
      </c>
      <c r="C1005" s="289">
        <v>0.3</v>
      </c>
      <c r="D1005" s="425">
        <v>3.9441000000000002</v>
      </c>
      <c r="E1005" s="425">
        <f t="shared" si="556"/>
        <v>189.3168</v>
      </c>
      <c r="F1005" s="426">
        <v>0.5</v>
      </c>
      <c r="G1005" s="425">
        <f t="shared" si="536"/>
        <v>94.66</v>
      </c>
      <c r="H1005" s="425">
        <f t="shared" si="551"/>
        <v>22.8</v>
      </c>
      <c r="I1005" s="427">
        <f t="shared" si="552"/>
        <v>117.46</v>
      </c>
      <c r="J1005" s="756">
        <v>124</v>
      </c>
      <c r="K1005" s="425">
        <v>0.78</v>
      </c>
      <c r="L1005" s="425">
        <v>3.9441000000000002</v>
      </c>
      <c r="M1005" s="425">
        <f t="shared" si="557"/>
        <v>489.0684</v>
      </c>
      <c r="N1005" s="426">
        <v>1</v>
      </c>
      <c r="O1005" s="425">
        <f t="shared" si="553"/>
        <v>489.07</v>
      </c>
      <c r="P1005" s="425">
        <f t="shared" si="554"/>
        <v>117.82</v>
      </c>
      <c r="Q1005" s="427">
        <f t="shared" si="555"/>
        <v>606.89</v>
      </c>
    </row>
    <row r="1006" spans="1:17" s="428" customFormat="1" ht="22.15" customHeight="1" x14ac:dyDescent="0.25">
      <c r="A1006" s="424" t="s">
        <v>1250</v>
      </c>
      <c r="B1006" s="750">
        <v>36</v>
      </c>
      <c r="C1006" s="289">
        <v>0.23</v>
      </c>
      <c r="D1006" s="425">
        <v>4.5674999999999999</v>
      </c>
      <c r="E1006" s="425">
        <f t="shared" si="556"/>
        <v>164.43</v>
      </c>
      <c r="F1006" s="426">
        <v>0.5</v>
      </c>
      <c r="G1006" s="425">
        <f t="shared" si="536"/>
        <v>82.22</v>
      </c>
      <c r="H1006" s="425">
        <f t="shared" si="551"/>
        <v>19.809999999999999</v>
      </c>
      <c r="I1006" s="427">
        <f t="shared" si="552"/>
        <v>102.03</v>
      </c>
      <c r="J1006" s="756">
        <v>48</v>
      </c>
      <c r="K1006" s="425">
        <v>0.3</v>
      </c>
      <c r="L1006" s="425">
        <v>4.5674999999999999</v>
      </c>
      <c r="M1006" s="425">
        <f t="shared" si="557"/>
        <v>219.24</v>
      </c>
      <c r="N1006" s="426">
        <v>1</v>
      </c>
      <c r="O1006" s="425">
        <f t="shared" si="553"/>
        <v>219.24</v>
      </c>
      <c r="P1006" s="425">
        <f t="shared" si="554"/>
        <v>52.81</v>
      </c>
      <c r="Q1006" s="427">
        <f t="shared" si="555"/>
        <v>272.05</v>
      </c>
    </row>
    <row r="1007" spans="1:17" s="428" customFormat="1" ht="22.15" customHeight="1" x14ac:dyDescent="0.25">
      <c r="A1007" s="424" t="s">
        <v>1250</v>
      </c>
      <c r="B1007" s="750">
        <v>24</v>
      </c>
      <c r="C1007" s="289">
        <v>0.15</v>
      </c>
      <c r="D1007" s="425">
        <v>4.5674999999999999</v>
      </c>
      <c r="E1007" s="425">
        <f t="shared" si="556"/>
        <v>109.62</v>
      </c>
      <c r="F1007" s="426">
        <v>0.5</v>
      </c>
      <c r="G1007" s="425">
        <f t="shared" si="536"/>
        <v>54.81</v>
      </c>
      <c r="H1007" s="425">
        <f t="shared" si="551"/>
        <v>13.2</v>
      </c>
      <c r="I1007" s="427">
        <f t="shared" si="552"/>
        <v>68.010000000000005</v>
      </c>
      <c r="J1007" s="756">
        <v>24</v>
      </c>
      <c r="K1007" s="425">
        <v>0.15</v>
      </c>
      <c r="L1007" s="425">
        <v>4.5674999999999999</v>
      </c>
      <c r="M1007" s="425">
        <f t="shared" si="557"/>
        <v>109.62</v>
      </c>
      <c r="N1007" s="426">
        <v>1</v>
      </c>
      <c r="O1007" s="425">
        <f t="shared" si="553"/>
        <v>109.62</v>
      </c>
      <c r="P1007" s="425">
        <f t="shared" si="554"/>
        <v>26.41</v>
      </c>
      <c r="Q1007" s="427">
        <f t="shared" si="555"/>
        <v>136.03</v>
      </c>
    </row>
    <row r="1008" spans="1:17" s="428" customFormat="1" ht="22.15" customHeight="1" x14ac:dyDescent="0.25">
      <c r="A1008" s="416" t="s">
        <v>1311</v>
      </c>
      <c r="B1008" s="748">
        <f>B1009</f>
        <v>46</v>
      </c>
      <c r="C1008" s="744">
        <f>C1009</f>
        <v>0.28773584905660377</v>
      </c>
      <c r="D1008" s="417"/>
      <c r="E1008" s="417">
        <f>E1009</f>
        <v>407.74519245283017</v>
      </c>
      <c r="F1008" s="431"/>
      <c r="G1008" s="417">
        <f>G1009</f>
        <v>122.33000000000001</v>
      </c>
      <c r="H1008" s="417">
        <f>H1009</f>
        <v>29.47</v>
      </c>
      <c r="I1008" s="418">
        <f>I1009</f>
        <v>151.80000000000001</v>
      </c>
      <c r="J1008" s="754">
        <f>J1009</f>
        <v>410.5</v>
      </c>
      <c r="K1008" s="417">
        <f>K1009</f>
        <v>2.5710691823899374</v>
      </c>
      <c r="L1008" s="417"/>
      <c r="M1008" s="417">
        <f>M1009</f>
        <v>3423.3590757861634</v>
      </c>
      <c r="N1008" s="431"/>
      <c r="O1008" s="417">
        <f>O1009</f>
        <v>3423.3699999999994</v>
      </c>
      <c r="P1008" s="417">
        <f>P1009</f>
        <v>824.68</v>
      </c>
      <c r="Q1008" s="418">
        <f>Q1009</f>
        <v>4248.0499999999993</v>
      </c>
    </row>
    <row r="1009" spans="1:17" s="428" customFormat="1" ht="22.15" customHeight="1" x14ac:dyDescent="0.25">
      <c r="A1009" s="430" t="s">
        <v>11</v>
      </c>
      <c r="B1009" s="751">
        <f>SUM(B1010:B1025)</f>
        <v>46</v>
      </c>
      <c r="C1009" s="746">
        <f>SUM(C1010:C1025)</f>
        <v>0.28773584905660377</v>
      </c>
      <c r="D1009" s="421"/>
      <c r="E1009" s="421">
        <f>SUM(E1010:E1025)</f>
        <v>407.74519245283017</v>
      </c>
      <c r="F1009" s="432"/>
      <c r="G1009" s="421">
        <f>SUM(G1010:G1025)</f>
        <v>122.33000000000001</v>
      </c>
      <c r="H1009" s="421">
        <f>SUM(H1010:H1025)</f>
        <v>29.47</v>
      </c>
      <c r="I1009" s="429">
        <f>SUM(I1010:I1025)</f>
        <v>151.80000000000001</v>
      </c>
      <c r="J1009" s="757">
        <f>SUM(J1010:J1025)</f>
        <v>410.5</v>
      </c>
      <c r="K1009" s="421">
        <f>SUM(K1010:K1025)</f>
        <v>2.5710691823899374</v>
      </c>
      <c r="L1009" s="421"/>
      <c r="M1009" s="421">
        <f>SUM(M1010:M1025)</f>
        <v>3423.3590757861634</v>
      </c>
      <c r="N1009" s="432"/>
      <c r="O1009" s="421">
        <f>SUM(O1010:O1025)</f>
        <v>3423.3699999999994</v>
      </c>
      <c r="P1009" s="421">
        <f>SUM(P1010:P1025)</f>
        <v>824.68</v>
      </c>
      <c r="Q1009" s="429">
        <f>SUM(Q1010:Q1025)</f>
        <v>4248.0499999999993</v>
      </c>
    </row>
    <row r="1010" spans="1:17" s="428" customFormat="1" ht="22.15" customHeight="1" x14ac:dyDescent="0.25">
      <c r="A1010" s="424" t="s">
        <v>1312</v>
      </c>
      <c r="B1010" s="750">
        <v>16</v>
      </c>
      <c r="C1010" s="289">
        <v>0.1</v>
      </c>
      <c r="D1010" s="425">
        <v>7.7203999999999997</v>
      </c>
      <c r="E1010" s="425">
        <f>B1010*D1010</f>
        <v>123.5264</v>
      </c>
      <c r="F1010" s="426">
        <v>0.3</v>
      </c>
      <c r="G1010" s="425">
        <f t="shared" ref="G1010:G1024" si="558">ROUND(E1010*F1010,2)</f>
        <v>37.06</v>
      </c>
      <c r="H1010" s="425">
        <f t="shared" ref="H1010:H1024" si="559">ROUND(G1010*0.2409,2)</f>
        <v>8.93</v>
      </c>
      <c r="I1010" s="427">
        <f t="shared" ref="I1010:I1024" si="560">G1010+H1010</f>
        <v>45.99</v>
      </c>
      <c r="J1010" s="756">
        <v>16</v>
      </c>
      <c r="K1010" s="425">
        <v>0.1</v>
      </c>
      <c r="L1010" s="425">
        <v>7.7203999999999997</v>
      </c>
      <c r="M1010" s="425">
        <f>J1010*L1010</f>
        <v>123.5264</v>
      </c>
      <c r="N1010" s="426">
        <v>1</v>
      </c>
      <c r="O1010" s="425">
        <f t="shared" ref="O1010:O1025" si="561">ROUND(M1010*N1010,2)</f>
        <v>123.53</v>
      </c>
      <c r="P1010" s="425">
        <f t="shared" ref="P1010:P1025" si="562">ROUND(O1010*0.2409,2)</f>
        <v>29.76</v>
      </c>
      <c r="Q1010" s="427">
        <f t="shared" ref="Q1010:Q1025" si="563">O1010+P1010</f>
        <v>153.29</v>
      </c>
    </row>
    <row r="1011" spans="1:17" s="428" customFormat="1" ht="22.15" customHeight="1" x14ac:dyDescent="0.25">
      <c r="A1011" s="424" t="s">
        <v>1312</v>
      </c>
      <c r="B1011" s="750"/>
      <c r="C1011" s="289"/>
      <c r="D1011" s="425"/>
      <c r="E1011" s="425"/>
      <c r="F1011" s="426"/>
      <c r="G1011" s="425"/>
      <c r="H1011" s="425"/>
      <c r="I1011" s="427"/>
      <c r="J1011" s="756">
        <v>40</v>
      </c>
      <c r="K1011" s="425">
        <v>0.25</v>
      </c>
      <c r="L1011" s="425">
        <v>7.7203999999999997</v>
      </c>
      <c r="M1011" s="425">
        <f t="shared" ref="M1011:M1023" si="564">J1011*L1011</f>
        <v>308.81599999999997</v>
      </c>
      <c r="N1011" s="426">
        <v>1</v>
      </c>
      <c r="O1011" s="425">
        <f t="shared" si="561"/>
        <v>308.82</v>
      </c>
      <c r="P1011" s="425">
        <f t="shared" si="562"/>
        <v>74.39</v>
      </c>
      <c r="Q1011" s="427">
        <f t="shared" si="563"/>
        <v>383.21</v>
      </c>
    </row>
    <row r="1012" spans="1:17" s="428" customFormat="1" ht="22.15" customHeight="1" x14ac:dyDescent="0.25">
      <c r="A1012" s="424" t="s">
        <v>1312</v>
      </c>
      <c r="B1012" s="750"/>
      <c r="C1012" s="289"/>
      <c r="D1012" s="425"/>
      <c r="E1012" s="425"/>
      <c r="F1012" s="426"/>
      <c r="G1012" s="425"/>
      <c r="H1012" s="425"/>
      <c r="I1012" s="427"/>
      <c r="J1012" s="756">
        <v>32</v>
      </c>
      <c r="K1012" s="425">
        <v>0.2</v>
      </c>
      <c r="L1012" s="425">
        <v>7.7203999999999997</v>
      </c>
      <c r="M1012" s="425">
        <f t="shared" si="564"/>
        <v>247.05279999999999</v>
      </c>
      <c r="N1012" s="426">
        <v>1</v>
      </c>
      <c r="O1012" s="425">
        <f t="shared" si="561"/>
        <v>247.05</v>
      </c>
      <c r="P1012" s="425">
        <f t="shared" si="562"/>
        <v>59.51</v>
      </c>
      <c r="Q1012" s="427">
        <f t="shared" si="563"/>
        <v>306.56</v>
      </c>
    </row>
    <row r="1013" spans="1:17" s="428" customFormat="1" ht="22.15" customHeight="1" x14ac:dyDescent="0.25">
      <c r="A1013" s="424" t="s">
        <v>1312</v>
      </c>
      <c r="B1013" s="750"/>
      <c r="C1013" s="289"/>
      <c r="D1013" s="425"/>
      <c r="E1013" s="425"/>
      <c r="F1013" s="426"/>
      <c r="G1013" s="425"/>
      <c r="H1013" s="425"/>
      <c r="I1013" s="427"/>
      <c r="J1013" s="756">
        <v>56</v>
      </c>
      <c r="K1013" s="425">
        <v>0.35</v>
      </c>
      <c r="L1013" s="425">
        <v>7.7203999999999997</v>
      </c>
      <c r="M1013" s="425">
        <f t="shared" si="564"/>
        <v>432.3424</v>
      </c>
      <c r="N1013" s="426">
        <v>1</v>
      </c>
      <c r="O1013" s="425">
        <f t="shared" si="561"/>
        <v>432.34</v>
      </c>
      <c r="P1013" s="425">
        <f t="shared" si="562"/>
        <v>104.15</v>
      </c>
      <c r="Q1013" s="427">
        <f t="shared" si="563"/>
        <v>536.49</v>
      </c>
    </row>
    <row r="1014" spans="1:17" s="428" customFormat="1" ht="22.15" customHeight="1" x14ac:dyDescent="0.25">
      <c r="A1014" s="424" t="s">
        <v>1312</v>
      </c>
      <c r="B1014" s="750"/>
      <c r="C1014" s="289"/>
      <c r="D1014" s="425"/>
      <c r="E1014" s="425"/>
      <c r="F1014" s="426"/>
      <c r="G1014" s="425"/>
      <c r="H1014" s="425"/>
      <c r="I1014" s="427"/>
      <c r="J1014" s="756">
        <v>24</v>
      </c>
      <c r="K1014" s="425">
        <v>0.15</v>
      </c>
      <c r="L1014" s="425">
        <v>7.7203999999999997</v>
      </c>
      <c r="M1014" s="425">
        <f t="shared" si="564"/>
        <v>185.28960000000001</v>
      </c>
      <c r="N1014" s="426">
        <v>1</v>
      </c>
      <c r="O1014" s="425">
        <f t="shared" si="561"/>
        <v>185.29</v>
      </c>
      <c r="P1014" s="425">
        <f t="shared" si="562"/>
        <v>44.64</v>
      </c>
      <c r="Q1014" s="427">
        <f t="shared" si="563"/>
        <v>229.93</v>
      </c>
    </row>
    <row r="1015" spans="1:17" s="428" customFormat="1" ht="22.15" customHeight="1" x14ac:dyDescent="0.25">
      <c r="A1015" s="424" t="s">
        <v>1312</v>
      </c>
      <c r="B1015" s="750"/>
      <c r="C1015" s="289"/>
      <c r="D1015" s="425"/>
      <c r="E1015" s="425"/>
      <c r="F1015" s="426"/>
      <c r="G1015" s="425"/>
      <c r="H1015" s="425"/>
      <c r="I1015" s="427"/>
      <c r="J1015" s="756">
        <v>24</v>
      </c>
      <c r="K1015" s="425">
        <v>0.15</v>
      </c>
      <c r="L1015" s="425">
        <v>7.7203999999999997</v>
      </c>
      <c r="M1015" s="425">
        <f t="shared" si="564"/>
        <v>185.28960000000001</v>
      </c>
      <c r="N1015" s="426">
        <v>1</v>
      </c>
      <c r="O1015" s="425">
        <f t="shared" si="561"/>
        <v>185.29</v>
      </c>
      <c r="P1015" s="425">
        <f t="shared" si="562"/>
        <v>44.64</v>
      </c>
      <c r="Q1015" s="427">
        <f t="shared" si="563"/>
        <v>229.93</v>
      </c>
    </row>
    <row r="1016" spans="1:17" s="428" customFormat="1" ht="22.15" customHeight="1" x14ac:dyDescent="0.25">
      <c r="A1016" s="424" t="s">
        <v>1312</v>
      </c>
      <c r="B1016" s="750"/>
      <c r="C1016" s="289"/>
      <c r="D1016" s="425"/>
      <c r="E1016" s="425"/>
      <c r="F1016" s="426"/>
      <c r="G1016" s="425"/>
      <c r="H1016" s="425"/>
      <c r="I1016" s="427"/>
      <c r="J1016" s="756">
        <v>48</v>
      </c>
      <c r="K1016" s="425">
        <v>0.3</v>
      </c>
      <c r="L1016" s="425">
        <v>7.7203999999999997</v>
      </c>
      <c r="M1016" s="425">
        <f t="shared" si="564"/>
        <v>370.57920000000001</v>
      </c>
      <c r="N1016" s="426">
        <v>1</v>
      </c>
      <c r="O1016" s="425">
        <f t="shared" si="561"/>
        <v>370.58</v>
      </c>
      <c r="P1016" s="425">
        <f t="shared" si="562"/>
        <v>89.27</v>
      </c>
      <c r="Q1016" s="427">
        <f t="shared" si="563"/>
        <v>459.84999999999997</v>
      </c>
    </row>
    <row r="1017" spans="1:17" s="428" customFormat="1" ht="22.15" customHeight="1" x14ac:dyDescent="0.25">
      <c r="A1017" s="424" t="s">
        <v>1313</v>
      </c>
      <c r="B1017" s="750"/>
      <c r="C1017" s="289"/>
      <c r="D1017" s="425"/>
      <c r="E1017" s="425"/>
      <c r="F1017" s="426"/>
      <c r="G1017" s="425"/>
      <c r="H1017" s="425"/>
      <c r="I1017" s="427"/>
      <c r="J1017" s="756">
        <v>24</v>
      </c>
      <c r="K1017" s="425">
        <v>0.15</v>
      </c>
      <c r="L1017" s="425">
        <v>8.8833000000000002</v>
      </c>
      <c r="M1017" s="425">
        <f t="shared" si="564"/>
        <v>213.19920000000002</v>
      </c>
      <c r="N1017" s="426">
        <v>1</v>
      </c>
      <c r="O1017" s="425">
        <f t="shared" si="561"/>
        <v>213.2</v>
      </c>
      <c r="P1017" s="425">
        <f t="shared" si="562"/>
        <v>51.36</v>
      </c>
      <c r="Q1017" s="427">
        <f t="shared" si="563"/>
        <v>264.56</v>
      </c>
    </row>
    <row r="1018" spans="1:17" s="428" customFormat="1" ht="22.15" customHeight="1" x14ac:dyDescent="0.25">
      <c r="A1018" s="424" t="s">
        <v>1313</v>
      </c>
      <c r="B1018" s="750">
        <v>24</v>
      </c>
      <c r="C1018" s="289">
        <v>0.15</v>
      </c>
      <c r="D1018" s="425">
        <v>9.6805000000000003</v>
      </c>
      <c r="E1018" s="425">
        <f t="shared" ref="E1018" si="565">B1018*D1018</f>
        <v>232.33199999999999</v>
      </c>
      <c r="F1018" s="426">
        <v>0.3</v>
      </c>
      <c r="G1018" s="425">
        <f t="shared" si="558"/>
        <v>69.7</v>
      </c>
      <c r="H1018" s="425">
        <f t="shared" si="559"/>
        <v>16.79</v>
      </c>
      <c r="I1018" s="427">
        <f t="shared" si="560"/>
        <v>86.490000000000009</v>
      </c>
      <c r="J1018" s="756"/>
      <c r="K1018" s="425"/>
      <c r="L1018" s="425"/>
      <c r="M1018" s="425"/>
      <c r="N1018" s="426"/>
      <c r="O1018" s="425"/>
      <c r="P1018" s="425"/>
      <c r="Q1018" s="427"/>
    </row>
    <row r="1019" spans="1:17" s="428" customFormat="1" ht="22.15" customHeight="1" x14ac:dyDescent="0.25">
      <c r="A1019" s="424" t="s">
        <v>1313</v>
      </c>
      <c r="B1019" s="750"/>
      <c r="C1019" s="289"/>
      <c r="D1019" s="425"/>
      <c r="E1019" s="425"/>
      <c r="F1019" s="426"/>
      <c r="G1019" s="425"/>
      <c r="H1019" s="425"/>
      <c r="I1019" s="427"/>
      <c r="J1019" s="756">
        <v>16</v>
      </c>
      <c r="K1019" s="425">
        <v>0.1</v>
      </c>
      <c r="L1019" s="425">
        <v>9.6805000000000003</v>
      </c>
      <c r="M1019" s="425">
        <f t="shared" si="564"/>
        <v>154.88800000000001</v>
      </c>
      <c r="N1019" s="426">
        <v>1</v>
      </c>
      <c r="O1019" s="425">
        <f t="shared" si="561"/>
        <v>154.88999999999999</v>
      </c>
      <c r="P1019" s="425">
        <f t="shared" si="562"/>
        <v>37.31</v>
      </c>
      <c r="Q1019" s="427">
        <f t="shared" si="563"/>
        <v>192.2</v>
      </c>
    </row>
    <row r="1020" spans="1:17" s="428" customFormat="1" ht="22.15" customHeight="1" x14ac:dyDescent="0.25">
      <c r="A1020" s="424" t="s">
        <v>1313</v>
      </c>
      <c r="B1020" s="750"/>
      <c r="C1020" s="289"/>
      <c r="D1020" s="425"/>
      <c r="E1020" s="425"/>
      <c r="F1020" s="426"/>
      <c r="G1020" s="425"/>
      <c r="H1020" s="425"/>
      <c r="I1020" s="427"/>
      <c r="J1020" s="756">
        <v>15.5</v>
      </c>
      <c r="K1020" s="425">
        <v>0.1</v>
      </c>
      <c r="L1020" s="425">
        <v>9.6805000000000003</v>
      </c>
      <c r="M1020" s="425">
        <f t="shared" si="564"/>
        <v>150.04775000000001</v>
      </c>
      <c r="N1020" s="426">
        <v>1</v>
      </c>
      <c r="O1020" s="425">
        <f t="shared" si="561"/>
        <v>150.05000000000001</v>
      </c>
      <c r="P1020" s="425">
        <f t="shared" si="562"/>
        <v>36.15</v>
      </c>
      <c r="Q1020" s="427">
        <f t="shared" si="563"/>
        <v>186.20000000000002</v>
      </c>
    </row>
    <row r="1021" spans="1:17" s="428" customFormat="1" ht="22.15" customHeight="1" x14ac:dyDescent="0.25">
      <c r="A1021" s="424" t="s">
        <v>1313</v>
      </c>
      <c r="B1021" s="750"/>
      <c r="C1021" s="289"/>
      <c r="D1021" s="425"/>
      <c r="E1021" s="425"/>
      <c r="F1021" s="426"/>
      <c r="G1021" s="425"/>
      <c r="H1021" s="425"/>
      <c r="I1021" s="427"/>
      <c r="J1021" s="756">
        <v>24</v>
      </c>
      <c r="K1021" s="425">
        <v>0.15</v>
      </c>
      <c r="L1021" s="425">
        <v>9.6805000000000003</v>
      </c>
      <c r="M1021" s="425">
        <f t="shared" si="564"/>
        <v>232.33199999999999</v>
      </c>
      <c r="N1021" s="426">
        <v>1</v>
      </c>
      <c r="O1021" s="425">
        <f t="shared" si="561"/>
        <v>232.33</v>
      </c>
      <c r="P1021" s="425">
        <f t="shared" si="562"/>
        <v>55.97</v>
      </c>
      <c r="Q1021" s="427">
        <f t="shared" si="563"/>
        <v>288.3</v>
      </c>
    </row>
    <row r="1022" spans="1:17" s="428" customFormat="1" ht="22.15" customHeight="1" x14ac:dyDescent="0.25">
      <c r="A1022" s="424" t="s">
        <v>1313</v>
      </c>
      <c r="B1022" s="750"/>
      <c r="C1022" s="289"/>
      <c r="D1022" s="425"/>
      <c r="E1022" s="425"/>
      <c r="F1022" s="426"/>
      <c r="G1022" s="425"/>
      <c r="H1022" s="425"/>
      <c r="I1022" s="427"/>
      <c r="J1022" s="756">
        <v>16</v>
      </c>
      <c r="K1022" s="425">
        <v>0.1</v>
      </c>
      <c r="L1022" s="425">
        <v>9.6805000000000003</v>
      </c>
      <c r="M1022" s="425">
        <f t="shared" si="564"/>
        <v>154.88800000000001</v>
      </c>
      <c r="N1022" s="426">
        <v>1</v>
      </c>
      <c r="O1022" s="425">
        <f t="shared" si="561"/>
        <v>154.88999999999999</v>
      </c>
      <c r="P1022" s="425">
        <f t="shared" si="562"/>
        <v>37.31</v>
      </c>
      <c r="Q1022" s="427">
        <f t="shared" si="563"/>
        <v>192.2</v>
      </c>
    </row>
    <row r="1023" spans="1:17" s="428" customFormat="1" ht="22.15" customHeight="1" x14ac:dyDescent="0.25">
      <c r="A1023" s="424" t="s">
        <v>1313</v>
      </c>
      <c r="B1023" s="750"/>
      <c r="C1023" s="289"/>
      <c r="D1023" s="425"/>
      <c r="E1023" s="425"/>
      <c r="F1023" s="426"/>
      <c r="G1023" s="425"/>
      <c r="H1023" s="425"/>
      <c r="I1023" s="427"/>
      <c r="J1023" s="756">
        <v>16</v>
      </c>
      <c r="K1023" s="425">
        <v>0.1</v>
      </c>
      <c r="L1023" s="425">
        <v>9.6805000000000003</v>
      </c>
      <c r="M1023" s="425">
        <f t="shared" si="564"/>
        <v>154.88800000000001</v>
      </c>
      <c r="N1023" s="426">
        <v>1</v>
      </c>
      <c r="O1023" s="425">
        <f t="shared" si="561"/>
        <v>154.88999999999999</v>
      </c>
      <c r="P1023" s="425">
        <f t="shared" si="562"/>
        <v>37.31</v>
      </c>
      <c r="Q1023" s="427">
        <f t="shared" si="563"/>
        <v>192.2</v>
      </c>
    </row>
    <row r="1024" spans="1:17" s="428" customFormat="1" ht="22.15" customHeight="1" x14ac:dyDescent="0.25">
      <c r="A1024" s="424" t="s">
        <v>1247</v>
      </c>
      <c r="B1024" s="750">
        <v>6</v>
      </c>
      <c r="C1024" s="289">
        <f t="shared" ref="C1024" si="566">B1024/159</f>
        <v>3.7735849056603772E-2</v>
      </c>
      <c r="D1024" s="425">
        <v>1375</v>
      </c>
      <c r="E1024" s="425">
        <f>B1024*D1024/159</f>
        <v>51.886792452830186</v>
      </c>
      <c r="F1024" s="426">
        <v>0.3</v>
      </c>
      <c r="G1024" s="425">
        <f t="shared" si="558"/>
        <v>15.57</v>
      </c>
      <c r="H1024" s="425">
        <f t="shared" si="559"/>
        <v>3.75</v>
      </c>
      <c r="I1024" s="427">
        <f t="shared" si="560"/>
        <v>19.32</v>
      </c>
      <c r="J1024" s="756">
        <v>12</v>
      </c>
      <c r="K1024" s="425">
        <f t="shared" ref="K1024:K1025" si="567">J1024/159</f>
        <v>7.5471698113207544E-2</v>
      </c>
      <c r="L1024" s="425">
        <v>1375</v>
      </c>
      <c r="M1024" s="425">
        <f>J1024*L1024/159</f>
        <v>103.77358490566037</v>
      </c>
      <c r="N1024" s="426">
        <v>1</v>
      </c>
      <c r="O1024" s="425">
        <f t="shared" si="561"/>
        <v>103.77</v>
      </c>
      <c r="P1024" s="425">
        <f t="shared" si="562"/>
        <v>25</v>
      </c>
      <c r="Q1024" s="427">
        <f t="shared" si="563"/>
        <v>128.76999999999998</v>
      </c>
    </row>
    <row r="1025" spans="1:17" s="428" customFormat="1" ht="22.15" customHeight="1" x14ac:dyDescent="0.25">
      <c r="A1025" s="424" t="s">
        <v>1247</v>
      </c>
      <c r="B1025" s="750"/>
      <c r="C1025" s="289"/>
      <c r="D1025" s="425"/>
      <c r="E1025" s="425"/>
      <c r="F1025" s="426"/>
      <c r="G1025" s="425"/>
      <c r="H1025" s="425"/>
      <c r="I1025" s="427"/>
      <c r="J1025" s="756">
        <v>47</v>
      </c>
      <c r="K1025" s="425">
        <f t="shared" si="567"/>
        <v>0.29559748427672955</v>
      </c>
      <c r="L1025" s="425">
        <v>1375</v>
      </c>
      <c r="M1025" s="425">
        <f>J1025*L1025/159</f>
        <v>406.44654088050316</v>
      </c>
      <c r="N1025" s="426">
        <v>1</v>
      </c>
      <c r="O1025" s="425">
        <f t="shared" si="561"/>
        <v>406.45</v>
      </c>
      <c r="P1025" s="425">
        <f t="shared" si="562"/>
        <v>97.91</v>
      </c>
      <c r="Q1025" s="427">
        <f t="shared" si="563"/>
        <v>504.36</v>
      </c>
    </row>
    <row r="1026" spans="1:17" s="428" customFormat="1" ht="22.15" customHeight="1" x14ac:dyDescent="0.25">
      <c r="A1026" s="416" t="s">
        <v>1314</v>
      </c>
      <c r="B1026" s="748">
        <f>B1027+B1029+B1035</f>
        <v>0</v>
      </c>
      <c r="C1026" s="744">
        <f>C1027+C1029+C1035</f>
        <v>0</v>
      </c>
      <c r="D1026" s="417"/>
      <c r="E1026" s="417">
        <f>E1027+E1029+E1035</f>
        <v>0</v>
      </c>
      <c r="F1026" s="431"/>
      <c r="G1026" s="417">
        <f>G1027+G1029+G1035</f>
        <v>0</v>
      </c>
      <c r="H1026" s="417">
        <f>H1027+H1029+H1035</f>
        <v>0</v>
      </c>
      <c r="I1026" s="418">
        <f>I1027+I1029+I1035</f>
        <v>0</v>
      </c>
      <c r="J1026" s="754">
        <f>J1027+J1029+J1035</f>
        <v>120</v>
      </c>
      <c r="K1026" s="417">
        <f>K1027+K1029+K1035</f>
        <v>0.76031446540880498</v>
      </c>
      <c r="L1026" s="417"/>
      <c r="M1026" s="417">
        <f>M1027+M1029+M1035</f>
        <v>708.53731132075472</v>
      </c>
      <c r="N1026" s="431"/>
      <c r="O1026" s="417">
        <f>O1027+O1029+O1035</f>
        <v>708.53</v>
      </c>
      <c r="P1026" s="417">
        <f>P1027+P1029+P1035</f>
        <v>170.68</v>
      </c>
      <c r="Q1026" s="418">
        <f>Q1027+Q1029+Q1035</f>
        <v>879.21</v>
      </c>
    </row>
    <row r="1027" spans="1:17" s="428" customFormat="1" ht="22.15" customHeight="1" x14ac:dyDescent="0.25">
      <c r="A1027" s="430" t="s">
        <v>11</v>
      </c>
      <c r="B1027" s="751">
        <f>B1028</f>
        <v>0</v>
      </c>
      <c r="C1027" s="746">
        <f>C1028</f>
        <v>0</v>
      </c>
      <c r="D1027" s="421"/>
      <c r="E1027" s="421">
        <f>E1028</f>
        <v>0</v>
      </c>
      <c r="F1027" s="432"/>
      <c r="G1027" s="421">
        <f>G1028</f>
        <v>0</v>
      </c>
      <c r="H1027" s="421">
        <f>H1028</f>
        <v>0</v>
      </c>
      <c r="I1027" s="429">
        <f>I1028</f>
        <v>0</v>
      </c>
      <c r="J1027" s="757">
        <f>J1028</f>
        <v>17</v>
      </c>
      <c r="K1027" s="421">
        <f>K1028</f>
        <v>0.11</v>
      </c>
      <c r="L1027" s="421"/>
      <c r="M1027" s="421">
        <f>M1028</f>
        <v>131.34880000000001</v>
      </c>
      <c r="N1027" s="432"/>
      <c r="O1027" s="421">
        <f>O1028</f>
        <v>131.35</v>
      </c>
      <c r="P1027" s="421">
        <f>P1028</f>
        <v>31.64</v>
      </c>
      <c r="Q1027" s="429">
        <f>Q1028</f>
        <v>162.99</v>
      </c>
    </row>
    <row r="1028" spans="1:17" s="428" customFormat="1" ht="22.15" customHeight="1" x14ac:dyDescent="0.25">
      <c r="A1028" s="424" t="s">
        <v>1247</v>
      </c>
      <c r="B1028" s="750"/>
      <c r="C1028" s="289"/>
      <c r="D1028" s="425"/>
      <c r="E1028" s="425"/>
      <c r="F1028" s="426"/>
      <c r="G1028" s="425"/>
      <c r="H1028" s="425"/>
      <c r="I1028" s="427"/>
      <c r="J1028" s="756">
        <v>17</v>
      </c>
      <c r="K1028" s="425">
        <v>0.11</v>
      </c>
      <c r="L1028" s="425">
        <v>7.7263999999999999</v>
      </c>
      <c r="M1028" s="425">
        <f>J1028*L1028</f>
        <v>131.34880000000001</v>
      </c>
      <c r="N1028" s="426">
        <v>1</v>
      </c>
      <c r="O1028" s="425">
        <f t="shared" ref="O1028" si="568">ROUND(M1028*N1028,2)</f>
        <v>131.35</v>
      </c>
      <c r="P1028" s="425">
        <f>ROUND(O1028*0.2409,2)</f>
        <v>31.64</v>
      </c>
      <c r="Q1028" s="427">
        <f>O1028+P1028</f>
        <v>162.99</v>
      </c>
    </row>
    <row r="1029" spans="1:17" s="428" customFormat="1" ht="22.15" customHeight="1" x14ac:dyDescent="0.25">
      <c r="A1029" s="430" t="s">
        <v>9</v>
      </c>
      <c r="B1029" s="751">
        <f>SUM(B1030:B1034)</f>
        <v>0</v>
      </c>
      <c r="C1029" s="746">
        <f>SUM(C1030:C1034)</f>
        <v>0</v>
      </c>
      <c r="D1029" s="421"/>
      <c r="E1029" s="421">
        <f>SUM(E1030:E1034)</f>
        <v>0</v>
      </c>
      <c r="F1029" s="432"/>
      <c r="G1029" s="421">
        <f>SUM(G1030:G1034)</f>
        <v>0</v>
      </c>
      <c r="H1029" s="421">
        <f>SUM(H1030:H1034)</f>
        <v>0</v>
      </c>
      <c r="I1029" s="429">
        <f>SUM(I1030:I1034)</f>
        <v>0</v>
      </c>
      <c r="J1029" s="757">
        <f>SUM(J1030:J1034)</f>
        <v>62</v>
      </c>
      <c r="K1029" s="421">
        <f>SUM(K1030:K1034)</f>
        <v>0.39</v>
      </c>
      <c r="L1029" s="421"/>
      <c r="M1029" s="421">
        <f>SUM(M1030:M1034)</f>
        <v>409.2894</v>
      </c>
      <c r="N1029" s="432"/>
      <c r="O1029" s="421">
        <f>SUM(O1030:O1034)</f>
        <v>409.28999999999996</v>
      </c>
      <c r="P1029" s="421">
        <f>SUM(P1030:P1034)</f>
        <v>98.600000000000009</v>
      </c>
      <c r="Q1029" s="429">
        <f>SUM(Q1030:Q1034)</f>
        <v>507.89</v>
      </c>
    </row>
    <row r="1030" spans="1:17" s="428" customFormat="1" ht="22.15" customHeight="1" x14ac:dyDescent="0.25">
      <c r="A1030" s="424" t="s">
        <v>692</v>
      </c>
      <c r="B1030" s="750"/>
      <c r="C1030" s="289"/>
      <c r="D1030" s="425"/>
      <c r="E1030" s="425"/>
      <c r="F1030" s="426"/>
      <c r="G1030" s="425"/>
      <c r="H1030" s="425"/>
      <c r="I1030" s="427"/>
      <c r="J1030" s="756">
        <v>11</v>
      </c>
      <c r="K1030" s="425">
        <v>7.0000000000000007E-2</v>
      </c>
      <c r="L1030" s="425">
        <v>6.1379999999999999</v>
      </c>
      <c r="M1030" s="425">
        <f>J1030*L1030</f>
        <v>67.518000000000001</v>
      </c>
      <c r="N1030" s="426">
        <v>1</v>
      </c>
      <c r="O1030" s="425">
        <f t="shared" ref="O1030:O1034" si="569">ROUND(M1030*N1030,2)</f>
        <v>67.52</v>
      </c>
      <c r="P1030" s="425">
        <f>ROUND(O1030*0.2409,2)</f>
        <v>16.27</v>
      </c>
      <c r="Q1030" s="427">
        <f>O1030+P1030</f>
        <v>83.789999999999992</v>
      </c>
    </row>
    <row r="1031" spans="1:17" s="428" customFormat="1" ht="22.15" customHeight="1" x14ac:dyDescent="0.25">
      <c r="A1031" s="424" t="s">
        <v>692</v>
      </c>
      <c r="B1031" s="750"/>
      <c r="C1031" s="289"/>
      <c r="D1031" s="425"/>
      <c r="E1031" s="425"/>
      <c r="F1031" s="426"/>
      <c r="G1031" s="425"/>
      <c r="H1031" s="425"/>
      <c r="I1031" s="427"/>
      <c r="J1031" s="756">
        <v>20</v>
      </c>
      <c r="K1031" s="425">
        <v>0.13</v>
      </c>
      <c r="L1031" s="425">
        <v>6.7013999999999996</v>
      </c>
      <c r="M1031" s="425">
        <f t="shared" ref="M1031:M1034" si="570">J1031*L1031</f>
        <v>134.02799999999999</v>
      </c>
      <c r="N1031" s="426">
        <v>1</v>
      </c>
      <c r="O1031" s="425">
        <f t="shared" si="569"/>
        <v>134.03</v>
      </c>
      <c r="P1031" s="425">
        <f>ROUND(O1031*0.2409,2)</f>
        <v>32.29</v>
      </c>
      <c r="Q1031" s="427">
        <f>O1031+P1031</f>
        <v>166.32</v>
      </c>
    </row>
    <row r="1032" spans="1:17" s="428" customFormat="1" ht="22.15" customHeight="1" x14ac:dyDescent="0.25">
      <c r="A1032" s="424" t="s">
        <v>692</v>
      </c>
      <c r="B1032" s="750"/>
      <c r="C1032" s="289"/>
      <c r="D1032" s="425"/>
      <c r="E1032" s="425"/>
      <c r="F1032" s="426"/>
      <c r="G1032" s="425"/>
      <c r="H1032" s="425"/>
      <c r="I1032" s="427"/>
      <c r="J1032" s="756">
        <v>11</v>
      </c>
      <c r="K1032" s="425">
        <v>7.0000000000000007E-2</v>
      </c>
      <c r="L1032" s="425">
        <v>6.7013999999999996</v>
      </c>
      <c r="M1032" s="425">
        <f t="shared" si="570"/>
        <v>73.715399999999988</v>
      </c>
      <c r="N1032" s="426">
        <v>1</v>
      </c>
      <c r="O1032" s="425">
        <f t="shared" si="569"/>
        <v>73.72</v>
      </c>
      <c r="P1032" s="425">
        <f>ROUND(O1032*0.2409,2)</f>
        <v>17.760000000000002</v>
      </c>
      <c r="Q1032" s="427">
        <f>O1032+P1032</f>
        <v>91.48</v>
      </c>
    </row>
    <row r="1033" spans="1:17" s="428" customFormat="1" ht="22.15" customHeight="1" x14ac:dyDescent="0.25">
      <c r="A1033" s="424" t="s">
        <v>1277</v>
      </c>
      <c r="B1033" s="750"/>
      <c r="C1033" s="289"/>
      <c r="D1033" s="425"/>
      <c r="E1033" s="425"/>
      <c r="F1033" s="426"/>
      <c r="G1033" s="425"/>
      <c r="H1033" s="425"/>
      <c r="I1033" s="427"/>
      <c r="J1033" s="756">
        <v>10</v>
      </c>
      <c r="K1033" s="425">
        <v>0.06</v>
      </c>
      <c r="L1033" s="425">
        <v>6.7013999999999996</v>
      </c>
      <c r="M1033" s="425">
        <f t="shared" si="570"/>
        <v>67.013999999999996</v>
      </c>
      <c r="N1033" s="426">
        <v>1</v>
      </c>
      <c r="O1033" s="425">
        <f t="shared" si="569"/>
        <v>67.010000000000005</v>
      </c>
      <c r="P1033" s="425">
        <f>ROUND(O1033*0.2409,2)</f>
        <v>16.14</v>
      </c>
      <c r="Q1033" s="427">
        <f>O1033+P1033</f>
        <v>83.15</v>
      </c>
    </row>
    <row r="1034" spans="1:17" s="428" customFormat="1" ht="22.15" customHeight="1" x14ac:dyDescent="0.25">
      <c r="A1034" s="424" t="s">
        <v>1277</v>
      </c>
      <c r="B1034" s="750"/>
      <c r="C1034" s="289"/>
      <c r="D1034" s="425"/>
      <c r="E1034" s="425"/>
      <c r="F1034" s="426"/>
      <c r="G1034" s="425"/>
      <c r="H1034" s="425"/>
      <c r="I1034" s="427"/>
      <c r="J1034" s="756">
        <v>10</v>
      </c>
      <c r="K1034" s="425">
        <v>0.06</v>
      </c>
      <c r="L1034" s="425">
        <v>6.7013999999999996</v>
      </c>
      <c r="M1034" s="425">
        <f t="shared" si="570"/>
        <v>67.013999999999996</v>
      </c>
      <c r="N1034" s="426">
        <v>1</v>
      </c>
      <c r="O1034" s="425">
        <f t="shared" si="569"/>
        <v>67.010000000000005</v>
      </c>
      <c r="P1034" s="425">
        <f>ROUND(O1034*0.2409,2)</f>
        <v>16.14</v>
      </c>
      <c r="Q1034" s="427">
        <f>O1034+P1034</f>
        <v>83.15</v>
      </c>
    </row>
    <row r="1035" spans="1:17" s="428" customFormat="1" ht="22.15" customHeight="1" x14ac:dyDescent="0.25">
      <c r="A1035" s="430" t="s">
        <v>8</v>
      </c>
      <c r="B1035" s="751">
        <f>SUM(B1036:B1039)</f>
        <v>0</v>
      </c>
      <c r="C1035" s="746">
        <f>SUM(C1036:C1039)</f>
        <v>0</v>
      </c>
      <c r="D1035" s="421"/>
      <c r="E1035" s="421">
        <f>SUM(E1036:E1039)</f>
        <v>0</v>
      </c>
      <c r="F1035" s="432"/>
      <c r="G1035" s="421">
        <f>SUM(G1036:G1039)</f>
        <v>0</v>
      </c>
      <c r="H1035" s="421">
        <f>SUM(H1036:H1039)</f>
        <v>0</v>
      </c>
      <c r="I1035" s="429">
        <f>SUM(I1036:I1039)</f>
        <v>0</v>
      </c>
      <c r="J1035" s="757">
        <f>SUM(J1036:J1039)</f>
        <v>41</v>
      </c>
      <c r="K1035" s="421">
        <f>SUM(K1036:K1039)</f>
        <v>0.26031446540880504</v>
      </c>
      <c r="L1035" s="421"/>
      <c r="M1035" s="421">
        <f>SUM(M1036:M1039)</f>
        <v>167.89911132075471</v>
      </c>
      <c r="N1035" s="432"/>
      <c r="O1035" s="421">
        <f>SUM(O1036:O1039)</f>
        <v>167.89</v>
      </c>
      <c r="P1035" s="421">
        <f>SUM(P1036:P1039)</f>
        <v>40.440000000000005</v>
      </c>
      <c r="Q1035" s="429">
        <f>SUM(Q1036:Q1039)</f>
        <v>208.32999999999998</v>
      </c>
    </row>
    <row r="1036" spans="1:17" s="428" customFormat="1" ht="22.15" customHeight="1" x14ac:dyDescent="0.25">
      <c r="A1036" s="424" t="s">
        <v>1284</v>
      </c>
      <c r="B1036" s="750"/>
      <c r="C1036" s="289"/>
      <c r="D1036" s="425"/>
      <c r="E1036" s="425"/>
      <c r="F1036" s="426"/>
      <c r="G1036" s="425"/>
      <c r="H1036" s="425"/>
      <c r="I1036" s="427"/>
      <c r="J1036" s="756">
        <v>8</v>
      </c>
      <c r="K1036" s="425">
        <f>J1036/159</f>
        <v>5.0314465408805034E-2</v>
      </c>
      <c r="L1036" s="425">
        <v>699</v>
      </c>
      <c r="M1036" s="425">
        <f>J1036*L1036/159</f>
        <v>35.169811320754718</v>
      </c>
      <c r="N1036" s="426">
        <v>1</v>
      </c>
      <c r="O1036" s="425">
        <f t="shared" ref="O1036:O1039" si="571">ROUND(M1036*N1036,2)</f>
        <v>35.17</v>
      </c>
      <c r="P1036" s="425">
        <f>ROUND(O1036*0.2409,2)</f>
        <v>8.4700000000000006</v>
      </c>
      <c r="Q1036" s="427">
        <f>O1036+P1036</f>
        <v>43.64</v>
      </c>
    </row>
    <row r="1037" spans="1:17" s="428" customFormat="1" ht="22.15" customHeight="1" x14ac:dyDescent="0.25">
      <c r="A1037" s="424" t="s">
        <v>1264</v>
      </c>
      <c r="B1037" s="750"/>
      <c r="C1037" s="289"/>
      <c r="D1037" s="425"/>
      <c r="E1037" s="425"/>
      <c r="F1037" s="426"/>
      <c r="G1037" s="425"/>
      <c r="H1037" s="425"/>
      <c r="I1037" s="427"/>
      <c r="J1037" s="756">
        <v>11</v>
      </c>
      <c r="K1037" s="425">
        <v>7.0000000000000007E-2</v>
      </c>
      <c r="L1037" s="425">
        <v>4.0221</v>
      </c>
      <c r="M1037" s="425">
        <f>J1037*L1037</f>
        <v>44.243099999999998</v>
      </c>
      <c r="N1037" s="426">
        <v>1</v>
      </c>
      <c r="O1037" s="425">
        <f t="shared" si="571"/>
        <v>44.24</v>
      </c>
      <c r="P1037" s="425">
        <f>ROUND(O1037*0.2409,2)</f>
        <v>10.66</v>
      </c>
      <c r="Q1037" s="427">
        <f>O1037+P1037</f>
        <v>54.900000000000006</v>
      </c>
    </row>
    <row r="1038" spans="1:17" s="428" customFormat="1" ht="22.15" customHeight="1" x14ac:dyDescent="0.25">
      <c r="A1038" s="424" t="s">
        <v>1264</v>
      </c>
      <c r="B1038" s="750"/>
      <c r="C1038" s="289"/>
      <c r="D1038" s="425"/>
      <c r="E1038" s="425"/>
      <c r="F1038" s="426"/>
      <c r="G1038" s="425"/>
      <c r="H1038" s="425"/>
      <c r="I1038" s="427"/>
      <c r="J1038" s="756">
        <v>10.5</v>
      </c>
      <c r="K1038" s="425">
        <v>7.0000000000000007E-2</v>
      </c>
      <c r="L1038" s="425">
        <v>4.0221</v>
      </c>
      <c r="M1038" s="425">
        <f t="shared" ref="M1038:M1039" si="572">J1038*L1038</f>
        <v>42.232050000000001</v>
      </c>
      <c r="N1038" s="426">
        <v>1</v>
      </c>
      <c r="O1038" s="425">
        <f t="shared" si="571"/>
        <v>42.23</v>
      </c>
      <c r="P1038" s="425">
        <f>ROUND(O1038*0.2409,2)</f>
        <v>10.17</v>
      </c>
      <c r="Q1038" s="427">
        <f>O1038+P1038</f>
        <v>52.4</v>
      </c>
    </row>
    <row r="1039" spans="1:17" s="428" customFormat="1" ht="22.15" customHeight="1" x14ac:dyDescent="0.25">
      <c r="A1039" s="424" t="s">
        <v>1264</v>
      </c>
      <c r="B1039" s="750"/>
      <c r="C1039" s="289"/>
      <c r="D1039" s="425"/>
      <c r="E1039" s="425"/>
      <c r="F1039" s="426"/>
      <c r="G1039" s="425"/>
      <c r="H1039" s="425"/>
      <c r="I1039" s="427"/>
      <c r="J1039" s="756">
        <v>11.5</v>
      </c>
      <c r="K1039" s="425">
        <v>7.0000000000000007E-2</v>
      </c>
      <c r="L1039" s="425">
        <v>4.0221</v>
      </c>
      <c r="M1039" s="425">
        <f t="shared" si="572"/>
        <v>46.254150000000003</v>
      </c>
      <c r="N1039" s="426">
        <v>1</v>
      </c>
      <c r="O1039" s="425">
        <f t="shared" si="571"/>
        <v>46.25</v>
      </c>
      <c r="P1039" s="425">
        <f>ROUND(O1039*0.2409,2)</f>
        <v>11.14</v>
      </c>
      <c r="Q1039" s="427">
        <f>O1039+P1039</f>
        <v>57.39</v>
      </c>
    </row>
    <row r="1040" spans="1:17" s="428" customFormat="1" ht="22.15" customHeight="1" x14ac:dyDescent="0.25">
      <c r="A1040" s="416" t="s">
        <v>1315</v>
      </c>
      <c r="B1040" s="748">
        <f>B1041+B1045+B1049</f>
        <v>0</v>
      </c>
      <c r="C1040" s="744">
        <f>C1041+C1045+C1049</f>
        <v>0</v>
      </c>
      <c r="D1040" s="417"/>
      <c r="E1040" s="417">
        <f>E1041+E1045+E1049</f>
        <v>0</v>
      </c>
      <c r="F1040" s="431"/>
      <c r="G1040" s="417">
        <f>G1041+G1045+G1049</f>
        <v>0</v>
      </c>
      <c r="H1040" s="417">
        <f>H1041+H1045+H1049</f>
        <v>0</v>
      </c>
      <c r="I1040" s="418">
        <f>I1041+I1045+I1049</f>
        <v>0</v>
      </c>
      <c r="J1040" s="754">
        <f>J1041+J1045+J1049</f>
        <v>119</v>
      </c>
      <c r="K1040" s="417">
        <f>K1041+K1045+K1049</f>
        <v>0.74528301886792458</v>
      </c>
      <c r="L1040" s="417"/>
      <c r="M1040" s="417">
        <f>M1041+M1045+M1049</f>
        <v>674.50389433962255</v>
      </c>
      <c r="N1040" s="431"/>
      <c r="O1040" s="417">
        <f>O1041+O1045+O1049</f>
        <v>674.49</v>
      </c>
      <c r="P1040" s="417">
        <f>P1041+P1045+P1049</f>
        <v>162.49</v>
      </c>
      <c r="Q1040" s="418">
        <f>Q1041+Q1045+Q1049</f>
        <v>836.98000000000013</v>
      </c>
    </row>
    <row r="1041" spans="1:17" s="428" customFormat="1" ht="22.15" customHeight="1" x14ac:dyDescent="0.25">
      <c r="A1041" s="430" t="s">
        <v>11</v>
      </c>
      <c r="B1041" s="751">
        <f>SUM(B1042:B1044)</f>
        <v>0</v>
      </c>
      <c r="C1041" s="746">
        <f>SUM(C1042:C1044)</f>
        <v>0</v>
      </c>
      <c r="D1041" s="421"/>
      <c r="E1041" s="421">
        <f>SUM(E1042:E1044)</f>
        <v>0</v>
      </c>
      <c r="F1041" s="432"/>
      <c r="G1041" s="421">
        <f>SUM(G1042:G1044)</f>
        <v>0</v>
      </c>
      <c r="H1041" s="421">
        <f>SUM(H1042:H1044)</f>
        <v>0</v>
      </c>
      <c r="I1041" s="429">
        <f>SUM(I1042:I1044)</f>
        <v>0</v>
      </c>
      <c r="J1041" s="757">
        <f>SUM(J1042:J1044)</f>
        <v>31</v>
      </c>
      <c r="K1041" s="421">
        <f>SUM(K1042:K1044)</f>
        <v>0.19496855345911951</v>
      </c>
      <c r="L1041" s="421"/>
      <c r="M1041" s="421">
        <f>SUM(M1042:M1044)</f>
        <v>236.52201257861634</v>
      </c>
      <c r="N1041" s="432"/>
      <c r="O1041" s="421">
        <f>SUM(O1042:O1044)</f>
        <v>236.51999999999998</v>
      </c>
      <c r="P1041" s="421">
        <f>SUM(P1042:P1044)</f>
        <v>56.980000000000004</v>
      </c>
      <c r="Q1041" s="429">
        <f>SUM(Q1042:Q1044)</f>
        <v>293.5</v>
      </c>
    </row>
    <row r="1042" spans="1:17" s="428" customFormat="1" ht="22.15" customHeight="1" x14ac:dyDescent="0.25">
      <c r="A1042" s="424" t="s">
        <v>255</v>
      </c>
      <c r="B1042" s="750"/>
      <c r="C1042" s="289"/>
      <c r="D1042" s="425"/>
      <c r="E1042" s="425"/>
      <c r="F1042" s="426"/>
      <c r="G1042" s="425"/>
      <c r="H1042" s="425"/>
      <c r="I1042" s="427"/>
      <c r="J1042" s="756">
        <v>8</v>
      </c>
      <c r="K1042" s="425">
        <f t="shared" ref="K1042:K1044" si="573">J1042/159</f>
        <v>5.0314465408805034E-2</v>
      </c>
      <c r="L1042" s="425">
        <v>1187</v>
      </c>
      <c r="M1042" s="425">
        <f>J1042*L1042/159</f>
        <v>59.723270440251575</v>
      </c>
      <c r="N1042" s="426">
        <v>1</v>
      </c>
      <c r="O1042" s="425">
        <f t="shared" ref="O1042:O1044" si="574">ROUND(M1042*N1042,2)</f>
        <v>59.72</v>
      </c>
      <c r="P1042" s="425">
        <f>ROUND(O1042*0.2409,2)</f>
        <v>14.39</v>
      </c>
      <c r="Q1042" s="427">
        <f>O1042+P1042</f>
        <v>74.11</v>
      </c>
    </row>
    <row r="1043" spans="1:17" s="428" customFormat="1" ht="22.15" customHeight="1" x14ac:dyDescent="0.25">
      <c r="A1043" s="424" t="s">
        <v>255</v>
      </c>
      <c r="B1043" s="750"/>
      <c r="C1043" s="289"/>
      <c r="D1043" s="425"/>
      <c r="E1043" s="425"/>
      <c r="F1043" s="426"/>
      <c r="G1043" s="425"/>
      <c r="H1043" s="425"/>
      <c r="I1043" s="427"/>
      <c r="J1043" s="756">
        <v>8</v>
      </c>
      <c r="K1043" s="425">
        <f t="shared" si="573"/>
        <v>5.0314465408805034E-2</v>
      </c>
      <c r="L1043" s="425">
        <v>1187</v>
      </c>
      <c r="M1043" s="425">
        <f t="shared" ref="M1043:M1044" si="575">J1043*L1043/159</f>
        <v>59.723270440251575</v>
      </c>
      <c r="N1043" s="426">
        <v>1</v>
      </c>
      <c r="O1043" s="425">
        <f t="shared" si="574"/>
        <v>59.72</v>
      </c>
      <c r="P1043" s="425">
        <f>ROUND(O1043*0.2409,2)</f>
        <v>14.39</v>
      </c>
      <c r="Q1043" s="427">
        <f>O1043+P1043</f>
        <v>74.11</v>
      </c>
    </row>
    <row r="1044" spans="1:17" s="428" customFormat="1" ht="22.15" customHeight="1" x14ac:dyDescent="0.25">
      <c r="A1044" s="424" t="s">
        <v>1316</v>
      </c>
      <c r="B1044" s="750"/>
      <c r="C1044" s="289"/>
      <c r="D1044" s="425"/>
      <c r="E1044" s="425"/>
      <c r="F1044" s="426"/>
      <c r="G1044" s="425"/>
      <c r="H1044" s="425"/>
      <c r="I1044" s="427"/>
      <c r="J1044" s="756">
        <v>15</v>
      </c>
      <c r="K1044" s="425">
        <f t="shared" si="573"/>
        <v>9.4339622641509441E-2</v>
      </c>
      <c r="L1044" s="425">
        <v>1241</v>
      </c>
      <c r="M1044" s="425">
        <f t="shared" si="575"/>
        <v>117.0754716981132</v>
      </c>
      <c r="N1044" s="426">
        <v>1</v>
      </c>
      <c r="O1044" s="425">
        <f t="shared" si="574"/>
        <v>117.08</v>
      </c>
      <c r="P1044" s="425">
        <f>ROUND(O1044*0.2409,2)</f>
        <v>28.2</v>
      </c>
      <c r="Q1044" s="427">
        <f>O1044+P1044</f>
        <v>145.28</v>
      </c>
    </row>
    <row r="1045" spans="1:17" s="428" customFormat="1" ht="22.15" customHeight="1" x14ac:dyDescent="0.25">
      <c r="A1045" s="430" t="s">
        <v>9</v>
      </c>
      <c r="B1045" s="751">
        <f>SUM(B1046:B1048)</f>
        <v>0</v>
      </c>
      <c r="C1045" s="746">
        <f>SUM(C1046:C1048)</f>
        <v>0</v>
      </c>
      <c r="D1045" s="421"/>
      <c r="E1045" s="421">
        <f>SUM(E1046:E1048)</f>
        <v>0</v>
      </c>
      <c r="F1045" s="432"/>
      <c r="G1045" s="421">
        <f>SUM(G1046:G1048)</f>
        <v>0</v>
      </c>
      <c r="H1045" s="421">
        <f>SUM(H1046:H1048)</f>
        <v>0</v>
      </c>
      <c r="I1045" s="429">
        <f>SUM(I1046:I1048)</f>
        <v>0</v>
      </c>
      <c r="J1045" s="757">
        <f>SUM(J1046:J1048)</f>
        <v>64</v>
      </c>
      <c r="K1045" s="421">
        <f>SUM(K1046:K1048)</f>
        <v>0.400314465408805</v>
      </c>
      <c r="L1045" s="421"/>
      <c r="M1045" s="421">
        <f>SUM(M1046:M1048)</f>
        <v>349.65228176100624</v>
      </c>
      <c r="N1045" s="432"/>
      <c r="O1045" s="421">
        <f>SUM(O1046:O1048)</f>
        <v>349.64</v>
      </c>
      <c r="P1045" s="421">
        <f>SUM(P1046:P1048)</f>
        <v>84.23</v>
      </c>
      <c r="Q1045" s="429">
        <f>SUM(Q1046:Q1048)</f>
        <v>433.87000000000006</v>
      </c>
    </row>
    <row r="1046" spans="1:17" s="428" customFormat="1" ht="22.15" customHeight="1" x14ac:dyDescent="0.25">
      <c r="A1046" s="424" t="s">
        <v>692</v>
      </c>
      <c r="B1046" s="750"/>
      <c r="C1046" s="289"/>
      <c r="D1046" s="425"/>
      <c r="E1046" s="425"/>
      <c r="F1046" s="426"/>
      <c r="G1046" s="425"/>
      <c r="H1046" s="425"/>
      <c r="I1046" s="427"/>
      <c r="J1046" s="756">
        <v>32</v>
      </c>
      <c r="K1046" s="425">
        <v>0.2</v>
      </c>
      <c r="L1046" s="425">
        <v>4.8792</v>
      </c>
      <c r="M1046" s="425">
        <f>J1046*L1046</f>
        <v>156.1344</v>
      </c>
      <c r="N1046" s="426">
        <v>1</v>
      </c>
      <c r="O1046" s="425">
        <f t="shared" ref="O1046:O1048" si="576">ROUND(M1046*N1046,2)</f>
        <v>156.13</v>
      </c>
      <c r="P1046" s="425">
        <f>ROUND(O1046*0.2409,2)</f>
        <v>37.61</v>
      </c>
      <c r="Q1046" s="427">
        <f>O1046+P1046</f>
        <v>193.74</v>
      </c>
    </row>
    <row r="1047" spans="1:17" s="428" customFormat="1" ht="22.15" customHeight="1" x14ac:dyDescent="0.25">
      <c r="A1047" s="424" t="s">
        <v>1283</v>
      </c>
      <c r="B1047" s="750"/>
      <c r="C1047" s="289"/>
      <c r="D1047" s="425"/>
      <c r="E1047" s="425"/>
      <c r="F1047" s="426"/>
      <c r="G1047" s="425"/>
      <c r="H1047" s="425"/>
      <c r="I1047" s="427"/>
      <c r="J1047" s="756">
        <v>24</v>
      </c>
      <c r="K1047" s="425">
        <v>0.15</v>
      </c>
      <c r="L1047" s="425">
        <v>5.4427000000000003</v>
      </c>
      <c r="M1047" s="425">
        <f>J1047*L1047</f>
        <v>130.62479999999999</v>
      </c>
      <c r="N1047" s="426">
        <v>1</v>
      </c>
      <c r="O1047" s="425">
        <f t="shared" si="576"/>
        <v>130.62</v>
      </c>
      <c r="P1047" s="425">
        <f>ROUND(O1047*0.2409,2)</f>
        <v>31.47</v>
      </c>
      <c r="Q1047" s="427">
        <f>O1047+P1047</f>
        <v>162.09</v>
      </c>
    </row>
    <row r="1048" spans="1:17" s="428" customFormat="1" ht="22.15" customHeight="1" x14ac:dyDescent="0.25">
      <c r="A1048" s="424" t="s">
        <v>344</v>
      </c>
      <c r="B1048" s="750"/>
      <c r="C1048" s="289"/>
      <c r="D1048" s="425"/>
      <c r="E1048" s="425"/>
      <c r="F1048" s="426"/>
      <c r="G1048" s="425"/>
      <c r="H1048" s="425"/>
      <c r="I1048" s="427"/>
      <c r="J1048" s="756">
        <v>8</v>
      </c>
      <c r="K1048" s="425">
        <f>J1048/159</f>
        <v>5.0314465408805034E-2</v>
      </c>
      <c r="L1048" s="425">
        <v>1250</v>
      </c>
      <c r="M1048" s="425">
        <f>J1048*L1048/159</f>
        <v>62.893081761006286</v>
      </c>
      <c r="N1048" s="426">
        <v>1</v>
      </c>
      <c r="O1048" s="425">
        <f t="shared" si="576"/>
        <v>62.89</v>
      </c>
      <c r="P1048" s="425">
        <f>ROUND(O1048*0.2409,2)</f>
        <v>15.15</v>
      </c>
      <c r="Q1048" s="427">
        <f>O1048+P1048</f>
        <v>78.040000000000006</v>
      </c>
    </row>
    <row r="1049" spans="1:17" s="428" customFormat="1" ht="22.15" customHeight="1" x14ac:dyDescent="0.25">
      <c r="A1049" s="430" t="s">
        <v>10</v>
      </c>
      <c r="B1049" s="751">
        <f>B1050</f>
        <v>0</v>
      </c>
      <c r="C1049" s="746">
        <f>C1050</f>
        <v>0</v>
      </c>
      <c r="D1049" s="421"/>
      <c r="E1049" s="421">
        <f>E1050</f>
        <v>0</v>
      </c>
      <c r="F1049" s="432"/>
      <c r="G1049" s="421">
        <f>G1050</f>
        <v>0</v>
      </c>
      <c r="H1049" s="421">
        <f>H1050</f>
        <v>0</v>
      </c>
      <c r="I1049" s="429">
        <f>I1050</f>
        <v>0</v>
      </c>
      <c r="J1049" s="757">
        <f>J1050</f>
        <v>24</v>
      </c>
      <c r="K1049" s="421">
        <f>K1050</f>
        <v>0.15</v>
      </c>
      <c r="L1049" s="421"/>
      <c r="M1049" s="421">
        <f>M1050</f>
        <v>88.329599999999999</v>
      </c>
      <c r="N1049" s="432"/>
      <c r="O1049" s="421">
        <f>O1050</f>
        <v>88.33</v>
      </c>
      <c r="P1049" s="421">
        <f>P1050</f>
        <v>21.28</v>
      </c>
      <c r="Q1049" s="429">
        <f>Q1050</f>
        <v>109.61</v>
      </c>
    </row>
    <row r="1050" spans="1:17" s="428" customFormat="1" ht="22.15" customHeight="1" x14ac:dyDescent="0.25">
      <c r="A1050" s="424" t="s">
        <v>193</v>
      </c>
      <c r="B1050" s="750"/>
      <c r="C1050" s="289"/>
      <c r="D1050" s="425"/>
      <c r="E1050" s="425"/>
      <c r="F1050" s="426"/>
      <c r="G1050" s="425"/>
      <c r="H1050" s="425"/>
      <c r="I1050" s="427"/>
      <c r="J1050" s="756">
        <v>24</v>
      </c>
      <c r="K1050" s="425">
        <v>0.15</v>
      </c>
      <c r="L1050" s="425">
        <v>3.6804000000000001</v>
      </c>
      <c r="M1050" s="425">
        <f>J1050*L1050</f>
        <v>88.329599999999999</v>
      </c>
      <c r="N1050" s="426">
        <v>1</v>
      </c>
      <c r="O1050" s="425">
        <f t="shared" ref="O1050" si="577">ROUND(M1050*N1050,2)</f>
        <v>88.33</v>
      </c>
      <c r="P1050" s="425">
        <f>ROUND(O1050*0.2409,2)</f>
        <v>21.28</v>
      </c>
      <c r="Q1050" s="427">
        <f>O1050+P1050</f>
        <v>109.61</v>
      </c>
    </row>
    <row r="1051" spans="1:17" s="428" customFormat="1" ht="22.15" customHeight="1" x14ac:dyDescent="0.25">
      <c r="A1051" s="416" t="s">
        <v>1317</v>
      </c>
      <c r="B1051" s="748">
        <f>B1052</f>
        <v>0</v>
      </c>
      <c r="C1051" s="744">
        <f>C1052</f>
        <v>0</v>
      </c>
      <c r="D1051" s="417"/>
      <c r="E1051" s="417">
        <f>E1052</f>
        <v>0</v>
      </c>
      <c r="F1051" s="431"/>
      <c r="G1051" s="417">
        <f>G1052</f>
        <v>0</v>
      </c>
      <c r="H1051" s="417">
        <f>H1052</f>
        <v>0</v>
      </c>
      <c r="I1051" s="418">
        <f>I1052</f>
        <v>0</v>
      </c>
      <c r="J1051" s="754">
        <f>J1052</f>
        <v>48</v>
      </c>
      <c r="K1051" s="417">
        <f>K1052</f>
        <v>0.3</v>
      </c>
      <c r="L1051" s="417"/>
      <c r="M1051" s="417">
        <f>M1052</f>
        <v>472.1472</v>
      </c>
      <c r="N1051" s="431"/>
      <c r="O1051" s="417">
        <f>O1052</f>
        <v>472.14</v>
      </c>
      <c r="P1051" s="417">
        <f>P1052</f>
        <v>113.74</v>
      </c>
      <c r="Q1051" s="418">
        <f>Q1052</f>
        <v>585.88</v>
      </c>
    </row>
    <row r="1052" spans="1:17" s="428" customFormat="1" ht="22.15" customHeight="1" x14ac:dyDescent="0.25">
      <c r="A1052" s="430" t="s">
        <v>11</v>
      </c>
      <c r="B1052" s="751">
        <f>SUM(B1053:B1054)</f>
        <v>0</v>
      </c>
      <c r="C1052" s="746">
        <f>SUM(C1053:C1054)</f>
        <v>0</v>
      </c>
      <c r="D1052" s="421"/>
      <c r="E1052" s="421">
        <f>SUM(E1053:E1054)</f>
        <v>0</v>
      </c>
      <c r="F1052" s="432"/>
      <c r="G1052" s="421">
        <f>SUM(G1053:G1054)</f>
        <v>0</v>
      </c>
      <c r="H1052" s="421">
        <f>SUM(H1053:H1054)</f>
        <v>0</v>
      </c>
      <c r="I1052" s="429">
        <f>SUM(I1053:I1054)</f>
        <v>0</v>
      </c>
      <c r="J1052" s="757">
        <f>SUM(J1053:J1054)</f>
        <v>48</v>
      </c>
      <c r="K1052" s="421">
        <f>SUM(K1053:K1054)</f>
        <v>0.3</v>
      </c>
      <c r="L1052" s="421"/>
      <c r="M1052" s="421">
        <f>SUM(M1053:M1054)</f>
        <v>472.1472</v>
      </c>
      <c r="N1052" s="432"/>
      <c r="O1052" s="421">
        <f>SUM(O1053:O1054)</f>
        <v>472.14</v>
      </c>
      <c r="P1052" s="421">
        <f>SUM(P1053:P1054)</f>
        <v>113.74</v>
      </c>
      <c r="Q1052" s="429">
        <f>SUM(Q1053:Q1054)</f>
        <v>585.88</v>
      </c>
    </row>
    <row r="1053" spans="1:17" s="428" customFormat="1" ht="22.15" customHeight="1" x14ac:dyDescent="0.25">
      <c r="A1053" s="424" t="s">
        <v>1109</v>
      </c>
      <c r="B1053" s="750"/>
      <c r="C1053" s="289"/>
      <c r="D1053" s="425"/>
      <c r="E1053" s="425"/>
      <c r="F1053" s="426"/>
      <c r="G1053" s="425"/>
      <c r="H1053" s="425"/>
      <c r="I1053" s="427"/>
      <c r="J1053" s="756">
        <v>24</v>
      </c>
      <c r="K1053" s="425">
        <v>0.15</v>
      </c>
      <c r="L1053" s="425">
        <v>9.8363999999999994</v>
      </c>
      <c r="M1053" s="425">
        <f>J1053*L1053</f>
        <v>236.0736</v>
      </c>
      <c r="N1053" s="426">
        <v>1</v>
      </c>
      <c r="O1053" s="425">
        <f t="shared" ref="O1053:O1054" si="578">ROUND(M1053*N1053,2)</f>
        <v>236.07</v>
      </c>
      <c r="P1053" s="425">
        <f>ROUND(O1053*0.2409,2)</f>
        <v>56.87</v>
      </c>
      <c r="Q1053" s="427">
        <f>O1053+P1053</f>
        <v>292.94</v>
      </c>
    </row>
    <row r="1054" spans="1:17" s="428" customFormat="1" ht="22.15" customHeight="1" x14ac:dyDescent="0.25">
      <c r="A1054" s="424" t="s">
        <v>1109</v>
      </c>
      <c r="B1054" s="750"/>
      <c r="C1054" s="289"/>
      <c r="D1054" s="425"/>
      <c r="E1054" s="425"/>
      <c r="F1054" s="426"/>
      <c r="G1054" s="425"/>
      <c r="H1054" s="425"/>
      <c r="I1054" s="427"/>
      <c r="J1054" s="756">
        <v>24</v>
      </c>
      <c r="K1054" s="425">
        <v>0.15</v>
      </c>
      <c r="L1054" s="425">
        <v>9.8363999999999994</v>
      </c>
      <c r="M1054" s="425">
        <f>J1054*L1054</f>
        <v>236.0736</v>
      </c>
      <c r="N1054" s="426">
        <v>1</v>
      </c>
      <c r="O1054" s="425">
        <f t="shared" si="578"/>
        <v>236.07</v>
      </c>
      <c r="P1054" s="425">
        <f>ROUND(O1054*0.2409,2)</f>
        <v>56.87</v>
      </c>
      <c r="Q1054" s="427">
        <f>O1054+P1054</f>
        <v>292.94</v>
      </c>
    </row>
    <row r="1055" spans="1:17" s="428" customFormat="1" ht="22.15" customHeight="1" x14ac:dyDescent="0.25">
      <c r="A1055" s="416" t="s">
        <v>1318</v>
      </c>
      <c r="B1055" s="748">
        <f>B1056+B1076+B1116+B1130</f>
        <v>2304</v>
      </c>
      <c r="C1055" s="744">
        <f>C1056+C1076+C1116+C1130</f>
        <v>14.414716981132075</v>
      </c>
      <c r="D1055" s="417"/>
      <c r="E1055" s="417">
        <f>E1056+E1076+E1116+E1130</f>
        <v>13819.266973584901</v>
      </c>
      <c r="F1055" s="431"/>
      <c r="G1055" s="417">
        <f>G1056+G1076+G1116+G1130</f>
        <v>6909.579999999999</v>
      </c>
      <c r="H1055" s="417">
        <f>H1056+H1076+H1116+H1130</f>
        <v>1664.5300000000002</v>
      </c>
      <c r="I1055" s="418">
        <f>I1056+I1076+I1116+I1130</f>
        <v>8574.1099999999988</v>
      </c>
      <c r="J1055" s="754">
        <f>J1056+J1076+J1116+J1130</f>
        <v>6324.5</v>
      </c>
      <c r="K1055" s="417">
        <f>K1056+K1076+K1116+K1130</f>
        <v>39.665283018867918</v>
      </c>
      <c r="L1055" s="417"/>
      <c r="M1055" s="417">
        <f>M1056+M1076+M1116+M1130</f>
        <v>39492.3676264151</v>
      </c>
      <c r="N1055" s="431"/>
      <c r="O1055" s="417">
        <f>O1056+O1076+O1116+O1130</f>
        <v>39492.350000000006</v>
      </c>
      <c r="P1055" s="417">
        <f>P1056+P1076+P1116+P1130</f>
        <v>9513.75</v>
      </c>
      <c r="Q1055" s="418">
        <f>Q1056+Q1076+Q1116+Q1130</f>
        <v>49006.1</v>
      </c>
    </row>
    <row r="1056" spans="1:17" s="428" customFormat="1" ht="22.15" customHeight="1" x14ac:dyDescent="0.25">
      <c r="A1056" s="430" t="s">
        <v>11</v>
      </c>
      <c r="B1056" s="751">
        <f>SUM(B1057:B1075)</f>
        <v>384</v>
      </c>
      <c r="C1056" s="746">
        <f>SUM(C1057:C1075)</f>
        <v>2.401572327044025</v>
      </c>
      <c r="D1056" s="421"/>
      <c r="E1056" s="421">
        <f>SUM(E1057:E1075)</f>
        <v>3922.4687597484271</v>
      </c>
      <c r="F1056" s="432"/>
      <c r="G1056" s="421">
        <f>SUM(G1057:G1075)</f>
        <v>1961.2199999999998</v>
      </c>
      <c r="H1056" s="421">
        <f>SUM(H1057:H1075)</f>
        <v>472.47</v>
      </c>
      <c r="I1056" s="429">
        <f>SUM(I1057:I1075)</f>
        <v>2433.69</v>
      </c>
      <c r="J1056" s="757">
        <f>SUM(J1057:J1075)</f>
        <v>1254.5</v>
      </c>
      <c r="K1056" s="421">
        <f>SUM(K1057:K1075)</f>
        <v>7.8584276729559743</v>
      </c>
      <c r="L1056" s="421"/>
      <c r="M1056" s="421">
        <f>SUM(M1057:M1075)</f>
        <v>12709.821640251572</v>
      </c>
      <c r="N1056" s="432"/>
      <c r="O1056" s="421">
        <f>SUM(O1057:O1075)</f>
        <v>12709.819999999998</v>
      </c>
      <c r="P1056" s="421">
        <f>SUM(P1057:P1075)</f>
        <v>3061.8</v>
      </c>
      <c r="Q1056" s="429">
        <f>SUM(Q1057:Q1075)</f>
        <v>15771.620000000003</v>
      </c>
    </row>
    <row r="1057" spans="1:17" s="428" customFormat="1" ht="22.15" customHeight="1" x14ac:dyDescent="0.25">
      <c r="A1057" s="424" t="s">
        <v>1319</v>
      </c>
      <c r="B1057" s="750"/>
      <c r="C1057" s="289"/>
      <c r="D1057" s="425"/>
      <c r="E1057" s="425"/>
      <c r="F1057" s="426"/>
      <c r="G1057" s="425"/>
      <c r="H1057" s="425"/>
      <c r="I1057" s="427"/>
      <c r="J1057" s="756">
        <v>30.5</v>
      </c>
      <c r="K1057" s="425">
        <v>0.19</v>
      </c>
      <c r="L1057" s="425">
        <v>8.1820000000000004</v>
      </c>
      <c r="M1057" s="425">
        <f>J1057*L1057</f>
        <v>249.55100000000002</v>
      </c>
      <c r="N1057" s="426">
        <v>1</v>
      </c>
      <c r="O1057" s="425">
        <f t="shared" ref="O1057:O1075" si="579">ROUND(M1057*N1057,2)</f>
        <v>249.55</v>
      </c>
      <c r="P1057" s="425">
        <f t="shared" ref="P1057:P1075" si="580">ROUND(O1057*0.2409,2)</f>
        <v>60.12</v>
      </c>
      <c r="Q1057" s="427">
        <f t="shared" ref="Q1057:Q1075" si="581">O1057+P1057</f>
        <v>309.67</v>
      </c>
    </row>
    <row r="1058" spans="1:17" s="428" customFormat="1" ht="22.15" customHeight="1" x14ac:dyDescent="0.25">
      <c r="A1058" s="424" t="s">
        <v>1319</v>
      </c>
      <c r="B1058" s="750">
        <v>8</v>
      </c>
      <c r="C1058" s="289">
        <v>0.05</v>
      </c>
      <c r="D1058" s="425">
        <v>8.1820000000000004</v>
      </c>
      <c r="E1058" s="425">
        <f t="shared" ref="E1058:E1074" si="582">B1058*D1058</f>
        <v>65.456000000000003</v>
      </c>
      <c r="F1058" s="426">
        <v>0.5</v>
      </c>
      <c r="G1058" s="425">
        <f t="shared" ref="G1058:G1120" si="583">ROUND(E1058*F1058,2)</f>
        <v>32.729999999999997</v>
      </c>
      <c r="H1058" s="425">
        <f t="shared" ref="H1058:H1075" si="584">ROUND(G1058*0.2409,2)</f>
        <v>7.88</v>
      </c>
      <c r="I1058" s="427">
        <f t="shared" ref="I1058:I1075" si="585">G1058+H1058</f>
        <v>40.61</v>
      </c>
      <c r="J1058" s="756">
        <v>24</v>
      </c>
      <c r="K1058" s="425">
        <v>0.15</v>
      </c>
      <c r="L1058" s="425">
        <v>8.1820000000000004</v>
      </c>
      <c r="M1058" s="425">
        <f t="shared" ref="M1058:M1074" si="586">J1058*L1058</f>
        <v>196.36799999999999</v>
      </c>
      <c r="N1058" s="426">
        <v>1</v>
      </c>
      <c r="O1058" s="425">
        <f t="shared" si="579"/>
        <v>196.37</v>
      </c>
      <c r="P1058" s="425">
        <f t="shared" si="580"/>
        <v>47.31</v>
      </c>
      <c r="Q1058" s="427">
        <f t="shared" si="581"/>
        <v>243.68</v>
      </c>
    </row>
    <row r="1059" spans="1:17" s="428" customFormat="1" ht="22.15" customHeight="1" x14ac:dyDescent="0.25">
      <c r="A1059" s="424" t="s">
        <v>1109</v>
      </c>
      <c r="B1059" s="750">
        <v>24</v>
      </c>
      <c r="C1059" s="289">
        <v>0.15</v>
      </c>
      <c r="D1059" s="425">
        <v>9.6386000000000003</v>
      </c>
      <c r="E1059" s="425">
        <f t="shared" si="582"/>
        <v>231.32640000000001</v>
      </c>
      <c r="F1059" s="426">
        <v>0.5</v>
      </c>
      <c r="G1059" s="425">
        <f t="shared" si="583"/>
        <v>115.66</v>
      </c>
      <c r="H1059" s="425">
        <f t="shared" si="584"/>
        <v>27.86</v>
      </c>
      <c r="I1059" s="427">
        <f t="shared" si="585"/>
        <v>143.51999999999998</v>
      </c>
      <c r="J1059" s="756">
        <v>129</v>
      </c>
      <c r="K1059" s="425">
        <v>0.81</v>
      </c>
      <c r="L1059" s="425">
        <v>9.6386000000000003</v>
      </c>
      <c r="M1059" s="425">
        <f t="shared" si="586"/>
        <v>1243.3794</v>
      </c>
      <c r="N1059" s="426">
        <v>1</v>
      </c>
      <c r="O1059" s="425">
        <f t="shared" si="579"/>
        <v>1243.3800000000001</v>
      </c>
      <c r="P1059" s="425">
        <f t="shared" si="580"/>
        <v>299.52999999999997</v>
      </c>
      <c r="Q1059" s="427">
        <f t="shared" si="581"/>
        <v>1542.91</v>
      </c>
    </row>
    <row r="1060" spans="1:17" s="428" customFormat="1" ht="22.15" customHeight="1" x14ac:dyDescent="0.25">
      <c r="A1060" s="424" t="s">
        <v>1109</v>
      </c>
      <c r="B1060" s="750"/>
      <c r="C1060" s="289"/>
      <c r="D1060" s="425"/>
      <c r="E1060" s="425"/>
      <c r="F1060" s="426"/>
      <c r="G1060" s="425"/>
      <c r="H1060" s="425"/>
      <c r="I1060" s="427"/>
      <c r="J1060" s="756">
        <v>24</v>
      </c>
      <c r="K1060" s="425">
        <v>0.15</v>
      </c>
      <c r="L1060" s="425">
        <v>9.8363999999999994</v>
      </c>
      <c r="M1060" s="425">
        <f t="shared" si="586"/>
        <v>236.0736</v>
      </c>
      <c r="N1060" s="426">
        <v>1</v>
      </c>
      <c r="O1060" s="425">
        <f t="shared" si="579"/>
        <v>236.07</v>
      </c>
      <c r="P1060" s="425">
        <f t="shared" si="580"/>
        <v>56.87</v>
      </c>
      <c r="Q1060" s="427">
        <f t="shared" si="581"/>
        <v>292.94</v>
      </c>
    </row>
    <row r="1061" spans="1:17" s="428" customFormat="1" ht="22.15" customHeight="1" x14ac:dyDescent="0.25">
      <c r="A1061" s="424" t="s">
        <v>1109</v>
      </c>
      <c r="B1061" s="750">
        <v>24</v>
      </c>
      <c r="C1061" s="289">
        <v>0.15</v>
      </c>
      <c r="D1061" s="425">
        <v>9.8363999999999994</v>
      </c>
      <c r="E1061" s="425">
        <f t="shared" si="582"/>
        <v>236.0736</v>
      </c>
      <c r="F1061" s="426">
        <v>0.5</v>
      </c>
      <c r="G1061" s="425">
        <f t="shared" si="583"/>
        <v>118.04</v>
      </c>
      <c r="H1061" s="425">
        <f t="shared" si="584"/>
        <v>28.44</v>
      </c>
      <c r="I1061" s="427">
        <f t="shared" si="585"/>
        <v>146.48000000000002</v>
      </c>
      <c r="J1061" s="756">
        <v>24</v>
      </c>
      <c r="K1061" s="425">
        <v>0.15</v>
      </c>
      <c r="L1061" s="425">
        <v>9.8363999999999994</v>
      </c>
      <c r="M1061" s="425">
        <f t="shared" si="586"/>
        <v>236.0736</v>
      </c>
      <c r="N1061" s="426">
        <v>1</v>
      </c>
      <c r="O1061" s="425">
        <f t="shared" si="579"/>
        <v>236.07</v>
      </c>
      <c r="P1061" s="425">
        <f t="shared" si="580"/>
        <v>56.87</v>
      </c>
      <c r="Q1061" s="427">
        <f t="shared" si="581"/>
        <v>292.94</v>
      </c>
    </row>
    <row r="1062" spans="1:17" s="428" customFormat="1" ht="22.15" customHeight="1" x14ac:dyDescent="0.25">
      <c r="A1062" s="424" t="s">
        <v>1109</v>
      </c>
      <c r="B1062" s="750">
        <v>24</v>
      </c>
      <c r="C1062" s="289">
        <v>0.15</v>
      </c>
      <c r="D1062" s="425">
        <v>9.8363999999999994</v>
      </c>
      <c r="E1062" s="425">
        <f t="shared" si="582"/>
        <v>236.0736</v>
      </c>
      <c r="F1062" s="426">
        <v>0.5</v>
      </c>
      <c r="G1062" s="425">
        <f t="shared" si="583"/>
        <v>118.04</v>
      </c>
      <c r="H1062" s="425">
        <f t="shared" si="584"/>
        <v>28.44</v>
      </c>
      <c r="I1062" s="427">
        <f t="shared" si="585"/>
        <v>146.48000000000002</v>
      </c>
      <c r="J1062" s="756">
        <v>72</v>
      </c>
      <c r="K1062" s="425">
        <v>0.45</v>
      </c>
      <c r="L1062" s="425">
        <v>9.8363999999999994</v>
      </c>
      <c r="M1062" s="425">
        <f t="shared" si="586"/>
        <v>708.22079999999994</v>
      </c>
      <c r="N1062" s="426">
        <v>1</v>
      </c>
      <c r="O1062" s="425">
        <f t="shared" si="579"/>
        <v>708.22</v>
      </c>
      <c r="P1062" s="425">
        <f t="shared" si="580"/>
        <v>170.61</v>
      </c>
      <c r="Q1062" s="427">
        <f t="shared" si="581"/>
        <v>878.83</v>
      </c>
    </row>
    <row r="1063" spans="1:17" s="428" customFormat="1" ht="22.15" customHeight="1" x14ac:dyDescent="0.25">
      <c r="A1063" s="424" t="s">
        <v>1109</v>
      </c>
      <c r="B1063" s="750"/>
      <c r="C1063" s="289"/>
      <c r="D1063" s="425"/>
      <c r="E1063" s="425"/>
      <c r="F1063" s="426"/>
      <c r="G1063" s="425"/>
      <c r="H1063" s="425"/>
      <c r="I1063" s="427"/>
      <c r="J1063" s="756">
        <v>48</v>
      </c>
      <c r="K1063" s="425">
        <v>0.3</v>
      </c>
      <c r="L1063" s="425">
        <v>9.8363999999999994</v>
      </c>
      <c r="M1063" s="425">
        <f t="shared" si="586"/>
        <v>472.1472</v>
      </c>
      <c r="N1063" s="426">
        <v>1</v>
      </c>
      <c r="O1063" s="425">
        <f t="shared" si="579"/>
        <v>472.15</v>
      </c>
      <c r="P1063" s="425">
        <f t="shared" si="580"/>
        <v>113.74</v>
      </c>
      <c r="Q1063" s="427">
        <f t="shared" si="581"/>
        <v>585.89</v>
      </c>
    </row>
    <row r="1064" spans="1:17" s="428" customFormat="1" ht="22.15" customHeight="1" x14ac:dyDescent="0.25">
      <c r="A1064" s="424" t="s">
        <v>1109</v>
      </c>
      <c r="B1064" s="750">
        <v>48</v>
      </c>
      <c r="C1064" s="289">
        <v>0.3</v>
      </c>
      <c r="D1064" s="425">
        <v>9.8363999999999994</v>
      </c>
      <c r="E1064" s="425">
        <f t="shared" si="582"/>
        <v>472.1472</v>
      </c>
      <c r="F1064" s="426">
        <v>0.5</v>
      </c>
      <c r="G1064" s="425">
        <f t="shared" si="583"/>
        <v>236.07</v>
      </c>
      <c r="H1064" s="425">
        <f t="shared" si="584"/>
        <v>56.87</v>
      </c>
      <c r="I1064" s="427">
        <f t="shared" si="585"/>
        <v>292.94</v>
      </c>
      <c r="J1064" s="756">
        <v>144</v>
      </c>
      <c r="K1064" s="425">
        <v>0.91</v>
      </c>
      <c r="L1064" s="425">
        <v>9.8363999999999994</v>
      </c>
      <c r="M1064" s="425">
        <f t="shared" si="586"/>
        <v>1416.4415999999999</v>
      </c>
      <c r="N1064" s="426">
        <v>1</v>
      </c>
      <c r="O1064" s="425">
        <f t="shared" si="579"/>
        <v>1416.44</v>
      </c>
      <c r="P1064" s="425">
        <f t="shared" si="580"/>
        <v>341.22</v>
      </c>
      <c r="Q1064" s="427">
        <f t="shared" si="581"/>
        <v>1757.66</v>
      </c>
    </row>
    <row r="1065" spans="1:17" s="428" customFormat="1" ht="22.15" customHeight="1" x14ac:dyDescent="0.25">
      <c r="A1065" s="424" t="s">
        <v>1109</v>
      </c>
      <c r="B1065" s="750"/>
      <c r="C1065" s="289"/>
      <c r="D1065" s="425"/>
      <c r="E1065" s="425"/>
      <c r="F1065" s="426"/>
      <c r="G1065" s="425"/>
      <c r="H1065" s="425"/>
      <c r="I1065" s="427"/>
      <c r="J1065" s="756">
        <v>48</v>
      </c>
      <c r="K1065" s="425">
        <v>0.3</v>
      </c>
      <c r="L1065" s="425">
        <v>9.8363999999999994</v>
      </c>
      <c r="M1065" s="425">
        <f t="shared" si="586"/>
        <v>472.1472</v>
      </c>
      <c r="N1065" s="426">
        <v>1</v>
      </c>
      <c r="O1065" s="425">
        <f t="shared" si="579"/>
        <v>472.15</v>
      </c>
      <c r="P1065" s="425">
        <f t="shared" si="580"/>
        <v>113.74</v>
      </c>
      <c r="Q1065" s="427">
        <f t="shared" si="581"/>
        <v>585.89</v>
      </c>
    </row>
    <row r="1066" spans="1:17" s="428" customFormat="1" ht="22.15" customHeight="1" x14ac:dyDescent="0.25">
      <c r="A1066" s="424" t="s">
        <v>1109</v>
      </c>
      <c r="B1066" s="750"/>
      <c r="C1066" s="289"/>
      <c r="D1066" s="425"/>
      <c r="E1066" s="425"/>
      <c r="F1066" s="426"/>
      <c r="G1066" s="425"/>
      <c r="H1066" s="425"/>
      <c r="I1066" s="427"/>
      <c r="J1066" s="756">
        <v>24</v>
      </c>
      <c r="K1066" s="425">
        <v>0.15</v>
      </c>
      <c r="L1066" s="425">
        <v>9.8363999999999994</v>
      </c>
      <c r="M1066" s="425">
        <f t="shared" si="586"/>
        <v>236.0736</v>
      </c>
      <c r="N1066" s="426">
        <v>1</v>
      </c>
      <c r="O1066" s="425">
        <f t="shared" si="579"/>
        <v>236.07</v>
      </c>
      <c r="P1066" s="425">
        <f t="shared" si="580"/>
        <v>56.87</v>
      </c>
      <c r="Q1066" s="427">
        <f t="shared" si="581"/>
        <v>292.94</v>
      </c>
    </row>
    <row r="1067" spans="1:17" s="428" customFormat="1" ht="22.15" customHeight="1" x14ac:dyDescent="0.25">
      <c r="A1067" s="424" t="s">
        <v>1109</v>
      </c>
      <c r="B1067" s="750"/>
      <c r="C1067" s="289"/>
      <c r="D1067" s="425"/>
      <c r="E1067" s="425"/>
      <c r="F1067" s="426"/>
      <c r="G1067" s="425"/>
      <c r="H1067" s="425"/>
      <c r="I1067" s="427"/>
      <c r="J1067" s="756">
        <v>48</v>
      </c>
      <c r="K1067" s="425">
        <v>0.3</v>
      </c>
      <c r="L1067" s="425">
        <v>9.8363999999999994</v>
      </c>
      <c r="M1067" s="425">
        <f t="shared" si="586"/>
        <v>472.1472</v>
      </c>
      <c r="N1067" s="426">
        <v>1</v>
      </c>
      <c r="O1067" s="425">
        <f t="shared" si="579"/>
        <v>472.15</v>
      </c>
      <c r="P1067" s="425">
        <f t="shared" si="580"/>
        <v>113.74</v>
      </c>
      <c r="Q1067" s="427">
        <f t="shared" si="581"/>
        <v>585.89</v>
      </c>
    </row>
    <row r="1068" spans="1:17" s="428" customFormat="1" ht="22.15" customHeight="1" x14ac:dyDescent="0.25">
      <c r="A1068" s="424" t="s">
        <v>1109</v>
      </c>
      <c r="B1068" s="750">
        <v>16</v>
      </c>
      <c r="C1068" s="289">
        <v>0.1</v>
      </c>
      <c r="D1068" s="425">
        <v>9.8363999999999994</v>
      </c>
      <c r="E1068" s="425">
        <f t="shared" si="582"/>
        <v>157.38239999999999</v>
      </c>
      <c r="F1068" s="426">
        <v>0.5</v>
      </c>
      <c r="G1068" s="425">
        <f t="shared" si="583"/>
        <v>78.69</v>
      </c>
      <c r="H1068" s="425">
        <f t="shared" si="584"/>
        <v>18.96</v>
      </c>
      <c r="I1068" s="427">
        <f t="shared" si="585"/>
        <v>97.65</v>
      </c>
      <c r="J1068" s="756">
        <v>112</v>
      </c>
      <c r="K1068" s="425">
        <v>0.7</v>
      </c>
      <c r="L1068" s="425">
        <v>9.8363999999999994</v>
      </c>
      <c r="M1068" s="425">
        <f t="shared" si="586"/>
        <v>1101.6768</v>
      </c>
      <c r="N1068" s="426">
        <v>1</v>
      </c>
      <c r="O1068" s="425">
        <f t="shared" si="579"/>
        <v>1101.68</v>
      </c>
      <c r="P1068" s="425">
        <f t="shared" si="580"/>
        <v>265.39</v>
      </c>
      <c r="Q1068" s="427">
        <f t="shared" si="581"/>
        <v>1367.0700000000002</v>
      </c>
    </row>
    <row r="1069" spans="1:17" s="428" customFormat="1" ht="22.15" customHeight="1" x14ac:dyDescent="0.25">
      <c r="A1069" s="424" t="s">
        <v>1109</v>
      </c>
      <c r="B1069" s="750">
        <v>48</v>
      </c>
      <c r="C1069" s="289">
        <v>0.3</v>
      </c>
      <c r="D1069" s="425">
        <v>9.8363999999999994</v>
      </c>
      <c r="E1069" s="425">
        <f t="shared" si="582"/>
        <v>472.1472</v>
      </c>
      <c r="F1069" s="426">
        <v>0.5</v>
      </c>
      <c r="G1069" s="425">
        <f t="shared" si="583"/>
        <v>236.07</v>
      </c>
      <c r="H1069" s="425">
        <f t="shared" si="584"/>
        <v>56.87</v>
      </c>
      <c r="I1069" s="427">
        <f t="shared" si="585"/>
        <v>292.94</v>
      </c>
      <c r="J1069" s="756">
        <v>96</v>
      </c>
      <c r="K1069" s="425">
        <v>0.6</v>
      </c>
      <c r="L1069" s="425">
        <v>9.8363999999999994</v>
      </c>
      <c r="M1069" s="425">
        <f t="shared" si="586"/>
        <v>944.2944</v>
      </c>
      <c r="N1069" s="426">
        <v>1</v>
      </c>
      <c r="O1069" s="425">
        <f t="shared" si="579"/>
        <v>944.29</v>
      </c>
      <c r="P1069" s="425">
        <f t="shared" si="580"/>
        <v>227.48</v>
      </c>
      <c r="Q1069" s="427">
        <f t="shared" si="581"/>
        <v>1171.77</v>
      </c>
    </row>
    <row r="1070" spans="1:17" s="428" customFormat="1" ht="22.15" customHeight="1" x14ac:dyDescent="0.25">
      <c r="A1070" s="424" t="s">
        <v>1109</v>
      </c>
      <c r="B1070" s="750"/>
      <c r="C1070" s="289"/>
      <c r="D1070" s="425"/>
      <c r="E1070" s="425"/>
      <c r="F1070" s="426"/>
      <c r="G1070" s="425"/>
      <c r="H1070" s="425"/>
      <c r="I1070" s="427"/>
      <c r="J1070" s="756">
        <v>40</v>
      </c>
      <c r="K1070" s="425">
        <v>0.25</v>
      </c>
      <c r="L1070" s="425">
        <v>9.8363999999999994</v>
      </c>
      <c r="M1070" s="425">
        <f t="shared" si="586"/>
        <v>393.45599999999996</v>
      </c>
      <c r="N1070" s="426">
        <v>1</v>
      </c>
      <c r="O1070" s="425">
        <f t="shared" si="579"/>
        <v>393.46</v>
      </c>
      <c r="P1070" s="425">
        <f t="shared" si="580"/>
        <v>94.78</v>
      </c>
      <c r="Q1070" s="427">
        <f t="shared" si="581"/>
        <v>488.24</v>
      </c>
    </row>
    <row r="1071" spans="1:17" s="428" customFormat="1" ht="22.15" customHeight="1" x14ac:dyDescent="0.25">
      <c r="A1071" s="424" t="s">
        <v>1109</v>
      </c>
      <c r="B1071" s="750">
        <v>40</v>
      </c>
      <c r="C1071" s="289">
        <v>0.25</v>
      </c>
      <c r="D1071" s="425">
        <v>9.8363999999999994</v>
      </c>
      <c r="E1071" s="425">
        <f t="shared" si="582"/>
        <v>393.45599999999996</v>
      </c>
      <c r="F1071" s="426">
        <v>0.5</v>
      </c>
      <c r="G1071" s="425">
        <f t="shared" si="583"/>
        <v>196.73</v>
      </c>
      <c r="H1071" s="425">
        <f t="shared" si="584"/>
        <v>47.39</v>
      </c>
      <c r="I1071" s="427">
        <f t="shared" si="585"/>
        <v>244.12</v>
      </c>
      <c r="J1071" s="756">
        <v>16</v>
      </c>
      <c r="K1071" s="425">
        <v>0.1</v>
      </c>
      <c r="L1071" s="425">
        <v>9.8363999999999994</v>
      </c>
      <c r="M1071" s="425">
        <f t="shared" si="586"/>
        <v>157.38239999999999</v>
      </c>
      <c r="N1071" s="426">
        <v>1</v>
      </c>
      <c r="O1071" s="425">
        <f t="shared" si="579"/>
        <v>157.38</v>
      </c>
      <c r="P1071" s="425">
        <f t="shared" si="580"/>
        <v>37.909999999999997</v>
      </c>
      <c r="Q1071" s="427">
        <f t="shared" si="581"/>
        <v>195.29</v>
      </c>
    </row>
    <row r="1072" spans="1:17" s="428" customFormat="1" ht="22.15" customHeight="1" x14ac:dyDescent="0.25">
      <c r="A1072" s="424" t="s">
        <v>1109</v>
      </c>
      <c r="B1072" s="750"/>
      <c r="C1072" s="289"/>
      <c r="D1072" s="425"/>
      <c r="E1072" s="425"/>
      <c r="F1072" s="426"/>
      <c r="G1072" s="425"/>
      <c r="H1072" s="425"/>
      <c r="I1072" s="427"/>
      <c r="J1072" s="756">
        <v>80</v>
      </c>
      <c r="K1072" s="425">
        <v>0.5</v>
      </c>
      <c r="L1072" s="425">
        <v>9.8363999999999994</v>
      </c>
      <c r="M1072" s="425">
        <f t="shared" si="586"/>
        <v>786.91199999999992</v>
      </c>
      <c r="N1072" s="426">
        <v>1</v>
      </c>
      <c r="O1072" s="425">
        <f t="shared" si="579"/>
        <v>786.91</v>
      </c>
      <c r="P1072" s="425">
        <f t="shared" si="580"/>
        <v>189.57</v>
      </c>
      <c r="Q1072" s="427">
        <f t="shared" si="581"/>
        <v>976.48</v>
      </c>
    </row>
    <row r="1073" spans="1:17" s="428" customFormat="1" ht="22.15" customHeight="1" x14ac:dyDescent="0.25">
      <c r="A1073" s="424" t="s">
        <v>1109</v>
      </c>
      <c r="B1073" s="750">
        <v>48</v>
      </c>
      <c r="C1073" s="289">
        <v>0.3</v>
      </c>
      <c r="D1073" s="425">
        <v>9.8363999999999994</v>
      </c>
      <c r="E1073" s="425">
        <f t="shared" si="582"/>
        <v>472.1472</v>
      </c>
      <c r="F1073" s="426">
        <v>0.5</v>
      </c>
      <c r="G1073" s="425">
        <f t="shared" si="583"/>
        <v>236.07</v>
      </c>
      <c r="H1073" s="425">
        <f t="shared" si="584"/>
        <v>56.87</v>
      </c>
      <c r="I1073" s="427">
        <f t="shared" si="585"/>
        <v>292.94</v>
      </c>
      <c r="J1073" s="756">
        <v>72</v>
      </c>
      <c r="K1073" s="425">
        <v>0.45</v>
      </c>
      <c r="L1073" s="425">
        <v>9.8363999999999994</v>
      </c>
      <c r="M1073" s="425">
        <f t="shared" si="586"/>
        <v>708.22079999999994</v>
      </c>
      <c r="N1073" s="426">
        <v>1</v>
      </c>
      <c r="O1073" s="425">
        <f t="shared" si="579"/>
        <v>708.22</v>
      </c>
      <c r="P1073" s="425">
        <f t="shared" si="580"/>
        <v>170.61</v>
      </c>
      <c r="Q1073" s="427">
        <f t="shared" si="581"/>
        <v>878.83</v>
      </c>
    </row>
    <row r="1074" spans="1:17" s="428" customFormat="1" ht="22.15" customHeight="1" x14ac:dyDescent="0.25">
      <c r="A1074" s="424" t="s">
        <v>1109</v>
      </c>
      <c r="B1074" s="750">
        <v>64</v>
      </c>
      <c r="C1074" s="289">
        <v>0.4</v>
      </c>
      <c r="D1074" s="425">
        <v>9.8363999999999994</v>
      </c>
      <c r="E1074" s="425">
        <f t="shared" si="582"/>
        <v>629.52959999999996</v>
      </c>
      <c r="F1074" s="426">
        <v>0.5</v>
      </c>
      <c r="G1074" s="425">
        <f t="shared" si="583"/>
        <v>314.76</v>
      </c>
      <c r="H1074" s="425">
        <f t="shared" si="584"/>
        <v>75.83</v>
      </c>
      <c r="I1074" s="427">
        <f t="shared" si="585"/>
        <v>390.59</v>
      </c>
      <c r="J1074" s="756">
        <v>104</v>
      </c>
      <c r="K1074" s="425">
        <v>0.65</v>
      </c>
      <c r="L1074" s="425">
        <v>9.8363999999999994</v>
      </c>
      <c r="M1074" s="425">
        <f t="shared" si="586"/>
        <v>1022.9856</v>
      </c>
      <c r="N1074" s="426">
        <v>1</v>
      </c>
      <c r="O1074" s="425">
        <f t="shared" si="579"/>
        <v>1022.99</v>
      </c>
      <c r="P1074" s="425">
        <f t="shared" si="580"/>
        <v>246.44</v>
      </c>
      <c r="Q1074" s="427">
        <f t="shared" si="581"/>
        <v>1269.43</v>
      </c>
    </row>
    <row r="1075" spans="1:17" s="428" customFormat="1" ht="22.15" customHeight="1" x14ac:dyDescent="0.25">
      <c r="A1075" s="424" t="s">
        <v>1320</v>
      </c>
      <c r="B1075" s="750">
        <v>40</v>
      </c>
      <c r="C1075" s="289">
        <f t="shared" ref="C1075" si="587">B1075/159</f>
        <v>0.25157232704402516</v>
      </c>
      <c r="D1075" s="425">
        <v>2213</v>
      </c>
      <c r="E1075" s="425">
        <f>B1075*D1075/159</f>
        <v>556.72955974842762</v>
      </c>
      <c r="F1075" s="426">
        <v>0.5</v>
      </c>
      <c r="G1075" s="425">
        <f t="shared" si="583"/>
        <v>278.36</v>
      </c>
      <c r="H1075" s="425">
        <f t="shared" si="584"/>
        <v>67.06</v>
      </c>
      <c r="I1075" s="427">
        <f t="shared" si="585"/>
        <v>345.42</v>
      </c>
      <c r="J1075" s="756">
        <v>119</v>
      </c>
      <c r="K1075" s="425">
        <f>J1075/159</f>
        <v>0.74842767295597479</v>
      </c>
      <c r="L1075" s="425">
        <v>2213</v>
      </c>
      <c r="M1075" s="425">
        <f>J1075*L1075/159</f>
        <v>1656.2704402515724</v>
      </c>
      <c r="N1075" s="426">
        <v>1</v>
      </c>
      <c r="O1075" s="425">
        <f t="shared" si="579"/>
        <v>1656.27</v>
      </c>
      <c r="P1075" s="425">
        <f t="shared" si="580"/>
        <v>399</v>
      </c>
      <c r="Q1075" s="427">
        <f t="shared" si="581"/>
        <v>2055.27</v>
      </c>
    </row>
    <row r="1076" spans="1:17" s="428" customFormat="1" ht="22.15" customHeight="1" x14ac:dyDescent="0.25">
      <c r="A1076" s="430" t="s">
        <v>9</v>
      </c>
      <c r="B1076" s="751">
        <f>SUM(B1077:B1115)</f>
        <v>1052</v>
      </c>
      <c r="C1076" s="746">
        <f>SUM(C1077:C1115)</f>
        <v>6.5831446540880503</v>
      </c>
      <c r="D1076" s="421"/>
      <c r="E1076" s="421">
        <f>SUM(E1077:E1115)</f>
        <v>6536.3454138364759</v>
      </c>
      <c r="F1076" s="432"/>
      <c r="G1076" s="421">
        <f>SUM(G1077:G1115)</f>
        <v>3268.1499999999987</v>
      </c>
      <c r="H1076" s="421">
        <f>SUM(H1077:H1115)</f>
        <v>787.28000000000009</v>
      </c>
      <c r="I1076" s="429">
        <f>SUM(I1077:I1115)</f>
        <v>4055.4299999999994</v>
      </c>
      <c r="J1076" s="757">
        <f>SUM(J1077:J1115)</f>
        <v>3054</v>
      </c>
      <c r="K1076" s="421">
        <f>SUM(K1077:K1115)</f>
        <v>19.176855345911942</v>
      </c>
      <c r="L1076" s="421"/>
      <c r="M1076" s="421">
        <f>SUM(M1077:M1115)</f>
        <v>19002.926786163527</v>
      </c>
      <c r="N1076" s="432"/>
      <c r="O1076" s="421">
        <f>SUM(O1077:O1115)</f>
        <v>19002.930000000004</v>
      </c>
      <c r="P1076" s="421">
        <f>SUM(P1077:P1115)</f>
        <v>4577.8099999999995</v>
      </c>
      <c r="Q1076" s="429">
        <f>SUM(Q1077:Q1115)</f>
        <v>23580.74</v>
      </c>
    </row>
    <row r="1077" spans="1:17" s="428" customFormat="1" ht="22.15" customHeight="1" x14ac:dyDescent="0.25">
      <c r="A1077" s="424" t="s">
        <v>692</v>
      </c>
      <c r="B1077" s="750">
        <v>24</v>
      </c>
      <c r="C1077" s="289">
        <v>0.15</v>
      </c>
      <c r="D1077" s="425">
        <v>5.5984999999999996</v>
      </c>
      <c r="E1077" s="425">
        <f>B1077*D1077</f>
        <v>134.36399999999998</v>
      </c>
      <c r="F1077" s="426">
        <v>0.5</v>
      </c>
      <c r="G1077" s="425">
        <f t="shared" si="583"/>
        <v>67.180000000000007</v>
      </c>
      <c r="H1077" s="425">
        <f t="shared" ref="H1077:H1115" si="588">ROUND(G1077*0.2409,2)</f>
        <v>16.18</v>
      </c>
      <c r="I1077" s="427">
        <f t="shared" ref="I1077:I1115" si="589">G1077+H1077</f>
        <v>83.360000000000014</v>
      </c>
      <c r="J1077" s="756">
        <v>48</v>
      </c>
      <c r="K1077" s="425">
        <v>0.3</v>
      </c>
      <c r="L1077" s="425">
        <v>5.5984999999999996</v>
      </c>
      <c r="M1077" s="425">
        <f>J1077*L1077</f>
        <v>268.72799999999995</v>
      </c>
      <c r="N1077" s="426">
        <v>1</v>
      </c>
      <c r="O1077" s="425">
        <f t="shared" ref="O1077:O1115" si="590">ROUND(M1077*N1077,2)</f>
        <v>268.73</v>
      </c>
      <c r="P1077" s="425">
        <f t="shared" ref="P1077:P1115" si="591">ROUND(O1077*0.2409,2)</f>
        <v>64.739999999999995</v>
      </c>
      <c r="Q1077" s="427">
        <f t="shared" ref="Q1077:Q1115" si="592">O1077+P1077</f>
        <v>333.47</v>
      </c>
    </row>
    <row r="1078" spans="1:17" s="428" customFormat="1" ht="22.15" customHeight="1" x14ac:dyDescent="0.25">
      <c r="A1078" s="424" t="s">
        <v>692</v>
      </c>
      <c r="B1078" s="750"/>
      <c r="C1078" s="289"/>
      <c r="D1078" s="425"/>
      <c r="E1078" s="425"/>
      <c r="F1078" s="426"/>
      <c r="G1078" s="425"/>
      <c r="H1078" s="425"/>
      <c r="I1078" s="427"/>
      <c r="J1078" s="756">
        <v>62</v>
      </c>
      <c r="K1078" s="425">
        <v>0.39</v>
      </c>
      <c r="L1078" s="425">
        <v>5.5984999999999996</v>
      </c>
      <c r="M1078" s="425">
        <f t="shared" ref="M1078:M1113" si="593">J1078*L1078</f>
        <v>347.10699999999997</v>
      </c>
      <c r="N1078" s="426">
        <v>1</v>
      </c>
      <c r="O1078" s="425">
        <f t="shared" si="590"/>
        <v>347.11</v>
      </c>
      <c r="P1078" s="425">
        <f t="shared" si="591"/>
        <v>83.62</v>
      </c>
      <c r="Q1078" s="427">
        <f t="shared" si="592"/>
        <v>430.73</v>
      </c>
    </row>
    <row r="1079" spans="1:17" s="428" customFormat="1" ht="22.15" customHeight="1" x14ac:dyDescent="0.25">
      <c r="A1079" s="424" t="s">
        <v>692</v>
      </c>
      <c r="B1079" s="750"/>
      <c r="C1079" s="289"/>
      <c r="D1079" s="425"/>
      <c r="E1079" s="425"/>
      <c r="F1079" s="426"/>
      <c r="G1079" s="425"/>
      <c r="H1079" s="425"/>
      <c r="I1079" s="427"/>
      <c r="J1079" s="756">
        <v>160</v>
      </c>
      <c r="K1079" s="425">
        <v>1.01</v>
      </c>
      <c r="L1079" s="425">
        <v>5.5984999999999996</v>
      </c>
      <c r="M1079" s="425">
        <f t="shared" si="593"/>
        <v>895.76</v>
      </c>
      <c r="N1079" s="426">
        <v>1</v>
      </c>
      <c r="O1079" s="425">
        <f t="shared" si="590"/>
        <v>895.76</v>
      </c>
      <c r="P1079" s="425">
        <f t="shared" si="591"/>
        <v>215.79</v>
      </c>
      <c r="Q1079" s="427">
        <f t="shared" si="592"/>
        <v>1111.55</v>
      </c>
    </row>
    <row r="1080" spans="1:17" s="428" customFormat="1" ht="22.15" customHeight="1" x14ac:dyDescent="0.25">
      <c r="A1080" s="424" t="s">
        <v>692</v>
      </c>
      <c r="B1080" s="750">
        <v>64</v>
      </c>
      <c r="C1080" s="289">
        <v>0.4</v>
      </c>
      <c r="D1080" s="425">
        <v>5.5984999999999996</v>
      </c>
      <c r="E1080" s="425">
        <f t="shared" ref="E1080:E1113" si="594">B1080*D1080</f>
        <v>358.30399999999997</v>
      </c>
      <c r="F1080" s="426">
        <v>0.5</v>
      </c>
      <c r="G1080" s="425">
        <f t="shared" si="583"/>
        <v>179.15</v>
      </c>
      <c r="H1080" s="425">
        <f t="shared" si="588"/>
        <v>43.16</v>
      </c>
      <c r="I1080" s="427">
        <f t="shared" si="589"/>
        <v>222.31</v>
      </c>
      <c r="J1080" s="756">
        <v>128</v>
      </c>
      <c r="K1080" s="425">
        <v>0.81</v>
      </c>
      <c r="L1080" s="425">
        <v>5.5984999999999996</v>
      </c>
      <c r="M1080" s="425">
        <f t="shared" si="593"/>
        <v>716.60799999999995</v>
      </c>
      <c r="N1080" s="426">
        <v>1</v>
      </c>
      <c r="O1080" s="425">
        <f t="shared" si="590"/>
        <v>716.61</v>
      </c>
      <c r="P1080" s="425">
        <f t="shared" si="591"/>
        <v>172.63</v>
      </c>
      <c r="Q1080" s="427">
        <f t="shared" si="592"/>
        <v>889.24</v>
      </c>
    </row>
    <row r="1081" spans="1:17" s="428" customFormat="1" ht="22.15" customHeight="1" x14ac:dyDescent="0.25">
      <c r="A1081" s="424" t="s">
        <v>692</v>
      </c>
      <c r="B1081" s="750">
        <v>72</v>
      </c>
      <c r="C1081" s="289">
        <v>0.45</v>
      </c>
      <c r="D1081" s="425">
        <v>5.5984999999999996</v>
      </c>
      <c r="E1081" s="425">
        <f t="shared" si="594"/>
        <v>403.09199999999998</v>
      </c>
      <c r="F1081" s="426">
        <v>0.5</v>
      </c>
      <c r="G1081" s="425">
        <f t="shared" si="583"/>
        <v>201.55</v>
      </c>
      <c r="H1081" s="425">
        <f t="shared" si="588"/>
        <v>48.55</v>
      </c>
      <c r="I1081" s="427">
        <f t="shared" si="589"/>
        <v>250.10000000000002</v>
      </c>
      <c r="J1081" s="756">
        <v>100</v>
      </c>
      <c r="K1081" s="425">
        <v>0.63</v>
      </c>
      <c r="L1081" s="425">
        <v>5.5984999999999996</v>
      </c>
      <c r="M1081" s="425">
        <f t="shared" si="593"/>
        <v>559.84999999999991</v>
      </c>
      <c r="N1081" s="426">
        <v>1</v>
      </c>
      <c r="O1081" s="425">
        <f t="shared" si="590"/>
        <v>559.85</v>
      </c>
      <c r="P1081" s="425">
        <f t="shared" si="591"/>
        <v>134.87</v>
      </c>
      <c r="Q1081" s="427">
        <f t="shared" si="592"/>
        <v>694.72</v>
      </c>
    </row>
    <row r="1082" spans="1:17" s="428" customFormat="1" ht="22.15" customHeight="1" x14ac:dyDescent="0.25">
      <c r="A1082" s="424" t="s">
        <v>692</v>
      </c>
      <c r="B1082" s="750">
        <v>48</v>
      </c>
      <c r="C1082" s="289">
        <v>0.3</v>
      </c>
      <c r="D1082" s="425">
        <v>5.5984999999999996</v>
      </c>
      <c r="E1082" s="425">
        <f t="shared" si="594"/>
        <v>268.72799999999995</v>
      </c>
      <c r="F1082" s="426">
        <v>0.5</v>
      </c>
      <c r="G1082" s="425">
        <f t="shared" si="583"/>
        <v>134.36000000000001</v>
      </c>
      <c r="H1082" s="425">
        <f t="shared" si="588"/>
        <v>32.369999999999997</v>
      </c>
      <c r="I1082" s="427">
        <f t="shared" si="589"/>
        <v>166.73000000000002</v>
      </c>
      <c r="J1082" s="756">
        <v>24</v>
      </c>
      <c r="K1082" s="425">
        <v>0.15</v>
      </c>
      <c r="L1082" s="425">
        <v>5.5984999999999996</v>
      </c>
      <c r="M1082" s="425">
        <f t="shared" si="593"/>
        <v>134.36399999999998</v>
      </c>
      <c r="N1082" s="426">
        <v>1</v>
      </c>
      <c r="O1082" s="425">
        <f t="shared" si="590"/>
        <v>134.36000000000001</v>
      </c>
      <c r="P1082" s="425">
        <f t="shared" si="591"/>
        <v>32.369999999999997</v>
      </c>
      <c r="Q1082" s="427">
        <f t="shared" si="592"/>
        <v>166.73000000000002</v>
      </c>
    </row>
    <row r="1083" spans="1:17" s="428" customFormat="1" ht="22.15" customHeight="1" x14ac:dyDescent="0.25">
      <c r="A1083" s="424" t="s">
        <v>692</v>
      </c>
      <c r="B1083" s="750">
        <v>24</v>
      </c>
      <c r="C1083" s="289">
        <v>0.15</v>
      </c>
      <c r="D1083" s="425">
        <v>5.5984999999999996</v>
      </c>
      <c r="E1083" s="425">
        <f t="shared" si="594"/>
        <v>134.36399999999998</v>
      </c>
      <c r="F1083" s="426">
        <v>0.5</v>
      </c>
      <c r="G1083" s="425">
        <f t="shared" si="583"/>
        <v>67.180000000000007</v>
      </c>
      <c r="H1083" s="425">
        <f t="shared" si="588"/>
        <v>16.18</v>
      </c>
      <c r="I1083" s="427">
        <f t="shared" si="589"/>
        <v>83.360000000000014</v>
      </c>
      <c r="J1083" s="756">
        <v>96</v>
      </c>
      <c r="K1083" s="425">
        <v>0.6</v>
      </c>
      <c r="L1083" s="425">
        <v>5.5984999999999996</v>
      </c>
      <c r="M1083" s="425">
        <f t="shared" si="593"/>
        <v>537.4559999999999</v>
      </c>
      <c r="N1083" s="426">
        <v>1</v>
      </c>
      <c r="O1083" s="425">
        <f t="shared" si="590"/>
        <v>537.46</v>
      </c>
      <c r="P1083" s="425">
        <f t="shared" si="591"/>
        <v>129.47</v>
      </c>
      <c r="Q1083" s="427">
        <f t="shared" si="592"/>
        <v>666.93000000000006</v>
      </c>
    </row>
    <row r="1084" spans="1:17" s="428" customFormat="1" ht="22.15" customHeight="1" x14ac:dyDescent="0.25">
      <c r="A1084" s="424" t="s">
        <v>692</v>
      </c>
      <c r="B1084" s="750">
        <v>48</v>
      </c>
      <c r="C1084" s="289">
        <v>0.3</v>
      </c>
      <c r="D1084" s="425">
        <v>5.5984999999999996</v>
      </c>
      <c r="E1084" s="425">
        <f t="shared" si="594"/>
        <v>268.72799999999995</v>
      </c>
      <c r="F1084" s="426">
        <v>0.5</v>
      </c>
      <c r="G1084" s="425">
        <f t="shared" si="583"/>
        <v>134.36000000000001</v>
      </c>
      <c r="H1084" s="425">
        <f t="shared" si="588"/>
        <v>32.369999999999997</v>
      </c>
      <c r="I1084" s="427">
        <f t="shared" si="589"/>
        <v>166.73000000000002</v>
      </c>
      <c r="J1084" s="756">
        <v>96</v>
      </c>
      <c r="K1084" s="425">
        <v>0.6</v>
      </c>
      <c r="L1084" s="425">
        <v>5.5984999999999996</v>
      </c>
      <c r="M1084" s="425">
        <f t="shared" si="593"/>
        <v>537.4559999999999</v>
      </c>
      <c r="N1084" s="426">
        <v>1</v>
      </c>
      <c r="O1084" s="425">
        <f t="shared" si="590"/>
        <v>537.46</v>
      </c>
      <c r="P1084" s="425">
        <f t="shared" si="591"/>
        <v>129.47</v>
      </c>
      <c r="Q1084" s="427">
        <f t="shared" si="592"/>
        <v>666.93000000000006</v>
      </c>
    </row>
    <row r="1085" spans="1:17" s="428" customFormat="1" ht="22.15" customHeight="1" x14ac:dyDescent="0.25">
      <c r="A1085" s="424" t="s">
        <v>692</v>
      </c>
      <c r="B1085" s="750">
        <v>48</v>
      </c>
      <c r="C1085" s="289">
        <v>0.3</v>
      </c>
      <c r="D1085" s="425">
        <v>5.5984999999999996</v>
      </c>
      <c r="E1085" s="425">
        <f t="shared" si="594"/>
        <v>268.72799999999995</v>
      </c>
      <c r="F1085" s="426">
        <v>0.5</v>
      </c>
      <c r="G1085" s="425">
        <f t="shared" si="583"/>
        <v>134.36000000000001</v>
      </c>
      <c r="H1085" s="425">
        <f t="shared" si="588"/>
        <v>32.369999999999997</v>
      </c>
      <c r="I1085" s="427">
        <f t="shared" si="589"/>
        <v>166.73000000000002</v>
      </c>
      <c r="J1085" s="756">
        <v>144</v>
      </c>
      <c r="K1085" s="425">
        <v>0.91</v>
      </c>
      <c r="L1085" s="425">
        <v>5.5984999999999996</v>
      </c>
      <c r="M1085" s="425">
        <f t="shared" si="593"/>
        <v>806.18399999999997</v>
      </c>
      <c r="N1085" s="426">
        <v>1</v>
      </c>
      <c r="O1085" s="425">
        <f t="shared" si="590"/>
        <v>806.18</v>
      </c>
      <c r="P1085" s="425">
        <f t="shared" si="591"/>
        <v>194.21</v>
      </c>
      <c r="Q1085" s="427">
        <f t="shared" si="592"/>
        <v>1000.39</v>
      </c>
    </row>
    <row r="1086" spans="1:17" s="428" customFormat="1" ht="22.15" customHeight="1" x14ac:dyDescent="0.25">
      <c r="A1086" s="424" t="s">
        <v>692</v>
      </c>
      <c r="B1086" s="750">
        <v>24</v>
      </c>
      <c r="C1086" s="289">
        <v>0.15</v>
      </c>
      <c r="D1086" s="425">
        <v>5.5984999999999996</v>
      </c>
      <c r="E1086" s="425">
        <f t="shared" si="594"/>
        <v>134.36399999999998</v>
      </c>
      <c r="F1086" s="426">
        <v>0.5</v>
      </c>
      <c r="G1086" s="425">
        <f t="shared" si="583"/>
        <v>67.180000000000007</v>
      </c>
      <c r="H1086" s="425">
        <f t="shared" si="588"/>
        <v>16.18</v>
      </c>
      <c r="I1086" s="427">
        <f t="shared" si="589"/>
        <v>83.360000000000014</v>
      </c>
      <c r="J1086" s="756">
        <v>48</v>
      </c>
      <c r="K1086" s="425">
        <v>0.3</v>
      </c>
      <c r="L1086" s="425">
        <v>5.5984999999999996</v>
      </c>
      <c r="M1086" s="425">
        <f t="shared" si="593"/>
        <v>268.72799999999995</v>
      </c>
      <c r="N1086" s="426">
        <v>1</v>
      </c>
      <c r="O1086" s="425">
        <f t="shared" si="590"/>
        <v>268.73</v>
      </c>
      <c r="P1086" s="425">
        <f t="shared" si="591"/>
        <v>64.739999999999995</v>
      </c>
      <c r="Q1086" s="427">
        <f t="shared" si="592"/>
        <v>333.47</v>
      </c>
    </row>
    <row r="1087" spans="1:17" s="428" customFormat="1" ht="22.15" customHeight="1" x14ac:dyDescent="0.25">
      <c r="A1087" s="424" t="s">
        <v>692</v>
      </c>
      <c r="B1087" s="750">
        <v>48</v>
      </c>
      <c r="C1087" s="289">
        <v>0.3</v>
      </c>
      <c r="D1087" s="425">
        <v>5.5984999999999996</v>
      </c>
      <c r="E1087" s="425">
        <f t="shared" si="594"/>
        <v>268.72799999999995</v>
      </c>
      <c r="F1087" s="426">
        <v>0.5</v>
      </c>
      <c r="G1087" s="425">
        <f t="shared" si="583"/>
        <v>134.36000000000001</v>
      </c>
      <c r="H1087" s="425">
        <f t="shared" si="588"/>
        <v>32.369999999999997</v>
      </c>
      <c r="I1087" s="427">
        <f t="shared" si="589"/>
        <v>166.73000000000002</v>
      </c>
      <c r="J1087" s="756">
        <v>24</v>
      </c>
      <c r="K1087" s="425">
        <v>0.15</v>
      </c>
      <c r="L1087" s="425">
        <v>5.5984999999999996</v>
      </c>
      <c r="M1087" s="425">
        <f t="shared" si="593"/>
        <v>134.36399999999998</v>
      </c>
      <c r="N1087" s="426">
        <v>1</v>
      </c>
      <c r="O1087" s="425">
        <f t="shared" si="590"/>
        <v>134.36000000000001</v>
      </c>
      <c r="P1087" s="425">
        <f t="shared" si="591"/>
        <v>32.369999999999997</v>
      </c>
      <c r="Q1087" s="427">
        <f t="shared" si="592"/>
        <v>166.73000000000002</v>
      </c>
    </row>
    <row r="1088" spans="1:17" s="428" customFormat="1" ht="22.15" customHeight="1" x14ac:dyDescent="0.25">
      <c r="A1088" s="424" t="s">
        <v>1249</v>
      </c>
      <c r="B1088" s="750">
        <v>24</v>
      </c>
      <c r="C1088" s="289">
        <v>0.15</v>
      </c>
      <c r="D1088" s="425">
        <v>5.7782999999999998</v>
      </c>
      <c r="E1088" s="425">
        <f t="shared" si="594"/>
        <v>138.67919999999998</v>
      </c>
      <c r="F1088" s="426">
        <v>0.5</v>
      </c>
      <c r="G1088" s="425">
        <f t="shared" si="583"/>
        <v>69.34</v>
      </c>
      <c r="H1088" s="425">
        <f t="shared" si="588"/>
        <v>16.7</v>
      </c>
      <c r="I1088" s="427">
        <f t="shared" si="589"/>
        <v>86.04</v>
      </c>
      <c r="J1088" s="756">
        <v>120</v>
      </c>
      <c r="K1088" s="425">
        <v>0.75</v>
      </c>
      <c r="L1088" s="425">
        <v>5.7782999999999998</v>
      </c>
      <c r="M1088" s="425">
        <f t="shared" si="593"/>
        <v>693.39599999999996</v>
      </c>
      <c r="N1088" s="426">
        <v>1</v>
      </c>
      <c r="O1088" s="425">
        <f t="shared" si="590"/>
        <v>693.4</v>
      </c>
      <c r="P1088" s="425">
        <f t="shared" si="591"/>
        <v>167.04</v>
      </c>
      <c r="Q1088" s="427">
        <f t="shared" si="592"/>
        <v>860.43999999999994</v>
      </c>
    </row>
    <row r="1089" spans="1:17" s="428" customFormat="1" ht="22.15" customHeight="1" x14ac:dyDescent="0.25">
      <c r="A1089" s="424" t="s">
        <v>1249</v>
      </c>
      <c r="B1089" s="750">
        <v>48</v>
      </c>
      <c r="C1089" s="289">
        <v>0.3</v>
      </c>
      <c r="D1089" s="425">
        <v>5.7782999999999998</v>
      </c>
      <c r="E1089" s="425">
        <f t="shared" si="594"/>
        <v>277.35839999999996</v>
      </c>
      <c r="F1089" s="426">
        <v>0.5</v>
      </c>
      <c r="G1089" s="425">
        <f t="shared" si="583"/>
        <v>138.68</v>
      </c>
      <c r="H1089" s="425">
        <f t="shared" si="588"/>
        <v>33.409999999999997</v>
      </c>
      <c r="I1089" s="427">
        <f t="shared" si="589"/>
        <v>172.09</v>
      </c>
      <c r="J1089" s="756">
        <v>96</v>
      </c>
      <c r="K1089" s="425">
        <v>0.6</v>
      </c>
      <c r="L1089" s="425">
        <v>5.7782999999999998</v>
      </c>
      <c r="M1089" s="425">
        <f t="shared" si="593"/>
        <v>554.71679999999992</v>
      </c>
      <c r="N1089" s="426">
        <v>1</v>
      </c>
      <c r="O1089" s="425">
        <f t="shared" si="590"/>
        <v>554.72</v>
      </c>
      <c r="P1089" s="425">
        <f t="shared" si="591"/>
        <v>133.63</v>
      </c>
      <c r="Q1089" s="427">
        <f t="shared" si="592"/>
        <v>688.35</v>
      </c>
    </row>
    <row r="1090" spans="1:17" s="428" customFormat="1" ht="22.15" customHeight="1" x14ac:dyDescent="0.25">
      <c r="A1090" s="424" t="s">
        <v>1249</v>
      </c>
      <c r="B1090" s="750"/>
      <c r="C1090" s="289"/>
      <c r="D1090" s="425"/>
      <c r="E1090" s="425"/>
      <c r="F1090" s="426"/>
      <c r="G1090" s="425"/>
      <c r="H1090" s="425"/>
      <c r="I1090" s="427"/>
      <c r="J1090" s="756">
        <v>24</v>
      </c>
      <c r="K1090" s="425">
        <v>0.15</v>
      </c>
      <c r="L1090" s="425">
        <v>5.7782999999999998</v>
      </c>
      <c r="M1090" s="425">
        <f t="shared" si="593"/>
        <v>138.67919999999998</v>
      </c>
      <c r="N1090" s="426">
        <v>1</v>
      </c>
      <c r="O1090" s="425">
        <f t="shared" si="590"/>
        <v>138.68</v>
      </c>
      <c r="P1090" s="425">
        <f t="shared" si="591"/>
        <v>33.409999999999997</v>
      </c>
      <c r="Q1090" s="427">
        <f t="shared" si="592"/>
        <v>172.09</v>
      </c>
    </row>
    <row r="1091" spans="1:17" s="428" customFormat="1" ht="22.15" customHeight="1" x14ac:dyDescent="0.25">
      <c r="A1091" s="424" t="s">
        <v>1249</v>
      </c>
      <c r="B1091" s="750">
        <v>40</v>
      </c>
      <c r="C1091" s="289">
        <v>0.25</v>
      </c>
      <c r="D1091" s="425">
        <v>5.7782999999999998</v>
      </c>
      <c r="E1091" s="425">
        <f t="shared" si="594"/>
        <v>231.13200000000001</v>
      </c>
      <c r="F1091" s="426">
        <v>0.5</v>
      </c>
      <c r="G1091" s="425">
        <f t="shared" si="583"/>
        <v>115.57</v>
      </c>
      <c r="H1091" s="425">
        <f t="shared" si="588"/>
        <v>27.84</v>
      </c>
      <c r="I1091" s="427">
        <f t="shared" si="589"/>
        <v>143.41</v>
      </c>
      <c r="J1091" s="756">
        <v>156</v>
      </c>
      <c r="K1091" s="425">
        <v>0.98</v>
      </c>
      <c r="L1091" s="425">
        <v>5.7782999999999998</v>
      </c>
      <c r="M1091" s="425">
        <f t="shared" si="593"/>
        <v>901.41480000000001</v>
      </c>
      <c r="N1091" s="426">
        <v>1</v>
      </c>
      <c r="O1091" s="425">
        <f t="shared" si="590"/>
        <v>901.41</v>
      </c>
      <c r="P1091" s="425">
        <f t="shared" si="591"/>
        <v>217.15</v>
      </c>
      <c r="Q1091" s="427">
        <f t="shared" si="592"/>
        <v>1118.56</v>
      </c>
    </row>
    <row r="1092" spans="1:17" s="428" customFormat="1" ht="22.15" customHeight="1" x14ac:dyDescent="0.25">
      <c r="A1092" s="424" t="s">
        <v>1249</v>
      </c>
      <c r="B1092" s="750">
        <v>24</v>
      </c>
      <c r="C1092" s="289">
        <v>0.15</v>
      </c>
      <c r="D1092" s="425">
        <v>5.7782999999999998</v>
      </c>
      <c r="E1092" s="425">
        <f t="shared" si="594"/>
        <v>138.67919999999998</v>
      </c>
      <c r="F1092" s="426">
        <v>0.5</v>
      </c>
      <c r="G1092" s="425">
        <f t="shared" si="583"/>
        <v>69.34</v>
      </c>
      <c r="H1092" s="425">
        <f t="shared" si="588"/>
        <v>16.7</v>
      </c>
      <c r="I1092" s="427">
        <f t="shared" si="589"/>
        <v>86.04</v>
      </c>
      <c r="J1092" s="756">
        <v>160</v>
      </c>
      <c r="K1092" s="425">
        <v>1.01</v>
      </c>
      <c r="L1092" s="425">
        <v>5.7782999999999998</v>
      </c>
      <c r="M1092" s="425">
        <f t="shared" si="593"/>
        <v>924.52800000000002</v>
      </c>
      <c r="N1092" s="426">
        <v>1</v>
      </c>
      <c r="O1092" s="425">
        <f t="shared" si="590"/>
        <v>924.53</v>
      </c>
      <c r="P1092" s="425">
        <f t="shared" si="591"/>
        <v>222.72</v>
      </c>
      <c r="Q1092" s="427">
        <f t="shared" si="592"/>
        <v>1147.25</v>
      </c>
    </row>
    <row r="1093" spans="1:17" s="428" customFormat="1" ht="22.15" customHeight="1" x14ac:dyDescent="0.25">
      <c r="A1093" s="424" t="s">
        <v>1249</v>
      </c>
      <c r="B1093" s="750"/>
      <c r="C1093" s="289"/>
      <c r="D1093" s="425"/>
      <c r="E1093" s="425"/>
      <c r="F1093" s="426"/>
      <c r="G1093" s="425"/>
      <c r="H1093" s="425"/>
      <c r="I1093" s="427"/>
      <c r="J1093" s="756">
        <v>88</v>
      </c>
      <c r="K1093" s="425">
        <v>0.55000000000000004</v>
      </c>
      <c r="L1093" s="425">
        <v>5.7782999999999998</v>
      </c>
      <c r="M1093" s="425">
        <f t="shared" si="593"/>
        <v>508.49039999999997</v>
      </c>
      <c r="N1093" s="426">
        <v>1</v>
      </c>
      <c r="O1093" s="425">
        <f t="shared" si="590"/>
        <v>508.49</v>
      </c>
      <c r="P1093" s="425">
        <f t="shared" si="591"/>
        <v>122.5</v>
      </c>
      <c r="Q1093" s="427">
        <f t="shared" si="592"/>
        <v>630.99</v>
      </c>
    </row>
    <row r="1094" spans="1:17" s="428" customFormat="1" ht="22.15" customHeight="1" x14ac:dyDescent="0.25">
      <c r="A1094" s="424" t="s">
        <v>1277</v>
      </c>
      <c r="B1094" s="750"/>
      <c r="C1094" s="289"/>
      <c r="D1094" s="425"/>
      <c r="E1094" s="425"/>
      <c r="F1094" s="426"/>
      <c r="G1094" s="425"/>
      <c r="H1094" s="425"/>
      <c r="I1094" s="427"/>
      <c r="J1094" s="756">
        <v>48</v>
      </c>
      <c r="K1094" s="425">
        <v>0.3</v>
      </c>
      <c r="L1094" s="425">
        <v>6.1619999999999999</v>
      </c>
      <c r="M1094" s="425">
        <f t="shared" si="593"/>
        <v>295.77600000000001</v>
      </c>
      <c r="N1094" s="426">
        <v>1</v>
      </c>
      <c r="O1094" s="425">
        <f t="shared" si="590"/>
        <v>295.77999999999997</v>
      </c>
      <c r="P1094" s="425">
        <f t="shared" si="591"/>
        <v>71.25</v>
      </c>
      <c r="Q1094" s="427">
        <f t="shared" si="592"/>
        <v>367.03</v>
      </c>
    </row>
    <row r="1095" spans="1:17" s="428" customFormat="1" ht="22.15" customHeight="1" x14ac:dyDescent="0.25">
      <c r="A1095" s="424" t="s">
        <v>1277</v>
      </c>
      <c r="B1095" s="750">
        <v>28</v>
      </c>
      <c r="C1095" s="289">
        <v>0.18</v>
      </c>
      <c r="D1095" s="425">
        <v>6.1619999999999999</v>
      </c>
      <c r="E1095" s="425">
        <f t="shared" si="594"/>
        <v>172.536</v>
      </c>
      <c r="F1095" s="426">
        <v>0.5</v>
      </c>
      <c r="G1095" s="425">
        <f t="shared" si="583"/>
        <v>86.27</v>
      </c>
      <c r="H1095" s="425">
        <f t="shared" si="588"/>
        <v>20.78</v>
      </c>
      <c r="I1095" s="427">
        <f t="shared" si="589"/>
        <v>107.05</v>
      </c>
      <c r="J1095" s="756">
        <v>92</v>
      </c>
      <c r="K1095" s="425">
        <v>0.57999999999999996</v>
      </c>
      <c r="L1095" s="425">
        <v>6.1619999999999999</v>
      </c>
      <c r="M1095" s="425">
        <f t="shared" si="593"/>
        <v>566.904</v>
      </c>
      <c r="N1095" s="426">
        <v>1</v>
      </c>
      <c r="O1095" s="425">
        <f t="shared" si="590"/>
        <v>566.9</v>
      </c>
      <c r="P1095" s="425">
        <f t="shared" si="591"/>
        <v>136.57</v>
      </c>
      <c r="Q1095" s="427">
        <f t="shared" si="592"/>
        <v>703.47</v>
      </c>
    </row>
    <row r="1096" spans="1:17" s="428" customFormat="1" ht="22.15" customHeight="1" x14ac:dyDescent="0.25">
      <c r="A1096" s="424" t="s">
        <v>1277</v>
      </c>
      <c r="B1096" s="750">
        <v>24</v>
      </c>
      <c r="C1096" s="289">
        <v>0.15</v>
      </c>
      <c r="D1096" s="425">
        <v>6.1619999999999999</v>
      </c>
      <c r="E1096" s="425">
        <f t="shared" si="594"/>
        <v>147.88800000000001</v>
      </c>
      <c r="F1096" s="426">
        <v>0.5</v>
      </c>
      <c r="G1096" s="425">
        <f t="shared" si="583"/>
        <v>73.94</v>
      </c>
      <c r="H1096" s="425">
        <f t="shared" si="588"/>
        <v>17.809999999999999</v>
      </c>
      <c r="I1096" s="427">
        <f t="shared" si="589"/>
        <v>91.75</v>
      </c>
      <c r="J1096" s="756">
        <v>72</v>
      </c>
      <c r="K1096" s="425">
        <v>0.45</v>
      </c>
      <c r="L1096" s="425">
        <v>6.1619999999999999</v>
      </c>
      <c r="M1096" s="425">
        <f t="shared" si="593"/>
        <v>443.66399999999999</v>
      </c>
      <c r="N1096" s="426">
        <v>1</v>
      </c>
      <c r="O1096" s="425">
        <f t="shared" si="590"/>
        <v>443.66</v>
      </c>
      <c r="P1096" s="425">
        <f t="shared" si="591"/>
        <v>106.88</v>
      </c>
      <c r="Q1096" s="427">
        <f t="shared" si="592"/>
        <v>550.54</v>
      </c>
    </row>
    <row r="1097" spans="1:17" s="428" customFormat="1" ht="22.15" customHeight="1" x14ac:dyDescent="0.25">
      <c r="A1097" s="424" t="s">
        <v>1277</v>
      </c>
      <c r="B1097" s="750"/>
      <c r="C1097" s="289"/>
      <c r="D1097" s="425"/>
      <c r="E1097" s="425"/>
      <c r="F1097" s="426"/>
      <c r="G1097" s="425"/>
      <c r="H1097" s="425"/>
      <c r="I1097" s="427"/>
      <c r="J1097" s="756">
        <v>96</v>
      </c>
      <c r="K1097" s="425">
        <v>0.6</v>
      </c>
      <c r="L1097" s="425">
        <v>6.1619999999999999</v>
      </c>
      <c r="M1097" s="425">
        <f t="shared" si="593"/>
        <v>591.55200000000002</v>
      </c>
      <c r="N1097" s="426">
        <v>1</v>
      </c>
      <c r="O1097" s="425">
        <f t="shared" si="590"/>
        <v>591.54999999999995</v>
      </c>
      <c r="P1097" s="425">
        <f t="shared" si="591"/>
        <v>142.5</v>
      </c>
      <c r="Q1097" s="427">
        <f t="shared" si="592"/>
        <v>734.05</v>
      </c>
    </row>
    <row r="1098" spans="1:17" s="428" customFormat="1" ht="22.15" customHeight="1" x14ac:dyDescent="0.25">
      <c r="A1098" s="424" t="s">
        <v>1277</v>
      </c>
      <c r="B1098" s="750"/>
      <c r="C1098" s="289"/>
      <c r="D1098" s="425"/>
      <c r="E1098" s="425"/>
      <c r="F1098" s="426"/>
      <c r="G1098" s="425"/>
      <c r="H1098" s="425"/>
      <c r="I1098" s="427"/>
      <c r="J1098" s="756">
        <v>24</v>
      </c>
      <c r="K1098" s="425">
        <v>0.15</v>
      </c>
      <c r="L1098" s="425">
        <v>6.1619999999999999</v>
      </c>
      <c r="M1098" s="425">
        <f t="shared" si="593"/>
        <v>147.88800000000001</v>
      </c>
      <c r="N1098" s="426">
        <v>1</v>
      </c>
      <c r="O1098" s="425">
        <f t="shared" si="590"/>
        <v>147.88999999999999</v>
      </c>
      <c r="P1098" s="425">
        <f t="shared" si="591"/>
        <v>35.630000000000003</v>
      </c>
      <c r="Q1098" s="427">
        <f t="shared" si="592"/>
        <v>183.51999999999998</v>
      </c>
    </row>
    <row r="1099" spans="1:17" s="428" customFormat="1" ht="22.15" customHeight="1" x14ac:dyDescent="0.25">
      <c r="A1099" s="424" t="s">
        <v>1277</v>
      </c>
      <c r="B1099" s="750">
        <v>48</v>
      </c>
      <c r="C1099" s="289">
        <v>0.3</v>
      </c>
      <c r="D1099" s="425">
        <v>6.1619999999999999</v>
      </c>
      <c r="E1099" s="425">
        <f t="shared" si="594"/>
        <v>295.77600000000001</v>
      </c>
      <c r="F1099" s="426">
        <v>0.5</v>
      </c>
      <c r="G1099" s="425">
        <f t="shared" si="583"/>
        <v>147.88999999999999</v>
      </c>
      <c r="H1099" s="425">
        <f t="shared" si="588"/>
        <v>35.630000000000003</v>
      </c>
      <c r="I1099" s="427">
        <f t="shared" si="589"/>
        <v>183.51999999999998</v>
      </c>
      <c r="J1099" s="756">
        <v>120</v>
      </c>
      <c r="K1099" s="425">
        <v>0.75</v>
      </c>
      <c r="L1099" s="425">
        <v>6.1619999999999999</v>
      </c>
      <c r="M1099" s="425">
        <f t="shared" si="593"/>
        <v>739.43999999999994</v>
      </c>
      <c r="N1099" s="426">
        <v>1</v>
      </c>
      <c r="O1099" s="425">
        <f t="shared" si="590"/>
        <v>739.44</v>
      </c>
      <c r="P1099" s="425">
        <f t="shared" si="591"/>
        <v>178.13</v>
      </c>
      <c r="Q1099" s="427">
        <f t="shared" si="592"/>
        <v>917.57</v>
      </c>
    </row>
    <row r="1100" spans="1:17" s="428" customFormat="1" ht="22.15" customHeight="1" x14ac:dyDescent="0.25">
      <c r="A1100" s="424" t="s">
        <v>1277</v>
      </c>
      <c r="B1100" s="750">
        <v>48</v>
      </c>
      <c r="C1100" s="289">
        <v>0.3</v>
      </c>
      <c r="D1100" s="425">
        <v>6.1619999999999999</v>
      </c>
      <c r="E1100" s="425">
        <f t="shared" si="594"/>
        <v>295.77600000000001</v>
      </c>
      <c r="F1100" s="426">
        <v>0.5</v>
      </c>
      <c r="G1100" s="425">
        <f t="shared" si="583"/>
        <v>147.88999999999999</v>
      </c>
      <c r="H1100" s="425">
        <f t="shared" si="588"/>
        <v>35.630000000000003</v>
      </c>
      <c r="I1100" s="427">
        <f t="shared" si="589"/>
        <v>183.51999999999998</v>
      </c>
      <c r="J1100" s="756">
        <v>48</v>
      </c>
      <c r="K1100" s="425">
        <v>0.3</v>
      </c>
      <c r="L1100" s="425">
        <v>6.1619999999999999</v>
      </c>
      <c r="M1100" s="425">
        <f t="shared" si="593"/>
        <v>295.77600000000001</v>
      </c>
      <c r="N1100" s="426">
        <v>1</v>
      </c>
      <c r="O1100" s="425">
        <f t="shared" si="590"/>
        <v>295.77999999999997</v>
      </c>
      <c r="P1100" s="425">
        <f t="shared" si="591"/>
        <v>71.25</v>
      </c>
      <c r="Q1100" s="427">
        <f t="shared" si="592"/>
        <v>367.03</v>
      </c>
    </row>
    <row r="1101" spans="1:17" s="428" customFormat="1" ht="22.15" customHeight="1" x14ac:dyDescent="0.25">
      <c r="A1101" s="424" t="s">
        <v>692</v>
      </c>
      <c r="B1101" s="750">
        <v>40</v>
      </c>
      <c r="C1101" s="289">
        <v>0.25</v>
      </c>
      <c r="D1101" s="425">
        <v>6.1619999999999999</v>
      </c>
      <c r="E1101" s="425">
        <f t="shared" si="594"/>
        <v>246.48</v>
      </c>
      <c r="F1101" s="426">
        <v>0.5</v>
      </c>
      <c r="G1101" s="425">
        <f t="shared" si="583"/>
        <v>123.24</v>
      </c>
      <c r="H1101" s="425">
        <f t="shared" si="588"/>
        <v>29.69</v>
      </c>
      <c r="I1101" s="427">
        <f t="shared" si="589"/>
        <v>152.93</v>
      </c>
      <c r="J1101" s="756">
        <v>152</v>
      </c>
      <c r="K1101" s="425">
        <v>0.96</v>
      </c>
      <c r="L1101" s="425">
        <v>6.1619999999999999</v>
      </c>
      <c r="M1101" s="425">
        <f t="shared" si="593"/>
        <v>936.62400000000002</v>
      </c>
      <c r="N1101" s="426">
        <v>1</v>
      </c>
      <c r="O1101" s="425">
        <f t="shared" si="590"/>
        <v>936.62</v>
      </c>
      <c r="P1101" s="425">
        <f t="shared" si="591"/>
        <v>225.63</v>
      </c>
      <c r="Q1101" s="427">
        <f t="shared" si="592"/>
        <v>1162.25</v>
      </c>
    </row>
    <row r="1102" spans="1:17" s="428" customFormat="1" ht="22.15" customHeight="1" x14ac:dyDescent="0.25">
      <c r="A1102" s="424" t="s">
        <v>1277</v>
      </c>
      <c r="B1102" s="750"/>
      <c r="C1102" s="289"/>
      <c r="D1102" s="425"/>
      <c r="E1102" s="425"/>
      <c r="F1102" s="426"/>
      <c r="G1102" s="425"/>
      <c r="H1102" s="425"/>
      <c r="I1102" s="427"/>
      <c r="J1102" s="756">
        <v>24</v>
      </c>
      <c r="K1102" s="425">
        <v>0.15</v>
      </c>
      <c r="L1102" s="425">
        <v>6.1619999999999999</v>
      </c>
      <c r="M1102" s="425">
        <f t="shared" si="593"/>
        <v>147.88800000000001</v>
      </c>
      <c r="N1102" s="426">
        <v>1</v>
      </c>
      <c r="O1102" s="425">
        <f t="shared" si="590"/>
        <v>147.88999999999999</v>
      </c>
      <c r="P1102" s="425">
        <f t="shared" si="591"/>
        <v>35.630000000000003</v>
      </c>
      <c r="Q1102" s="427">
        <f t="shared" si="592"/>
        <v>183.51999999999998</v>
      </c>
    </row>
    <row r="1103" spans="1:17" s="428" customFormat="1" ht="22.15" customHeight="1" x14ac:dyDescent="0.25">
      <c r="A1103" s="424" t="s">
        <v>1321</v>
      </c>
      <c r="B1103" s="750">
        <v>16</v>
      </c>
      <c r="C1103" s="289">
        <v>0.1</v>
      </c>
      <c r="D1103" s="425">
        <v>6.3418000000000001</v>
      </c>
      <c r="E1103" s="425">
        <f t="shared" si="594"/>
        <v>101.4688</v>
      </c>
      <c r="F1103" s="426">
        <v>0.5</v>
      </c>
      <c r="G1103" s="425">
        <f t="shared" si="583"/>
        <v>50.73</v>
      </c>
      <c r="H1103" s="425">
        <f t="shared" si="588"/>
        <v>12.22</v>
      </c>
      <c r="I1103" s="427">
        <f t="shared" si="589"/>
        <v>62.949999999999996</v>
      </c>
      <c r="J1103" s="756">
        <v>8</v>
      </c>
      <c r="K1103" s="425">
        <v>0.05</v>
      </c>
      <c r="L1103" s="425">
        <v>6.3418000000000001</v>
      </c>
      <c r="M1103" s="425">
        <f t="shared" si="593"/>
        <v>50.734400000000001</v>
      </c>
      <c r="N1103" s="426">
        <v>1</v>
      </c>
      <c r="O1103" s="425">
        <f t="shared" si="590"/>
        <v>50.73</v>
      </c>
      <c r="P1103" s="425">
        <f t="shared" si="591"/>
        <v>12.22</v>
      </c>
      <c r="Q1103" s="427">
        <f t="shared" si="592"/>
        <v>62.949999999999996</v>
      </c>
    </row>
    <row r="1104" spans="1:17" s="428" customFormat="1" ht="22.15" customHeight="1" x14ac:dyDescent="0.25">
      <c r="A1104" s="424" t="s">
        <v>1321</v>
      </c>
      <c r="B1104" s="750">
        <v>24</v>
      </c>
      <c r="C1104" s="289">
        <v>0.15</v>
      </c>
      <c r="D1104" s="425">
        <v>6.3418000000000001</v>
      </c>
      <c r="E1104" s="425">
        <f t="shared" si="594"/>
        <v>152.20320000000001</v>
      </c>
      <c r="F1104" s="426">
        <v>0.5</v>
      </c>
      <c r="G1104" s="425">
        <f t="shared" si="583"/>
        <v>76.099999999999994</v>
      </c>
      <c r="H1104" s="425">
        <f t="shared" si="588"/>
        <v>18.329999999999998</v>
      </c>
      <c r="I1104" s="427">
        <f t="shared" si="589"/>
        <v>94.429999999999993</v>
      </c>
      <c r="J1104" s="756">
        <v>48</v>
      </c>
      <c r="K1104" s="425">
        <v>0.3</v>
      </c>
      <c r="L1104" s="425">
        <v>6.3418000000000001</v>
      </c>
      <c r="M1104" s="425">
        <f t="shared" si="593"/>
        <v>304.40640000000002</v>
      </c>
      <c r="N1104" s="426">
        <v>1</v>
      </c>
      <c r="O1104" s="425">
        <f t="shared" si="590"/>
        <v>304.41000000000003</v>
      </c>
      <c r="P1104" s="425">
        <f t="shared" si="591"/>
        <v>73.33</v>
      </c>
      <c r="Q1104" s="427">
        <f t="shared" si="592"/>
        <v>377.74</v>
      </c>
    </row>
    <row r="1105" spans="1:17" s="428" customFormat="1" ht="22.15" customHeight="1" x14ac:dyDescent="0.25">
      <c r="A1105" s="424" t="s">
        <v>1321</v>
      </c>
      <c r="B1105" s="750">
        <v>48</v>
      </c>
      <c r="C1105" s="289">
        <v>0.3</v>
      </c>
      <c r="D1105" s="425">
        <v>6.3418000000000001</v>
      </c>
      <c r="E1105" s="425">
        <f t="shared" si="594"/>
        <v>304.40640000000002</v>
      </c>
      <c r="F1105" s="426">
        <v>0.5</v>
      </c>
      <c r="G1105" s="425">
        <f t="shared" si="583"/>
        <v>152.19999999999999</v>
      </c>
      <c r="H1105" s="425">
        <f t="shared" si="588"/>
        <v>36.659999999999997</v>
      </c>
      <c r="I1105" s="427">
        <f t="shared" si="589"/>
        <v>188.85999999999999</v>
      </c>
      <c r="J1105" s="756">
        <v>120</v>
      </c>
      <c r="K1105" s="425">
        <v>0.75</v>
      </c>
      <c r="L1105" s="425">
        <v>6.3418000000000001</v>
      </c>
      <c r="M1105" s="425">
        <f t="shared" si="593"/>
        <v>761.01599999999996</v>
      </c>
      <c r="N1105" s="426">
        <v>1</v>
      </c>
      <c r="O1105" s="425">
        <f t="shared" si="590"/>
        <v>761.02</v>
      </c>
      <c r="P1105" s="425">
        <f t="shared" si="591"/>
        <v>183.33</v>
      </c>
      <c r="Q1105" s="427">
        <f t="shared" si="592"/>
        <v>944.35</v>
      </c>
    </row>
    <row r="1106" spans="1:17" s="428" customFormat="1" ht="22.15" customHeight="1" x14ac:dyDescent="0.25">
      <c r="A1106" s="424" t="s">
        <v>1321</v>
      </c>
      <c r="B1106" s="750">
        <v>48</v>
      </c>
      <c r="C1106" s="289">
        <v>0.3</v>
      </c>
      <c r="D1106" s="425">
        <v>6.3418000000000001</v>
      </c>
      <c r="E1106" s="425">
        <f t="shared" si="594"/>
        <v>304.40640000000002</v>
      </c>
      <c r="F1106" s="426">
        <v>0.5</v>
      </c>
      <c r="G1106" s="425">
        <f t="shared" si="583"/>
        <v>152.19999999999999</v>
      </c>
      <c r="H1106" s="425">
        <f t="shared" si="588"/>
        <v>36.659999999999997</v>
      </c>
      <c r="I1106" s="427">
        <f t="shared" si="589"/>
        <v>188.85999999999999</v>
      </c>
      <c r="J1106" s="756">
        <v>120</v>
      </c>
      <c r="K1106" s="425">
        <v>0.75</v>
      </c>
      <c r="L1106" s="425">
        <v>6.3418000000000001</v>
      </c>
      <c r="M1106" s="425">
        <f t="shared" si="593"/>
        <v>761.01599999999996</v>
      </c>
      <c r="N1106" s="426">
        <v>1</v>
      </c>
      <c r="O1106" s="425">
        <f t="shared" si="590"/>
        <v>761.02</v>
      </c>
      <c r="P1106" s="425">
        <f t="shared" si="591"/>
        <v>183.33</v>
      </c>
      <c r="Q1106" s="427">
        <f t="shared" si="592"/>
        <v>944.35</v>
      </c>
    </row>
    <row r="1107" spans="1:17" s="428" customFormat="1" ht="22.15" customHeight="1" x14ac:dyDescent="0.25">
      <c r="A1107" s="424" t="s">
        <v>1321</v>
      </c>
      <c r="B1107" s="750">
        <v>24</v>
      </c>
      <c r="C1107" s="289">
        <v>0.15</v>
      </c>
      <c r="D1107" s="425">
        <v>6.3418000000000001</v>
      </c>
      <c r="E1107" s="425">
        <f t="shared" si="594"/>
        <v>152.20320000000001</v>
      </c>
      <c r="F1107" s="426">
        <v>0.5</v>
      </c>
      <c r="G1107" s="425">
        <f t="shared" si="583"/>
        <v>76.099999999999994</v>
      </c>
      <c r="H1107" s="425">
        <f t="shared" si="588"/>
        <v>18.329999999999998</v>
      </c>
      <c r="I1107" s="427">
        <f t="shared" si="589"/>
        <v>94.429999999999993</v>
      </c>
      <c r="J1107" s="756">
        <v>48</v>
      </c>
      <c r="K1107" s="425">
        <v>0.3</v>
      </c>
      <c r="L1107" s="425">
        <v>6.3418000000000001</v>
      </c>
      <c r="M1107" s="425">
        <f t="shared" si="593"/>
        <v>304.40640000000002</v>
      </c>
      <c r="N1107" s="426">
        <v>1</v>
      </c>
      <c r="O1107" s="425">
        <f t="shared" si="590"/>
        <v>304.41000000000003</v>
      </c>
      <c r="P1107" s="425">
        <f t="shared" si="591"/>
        <v>73.33</v>
      </c>
      <c r="Q1107" s="427">
        <f t="shared" si="592"/>
        <v>377.74</v>
      </c>
    </row>
    <row r="1108" spans="1:17" s="428" customFormat="1" ht="22.15" customHeight="1" x14ac:dyDescent="0.25">
      <c r="A1108" s="424" t="s">
        <v>1321</v>
      </c>
      <c r="B1108" s="750"/>
      <c r="C1108" s="289"/>
      <c r="D1108" s="425"/>
      <c r="E1108" s="425"/>
      <c r="F1108" s="426"/>
      <c r="G1108" s="425"/>
      <c r="H1108" s="425"/>
      <c r="I1108" s="427"/>
      <c r="J1108" s="756">
        <v>12</v>
      </c>
      <c r="K1108" s="425">
        <v>0.08</v>
      </c>
      <c r="L1108" s="425">
        <v>6.3418000000000001</v>
      </c>
      <c r="M1108" s="425">
        <f t="shared" si="593"/>
        <v>76.101600000000005</v>
      </c>
      <c r="N1108" s="426">
        <v>1</v>
      </c>
      <c r="O1108" s="425">
        <f t="shared" si="590"/>
        <v>76.099999999999994</v>
      </c>
      <c r="P1108" s="425">
        <f t="shared" si="591"/>
        <v>18.329999999999998</v>
      </c>
      <c r="Q1108" s="427">
        <f t="shared" si="592"/>
        <v>94.429999999999993</v>
      </c>
    </row>
    <row r="1109" spans="1:17" s="428" customFormat="1" ht="22.15" customHeight="1" x14ac:dyDescent="0.25">
      <c r="A1109" s="424" t="s">
        <v>1249</v>
      </c>
      <c r="B1109" s="750">
        <v>24</v>
      </c>
      <c r="C1109" s="289">
        <v>0.15</v>
      </c>
      <c r="D1109" s="425">
        <v>6.3418000000000001</v>
      </c>
      <c r="E1109" s="425">
        <f t="shared" si="594"/>
        <v>152.20320000000001</v>
      </c>
      <c r="F1109" s="426">
        <v>0.5</v>
      </c>
      <c r="G1109" s="425">
        <f t="shared" si="583"/>
        <v>76.099999999999994</v>
      </c>
      <c r="H1109" s="425">
        <f t="shared" si="588"/>
        <v>18.329999999999998</v>
      </c>
      <c r="I1109" s="427">
        <f t="shared" si="589"/>
        <v>94.429999999999993</v>
      </c>
      <c r="J1109" s="756"/>
      <c r="K1109" s="425"/>
      <c r="L1109" s="425"/>
      <c r="M1109" s="425"/>
      <c r="N1109" s="426"/>
      <c r="O1109" s="425"/>
      <c r="P1109" s="425"/>
      <c r="Q1109" s="427"/>
    </row>
    <row r="1110" spans="1:17" s="428" customFormat="1" ht="22.15" customHeight="1" x14ac:dyDescent="0.25">
      <c r="A1110" s="424" t="s">
        <v>1321</v>
      </c>
      <c r="B1110" s="750">
        <v>40</v>
      </c>
      <c r="C1110" s="289">
        <v>0.25</v>
      </c>
      <c r="D1110" s="425">
        <v>6.3418000000000001</v>
      </c>
      <c r="E1110" s="425">
        <f t="shared" si="594"/>
        <v>253.672</v>
      </c>
      <c r="F1110" s="426">
        <v>0.5</v>
      </c>
      <c r="G1110" s="425">
        <f t="shared" si="583"/>
        <v>126.84</v>
      </c>
      <c r="H1110" s="425">
        <f t="shared" si="588"/>
        <v>30.56</v>
      </c>
      <c r="I1110" s="427">
        <f t="shared" si="589"/>
        <v>157.4</v>
      </c>
      <c r="J1110" s="756">
        <v>152</v>
      </c>
      <c r="K1110" s="425">
        <v>0.96</v>
      </c>
      <c r="L1110" s="425">
        <v>6.3418000000000001</v>
      </c>
      <c r="M1110" s="425">
        <f t="shared" si="593"/>
        <v>963.95360000000005</v>
      </c>
      <c r="N1110" s="426">
        <v>1</v>
      </c>
      <c r="O1110" s="425">
        <f t="shared" si="590"/>
        <v>963.95</v>
      </c>
      <c r="P1110" s="425">
        <f t="shared" si="591"/>
        <v>232.22</v>
      </c>
      <c r="Q1110" s="427">
        <f t="shared" si="592"/>
        <v>1196.17</v>
      </c>
    </row>
    <row r="1111" spans="1:17" s="428" customFormat="1" ht="22.15" customHeight="1" x14ac:dyDescent="0.25">
      <c r="A1111" s="424" t="s">
        <v>1321</v>
      </c>
      <c r="B1111" s="750"/>
      <c r="C1111" s="289"/>
      <c r="D1111" s="425"/>
      <c r="E1111" s="425"/>
      <c r="F1111" s="426"/>
      <c r="G1111" s="425"/>
      <c r="H1111" s="425"/>
      <c r="I1111" s="427"/>
      <c r="J1111" s="756">
        <v>24</v>
      </c>
      <c r="K1111" s="425">
        <v>0.15</v>
      </c>
      <c r="L1111" s="425">
        <v>6.3418000000000001</v>
      </c>
      <c r="M1111" s="425">
        <f t="shared" si="593"/>
        <v>152.20320000000001</v>
      </c>
      <c r="N1111" s="426">
        <v>1</v>
      </c>
      <c r="O1111" s="425">
        <f t="shared" si="590"/>
        <v>152.19999999999999</v>
      </c>
      <c r="P1111" s="425">
        <f t="shared" si="591"/>
        <v>36.659999999999997</v>
      </c>
      <c r="Q1111" s="427">
        <f t="shared" si="592"/>
        <v>188.85999999999999</v>
      </c>
    </row>
    <row r="1112" spans="1:17" s="428" customFormat="1" ht="22.15" customHeight="1" x14ac:dyDescent="0.25">
      <c r="A1112" s="424" t="s">
        <v>1249</v>
      </c>
      <c r="B1112" s="750"/>
      <c r="C1112" s="289"/>
      <c r="D1112" s="425"/>
      <c r="E1112" s="425"/>
      <c r="F1112" s="426"/>
      <c r="G1112" s="425"/>
      <c r="H1112" s="425"/>
      <c r="I1112" s="427"/>
      <c r="J1112" s="756">
        <v>24</v>
      </c>
      <c r="K1112" s="425">
        <v>0.15</v>
      </c>
      <c r="L1112" s="425">
        <v>6.3418000000000001</v>
      </c>
      <c r="M1112" s="425">
        <f t="shared" si="593"/>
        <v>152.20320000000001</v>
      </c>
      <c r="N1112" s="426">
        <v>1</v>
      </c>
      <c r="O1112" s="425">
        <f t="shared" si="590"/>
        <v>152.19999999999999</v>
      </c>
      <c r="P1112" s="425">
        <f t="shared" si="591"/>
        <v>36.659999999999997</v>
      </c>
      <c r="Q1112" s="427">
        <f t="shared" si="592"/>
        <v>188.85999999999999</v>
      </c>
    </row>
    <row r="1113" spans="1:17" s="428" customFormat="1" ht="22.15" customHeight="1" x14ac:dyDescent="0.25">
      <c r="A1113" s="424" t="s">
        <v>1321</v>
      </c>
      <c r="B1113" s="750">
        <v>24</v>
      </c>
      <c r="C1113" s="289">
        <v>0.15</v>
      </c>
      <c r="D1113" s="425">
        <v>6.3418000000000001</v>
      </c>
      <c r="E1113" s="425">
        <f t="shared" si="594"/>
        <v>152.20320000000001</v>
      </c>
      <c r="F1113" s="426">
        <v>0.5</v>
      </c>
      <c r="G1113" s="425">
        <f t="shared" si="583"/>
        <v>76.099999999999994</v>
      </c>
      <c r="H1113" s="425">
        <f t="shared" si="588"/>
        <v>18.329999999999998</v>
      </c>
      <c r="I1113" s="427">
        <f t="shared" si="589"/>
        <v>94.429999999999993</v>
      </c>
      <c r="J1113" s="756">
        <v>10</v>
      </c>
      <c r="K1113" s="425">
        <v>0.06</v>
      </c>
      <c r="L1113" s="425">
        <v>6.3418000000000001</v>
      </c>
      <c r="M1113" s="425">
        <f t="shared" si="593"/>
        <v>63.417999999999999</v>
      </c>
      <c r="N1113" s="426">
        <v>1</v>
      </c>
      <c r="O1113" s="425">
        <f t="shared" si="590"/>
        <v>63.42</v>
      </c>
      <c r="P1113" s="425">
        <f t="shared" si="591"/>
        <v>15.28</v>
      </c>
      <c r="Q1113" s="427">
        <f t="shared" si="592"/>
        <v>78.7</v>
      </c>
    </row>
    <row r="1114" spans="1:17" s="428" customFormat="1" ht="22.15" customHeight="1" x14ac:dyDescent="0.25">
      <c r="A1114" s="424" t="s">
        <v>344</v>
      </c>
      <c r="B1114" s="750">
        <v>40</v>
      </c>
      <c r="C1114" s="289">
        <f t="shared" ref="C1114:C1115" si="595">B1114/159</f>
        <v>0.25157232704402516</v>
      </c>
      <c r="D1114" s="425">
        <v>1550</v>
      </c>
      <c r="E1114" s="425">
        <f>B1114*D1114/159</f>
        <v>389.93710691823901</v>
      </c>
      <c r="F1114" s="426">
        <v>0.5</v>
      </c>
      <c r="G1114" s="425">
        <f t="shared" si="583"/>
        <v>194.97</v>
      </c>
      <c r="H1114" s="425">
        <f t="shared" si="588"/>
        <v>46.97</v>
      </c>
      <c r="I1114" s="427">
        <f t="shared" si="589"/>
        <v>241.94</v>
      </c>
      <c r="J1114" s="756">
        <v>119</v>
      </c>
      <c r="K1114" s="425">
        <f t="shared" ref="K1114:K1115" si="596">J1114/159</f>
        <v>0.74842767295597479</v>
      </c>
      <c r="L1114" s="425">
        <v>1550</v>
      </c>
      <c r="M1114" s="425">
        <f>J1114*L1114/159</f>
        <v>1160.0628930817611</v>
      </c>
      <c r="N1114" s="426">
        <v>1</v>
      </c>
      <c r="O1114" s="425">
        <f t="shared" si="590"/>
        <v>1160.06</v>
      </c>
      <c r="P1114" s="425">
        <f t="shared" si="591"/>
        <v>279.45999999999998</v>
      </c>
      <c r="Q1114" s="427">
        <f t="shared" si="592"/>
        <v>1439.52</v>
      </c>
    </row>
    <row r="1115" spans="1:17" s="428" customFormat="1" ht="22.15" customHeight="1" x14ac:dyDescent="0.25">
      <c r="A1115" s="424" t="s">
        <v>1322</v>
      </c>
      <c r="B1115" s="750">
        <v>40</v>
      </c>
      <c r="C1115" s="289">
        <f t="shared" si="595"/>
        <v>0.25157232704402516</v>
      </c>
      <c r="D1115" s="425">
        <v>1550</v>
      </c>
      <c r="E1115" s="425">
        <f>B1115*D1115/159</f>
        <v>389.93710691823901</v>
      </c>
      <c r="F1115" s="426">
        <v>0.5</v>
      </c>
      <c r="G1115" s="425">
        <f t="shared" si="583"/>
        <v>194.97</v>
      </c>
      <c r="H1115" s="425">
        <f t="shared" si="588"/>
        <v>46.97</v>
      </c>
      <c r="I1115" s="427">
        <f t="shared" si="589"/>
        <v>241.94</v>
      </c>
      <c r="J1115" s="756">
        <v>119</v>
      </c>
      <c r="K1115" s="425">
        <f t="shared" si="596"/>
        <v>0.74842767295597479</v>
      </c>
      <c r="L1115" s="425">
        <v>1550</v>
      </c>
      <c r="M1115" s="425">
        <f>J1115*L1115/159</f>
        <v>1160.0628930817611</v>
      </c>
      <c r="N1115" s="426">
        <v>1</v>
      </c>
      <c r="O1115" s="425">
        <f t="shared" si="590"/>
        <v>1160.06</v>
      </c>
      <c r="P1115" s="425">
        <f t="shared" si="591"/>
        <v>279.45999999999998</v>
      </c>
      <c r="Q1115" s="427">
        <f t="shared" si="592"/>
        <v>1439.52</v>
      </c>
    </row>
    <row r="1116" spans="1:17" s="428" customFormat="1" ht="22.15" customHeight="1" x14ac:dyDescent="0.25">
      <c r="A1116" s="430" t="s">
        <v>10</v>
      </c>
      <c r="B1116" s="751">
        <f>SUM(B1117:B1129)</f>
        <v>416</v>
      </c>
      <c r="C1116" s="746">
        <f>SUM(C1117:C1129)</f>
        <v>2.5999999999999992</v>
      </c>
      <c r="D1116" s="421"/>
      <c r="E1116" s="421">
        <f>SUM(E1117:E1129)</f>
        <v>1680.64</v>
      </c>
      <c r="F1116" s="432"/>
      <c r="G1116" s="421">
        <f>SUM(G1117:G1129)</f>
        <v>840.32</v>
      </c>
      <c r="H1116" s="421">
        <f>SUM(H1117:H1129)</f>
        <v>202.44000000000005</v>
      </c>
      <c r="I1116" s="429">
        <f>SUM(I1117:I1129)</f>
        <v>1042.7599999999998</v>
      </c>
      <c r="J1116" s="757">
        <f>SUM(J1117:J1129)</f>
        <v>888</v>
      </c>
      <c r="K1116" s="421">
        <f>SUM(K1117:K1129)</f>
        <v>5.5600000000000005</v>
      </c>
      <c r="L1116" s="421"/>
      <c r="M1116" s="421">
        <f>SUM(M1117:M1129)</f>
        <v>3587.5200000000004</v>
      </c>
      <c r="N1116" s="432"/>
      <c r="O1116" s="421">
        <f>SUM(O1117:O1129)</f>
        <v>3587.5200000000004</v>
      </c>
      <c r="P1116" s="421">
        <f>SUM(P1117:P1129)</f>
        <v>864.26999999999987</v>
      </c>
      <c r="Q1116" s="429">
        <f>SUM(Q1117:Q1129)</f>
        <v>4451.79</v>
      </c>
    </row>
    <row r="1117" spans="1:17" s="428" customFormat="1" ht="22.15" customHeight="1" x14ac:dyDescent="0.25">
      <c r="A1117" s="424" t="s">
        <v>193</v>
      </c>
      <c r="B1117" s="750"/>
      <c r="C1117" s="289"/>
      <c r="D1117" s="425"/>
      <c r="E1117" s="425"/>
      <c r="F1117" s="426"/>
      <c r="G1117" s="425"/>
      <c r="H1117" s="425"/>
      <c r="I1117" s="427"/>
      <c r="J1117" s="756">
        <v>24</v>
      </c>
      <c r="K1117" s="425">
        <v>0.15</v>
      </c>
      <c r="L1117" s="425">
        <v>4.04</v>
      </c>
      <c r="M1117" s="425">
        <f>J1117*L1117</f>
        <v>96.960000000000008</v>
      </c>
      <c r="N1117" s="426">
        <v>1</v>
      </c>
      <c r="O1117" s="425">
        <f t="shared" ref="O1117:O1129" si="597">ROUND(M1117*N1117,2)</f>
        <v>96.96</v>
      </c>
      <c r="P1117" s="425">
        <f t="shared" ref="P1117:P1129" si="598">ROUND(O1117*0.2409,2)</f>
        <v>23.36</v>
      </c>
      <c r="Q1117" s="427">
        <f t="shared" ref="Q1117:Q1129" si="599">O1117+P1117</f>
        <v>120.32</v>
      </c>
    </row>
    <row r="1118" spans="1:17" s="428" customFormat="1" ht="22.15" customHeight="1" x14ac:dyDescent="0.25">
      <c r="A1118" s="424" t="s">
        <v>193</v>
      </c>
      <c r="B1118" s="750">
        <v>24</v>
      </c>
      <c r="C1118" s="289">
        <v>0.15</v>
      </c>
      <c r="D1118" s="425">
        <v>4.04</v>
      </c>
      <c r="E1118" s="425">
        <f t="shared" ref="E1118:E1129" si="600">B1118*D1118</f>
        <v>96.960000000000008</v>
      </c>
      <c r="F1118" s="426">
        <v>0.5</v>
      </c>
      <c r="G1118" s="425">
        <f t="shared" si="583"/>
        <v>48.48</v>
      </c>
      <c r="H1118" s="425">
        <f t="shared" ref="H1118:H1129" si="601">ROUND(G1118*0.2409,2)</f>
        <v>11.68</v>
      </c>
      <c r="I1118" s="427">
        <f t="shared" ref="I1118:I1129" si="602">G1118+H1118</f>
        <v>60.16</v>
      </c>
      <c r="J1118" s="756">
        <v>120</v>
      </c>
      <c r="K1118" s="425">
        <v>0.75</v>
      </c>
      <c r="L1118" s="425">
        <v>4.04</v>
      </c>
      <c r="M1118" s="425">
        <f t="shared" ref="M1118:M1129" si="603">J1118*L1118</f>
        <v>484.8</v>
      </c>
      <c r="N1118" s="426">
        <v>1</v>
      </c>
      <c r="O1118" s="425">
        <f t="shared" si="597"/>
        <v>484.8</v>
      </c>
      <c r="P1118" s="425">
        <f t="shared" si="598"/>
        <v>116.79</v>
      </c>
      <c r="Q1118" s="427">
        <f t="shared" si="599"/>
        <v>601.59</v>
      </c>
    </row>
    <row r="1119" spans="1:17" s="428" customFormat="1" ht="22.15" customHeight="1" x14ac:dyDescent="0.25">
      <c r="A1119" s="424" t="s">
        <v>193</v>
      </c>
      <c r="B1119" s="750">
        <v>48</v>
      </c>
      <c r="C1119" s="289">
        <v>0.3</v>
      </c>
      <c r="D1119" s="425">
        <v>4.04</v>
      </c>
      <c r="E1119" s="425">
        <f t="shared" si="600"/>
        <v>193.92000000000002</v>
      </c>
      <c r="F1119" s="426">
        <v>0.5</v>
      </c>
      <c r="G1119" s="425">
        <f t="shared" si="583"/>
        <v>96.96</v>
      </c>
      <c r="H1119" s="425">
        <f t="shared" si="601"/>
        <v>23.36</v>
      </c>
      <c r="I1119" s="427">
        <f t="shared" si="602"/>
        <v>120.32</v>
      </c>
      <c r="J1119" s="756">
        <v>48</v>
      </c>
      <c r="K1119" s="425">
        <v>0.3</v>
      </c>
      <c r="L1119" s="425">
        <v>4.04</v>
      </c>
      <c r="M1119" s="425">
        <f t="shared" si="603"/>
        <v>193.92000000000002</v>
      </c>
      <c r="N1119" s="426">
        <v>1</v>
      </c>
      <c r="O1119" s="425">
        <f t="shared" si="597"/>
        <v>193.92</v>
      </c>
      <c r="P1119" s="425">
        <f t="shared" si="598"/>
        <v>46.72</v>
      </c>
      <c r="Q1119" s="427">
        <f t="shared" si="599"/>
        <v>240.64</v>
      </c>
    </row>
    <row r="1120" spans="1:17" s="428" customFormat="1" ht="22.15" customHeight="1" x14ac:dyDescent="0.25">
      <c r="A1120" s="424" t="s">
        <v>193</v>
      </c>
      <c r="B1120" s="750">
        <v>24</v>
      </c>
      <c r="C1120" s="289">
        <v>0.15</v>
      </c>
      <c r="D1120" s="425">
        <v>4.04</v>
      </c>
      <c r="E1120" s="425">
        <f t="shared" si="600"/>
        <v>96.960000000000008</v>
      </c>
      <c r="F1120" s="426">
        <v>0.5</v>
      </c>
      <c r="G1120" s="425">
        <f t="shared" si="583"/>
        <v>48.48</v>
      </c>
      <c r="H1120" s="425">
        <f t="shared" si="601"/>
        <v>11.68</v>
      </c>
      <c r="I1120" s="427">
        <f t="shared" si="602"/>
        <v>60.16</v>
      </c>
      <c r="J1120" s="756">
        <v>48</v>
      </c>
      <c r="K1120" s="425">
        <v>0.3</v>
      </c>
      <c r="L1120" s="425">
        <v>4.04</v>
      </c>
      <c r="M1120" s="425">
        <f t="shared" si="603"/>
        <v>193.92000000000002</v>
      </c>
      <c r="N1120" s="426">
        <v>1</v>
      </c>
      <c r="O1120" s="425">
        <f t="shared" si="597"/>
        <v>193.92</v>
      </c>
      <c r="P1120" s="425">
        <f t="shared" si="598"/>
        <v>46.72</v>
      </c>
      <c r="Q1120" s="427">
        <f t="shared" si="599"/>
        <v>240.64</v>
      </c>
    </row>
    <row r="1121" spans="1:17" s="428" customFormat="1" ht="22.15" customHeight="1" x14ac:dyDescent="0.25">
      <c r="A1121" s="424" t="s">
        <v>193</v>
      </c>
      <c r="B1121" s="750">
        <v>48</v>
      </c>
      <c r="C1121" s="289">
        <v>0.3</v>
      </c>
      <c r="D1121" s="425">
        <v>4.04</v>
      </c>
      <c r="E1121" s="425">
        <f t="shared" si="600"/>
        <v>193.92000000000002</v>
      </c>
      <c r="F1121" s="426">
        <v>0.5</v>
      </c>
      <c r="G1121" s="425">
        <f t="shared" ref="G1121:G1147" si="604">ROUND(E1121*F1121,2)</f>
        <v>96.96</v>
      </c>
      <c r="H1121" s="425">
        <f t="shared" si="601"/>
        <v>23.36</v>
      </c>
      <c r="I1121" s="427">
        <f t="shared" si="602"/>
        <v>120.32</v>
      </c>
      <c r="J1121" s="756">
        <v>48</v>
      </c>
      <c r="K1121" s="425">
        <v>0.3</v>
      </c>
      <c r="L1121" s="425">
        <v>4.04</v>
      </c>
      <c r="M1121" s="425">
        <f t="shared" si="603"/>
        <v>193.92000000000002</v>
      </c>
      <c r="N1121" s="426">
        <v>1</v>
      </c>
      <c r="O1121" s="425">
        <f t="shared" si="597"/>
        <v>193.92</v>
      </c>
      <c r="P1121" s="425">
        <f t="shared" si="598"/>
        <v>46.72</v>
      </c>
      <c r="Q1121" s="427">
        <f t="shared" si="599"/>
        <v>240.64</v>
      </c>
    </row>
    <row r="1122" spans="1:17" s="428" customFormat="1" ht="22.15" customHeight="1" x14ac:dyDescent="0.25">
      <c r="A1122" s="424" t="s">
        <v>193</v>
      </c>
      <c r="B1122" s="750">
        <v>24</v>
      </c>
      <c r="C1122" s="289">
        <v>0.15</v>
      </c>
      <c r="D1122" s="425">
        <v>4.04</v>
      </c>
      <c r="E1122" s="425">
        <f t="shared" si="600"/>
        <v>96.960000000000008</v>
      </c>
      <c r="F1122" s="426">
        <v>0.5</v>
      </c>
      <c r="G1122" s="425">
        <f t="shared" si="604"/>
        <v>48.48</v>
      </c>
      <c r="H1122" s="425">
        <f t="shared" si="601"/>
        <v>11.68</v>
      </c>
      <c r="I1122" s="427">
        <f t="shared" si="602"/>
        <v>60.16</v>
      </c>
      <c r="J1122" s="756">
        <v>48</v>
      </c>
      <c r="K1122" s="425">
        <v>0.3</v>
      </c>
      <c r="L1122" s="425">
        <v>4.04</v>
      </c>
      <c r="M1122" s="425">
        <f t="shared" si="603"/>
        <v>193.92000000000002</v>
      </c>
      <c r="N1122" s="426">
        <v>1</v>
      </c>
      <c r="O1122" s="425">
        <f t="shared" si="597"/>
        <v>193.92</v>
      </c>
      <c r="P1122" s="425">
        <f t="shared" si="598"/>
        <v>46.72</v>
      </c>
      <c r="Q1122" s="427">
        <f t="shared" si="599"/>
        <v>240.64</v>
      </c>
    </row>
    <row r="1123" spans="1:17" s="428" customFormat="1" ht="22.15" customHeight="1" x14ac:dyDescent="0.25">
      <c r="A1123" s="424" t="s">
        <v>193</v>
      </c>
      <c r="B1123" s="750">
        <v>40</v>
      </c>
      <c r="C1123" s="289">
        <v>0.25</v>
      </c>
      <c r="D1123" s="425">
        <v>4.04</v>
      </c>
      <c r="E1123" s="425">
        <f t="shared" si="600"/>
        <v>161.6</v>
      </c>
      <c r="F1123" s="426">
        <v>0.5</v>
      </c>
      <c r="G1123" s="425">
        <f t="shared" si="604"/>
        <v>80.8</v>
      </c>
      <c r="H1123" s="425">
        <f t="shared" si="601"/>
        <v>19.46</v>
      </c>
      <c r="I1123" s="427">
        <f t="shared" si="602"/>
        <v>100.25999999999999</v>
      </c>
      <c r="J1123" s="756">
        <v>8</v>
      </c>
      <c r="K1123" s="425">
        <v>0.05</v>
      </c>
      <c r="L1123" s="425">
        <v>4.04</v>
      </c>
      <c r="M1123" s="425">
        <f t="shared" si="603"/>
        <v>32.32</v>
      </c>
      <c r="N1123" s="426">
        <v>1</v>
      </c>
      <c r="O1123" s="425">
        <f t="shared" si="597"/>
        <v>32.32</v>
      </c>
      <c r="P1123" s="425">
        <f t="shared" si="598"/>
        <v>7.79</v>
      </c>
      <c r="Q1123" s="427">
        <f t="shared" si="599"/>
        <v>40.11</v>
      </c>
    </row>
    <row r="1124" spans="1:17" s="428" customFormat="1" ht="22.15" customHeight="1" x14ac:dyDescent="0.25">
      <c r="A1124" s="424" t="s">
        <v>193</v>
      </c>
      <c r="B1124" s="750">
        <v>24</v>
      </c>
      <c r="C1124" s="289">
        <v>0.15</v>
      </c>
      <c r="D1124" s="425">
        <v>4.04</v>
      </c>
      <c r="E1124" s="425">
        <f t="shared" si="600"/>
        <v>96.960000000000008</v>
      </c>
      <c r="F1124" s="426">
        <v>0.5</v>
      </c>
      <c r="G1124" s="425">
        <f t="shared" si="604"/>
        <v>48.48</v>
      </c>
      <c r="H1124" s="425">
        <f t="shared" si="601"/>
        <v>11.68</v>
      </c>
      <c r="I1124" s="427">
        <f t="shared" si="602"/>
        <v>60.16</v>
      </c>
      <c r="J1124" s="756">
        <v>48</v>
      </c>
      <c r="K1124" s="425">
        <v>0.3</v>
      </c>
      <c r="L1124" s="425">
        <v>4.04</v>
      </c>
      <c r="M1124" s="425">
        <f t="shared" si="603"/>
        <v>193.92000000000002</v>
      </c>
      <c r="N1124" s="426">
        <v>1</v>
      </c>
      <c r="O1124" s="425">
        <f t="shared" si="597"/>
        <v>193.92</v>
      </c>
      <c r="P1124" s="425">
        <f t="shared" si="598"/>
        <v>46.72</v>
      </c>
      <c r="Q1124" s="427">
        <f t="shared" si="599"/>
        <v>240.64</v>
      </c>
    </row>
    <row r="1125" spans="1:17" s="428" customFormat="1" ht="22.15" customHeight="1" x14ac:dyDescent="0.25">
      <c r="A1125" s="424" t="s">
        <v>193</v>
      </c>
      <c r="B1125" s="750">
        <v>24</v>
      </c>
      <c r="C1125" s="289">
        <v>0.15</v>
      </c>
      <c r="D1125" s="425">
        <v>4.04</v>
      </c>
      <c r="E1125" s="425">
        <f t="shared" si="600"/>
        <v>96.960000000000008</v>
      </c>
      <c r="F1125" s="426">
        <v>0.5</v>
      </c>
      <c r="G1125" s="425">
        <f t="shared" si="604"/>
        <v>48.48</v>
      </c>
      <c r="H1125" s="425">
        <f t="shared" si="601"/>
        <v>11.68</v>
      </c>
      <c r="I1125" s="427">
        <f t="shared" si="602"/>
        <v>60.16</v>
      </c>
      <c r="J1125" s="756">
        <v>120</v>
      </c>
      <c r="K1125" s="425">
        <v>0.75</v>
      </c>
      <c r="L1125" s="425">
        <v>4.04</v>
      </c>
      <c r="M1125" s="425">
        <f t="shared" si="603"/>
        <v>484.8</v>
      </c>
      <c r="N1125" s="426">
        <v>1</v>
      </c>
      <c r="O1125" s="425">
        <f t="shared" si="597"/>
        <v>484.8</v>
      </c>
      <c r="P1125" s="425">
        <f t="shared" si="598"/>
        <v>116.79</v>
      </c>
      <c r="Q1125" s="427">
        <f t="shared" si="599"/>
        <v>601.59</v>
      </c>
    </row>
    <row r="1126" spans="1:17" s="428" customFormat="1" ht="22.15" customHeight="1" x14ac:dyDescent="0.25">
      <c r="A1126" s="424" t="s">
        <v>193</v>
      </c>
      <c r="B1126" s="750">
        <v>24</v>
      </c>
      <c r="C1126" s="289">
        <v>0.15</v>
      </c>
      <c r="D1126" s="425">
        <v>4.04</v>
      </c>
      <c r="E1126" s="425">
        <f t="shared" si="600"/>
        <v>96.960000000000008</v>
      </c>
      <c r="F1126" s="426">
        <v>0.5</v>
      </c>
      <c r="G1126" s="425">
        <f t="shared" si="604"/>
        <v>48.48</v>
      </c>
      <c r="H1126" s="425">
        <f t="shared" si="601"/>
        <v>11.68</v>
      </c>
      <c r="I1126" s="427">
        <f t="shared" si="602"/>
        <v>60.16</v>
      </c>
      <c r="J1126" s="756">
        <v>72</v>
      </c>
      <c r="K1126" s="425">
        <v>0.45</v>
      </c>
      <c r="L1126" s="425">
        <v>4.04</v>
      </c>
      <c r="M1126" s="425">
        <f t="shared" si="603"/>
        <v>290.88</v>
      </c>
      <c r="N1126" s="426">
        <v>1</v>
      </c>
      <c r="O1126" s="425">
        <f t="shared" si="597"/>
        <v>290.88</v>
      </c>
      <c r="P1126" s="425">
        <f t="shared" si="598"/>
        <v>70.069999999999993</v>
      </c>
      <c r="Q1126" s="427">
        <f t="shared" si="599"/>
        <v>360.95</v>
      </c>
    </row>
    <row r="1127" spans="1:17" s="428" customFormat="1" ht="22.15" customHeight="1" x14ac:dyDescent="0.25">
      <c r="A1127" s="424" t="s">
        <v>193</v>
      </c>
      <c r="B1127" s="750">
        <v>40</v>
      </c>
      <c r="C1127" s="289">
        <v>0.25</v>
      </c>
      <c r="D1127" s="425">
        <v>4.04</v>
      </c>
      <c r="E1127" s="425">
        <f t="shared" si="600"/>
        <v>161.6</v>
      </c>
      <c r="F1127" s="426">
        <v>0.5</v>
      </c>
      <c r="G1127" s="425">
        <f t="shared" si="604"/>
        <v>80.8</v>
      </c>
      <c r="H1127" s="425">
        <f t="shared" si="601"/>
        <v>19.46</v>
      </c>
      <c r="I1127" s="427">
        <f t="shared" si="602"/>
        <v>100.25999999999999</v>
      </c>
      <c r="J1127" s="756">
        <v>96</v>
      </c>
      <c r="K1127" s="425">
        <v>0.6</v>
      </c>
      <c r="L1127" s="425">
        <v>4.04</v>
      </c>
      <c r="M1127" s="425">
        <f t="shared" si="603"/>
        <v>387.84000000000003</v>
      </c>
      <c r="N1127" s="426">
        <v>1</v>
      </c>
      <c r="O1127" s="425">
        <f t="shared" si="597"/>
        <v>387.84</v>
      </c>
      <c r="P1127" s="425">
        <f t="shared" si="598"/>
        <v>93.43</v>
      </c>
      <c r="Q1127" s="427">
        <f t="shared" si="599"/>
        <v>481.27</v>
      </c>
    </row>
    <row r="1128" spans="1:17" s="428" customFormat="1" ht="22.15" customHeight="1" x14ac:dyDescent="0.25">
      <c r="A1128" s="424" t="s">
        <v>193</v>
      </c>
      <c r="B1128" s="750">
        <v>48</v>
      </c>
      <c r="C1128" s="289">
        <v>0.3</v>
      </c>
      <c r="D1128" s="425">
        <v>4.04</v>
      </c>
      <c r="E1128" s="425">
        <f t="shared" si="600"/>
        <v>193.92000000000002</v>
      </c>
      <c r="F1128" s="426">
        <v>0.5</v>
      </c>
      <c r="G1128" s="425">
        <f t="shared" si="604"/>
        <v>96.96</v>
      </c>
      <c r="H1128" s="425">
        <f t="shared" si="601"/>
        <v>23.36</v>
      </c>
      <c r="I1128" s="427">
        <f t="shared" si="602"/>
        <v>120.32</v>
      </c>
      <c r="J1128" s="756">
        <v>64</v>
      </c>
      <c r="K1128" s="425">
        <v>0.4</v>
      </c>
      <c r="L1128" s="425">
        <v>4.04</v>
      </c>
      <c r="M1128" s="425">
        <f t="shared" si="603"/>
        <v>258.56</v>
      </c>
      <c r="N1128" s="426">
        <v>1</v>
      </c>
      <c r="O1128" s="425">
        <f t="shared" si="597"/>
        <v>258.56</v>
      </c>
      <c r="P1128" s="425">
        <f t="shared" si="598"/>
        <v>62.29</v>
      </c>
      <c r="Q1128" s="427">
        <f t="shared" si="599"/>
        <v>320.85000000000002</v>
      </c>
    </row>
    <row r="1129" spans="1:17" s="428" customFormat="1" ht="22.15" customHeight="1" x14ac:dyDescent="0.25">
      <c r="A1129" s="424" t="s">
        <v>193</v>
      </c>
      <c r="B1129" s="750">
        <v>48</v>
      </c>
      <c r="C1129" s="289">
        <v>0.3</v>
      </c>
      <c r="D1129" s="425">
        <v>4.04</v>
      </c>
      <c r="E1129" s="425">
        <f t="shared" si="600"/>
        <v>193.92000000000002</v>
      </c>
      <c r="F1129" s="426">
        <v>0.5</v>
      </c>
      <c r="G1129" s="425">
        <f t="shared" si="604"/>
        <v>96.96</v>
      </c>
      <c r="H1129" s="425">
        <f t="shared" si="601"/>
        <v>23.36</v>
      </c>
      <c r="I1129" s="427">
        <f t="shared" si="602"/>
        <v>120.32</v>
      </c>
      <c r="J1129" s="756">
        <v>144</v>
      </c>
      <c r="K1129" s="425">
        <v>0.91</v>
      </c>
      <c r="L1129" s="425">
        <v>4.04</v>
      </c>
      <c r="M1129" s="425">
        <f t="shared" si="603"/>
        <v>581.76</v>
      </c>
      <c r="N1129" s="426">
        <v>1</v>
      </c>
      <c r="O1129" s="425">
        <f t="shared" si="597"/>
        <v>581.76</v>
      </c>
      <c r="P1129" s="425">
        <f t="shared" si="598"/>
        <v>140.15</v>
      </c>
      <c r="Q1129" s="427">
        <f t="shared" si="599"/>
        <v>721.91</v>
      </c>
    </row>
    <row r="1130" spans="1:17" s="428" customFormat="1" ht="22.15" customHeight="1" x14ac:dyDescent="0.25">
      <c r="A1130" s="430" t="s">
        <v>8</v>
      </c>
      <c r="B1130" s="751">
        <f>SUM(B1131:B1147)</f>
        <v>452</v>
      </c>
      <c r="C1130" s="746">
        <f>SUM(C1131:C1147)</f>
        <v>2.8299999999999996</v>
      </c>
      <c r="D1130" s="421"/>
      <c r="E1130" s="421">
        <f>SUM(E1131:E1147)</f>
        <v>1679.8128000000002</v>
      </c>
      <c r="F1130" s="432"/>
      <c r="G1130" s="421">
        <f>SUM(G1131:G1147)</f>
        <v>839.89</v>
      </c>
      <c r="H1130" s="421">
        <f>SUM(H1131:H1147)</f>
        <v>202.34000000000003</v>
      </c>
      <c r="I1130" s="429">
        <f>SUM(I1131:I1147)</f>
        <v>1042.2299999999998</v>
      </c>
      <c r="J1130" s="757">
        <f>SUM(J1131:J1147)</f>
        <v>1128</v>
      </c>
      <c r="K1130" s="421">
        <f>SUM(K1131:K1147)</f>
        <v>7.07</v>
      </c>
      <c r="L1130" s="421"/>
      <c r="M1130" s="421">
        <f>SUM(M1131:M1147)</f>
        <v>4192.0992000000006</v>
      </c>
      <c r="N1130" s="432"/>
      <c r="O1130" s="421">
        <f>SUM(O1131:O1147)</f>
        <v>4192.08</v>
      </c>
      <c r="P1130" s="421">
        <f>SUM(P1131:P1147)</f>
        <v>1009.8700000000001</v>
      </c>
      <c r="Q1130" s="429">
        <f>SUM(Q1131:Q1147)</f>
        <v>5201.95</v>
      </c>
    </row>
    <row r="1131" spans="1:17" s="428" customFormat="1" ht="22.15" customHeight="1" x14ac:dyDescent="0.25">
      <c r="A1131" s="424" t="s">
        <v>1264</v>
      </c>
      <c r="B1131" s="750"/>
      <c r="C1131" s="289"/>
      <c r="D1131" s="425"/>
      <c r="E1131" s="425"/>
      <c r="F1131" s="426"/>
      <c r="G1131" s="425"/>
      <c r="H1131" s="425"/>
      <c r="I1131" s="427"/>
      <c r="J1131" s="756">
        <v>24</v>
      </c>
      <c r="K1131" s="425">
        <v>0.15</v>
      </c>
      <c r="L1131" s="425">
        <v>3.7164000000000001</v>
      </c>
      <c r="M1131" s="425">
        <f>J1131*L1131</f>
        <v>89.193600000000004</v>
      </c>
      <c r="N1131" s="426">
        <v>1</v>
      </c>
      <c r="O1131" s="425">
        <f t="shared" ref="O1131:O1147" si="605">ROUND(M1131*N1131,2)</f>
        <v>89.19</v>
      </c>
      <c r="P1131" s="425">
        <f t="shared" ref="P1131:P1147" si="606">ROUND(O1131*0.2409,2)</f>
        <v>21.49</v>
      </c>
      <c r="Q1131" s="427">
        <f t="shared" ref="Q1131:Q1147" si="607">O1131+P1131</f>
        <v>110.67999999999999</v>
      </c>
    </row>
    <row r="1132" spans="1:17" s="428" customFormat="1" ht="22.15" customHeight="1" x14ac:dyDescent="0.25">
      <c r="A1132" s="424" t="s">
        <v>1264</v>
      </c>
      <c r="B1132" s="750"/>
      <c r="C1132" s="289"/>
      <c r="D1132" s="425"/>
      <c r="E1132" s="425"/>
      <c r="F1132" s="426"/>
      <c r="G1132" s="425"/>
      <c r="H1132" s="425"/>
      <c r="I1132" s="427"/>
      <c r="J1132" s="756">
        <v>24</v>
      </c>
      <c r="K1132" s="425">
        <v>0.15</v>
      </c>
      <c r="L1132" s="425">
        <v>3.7164000000000001</v>
      </c>
      <c r="M1132" s="425">
        <f t="shared" ref="M1132:M1147" si="608">J1132*L1132</f>
        <v>89.193600000000004</v>
      </c>
      <c r="N1132" s="426">
        <v>1</v>
      </c>
      <c r="O1132" s="425">
        <f t="shared" si="605"/>
        <v>89.19</v>
      </c>
      <c r="P1132" s="425">
        <f t="shared" si="606"/>
        <v>21.49</v>
      </c>
      <c r="Q1132" s="427">
        <f t="shared" si="607"/>
        <v>110.67999999999999</v>
      </c>
    </row>
    <row r="1133" spans="1:17" s="428" customFormat="1" ht="22.15" customHeight="1" x14ac:dyDescent="0.25">
      <c r="A1133" s="424" t="s">
        <v>1264</v>
      </c>
      <c r="B1133" s="750"/>
      <c r="C1133" s="289"/>
      <c r="D1133" s="425"/>
      <c r="E1133" s="425"/>
      <c r="F1133" s="426"/>
      <c r="G1133" s="425"/>
      <c r="H1133" s="425"/>
      <c r="I1133" s="427"/>
      <c r="J1133" s="756">
        <v>24</v>
      </c>
      <c r="K1133" s="425">
        <v>0.15</v>
      </c>
      <c r="L1133" s="425">
        <v>3.7164000000000001</v>
      </c>
      <c r="M1133" s="425">
        <f t="shared" si="608"/>
        <v>89.193600000000004</v>
      </c>
      <c r="N1133" s="426">
        <v>1</v>
      </c>
      <c r="O1133" s="425">
        <f t="shared" si="605"/>
        <v>89.19</v>
      </c>
      <c r="P1133" s="425">
        <f t="shared" si="606"/>
        <v>21.49</v>
      </c>
      <c r="Q1133" s="427">
        <f t="shared" si="607"/>
        <v>110.67999999999999</v>
      </c>
    </row>
    <row r="1134" spans="1:17" s="428" customFormat="1" ht="22.15" customHeight="1" x14ac:dyDescent="0.25">
      <c r="A1134" s="424" t="s">
        <v>1264</v>
      </c>
      <c r="B1134" s="750">
        <v>72</v>
      </c>
      <c r="C1134" s="289">
        <v>0.45</v>
      </c>
      <c r="D1134" s="425">
        <v>3.7164000000000001</v>
      </c>
      <c r="E1134" s="425">
        <f t="shared" ref="E1134:E1147" si="609">B1134*D1134</f>
        <v>267.58080000000001</v>
      </c>
      <c r="F1134" s="426">
        <v>0.5</v>
      </c>
      <c r="G1134" s="425">
        <f t="shared" si="604"/>
        <v>133.79</v>
      </c>
      <c r="H1134" s="425">
        <f t="shared" ref="H1134:H1147" si="610">ROUND(G1134*0.2409,2)</f>
        <v>32.229999999999997</v>
      </c>
      <c r="I1134" s="427">
        <f t="shared" ref="I1134:I1147" si="611">G1134+H1134</f>
        <v>166.01999999999998</v>
      </c>
      <c r="J1134" s="756">
        <v>120</v>
      </c>
      <c r="K1134" s="425">
        <v>0.75</v>
      </c>
      <c r="L1134" s="425">
        <v>3.7164000000000001</v>
      </c>
      <c r="M1134" s="425">
        <f t="shared" si="608"/>
        <v>445.96800000000002</v>
      </c>
      <c r="N1134" s="426">
        <v>1</v>
      </c>
      <c r="O1134" s="425">
        <f t="shared" si="605"/>
        <v>445.97</v>
      </c>
      <c r="P1134" s="425">
        <f t="shared" si="606"/>
        <v>107.43</v>
      </c>
      <c r="Q1134" s="427">
        <f t="shared" si="607"/>
        <v>553.40000000000009</v>
      </c>
    </row>
    <row r="1135" spans="1:17" s="428" customFormat="1" ht="22.15" customHeight="1" x14ac:dyDescent="0.25">
      <c r="A1135" s="424" t="s">
        <v>1264</v>
      </c>
      <c r="B1135" s="750"/>
      <c r="C1135" s="289"/>
      <c r="D1135" s="425"/>
      <c r="E1135" s="425"/>
      <c r="F1135" s="426"/>
      <c r="G1135" s="425"/>
      <c r="H1135" s="425"/>
      <c r="I1135" s="427"/>
      <c r="J1135" s="756">
        <v>84</v>
      </c>
      <c r="K1135" s="425">
        <v>0.53</v>
      </c>
      <c r="L1135" s="425">
        <v>3.7164000000000001</v>
      </c>
      <c r="M1135" s="425">
        <f t="shared" si="608"/>
        <v>312.17759999999998</v>
      </c>
      <c r="N1135" s="426">
        <v>1</v>
      </c>
      <c r="O1135" s="425">
        <f t="shared" si="605"/>
        <v>312.18</v>
      </c>
      <c r="P1135" s="425">
        <f t="shared" si="606"/>
        <v>75.2</v>
      </c>
      <c r="Q1135" s="427">
        <f t="shared" si="607"/>
        <v>387.38</v>
      </c>
    </row>
    <row r="1136" spans="1:17" s="428" customFormat="1" ht="22.15" customHeight="1" x14ac:dyDescent="0.25">
      <c r="A1136" s="424" t="s">
        <v>1264</v>
      </c>
      <c r="B1136" s="750">
        <v>48</v>
      </c>
      <c r="C1136" s="289">
        <v>0.3</v>
      </c>
      <c r="D1136" s="425">
        <v>3.7164000000000001</v>
      </c>
      <c r="E1136" s="425">
        <f t="shared" si="609"/>
        <v>178.38720000000001</v>
      </c>
      <c r="F1136" s="426">
        <v>0.5</v>
      </c>
      <c r="G1136" s="425">
        <f t="shared" si="604"/>
        <v>89.19</v>
      </c>
      <c r="H1136" s="425">
        <f t="shared" si="610"/>
        <v>21.49</v>
      </c>
      <c r="I1136" s="427">
        <f t="shared" si="611"/>
        <v>110.67999999999999</v>
      </c>
      <c r="J1136" s="756">
        <v>72</v>
      </c>
      <c r="K1136" s="425">
        <v>0.45</v>
      </c>
      <c r="L1136" s="425">
        <v>3.7164000000000001</v>
      </c>
      <c r="M1136" s="425">
        <f t="shared" si="608"/>
        <v>267.58080000000001</v>
      </c>
      <c r="N1136" s="426">
        <v>1</v>
      </c>
      <c r="O1136" s="425">
        <f t="shared" si="605"/>
        <v>267.58</v>
      </c>
      <c r="P1136" s="425">
        <f t="shared" si="606"/>
        <v>64.459999999999994</v>
      </c>
      <c r="Q1136" s="427">
        <f t="shared" si="607"/>
        <v>332.03999999999996</v>
      </c>
    </row>
    <row r="1137" spans="1:17" s="428" customFormat="1" ht="22.15" customHeight="1" x14ac:dyDescent="0.25">
      <c r="A1137" s="424" t="s">
        <v>1264</v>
      </c>
      <c r="B1137" s="750">
        <v>48</v>
      </c>
      <c r="C1137" s="289">
        <v>0.3</v>
      </c>
      <c r="D1137" s="425">
        <v>3.7164000000000001</v>
      </c>
      <c r="E1137" s="425">
        <f t="shared" si="609"/>
        <v>178.38720000000001</v>
      </c>
      <c r="F1137" s="426">
        <v>0.5</v>
      </c>
      <c r="G1137" s="425">
        <f t="shared" si="604"/>
        <v>89.19</v>
      </c>
      <c r="H1137" s="425">
        <f t="shared" si="610"/>
        <v>21.49</v>
      </c>
      <c r="I1137" s="427">
        <f t="shared" si="611"/>
        <v>110.67999999999999</v>
      </c>
      <c r="J1137" s="756">
        <v>120</v>
      </c>
      <c r="K1137" s="425">
        <v>0.75</v>
      </c>
      <c r="L1137" s="425">
        <v>3.7164000000000001</v>
      </c>
      <c r="M1137" s="425">
        <f t="shared" si="608"/>
        <v>445.96800000000002</v>
      </c>
      <c r="N1137" s="426">
        <v>1</v>
      </c>
      <c r="O1137" s="425">
        <f t="shared" si="605"/>
        <v>445.97</v>
      </c>
      <c r="P1137" s="425">
        <f t="shared" si="606"/>
        <v>107.43</v>
      </c>
      <c r="Q1137" s="427">
        <f t="shared" si="607"/>
        <v>553.40000000000009</v>
      </c>
    </row>
    <row r="1138" spans="1:17" s="428" customFormat="1" ht="22.15" customHeight="1" x14ac:dyDescent="0.25">
      <c r="A1138" s="424" t="s">
        <v>1264</v>
      </c>
      <c r="B1138" s="750">
        <v>12</v>
      </c>
      <c r="C1138" s="289">
        <v>0.08</v>
      </c>
      <c r="D1138" s="425">
        <v>3.7164000000000001</v>
      </c>
      <c r="E1138" s="425">
        <f t="shared" si="609"/>
        <v>44.596800000000002</v>
      </c>
      <c r="F1138" s="426">
        <v>0.5</v>
      </c>
      <c r="G1138" s="425">
        <f t="shared" si="604"/>
        <v>22.3</v>
      </c>
      <c r="H1138" s="425">
        <f t="shared" si="610"/>
        <v>5.37</v>
      </c>
      <c r="I1138" s="427">
        <f t="shared" si="611"/>
        <v>27.67</v>
      </c>
      <c r="J1138" s="756"/>
      <c r="K1138" s="425"/>
      <c r="L1138" s="425"/>
      <c r="M1138" s="425"/>
      <c r="N1138" s="426"/>
      <c r="O1138" s="425"/>
      <c r="P1138" s="425"/>
      <c r="Q1138" s="427"/>
    </row>
    <row r="1139" spans="1:17" s="428" customFormat="1" ht="22.15" customHeight="1" x14ac:dyDescent="0.25">
      <c r="A1139" s="424" t="s">
        <v>1264</v>
      </c>
      <c r="B1139" s="750">
        <v>48</v>
      </c>
      <c r="C1139" s="289">
        <v>0.3</v>
      </c>
      <c r="D1139" s="425">
        <v>3.7164000000000001</v>
      </c>
      <c r="E1139" s="425">
        <f t="shared" si="609"/>
        <v>178.38720000000001</v>
      </c>
      <c r="F1139" s="426">
        <v>0.5</v>
      </c>
      <c r="G1139" s="425">
        <f t="shared" si="604"/>
        <v>89.19</v>
      </c>
      <c r="H1139" s="425">
        <f t="shared" si="610"/>
        <v>21.49</v>
      </c>
      <c r="I1139" s="427">
        <f t="shared" si="611"/>
        <v>110.67999999999999</v>
      </c>
      <c r="J1139" s="756">
        <v>120</v>
      </c>
      <c r="K1139" s="425">
        <v>0.75</v>
      </c>
      <c r="L1139" s="425">
        <v>3.7164000000000001</v>
      </c>
      <c r="M1139" s="425">
        <f t="shared" si="608"/>
        <v>445.96800000000002</v>
      </c>
      <c r="N1139" s="426">
        <v>1</v>
      </c>
      <c r="O1139" s="425">
        <f t="shared" si="605"/>
        <v>445.97</v>
      </c>
      <c r="P1139" s="425">
        <f t="shared" si="606"/>
        <v>107.43</v>
      </c>
      <c r="Q1139" s="427">
        <f t="shared" si="607"/>
        <v>553.40000000000009</v>
      </c>
    </row>
    <row r="1140" spans="1:17" s="428" customFormat="1" ht="22.15" customHeight="1" x14ac:dyDescent="0.25">
      <c r="A1140" s="424" t="s">
        <v>1264</v>
      </c>
      <c r="B1140" s="750"/>
      <c r="C1140" s="289"/>
      <c r="D1140" s="425"/>
      <c r="E1140" s="425"/>
      <c r="F1140" s="426"/>
      <c r="G1140" s="425"/>
      <c r="H1140" s="425"/>
      <c r="I1140" s="427"/>
      <c r="J1140" s="756">
        <v>24</v>
      </c>
      <c r="K1140" s="425">
        <v>0.15</v>
      </c>
      <c r="L1140" s="425">
        <v>3.7164000000000001</v>
      </c>
      <c r="M1140" s="425">
        <f t="shared" si="608"/>
        <v>89.193600000000004</v>
      </c>
      <c r="N1140" s="426">
        <v>1</v>
      </c>
      <c r="O1140" s="425">
        <f t="shared" si="605"/>
        <v>89.19</v>
      </c>
      <c r="P1140" s="425">
        <f t="shared" si="606"/>
        <v>21.49</v>
      </c>
      <c r="Q1140" s="427">
        <f t="shared" si="607"/>
        <v>110.67999999999999</v>
      </c>
    </row>
    <row r="1141" spans="1:17" s="428" customFormat="1" ht="22.15" customHeight="1" x14ac:dyDescent="0.25">
      <c r="A1141" s="424" t="s">
        <v>1264</v>
      </c>
      <c r="B1141" s="750"/>
      <c r="C1141" s="289"/>
      <c r="D1141" s="425"/>
      <c r="E1141" s="425"/>
      <c r="F1141" s="426"/>
      <c r="G1141" s="425"/>
      <c r="H1141" s="425"/>
      <c r="I1141" s="427"/>
      <c r="J1141" s="756">
        <v>48</v>
      </c>
      <c r="K1141" s="425">
        <v>0.3</v>
      </c>
      <c r="L1141" s="425">
        <v>3.7164000000000001</v>
      </c>
      <c r="M1141" s="425">
        <f t="shared" si="608"/>
        <v>178.38720000000001</v>
      </c>
      <c r="N1141" s="426">
        <v>1</v>
      </c>
      <c r="O1141" s="425">
        <f t="shared" si="605"/>
        <v>178.39</v>
      </c>
      <c r="P1141" s="425">
        <f t="shared" si="606"/>
        <v>42.97</v>
      </c>
      <c r="Q1141" s="427">
        <f t="shared" si="607"/>
        <v>221.35999999999999</v>
      </c>
    </row>
    <row r="1142" spans="1:17" s="428" customFormat="1" ht="22.15" customHeight="1" x14ac:dyDescent="0.25">
      <c r="A1142" s="424" t="s">
        <v>1264</v>
      </c>
      <c r="B1142" s="750">
        <v>64</v>
      </c>
      <c r="C1142" s="289">
        <v>0.4</v>
      </c>
      <c r="D1142" s="425">
        <v>3.7164000000000001</v>
      </c>
      <c r="E1142" s="425">
        <f t="shared" si="609"/>
        <v>237.84960000000001</v>
      </c>
      <c r="F1142" s="426">
        <v>0.5</v>
      </c>
      <c r="G1142" s="425">
        <f t="shared" si="604"/>
        <v>118.92</v>
      </c>
      <c r="H1142" s="425">
        <f t="shared" si="610"/>
        <v>28.65</v>
      </c>
      <c r="I1142" s="427">
        <f t="shared" si="611"/>
        <v>147.57</v>
      </c>
      <c r="J1142" s="756">
        <v>92</v>
      </c>
      <c r="K1142" s="425">
        <v>0.57999999999999996</v>
      </c>
      <c r="L1142" s="425">
        <v>3.7164000000000001</v>
      </c>
      <c r="M1142" s="425">
        <f t="shared" si="608"/>
        <v>341.90880000000004</v>
      </c>
      <c r="N1142" s="426">
        <v>1</v>
      </c>
      <c r="O1142" s="425">
        <f t="shared" si="605"/>
        <v>341.91</v>
      </c>
      <c r="P1142" s="425">
        <f t="shared" si="606"/>
        <v>82.37</v>
      </c>
      <c r="Q1142" s="427">
        <f t="shared" si="607"/>
        <v>424.28000000000003</v>
      </c>
    </row>
    <row r="1143" spans="1:17" s="428" customFormat="1" ht="22.15" customHeight="1" x14ac:dyDescent="0.25">
      <c r="A1143" s="424" t="s">
        <v>1264</v>
      </c>
      <c r="B1143" s="750">
        <v>48</v>
      </c>
      <c r="C1143" s="289">
        <v>0.3</v>
      </c>
      <c r="D1143" s="425">
        <v>3.7164000000000001</v>
      </c>
      <c r="E1143" s="425">
        <f t="shared" si="609"/>
        <v>178.38720000000001</v>
      </c>
      <c r="F1143" s="426">
        <v>0.5</v>
      </c>
      <c r="G1143" s="425">
        <f t="shared" si="604"/>
        <v>89.19</v>
      </c>
      <c r="H1143" s="425">
        <f t="shared" si="610"/>
        <v>21.49</v>
      </c>
      <c r="I1143" s="427">
        <f t="shared" si="611"/>
        <v>110.67999999999999</v>
      </c>
      <c r="J1143" s="756">
        <v>88</v>
      </c>
      <c r="K1143" s="425">
        <v>0.55000000000000004</v>
      </c>
      <c r="L1143" s="425">
        <v>3.7164000000000001</v>
      </c>
      <c r="M1143" s="425">
        <f t="shared" si="608"/>
        <v>327.04320000000001</v>
      </c>
      <c r="N1143" s="426">
        <v>1</v>
      </c>
      <c r="O1143" s="425">
        <f t="shared" si="605"/>
        <v>327.04000000000002</v>
      </c>
      <c r="P1143" s="425">
        <f t="shared" si="606"/>
        <v>78.78</v>
      </c>
      <c r="Q1143" s="427">
        <f t="shared" si="607"/>
        <v>405.82000000000005</v>
      </c>
    </row>
    <row r="1144" spans="1:17" s="428" customFormat="1" ht="22.15" customHeight="1" x14ac:dyDescent="0.25">
      <c r="A1144" s="424" t="s">
        <v>1264</v>
      </c>
      <c r="B1144" s="750">
        <v>24</v>
      </c>
      <c r="C1144" s="289">
        <v>0.15</v>
      </c>
      <c r="D1144" s="425">
        <v>3.7164000000000001</v>
      </c>
      <c r="E1144" s="425">
        <f t="shared" si="609"/>
        <v>89.193600000000004</v>
      </c>
      <c r="F1144" s="426">
        <v>0.5</v>
      </c>
      <c r="G1144" s="425">
        <f t="shared" si="604"/>
        <v>44.6</v>
      </c>
      <c r="H1144" s="425">
        <f t="shared" si="610"/>
        <v>10.74</v>
      </c>
      <c r="I1144" s="427">
        <f t="shared" si="611"/>
        <v>55.34</v>
      </c>
      <c r="J1144" s="756">
        <v>72</v>
      </c>
      <c r="K1144" s="425">
        <v>0.45</v>
      </c>
      <c r="L1144" s="425">
        <v>3.7164000000000001</v>
      </c>
      <c r="M1144" s="425">
        <f t="shared" si="608"/>
        <v>267.58080000000001</v>
      </c>
      <c r="N1144" s="426">
        <v>1</v>
      </c>
      <c r="O1144" s="425">
        <f t="shared" si="605"/>
        <v>267.58</v>
      </c>
      <c r="P1144" s="425">
        <f t="shared" si="606"/>
        <v>64.459999999999994</v>
      </c>
      <c r="Q1144" s="427">
        <f t="shared" si="607"/>
        <v>332.03999999999996</v>
      </c>
    </row>
    <row r="1145" spans="1:17" s="428" customFormat="1" ht="22.15" customHeight="1" x14ac:dyDescent="0.25">
      <c r="A1145" s="424" t="s">
        <v>1264</v>
      </c>
      <c r="B1145" s="750"/>
      <c r="C1145" s="289"/>
      <c r="D1145" s="425"/>
      <c r="E1145" s="425"/>
      <c r="F1145" s="426"/>
      <c r="G1145" s="425"/>
      <c r="H1145" s="425"/>
      <c r="I1145" s="427"/>
      <c r="J1145" s="756">
        <v>24</v>
      </c>
      <c r="K1145" s="425">
        <v>0.15</v>
      </c>
      <c r="L1145" s="425">
        <v>3.7164000000000001</v>
      </c>
      <c r="M1145" s="425">
        <f t="shared" si="608"/>
        <v>89.193600000000004</v>
      </c>
      <c r="N1145" s="426">
        <v>1</v>
      </c>
      <c r="O1145" s="425">
        <f t="shared" si="605"/>
        <v>89.19</v>
      </c>
      <c r="P1145" s="425">
        <f t="shared" si="606"/>
        <v>21.49</v>
      </c>
      <c r="Q1145" s="427">
        <f t="shared" si="607"/>
        <v>110.67999999999999</v>
      </c>
    </row>
    <row r="1146" spans="1:17" s="428" customFormat="1" ht="22.15" customHeight="1" x14ac:dyDescent="0.25">
      <c r="A1146" s="424" t="s">
        <v>1264</v>
      </c>
      <c r="B1146" s="750">
        <v>64</v>
      </c>
      <c r="C1146" s="289">
        <v>0.4</v>
      </c>
      <c r="D1146" s="425">
        <v>3.7164000000000001</v>
      </c>
      <c r="E1146" s="425">
        <f t="shared" si="609"/>
        <v>237.84960000000001</v>
      </c>
      <c r="F1146" s="426">
        <v>0.5</v>
      </c>
      <c r="G1146" s="425">
        <f t="shared" si="604"/>
        <v>118.92</v>
      </c>
      <c r="H1146" s="425">
        <f t="shared" si="610"/>
        <v>28.65</v>
      </c>
      <c r="I1146" s="427">
        <f t="shared" si="611"/>
        <v>147.57</v>
      </c>
      <c r="J1146" s="756">
        <v>32</v>
      </c>
      <c r="K1146" s="425">
        <v>0.2</v>
      </c>
      <c r="L1146" s="425">
        <v>3.7164000000000001</v>
      </c>
      <c r="M1146" s="425">
        <f t="shared" si="608"/>
        <v>118.9248</v>
      </c>
      <c r="N1146" s="426">
        <v>1</v>
      </c>
      <c r="O1146" s="425">
        <f t="shared" si="605"/>
        <v>118.92</v>
      </c>
      <c r="P1146" s="425">
        <f t="shared" si="606"/>
        <v>28.65</v>
      </c>
      <c r="Q1146" s="427">
        <f t="shared" si="607"/>
        <v>147.57</v>
      </c>
    </row>
    <row r="1147" spans="1:17" s="428" customFormat="1" ht="22.15" customHeight="1" x14ac:dyDescent="0.25">
      <c r="A1147" s="424" t="s">
        <v>1264</v>
      </c>
      <c r="B1147" s="750">
        <v>24</v>
      </c>
      <c r="C1147" s="289">
        <v>0.15</v>
      </c>
      <c r="D1147" s="425">
        <v>3.7164000000000001</v>
      </c>
      <c r="E1147" s="425">
        <f t="shared" si="609"/>
        <v>89.193600000000004</v>
      </c>
      <c r="F1147" s="426">
        <v>0.5</v>
      </c>
      <c r="G1147" s="425">
        <f t="shared" si="604"/>
        <v>44.6</v>
      </c>
      <c r="H1147" s="425">
        <f t="shared" si="610"/>
        <v>10.74</v>
      </c>
      <c r="I1147" s="427">
        <f t="shared" si="611"/>
        <v>55.34</v>
      </c>
      <c r="J1147" s="756">
        <v>160</v>
      </c>
      <c r="K1147" s="425">
        <v>1.01</v>
      </c>
      <c r="L1147" s="425">
        <v>3.7164000000000001</v>
      </c>
      <c r="M1147" s="425">
        <f t="shared" si="608"/>
        <v>594.62400000000002</v>
      </c>
      <c r="N1147" s="426">
        <v>1</v>
      </c>
      <c r="O1147" s="425">
        <f t="shared" si="605"/>
        <v>594.62</v>
      </c>
      <c r="P1147" s="425">
        <f t="shared" si="606"/>
        <v>143.24</v>
      </c>
      <c r="Q1147" s="427">
        <f t="shared" si="607"/>
        <v>737.86</v>
      </c>
    </row>
    <row r="1148" spans="1:17" s="428" customFormat="1" ht="22.15" customHeight="1" x14ac:dyDescent="0.25">
      <c r="A1148" s="416" t="s">
        <v>1323</v>
      </c>
      <c r="B1148" s="748">
        <f>B1149+B1314+B1404+B1416</f>
        <v>9584</v>
      </c>
      <c r="C1148" s="744">
        <f>C1149+C1314+C1404+C1416</f>
        <v>60.081006289308178</v>
      </c>
      <c r="D1148" s="417"/>
      <c r="E1148" s="417">
        <f>E1149+E1314+E1404+E1416</f>
        <v>65142.223783647816</v>
      </c>
      <c r="F1148" s="431"/>
      <c r="G1148" s="417">
        <f>G1149+G1314+G1404+G1416</f>
        <v>19542.749999999996</v>
      </c>
      <c r="H1148" s="417">
        <f>H1149+H1314+H1404+H1416</f>
        <v>4707.9800000000014</v>
      </c>
      <c r="I1148" s="418">
        <f>I1149+I1314+I1404+I1416</f>
        <v>24250.730000000003</v>
      </c>
      <c r="J1148" s="754">
        <f>J1149+J1314+J1404+J1416</f>
        <v>26482</v>
      </c>
      <c r="K1148" s="417">
        <f>K1149+K1314+K1404+K1416</f>
        <v>166.360251572327</v>
      </c>
      <c r="L1148" s="417"/>
      <c r="M1148" s="417">
        <f>M1149+M1314+M1404+M1416</f>
        <v>180761.64448616354</v>
      </c>
      <c r="N1148" s="431"/>
      <c r="O1148" s="417">
        <f>O1149+O1314+O1404+O1416</f>
        <v>180761.67000000004</v>
      </c>
      <c r="P1148" s="417">
        <f>P1149+P1314+P1404+P1416</f>
        <v>43545.560000000005</v>
      </c>
      <c r="Q1148" s="418">
        <f>Q1149+Q1314+Q1404+Q1416</f>
        <v>224307.23000000004</v>
      </c>
    </row>
    <row r="1149" spans="1:17" s="428" customFormat="1" ht="27.75" customHeight="1" x14ac:dyDescent="0.25">
      <c r="A1149" s="430" t="s">
        <v>11</v>
      </c>
      <c r="B1149" s="751">
        <f>SUM(B1150:B1313)</f>
        <v>3263</v>
      </c>
      <c r="C1149" s="746">
        <f>SUM(C1150:C1313)</f>
        <v>20.449999999999996</v>
      </c>
      <c r="D1149" s="421"/>
      <c r="E1149" s="421">
        <f>SUM(E1150:E1313)</f>
        <v>31870.701000000026</v>
      </c>
      <c r="F1149" s="432"/>
      <c r="G1149" s="421">
        <f>SUM(G1150:G1313)</f>
        <v>9561.34</v>
      </c>
      <c r="H1149" s="421">
        <f>SUM(H1150:H1313)</f>
        <v>2303.4300000000017</v>
      </c>
      <c r="I1149" s="429">
        <f>SUM(I1150:I1313)</f>
        <v>11864.770000000004</v>
      </c>
      <c r="J1149" s="757">
        <f>SUM(J1150:J1313)</f>
        <v>9153</v>
      </c>
      <c r="K1149" s="421">
        <f>SUM(K1150:K1313)</f>
        <v>57.419999999999952</v>
      </c>
      <c r="L1149" s="421"/>
      <c r="M1149" s="421">
        <f>SUM(M1150:M1313)</f>
        <v>89101.106900000043</v>
      </c>
      <c r="N1149" s="432"/>
      <c r="O1149" s="421">
        <f>SUM(O1150:O1313)</f>
        <v>89101.190000000046</v>
      </c>
      <c r="P1149" s="421">
        <f>SUM(P1150:P1313)</f>
        <v>21464.480000000007</v>
      </c>
      <c r="Q1149" s="429">
        <f>SUM(Q1150:Q1313)</f>
        <v>110565.66999999997</v>
      </c>
    </row>
    <row r="1150" spans="1:17" s="428" customFormat="1" ht="22.15" customHeight="1" x14ac:dyDescent="0.25">
      <c r="A1150" s="424" t="s">
        <v>1324</v>
      </c>
      <c r="B1150" s="750"/>
      <c r="C1150" s="289"/>
      <c r="D1150" s="425"/>
      <c r="E1150" s="425"/>
      <c r="F1150" s="426"/>
      <c r="G1150" s="425"/>
      <c r="H1150" s="425"/>
      <c r="I1150" s="427"/>
      <c r="J1150" s="756">
        <v>32</v>
      </c>
      <c r="K1150" s="425">
        <v>0.2</v>
      </c>
      <c r="L1150" s="425">
        <v>7.8223000000000003</v>
      </c>
      <c r="M1150" s="425">
        <f>J1150*L1150</f>
        <v>250.31360000000001</v>
      </c>
      <c r="N1150" s="426">
        <v>1</v>
      </c>
      <c r="O1150" s="425">
        <f t="shared" ref="O1150:O1213" si="612">ROUND(M1150*N1150,2)</f>
        <v>250.31</v>
      </c>
      <c r="P1150" s="425">
        <f t="shared" ref="P1150:P1213" si="613">ROUND(O1150*0.2409,2)</f>
        <v>60.3</v>
      </c>
      <c r="Q1150" s="427">
        <f t="shared" ref="Q1150:Q1213" si="614">O1150+P1150</f>
        <v>310.61</v>
      </c>
    </row>
    <row r="1151" spans="1:17" s="428" customFormat="1" ht="22.15" customHeight="1" x14ac:dyDescent="0.25">
      <c r="A1151" s="424" t="s">
        <v>1325</v>
      </c>
      <c r="B1151" s="750">
        <v>16</v>
      </c>
      <c r="C1151" s="289">
        <v>0.1</v>
      </c>
      <c r="D1151" s="425">
        <v>7.8223000000000003</v>
      </c>
      <c r="E1151" s="425">
        <f t="shared" ref="E1151:E1212" si="615">B1151*D1151</f>
        <v>125.1568</v>
      </c>
      <c r="F1151" s="426">
        <v>0.3</v>
      </c>
      <c r="G1151" s="425">
        <f t="shared" ref="G1151:G1212" si="616">ROUND(E1151*F1151,2)</f>
        <v>37.549999999999997</v>
      </c>
      <c r="H1151" s="425">
        <f t="shared" ref="H1151:H1212" si="617">ROUND(G1151*0.2409,2)</f>
        <v>9.0500000000000007</v>
      </c>
      <c r="I1151" s="427">
        <f t="shared" ref="I1151:I1212" si="618">G1151+H1151</f>
        <v>46.599999999999994</v>
      </c>
      <c r="J1151" s="756">
        <v>32</v>
      </c>
      <c r="K1151" s="425">
        <v>0.2</v>
      </c>
      <c r="L1151" s="425">
        <v>7.8223000000000003</v>
      </c>
      <c r="M1151" s="425">
        <f t="shared" ref="M1151:M1214" si="619">J1151*L1151</f>
        <v>250.31360000000001</v>
      </c>
      <c r="N1151" s="426">
        <v>1</v>
      </c>
      <c r="O1151" s="425">
        <f t="shared" si="612"/>
        <v>250.31</v>
      </c>
      <c r="P1151" s="425">
        <f t="shared" si="613"/>
        <v>60.3</v>
      </c>
      <c r="Q1151" s="427">
        <f t="shared" si="614"/>
        <v>310.61</v>
      </c>
    </row>
    <row r="1152" spans="1:17" s="428" customFormat="1" ht="22.15" customHeight="1" x14ac:dyDescent="0.25">
      <c r="A1152" s="424" t="s">
        <v>1326</v>
      </c>
      <c r="B1152" s="750">
        <v>16</v>
      </c>
      <c r="C1152" s="289">
        <v>0.1</v>
      </c>
      <c r="D1152" s="425">
        <v>7.8223000000000003</v>
      </c>
      <c r="E1152" s="425">
        <f t="shared" si="615"/>
        <v>125.1568</v>
      </c>
      <c r="F1152" s="426">
        <v>0.3</v>
      </c>
      <c r="G1152" s="425">
        <f t="shared" si="616"/>
        <v>37.549999999999997</v>
      </c>
      <c r="H1152" s="425">
        <f t="shared" si="617"/>
        <v>9.0500000000000007</v>
      </c>
      <c r="I1152" s="427">
        <f t="shared" si="618"/>
        <v>46.599999999999994</v>
      </c>
      <c r="J1152" s="756"/>
      <c r="K1152" s="425"/>
      <c r="L1152" s="425"/>
      <c r="M1152" s="425"/>
      <c r="N1152" s="426"/>
      <c r="O1152" s="425"/>
      <c r="P1152" s="425"/>
      <c r="Q1152" s="427"/>
    </row>
    <row r="1153" spans="1:17" s="428" customFormat="1" ht="22.15" customHeight="1" x14ac:dyDescent="0.25">
      <c r="A1153" s="424" t="s">
        <v>198</v>
      </c>
      <c r="B1153" s="750"/>
      <c r="C1153" s="289"/>
      <c r="D1153" s="425"/>
      <c r="E1153" s="425"/>
      <c r="F1153" s="426"/>
      <c r="G1153" s="425"/>
      <c r="H1153" s="425"/>
      <c r="I1153" s="427"/>
      <c r="J1153" s="756">
        <v>24</v>
      </c>
      <c r="K1153" s="425">
        <v>0.15</v>
      </c>
      <c r="L1153" s="425">
        <v>7.8223000000000003</v>
      </c>
      <c r="M1153" s="425">
        <f t="shared" si="619"/>
        <v>187.73520000000002</v>
      </c>
      <c r="N1153" s="426">
        <v>1</v>
      </c>
      <c r="O1153" s="425">
        <f t="shared" si="612"/>
        <v>187.74</v>
      </c>
      <c r="P1153" s="425">
        <f t="shared" si="613"/>
        <v>45.23</v>
      </c>
      <c r="Q1153" s="427">
        <f t="shared" si="614"/>
        <v>232.97</v>
      </c>
    </row>
    <row r="1154" spans="1:17" s="428" customFormat="1" ht="22.15" customHeight="1" x14ac:dyDescent="0.25">
      <c r="A1154" s="424" t="s">
        <v>198</v>
      </c>
      <c r="B1154" s="750">
        <v>36</v>
      </c>
      <c r="C1154" s="289">
        <v>0.23</v>
      </c>
      <c r="D1154" s="425">
        <v>7.8223000000000003</v>
      </c>
      <c r="E1154" s="425">
        <f t="shared" si="615"/>
        <v>281.6028</v>
      </c>
      <c r="F1154" s="426">
        <v>0.3</v>
      </c>
      <c r="G1154" s="425">
        <f t="shared" si="616"/>
        <v>84.48</v>
      </c>
      <c r="H1154" s="425">
        <f t="shared" si="617"/>
        <v>20.350000000000001</v>
      </c>
      <c r="I1154" s="427">
        <f t="shared" si="618"/>
        <v>104.83000000000001</v>
      </c>
      <c r="J1154" s="756">
        <v>168</v>
      </c>
      <c r="K1154" s="425">
        <v>1.06</v>
      </c>
      <c r="L1154" s="425">
        <v>7.8223000000000003</v>
      </c>
      <c r="M1154" s="425">
        <f t="shared" si="619"/>
        <v>1314.1464000000001</v>
      </c>
      <c r="N1154" s="426">
        <v>1</v>
      </c>
      <c r="O1154" s="425">
        <f t="shared" si="612"/>
        <v>1314.15</v>
      </c>
      <c r="P1154" s="425">
        <f t="shared" si="613"/>
        <v>316.58</v>
      </c>
      <c r="Q1154" s="427">
        <f t="shared" si="614"/>
        <v>1630.73</v>
      </c>
    </row>
    <row r="1155" spans="1:17" s="428" customFormat="1" ht="22.15" customHeight="1" x14ac:dyDescent="0.25">
      <c r="A1155" s="424" t="s">
        <v>1325</v>
      </c>
      <c r="B1155" s="750">
        <v>8</v>
      </c>
      <c r="C1155" s="289">
        <v>0.05</v>
      </c>
      <c r="D1155" s="425">
        <v>7.8223000000000003</v>
      </c>
      <c r="E1155" s="425">
        <f t="shared" si="615"/>
        <v>62.578400000000002</v>
      </c>
      <c r="F1155" s="426">
        <v>0.3</v>
      </c>
      <c r="G1155" s="425">
        <f t="shared" si="616"/>
        <v>18.77</v>
      </c>
      <c r="H1155" s="425">
        <f t="shared" si="617"/>
        <v>4.5199999999999996</v>
      </c>
      <c r="I1155" s="427">
        <f t="shared" si="618"/>
        <v>23.29</v>
      </c>
      <c r="J1155" s="756">
        <v>112</v>
      </c>
      <c r="K1155" s="425">
        <v>0.7</v>
      </c>
      <c r="L1155" s="425">
        <v>7.8223000000000003</v>
      </c>
      <c r="M1155" s="425">
        <f t="shared" si="619"/>
        <v>876.09760000000006</v>
      </c>
      <c r="N1155" s="426">
        <v>1</v>
      </c>
      <c r="O1155" s="425">
        <f t="shared" si="612"/>
        <v>876.1</v>
      </c>
      <c r="P1155" s="425">
        <f t="shared" si="613"/>
        <v>211.05</v>
      </c>
      <c r="Q1155" s="427">
        <f t="shared" si="614"/>
        <v>1087.1500000000001</v>
      </c>
    </row>
    <row r="1156" spans="1:17" s="428" customFormat="1" ht="22.15" customHeight="1" x14ac:dyDescent="0.25">
      <c r="A1156" s="424" t="s">
        <v>1324</v>
      </c>
      <c r="B1156" s="750">
        <v>16</v>
      </c>
      <c r="C1156" s="289">
        <v>0.1</v>
      </c>
      <c r="D1156" s="425">
        <v>7.8223000000000003</v>
      </c>
      <c r="E1156" s="425">
        <f t="shared" si="615"/>
        <v>125.1568</v>
      </c>
      <c r="F1156" s="426">
        <v>0.3</v>
      </c>
      <c r="G1156" s="425">
        <f t="shared" si="616"/>
        <v>37.549999999999997</v>
      </c>
      <c r="H1156" s="425">
        <f t="shared" si="617"/>
        <v>9.0500000000000007</v>
      </c>
      <c r="I1156" s="427">
        <f t="shared" si="618"/>
        <v>46.599999999999994</v>
      </c>
      <c r="J1156" s="756">
        <v>24</v>
      </c>
      <c r="K1156" s="425">
        <v>0.15</v>
      </c>
      <c r="L1156" s="425">
        <v>7.8223000000000003</v>
      </c>
      <c r="M1156" s="425">
        <f t="shared" si="619"/>
        <v>187.73520000000002</v>
      </c>
      <c r="N1156" s="426">
        <v>1</v>
      </c>
      <c r="O1156" s="425">
        <f t="shared" si="612"/>
        <v>187.74</v>
      </c>
      <c r="P1156" s="425">
        <f t="shared" si="613"/>
        <v>45.23</v>
      </c>
      <c r="Q1156" s="427">
        <f t="shared" si="614"/>
        <v>232.97</v>
      </c>
    </row>
    <row r="1157" spans="1:17" s="428" customFormat="1" ht="22.15" customHeight="1" x14ac:dyDescent="0.25">
      <c r="A1157" s="424" t="s">
        <v>198</v>
      </c>
      <c r="B1157" s="750">
        <v>16</v>
      </c>
      <c r="C1157" s="289">
        <v>0.1</v>
      </c>
      <c r="D1157" s="425">
        <v>7.8223000000000003</v>
      </c>
      <c r="E1157" s="425">
        <f t="shared" si="615"/>
        <v>125.1568</v>
      </c>
      <c r="F1157" s="426">
        <v>0.3</v>
      </c>
      <c r="G1157" s="425">
        <f t="shared" si="616"/>
        <v>37.549999999999997</v>
      </c>
      <c r="H1157" s="425">
        <f t="shared" si="617"/>
        <v>9.0500000000000007</v>
      </c>
      <c r="I1157" s="427">
        <f t="shared" si="618"/>
        <v>46.599999999999994</v>
      </c>
      <c r="J1157" s="756">
        <v>32</v>
      </c>
      <c r="K1157" s="425">
        <v>0.2</v>
      </c>
      <c r="L1157" s="425">
        <v>7.8223000000000003</v>
      </c>
      <c r="M1157" s="425">
        <f t="shared" si="619"/>
        <v>250.31360000000001</v>
      </c>
      <c r="N1157" s="426">
        <v>1</v>
      </c>
      <c r="O1157" s="425">
        <f t="shared" si="612"/>
        <v>250.31</v>
      </c>
      <c r="P1157" s="425">
        <f t="shared" si="613"/>
        <v>60.3</v>
      </c>
      <c r="Q1157" s="427">
        <f t="shared" si="614"/>
        <v>310.61</v>
      </c>
    </row>
    <row r="1158" spans="1:17" s="428" customFormat="1" ht="22.15" customHeight="1" x14ac:dyDescent="0.25">
      <c r="A1158" s="424" t="s">
        <v>1324</v>
      </c>
      <c r="B1158" s="750">
        <v>24</v>
      </c>
      <c r="C1158" s="289">
        <v>0.15</v>
      </c>
      <c r="D1158" s="425">
        <v>7.8223000000000003</v>
      </c>
      <c r="E1158" s="425">
        <f t="shared" si="615"/>
        <v>187.73520000000002</v>
      </c>
      <c r="F1158" s="426">
        <v>0.3</v>
      </c>
      <c r="G1158" s="425">
        <f t="shared" si="616"/>
        <v>56.32</v>
      </c>
      <c r="H1158" s="425">
        <f t="shared" si="617"/>
        <v>13.57</v>
      </c>
      <c r="I1158" s="427">
        <f t="shared" si="618"/>
        <v>69.89</v>
      </c>
      <c r="J1158" s="756">
        <v>48</v>
      </c>
      <c r="K1158" s="425">
        <v>0.3</v>
      </c>
      <c r="L1158" s="425">
        <v>7.8223000000000003</v>
      </c>
      <c r="M1158" s="425">
        <f t="shared" si="619"/>
        <v>375.47040000000004</v>
      </c>
      <c r="N1158" s="426">
        <v>1</v>
      </c>
      <c r="O1158" s="425">
        <f t="shared" si="612"/>
        <v>375.47</v>
      </c>
      <c r="P1158" s="425">
        <f t="shared" si="613"/>
        <v>90.45</v>
      </c>
      <c r="Q1158" s="427">
        <f t="shared" si="614"/>
        <v>465.92</v>
      </c>
    </row>
    <row r="1159" spans="1:17" s="428" customFormat="1" ht="22.15" customHeight="1" x14ac:dyDescent="0.25">
      <c r="A1159" s="424" t="s">
        <v>1327</v>
      </c>
      <c r="B1159" s="750"/>
      <c r="C1159" s="289"/>
      <c r="D1159" s="425"/>
      <c r="E1159" s="425"/>
      <c r="F1159" s="426"/>
      <c r="G1159" s="425"/>
      <c r="H1159" s="425"/>
      <c r="I1159" s="427"/>
      <c r="J1159" s="756">
        <v>48</v>
      </c>
      <c r="K1159" s="425">
        <v>0.3</v>
      </c>
      <c r="L1159" s="425">
        <v>7.8223000000000003</v>
      </c>
      <c r="M1159" s="425">
        <f t="shared" si="619"/>
        <v>375.47040000000004</v>
      </c>
      <c r="N1159" s="426">
        <v>1</v>
      </c>
      <c r="O1159" s="425">
        <f t="shared" si="612"/>
        <v>375.47</v>
      </c>
      <c r="P1159" s="425">
        <f t="shared" si="613"/>
        <v>90.45</v>
      </c>
      <c r="Q1159" s="427">
        <f t="shared" si="614"/>
        <v>465.92</v>
      </c>
    </row>
    <row r="1160" spans="1:17" s="428" customFormat="1" ht="22.15" customHeight="1" x14ac:dyDescent="0.25">
      <c r="A1160" s="424" t="s">
        <v>198</v>
      </c>
      <c r="B1160" s="750">
        <v>29</v>
      </c>
      <c r="C1160" s="289">
        <v>0.18</v>
      </c>
      <c r="D1160" s="425">
        <v>7.8223000000000003</v>
      </c>
      <c r="E1160" s="425">
        <f t="shared" si="615"/>
        <v>226.8467</v>
      </c>
      <c r="F1160" s="426">
        <v>0.3</v>
      </c>
      <c r="G1160" s="425">
        <f t="shared" si="616"/>
        <v>68.05</v>
      </c>
      <c r="H1160" s="425">
        <f t="shared" si="617"/>
        <v>16.39</v>
      </c>
      <c r="I1160" s="427">
        <f t="shared" si="618"/>
        <v>84.44</v>
      </c>
      <c r="J1160" s="756">
        <v>40</v>
      </c>
      <c r="K1160" s="425">
        <v>0.25</v>
      </c>
      <c r="L1160" s="425">
        <v>7.8223000000000003</v>
      </c>
      <c r="M1160" s="425">
        <f t="shared" si="619"/>
        <v>312.892</v>
      </c>
      <c r="N1160" s="426">
        <v>1</v>
      </c>
      <c r="O1160" s="425">
        <f t="shared" si="612"/>
        <v>312.89</v>
      </c>
      <c r="P1160" s="425">
        <f t="shared" si="613"/>
        <v>75.38</v>
      </c>
      <c r="Q1160" s="427">
        <f t="shared" si="614"/>
        <v>388.27</v>
      </c>
    </row>
    <row r="1161" spans="1:17" s="428" customFormat="1" ht="22.15" customHeight="1" x14ac:dyDescent="0.25">
      <c r="A1161" s="424" t="s">
        <v>1324</v>
      </c>
      <c r="B1161" s="750"/>
      <c r="C1161" s="289"/>
      <c r="D1161" s="425"/>
      <c r="E1161" s="425"/>
      <c r="F1161" s="426"/>
      <c r="G1161" s="425"/>
      <c r="H1161" s="425"/>
      <c r="I1161" s="427"/>
      <c r="J1161" s="756">
        <v>16</v>
      </c>
      <c r="K1161" s="425">
        <v>0.1</v>
      </c>
      <c r="L1161" s="425">
        <v>7.8223000000000003</v>
      </c>
      <c r="M1161" s="425">
        <f t="shared" si="619"/>
        <v>125.1568</v>
      </c>
      <c r="N1161" s="426">
        <v>1</v>
      </c>
      <c r="O1161" s="425">
        <f t="shared" si="612"/>
        <v>125.16</v>
      </c>
      <c r="P1161" s="425">
        <f t="shared" si="613"/>
        <v>30.15</v>
      </c>
      <c r="Q1161" s="427">
        <f t="shared" si="614"/>
        <v>155.31</v>
      </c>
    </row>
    <row r="1162" spans="1:17" s="428" customFormat="1" ht="22.15" customHeight="1" x14ac:dyDescent="0.25">
      <c r="A1162" s="424" t="s">
        <v>198</v>
      </c>
      <c r="B1162" s="750"/>
      <c r="C1162" s="289"/>
      <c r="D1162" s="425"/>
      <c r="E1162" s="425"/>
      <c r="F1162" s="426"/>
      <c r="G1162" s="425"/>
      <c r="H1162" s="425"/>
      <c r="I1162" s="427"/>
      <c r="J1162" s="756">
        <v>45</v>
      </c>
      <c r="K1162" s="425">
        <v>0.28000000000000003</v>
      </c>
      <c r="L1162" s="425">
        <v>7.8223000000000003</v>
      </c>
      <c r="M1162" s="425">
        <f t="shared" si="619"/>
        <v>352.00350000000003</v>
      </c>
      <c r="N1162" s="426">
        <v>1</v>
      </c>
      <c r="O1162" s="425">
        <f t="shared" si="612"/>
        <v>352</v>
      </c>
      <c r="P1162" s="425">
        <f t="shared" si="613"/>
        <v>84.8</v>
      </c>
      <c r="Q1162" s="427">
        <f t="shared" si="614"/>
        <v>436.8</v>
      </c>
    </row>
    <row r="1163" spans="1:17" s="428" customFormat="1" ht="22.15" customHeight="1" x14ac:dyDescent="0.25">
      <c r="A1163" s="424" t="s">
        <v>1327</v>
      </c>
      <c r="B1163" s="750">
        <v>32</v>
      </c>
      <c r="C1163" s="289">
        <v>0.2</v>
      </c>
      <c r="D1163" s="425">
        <v>7.8223000000000003</v>
      </c>
      <c r="E1163" s="425">
        <f t="shared" si="615"/>
        <v>250.31360000000001</v>
      </c>
      <c r="F1163" s="426">
        <v>0.3</v>
      </c>
      <c r="G1163" s="425">
        <f t="shared" si="616"/>
        <v>75.09</v>
      </c>
      <c r="H1163" s="425">
        <f t="shared" si="617"/>
        <v>18.09</v>
      </c>
      <c r="I1163" s="427">
        <f t="shared" si="618"/>
        <v>93.18</v>
      </c>
      <c r="J1163" s="756">
        <v>33</v>
      </c>
      <c r="K1163" s="425">
        <v>0.21</v>
      </c>
      <c r="L1163" s="425">
        <v>7.8223000000000003</v>
      </c>
      <c r="M1163" s="425">
        <f t="shared" si="619"/>
        <v>258.13589999999999</v>
      </c>
      <c r="N1163" s="426">
        <v>1</v>
      </c>
      <c r="O1163" s="425">
        <f t="shared" si="612"/>
        <v>258.14</v>
      </c>
      <c r="P1163" s="425">
        <f t="shared" si="613"/>
        <v>62.19</v>
      </c>
      <c r="Q1163" s="427">
        <f t="shared" si="614"/>
        <v>320.33</v>
      </c>
    </row>
    <row r="1164" spans="1:17" s="428" customFormat="1" ht="22.15" customHeight="1" x14ac:dyDescent="0.25">
      <c r="A1164" s="424" t="s">
        <v>1327</v>
      </c>
      <c r="B1164" s="750">
        <v>16</v>
      </c>
      <c r="C1164" s="289">
        <v>0.1</v>
      </c>
      <c r="D1164" s="425">
        <v>7.8223000000000003</v>
      </c>
      <c r="E1164" s="425">
        <f t="shared" si="615"/>
        <v>125.1568</v>
      </c>
      <c r="F1164" s="426">
        <v>0.3</v>
      </c>
      <c r="G1164" s="425">
        <f t="shared" si="616"/>
        <v>37.549999999999997</v>
      </c>
      <c r="H1164" s="425">
        <f t="shared" si="617"/>
        <v>9.0500000000000007</v>
      </c>
      <c r="I1164" s="427">
        <f t="shared" si="618"/>
        <v>46.599999999999994</v>
      </c>
      <c r="J1164" s="756">
        <v>48</v>
      </c>
      <c r="K1164" s="425">
        <v>0.3</v>
      </c>
      <c r="L1164" s="425">
        <v>7.8223000000000003</v>
      </c>
      <c r="M1164" s="425">
        <f t="shared" si="619"/>
        <v>375.47040000000004</v>
      </c>
      <c r="N1164" s="426">
        <v>1</v>
      </c>
      <c r="O1164" s="425">
        <f t="shared" si="612"/>
        <v>375.47</v>
      </c>
      <c r="P1164" s="425">
        <f t="shared" si="613"/>
        <v>90.45</v>
      </c>
      <c r="Q1164" s="427">
        <f t="shared" si="614"/>
        <v>465.92</v>
      </c>
    </row>
    <row r="1165" spans="1:17" s="428" customFormat="1" ht="22.15" customHeight="1" x14ac:dyDescent="0.25">
      <c r="A1165" s="424" t="s">
        <v>198</v>
      </c>
      <c r="B1165" s="750">
        <v>16</v>
      </c>
      <c r="C1165" s="289">
        <v>0.1</v>
      </c>
      <c r="D1165" s="425">
        <v>7.8223000000000003</v>
      </c>
      <c r="E1165" s="425">
        <f t="shared" si="615"/>
        <v>125.1568</v>
      </c>
      <c r="F1165" s="426">
        <v>0.3</v>
      </c>
      <c r="G1165" s="425">
        <f t="shared" si="616"/>
        <v>37.549999999999997</v>
      </c>
      <c r="H1165" s="425">
        <f t="shared" si="617"/>
        <v>9.0500000000000007</v>
      </c>
      <c r="I1165" s="427">
        <f t="shared" si="618"/>
        <v>46.599999999999994</v>
      </c>
      <c r="J1165" s="756">
        <v>45</v>
      </c>
      <c r="K1165" s="425">
        <v>0.28000000000000003</v>
      </c>
      <c r="L1165" s="425">
        <v>7.8223000000000003</v>
      </c>
      <c r="M1165" s="425">
        <f t="shared" si="619"/>
        <v>352.00350000000003</v>
      </c>
      <c r="N1165" s="426">
        <v>1</v>
      </c>
      <c r="O1165" s="425">
        <f t="shared" si="612"/>
        <v>352</v>
      </c>
      <c r="P1165" s="425">
        <f t="shared" si="613"/>
        <v>84.8</v>
      </c>
      <c r="Q1165" s="427">
        <f t="shared" si="614"/>
        <v>436.8</v>
      </c>
    </row>
    <row r="1166" spans="1:17" s="428" customFormat="1" ht="22.15" customHeight="1" x14ac:dyDescent="0.25">
      <c r="A1166" s="424" t="s">
        <v>1325</v>
      </c>
      <c r="B1166" s="750">
        <v>8</v>
      </c>
      <c r="C1166" s="289">
        <v>0.05</v>
      </c>
      <c r="D1166" s="425">
        <v>7.8223000000000003</v>
      </c>
      <c r="E1166" s="425">
        <f t="shared" si="615"/>
        <v>62.578400000000002</v>
      </c>
      <c r="F1166" s="426">
        <v>0.3</v>
      </c>
      <c r="G1166" s="425">
        <f t="shared" si="616"/>
        <v>18.77</v>
      </c>
      <c r="H1166" s="425">
        <f t="shared" si="617"/>
        <v>4.5199999999999996</v>
      </c>
      <c r="I1166" s="427">
        <f t="shared" si="618"/>
        <v>23.29</v>
      </c>
      <c r="J1166" s="756">
        <v>96</v>
      </c>
      <c r="K1166" s="425">
        <v>0.6</v>
      </c>
      <c r="L1166" s="425">
        <v>7.8223000000000003</v>
      </c>
      <c r="M1166" s="425">
        <f t="shared" si="619"/>
        <v>750.94080000000008</v>
      </c>
      <c r="N1166" s="426">
        <v>1</v>
      </c>
      <c r="O1166" s="425">
        <f t="shared" si="612"/>
        <v>750.94</v>
      </c>
      <c r="P1166" s="425">
        <f t="shared" si="613"/>
        <v>180.9</v>
      </c>
      <c r="Q1166" s="427">
        <f t="shared" si="614"/>
        <v>931.84</v>
      </c>
    </row>
    <row r="1167" spans="1:17" s="428" customFormat="1" ht="22.15" customHeight="1" x14ac:dyDescent="0.25">
      <c r="A1167" s="424" t="s">
        <v>1326</v>
      </c>
      <c r="B1167" s="750"/>
      <c r="C1167" s="289"/>
      <c r="D1167" s="425"/>
      <c r="E1167" s="425"/>
      <c r="F1167" s="426"/>
      <c r="G1167" s="425"/>
      <c r="H1167" s="425"/>
      <c r="I1167" s="427"/>
      <c r="J1167" s="756">
        <v>24</v>
      </c>
      <c r="K1167" s="425">
        <v>0.15</v>
      </c>
      <c r="L1167" s="425">
        <v>7.8223000000000003</v>
      </c>
      <c r="M1167" s="425">
        <f t="shared" si="619"/>
        <v>187.73520000000002</v>
      </c>
      <c r="N1167" s="426">
        <v>1</v>
      </c>
      <c r="O1167" s="425">
        <f t="shared" si="612"/>
        <v>187.74</v>
      </c>
      <c r="P1167" s="425">
        <f t="shared" si="613"/>
        <v>45.23</v>
      </c>
      <c r="Q1167" s="427">
        <f t="shared" si="614"/>
        <v>232.97</v>
      </c>
    </row>
    <row r="1168" spans="1:17" s="428" customFormat="1" ht="22.15" customHeight="1" x14ac:dyDescent="0.25">
      <c r="A1168" s="424" t="s">
        <v>1324</v>
      </c>
      <c r="B1168" s="750">
        <v>24</v>
      </c>
      <c r="C1168" s="289">
        <v>0.15</v>
      </c>
      <c r="D1168" s="425">
        <v>7.8223000000000003</v>
      </c>
      <c r="E1168" s="425">
        <f t="shared" si="615"/>
        <v>187.73520000000002</v>
      </c>
      <c r="F1168" s="426">
        <v>0.3</v>
      </c>
      <c r="G1168" s="425">
        <f t="shared" si="616"/>
        <v>56.32</v>
      </c>
      <c r="H1168" s="425">
        <f t="shared" si="617"/>
        <v>13.57</v>
      </c>
      <c r="I1168" s="427">
        <f t="shared" si="618"/>
        <v>69.89</v>
      </c>
      <c r="J1168" s="756">
        <v>72</v>
      </c>
      <c r="K1168" s="425">
        <v>0.45</v>
      </c>
      <c r="L1168" s="425">
        <v>7.8223000000000003</v>
      </c>
      <c r="M1168" s="425">
        <f t="shared" si="619"/>
        <v>563.2056</v>
      </c>
      <c r="N1168" s="426">
        <v>1</v>
      </c>
      <c r="O1168" s="425">
        <f t="shared" si="612"/>
        <v>563.21</v>
      </c>
      <c r="P1168" s="425">
        <f t="shared" si="613"/>
        <v>135.68</v>
      </c>
      <c r="Q1168" s="427">
        <f t="shared" si="614"/>
        <v>698.8900000000001</v>
      </c>
    </row>
    <row r="1169" spans="1:17" s="428" customFormat="1" ht="22.15" customHeight="1" x14ac:dyDescent="0.25">
      <c r="A1169" s="424" t="s">
        <v>198</v>
      </c>
      <c r="B1169" s="750">
        <v>16</v>
      </c>
      <c r="C1169" s="289">
        <v>0.1</v>
      </c>
      <c r="D1169" s="425">
        <v>7.8223000000000003</v>
      </c>
      <c r="E1169" s="425">
        <f t="shared" si="615"/>
        <v>125.1568</v>
      </c>
      <c r="F1169" s="426">
        <v>0.3</v>
      </c>
      <c r="G1169" s="425">
        <f t="shared" si="616"/>
        <v>37.549999999999997</v>
      </c>
      <c r="H1169" s="425">
        <f t="shared" si="617"/>
        <v>9.0500000000000007</v>
      </c>
      <c r="I1169" s="427">
        <f t="shared" si="618"/>
        <v>46.599999999999994</v>
      </c>
      <c r="J1169" s="756">
        <v>48</v>
      </c>
      <c r="K1169" s="425">
        <v>0.3</v>
      </c>
      <c r="L1169" s="425">
        <v>7.8223000000000003</v>
      </c>
      <c r="M1169" s="425">
        <f t="shared" si="619"/>
        <v>375.47040000000004</v>
      </c>
      <c r="N1169" s="426">
        <v>1</v>
      </c>
      <c r="O1169" s="425">
        <f t="shared" si="612"/>
        <v>375.47</v>
      </c>
      <c r="P1169" s="425">
        <f t="shared" si="613"/>
        <v>90.45</v>
      </c>
      <c r="Q1169" s="427">
        <f t="shared" si="614"/>
        <v>465.92</v>
      </c>
    </row>
    <row r="1170" spans="1:17" s="428" customFormat="1" ht="22.15" customHeight="1" x14ac:dyDescent="0.25">
      <c r="A1170" s="424" t="s">
        <v>1325</v>
      </c>
      <c r="B1170" s="750">
        <v>16</v>
      </c>
      <c r="C1170" s="289">
        <v>0.1</v>
      </c>
      <c r="D1170" s="425">
        <v>7.8223000000000003</v>
      </c>
      <c r="E1170" s="425">
        <f t="shared" si="615"/>
        <v>125.1568</v>
      </c>
      <c r="F1170" s="426">
        <v>0.3</v>
      </c>
      <c r="G1170" s="425">
        <f t="shared" si="616"/>
        <v>37.549999999999997</v>
      </c>
      <c r="H1170" s="425">
        <f t="shared" si="617"/>
        <v>9.0500000000000007</v>
      </c>
      <c r="I1170" s="427">
        <f t="shared" si="618"/>
        <v>46.599999999999994</v>
      </c>
      <c r="J1170" s="756">
        <v>14</v>
      </c>
      <c r="K1170" s="425">
        <v>0.09</v>
      </c>
      <c r="L1170" s="425">
        <v>7.8223000000000003</v>
      </c>
      <c r="M1170" s="425">
        <f t="shared" si="619"/>
        <v>109.51220000000001</v>
      </c>
      <c r="N1170" s="426">
        <v>1</v>
      </c>
      <c r="O1170" s="425">
        <f t="shared" si="612"/>
        <v>109.51</v>
      </c>
      <c r="P1170" s="425">
        <f t="shared" si="613"/>
        <v>26.38</v>
      </c>
      <c r="Q1170" s="427">
        <f t="shared" si="614"/>
        <v>135.89000000000001</v>
      </c>
    </row>
    <row r="1171" spans="1:17" s="428" customFormat="1" ht="22.15" customHeight="1" x14ac:dyDescent="0.25">
      <c r="A1171" s="424" t="s">
        <v>1325</v>
      </c>
      <c r="B1171" s="750">
        <v>40</v>
      </c>
      <c r="C1171" s="289">
        <v>0.25</v>
      </c>
      <c r="D1171" s="425">
        <v>7.8223000000000003</v>
      </c>
      <c r="E1171" s="425">
        <f t="shared" si="615"/>
        <v>312.892</v>
      </c>
      <c r="F1171" s="426">
        <v>0.3</v>
      </c>
      <c r="G1171" s="425">
        <f t="shared" si="616"/>
        <v>93.87</v>
      </c>
      <c r="H1171" s="425">
        <f t="shared" si="617"/>
        <v>22.61</v>
      </c>
      <c r="I1171" s="427">
        <f t="shared" si="618"/>
        <v>116.48</v>
      </c>
      <c r="J1171" s="756">
        <v>64</v>
      </c>
      <c r="K1171" s="425">
        <v>0.4</v>
      </c>
      <c r="L1171" s="425">
        <v>7.8223000000000003</v>
      </c>
      <c r="M1171" s="425">
        <f t="shared" si="619"/>
        <v>500.62720000000002</v>
      </c>
      <c r="N1171" s="426">
        <v>1</v>
      </c>
      <c r="O1171" s="425">
        <f t="shared" si="612"/>
        <v>500.63</v>
      </c>
      <c r="P1171" s="425">
        <f t="shared" si="613"/>
        <v>120.6</v>
      </c>
      <c r="Q1171" s="427">
        <f t="shared" si="614"/>
        <v>621.23</v>
      </c>
    </row>
    <row r="1172" spans="1:17" s="428" customFormat="1" ht="22.15" customHeight="1" x14ac:dyDescent="0.25">
      <c r="A1172" s="424" t="s">
        <v>1325</v>
      </c>
      <c r="B1172" s="750">
        <v>16</v>
      </c>
      <c r="C1172" s="289">
        <v>0.1</v>
      </c>
      <c r="D1172" s="425">
        <v>7.8223000000000003</v>
      </c>
      <c r="E1172" s="425">
        <f t="shared" si="615"/>
        <v>125.1568</v>
      </c>
      <c r="F1172" s="426">
        <v>0.3</v>
      </c>
      <c r="G1172" s="425">
        <f t="shared" si="616"/>
        <v>37.549999999999997</v>
      </c>
      <c r="H1172" s="425">
        <f t="shared" si="617"/>
        <v>9.0500000000000007</v>
      </c>
      <c r="I1172" s="427">
        <f t="shared" si="618"/>
        <v>46.599999999999994</v>
      </c>
      <c r="J1172" s="756">
        <v>16</v>
      </c>
      <c r="K1172" s="425">
        <v>0.1</v>
      </c>
      <c r="L1172" s="425">
        <v>7.8223000000000003</v>
      </c>
      <c r="M1172" s="425">
        <f t="shared" si="619"/>
        <v>125.1568</v>
      </c>
      <c r="N1172" s="426">
        <v>1</v>
      </c>
      <c r="O1172" s="425">
        <f t="shared" si="612"/>
        <v>125.16</v>
      </c>
      <c r="P1172" s="425">
        <f t="shared" si="613"/>
        <v>30.15</v>
      </c>
      <c r="Q1172" s="427">
        <f t="shared" si="614"/>
        <v>155.31</v>
      </c>
    </row>
    <row r="1173" spans="1:17" s="428" customFormat="1" ht="22.15" customHeight="1" x14ac:dyDescent="0.25">
      <c r="A1173" s="424" t="s">
        <v>1325</v>
      </c>
      <c r="B1173" s="750">
        <v>24</v>
      </c>
      <c r="C1173" s="289">
        <v>0.15</v>
      </c>
      <c r="D1173" s="425">
        <v>7.8223000000000003</v>
      </c>
      <c r="E1173" s="425">
        <f t="shared" si="615"/>
        <v>187.73520000000002</v>
      </c>
      <c r="F1173" s="426">
        <v>0.3</v>
      </c>
      <c r="G1173" s="425">
        <f t="shared" si="616"/>
        <v>56.32</v>
      </c>
      <c r="H1173" s="425">
        <f t="shared" si="617"/>
        <v>13.57</v>
      </c>
      <c r="I1173" s="427">
        <f t="shared" si="618"/>
        <v>69.89</v>
      </c>
      <c r="J1173" s="756"/>
      <c r="K1173" s="425"/>
      <c r="L1173" s="425"/>
      <c r="M1173" s="425"/>
      <c r="N1173" s="426"/>
      <c r="O1173" s="425"/>
      <c r="P1173" s="425"/>
      <c r="Q1173" s="427"/>
    </row>
    <row r="1174" spans="1:17" s="428" customFormat="1" ht="22.15" customHeight="1" x14ac:dyDescent="0.25">
      <c r="A1174" s="424" t="s">
        <v>1326</v>
      </c>
      <c r="B1174" s="750"/>
      <c r="C1174" s="289"/>
      <c r="D1174" s="425"/>
      <c r="E1174" s="425"/>
      <c r="F1174" s="426"/>
      <c r="G1174" s="425"/>
      <c r="H1174" s="425"/>
      <c r="I1174" s="427"/>
      <c r="J1174" s="756">
        <v>48</v>
      </c>
      <c r="K1174" s="425">
        <v>0.3</v>
      </c>
      <c r="L1174" s="425">
        <v>7.8223000000000003</v>
      </c>
      <c r="M1174" s="425">
        <f t="shared" si="619"/>
        <v>375.47040000000004</v>
      </c>
      <c r="N1174" s="426">
        <v>1</v>
      </c>
      <c r="O1174" s="425">
        <f t="shared" si="612"/>
        <v>375.47</v>
      </c>
      <c r="P1174" s="425">
        <f t="shared" si="613"/>
        <v>90.45</v>
      </c>
      <c r="Q1174" s="427">
        <f t="shared" si="614"/>
        <v>465.92</v>
      </c>
    </row>
    <row r="1175" spans="1:17" s="428" customFormat="1" ht="22.15" customHeight="1" x14ac:dyDescent="0.25">
      <c r="A1175" s="424" t="s">
        <v>198</v>
      </c>
      <c r="B1175" s="750">
        <v>24</v>
      </c>
      <c r="C1175" s="289">
        <v>0.15</v>
      </c>
      <c r="D1175" s="425">
        <v>7.8223000000000003</v>
      </c>
      <c r="E1175" s="425">
        <f t="shared" si="615"/>
        <v>187.73520000000002</v>
      </c>
      <c r="F1175" s="426">
        <v>0.3</v>
      </c>
      <c r="G1175" s="425">
        <f t="shared" si="616"/>
        <v>56.32</v>
      </c>
      <c r="H1175" s="425">
        <f t="shared" si="617"/>
        <v>13.57</v>
      </c>
      <c r="I1175" s="427">
        <f t="shared" si="618"/>
        <v>69.89</v>
      </c>
      <c r="J1175" s="756">
        <v>37</v>
      </c>
      <c r="K1175" s="425">
        <v>0.23</v>
      </c>
      <c r="L1175" s="425">
        <v>7.8223000000000003</v>
      </c>
      <c r="M1175" s="425">
        <f t="shared" si="619"/>
        <v>289.42509999999999</v>
      </c>
      <c r="N1175" s="426">
        <v>1</v>
      </c>
      <c r="O1175" s="425">
        <f t="shared" si="612"/>
        <v>289.43</v>
      </c>
      <c r="P1175" s="425">
        <f t="shared" si="613"/>
        <v>69.72</v>
      </c>
      <c r="Q1175" s="427">
        <f t="shared" si="614"/>
        <v>359.15</v>
      </c>
    </row>
    <row r="1176" spans="1:17" s="428" customFormat="1" ht="22.15" customHeight="1" x14ac:dyDescent="0.25">
      <c r="A1176" s="424" t="s">
        <v>1324</v>
      </c>
      <c r="B1176" s="750"/>
      <c r="C1176" s="289"/>
      <c r="D1176" s="425"/>
      <c r="E1176" s="425"/>
      <c r="F1176" s="426"/>
      <c r="G1176" s="425"/>
      <c r="H1176" s="425"/>
      <c r="I1176" s="427"/>
      <c r="J1176" s="756">
        <v>24</v>
      </c>
      <c r="K1176" s="425">
        <v>0.15</v>
      </c>
      <c r="L1176" s="425">
        <v>7.8223000000000003</v>
      </c>
      <c r="M1176" s="425">
        <f t="shared" si="619"/>
        <v>187.73520000000002</v>
      </c>
      <c r="N1176" s="426">
        <v>1</v>
      </c>
      <c r="O1176" s="425">
        <f t="shared" si="612"/>
        <v>187.74</v>
      </c>
      <c r="P1176" s="425">
        <f t="shared" si="613"/>
        <v>45.23</v>
      </c>
      <c r="Q1176" s="427">
        <f t="shared" si="614"/>
        <v>232.97</v>
      </c>
    </row>
    <row r="1177" spans="1:17" s="428" customFormat="1" ht="22.15" customHeight="1" x14ac:dyDescent="0.25">
      <c r="A1177" s="424" t="s">
        <v>1326</v>
      </c>
      <c r="B1177" s="750"/>
      <c r="C1177" s="289"/>
      <c r="D1177" s="425"/>
      <c r="E1177" s="425"/>
      <c r="F1177" s="426"/>
      <c r="G1177" s="425"/>
      <c r="H1177" s="425"/>
      <c r="I1177" s="427"/>
      <c r="J1177" s="756">
        <v>24</v>
      </c>
      <c r="K1177" s="425">
        <v>0.15</v>
      </c>
      <c r="L1177" s="425">
        <v>7.8223000000000003</v>
      </c>
      <c r="M1177" s="425">
        <f t="shared" si="619"/>
        <v>187.73520000000002</v>
      </c>
      <c r="N1177" s="426">
        <v>1</v>
      </c>
      <c r="O1177" s="425">
        <f t="shared" si="612"/>
        <v>187.74</v>
      </c>
      <c r="P1177" s="425">
        <f t="shared" si="613"/>
        <v>45.23</v>
      </c>
      <c r="Q1177" s="427">
        <f t="shared" si="614"/>
        <v>232.97</v>
      </c>
    </row>
    <row r="1178" spans="1:17" s="428" customFormat="1" ht="22.15" customHeight="1" x14ac:dyDescent="0.25">
      <c r="A1178" s="424" t="s">
        <v>198</v>
      </c>
      <c r="B1178" s="750">
        <v>16</v>
      </c>
      <c r="C1178" s="289">
        <v>0.1</v>
      </c>
      <c r="D1178" s="425">
        <v>7.8223000000000003</v>
      </c>
      <c r="E1178" s="425">
        <f t="shared" si="615"/>
        <v>125.1568</v>
      </c>
      <c r="F1178" s="426">
        <v>0.3</v>
      </c>
      <c r="G1178" s="425">
        <f t="shared" si="616"/>
        <v>37.549999999999997</v>
      </c>
      <c r="H1178" s="425">
        <f t="shared" si="617"/>
        <v>9.0500000000000007</v>
      </c>
      <c r="I1178" s="427">
        <f t="shared" si="618"/>
        <v>46.599999999999994</v>
      </c>
      <c r="J1178" s="756">
        <v>96</v>
      </c>
      <c r="K1178" s="425">
        <v>0.6</v>
      </c>
      <c r="L1178" s="425">
        <v>7.8223000000000003</v>
      </c>
      <c r="M1178" s="425">
        <f t="shared" si="619"/>
        <v>750.94080000000008</v>
      </c>
      <c r="N1178" s="426">
        <v>1</v>
      </c>
      <c r="O1178" s="425">
        <f t="shared" si="612"/>
        <v>750.94</v>
      </c>
      <c r="P1178" s="425">
        <f t="shared" si="613"/>
        <v>180.9</v>
      </c>
      <c r="Q1178" s="427">
        <f t="shared" si="614"/>
        <v>931.84</v>
      </c>
    </row>
    <row r="1179" spans="1:17" s="428" customFormat="1" ht="22.15" customHeight="1" x14ac:dyDescent="0.25">
      <c r="A1179" s="424" t="s">
        <v>198</v>
      </c>
      <c r="B1179" s="750">
        <v>37</v>
      </c>
      <c r="C1179" s="289">
        <v>0.23</v>
      </c>
      <c r="D1179" s="425">
        <v>7.8223000000000003</v>
      </c>
      <c r="E1179" s="425">
        <f t="shared" si="615"/>
        <v>289.42509999999999</v>
      </c>
      <c r="F1179" s="426">
        <v>0.3</v>
      </c>
      <c r="G1179" s="425">
        <f t="shared" si="616"/>
        <v>86.83</v>
      </c>
      <c r="H1179" s="425">
        <f t="shared" si="617"/>
        <v>20.92</v>
      </c>
      <c r="I1179" s="427">
        <f t="shared" si="618"/>
        <v>107.75</v>
      </c>
      <c r="J1179" s="756">
        <v>70</v>
      </c>
      <c r="K1179" s="425">
        <v>0.44</v>
      </c>
      <c r="L1179" s="425">
        <v>7.8223000000000003</v>
      </c>
      <c r="M1179" s="425">
        <f t="shared" si="619"/>
        <v>547.56100000000004</v>
      </c>
      <c r="N1179" s="426">
        <v>1</v>
      </c>
      <c r="O1179" s="425">
        <f t="shared" si="612"/>
        <v>547.55999999999995</v>
      </c>
      <c r="P1179" s="425">
        <f t="shared" si="613"/>
        <v>131.91</v>
      </c>
      <c r="Q1179" s="427">
        <f t="shared" si="614"/>
        <v>679.46999999999991</v>
      </c>
    </row>
    <row r="1180" spans="1:17" s="428" customFormat="1" ht="22.15" customHeight="1" x14ac:dyDescent="0.25">
      <c r="A1180" s="424" t="s">
        <v>198</v>
      </c>
      <c r="B1180" s="750">
        <v>24</v>
      </c>
      <c r="C1180" s="289">
        <v>0.15</v>
      </c>
      <c r="D1180" s="425">
        <v>7.8223000000000003</v>
      </c>
      <c r="E1180" s="425">
        <f t="shared" si="615"/>
        <v>187.73520000000002</v>
      </c>
      <c r="F1180" s="426">
        <v>0.3</v>
      </c>
      <c r="G1180" s="425">
        <f t="shared" si="616"/>
        <v>56.32</v>
      </c>
      <c r="H1180" s="425">
        <f t="shared" si="617"/>
        <v>13.57</v>
      </c>
      <c r="I1180" s="427">
        <f t="shared" si="618"/>
        <v>69.89</v>
      </c>
      <c r="J1180" s="756">
        <v>72</v>
      </c>
      <c r="K1180" s="425">
        <v>0.45</v>
      </c>
      <c r="L1180" s="425">
        <v>7.8223000000000003</v>
      </c>
      <c r="M1180" s="425">
        <f t="shared" si="619"/>
        <v>563.2056</v>
      </c>
      <c r="N1180" s="426">
        <v>1</v>
      </c>
      <c r="O1180" s="425">
        <f t="shared" si="612"/>
        <v>563.21</v>
      </c>
      <c r="P1180" s="425">
        <f t="shared" si="613"/>
        <v>135.68</v>
      </c>
      <c r="Q1180" s="427">
        <f t="shared" si="614"/>
        <v>698.8900000000001</v>
      </c>
    </row>
    <row r="1181" spans="1:17" s="428" customFormat="1" ht="22.15" customHeight="1" x14ac:dyDescent="0.25">
      <c r="A1181" s="424" t="s">
        <v>198</v>
      </c>
      <c r="B1181" s="750">
        <v>28</v>
      </c>
      <c r="C1181" s="289">
        <v>0.18</v>
      </c>
      <c r="D1181" s="425">
        <v>7.8223000000000003</v>
      </c>
      <c r="E1181" s="425">
        <f t="shared" si="615"/>
        <v>219.02440000000001</v>
      </c>
      <c r="F1181" s="426">
        <v>0.3</v>
      </c>
      <c r="G1181" s="425">
        <f t="shared" si="616"/>
        <v>65.709999999999994</v>
      </c>
      <c r="H1181" s="425">
        <f t="shared" si="617"/>
        <v>15.83</v>
      </c>
      <c r="I1181" s="427">
        <f t="shared" si="618"/>
        <v>81.539999999999992</v>
      </c>
      <c r="J1181" s="756">
        <v>24</v>
      </c>
      <c r="K1181" s="425">
        <v>0.15</v>
      </c>
      <c r="L1181" s="425">
        <v>7.8223000000000003</v>
      </c>
      <c r="M1181" s="425">
        <f t="shared" si="619"/>
        <v>187.73520000000002</v>
      </c>
      <c r="N1181" s="426">
        <v>1</v>
      </c>
      <c r="O1181" s="425">
        <f t="shared" si="612"/>
        <v>187.74</v>
      </c>
      <c r="P1181" s="425">
        <f t="shared" si="613"/>
        <v>45.23</v>
      </c>
      <c r="Q1181" s="427">
        <f t="shared" si="614"/>
        <v>232.97</v>
      </c>
    </row>
    <row r="1182" spans="1:17" s="428" customFormat="1" ht="22.15" customHeight="1" x14ac:dyDescent="0.25">
      <c r="A1182" s="424" t="s">
        <v>1325</v>
      </c>
      <c r="B1182" s="750">
        <v>16</v>
      </c>
      <c r="C1182" s="289">
        <v>0.1</v>
      </c>
      <c r="D1182" s="425">
        <v>7.8223000000000003</v>
      </c>
      <c r="E1182" s="425">
        <f t="shared" si="615"/>
        <v>125.1568</v>
      </c>
      <c r="F1182" s="426">
        <v>0.3</v>
      </c>
      <c r="G1182" s="425">
        <f t="shared" si="616"/>
        <v>37.549999999999997</v>
      </c>
      <c r="H1182" s="425">
        <f t="shared" si="617"/>
        <v>9.0500000000000007</v>
      </c>
      <c r="I1182" s="427">
        <f t="shared" si="618"/>
        <v>46.599999999999994</v>
      </c>
      <c r="J1182" s="756">
        <v>58</v>
      </c>
      <c r="K1182" s="425">
        <v>0.36</v>
      </c>
      <c r="L1182" s="425">
        <v>7.8223000000000003</v>
      </c>
      <c r="M1182" s="425">
        <f t="shared" si="619"/>
        <v>453.6934</v>
      </c>
      <c r="N1182" s="426">
        <v>1</v>
      </c>
      <c r="O1182" s="425">
        <f t="shared" si="612"/>
        <v>453.69</v>
      </c>
      <c r="P1182" s="425">
        <f t="shared" si="613"/>
        <v>109.29</v>
      </c>
      <c r="Q1182" s="427">
        <f t="shared" si="614"/>
        <v>562.98</v>
      </c>
    </row>
    <row r="1183" spans="1:17" s="428" customFormat="1" ht="22.15" customHeight="1" x14ac:dyDescent="0.25">
      <c r="A1183" s="424" t="s">
        <v>1328</v>
      </c>
      <c r="B1183" s="750">
        <v>24</v>
      </c>
      <c r="C1183" s="289">
        <v>0.15</v>
      </c>
      <c r="D1183" s="425">
        <v>7.8223000000000003</v>
      </c>
      <c r="E1183" s="425">
        <f t="shared" si="615"/>
        <v>187.73520000000002</v>
      </c>
      <c r="F1183" s="426">
        <v>0.3</v>
      </c>
      <c r="G1183" s="425">
        <f t="shared" si="616"/>
        <v>56.32</v>
      </c>
      <c r="H1183" s="425">
        <f t="shared" si="617"/>
        <v>13.57</v>
      </c>
      <c r="I1183" s="427">
        <f t="shared" si="618"/>
        <v>69.89</v>
      </c>
      <c r="J1183" s="756">
        <v>96</v>
      </c>
      <c r="K1183" s="425">
        <v>0.6</v>
      </c>
      <c r="L1183" s="425">
        <v>7.8223000000000003</v>
      </c>
      <c r="M1183" s="425">
        <f t="shared" si="619"/>
        <v>750.94080000000008</v>
      </c>
      <c r="N1183" s="426">
        <v>1</v>
      </c>
      <c r="O1183" s="425">
        <f t="shared" si="612"/>
        <v>750.94</v>
      </c>
      <c r="P1183" s="425">
        <f t="shared" si="613"/>
        <v>180.9</v>
      </c>
      <c r="Q1183" s="427">
        <f t="shared" si="614"/>
        <v>931.84</v>
      </c>
    </row>
    <row r="1184" spans="1:17" s="428" customFormat="1" ht="22.15" customHeight="1" x14ac:dyDescent="0.25">
      <c r="A1184" s="424" t="s">
        <v>1327</v>
      </c>
      <c r="B1184" s="750"/>
      <c r="C1184" s="289"/>
      <c r="D1184" s="425"/>
      <c r="E1184" s="425"/>
      <c r="F1184" s="426"/>
      <c r="G1184" s="425"/>
      <c r="H1184" s="425"/>
      <c r="I1184" s="427"/>
      <c r="J1184" s="756">
        <v>24</v>
      </c>
      <c r="K1184" s="425">
        <v>0.15</v>
      </c>
      <c r="L1184" s="425">
        <v>7.8223000000000003</v>
      </c>
      <c r="M1184" s="425">
        <f t="shared" si="619"/>
        <v>187.73520000000002</v>
      </c>
      <c r="N1184" s="426">
        <v>1</v>
      </c>
      <c r="O1184" s="425">
        <f t="shared" si="612"/>
        <v>187.74</v>
      </c>
      <c r="P1184" s="425">
        <f t="shared" si="613"/>
        <v>45.23</v>
      </c>
      <c r="Q1184" s="427">
        <f t="shared" si="614"/>
        <v>232.97</v>
      </c>
    </row>
    <row r="1185" spans="1:17" s="428" customFormat="1" ht="22.15" customHeight="1" x14ac:dyDescent="0.25">
      <c r="A1185" s="424" t="s">
        <v>1326</v>
      </c>
      <c r="B1185" s="750">
        <v>16</v>
      </c>
      <c r="C1185" s="289">
        <v>0.1</v>
      </c>
      <c r="D1185" s="425">
        <v>7.8223000000000003</v>
      </c>
      <c r="E1185" s="425">
        <f t="shared" si="615"/>
        <v>125.1568</v>
      </c>
      <c r="F1185" s="426">
        <v>0.3</v>
      </c>
      <c r="G1185" s="425">
        <f t="shared" si="616"/>
        <v>37.549999999999997</v>
      </c>
      <c r="H1185" s="425">
        <f t="shared" si="617"/>
        <v>9.0500000000000007</v>
      </c>
      <c r="I1185" s="427">
        <f t="shared" si="618"/>
        <v>46.599999999999994</v>
      </c>
      <c r="J1185" s="756">
        <v>33</v>
      </c>
      <c r="K1185" s="425">
        <v>0.21</v>
      </c>
      <c r="L1185" s="425">
        <v>7.8223000000000003</v>
      </c>
      <c r="M1185" s="425">
        <f t="shared" si="619"/>
        <v>258.13589999999999</v>
      </c>
      <c r="N1185" s="426">
        <v>1</v>
      </c>
      <c r="O1185" s="425">
        <f t="shared" si="612"/>
        <v>258.14</v>
      </c>
      <c r="P1185" s="425">
        <f t="shared" si="613"/>
        <v>62.19</v>
      </c>
      <c r="Q1185" s="427">
        <f t="shared" si="614"/>
        <v>320.33</v>
      </c>
    </row>
    <row r="1186" spans="1:17" s="428" customFormat="1" ht="22.15" customHeight="1" x14ac:dyDescent="0.25">
      <c r="A1186" s="424" t="s">
        <v>1327</v>
      </c>
      <c r="B1186" s="750">
        <v>24</v>
      </c>
      <c r="C1186" s="289">
        <v>0.15</v>
      </c>
      <c r="D1186" s="425">
        <v>7.8223000000000003</v>
      </c>
      <c r="E1186" s="425">
        <f t="shared" si="615"/>
        <v>187.73520000000002</v>
      </c>
      <c r="F1186" s="426">
        <v>0.3</v>
      </c>
      <c r="G1186" s="425">
        <f t="shared" si="616"/>
        <v>56.32</v>
      </c>
      <c r="H1186" s="425">
        <f t="shared" si="617"/>
        <v>13.57</v>
      </c>
      <c r="I1186" s="427">
        <f t="shared" si="618"/>
        <v>69.89</v>
      </c>
      <c r="J1186" s="756">
        <v>60</v>
      </c>
      <c r="K1186" s="425">
        <v>0.38</v>
      </c>
      <c r="L1186" s="425">
        <v>7.8223000000000003</v>
      </c>
      <c r="M1186" s="425">
        <f t="shared" si="619"/>
        <v>469.33800000000002</v>
      </c>
      <c r="N1186" s="426">
        <v>1</v>
      </c>
      <c r="O1186" s="425">
        <f t="shared" si="612"/>
        <v>469.34</v>
      </c>
      <c r="P1186" s="425">
        <f t="shared" si="613"/>
        <v>113.06</v>
      </c>
      <c r="Q1186" s="427">
        <f t="shared" si="614"/>
        <v>582.4</v>
      </c>
    </row>
    <row r="1187" spans="1:17" s="428" customFormat="1" ht="22.15" customHeight="1" x14ac:dyDescent="0.25">
      <c r="A1187" s="424" t="s">
        <v>198</v>
      </c>
      <c r="B1187" s="750">
        <v>40</v>
      </c>
      <c r="C1187" s="289">
        <v>0.25</v>
      </c>
      <c r="D1187" s="425">
        <v>7.8223000000000003</v>
      </c>
      <c r="E1187" s="425">
        <f t="shared" si="615"/>
        <v>312.892</v>
      </c>
      <c r="F1187" s="426">
        <v>0.3</v>
      </c>
      <c r="G1187" s="425">
        <f t="shared" si="616"/>
        <v>93.87</v>
      </c>
      <c r="H1187" s="425">
        <f t="shared" si="617"/>
        <v>22.61</v>
      </c>
      <c r="I1187" s="427">
        <f t="shared" si="618"/>
        <v>116.48</v>
      </c>
      <c r="J1187" s="756">
        <v>57</v>
      </c>
      <c r="K1187" s="425">
        <v>0.36</v>
      </c>
      <c r="L1187" s="425">
        <v>7.8223000000000003</v>
      </c>
      <c r="M1187" s="425">
        <f t="shared" si="619"/>
        <v>445.87110000000001</v>
      </c>
      <c r="N1187" s="426">
        <v>1</v>
      </c>
      <c r="O1187" s="425">
        <f t="shared" si="612"/>
        <v>445.87</v>
      </c>
      <c r="P1187" s="425">
        <f t="shared" si="613"/>
        <v>107.41</v>
      </c>
      <c r="Q1187" s="427">
        <f t="shared" si="614"/>
        <v>553.28</v>
      </c>
    </row>
    <row r="1188" spans="1:17" s="428" customFormat="1" ht="22.15" customHeight="1" x14ac:dyDescent="0.25">
      <c r="A1188" s="424" t="s">
        <v>1326</v>
      </c>
      <c r="B1188" s="750">
        <v>24</v>
      </c>
      <c r="C1188" s="289">
        <v>0.15</v>
      </c>
      <c r="D1188" s="425">
        <v>7.8223000000000003</v>
      </c>
      <c r="E1188" s="425">
        <f t="shared" si="615"/>
        <v>187.73520000000002</v>
      </c>
      <c r="F1188" s="426">
        <v>0.3</v>
      </c>
      <c r="G1188" s="425">
        <f t="shared" si="616"/>
        <v>56.32</v>
      </c>
      <c r="H1188" s="425">
        <f t="shared" si="617"/>
        <v>13.57</v>
      </c>
      <c r="I1188" s="427">
        <f t="shared" si="618"/>
        <v>69.89</v>
      </c>
      <c r="J1188" s="756">
        <v>48</v>
      </c>
      <c r="K1188" s="425">
        <v>0.3</v>
      </c>
      <c r="L1188" s="425">
        <v>7.8223000000000003</v>
      </c>
      <c r="M1188" s="425">
        <f t="shared" si="619"/>
        <v>375.47040000000004</v>
      </c>
      <c r="N1188" s="426">
        <v>1</v>
      </c>
      <c r="O1188" s="425">
        <f t="shared" si="612"/>
        <v>375.47</v>
      </c>
      <c r="P1188" s="425">
        <f t="shared" si="613"/>
        <v>90.45</v>
      </c>
      <c r="Q1188" s="427">
        <f t="shared" si="614"/>
        <v>465.92</v>
      </c>
    </row>
    <row r="1189" spans="1:17" s="428" customFormat="1" ht="22.15" customHeight="1" x14ac:dyDescent="0.25">
      <c r="A1189" s="424" t="s">
        <v>1325</v>
      </c>
      <c r="B1189" s="750"/>
      <c r="C1189" s="289"/>
      <c r="D1189" s="425"/>
      <c r="E1189" s="425"/>
      <c r="F1189" s="426"/>
      <c r="G1189" s="425"/>
      <c r="H1189" s="425"/>
      <c r="I1189" s="427"/>
      <c r="J1189" s="756">
        <v>89</v>
      </c>
      <c r="K1189" s="425">
        <v>0.56000000000000005</v>
      </c>
      <c r="L1189" s="425">
        <v>7.8223000000000003</v>
      </c>
      <c r="M1189" s="425">
        <f t="shared" si="619"/>
        <v>696.18470000000002</v>
      </c>
      <c r="N1189" s="426">
        <v>1</v>
      </c>
      <c r="O1189" s="425">
        <f t="shared" si="612"/>
        <v>696.18</v>
      </c>
      <c r="P1189" s="425">
        <f t="shared" si="613"/>
        <v>167.71</v>
      </c>
      <c r="Q1189" s="427">
        <f t="shared" si="614"/>
        <v>863.89</v>
      </c>
    </row>
    <row r="1190" spans="1:17" s="428" customFormat="1" ht="22.15" customHeight="1" x14ac:dyDescent="0.25">
      <c r="A1190" s="424" t="s">
        <v>1327</v>
      </c>
      <c r="B1190" s="750">
        <v>32</v>
      </c>
      <c r="C1190" s="289">
        <v>0.2</v>
      </c>
      <c r="D1190" s="425">
        <v>7.8223000000000003</v>
      </c>
      <c r="E1190" s="425">
        <f t="shared" si="615"/>
        <v>250.31360000000001</v>
      </c>
      <c r="F1190" s="426">
        <v>0.3</v>
      </c>
      <c r="G1190" s="425">
        <f t="shared" si="616"/>
        <v>75.09</v>
      </c>
      <c r="H1190" s="425">
        <f t="shared" si="617"/>
        <v>18.09</v>
      </c>
      <c r="I1190" s="427">
        <f t="shared" si="618"/>
        <v>93.18</v>
      </c>
      <c r="J1190" s="756">
        <v>88</v>
      </c>
      <c r="K1190" s="425">
        <v>0.55000000000000004</v>
      </c>
      <c r="L1190" s="425">
        <v>7.8223000000000003</v>
      </c>
      <c r="M1190" s="425">
        <f t="shared" si="619"/>
        <v>688.36239999999998</v>
      </c>
      <c r="N1190" s="426">
        <v>1</v>
      </c>
      <c r="O1190" s="425">
        <f t="shared" si="612"/>
        <v>688.36</v>
      </c>
      <c r="P1190" s="425">
        <f t="shared" si="613"/>
        <v>165.83</v>
      </c>
      <c r="Q1190" s="427">
        <f t="shared" si="614"/>
        <v>854.19</v>
      </c>
    </row>
    <row r="1191" spans="1:17" s="428" customFormat="1" ht="22.15" customHeight="1" x14ac:dyDescent="0.25">
      <c r="A1191" s="424" t="s">
        <v>198</v>
      </c>
      <c r="B1191" s="750">
        <v>40</v>
      </c>
      <c r="C1191" s="289">
        <v>0.25</v>
      </c>
      <c r="D1191" s="425">
        <v>7.8223000000000003</v>
      </c>
      <c r="E1191" s="425">
        <f t="shared" si="615"/>
        <v>312.892</v>
      </c>
      <c r="F1191" s="426">
        <v>0.3</v>
      </c>
      <c r="G1191" s="425">
        <f t="shared" si="616"/>
        <v>93.87</v>
      </c>
      <c r="H1191" s="425">
        <f t="shared" si="617"/>
        <v>22.61</v>
      </c>
      <c r="I1191" s="427">
        <f t="shared" si="618"/>
        <v>116.48</v>
      </c>
      <c r="J1191" s="756">
        <v>98</v>
      </c>
      <c r="K1191" s="425">
        <v>0.62</v>
      </c>
      <c r="L1191" s="425">
        <v>7.8223000000000003</v>
      </c>
      <c r="M1191" s="425">
        <f t="shared" si="619"/>
        <v>766.58540000000005</v>
      </c>
      <c r="N1191" s="426">
        <v>1</v>
      </c>
      <c r="O1191" s="425">
        <f t="shared" si="612"/>
        <v>766.59</v>
      </c>
      <c r="P1191" s="425">
        <f t="shared" si="613"/>
        <v>184.67</v>
      </c>
      <c r="Q1191" s="427">
        <f t="shared" si="614"/>
        <v>951.26</v>
      </c>
    </row>
    <row r="1192" spans="1:17" s="428" customFormat="1" ht="22.15" customHeight="1" x14ac:dyDescent="0.25">
      <c r="A1192" s="424" t="s">
        <v>1329</v>
      </c>
      <c r="B1192" s="750">
        <v>24</v>
      </c>
      <c r="C1192" s="289">
        <v>0.15</v>
      </c>
      <c r="D1192" s="425">
        <v>9.4886999999999997</v>
      </c>
      <c r="E1192" s="425">
        <f t="shared" si="615"/>
        <v>227.72879999999998</v>
      </c>
      <c r="F1192" s="426">
        <v>0.3</v>
      </c>
      <c r="G1192" s="425">
        <f t="shared" si="616"/>
        <v>68.319999999999993</v>
      </c>
      <c r="H1192" s="425">
        <f t="shared" si="617"/>
        <v>16.46</v>
      </c>
      <c r="I1192" s="427">
        <f t="shared" si="618"/>
        <v>84.78</v>
      </c>
      <c r="J1192" s="756">
        <v>48</v>
      </c>
      <c r="K1192" s="425">
        <v>0.3</v>
      </c>
      <c r="L1192" s="425">
        <v>9.4886999999999997</v>
      </c>
      <c r="M1192" s="425">
        <f t="shared" si="619"/>
        <v>455.45759999999996</v>
      </c>
      <c r="N1192" s="426">
        <v>1</v>
      </c>
      <c r="O1192" s="425">
        <f t="shared" si="612"/>
        <v>455.46</v>
      </c>
      <c r="P1192" s="425">
        <f t="shared" si="613"/>
        <v>109.72</v>
      </c>
      <c r="Q1192" s="427">
        <f t="shared" si="614"/>
        <v>565.17999999999995</v>
      </c>
    </row>
    <row r="1193" spans="1:17" s="428" customFormat="1" ht="22.15" customHeight="1" x14ac:dyDescent="0.25">
      <c r="A1193" s="424" t="s">
        <v>1136</v>
      </c>
      <c r="B1193" s="750"/>
      <c r="C1193" s="289"/>
      <c r="D1193" s="425"/>
      <c r="E1193" s="425"/>
      <c r="F1193" s="426"/>
      <c r="G1193" s="425"/>
      <c r="H1193" s="425"/>
      <c r="I1193" s="427"/>
      <c r="J1193" s="756">
        <v>48</v>
      </c>
      <c r="K1193" s="425">
        <v>0.3</v>
      </c>
      <c r="L1193" s="425">
        <v>9.6386000000000003</v>
      </c>
      <c r="M1193" s="425">
        <f t="shared" si="619"/>
        <v>462.65280000000001</v>
      </c>
      <c r="N1193" s="426">
        <v>1</v>
      </c>
      <c r="O1193" s="425">
        <f t="shared" si="612"/>
        <v>462.65</v>
      </c>
      <c r="P1193" s="425">
        <f t="shared" si="613"/>
        <v>111.45</v>
      </c>
      <c r="Q1193" s="427">
        <f t="shared" si="614"/>
        <v>574.1</v>
      </c>
    </row>
    <row r="1194" spans="1:17" s="428" customFormat="1" ht="22.15" customHeight="1" x14ac:dyDescent="0.25">
      <c r="A1194" s="424" t="s">
        <v>713</v>
      </c>
      <c r="B1194" s="750"/>
      <c r="C1194" s="289"/>
      <c r="D1194" s="425"/>
      <c r="E1194" s="425"/>
      <c r="F1194" s="426"/>
      <c r="G1194" s="425"/>
      <c r="H1194" s="425"/>
      <c r="I1194" s="427"/>
      <c r="J1194" s="756">
        <v>17</v>
      </c>
      <c r="K1194" s="425">
        <v>0.11</v>
      </c>
      <c r="L1194" s="425">
        <v>9.6386000000000003</v>
      </c>
      <c r="M1194" s="425">
        <f t="shared" si="619"/>
        <v>163.8562</v>
      </c>
      <c r="N1194" s="426">
        <v>1</v>
      </c>
      <c r="O1194" s="425">
        <f t="shared" si="612"/>
        <v>163.86</v>
      </c>
      <c r="P1194" s="425">
        <f t="shared" si="613"/>
        <v>39.47</v>
      </c>
      <c r="Q1194" s="427">
        <f t="shared" si="614"/>
        <v>203.33</v>
      </c>
    </row>
    <row r="1195" spans="1:17" s="428" customFormat="1" ht="22.15" customHeight="1" x14ac:dyDescent="0.25">
      <c r="A1195" s="424" t="s">
        <v>1330</v>
      </c>
      <c r="B1195" s="750">
        <v>40</v>
      </c>
      <c r="C1195" s="289">
        <v>0.25</v>
      </c>
      <c r="D1195" s="425">
        <v>9.6386000000000003</v>
      </c>
      <c r="E1195" s="425">
        <f t="shared" si="615"/>
        <v>385.54399999999998</v>
      </c>
      <c r="F1195" s="426">
        <v>0.3</v>
      </c>
      <c r="G1195" s="425">
        <f t="shared" si="616"/>
        <v>115.66</v>
      </c>
      <c r="H1195" s="425">
        <f t="shared" si="617"/>
        <v>27.86</v>
      </c>
      <c r="I1195" s="427">
        <f t="shared" si="618"/>
        <v>143.51999999999998</v>
      </c>
      <c r="J1195" s="756"/>
      <c r="K1195" s="425"/>
      <c r="L1195" s="425"/>
      <c r="M1195" s="425"/>
      <c r="N1195" s="426"/>
      <c r="O1195" s="425"/>
      <c r="P1195" s="425"/>
      <c r="Q1195" s="427"/>
    </row>
    <row r="1196" spans="1:17" s="428" customFormat="1" ht="22.15" customHeight="1" x14ac:dyDescent="0.25">
      <c r="A1196" s="424" t="s">
        <v>1331</v>
      </c>
      <c r="B1196" s="750">
        <v>48</v>
      </c>
      <c r="C1196" s="289">
        <v>0.3</v>
      </c>
      <c r="D1196" s="425">
        <v>9.6386000000000003</v>
      </c>
      <c r="E1196" s="425">
        <f t="shared" si="615"/>
        <v>462.65280000000001</v>
      </c>
      <c r="F1196" s="426">
        <v>0.3</v>
      </c>
      <c r="G1196" s="425">
        <f t="shared" si="616"/>
        <v>138.80000000000001</v>
      </c>
      <c r="H1196" s="425">
        <f t="shared" si="617"/>
        <v>33.44</v>
      </c>
      <c r="I1196" s="427">
        <f t="shared" si="618"/>
        <v>172.24</v>
      </c>
      <c r="J1196" s="756">
        <v>108</v>
      </c>
      <c r="K1196" s="425">
        <v>0.68</v>
      </c>
      <c r="L1196" s="425">
        <v>9.6386000000000003</v>
      </c>
      <c r="M1196" s="425">
        <f t="shared" si="619"/>
        <v>1040.9688000000001</v>
      </c>
      <c r="N1196" s="426">
        <v>1</v>
      </c>
      <c r="O1196" s="425">
        <f t="shared" si="612"/>
        <v>1040.97</v>
      </c>
      <c r="P1196" s="425">
        <f t="shared" si="613"/>
        <v>250.77</v>
      </c>
      <c r="Q1196" s="427">
        <f t="shared" si="614"/>
        <v>1291.74</v>
      </c>
    </row>
    <row r="1197" spans="1:17" s="428" customFormat="1" ht="22.15" customHeight="1" x14ac:dyDescent="0.25">
      <c r="A1197" s="424" t="s">
        <v>1331</v>
      </c>
      <c r="B1197" s="750">
        <v>44</v>
      </c>
      <c r="C1197" s="289">
        <v>0.28000000000000003</v>
      </c>
      <c r="D1197" s="425">
        <v>9.6386000000000003</v>
      </c>
      <c r="E1197" s="425">
        <f t="shared" si="615"/>
        <v>424.09840000000003</v>
      </c>
      <c r="F1197" s="426">
        <v>0.3</v>
      </c>
      <c r="G1197" s="425">
        <f t="shared" si="616"/>
        <v>127.23</v>
      </c>
      <c r="H1197" s="425">
        <f t="shared" si="617"/>
        <v>30.65</v>
      </c>
      <c r="I1197" s="427">
        <f t="shared" si="618"/>
        <v>157.88</v>
      </c>
      <c r="J1197" s="756">
        <v>50</v>
      </c>
      <c r="K1197" s="425">
        <v>0.31</v>
      </c>
      <c r="L1197" s="425">
        <v>9.6386000000000003</v>
      </c>
      <c r="M1197" s="425">
        <f t="shared" si="619"/>
        <v>481.93</v>
      </c>
      <c r="N1197" s="426">
        <v>1</v>
      </c>
      <c r="O1197" s="425">
        <f t="shared" si="612"/>
        <v>481.93</v>
      </c>
      <c r="P1197" s="425">
        <f t="shared" si="613"/>
        <v>116.1</v>
      </c>
      <c r="Q1197" s="427">
        <f t="shared" si="614"/>
        <v>598.03</v>
      </c>
    </row>
    <row r="1198" spans="1:17" s="428" customFormat="1" ht="22.15" customHeight="1" x14ac:dyDescent="0.25">
      <c r="A1198" s="424" t="s">
        <v>1331</v>
      </c>
      <c r="B1198" s="750">
        <v>40</v>
      </c>
      <c r="C1198" s="289">
        <v>0.25</v>
      </c>
      <c r="D1198" s="425">
        <v>9.6386000000000003</v>
      </c>
      <c r="E1198" s="425">
        <f t="shared" si="615"/>
        <v>385.54399999999998</v>
      </c>
      <c r="F1198" s="426">
        <v>0.3</v>
      </c>
      <c r="G1198" s="425">
        <f t="shared" si="616"/>
        <v>115.66</v>
      </c>
      <c r="H1198" s="425">
        <f t="shared" si="617"/>
        <v>27.86</v>
      </c>
      <c r="I1198" s="427">
        <f t="shared" si="618"/>
        <v>143.51999999999998</v>
      </c>
      <c r="J1198" s="756">
        <v>32</v>
      </c>
      <c r="K1198" s="425">
        <v>0.2</v>
      </c>
      <c r="L1198" s="425">
        <v>9.6386000000000003</v>
      </c>
      <c r="M1198" s="425">
        <f t="shared" si="619"/>
        <v>308.43520000000001</v>
      </c>
      <c r="N1198" s="426">
        <v>1</v>
      </c>
      <c r="O1198" s="425">
        <f t="shared" si="612"/>
        <v>308.44</v>
      </c>
      <c r="P1198" s="425">
        <f t="shared" si="613"/>
        <v>74.3</v>
      </c>
      <c r="Q1198" s="427">
        <f t="shared" si="614"/>
        <v>382.74</v>
      </c>
    </row>
    <row r="1199" spans="1:17" s="428" customFormat="1" ht="22.15" customHeight="1" x14ac:dyDescent="0.25">
      <c r="A1199" s="424" t="s">
        <v>1331</v>
      </c>
      <c r="B1199" s="750"/>
      <c r="C1199" s="289"/>
      <c r="D1199" s="425"/>
      <c r="E1199" s="425"/>
      <c r="F1199" s="426"/>
      <c r="G1199" s="425"/>
      <c r="H1199" s="425"/>
      <c r="I1199" s="427"/>
      <c r="J1199" s="756">
        <v>33</v>
      </c>
      <c r="K1199" s="425">
        <v>0.21</v>
      </c>
      <c r="L1199" s="425">
        <v>9.6386000000000003</v>
      </c>
      <c r="M1199" s="425">
        <f t="shared" si="619"/>
        <v>318.07380000000001</v>
      </c>
      <c r="N1199" s="426">
        <v>1</v>
      </c>
      <c r="O1199" s="425">
        <f t="shared" si="612"/>
        <v>318.07</v>
      </c>
      <c r="P1199" s="425">
        <f t="shared" si="613"/>
        <v>76.62</v>
      </c>
      <c r="Q1199" s="427">
        <f t="shared" si="614"/>
        <v>394.69</v>
      </c>
    </row>
    <row r="1200" spans="1:17" s="428" customFormat="1" ht="22.15" customHeight="1" x14ac:dyDescent="0.25">
      <c r="A1200" s="424" t="s">
        <v>1330</v>
      </c>
      <c r="B1200" s="750">
        <v>24</v>
      </c>
      <c r="C1200" s="289">
        <v>0.15</v>
      </c>
      <c r="D1200" s="425">
        <v>9.6386000000000003</v>
      </c>
      <c r="E1200" s="425">
        <f t="shared" si="615"/>
        <v>231.32640000000001</v>
      </c>
      <c r="F1200" s="426">
        <v>0.3</v>
      </c>
      <c r="G1200" s="425">
        <f t="shared" si="616"/>
        <v>69.400000000000006</v>
      </c>
      <c r="H1200" s="425">
        <f t="shared" si="617"/>
        <v>16.72</v>
      </c>
      <c r="I1200" s="427">
        <f t="shared" si="618"/>
        <v>86.12</v>
      </c>
      <c r="J1200" s="756">
        <v>24</v>
      </c>
      <c r="K1200" s="425">
        <v>0.15</v>
      </c>
      <c r="L1200" s="425">
        <v>9.6386000000000003</v>
      </c>
      <c r="M1200" s="425">
        <f t="shared" si="619"/>
        <v>231.32640000000001</v>
      </c>
      <c r="N1200" s="426">
        <v>1</v>
      </c>
      <c r="O1200" s="425">
        <f t="shared" si="612"/>
        <v>231.33</v>
      </c>
      <c r="P1200" s="425">
        <f t="shared" si="613"/>
        <v>55.73</v>
      </c>
      <c r="Q1200" s="427">
        <f t="shared" si="614"/>
        <v>287.06</v>
      </c>
    </row>
    <row r="1201" spans="1:17" s="428" customFormat="1" ht="22.15" customHeight="1" x14ac:dyDescent="0.25">
      <c r="A1201" s="424" t="s">
        <v>713</v>
      </c>
      <c r="B1201" s="750">
        <v>33</v>
      </c>
      <c r="C1201" s="289">
        <v>0.21</v>
      </c>
      <c r="D1201" s="425">
        <v>9.6386000000000003</v>
      </c>
      <c r="E1201" s="425">
        <f t="shared" si="615"/>
        <v>318.07380000000001</v>
      </c>
      <c r="F1201" s="426">
        <v>0.3</v>
      </c>
      <c r="G1201" s="425">
        <f t="shared" si="616"/>
        <v>95.42</v>
      </c>
      <c r="H1201" s="425">
        <f t="shared" si="617"/>
        <v>22.99</v>
      </c>
      <c r="I1201" s="427">
        <f t="shared" si="618"/>
        <v>118.41</v>
      </c>
      <c r="J1201" s="756">
        <v>48</v>
      </c>
      <c r="K1201" s="425">
        <v>0.3</v>
      </c>
      <c r="L1201" s="425">
        <v>9.6386000000000003</v>
      </c>
      <c r="M1201" s="425">
        <f t="shared" si="619"/>
        <v>462.65280000000001</v>
      </c>
      <c r="N1201" s="426">
        <v>1</v>
      </c>
      <c r="O1201" s="425">
        <f t="shared" si="612"/>
        <v>462.65</v>
      </c>
      <c r="P1201" s="425">
        <f t="shared" si="613"/>
        <v>111.45</v>
      </c>
      <c r="Q1201" s="427">
        <f t="shared" si="614"/>
        <v>574.1</v>
      </c>
    </row>
    <row r="1202" spans="1:17" s="428" customFormat="1" ht="22.15" customHeight="1" x14ac:dyDescent="0.25">
      <c r="A1202" s="424" t="s">
        <v>1331</v>
      </c>
      <c r="B1202" s="750">
        <v>16</v>
      </c>
      <c r="C1202" s="289">
        <v>0.1</v>
      </c>
      <c r="D1202" s="425">
        <v>9.6386000000000003</v>
      </c>
      <c r="E1202" s="425">
        <f t="shared" si="615"/>
        <v>154.2176</v>
      </c>
      <c r="F1202" s="426">
        <v>0.3</v>
      </c>
      <c r="G1202" s="425">
        <f t="shared" si="616"/>
        <v>46.27</v>
      </c>
      <c r="H1202" s="425">
        <f t="shared" si="617"/>
        <v>11.15</v>
      </c>
      <c r="I1202" s="427">
        <f t="shared" si="618"/>
        <v>57.42</v>
      </c>
      <c r="J1202" s="756"/>
      <c r="K1202" s="425"/>
      <c r="L1202" s="425">
        <v>9.6386000000000003</v>
      </c>
      <c r="M1202" s="425">
        <f t="shared" si="619"/>
        <v>0</v>
      </c>
      <c r="N1202" s="426"/>
      <c r="O1202" s="425">
        <f t="shared" si="612"/>
        <v>0</v>
      </c>
      <c r="P1202" s="425">
        <f t="shared" si="613"/>
        <v>0</v>
      </c>
      <c r="Q1202" s="427">
        <f t="shared" si="614"/>
        <v>0</v>
      </c>
    </row>
    <row r="1203" spans="1:17" s="428" customFormat="1" ht="22.15" customHeight="1" x14ac:dyDescent="0.25">
      <c r="A1203" s="424" t="s">
        <v>1329</v>
      </c>
      <c r="B1203" s="750">
        <v>16</v>
      </c>
      <c r="C1203" s="289">
        <v>0.1</v>
      </c>
      <c r="D1203" s="425">
        <v>9.6386000000000003</v>
      </c>
      <c r="E1203" s="425">
        <f t="shared" si="615"/>
        <v>154.2176</v>
      </c>
      <c r="F1203" s="426">
        <v>0.3</v>
      </c>
      <c r="G1203" s="425">
        <f t="shared" si="616"/>
        <v>46.27</v>
      </c>
      <c r="H1203" s="425">
        <f t="shared" si="617"/>
        <v>11.15</v>
      </c>
      <c r="I1203" s="427">
        <f t="shared" si="618"/>
        <v>57.42</v>
      </c>
      <c r="J1203" s="756">
        <v>64</v>
      </c>
      <c r="K1203" s="425">
        <v>0.4</v>
      </c>
      <c r="L1203" s="425">
        <v>9.6386000000000003</v>
      </c>
      <c r="M1203" s="425">
        <f t="shared" si="619"/>
        <v>616.87040000000002</v>
      </c>
      <c r="N1203" s="426">
        <v>1</v>
      </c>
      <c r="O1203" s="425">
        <f t="shared" si="612"/>
        <v>616.87</v>
      </c>
      <c r="P1203" s="425">
        <f t="shared" si="613"/>
        <v>148.6</v>
      </c>
      <c r="Q1203" s="427">
        <f t="shared" si="614"/>
        <v>765.47</v>
      </c>
    </row>
    <row r="1204" spans="1:17" s="428" customFormat="1" ht="22.15" customHeight="1" x14ac:dyDescent="0.25">
      <c r="A1204" s="424" t="s">
        <v>1330</v>
      </c>
      <c r="B1204" s="750">
        <v>24</v>
      </c>
      <c r="C1204" s="289">
        <v>0.15</v>
      </c>
      <c r="D1204" s="425">
        <v>9.6386000000000003</v>
      </c>
      <c r="E1204" s="425">
        <f t="shared" si="615"/>
        <v>231.32640000000001</v>
      </c>
      <c r="F1204" s="426">
        <v>0.3</v>
      </c>
      <c r="G1204" s="425">
        <f t="shared" si="616"/>
        <v>69.400000000000006</v>
      </c>
      <c r="H1204" s="425">
        <f t="shared" si="617"/>
        <v>16.72</v>
      </c>
      <c r="I1204" s="427">
        <f t="shared" si="618"/>
        <v>86.12</v>
      </c>
      <c r="J1204" s="756">
        <v>72</v>
      </c>
      <c r="K1204" s="425">
        <v>0.45</v>
      </c>
      <c r="L1204" s="425">
        <v>9.6386000000000003</v>
      </c>
      <c r="M1204" s="425">
        <f t="shared" si="619"/>
        <v>693.97919999999999</v>
      </c>
      <c r="N1204" s="426">
        <v>1</v>
      </c>
      <c r="O1204" s="425">
        <f t="shared" si="612"/>
        <v>693.98</v>
      </c>
      <c r="P1204" s="425">
        <f t="shared" si="613"/>
        <v>167.18</v>
      </c>
      <c r="Q1204" s="427">
        <f t="shared" si="614"/>
        <v>861.16000000000008</v>
      </c>
    </row>
    <row r="1205" spans="1:17" s="428" customFormat="1" ht="22.15" customHeight="1" x14ac:dyDescent="0.25">
      <c r="A1205" s="424" t="s">
        <v>713</v>
      </c>
      <c r="B1205" s="750">
        <v>24</v>
      </c>
      <c r="C1205" s="289">
        <v>0.15</v>
      </c>
      <c r="D1205" s="425">
        <v>9.6386000000000003</v>
      </c>
      <c r="E1205" s="425">
        <f t="shared" si="615"/>
        <v>231.32640000000001</v>
      </c>
      <c r="F1205" s="426">
        <v>0.3</v>
      </c>
      <c r="G1205" s="425">
        <f t="shared" si="616"/>
        <v>69.400000000000006</v>
      </c>
      <c r="H1205" s="425">
        <f t="shared" si="617"/>
        <v>16.72</v>
      </c>
      <c r="I1205" s="427">
        <f t="shared" si="618"/>
        <v>86.12</v>
      </c>
      <c r="J1205" s="756">
        <v>48</v>
      </c>
      <c r="K1205" s="425">
        <v>0.3</v>
      </c>
      <c r="L1205" s="425">
        <v>9.6386000000000003</v>
      </c>
      <c r="M1205" s="425">
        <f t="shared" si="619"/>
        <v>462.65280000000001</v>
      </c>
      <c r="N1205" s="426">
        <v>1</v>
      </c>
      <c r="O1205" s="425">
        <f t="shared" si="612"/>
        <v>462.65</v>
      </c>
      <c r="P1205" s="425">
        <f t="shared" si="613"/>
        <v>111.45</v>
      </c>
      <c r="Q1205" s="427">
        <f t="shared" si="614"/>
        <v>574.1</v>
      </c>
    </row>
    <row r="1206" spans="1:17" s="428" customFormat="1" ht="22.15" customHeight="1" x14ac:dyDescent="0.25">
      <c r="A1206" s="424" t="s">
        <v>1329</v>
      </c>
      <c r="B1206" s="750"/>
      <c r="C1206" s="289"/>
      <c r="D1206" s="425"/>
      <c r="E1206" s="425"/>
      <c r="F1206" s="426"/>
      <c r="G1206" s="425"/>
      <c r="H1206" s="425"/>
      <c r="I1206" s="427"/>
      <c r="J1206" s="756">
        <v>24</v>
      </c>
      <c r="K1206" s="425">
        <v>0.15</v>
      </c>
      <c r="L1206" s="425">
        <v>9.6386000000000003</v>
      </c>
      <c r="M1206" s="425">
        <f t="shared" si="619"/>
        <v>231.32640000000001</v>
      </c>
      <c r="N1206" s="426">
        <v>1</v>
      </c>
      <c r="O1206" s="425">
        <f t="shared" si="612"/>
        <v>231.33</v>
      </c>
      <c r="P1206" s="425">
        <f t="shared" si="613"/>
        <v>55.73</v>
      </c>
      <c r="Q1206" s="427">
        <f t="shared" si="614"/>
        <v>287.06</v>
      </c>
    </row>
    <row r="1207" spans="1:17" s="428" customFormat="1" ht="22.15" customHeight="1" x14ac:dyDescent="0.25">
      <c r="A1207" s="424" t="s">
        <v>1136</v>
      </c>
      <c r="B1207" s="750">
        <v>32</v>
      </c>
      <c r="C1207" s="289">
        <v>0.2</v>
      </c>
      <c r="D1207" s="425">
        <v>9.6386000000000003</v>
      </c>
      <c r="E1207" s="425">
        <f t="shared" si="615"/>
        <v>308.43520000000001</v>
      </c>
      <c r="F1207" s="426">
        <v>0.3</v>
      </c>
      <c r="G1207" s="425">
        <f t="shared" si="616"/>
        <v>92.53</v>
      </c>
      <c r="H1207" s="425">
        <f t="shared" si="617"/>
        <v>22.29</v>
      </c>
      <c r="I1207" s="427">
        <f t="shared" si="618"/>
        <v>114.82</v>
      </c>
      <c r="J1207" s="756">
        <v>8</v>
      </c>
      <c r="K1207" s="425">
        <v>0.05</v>
      </c>
      <c r="L1207" s="425">
        <v>9.6386000000000003</v>
      </c>
      <c r="M1207" s="425">
        <f t="shared" si="619"/>
        <v>77.108800000000002</v>
      </c>
      <c r="N1207" s="426">
        <v>1</v>
      </c>
      <c r="O1207" s="425">
        <f t="shared" si="612"/>
        <v>77.11</v>
      </c>
      <c r="P1207" s="425">
        <f t="shared" si="613"/>
        <v>18.579999999999998</v>
      </c>
      <c r="Q1207" s="427">
        <f t="shared" si="614"/>
        <v>95.69</v>
      </c>
    </row>
    <row r="1208" spans="1:17" s="428" customFormat="1" ht="22.15" customHeight="1" x14ac:dyDescent="0.25">
      <c r="A1208" s="424" t="s">
        <v>1330</v>
      </c>
      <c r="B1208" s="750">
        <v>24</v>
      </c>
      <c r="C1208" s="289">
        <v>0.15</v>
      </c>
      <c r="D1208" s="425">
        <v>9.6386000000000003</v>
      </c>
      <c r="E1208" s="425">
        <f t="shared" si="615"/>
        <v>231.32640000000001</v>
      </c>
      <c r="F1208" s="426">
        <v>0.3</v>
      </c>
      <c r="G1208" s="425">
        <f t="shared" si="616"/>
        <v>69.400000000000006</v>
      </c>
      <c r="H1208" s="425">
        <f t="shared" si="617"/>
        <v>16.72</v>
      </c>
      <c r="I1208" s="427">
        <f t="shared" si="618"/>
        <v>86.12</v>
      </c>
      <c r="J1208" s="756">
        <v>120</v>
      </c>
      <c r="K1208" s="425">
        <v>0.75</v>
      </c>
      <c r="L1208" s="425">
        <v>9.6386000000000003</v>
      </c>
      <c r="M1208" s="425">
        <f t="shared" si="619"/>
        <v>1156.6320000000001</v>
      </c>
      <c r="N1208" s="426">
        <v>1</v>
      </c>
      <c r="O1208" s="425">
        <f t="shared" si="612"/>
        <v>1156.6300000000001</v>
      </c>
      <c r="P1208" s="425">
        <f t="shared" si="613"/>
        <v>278.63</v>
      </c>
      <c r="Q1208" s="427">
        <f t="shared" si="614"/>
        <v>1435.2600000000002</v>
      </c>
    </row>
    <row r="1209" spans="1:17" s="428" customFormat="1" ht="22.15" customHeight="1" x14ac:dyDescent="0.25">
      <c r="A1209" s="424" t="s">
        <v>1136</v>
      </c>
      <c r="B1209" s="750">
        <v>8</v>
      </c>
      <c r="C1209" s="289">
        <v>0.05</v>
      </c>
      <c r="D1209" s="425">
        <v>9.6386000000000003</v>
      </c>
      <c r="E1209" s="425">
        <f t="shared" si="615"/>
        <v>77.108800000000002</v>
      </c>
      <c r="F1209" s="426">
        <v>0.3</v>
      </c>
      <c r="G1209" s="425">
        <f t="shared" si="616"/>
        <v>23.13</v>
      </c>
      <c r="H1209" s="425">
        <f t="shared" si="617"/>
        <v>5.57</v>
      </c>
      <c r="I1209" s="427">
        <f t="shared" si="618"/>
        <v>28.7</v>
      </c>
      <c r="J1209" s="756">
        <v>56</v>
      </c>
      <c r="K1209" s="425">
        <v>0.35</v>
      </c>
      <c r="L1209" s="425">
        <v>9.6386000000000003</v>
      </c>
      <c r="M1209" s="425">
        <f t="shared" si="619"/>
        <v>539.76160000000004</v>
      </c>
      <c r="N1209" s="426">
        <v>1</v>
      </c>
      <c r="O1209" s="425">
        <f t="shared" si="612"/>
        <v>539.76</v>
      </c>
      <c r="P1209" s="425">
        <f t="shared" si="613"/>
        <v>130.03</v>
      </c>
      <c r="Q1209" s="427">
        <f t="shared" si="614"/>
        <v>669.79</v>
      </c>
    </row>
    <row r="1210" spans="1:17" s="428" customFormat="1" ht="22.15" customHeight="1" x14ac:dyDescent="0.25">
      <c r="A1210" s="424" t="s">
        <v>1329</v>
      </c>
      <c r="B1210" s="750">
        <v>16</v>
      </c>
      <c r="C1210" s="289">
        <v>0.1</v>
      </c>
      <c r="D1210" s="425">
        <v>9.6386000000000003</v>
      </c>
      <c r="E1210" s="425">
        <f t="shared" si="615"/>
        <v>154.2176</v>
      </c>
      <c r="F1210" s="426">
        <v>0.3</v>
      </c>
      <c r="G1210" s="425">
        <f t="shared" si="616"/>
        <v>46.27</v>
      </c>
      <c r="H1210" s="425">
        <f t="shared" si="617"/>
        <v>11.15</v>
      </c>
      <c r="I1210" s="427">
        <f t="shared" si="618"/>
        <v>57.42</v>
      </c>
      <c r="J1210" s="756">
        <v>80</v>
      </c>
      <c r="K1210" s="425">
        <v>0.5</v>
      </c>
      <c r="L1210" s="425">
        <v>9.6386000000000003</v>
      </c>
      <c r="M1210" s="425">
        <f t="shared" si="619"/>
        <v>771.08799999999997</v>
      </c>
      <c r="N1210" s="426">
        <v>1</v>
      </c>
      <c r="O1210" s="425">
        <f t="shared" si="612"/>
        <v>771.09</v>
      </c>
      <c r="P1210" s="425">
        <f t="shared" si="613"/>
        <v>185.76</v>
      </c>
      <c r="Q1210" s="427">
        <f t="shared" si="614"/>
        <v>956.85</v>
      </c>
    </row>
    <row r="1211" spans="1:17" s="428" customFormat="1" ht="22.15" customHeight="1" x14ac:dyDescent="0.25">
      <c r="A1211" s="424" t="s">
        <v>1331</v>
      </c>
      <c r="B1211" s="750">
        <v>12</v>
      </c>
      <c r="C1211" s="289">
        <v>0.08</v>
      </c>
      <c r="D1211" s="425">
        <v>9.6386000000000003</v>
      </c>
      <c r="E1211" s="425">
        <f t="shared" si="615"/>
        <v>115.6632</v>
      </c>
      <c r="F1211" s="426">
        <v>0.3</v>
      </c>
      <c r="G1211" s="425">
        <f t="shared" si="616"/>
        <v>34.700000000000003</v>
      </c>
      <c r="H1211" s="425">
        <f t="shared" si="617"/>
        <v>8.36</v>
      </c>
      <c r="I1211" s="427">
        <f t="shared" si="618"/>
        <v>43.06</v>
      </c>
      <c r="J1211" s="756">
        <v>24</v>
      </c>
      <c r="K1211" s="425">
        <v>0.15</v>
      </c>
      <c r="L1211" s="425">
        <v>9.6386000000000003</v>
      </c>
      <c r="M1211" s="425">
        <f t="shared" si="619"/>
        <v>231.32640000000001</v>
      </c>
      <c r="N1211" s="426">
        <v>1</v>
      </c>
      <c r="O1211" s="425">
        <f t="shared" si="612"/>
        <v>231.33</v>
      </c>
      <c r="P1211" s="425">
        <f t="shared" si="613"/>
        <v>55.73</v>
      </c>
      <c r="Q1211" s="427">
        <f t="shared" si="614"/>
        <v>287.06</v>
      </c>
    </row>
    <row r="1212" spans="1:17" s="428" customFormat="1" ht="22.15" customHeight="1" x14ac:dyDescent="0.25">
      <c r="A1212" s="424" t="s">
        <v>713</v>
      </c>
      <c r="B1212" s="750">
        <v>24</v>
      </c>
      <c r="C1212" s="289">
        <v>0.15</v>
      </c>
      <c r="D1212" s="425">
        <v>9.6386000000000003</v>
      </c>
      <c r="E1212" s="425">
        <f t="shared" si="615"/>
        <v>231.32640000000001</v>
      </c>
      <c r="F1212" s="426">
        <v>0.3</v>
      </c>
      <c r="G1212" s="425">
        <f t="shared" si="616"/>
        <v>69.400000000000006</v>
      </c>
      <c r="H1212" s="425">
        <f t="shared" si="617"/>
        <v>16.72</v>
      </c>
      <c r="I1212" s="427">
        <f t="shared" si="618"/>
        <v>86.12</v>
      </c>
      <c r="J1212" s="756">
        <v>12</v>
      </c>
      <c r="K1212" s="425">
        <v>0.08</v>
      </c>
      <c r="L1212" s="425">
        <v>9.6386000000000003</v>
      </c>
      <c r="M1212" s="425">
        <f t="shared" si="619"/>
        <v>115.6632</v>
      </c>
      <c r="N1212" s="426">
        <v>1</v>
      </c>
      <c r="O1212" s="425">
        <f t="shared" si="612"/>
        <v>115.66</v>
      </c>
      <c r="P1212" s="425">
        <f t="shared" si="613"/>
        <v>27.86</v>
      </c>
      <c r="Q1212" s="427">
        <f t="shared" si="614"/>
        <v>143.51999999999998</v>
      </c>
    </row>
    <row r="1213" spans="1:17" s="428" customFormat="1" ht="22.15" customHeight="1" x14ac:dyDescent="0.25">
      <c r="A1213" s="424" t="s">
        <v>1331</v>
      </c>
      <c r="B1213" s="750"/>
      <c r="C1213" s="289"/>
      <c r="D1213" s="425"/>
      <c r="E1213" s="425"/>
      <c r="F1213" s="426"/>
      <c r="G1213" s="425"/>
      <c r="H1213" s="425"/>
      <c r="I1213" s="427"/>
      <c r="J1213" s="756">
        <v>36</v>
      </c>
      <c r="K1213" s="425">
        <v>0.23</v>
      </c>
      <c r="L1213" s="425">
        <v>9.6386000000000003</v>
      </c>
      <c r="M1213" s="425">
        <f t="shared" si="619"/>
        <v>346.9896</v>
      </c>
      <c r="N1213" s="426">
        <v>1</v>
      </c>
      <c r="O1213" s="425">
        <f t="shared" si="612"/>
        <v>346.99</v>
      </c>
      <c r="P1213" s="425">
        <f t="shared" si="613"/>
        <v>83.59</v>
      </c>
      <c r="Q1213" s="427">
        <f t="shared" si="614"/>
        <v>430.58000000000004</v>
      </c>
    </row>
    <row r="1214" spans="1:17" s="428" customFormat="1" ht="22.15" customHeight="1" x14ac:dyDescent="0.25">
      <c r="A1214" s="424" t="s">
        <v>713</v>
      </c>
      <c r="B1214" s="750"/>
      <c r="C1214" s="289"/>
      <c r="D1214" s="425"/>
      <c r="E1214" s="425"/>
      <c r="F1214" s="426"/>
      <c r="G1214" s="425"/>
      <c r="H1214" s="425"/>
      <c r="I1214" s="427"/>
      <c r="J1214" s="756">
        <v>13</v>
      </c>
      <c r="K1214" s="425">
        <v>0.08</v>
      </c>
      <c r="L1214" s="425">
        <v>9.6386000000000003</v>
      </c>
      <c r="M1214" s="425">
        <f t="shared" si="619"/>
        <v>125.3018</v>
      </c>
      <c r="N1214" s="426">
        <v>1</v>
      </c>
      <c r="O1214" s="425">
        <f t="shared" ref="O1214:O1277" si="620">ROUND(M1214*N1214,2)</f>
        <v>125.3</v>
      </c>
      <c r="P1214" s="425">
        <f t="shared" ref="P1214:P1277" si="621">ROUND(O1214*0.2409,2)</f>
        <v>30.18</v>
      </c>
      <c r="Q1214" s="427">
        <f t="shared" ref="Q1214:Q1277" si="622">O1214+P1214</f>
        <v>155.47999999999999</v>
      </c>
    </row>
    <row r="1215" spans="1:17" s="428" customFormat="1" ht="22.15" customHeight="1" x14ac:dyDescent="0.25">
      <c r="A1215" s="424" t="s">
        <v>1136</v>
      </c>
      <c r="B1215" s="750">
        <v>64</v>
      </c>
      <c r="C1215" s="289">
        <v>0.4</v>
      </c>
      <c r="D1215" s="425">
        <v>9.6386000000000003</v>
      </c>
      <c r="E1215" s="425">
        <f t="shared" ref="E1215:E1278" si="623">B1215*D1215</f>
        <v>616.87040000000002</v>
      </c>
      <c r="F1215" s="426">
        <v>0.3</v>
      </c>
      <c r="G1215" s="425">
        <f t="shared" ref="G1215:G1276" si="624">ROUND(E1215*F1215,2)</f>
        <v>185.06</v>
      </c>
      <c r="H1215" s="425">
        <f t="shared" ref="H1215:H1276" si="625">ROUND(G1215*0.2409,2)</f>
        <v>44.58</v>
      </c>
      <c r="I1215" s="427">
        <f t="shared" ref="I1215:I1276" si="626">G1215+H1215</f>
        <v>229.64</v>
      </c>
      <c r="J1215" s="756">
        <v>152</v>
      </c>
      <c r="K1215" s="425">
        <v>0.96</v>
      </c>
      <c r="L1215" s="425">
        <v>9.6386000000000003</v>
      </c>
      <c r="M1215" s="425">
        <f t="shared" ref="M1215:M1278" si="627">J1215*L1215</f>
        <v>1465.0672</v>
      </c>
      <c r="N1215" s="426">
        <v>1</v>
      </c>
      <c r="O1215" s="425">
        <f t="shared" si="620"/>
        <v>1465.07</v>
      </c>
      <c r="P1215" s="425">
        <f t="shared" si="621"/>
        <v>352.94</v>
      </c>
      <c r="Q1215" s="427">
        <f t="shared" si="622"/>
        <v>1818.01</v>
      </c>
    </row>
    <row r="1216" spans="1:17" s="428" customFormat="1" ht="22.15" customHeight="1" x14ac:dyDescent="0.25">
      <c r="A1216" s="424" t="s">
        <v>713</v>
      </c>
      <c r="B1216" s="750"/>
      <c r="C1216" s="289"/>
      <c r="D1216" s="425"/>
      <c r="E1216" s="425"/>
      <c r="F1216" s="426"/>
      <c r="G1216" s="425"/>
      <c r="H1216" s="425"/>
      <c r="I1216" s="427"/>
      <c r="J1216" s="756">
        <v>37</v>
      </c>
      <c r="K1216" s="425">
        <v>0.23</v>
      </c>
      <c r="L1216" s="425">
        <v>9.6386000000000003</v>
      </c>
      <c r="M1216" s="425">
        <f t="shared" si="627"/>
        <v>356.62819999999999</v>
      </c>
      <c r="N1216" s="426">
        <v>1</v>
      </c>
      <c r="O1216" s="425">
        <f t="shared" si="620"/>
        <v>356.63</v>
      </c>
      <c r="P1216" s="425">
        <f t="shared" si="621"/>
        <v>85.91</v>
      </c>
      <c r="Q1216" s="427">
        <f t="shared" si="622"/>
        <v>442.53999999999996</v>
      </c>
    </row>
    <row r="1217" spans="1:17" s="428" customFormat="1" ht="22.15" customHeight="1" x14ac:dyDescent="0.25">
      <c r="A1217" s="424" t="s">
        <v>1331</v>
      </c>
      <c r="B1217" s="750">
        <v>74</v>
      </c>
      <c r="C1217" s="289">
        <v>0.47</v>
      </c>
      <c r="D1217" s="425">
        <v>9.6386000000000003</v>
      </c>
      <c r="E1217" s="425">
        <f t="shared" si="623"/>
        <v>713.25639999999999</v>
      </c>
      <c r="F1217" s="426">
        <v>0.3</v>
      </c>
      <c r="G1217" s="425">
        <f t="shared" si="624"/>
        <v>213.98</v>
      </c>
      <c r="H1217" s="425">
        <f t="shared" si="625"/>
        <v>51.55</v>
      </c>
      <c r="I1217" s="427">
        <f t="shared" si="626"/>
        <v>265.52999999999997</v>
      </c>
      <c r="J1217" s="756">
        <v>76</v>
      </c>
      <c r="K1217" s="425">
        <v>0.48</v>
      </c>
      <c r="L1217" s="425">
        <v>9.6386000000000003</v>
      </c>
      <c r="M1217" s="425">
        <f t="shared" si="627"/>
        <v>732.53359999999998</v>
      </c>
      <c r="N1217" s="426">
        <v>1</v>
      </c>
      <c r="O1217" s="425">
        <f t="shared" si="620"/>
        <v>732.53</v>
      </c>
      <c r="P1217" s="425">
        <f t="shared" si="621"/>
        <v>176.47</v>
      </c>
      <c r="Q1217" s="427">
        <f t="shared" si="622"/>
        <v>909</v>
      </c>
    </row>
    <row r="1218" spans="1:17" s="428" customFormat="1" ht="22.15" customHeight="1" x14ac:dyDescent="0.25">
      <c r="A1218" s="424" t="s">
        <v>1331</v>
      </c>
      <c r="B1218" s="750">
        <v>13</v>
      </c>
      <c r="C1218" s="289">
        <v>0.08</v>
      </c>
      <c r="D1218" s="425">
        <v>9.6386000000000003</v>
      </c>
      <c r="E1218" s="425">
        <f t="shared" si="623"/>
        <v>125.3018</v>
      </c>
      <c r="F1218" s="426">
        <v>0.3</v>
      </c>
      <c r="G1218" s="425">
        <f t="shared" si="624"/>
        <v>37.590000000000003</v>
      </c>
      <c r="H1218" s="425">
        <f t="shared" si="625"/>
        <v>9.06</v>
      </c>
      <c r="I1218" s="427">
        <f t="shared" si="626"/>
        <v>46.650000000000006</v>
      </c>
      <c r="J1218" s="756">
        <v>26</v>
      </c>
      <c r="K1218" s="425">
        <v>0.16</v>
      </c>
      <c r="L1218" s="425">
        <v>9.6386000000000003</v>
      </c>
      <c r="M1218" s="425">
        <f t="shared" si="627"/>
        <v>250.6036</v>
      </c>
      <c r="N1218" s="426">
        <v>1</v>
      </c>
      <c r="O1218" s="425">
        <f t="shared" si="620"/>
        <v>250.6</v>
      </c>
      <c r="P1218" s="425">
        <f t="shared" si="621"/>
        <v>60.37</v>
      </c>
      <c r="Q1218" s="427">
        <f t="shared" si="622"/>
        <v>310.96999999999997</v>
      </c>
    </row>
    <row r="1219" spans="1:17" s="428" customFormat="1" ht="22.15" customHeight="1" x14ac:dyDescent="0.25">
      <c r="A1219" s="424" t="s">
        <v>1331</v>
      </c>
      <c r="B1219" s="750"/>
      <c r="C1219" s="289"/>
      <c r="D1219" s="425"/>
      <c r="E1219" s="425"/>
      <c r="F1219" s="426"/>
      <c r="G1219" s="425"/>
      <c r="H1219" s="425"/>
      <c r="I1219" s="427"/>
      <c r="J1219" s="756">
        <v>72</v>
      </c>
      <c r="K1219" s="425">
        <v>0.45</v>
      </c>
      <c r="L1219" s="425">
        <v>9.6386000000000003</v>
      </c>
      <c r="M1219" s="425">
        <f t="shared" si="627"/>
        <v>693.97919999999999</v>
      </c>
      <c r="N1219" s="426">
        <v>1</v>
      </c>
      <c r="O1219" s="425">
        <f t="shared" si="620"/>
        <v>693.98</v>
      </c>
      <c r="P1219" s="425">
        <f t="shared" si="621"/>
        <v>167.18</v>
      </c>
      <c r="Q1219" s="427">
        <f t="shared" si="622"/>
        <v>861.16000000000008</v>
      </c>
    </row>
    <row r="1220" spans="1:17" s="428" customFormat="1" ht="22.15" customHeight="1" x14ac:dyDescent="0.25">
      <c r="A1220" s="424" t="s">
        <v>713</v>
      </c>
      <c r="B1220" s="750">
        <v>5</v>
      </c>
      <c r="C1220" s="289">
        <v>0.03</v>
      </c>
      <c r="D1220" s="425">
        <v>9.6386000000000003</v>
      </c>
      <c r="E1220" s="425">
        <f t="shared" si="623"/>
        <v>48.192999999999998</v>
      </c>
      <c r="F1220" s="426">
        <v>0.3</v>
      </c>
      <c r="G1220" s="425">
        <f t="shared" si="624"/>
        <v>14.46</v>
      </c>
      <c r="H1220" s="425">
        <f t="shared" si="625"/>
        <v>3.48</v>
      </c>
      <c r="I1220" s="427">
        <f t="shared" si="626"/>
        <v>17.940000000000001</v>
      </c>
      <c r="J1220" s="756">
        <v>17</v>
      </c>
      <c r="K1220" s="425">
        <v>0.11</v>
      </c>
      <c r="L1220" s="425">
        <v>9.6386000000000003</v>
      </c>
      <c r="M1220" s="425">
        <f t="shared" si="627"/>
        <v>163.8562</v>
      </c>
      <c r="N1220" s="426">
        <v>1</v>
      </c>
      <c r="O1220" s="425">
        <f t="shared" si="620"/>
        <v>163.86</v>
      </c>
      <c r="P1220" s="425">
        <f t="shared" si="621"/>
        <v>39.47</v>
      </c>
      <c r="Q1220" s="427">
        <f t="shared" si="622"/>
        <v>203.33</v>
      </c>
    </row>
    <row r="1221" spans="1:17" s="428" customFormat="1" ht="22.15" customHeight="1" x14ac:dyDescent="0.25">
      <c r="A1221" s="424" t="s">
        <v>1331</v>
      </c>
      <c r="B1221" s="750">
        <v>24</v>
      </c>
      <c r="C1221" s="289">
        <v>0.15</v>
      </c>
      <c r="D1221" s="425">
        <v>9.6386000000000003</v>
      </c>
      <c r="E1221" s="425">
        <f t="shared" si="623"/>
        <v>231.32640000000001</v>
      </c>
      <c r="F1221" s="426">
        <v>0.3</v>
      </c>
      <c r="G1221" s="425">
        <f t="shared" si="624"/>
        <v>69.400000000000006</v>
      </c>
      <c r="H1221" s="425">
        <f t="shared" si="625"/>
        <v>16.72</v>
      </c>
      <c r="I1221" s="427">
        <f t="shared" si="626"/>
        <v>86.12</v>
      </c>
      <c r="J1221" s="756">
        <v>24</v>
      </c>
      <c r="K1221" s="425">
        <v>0.15</v>
      </c>
      <c r="L1221" s="425">
        <v>9.6386000000000003</v>
      </c>
      <c r="M1221" s="425">
        <f t="shared" si="627"/>
        <v>231.32640000000001</v>
      </c>
      <c r="N1221" s="426">
        <v>1</v>
      </c>
      <c r="O1221" s="425">
        <f t="shared" si="620"/>
        <v>231.33</v>
      </c>
      <c r="P1221" s="425">
        <f t="shared" si="621"/>
        <v>55.73</v>
      </c>
      <c r="Q1221" s="427">
        <f t="shared" si="622"/>
        <v>287.06</v>
      </c>
    </row>
    <row r="1222" spans="1:17" s="428" customFormat="1" ht="22.15" customHeight="1" x14ac:dyDescent="0.25">
      <c r="A1222" s="424" t="s">
        <v>1331</v>
      </c>
      <c r="B1222" s="750"/>
      <c r="C1222" s="289"/>
      <c r="D1222" s="425"/>
      <c r="E1222" s="425"/>
      <c r="F1222" s="426"/>
      <c r="G1222" s="425"/>
      <c r="H1222" s="425"/>
      <c r="I1222" s="427"/>
      <c r="J1222" s="756">
        <v>24</v>
      </c>
      <c r="K1222" s="425">
        <v>0.15</v>
      </c>
      <c r="L1222" s="425">
        <v>9.6386000000000003</v>
      </c>
      <c r="M1222" s="425">
        <f t="shared" si="627"/>
        <v>231.32640000000001</v>
      </c>
      <c r="N1222" s="426">
        <v>1</v>
      </c>
      <c r="O1222" s="425">
        <f t="shared" si="620"/>
        <v>231.33</v>
      </c>
      <c r="P1222" s="425">
        <f t="shared" si="621"/>
        <v>55.73</v>
      </c>
      <c r="Q1222" s="427">
        <f t="shared" si="622"/>
        <v>287.06</v>
      </c>
    </row>
    <row r="1223" spans="1:17" s="428" customFormat="1" ht="22.15" customHeight="1" x14ac:dyDescent="0.25">
      <c r="A1223" s="424" t="s">
        <v>1330</v>
      </c>
      <c r="B1223" s="750">
        <v>72</v>
      </c>
      <c r="C1223" s="289">
        <v>0.45</v>
      </c>
      <c r="D1223" s="425">
        <v>9.6386000000000003</v>
      </c>
      <c r="E1223" s="425">
        <f t="shared" si="623"/>
        <v>693.97919999999999</v>
      </c>
      <c r="F1223" s="426">
        <v>0.3</v>
      </c>
      <c r="G1223" s="425">
        <f t="shared" si="624"/>
        <v>208.19</v>
      </c>
      <c r="H1223" s="425">
        <f t="shared" si="625"/>
        <v>50.15</v>
      </c>
      <c r="I1223" s="427">
        <f t="shared" si="626"/>
        <v>258.33999999999997</v>
      </c>
      <c r="J1223" s="756">
        <v>112</v>
      </c>
      <c r="K1223" s="425">
        <v>0.7</v>
      </c>
      <c r="L1223" s="425">
        <v>9.6386000000000003</v>
      </c>
      <c r="M1223" s="425">
        <f t="shared" si="627"/>
        <v>1079.5232000000001</v>
      </c>
      <c r="N1223" s="426">
        <v>1</v>
      </c>
      <c r="O1223" s="425">
        <f t="shared" si="620"/>
        <v>1079.52</v>
      </c>
      <c r="P1223" s="425">
        <f t="shared" si="621"/>
        <v>260.06</v>
      </c>
      <c r="Q1223" s="427">
        <f t="shared" si="622"/>
        <v>1339.58</v>
      </c>
    </row>
    <row r="1224" spans="1:17" s="428" customFormat="1" ht="22.15" customHeight="1" x14ac:dyDescent="0.25">
      <c r="A1224" s="424" t="s">
        <v>1136</v>
      </c>
      <c r="B1224" s="750">
        <v>48</v>
      </c>
      <c r="C1224" s="289">
        <v>0.3</v>
      </c>
      <c r="D1224" s="425">
        <v>9.6386000000000003</v>
      </c>
      <c r="E1224" s="425">
        <f t="shared" si="623"/>
        <v>462.65280000000001</v>
      </c>
      <c r="F1224" s="426">
        <v>0.3</v>
      </c>
      <c r="G1224" s="425">
        <f t="shared" si="624"/>
        <v>138.80000000000001</v>
      </c>
      <c r="H1224" s="425">
        <f t="shared" si="625"/>
        <v>33.44</v>
      </c>
      <c r="I1224" s="427">
        <f t="shared" si="626"/>
        <v>172.24</v>
      </c>
      <c r="J1224" s="756">
        <v>128</v>
      </c>
      <c r="K1224" s="425">
        <v>0.81</v>
      </c>
      <c r="L1224" s="425">
        <v>9.6386000000000003</v>
      </c>
      <c r="M1224" s="425">
        <f t="shared" si="627"/>
        <v>1233.7408</v>
      </c>
      <c r="N1224" s="426">
        <v>1</v>
      </c>
      <c r="O1224" s="425">
        <f t="shared" si="620"/>
        <v>1233.74</v>
      </c>
      <c r="P1224" s="425">
        <f t="shared" si="621"/>
        <v>297.20999999999998</v>
      </c>
      <c r="Q1224" s="427">
        <f t="shared" si="622"/>
        <v>1530.95</v>
      </c>
    </row>
    <row r="1225" spans="1:17" s="428" customFormat="1" ht="22.15" customHeight="1" x14ac:dyDescent="0.25">
      <c r="A1225" s="424" t="s">
        <v>1136</v>
      </c>
      <c r="B1225" s="750"/>
      <c r="C1225" s="289"/>
      <c r="D1225" s="425"/>
      <c r="E1225" s="425"/>
      <c r="F1225" s="426"/>
      <c r="G1225" s="425"/>
      <c r="H1225" s="425"/>
      <c r="I1225" s="427"/>
      <c r="J1225" s="756">
        <v>112</v>
      </c>
      <c r="K1225" s="425">
        <v>0.7</v>
      </c>
      <c r="L1225" s="425">
        <v>9.6386000000000003</v>
      </c>
      <c r="M1225" s="425">
        <f t="shared" si="627"/>
        <v>1079.5232000000001</v>
      </c>
      <c r="N1225" s="426">
        <v>1</v>
      </c>
      <c r="O1225" s="425">
        <f t="shared" si="620"/>
        <v>1079.52</v>
      </c>
      <c r="P1225" s="425">
        <f t="shared" si="621"/>
        <v>260.06</v>
      </c>
      <c r="Q1225" s="427">
        <f t="shared" si="622"/>
        <v>1339.58</v>
      </c>
    </row>
    <row r="1226" spans="1:17" s="428" customFormat="1" ht="22.15" customHeight="1" x14ac:dyDescent="0.25">
      <c r="A1226" s="424" t="s">
        <v>1331</v>
      </c>
      <c r="B1226" s="750">
        <v>61</v>
      </c>
      <c r="C1226" s="289">
        <v>0.38</v>
      </c>
      <c r="D1226" s="425">
        <v>9.6386000000000003</v>
      </c>
      <c r="E1226" s="425">
        <f t="shared" si="623"/>
        <v>587.95460000000003</v>
      </c>
      <c r="F1226" s="426">
        <v>0.3</v>
      </c>
      <c r="G1226" s="425">
        <f t="shared" si="624"/>
        <v>176.39</v>
      </c>
      <c r="H1226" s="425">
        <f t="shared" si="625"/>
        <v>42.49</v>
      </c>
      <c r="I1226" s="427">
        <f t="shared" si="626"/>
        <v>218.88</v>
      </c>
      <c r="J1226" s="756">
        <v>130</v>
      </c>
      <c r="K1226" s="425">
        <v>0.82</v>
      </c>
      <c r="L1226" s="425">
        <v>9.6386000000000003</v>
      </c>
      <c r="M1226" s="425">
        <f t="shared" si="627"/>
        <v>1253.018</v>
      </c>
      <c r="N1226" s="426">
        <v>1</v>
      </c>
      <c r="O1226" s="425">
        <f t="shared" si="620"/>
        <v>1253.02</v>
      </c>
      <c r="P1226" s="425">
        <f t="shared" si="621"/>
        <v>301.85000000000002</v>
      </c>
      <c r="Q1226" s="427">
        <f t="shared" si="622"/>
        <v>1554.87</v>
      </c>
    </row>
    <row r="1227" spans="1:17" s="428" customFormat="1" ht="22.15" customHeight="1" x14ac:dyDescent="0.25">
      <c r="A1227" s="424" t="s">
        <v>713</v>
      </c>
      <c r="B1227" s="750"/>
      <c r="C1227" s="289"/>
      <c r="D1227" s="425"/>
      <c r="E1227" s="425"/>
      <c r="F1227" s="426"/>
      <c r="G1227" s="425"/>
      <c r="H1227" s="425"/>
      <c r="I1227" s="427"/>
      <c r="J1227" s="756">
        <v>17</v>
      </c>
      <c r="K1227" s="425">
        <v>0.11</v>
      </c>
      <c r="L1227" s="425">
        <v>9.6386000000000003</v>
      </c>
      <c r="M1227" s="425">
        <f t="shared" si="627"/>
        <v>163.8562</v>
      </c>
      <c r="N1227" s="426">
        <v>1</v>
      </c>
      <c r="O1227" s="425">
        <f t="shared" si="620"/>
        <v>163.86</v>
      </c>
      <c r="P1227" s="425">
        <f t="shared" si="621"/>
        <v>39.47</v>
      </c>
      <c r="Q1227" s="427">
        <f t="shared" si="622"/>
        <v>203.33</v>
      </c>
    </row>
    <row r="1228" spans="1:17" s="428" customFormat="1" ht="22.15" customHeight="1" x14ac:dyDescent="0.25">
      <c r="A1228" s="424" t="s">
        <v>1331</v>
      </c>
      <c r="B1228" s="750">
        <v>24</v>
      </c>
      <c r="C1228" s="289">
        <v>0.15</v>
      </c>
      <c r="D1228" s="425">
        <v>9.6386000000000003</v>
      </c>
      <c r="E1228" s="425">
        <f t="shared" si="623"/>
        <v>231.32640000000001</v>
      </c>
      <c r="F1228" s="426">
        <v>0.3</v>
      </c>
      <c r="G1228" s="425">
        <f t="shared" si="624"/>
        <v>69.400000000000006</v>
      </c>
      <c r="H1228" s="425">
        <f t="shared" si="625"/>
        <v>16.72</v>
      </c>
      <c r="I1228" s="427">
        <f t="shared" si="626"/>
        <v>86.12</v>
      </c>
      <c r="J1228" s="756">
        <v>24</v>
      </c>
      <c r="K1228" s="425">
        <v>0.15</v>
      </c>
      <c r="L1228" s="425">
        <v>9.6386000000000003</v>
      </c>
      <c r="M1228" s="425">
        <f t="shared" si="627"/>
        <v>231.32640000000001</v>
      </c>
      <c r="N1228" s="426">
        <v>1</v>
      </c>
      <c r="O1228" s="425">
        <f t="shared" si="620"/>
        <v>231.33</v>
      </c>
      <c r="P1228" s="425">
        <f t="shared" si="621"/>
        <v>55.73</v>
      </c>
      <c r="Q1228" s="427">
        <f t="shared" si="622"/>
        <v>287.06</v>
      </c>
    </row>
    <row r="1229" spans="1:17" s="428" customFormat="1" ht="22.15" customHeight="1" x14ac:dyDescent="0.25">
      <c r="A1229" s="424" t="s">
        <v>1329</v>
      </c>
      <c r="B1229" s="750">
        <v>16</v>
      </c>
      <c r="C1229" s="289">
        <v>0.1</v>
      </c>
      <c r="D1229" s="425">
        <v>9.6386000000000003</v>
      </c>
      <c r="E1229" s="425">
        <f t="shared" si="623"/>
        <v>154.2176</v>
      </c>
      <c r="F1229" s="426">
        <v>0.3</v>
      </c>
      <c r="G1229" s="425">
        <f t="shared" si="624"/>
        <v>46.27</v>
      </c>
      <c r="H1229" s="425">
        <f t="shared" si="625"/>
        <v>11.15</v>
      </c>
      <c r="I1229" s="427">
        <f t="shared" si="626"/>
        <v>57.42</v>
      </c>
      <c r="J1229" s="756">
        <v>56</v>
      </c>
      <c r="K1229" s="425">
        <v>0.35</v>
      </c>
      <c r="L1229" s="425">
        <v>9.6386000000000003</v>
      </c>
      <c r="M1229" s="425">
        <f t="shared" si="627"/>
        <v>539.76160000000004</v>
      </c>
      <c r="N1229" s="426">
        <v>1</v>
      </c>
      <c r="O1229" s="425">
        <f t="shared" si="620"/>
        <v>539.76</v>
      </c>
      <c r="P1229" s="425">
        <f t="shared" si="621"/>
        <v>130.03</v>
      </c>
      <c r="Q1229" s="427">
        <f t="shared" si="622"/>
        <v>669.79</v>
      </c>
    </row>
    <row r="1230" spans="1:17" s="428" customFormat="1" ht="22.15" customHeight="1" x14ac:dyDescent="0.25">
      <c r="A1230" s="424" t="s">
        <v>1329</v>
      </c>
      <c r="B1230" s="750"/>
      <c r="C1230" s="289"/>
      <c r="D1230" s="425"/>
      <c r="E1230" s="425"/>
      <c r="F1230" s="426"/>
      <c r="G1230" s="425"/>
      <c r="H1230" s="425"/>
      <c r="I1230" s="427"/>
      <c r="J1230" s="756">
        <v>40</v>
      </c>
      <c r="K1230" s="425">
        <v>0.25</v>
      </c>
      <c r="L1230" s="425">
        <v>9.6386000000000003</v>
      </c>
      <c r="M1230" s="425">
        <f t="shared" si="627"/>
        <v>385.54399999999998</v>
      </c>
      <c r="N1230" s="426">
        <v>1</v>
      </c>
      <c r="O1230" s="425">
        <f t="shared" si="620"/>
        <v>385.54</v>
      </c>
      <c r="P1230" s="425">
        <f t="shared" si="621"/>
        <v>92.88</v>
      </c>
      <c r="Q1230" s="427">
        <f t="shared" si="622"/>
        <v>478.42</v>
      </c>
    </row>
    <row r="1231" spans="1:17" s="428" customFormat="1" ht="22.15" customHeight="1" x14ac:dyDescent="0.25">
      <c r="A1231" s="424" t="s">
        <v>713</v>
      </c>
      <c r="B1231" s="750">
        <v>63</v>
      </c>
      <c r="C1231" s="289">
        <v>0.4</v>
      </c>
      <c r="D1231" s="425">
        <v>9.6386000000000003</v>
      </c>
      <c r="E1231" s="425">
        <f t="shared" si="623"/>
        <v>607.23180000000002</v>
      </c>
      <c r="F1231" s="426">
        <v>0.3</v>
      </c>
      <c r="G1231" s="425">
        <f t="shared" si="624"/>
        <v>182.17</v>
      </c>
      <c r="H1231" s="425">
        <f t="shared" si="625"/>
        <v>43.88</v>
      </c>
      <c r="I1231" s="427">
        <f t="shared" si="626"/>
        <v>226.04999999999998</v>
      </c>
      <c r="J1231" s="756">
        <v>129</v>
      </c>
      <c r="K1231" s="425">
        <v>0.81</v>
      </c>
      <c r="L1231" s="425">
        <v>9.6386000000000003</v>
      </c>
      <c r="M1231" s="425">
        <f t="shared" si="627"/>
        <v>1243.3794</v>
      </c>
      <c r="N1231" s="426">
        <v>1</v>
      </c>
      <c r="O1231" s="425">
        <f t="shared" si="620"/>
        <v>1243.3800000000001</v>
      </c>
      <c r="P1231" s="425">
        <f t="shared" si="621"/>
        <v>299.52999999999997</v>
      </c>
      <c r="Q1231" s="427">
        <f t="shared" si="622"/>
        <v>1542.91</v>
      </c>
    </row>
    <row r="1232" spans="1:17" s="428" customFormat="1" ht="22.15" customHeight="1" x14ac:dyDescent="0.25">
      <c r="A1232" s="424" t="s">
        <v>713</v>
      </c>
      <c r="B1232" s="750">
        <v>12</v>
      </c>
      <c r="C1232" s="289">
        <v>0.08</v>
      </c>
      <c r="D1232" s="425">
        <v>9.6386000000000003</v>
      </c>
      <c r="E1232" s="425">
        <f t="shared" si="623"/>
        <v>115.6632</v>
      </c>
      <c r="F1232" s="426">
        <v>0.3</v>
      </c>
      <c r="G1232" s="425">
        <f t="shared" si="624"/>
        <v>34.700000000000003</v>
      </c>
      <c r="H1232" s="425">
        <f t="shared" si="625"/>
        <v>8.36</v>
      </c>
      <c r="I1232" s="427">
        <f t="shared" si="626"/>
        <v>43.06</v>
      </c>
      <c r="J1232" s="756">
        <v>72</v>
      </c>
      <c r="K1232" s="425">
        <v>0.45</v>
      </c>
      <c r="L1232" s="425">
        <v>9.6386000000000003</v>
      </c>
      <c r="M1232" s="425">
        <f t="shared" si="627"/>
        <v>693.97919999999999</v>
      </c>
      <c r="N1232" s="426">
        <v>1</v>
      </c>
      <c r="O1232" s="425">
        <f t="shared" si="620"/>
        <v>693.98</v>
      </c>
      <c r="P1232" s="425">
        <f t="shared" si="621"/>
        <v>167.18</v>
      </c>
      <c r="Q1232" s="427">
        <f t="shared" si="622"/>
        <v>861.16000000000008</v>
      </c>
    </row>
    <row r="1233" spans="1:17" s="428" customFormat="1" ht="22.15" customHeight="1" x14ac:dyDescent="0.25">
      <c r="A1233" s="424" t="s">
        <v>1136</v>
      </c>
      <c r="B1233" s="750">
        <v>16</v>
      </c>
      <c r="C1233" s="289">
        <v>0.1</v>
      </c>
      <c r="D1233" s="425">
        <v>9.6386000000000003</v>
      </c>
      <c r="E1233" s="425">
        <f t="shared" si="623"/>
        <v>154.2176</v>
      </c>
      <c r="F1233" s="426">
        <v>0.3</v>
      </c>
      <c r="G1233" s="425">
        <f t="shared" si="624"/>
        <v>46.27</v>
      </c>
      <c r="H1233" s="425">
        <f t="shared" si="625"/>
        <v>11.15</v>
      </c>
      <c r="I1233" s="427">
        <f t="shared" si="626"/>
        <v>57.42</v>
      </c>
      <c r="J1233" s="756">
        <v>40</v>
      </c>
      <c r="K1233" s="425">
        <v>0.25</v>
      </c>
      <c r="L1233" s="425">
        <v>9.6386000000000003</v>
      </c>
      <c r="M1233" s="425">
        <f t="shared" si="627"/>
        <v>385.54399999999998</v>
      </c>
      <c r="N1233" s="426">
        <v>1</v>
      </c>
      <c r="O1233" s="425">
        <f t="shared" si="620"/>
        <v>385.54</v>
      </c>
      <c r="P1233" s="425">
        <f t="shared" si="621"/>
        <v>92.88</v>
      </c>
      <c r="Q1233" s="427">
        <f t="shared" si="622"/>
        <v>478.42</v>
      </c>
    </row>
    <row r="1234" spans="1:17" s="428" customFormat="1" ht="22.15" customHeight="1" x14ac:dyDescent="0.25">
      <c r="A1234" s="424" t="s">
        <v>1136</v>
      </c>
      <c r="B1234" s="750">
        <v>40</v>
      </c>
      <c r="C1234" s="289">
        <v>0.25</v>
      </c>
      <c r="D1234" s="425">
        <v>9.6386000000000003</v>
      </c>
      <c r="E1234" s="425">
        <f t="shared" si="623"/>
        <v>385.54399999999998</v>
      </c>
      <c r="F1234" s="426">
        <v>0.3</v>
      </c>
      <c r="G1234" s="425">
        <f t="shared" si="624"/>
        <v>115.66</v>
      </c>
      <c r="H1234" s="425">
        <f t="shared" si="625"/>
        <v>27.86</v>
      </c>
      <c r="I1234" s="427">
        <f t="shared" si="626"/>
        <v>143.51999999999998</v>
      </c>
      <c r="J1234" s="756">
        <v>104</v>
      </c>
      <c r="K1234" s="425">
        <v>0.65</v>
      </c>
      <c r="L1234" s="425">
        <v>9.6386000000000003</v>
      </c>
      <c r="M1234" s="425">
        <f t="shared" si="627"/>
        <v>1002.4144</v>
      </c>
      <c r="N1234" s="426">
        <v>1</v>
      </c>
      <c r="O1234" s="425">
        <f t="shared" si="620"/>
        <v>1002.41</v>
      </c>
      <c r="P1234" s="425">
        <f t="shared" si="621"/>
        <v>241.48</v>
      </c>
      <c r="Q1234" s="427">
        <f t="shared" si="622"/>
        <v>1243.8899999999999</v>
      </c>
    </row>
    <row r="1235" spans="1:17" s="428" customFormat="1" ht="22.15" customHeight="1" x14ac:dyDescent="0.25">
      <c r="A1235" s="424" t="s">
        <v>713</v>
      </c>
      <c r="B1235" s="750"/>
      <c r="C1235" s="289"/>
      <c r="D1235" s="425"/>
      <c r="E1235" s="425"/>
      <c r="F1235" s="426"/>
      <c r="G1235" s="425"/>
      <c r="H1235" s="425"/>
      <c r="I1235" s="427"/>
      <c r="J1235" s="756">
        <v>9</v>
      </c>
      <c r="K1235" s="425">
        <v>0.06</v>
      </c>
      <c r="L1235" s="425">
        <v>9.6386000000000003</v>
      </c>
      <c r="M1235" s="425">
        <f t="shared" si="627"/>
        <v>86.747399999999999</v>
      </c>
      <c r="N1235" s="426">
        <v>1</v>
      </c>
      <c r="O1235" s="425">
        <f t="shared" si="620"/>
        <v>86.75</v>
      </c>
      <c r="P1235" s="425">
        <f t="shared" si="621"/>
        <v>20.9</v>
      </c>
      <c r="Q1235" s="427">
        <f t="shared" si="622"/>
        <v>107.65</v>
      </c>
    </row>
    <row r="1236" spans="1:17" s="428" customFormat="1" ht="22.15" customHeight="1" x14ac:dyDescent="0.25">
      <c r="A1236" s="424" t="s">
        <v>1331</v>
      </c>
      <c r="B1236" s="750"/>
      <c r="C1236" s="289"/>
      <c r="D1236" s="425"/>
      <c r="E1236" s="425"/>
      <c r="F1236" s="426"/>
      <c r="G1236" s="425"/>
      <c r="H1236" s="425"/>
      <c r="I1236" s="427"/>
      <c r="J1236" s="756">
        <v>8</v>
      </c>
      <c r="K1236" s="425">
        <v>0.05</v>
      </c>
      <c r="L1236" s="425">
        <v>9.6386000000000003</v>
      </c>
      <c r="M1236" s="425">
        <f t="shared" si="627"/>
        <v>77.108800000000002</v>
      </c>
      <c r="N1236" s="426">
        <v>1</v>
      </c>
      <c r="O1236" s="425">
        <f t="shared" si="620"/>
        <v>77.11</v>
      </c>
      <c r="P1236" s="425">
        <f t="shared" si="621"/>
        <v>18.579999999999998</v>
      </c>
      <c r="Q1236" s="427">
        <f t="shared" si="622"/>
        <v>95.69</v>
      </c>
    </row>
    <row r="1237" spans="1:17" s="428" customFormat="1" ht="22.15" customHeight="1" x14ac:dyDescent="0.25">
      <c r="A1237" s="424" t="s">
        <v>1329</v>
      </c>
      <c r="B1237" s="750">
        <v>16</v>
      </c>
      <c r="C1237" s="289">
        <v>0.1</v>
      </c>
      <c r="D1237" s="425">
        <v>9.6386000000000003</v>
      </c>
      <c r="E1237" s="425">
        <f t="shared" si="623"/>
        <v>154.2176</v>
      </c>
      <c r="F1237" s="426">
        <v>0.3</v>
      </c>
      <c r="G1237" s="425">
        <f t="shared" si="624"/>
        <v>46.27</v>
      </c>
      <c r="H1237" s="425">
        <f t="shared" si="625"/>
        <v>11.15</v>
      </c>
      <c r="I1237" s="427">
        <f t="shared" si="626"/>
        <v>57.42</v>
      </c>
      <c r="J1237" s="756">
        <v>16</v>
      </c>
      <c r="K1237" s="425">
        <v>0.1</v>
      </c>
      <c r="L1237" s="425">
        <v>9.6386000000000003</v>
      </c>
      <c r="M1237" s="425">
        <f t="shared" si="627"/>
        <v>154.2176</v>
      </c>
      <c r="N1237" s="426">
        <v>1</v>
      </c>
      <c r="O1237" s="425">
        <f t="shared" si="620"/>
        <v>154.22</v>
      </c>
      <c r="P1237" s="425">
        <f t="shared" si="621"/>
        <v>37.15</v>
      </c>
      <c r="Q1237" s="427">
        <f t="shared" si="622"/>
        <v>191.37</v>
      </c>
    </row>
    <row r="1238" spans="1:17" s="428" customFormat="1" ht="22.15" customHeight="1" x14ac:dyDescent="0.25">
      <c r="A1238" s="424" t="s">
        <v>1331</v>
      </c>
      <c r="B1238" s="750">
        <v>24</v>
      </c>
      <c r="C1238" s="289">
        <v>0.15</v>
      </c>
      <c r="D1238" s="425">
        <v>9.6386000000000003</v>
      </c>
      <c r="E1238" s="425">
        <f t="shared" si="623"/>
        <v>231.32640000000001</v>
      </c>
      <c r="F1238" s="426">
        <v>0.3</v>
      </c>
      <c r="G1238" s="425">
        <f t="shared" si="624"/>
        <v>69.400000000000006</v>
      </c>
      <c r="H1238" s="425">
        <f t="shared" si="625"/>
        <v>16.72</v>
      </c>
      <c r="I1238" s="427">
        <f t="shared" si="626"/>
        <v>86.12</v>
      </c>
      <c r="J1238" s="756">
        <v>72</v>
      </c>
      <c r="K1238" s="425">
        <v>0.45</v>
      </c>
      <c r="L1238" s="425">
        <v>9.6386000000000003</v>
      </c>
      <c r="M1238" s="425">
        <f t="shared" si="627"/>
        <v>693.97919999999999</v>
      </c>
      <c r="N1238" s="426">
        <v>1</v>
      </c>
      <c r="O1238" s="425">
        <f t="shared" si="620"/>
        <v>693.98</v>
      </c>
      <c r="P1238" s="425">
        <f t="shared" si="621"/>
        <v>167.18</v>
      </c>
      <c r="Q1238" s="427">
        <f t="shared" si="622"/>
        <v>861.16000000000008</v>
      </c>
    </row>
    <row r="1239" spans="1:17" s="428" customFormat="1" ht="22.15" customHeight="1" x14ac:dyDescent="0.25">
      <c r="A1239" s="424" t="s">
        <v>1329</v>
      </c>
      <c r="B1239" s="750">
        <v>24</v>
      </c>
      <c r="C1239" s="289">
        <v>0.15</v>
      </c>
      <c r="D1239" s="425">
        <v>9.6386000000000003</v>
      </c>
      <c r="E1239" s="425">
        <f t="shared" si="623"/>
        <v>231.32640000000001</v>
      </c>
      <c r="F1239" s="426">
        <v>0.3</v>
      </c>
      <c r="G1239" s="425">
        <f t="shared" si="624"/>
        <v>69.400000000000006</v>
      </c>
      <c r="H1239" s="425">
        <f t="shared" si="625"/>
        <v>16.72</v>
      </c>
      <c r="I1239" s="427">
        <f t="shared" si="626"/>
        <v>86.12</v>
      </c>
      <c r="J1239" s="756">
        <v>32</v>
      </c>
      <c r="K1239" s="425">
        <v>0.2</v>
      </c>
      <c r="L1239" s="425">
        <v>9.6386000000000003</v>
      </c>
      <c r="M1239" s="425">
        <f t="shared" si="627"/>
        <v>308.43520000000001</v>
      </c>
      <c r="N1239" s="426">
        <v>1</v>
      </c>
      <c r="O1239" s="425">
        <f t="shared" si="620"/>
        <v>308.44</v>
      </c>
      <c r="P1239" s="425">
        <f t="shared" si="621"/>
        <v>74.3</v>
      </c>
      <c r="Q1239" s="427">
        <f t="shared" si="622"/>
        <v>382.74</v>
      </c>
    </row>
    <row r="1240" spans="1:17" s="428" customFormat="1" ht="22.15" customHeight="1" x14ac:dyDescent="0.25">
      <c r="A1240" s="424" t="s">
        <v>1136</v>
      </c>
      <c r="B1240" s="750">
        <v>16</v>
      </c>
      <c r="C1240" s="289">
        <v>0.1</v>
      </c>
      <c r="D1240" s="425">
        <v>9.6386000000000003</v>
      </c>
      <c r="E1240" s="425">
        <f t="shared" si="623"/>
        <v>154.2176</v>
      </c>
      <c r="F1240" s="426">
        <v>0.3</v>
      </c>
      <c r="G1240" s="425">
        <f t="shared" si="624"/>
        <v>46.27</v>
      </c>
      <c r="H1240" s="425">
        <f t="shared" si="625"/>
        <v>11.15</v>
      </c>
      <c r="I1240" s="427">
        <f t="shared" si="626"/>
        <v>57.42</v>
      </c>
      <c r="J1240" s="756">
        <v>80</v>
      </c>
      <c r="K1240" s="425">
        <v>0.5</v>
      </c>
      <c r="L1240" s="425">
        <v>9.6386000000000003</v>
      </c>
      <c r="M1240" s="425">
        <f t="shared" si="627"/>
        <v>771.08799999999997</v>
      </c>
      <c r="N1240" s="426">
        <v>1</v>
      </c>
      <c r="O1240" s="425">
        <f t="shared" si="620"/>
        <v>771.09</v>
      </c>
      <c r="P1240" s="425">
        <f t="shared" si="621"/>
        <v>185.76</v>
      </c>
      <c r="Q1240" s="427">
        <f t="shared" si="622"/>
        <v>956.85</v>
      </c>
    </row>
    <row r="1241" spans="1:17" s="428" customFormat="1" ht="22.15" customHeight="1" x14ac:dyDescent="0.25">
      <c r="A1241" s="424" t="s">
        <v>1331</v>
      </c>
      <c r="B1241" s="750">
        <v>32</v>
      </c>
      <c r="C1241" s="289">
        <v>0.2</v>
      </c>
      <c r="D1241" s="425">
        <v>9.6386000000000003</v>
      </c>
      <c r="E1241" s="425">
        <f t="shared" si="623"/>
        <v>308.43520000000001</v>
      </c>
      <c r="F1241" s="426">
        <v>0.3</v>
      </c>
      <c r="G1241" s="425">
        <f t="shared" si="624"/>
        <v>92.53</v>
      </c>
      <c r="H1241" s="425">
        <f t="shared" si="625"/>
        <v>22.29</v>
      </c>
      <c r="I1241" s="427">
        <f t="shared" si="626"/>
        <v>114.82</v>
      </c>
      <c r="J1241" s="756">
        <v>109</v>
      </c>
      <c r="K1241" s="425">
        <v>0.69</v>
      </c>
      <c r="L1241" s="425">
        <v>9.6386000000000003</v>
      </c>
      <c r="M1241" s="425">
        <f t="shared" si="627"/>
        <v>1050.6074000000001</v>
      </c>
      <c r="N1241" s="426">
        <v>1</v>
      </c>
      <c r="O1241" s="425">
        <f t="shared" si="620"/>
        <v>1050.6099999999999</v>
      </c>
      <c r="P1241" s="425">
        <f t="shared" si="621"/>
        <v>253.09</v>
      </c>
      <c r="Q1241" s="427">
        <f t="shared" si="622"/>
        <v>1303.6999999999998</v>
      </c>
    </row>
    <row r="1242" spans="1:17" s="428" customFormat="1" ht="22.15" customHeight="1" x14ac:dyDescent="0.25">
      <c r="A1242" s="424" t="s">
        <v>1329</v>
      </c>
      <c r="B1242" s="750">
        <v>24</v>
      </c>
      <c r="C1242" s="289">
        <v>0.15</v>
      </c>
      <c r="D1242" s="425">
        <v>9.6386000000000003</v>
      </c>
      <c r="E1242" s="425">
        <f t="shared" si="623"/>
        <v>231.32640000000001</v>
      </c>
      <c r="F1242" s="426">
        <v>0.3</v>
      </c>
      <c r="G1242" s="425">
        <f t="shared" si="624"/>
        <v>69.400000000000006</v>
      </c>
      <c r="H1242" s="425">
        <f t="shared" si="625"/>
        <v>16.72</v>
      </c>
      <c r="I1242" s="427">
        <f t="shared" si="626"/>
        <v>86.12</v>
      </c>
      <c r="J1242" s="756">
        <v>64</v>
      </c>
      <c r="K1242" s="425">
        <v>0.4</v>
      </c>
      <c r="L1242" s="425">
        <v>9.6386000000000003</v>
      </c>
      <c r="M1242" s="425">
        <f t="shared" si="627"/>
        <v>616.87040000000002</v>
      </c>
      <c r="N1242" s="426">
        <v>1</v>
      </c>
      <c r="O1242" s="425">
        <f t="shared" si="620"/>
        <v>616.87</v>
      </c>
      <c r="P1242" s="425">
        <f t="shared" si="621"/>
        <v>148.6</v>
      </c>
      <c r="Q1242" s="427">
        <f t="shared" si="622"/>
        <v>765.47</v>
      </c>
    </row>
    <row r="1243" spans="1:17" s="428" customFormat="1" ht="22.15" customHeight="1" x14ac:dyDescent="0.25">
      <c r="A1243" s="424" t="s">
        <v>1330</v>
      </c>
      <c r="B1243" s="750">
        <v>16</v>
      </c>
      <c r="C1243" s="289">
        <v>0.1</v>
      </c>
      <c r="D1243" s="425">
        <v>9.6386000000000003</v>
      </c>
      <c r="E1243" s="425">
        <f t="shared" si="623"/>
        <v>154.2176</v>
      </c>
      <c r="F1243" s="426">
        <v>0.3</v>
      </c>
      <c r="G1243" s="425">
        <f t="shared" si="624"/>
        <v>46.27</v>
      </c>
      <c r="H1243" s="425">
        <f t="shared" si="625"/>
        <v>11.15</v>
      </c>
      <c r="I1243" s="427">
        <f t="shared" si="626"/>
        <v>57.42</v>
      </c>
      <c r="J1243" s="756">
        <v>88</v>
      </c>
      <c r="K1243" s="425">
        <v>0.55000000000000004</v>
      </c>
      <c r="L1243" s="425">
        <v>9.6386000000000003</v>
      </c>
      <c r="M1243" s="425">
        <f t="shared" si="627"/>
        <v>848.19680000000005</v>
      </c>
      <c r="N1243" s="426">
        <v>1</v>
      </c>
      <c r="O1243" s="425">
        <f t="shared" si="620"/>
        <v>848.2</v>
      </c>
      <c r="P1243" s="425">
        <f t="shared" si="621"/>
        <v>204.33</v>
      </c>
      <c r="Q1243" s="427">
        <f t="shared" si="622"/>
        <v>1052.53</v>
      </c>
    </row>
    <row r="1244" spans="1:17" s="428" customFormat="1" ht="22.15" customHeight="1" x14ac:dyDescent="0.25">
      <c r="A1244" s="424" t="s">
        <v>1330</v>
      </c>
      <c r="B1244" s="750"/>
      <c r="C1244" s="289"/>
      <c r="D1244" s="425"/>
      <c r="E1244" s="425"/>
      <c r="F1244" s="426"/>
      <c r="G1244" s="425"/>
      <c r="H1244" s="425"/>
      <c r="I1244" s="427"/>
      <c r="J1244" s="756">
        <v>104</v>
      </c>
      <c r="K1244" s="425">
        <v>0.65</v>
      </c>
      <c r="L1244" s="425">
        <v>9.6386000000000003</v>
      </c>
      <c r="M1244" s="425">
        <f t="shared" si="627"/>
        <v>1002.4144</v>
      </c>
      <c r="N1244" s="426">
        <v>1</v>
      </c>
      <c r="O1244" s="425">
        <f t="shared" si="620"/>
        <v>1002.41</v>
      </c>
      <c r="P1244" s="425">
        <f t="shared" si="621"/>
        <v>241.48</v>
      </c>
      <c r="Q1244" s="427">
        <f t="shared" si="622"/>
        <v>1243.8899999999999</v>
      </c>
    </row>
    <row r="1245" spans="1:17" s="428" customFormat="1" ht="22.15" customHeight="1" x14ac:dyDescent="0.25">
      <c r="A1245" s="424" t="s">
        <v>713</v>
      </c>
      <c r="B1245" s="750">
        <v>12</v>
      </c>
      <c r="C1245" s="289">
        <v>0.08</v>
      </c>
      <c r="D1245" s="425">
        <v>9.6386000000000003</v>
      </c>
      <c r="E1245" s="425">
        <f t="shared" si="623"/>
        <v>115.6632</v>
      </c>
      <c r="F1245" s="426">
        <v>0.3</v>
      </c>
      <c r="G1245" s="425">
        <f t="shared" si="624"/>
        <v>34.700000000000003</v>
      </c>
      <c r="H1245" s="425">
        <f t="shared" si="625"/>
        <v>8.36</v>
      </c>
      <c r="I1245" s="427">
        <f t="shared" si="626"/>
        <v>43.06</v>
      </c>
      <c r="J1245" s="756">
        <v>42</v>
      </c>
      <c r="K1245" s="425">
        <v>0.26</v>
      </c>
      <c r="L1245" s="425">
        <v>9.6386000000000003</v>
      </c>
      <c r="M1245" s="425">
        <f t="shared" si="627"/>
        <v>404.82120000000003</v>
      </c>
      <c r="N1245" s="426">
        <v>1</v>
      </c>
      <c r="O1245" s="425">
        <f t="shared" si="620"/>
        <v>404.82</v>
      </c>
      <c r="P1245" s="425">
        <f t="shared" si="621"/>
        <v>97.52</v>
      </c>
      <c r="Q1245" s="427">
        <f t="shared" si="622"/>
        <v>502.34</v>
      </c>
    </row>
    <row r="1246" spans="1:17" s="428" customFormat="1" ht="22.15" customHeight="1" x14ac:dyDescent="0.25">
      <c r="A1246" s="424" t="s">
        <v>1330</v>
      </c>
      <c r="B1246" s="750"/>
      <c r="C1246" s="289"/>
      <c r="D1246" s="425"/>
      <c r="E1246" s="425"/>
      <c r="F1246" s="426"/>
      <c r="G1246" s="425"/>
      <c r="H1246" s="425"/>
      <c r="I1246" s="427"/>
      <c r="J1246" s="756">
        <v>56</v>
      </c>
      <c r="K1246" s="425">
        <v>0.35</v>
      </c>
      <c r="L1246" s="425">
        <v>9.6386000000000003</v>
      </c>
      <c r="M1246" s="425">
        <f t="shared" si="627"/>
        <v>539.76160000000004</v>
      </c>
      <c r="N1246" s="426">
        <v>1</v>
      </c>
      <c r="O1246" s="425">
        <f t="shared" si="620"/>
        <v>539.76</v>
      </c>
      <c r="P1246" s="425">
        <f t="shared" si="621"/>
        <v>130.03</v>
      </c>
      <c r="Q1246" s="427">
        <f t="shared" si="622"/>
        <v>669.79</v>
      </c>
    </row>
    <row r="1247" spans="1:17" s="428" customFormat="1" ht="22.15" customHeight="1" x14ac:dyDescent="0.25">
      <c r="A1247" s="424" t="s">
        <v>1329</v>
      </c>
      <c r="B1247" s="750">
        <v>24</v>
      </c>
      <c r="C1247" s="289">
        <v>0.15</v>
      </c>
      <c r="D1247" s="425">
        <v>9.6386000000000003</v>
      </c>
      <c r="E1247" s="425">
        <f t="shared" si="623"/>
        <v>231.32640000000001</v>
      </c>
      <c r="F1247" s="426">
        <v>0.3</v>
      </c>
      <c r="G1247" s="425">
        <f t="shared" si="624"/>
        <v>69.400000000000006</v>
      </c>
      <c r="H1247" s="425">
        <f t="shared" si="625"/>
        <v>16.72</v>
      </c>
      <c r="I1247" s="427">
        <f t="shared" si="626"/>
        <v>86.12</v>
      </c>
      <c r="J1247" s="756">
        <v>48</v>
      </c>
      <c r="K1247" s="425">
        <v>0.3</v>
      </c>
      <c r="L1247" s="425">
        <v>9.6386000000000003</v>
      </c>
      <c r="M1247" s="425">
        <f t="shared" si="627"/>
        <v>462.65280000000001</v>
      </c>
      <c r="N1247" s="426">
        <v>1</v>
      </c>
      <c r="O1247" s="425">
        <f t="shared" si="620"/>
        <v>462.65</v>
      </c>
      <c r="P1247" s="425">
        <f t="shared" si="621"/>
        <v>111.45</v>
      </c>
      <c r="Q1247" s="427">
        <f t="shared" si="622"/>
        <v>574.1</v>
      </c>
    </row>
    <row r="1248" spans="1:17" s="428" customFormat="1" ht="22.15" customHeight="1" x14ac:dyDescent="0.25">
      <c r="A1248" s="424" t="s">
        <v>1136</v>
      </c>
      <c r="B1248" s="750"/>
      <c r="C1248" s="289"/>
      <c r="D1248" s="425"/>
      <c r="E1248" s="425"/>
      <c r="F1248" s="426"/>
      <c r="G1248" s="425"/>
      <c r="H1248" s="425"/>
      <c r="I1248" s="427"/>
      <c r="J1248" s="756">
        <v>40</v>
      </c>
      <c r="K1248" s="425">
        <v>0.25</v>
      </c>
      <c r="L1248" s="425">
        <v>9.6386000000000003</v>
      </c>
      <c r="M1248" s="425">
        <f t="shared" si="627"/>
        <v>385.54399999999998</v>
      </c>
      <c r="N1248" s="426">
        <v>1</v>
      </c>
      <c r="O1248" s="425">
        <f t="shared" si="620"/>
        <v>385.54</v>
      </c>
      <c r="P1248" s="425">
        <f t="shared" si="621"/>
        <v>92.88</v>
      </c>
      <c r="Q1248" s="427">
        <f t="shared" si="622"/>
        <v>478.42</v>
      </c>
    </row>
    <row r="1249" spans="1:17" s="428" customFormat="1" ht="22.15" customHeight="1" x14ac:dyDescent="0.25">
      <c r="A1249" s="424" t="s">
        <v>1331</v>
      </c>
      <c r="B1249" s="750">
        <v>40</v>
      </c>
      <c r="C1249" s="289">
        <v>0.25</v>
      </c>
      <c r="D1249" s="425">
        <v>9.6386000000000003</v>
      </c>
      <c r="E1249" s="425">
        <f t="shared" si="623"/>
        <v>385.54399999999998</v>
      </c>
      <c r="F1249" s="426">
        <v>0.3</v>
      </c>
      <c r="G1249" s="425">
        <f t="shared" si="624"/>
        <v>115.66</v>
      </c>
      <c r="H1249" s="425">
        <f t="shared" si="625"/>
        <v>27.86</v>
      </c>
      <c r="I1249" s="427">
        <f t="shared" si="626"/>
        <v>143.51999999999998</v>
      </c>
      <c r="J1249" s="756">
        <v>48</v>
      </c>
      <c r="K1249" s="425">
        <v>0.3</v>
      </c>
      <c r="L1249" s="425">
        <v>9.6386000000000003</v>
      </c>
      <c r="M1249" s="425">
        <f t="shared" si="627"/>
        <v>462.65280000000001</v>
      </c>
      <c r="N1249" s="426">
        <v>1</v>
      </c>
      <c r="O1249" s="425">
        <f t="shared" si="620"/>
        <v>462.65</v>
      </c>
      <c r="P1249" s="425">
        <f t="shared" si="621"/>
        <v>111.45</v>
      </c>
      <c r="Q1249" s="427">
        <f t="shared" si="622"/>
        <v>574.1</v>
      </c>
    </row>
    <row r="1250" spans="1:17" s="428" customFormat="1" ht="22.15" customHeight="1" x14ac:dyDescent="0.25">
      <c r="A1250" s="424" t="s">
        <v>1331</v>
      </c>
      <c r="B1250" s="750">
        <v>48</v>
      </c>
      <c r="C1250" s="289">
        <v>0.3</v>
      </c>
      <c r="D1250" s="425">
        <v>9.6386000000000003</v>
      </c>
      <c r="E1250" s="425">
        <f t="shared" si="623"/>
        <v>462.65280000000001</v>
      </c>
      <c r="F1250" s="426">
        <v>0.3</v>
      </c>
      <c r="G1250" s="425">
        <f t="shared" si="624"/>
        <v>138.80000000000001</v>
      </c>
      <c r="H1250" s="425">
        <f t="shared" si="625"/>
        <v>33.44</v>
      </c>
      <c r="I1250" s="427">
        <f t="shared" si="626"/>
        <v>172.24</v>
      </c>
      <c r="J1250" s="756">
        <v>48</v>
      </c>
      <c r="K1250" s="425">
        <v>0.3</v>
      </c>
      <c r="L1250" s="425">
        <v>9.6386000000000003</v>
      </c>
      <c r="M1250" s="425">
        <f t="shared" si="627"/>
        <v>462.65280000000001</v>
      </c>
      <c r="N1250" s="426">
        <v>1</v>
      </c>
      <c r="O1250" s="425">
        <f t="shared" si="620"/>
        <v>462.65</v>
      </c>
      <c r="P1250" s="425">
        <f t="shared" si="621"/>
        <v>111.45</v>
      </c>
      <c r="Q1250" s="427">
        <f t="shared" si="622"/>
        <v>574.1</v>
      </c>
    </row>
    <row r="1251" spans="1:17" s="428" customFormat="1" ht="22.15" customHeight="1" x14ac:dyDescent="0.25">
      <c r="A1251" s="424" t="s">
        <v>1329</v>
      </c>
      <c r="B1251" s="750">
        <v>24</v>
      </c>
      <c r="C1251" s="289">
        <v>0.15</v>
      </c>
      <c r="D1251" s="425">
        <v>9.6386000000000003</v>
      </c>
      <c r="E1251" s="425">
        <f t="shared" si="623"/>
        <v>231.32640000000001</v>
      </c>
      <c r="F1251" s="426">
        <v>0.3</v>
      </c>
      <c r="G1251" s="425">
        <f t="shared" si="624"/>
        <v>69.400000000000006</v>
      </c>
      <c r="H1251" s="425">
        <f t="shared" si="625"/>
        <v>16.72</v>
      </c>
      <c r="I1251" s="427">
        <f t="shared" si="626"/>
        <v>86.12</v>
      </c>
      <c r="J1251" s="756">
        <v>56</v>
      </c>
      <c r="K1251" s="425">
        <v>0.35</v>
      </c>
      <c r="L1251" s="425">
        <v>9.6386000000000003</v>
      </c>
      <c r="M1251" s="425">
        <f t="shared" si="627"/>
        <v>539.76160000000004</v>
      </c>
      <c r="N1251" s="426">
        <v>1</v>
      </c>
      <c r="O1251" s="425">
        <f t="shared" si="620"/>
        <v>539.76</v>
      </c>
      <c r="P1251" s="425">
        <f t="shared" si="621"/>
        <v>130.03</v>
      </c>
      <c r="Q1251" s="427">
        <f t="shared" si="622"/>
        <v>669.79</v>
      </c>
    </row>
    <row r="1252" spans="1:17" s="428" customFormat="1" ht="22.15" customHeight="1" x14ac:dyDescent="0.25">
      <c r="A1252" s="424" t="s">
        <v>1329</v>
      </c>
      <c r="B1252" s="750">
        <v>16</v>
      </c>
      <c r="C1252" s="289">
        <v>0.1</v>
      </c>
      <c r="D1252" s="425">
        <v>9.6386000000000003</v>
      </c>
      <c r="E1252" s="425">
        <f t="shared" si="623"/>
        <v>154.2176</v>
      </c>
      <c r="F1252" s="426">
        <v>0.3</v>
      </c>
      <c r="G1252" s="425">
        <f t="shared" si="624"/>
        <v>46.27</v>
      </c>
      <c r="H1252" s="425">
        <f t="shared" si="625"/>
        <v>11.15</v>
      </c>
      <c r="I1252" s="427">
        <f t="shared" si="626"/>
        <v>57.42</v>
      </c>
      <c r="J1252" s="756">
        <v>40</v>
      </c>
      <c r="K1252" s="425">
        <v>0.25</v>
      </c>
      <c r="L1252" s="425">
        <v>9.6386000000000003</v>
      </c>
      <c r="M1252" s="425">
        <f t="shared" si="627"/>
        <v>385.54399999999998</v>
      </c>
      <c r="N1252" s="426">
        <v>1</v>
      </c>
      <c r="O1252" s="425">
        <f t="shared" si="620"/>
        <v>385.54</v>
      </c>
      <c r="P1252" s="425">
        <f t="shared" si="621"/>
        <v>92.88</v>
      </c>
      <c r="Q1252" s="427">
        <f t="shared" si="622"/>
        <v>478.42</v>
      </c>
    </row>
    <row r="1253" spans="1:17" s="428" customFormat="1" ht="22.15" customHeight="1" x14ac:dyDescent="0.25">
      <c r="A1253" s="424" t="s">
        <v>713</v>
      </c>
      <c r="B1253" s="750">
        <v>24</v>
      </c>
      <c r="C1253" s="289">
        <v>0.15</v>
      </c>
      <c r="D1253" s="425">
        <v>9.6386000000000003</v>
      </c>
      <c r="E1253" s="425">
        <f t="shared" si="623"/>
        <v>231.32640000000001</v>
      </c>
      <c r="F1253" s="426">
        <v>0.3</v>
      </c>
      <c r="G1253" s="425">
        <f t="shared" si="624"/>
        <v>69.400000000000006</v>
      </c>
      <c r="H1253" s="425">
        <f t="shared" si="625"/>
        <v>16.72</v>
      </c>
      <c r="I1253" s="427">
        <f t="shared" si="626"/>
        <v>86.12</v>
      </c>
      <c r="J1253" s="756">
        <v>24</v>
      </c>
      <c r="K1253" s="425">
        <v>0.15</v>
      </c>
      <c r="L1253" s="425">
        <v>9.6386000000000003</v>
      </c>
      <c r="M1253" s="425">
        <f t="shared" si="627"/>
        <v>231.32640000000001</v>
      </c>
      <c r="N1253" s="426">
        <v>1</v>
      </c>
      <c r="O1253" s="425">
        <f t="shared" si="620"/>
        <v>231.33</v>
      </c>
      <c r="P1253" s="425">
        <f t="shared" si="621"/>
        <v>55.73</v>
      </c>
      <c r="Q1253" s="427">
        <f t="shared" si="622"/>
        <v>287.06</v>
      </c>
    </row>
    <row r="1254" spans="1:17" s="428" customFormat="1" ht="22.15" customHeight="1" x14ac:dyDescent="0.25">
      <c r="A1254" s="424" t="s">
        <v>1325</v>
      </c>
      <c r="B1254" s="750">
        <v>24</v>
      </c>
      <c r="C1254" s="289">
        <v>0.15</v>
      </c>
      <c r="D1254" s="425">
        <v>9.6386000000000003</v>
      </c>
      <c r="E1254" s="425">
        <f t="shared" si="623"/>
        <v>231.32640000000001</v>
      </c>
      <c r="F1254" s="426">
        <v>0.3</v>
      </c>
      <c r="G1254" s="425">
        <f t="shared" si="624"/>
        <v>69.400000000000006</v>
      </c>
      <c r="H1254" s="425">
        <f t="shared" si="625"/>
        <v>16.72</v>
      </c>
      <c r="I1254" s="427">
        <f t="shared" si="626"/>
        <v>86.12</v>
      </c>
      <c r="J1254" s="756">
        <v>136</v>
      </c>
      <c r="K1254" s="425">
        <v>0.86</v>
      </c>
      <c r="L1254" s="425">
        <v>9.6386000000000003</v>
      </c>
      <c r="M1254" s="425">
        <f t="shared" si="627"/>
        <v>1310.8496</v>
      </c>
      <c r="N1254" s="426">
        <v>1</v>
      </c>
      <c r="O1254" s="425">
        <f t="shared" si="620"/>
        <v>1310.85</v>
      </c>
      <c r="P1254" s="425">
        <f t="shared" si="621"/>
        <v>315.77999999999997</v>
      </c>
      <c r="Q1254" s="427">
        <f t="shared" si="622"/>
        <v>1626.6299999999999</v>
      </c>
    </row>
    <row r="1255" spans="1:17" s="428" customFormat="1" ht="22.15" customHeight="1" x14ac:dyDescent="0.25">
      <c r="A1255" s="424" t="s">
        <v>1330</v>
      </c>
      <c r="B1255" s="750">
        <v>24</v>
      </c>
      <c r="C1255" s="289">
        <v>0.15</v>
      </c>
      <c r="D1255" s="425">
        <v>9.6386000000000003</v>
      </c>
      <c r="E1255" s="425">
        <f t="shared" si="623"/>
        <v>231.32640000000001</v>
      </c>
      <c r="F1255" s="426">
        <v>0.3</v>
      </c>
      <c r="G1255" s="425">
        <f t="shared" si="624"/>
        <v>69.400000000000006</v>
      </c>
      <c r="H1255" s="425">
        <f t="shared" si="625"/>
        <v>16.72</v>
      </c>
      <c r="I1255" s="427">
        <f t="shared" si="626"/>
        <v>86.12</v>
      </c>
      <c r="J1255" s="756">
        <v>40</v>
      </c>
      <c r="K1255" s="425">
        <v>0.25</v>
      </c>
      <c r="L1255" s="425">
        <v>9.6386000000000003</v>
      </c>
      <c r="M1255" s="425">
        <f t="shared" si="627"/>
        <v>385.54399999999998</v>
      </c>
      <c r="N1255" s="426">
        <v>1</v>
      </c>
      <c r="O1255" s="425">
        <f t="shared" si="620"/>
        <v>385.54</v>
      </c>
      <c r="P1255" s="425">
        <f t="shared" si="621"/>
        <v>92.88</v>
      </c>
      <c r="Q1255" s="427">
        <f t="shared" si="622"/>
        <v>478.42</v>
      </c>
    </row>
    <row r="1256" spans="1:17" s="428" customFormat="1" ht="22.15" customHeight="1" x14ac:dyDescent="0.25">
      <c r="A1256" s="424" t="s">
        <v>1331</v>
      </c>
      <c r="B1256" s="750">
        <v>40</v>
      </c>
      <c r="C1256" s="289">
        <v>0.25</v>
      </c>
      <c r="D1256" s="425">
        <v>9.6386000000000003</v>
      </c>
      <c r="E1256" s="425">
        <f t="shared" si="623"/>
        <v>385.54399999999998</v>
      </c>
      <c r="F1256" s="426">
        <v>0.3</v>
      </c>
      <c r="G1256" s="425">
        <f t="shared" si="624"/>
        <v>115.66</v>
      </c>
      <c r="H1256" s="425">
        <f t="shared" si="625"/>
        <v>27.86</v>
      </c>
      <c r="I1256" s="427">
        <f t="shared" si="626"/>
        <v>143.51999999999998</v>
      </c>
      <c r="J1256" s="756">
        <v>136</v>
      </c>
      <c r="K1256" s="425">
        <v>0.86</v>
      </c>
      <c r="L1256" s="425">
        <v>9.6386000000000003</v>
      </c>
      <c r="M1256" s="425">
        <f t="shared" si="627"/>
        <v>1310.8496</v>
      </c>
      <c r="N1256" s="426">
        <v>1</v>
      </c>
      <c r="O1256" s="425">
        <f t="shared" si="620"/>
        <v>1310.85</v>
      </c>
      <c r="P1256" s="425">
        <f t="shared" si="621"/>
        <v>315.77999999999997</v>
      </c>
      <c r="Q1256" s="427">
        <f t="shared" si="622"/>
        <v>1626.6299999999999</v>
      </c>
    </row>
    <row r="1257" spans="1:17" s="428" customFormat="1" ht="22.15" customHeight="1" x14ac:dyDescent="0.25">
      <c r="A1257" s="424" t="s">
        <v>1331</v>
      </c>
      <c r="B1257" s="750">
        <v>24</v>
      </c>
      <c r="C1257" s="289">
        <v>0.15</v>
      </c>
      <c r="D1257" s="425">
        <v>9.6386000000000003</v>
      </c>
      <c r="E1257" s="425">
        <f t="shared" si="623"/>
        <v>231.32640000000001</v>
      </c>
      <c r="F1257" s="426">
        <v>0.3</v>
      </c>
      <c r="G1257" s="425">
        <f t="shared" si="624"/>
        <v>69.400000000000006</v>
      </c>
      <c r="H1257" s="425">
        <f t="shared" si="625"/>
        <v>16.72</v>
      </c>
      <c r="I1257" s="427">
        <f t="shared" si="626"/>
        <v>86.12</v>
      </c>
      <c r="J1257" s="756">
        <v>72</v>
      </c>
      <c r="K1257" s="425">
        <v>0.45</v>
      </c>
      <c r="L1257" s="425">
        <v>9.6386000000000003</v>
      </c>
      <c r="M1257" s="425">
        <f t="shared" si="627"/>
        <v>693.97919999999999</v>
      </c>
      <c r="N1257" s="426">
        <v>1</v>
      </c>
      <c r="O1257" s="425">
        <f t="shared" si="620"/>
        <v>693.98</v>
      </c>
      <c r="P1257" s="425">
        <f t="shared" si="621"/>
        <v>167.18</v>
      </c>
      <c r="Q1257" s="427">
        <f t="shared" si="622"/>
        <v>861.16000000000008</v>
      </c>
    </row>
    <row r="1258" spans="1:17" s="428" customFormat="1" ht="22.15" customHeight="1" x14ac:dyDescent="0.25">
      <c r="A1258" s="424" t="s">
        <v>1136</v>
      </c>
      <c r="B1258" s="750">
        <v>72</v>
      </c>
      <c r="C1258" s="289">
        <v>0.45</v>
      </c>
      <c r="D1258" s="425">
        <v>9.6386000000000003</v>
      </c>
      <c r="E1258" s="425">
        <f t="shared" si="623"/>
        <v>693.97919999999999</v>
      </c>
      <c r="F1258" s="426">
        <v>0.3</v>
      </c>
      <c r="G1258" s="425">
        <f t="shared" si="624"/>
        <v>208.19</v>
      </c>
      <c r="H1258" s="425">
        <f t="shared" si="625"/>
        <v>50.15</v>
      </c>
      <c r="I1258" s="427">
        <f t="shared" si="626"/>
        <v>258.33999999999997</v>
      </c>
      <c r="J1258" s="756">
        <v>120</v>
      </c>
      <c r="K1258" s="425">
        <v>0.75</v>
      </c>
      <c r="L1258" s="425">
        <v>9.6386000000000003</v>
      </c>
      <c r="M1258" s="425">
        <f t="shared" si="627"/>
        <v>1156.6320000000001</v>
      </c>
      <c r="N1258" s="426">
        <v>1</v>
      </c>
      <c r="O1258" s="425">
        <f t="shared" si="620"/>
        <v>1156.6300000000001</v>
      </c>
      <c r="P1258" s="425">
        <f t="shared" si="621"/>
        <v>278.63</v>
      </c>
      <c r="Q1258" s="427">
        <f t="shared" si="622"/>
        <v>1435.2600000000002</v>
      </c>
    </row>
    <row r="1259" spans="1:17" s="428" customFormat="1" ht="22.15" customHeight="1" x14ac:dyDescent="0.25">
      <c r="A1259" s="424" t="s">
        <v>1136</v>
      </c>
      <c r="B1259" s="750">
        <v>24</v>
      </c>
      <c r="C1259" s="289">
        <v>0.15</v>
      </c>
      <c r="D1259" s="425">
        <v>9.6386000000000003</v>
      </c>
      <c r="E1259" s="425">
        <f t="shared" si="623"/>
        <v>231.32640000000001</v>
      </c>
      <c r="F1259" s="426">
        <v>0.3</v>
      </c>
      <c r="G1259" s="425">
        <f t="shared" si="624"/>
        <v>69.400000000000006</v>
      </c>
      <c r="H1259" s="425">
        <f t="shared" si="625"/>
        <v>16.72</v>
      </c>
      <c r="I1259" s="427">
        <f t="shared" si="626"/>
        <v>86.12</v>
      </c>
      <c r="J1259" s="756">
        <v>16</v>
      </c>
      <c r="K1259" s="425">
        <v>0.1</v>
      </c>
      <c r="L1259" s="425">
        <v>9.6386000000000003</v>
      </c>
      <c r="M1259" s="425">
        <f t="shared" si="627"/>
        <v>154.2176</v>
      </c>
      <c r="N1259" s="426">
        <v>1</v>
      </c>
      <c r="O1259" s="425">
        <f t="shared" si="620"/>
        <v>154.22</v>
      </c>
      <c r="P1259" s="425">
        <f t="shared" si="621"/>
        <v>37.15</v>
      </c>
      <c r="Q1259" s="427">
        <f t="shared" si="622"/>
        <v>191.37</v>
      </c>
    </row>
    <row r="1260" spans="1:17" s="428" customFormat="1" ht="22.15" customHeight="1" x14ac:dyDescent="0.25">
      <c r="A1260" s="424" t="s">
        <v>1331</v>
      </c>
      <c r="B1260" s="750"/>
      <c r="C1260" s="289"/>
      <c r="D1260" s="425"/>
      <c r="E1260" s="425"/>
      <c r="F1260" s="426"/>
      <c r="G1260" s="425"/>
      <c r="H1260" s="425"/>
      <c r="I1260" s="427"/>
      <c r="J1260" s="756">
        <v>88</v>
      </c>
      <c r="K1260" s="425">
        <v>0.55000000000000004</v>
      </c>
      <c r="L1260" s="425">
        <v>9.6386000000000003</v>
      </c>
      <c r="M1260" s="425">
        <f t="shared" si="627"/>
        <v>848.19680000000005</v>
      </c>
      <c r="N1260" s="426">
        <v>1</v>
      </c>
      <c r="O1260" s="425">
        <f t="shared" si="620"/>
        <v>848.2</v>
      </c>
      <c r="P1260" s="425">
        <f t="shared" si="621"/>
        <v>204.33</v>
      </c>
      <c r="Q1260" s="427">
        <f t="shared" si="622"/>
        <v>1052.53</v>
      </c>
    </row>
    <row r="1261" spans="1:17" s="428" customFormat="1" ht="22.15" customHeight="1" x14ac:dyDescent="0.25">
      <c r="A1261" s="424" t="s">
        <v>1136</v>
      </c>
      <c r="B1261" s="750">
        <v>48</v>
      </c>
      <c r="C1261" s="289">
        <v>0.3</v>
      </c>
      <c r="D1261" s="425">
        <v>9.6386000000000003</v>
      </c>
      <c r="E1261" s="425">
        <f t="shared" si="623"/>
        <v>462.65280000000001</v>
      </c>
      <c r="F1261" s="426">
        <v>0.3</v>
      </c>
      <c r="G1261" s="425">
        <f t="shared" si="624"/>
        <v>138.80000000000001</v>
      </c>
      <c r="H1261" s="425">
        <f t="shared" si="625"/>
        <v>33.44</v>
      </c>
      <c r="I1261" s="427">
        <f t="shared" si="626"/>
        <v>172.24</v>
      </c>
      <c r="J1261" s="756">
        <v>96</v>
      </c>
      <c r="K1261" s="425">
        <v>0.6</v>
      </c>
      <c r="L1261" s="425">
        <v>9.6386000000000003</v>
      </c>
      <c r="M1261" s="425">
        <f t="shared" si="627"/>
        <v>925.30560000000003</v>
      </c>
      <c r="N1261" s="426">
        <v>1</v>
      </c>
      <c r="O1261" s="425">
        <f t="shared" si="620"/>
        <v>925.31</v>
      </c>
      <c r="P1261" s="425">
        <f t="shared" si="621"/>
        <v>222.91</v>
      </c>
      <c r="Q1261" s="427">
        <f t="shared" si="622"/>
        <v>1148.22</v>
      </c>
    </row>
    <row r="1262" spans="1:17" s="428" customFormat="1" ht="22.15" customHeight="1" x14ac:dyDescent="0.25">
      <c r="A1262" s="424" t="s">
        <v>1331</v>
      </c>
      <c r="B1262" s="750">
        <v>24</v>
      </c>
      <c r="C1262" s="289">
        <v>0.15</v>
      </c>
      <c r="D1262" s="425">
        <v>9.6386000000000003</v>
      </c>
      <c r="E1262" s="425">
        <f t="shared" si="623"/>
        <v>231.32640000000001</v>
      </c>
      <c r="F1262" s="426">
        <v>0.3</v>
      </c>
      <c r="G1262" s="425">
        <f t="shared" si="624"/>
        <v>69.400000000000006</v>
      </c>
      <c r="H1262" s="425">
        <f t="shared" si="625"/>
        <v>16.72</v>
      </c>
      <c r="I1262" s="427">
        <f t="shared" si="626"/>
        <v>86.12</v>
      </c>
      <c r="J1262" s="756">
        <v>121</v>
      </c>
      <c r="K1262" s="425">
        <v>0.76</v>
      </c>
      <c r="L1262" s="425">
        <v>9.6386000000000003</v>
      </c>
      <c r="M1262" s="425">
        <f t="shared" si="627"/>
        <v>1166.2706000000001</v>
      </c>
      <c r="N1262" s="426">
        <v>1</v>
      </c>
      <c r="O1262" s="425">
        <f t="shared" si="620"/>
        <v>1166.27</v>
      </c>
      <c r="P1262" s="425">
        <f t="shared" si="621"/>
        <v>280.95</v>
      </c>
      <c r="Q1262" s="427">
        <f t="shared" si="622"/>
        <v>1447.22</v>
      </c>
    </row>
    <row r="1263" spans="1:17" s="428" customFormat="1" ht="22.15" customHeight="1" x14ac:dyDescent="0.25">
      <c r="A1263" s="424" t="s">
        <v>1331</v>
      </c>
      <c r="B1263" s="750">
        <v>48</v>
      </c>
      <c r="C1263" s="289">
        <v>0.3</v>
      </c>
      <c r="D1263" s="425">
        <v>9.6386000000000003</v>
      </c>
      <c r="E1263" s="425">
        <f t="shared" si="623"/>
        <v>462.65280000000001</v>
      </c>
      <c r="F1263" s="426">
        <v>0.3</v>
      </c>
      <c r="G1263" s="425">
        <f t="shared" si="624"/>
        <v>138.80000000000001</v>
      </c>
      <c r="H1263" s="425">
        <f t="shared" si="625"/>
        <v>33.44</v>
      </c>
      <c r="I1263" s="427">
        <f t="shared" si="626"/>
        <v>172.24</v>
      </c>
      <c r="J1263" s="756">
        <v>160</v>
      </c>
      <c r="K1263" s="425">
        <v>1.01</v>
      </c>
      <c r="L1263" s="425">
        <v>9.6386000000000003</v>
      </c>
      <c r="M1263" s="425">
        <f t="shared" si="627"/>
        <v>1542.1759999999999</v>
      </c>
      <c r="N1263" s="426">
        <v>1</v>
      </c>
      <c r="O1263" s="425">
        <f t="shared" si="620"/>
        <v>1542.18</v>
      </c>
      <c r="P1263" s="425">
        <f t="shared" si="621"/>
        <v>371.51</v>
      </c>
      <c r="Q1263" s="427">
        <f t="shared" si="622"/>
        <v>1913.69</v>
      </c>
    </row>
    <row r="1264" spans="1:17" s="428" customFormat="1" ht="22.15" customHeight="1" x14ac:dyDescent="0.25">
      <c r="A1264" s="424" t="s">
        <v>1331</v>
      </c>
      <c r="B1264" s="750">
        <v>17</v>
      </c>
      <c r="C1264" s="289">
        <v>0.11</v>
      </c>
      <c r="D1264" s="425">
        <v>9.6386000000000003</v>
      </c>
      <c r="E1264" s="425">
        <f t="shared" si="623"/>
        <v>163.8562</v>
      </c>
      <c r="F1264" s="426">
        <v>0.3</v>
      </c>
      <c r="G1264" s="425">
        <f t="shared" si="624"/>
        <v>49.16</v>
      </c>
      <c r="H1264" s="425">
        <f t="shared" si="625"/>
        <v>11.84</v>
      </c>
      <c r="I1264" s="427">
        <f t="shared" si="626"/>
        <v>61</v>
      </c>
      <c r="J1264" s="756">
        <v>166</v>
      </c>
      <c r="K1264" s="425">
        <v>1.04</v>
      </c>
      <c r="L1264" s="425">
        <v>9.6386000000000003</v>
      </c>
      <c r="M1264" s="425">
        <f t="shared" si="627"/>
        <v>1600.0076000000001</v>
      </c>
      <c r="N1264" s="426">
        <v>1</v>
      </c>
      <c r="O1264" s="425">
        <f t="shared" si="620"/>
        <v>1600.01</v>
      </c>
      <c r="P1264" s="425">
        <f t="shared" si="621"/>
        <v>385.44</v>
      </c>
      <c r="Q1264" s="427">
        <f t="shared" si="622"/>
        <v>1985.45</v>
      </c>
    </row>
    <row r="1265" spans="1:17" s="428" customFormat="1" ht="22.15" customHeight="1" x14ac:dyDescent="0.25">
      <c r="A1265" s="424" t="s">
        <v>1331</v>
      </c>
      <c r="B1265" s="750"/>
      <c r="C1265" s="289"/>
      <c r="D1265" s="425"/>
      <c r="E1265" s="425"/>
      <c r="F1265" s="426"/>
      <c r="G1265" s="425"/>
      <c r="H1265" s="425"/>
      <c r="I1265" s="427"/>
      <c r="J1265" s="756">
        <v>24</v>
      </c>
      <c r="K1265" s="425">
        <v>0.15</v>
      </c>
      <c r="L1265" s="425">
        <v>9.6386000000000003</v>
      </c>
      <c r="M1265" s="425">
        <f t="shared" si="627"/>
        <v>231.32640000000001</v>
      </c>
      <c r="N1265" s="426">
        <v>1</v>
      </c>
      <c r="O1265" s="425">
        <f t="shared" si="620"/>
        <v>231.33</v>
      </c>
      <c r="P1265" s="425">
        <f t="shared" si="621"/>
        <v>55.73</v>
      </c>
      <c r="Q1265" s="427">
        <f t="shared" si="622"/>
        <v>287.06</v>
      </c>
    </row>
    <row r="1266" spans="1:17" s="428" customFormat="1" ht="22.15" customHeight="1" x14ac:dyDescent="0.25">
      <c r="A1266" s="424" t="s">
        <v>1331</v>
      </c>
      <c r="B1266" s="750">
        <v>24</v>
      </c>
      <c r="C1266" s="289">
        <v>0.15</v>
      </c>
      <c r="D1266" s="425">
        <v>9.6386000000000003</v>
      </c>
      <c r="E1266" s="425">
        <f t="shared" si="623"/>
        <v>231.32640000000001</v>
      </c>
      <c r="F1266" s="426">
        <v>0.3</v>
      </c>
      <c r="G1266" s="425">
        <f t="shared" si="624"/>
        <v>69.400000000000006</v>
      </c>
      <c r="H1266" s="425">
        <f t="shared" si="625"/>
        <v>16.72</v>
      </c>
      <c r="I1266" s="427">
        <f t="shared" si="626"/>
        <v>86.12</v>
      </c>
      <c r="J1266" s="756">
        <v>12</v>
      </c>
      <c r="K1266" s="425">
        <v>0.08</v>
      </c>
      <c r="L1266" s="425">
        <v>9.6386000000000003</v>
      </c>
      <c r="M1266" s="425">
        <f t="shared" si="627"/>
        <v>115.6632</v>
      </c>
      <c r="N1266" s="426">
        <v>1</v>
      </c>
      <c r="O1266" s="425">
        <f t="shared" si="620"/>
        <v>115.66</v>
      </c>
      <c r="P1266" s="425">
        <f t="shared" si="621"/>
        <v>27.86</v>
      </c>
      <c r="Q1266" s="427">
        <f t="shared" si="622"/>
        <v>143.51999999999998</v>
      </c>
    </row>
    <row r="1267" spans="1:17" s="428" customFormat="1" ht="22.15" customHeight="1" x14ac:dyDescent="0.25">
      <c r="A1267" s="424" t="s">
        <v>1136</v>
      </c>
      <c r="B1267" s="750"/>
      <c r="C1267" s="289"/>
      <c r="D1267" s="425"/>
      <c r="E1267" s="425"/>
      <c r="F1267" s="426"/>
      <c r="G1267" s="425"/>
      <c r="H1267" s="425"/>
      <c r="I1267" s="427"/>
      <c r="J1267" s="756">
        <v>72</v>
      </c>
      <c r="K1267" s="425">
        <v>0.45</v>
      </c>
      <c r="L1267" s="425">
        <v>9.6386000000000003</v>
      </c>
      <c r="M1267" s="425">
        <f t="shared" si="627"/>
        <v>693.97919999999999</v>
      </c>
      <c r="N1267" s="426">
        <v>1</v>
      </c>
      <c r="O1267" s="425">
        <f t="shared" si="620"/>
        <v>693.98</v>
      </c>
      <c r="P1267" s="425">
        <f t="shared" si="621"/>
        <v>167.18</v>
      </c>
      <c r="Q1267" s="427">
        <f t="shared" si="622"/>
        <v>861.16000000000008</v>
      </c>
    </row>
    <row r="1268" spans="1:17" s="428" customFormat="1" ht="22.15" customHeight="1" x14ac:dyDescent="0.25">
      <c r="A1268" s="424" t="s">
        <v>1331</v>
      </c>
      <c r="B1268" s="750">
        <v>24</v>
      </c>
      <c r="C1268" s="289">
        <v>0.15</v>
      </c>
      <c r="D1268" s="425">
        <v>9.6386000000000003</v>
      </c>
      <c r="E1268" s="425">
        <f t="shared" si="623"/>
        <v>231.32640000000001</v>
      </c>
      <c r="F1268" s="426">
        <v>0.3</v>
      </c>
      <c r="G1268" s="425">
        <f t="shared" si="624"/>
        <v>69.400000000000006</v>
      </c>
      <c r="H1268" s="425">
        <f t="shared" si="625"/>
        <v>16.72</v>
      </c>
      <c r="I1268" s="427">
        <f t="shared" si="626"/>
        <v>86.12</v>
      </c>
      <c r="J1268" s="756">
        <v>72</v>
      </c>
      <c r="K1268" s="425">
        <v>0.45</v>
      </c>
      <c r="L1268" s="425">
        <v>9.6386000000000003</v>
      </c>
      <c r="M1268" s="425">
        <f t="shared" si="627"/>
        <v>693.97919999999999</v>
      </c>
      <c r="N1268" s="426">
        <v>1</v>
      </c>
      <c r="O1268" s="425">
        <f t="shared" si="620"/>
        <v>693.98</v>
      </c>
      <c r="P1268" s="425">
        <f t="shared" si="621"/>
        <v>167.18</v>
      </c>
      <c r="Q1268" s="427">
        <f t="shared" si="622"/>
        <v>861.16000000000008</v>
      </c>
    </row>
    <row r="1269" spans="1:17" s="428" customFormat="1" ht="22.15" customHeight="1" x14ac:dyDescent="0.25">
      <c r="A1269" s="424" t="s">
        <v>1136</v>
      </c>
      <c r="B1269" s="750">
        <v>24</v>
      </c>
      <c r="C1269" s="289">
        <v>0.15</v>
      </c>
      <c r="D1269" s="425">
        <v>9.6386000000000003</v>
      </c>
      <c r="E1269" s="425">
        <f t="shared" si="623"/>
        <v>231.32640000000001</v>
      </c>
      <c r="F1269" s="426">
        <v>0.3</v>
      </c>
      <c r="G1269" s="425">
        <f t="shared" si="624"/>
        <v>69.400000000000006</v>
      </c>
      <c r="H1269" s="425">
        <f t="shared" si="625"/>
        <v>16.72</v>
      </c>
      <c r="I1269" s="427">
        <f t="shared" si="626"/>
        <v>86.12</v>
      </c>
      <c r="J1269" s="756">
        <v>72</v>
      </c>
      <c r="K1269" s="425">
        <v>0.45</v>
      </c>
      <c r="L1269" s="425">
        <v>9.6386000000000003</v>
      </c>
      <c r="M1269" s="425">
        <f t="shared" si="627"/>
        <v>693.97919999999999</v>
      </c>
      <c r="N1269" s="426">
        <v>1</v>
      </c>
      <c r="O1269" s="425">
        <f t="shared" si="620"/>
        <v>693.98</v>
      </c>
      <c r="P1269" s="425">
        <f t="shared" si="621"/>
        <v>167.18</v>
      </c>
      <c r="Q1269" s="427">
        <f t="shared" si="622"/>
        <v>861.16000000000008</v>
      </c>
    </row>
    <row r="1270" spans="1:17" s="428" customFormat="1" ht="22.15" customHeight="1" x14ac:dyDescent="0.25">
      <c r="A1270" s="424" t="s">
        <v>1331</v>
      </c>
      <c r="B1270" s="750"/>
      <c r="C1270" s="289"/>
      <c r="D1270" s="425"/>
      <c r="E1270" s="425"/>
      <c r="F1270" s="426"/>
      <c r="G1270" s="425"/>
      <c r="H1270" s="425"/>
      <c r="I1270" s="427"/>
      <c r="J1270" s="756">
        <v>24</v>
      </c>
      <c r="K1270" s="425">
        <v>0.15</v>
      </c>
      <c r="L1270" s="425">
        <v>9.6386000000000003</v>
      </c>
      <c r="M1270" s="425">
        <f t="shared" si="627"/>
        <v>231.32640000000001</v>
      </c>
      <c r="N1270" s="426">
        <v>1</v>
      </c>
      <c r="O1270" s="425">
        <f t="shared" si="620"/>
        <v>231.33</v>
      </c>
      <c r="P1270" s="425">
        <f t="shared" si="621"/>
        <v>55.73</v>
      </c>
      <c r="Q1270" s="427">
        <f t="shared" si="622"/>
        <v>287.06</v>
      </c>
    </row>
    <row r="1271" spans="1:17" s="428" customFormat="1" ht="22.15" customHeight="1" x14ac:dyDescent="0.25">
      <c r="A1271" s="424" t="s">
        <v>1331</v>
      </c>
      <c r="B1271" s="750"/>
      <c r="C1271" s="289"/>
      <c r="D1271" s="425"/>
      <c r="E1271" s="425"/>
      <c r="F1271" s="426"/>
      <c r="G1271" s="425"/>
      <c r="H1271" s="425"/>
      <c r="I1271" s="427"/>
      <c r="J1271" s="756">
        <v>24</v>
      </c>
      <c r="K1271" s="425">
        <v>0.15</v>
      </c>
      <c r="L1271" s="425">
        <v>9.6386000000000003</v>
      </c>
      <c r="M1271" s="425">
        <f t="shared" si="627"/>
        <v>231.32640000000001</v>
      </c>
      <c r="N1271" s="426">
        <v>1</v>
      </c>
      <c r="O1271" s="425">
        <f t="shared" si="620"/>
        <v>231.33</v>
      </c>
      <c r="P1271" s="425">
        <f t="shared" si="621"/>
        <v>55.73</v>
      </c>
      <c r="Q1271" s="427">
        <f t="shared" si="622"/>
        <v>287.06</v>
      </c>
    </row>
    <row r="1272" spans="1:17" s="428" customFormat="1" ht="22.15" customHeight="1" x14ac:dyDescent="0.25">
      <c r="A1272" s="424" t="s">
        <v>1330</v>
      </c>
      <c r="B1272" s="750">
        <v>40</v>
      </c>
      <c r="C1272" s="289">
        <v>0.25</v>
      </c>
      <c r="D1272" s="425">
        <v>9.6386000000000003</v>
      </c>
      <c r="E1272" s="425">
        <f t="shared" si="623"/>
        <v>385.54399999999998</v>
      </c>
      <c r="F1272" s="426">
        <v>0.3</v>
      </c>
      <c r="G1272" s="425">
        <f t="shared" si="624"/>
        <v>115.66</v>
      </c>
      <c r="H1272" s="425">
        <f t="shared" si="625"/>
        <v>27.86</v>
      </c>
      <c r="I1272" s="427">
        <f t="shared" si="626"/>
        <v>143.51999999999998</v>
      </c>
      <c r="J1272" s="756">
        <v>136</v>
      </c>
      <c r="K1272" s="425">
        <v>0.86</v>
      </c>
      <c r="L1272" s="425">
        <v>9.6386000000000003</v>
      </c>
      <c r="M1272" s="425">
        <f t="shared" si="627"/>
        <v>1310.8496</v>
      </c>
      <c r="N1272" s="426">
        <v>1</v>
      </c>
      <c r="O1272" s="425">
        <f t="shared" si="620"/>
        <v>1310.85</v>
      </c>
      <c r="P1272" s="425">
        <f t="shared" si="621"/>
        <v>315.77999999999997</v>
      </c>
      <c r="Q1272" s="427">
        <f t="shared" si="622"/>
        <v>1626.6299999999999</v>
      </c>
    </row>
    <row r="1273" spans="1:17" s="428" customFormat="1" ht="22.15" customHeight="1" x14ac:dyDescent="0.25">
      <c r="A1273" s="424" t="s">
        <v>1329</v>
      </c>
      <c r="B1273" s="750">
        <v>16</v>
      </c>
      <c r="C1273" s="289">
        <v>0.1</v>
      </c>
      <c r="D1273" s="425">
        <v>9.6386000000000003</v>
      </c>
      <c r="E1273" s="425">
        <f t="shared" si="623"/>
        <v>154.2176</v>
      </c>
      <c r="F1273" s="426">
        <v>0.3</v>
      </c>
      <c r="G1273" s="425">
        <f t="shared" si="624"/>
        <v>46.27</v>
      </c>
      <c r="H1273" s="425">
        <f t="shared" si="625"/>
        <v>11.15</v>
      </c>
      <c r="I1273" s="427">
        <f t="shared" si="626"/>
        <v>57.42</v>
      </c>
      <c r="J1273" s="756">
        <v>56</v>
      </c>
      <c r="K1273" s="425">
        <v>0.35</v>
      </c>
      <c r="L1273" s="425">
        <v>9.6386000000000003</v>
      </c>
      <c r="M1273" s="425">
        <f t="shared" si="627"/>
        <v>539.76160000000004</v>
      </c>
      <c r="N1273" s="426">
        <v>1</v>
      </c>
      <c r="O1273" s="425">
        <f t="shared" si="620"/>
        <v>539.76</v>
      </c>
      <c r="P1273" s="425">
        <f t="shared" si="621"/>
        <v>130.03</v>
      </c>
      <c r="Q1273" s="427">
        <f t="shared" si="622"/>
        <v>669.79</v>
      </c>
    </row>
    <row r="1274" spans="1:17" s="428" customFormat="1" ht="22.15" customHeight="1" x14ac:dyDescent="0.25">
      <c r="A1274" s="424" t="s">
        <v>713</v>
      </c>
      <c r="B1274" s="750">
        <v>9</v>
      </c>
      <c r="C1274" s="289">
        <v>0.06</v>
      </c>
      <c r="D1274" s="425">
        <v>9.6386000000000003</v>
      </c>
      <c r="E1274" s="425">
        <f t="shared" si="623"/>
        <v>86.747399999999999</v>
      </c>
      <c r="F1274" s="426">
        <v>0.3</v>
      </c>
      <c r="G1274" s="425">
        <f t="shared" si="624"/>
        <v>26.02</v>
      </c>
      <c r="H1274" s="425">
        <f t="shared" si="625"/>
        <v>6.27</v>
      </c>
      <c r="I1274" s="427">
        <f t="shared" si="626"/>
        <v>32.29</v>
      </c>
      <c r="J1274" s="756">
        <v>12</v>
      </c>
      <c r="K1274" s="425">
        <v>0.08</v>
      </c>
      <c r="L1274" s="425">
        <v>9.6386000000000003</v>
      </c>
      <c r="M1274" s="425">
        <f t="shared" si="627"/>
        <v>115.6632</v>
      </c>
      <c r="N1274" s="426">
        <v>1</v>
      </c>
      <c r="O1274" s="425">
        <f t="shared" si="620"/>
        <v>115.66</v>
      </c>
      <c r="P1274" s="425">
        <f t="shared" si="621"/>
        <v>27.86</v>
      </c>
      <c r="Q1274" s="427">
        <f t="shared" si="622"/>
        <v>143.51999999999998</v>
      </c>
    </row>
    <row r="1275" spans="1:17" s="428" customFormat="1" ht="22.15" customHeight="1" x14ac:dyDescent="0.25">
      <c r="A1275" s="424" t="s">
        <v>713</v>
      </c>
      <c r="B1275" s="750"/>
      <c r="C1275" s="289"/>
      <c r="D1275" s="425"/>
      <c r="E1275" s="425"/>
      <c r="F1275" s="426"/>
      <c r="G1275" s="425"/>
      <c r="H1275" s="425"/>
      <c r="I1275" s="427"/>
      <c r="J1275" s="756">
        <v>13</v>
      </c>
      <c r="K1275" s="425">
        <v>0.08</v>
      </c>
      <c r="L1275" s="425">
        <v>9.6386000000000003</v>
      </c>
      <c r="M1275" s="425">
        <f t="shared" si="627"/>
        <v>125.3018</v>
      </c>
      <c r="N1275" s="426">
        <v>1</v>
      </c>
      <c r="O1275" s="425">
        <f t="shared" si="620"/>
        <v>125.3</v>
      </c>
      <c r="P1275" s="425">
        <f t="shared" si="621"/>
        <v>30.18</v>
      </c>
      <c r="Q1275" s="427">
        <f t="shared" si="622"/>
        <v>155.47999999999999</v>
      </c>
    </row>
    <row r="1276" spans="1:17" s="428" customFormat="1" ht="22.15" customHeight="1" x14ac:dyDescent="0.25">
      <c r="A1276" s="424" t="s">
        <v>1331</v>
      </c>
      <c r="B1276" s="750">
        <v>53</v>
      </c>
      <c r="C1276" s="289">
        <v>0.33</v>
      </c>
      <c r="D1276" s="425">
        <v>9.6386000000000003</v>
      </c>
      <c r="E1276" s="425">
        <f t="shared" si="623"/>
        <v>510.8458</v>
      </c>
      <c r="F1276" s="426">
        <v>0.3</v>
      </c>
      <c r="G1276" s="425">
        <f t="shared" si="624"/>
        <v>153.25</v>
      </c>
      <c r="H1276" s="425">
        <f t="shared" si="625"/>
        <v>36.92</v>
      </c>
      <c r="I1276" s="427">
        <f t="shared" si="626"/>
        <v>190.17000000000002</v>
      </c>
      <c r="J1276" s="756">
        <v>63</v>
      </c>
      <c r="K1276" s="425">
        <v>0.4</v>
      </c>
      <c r="L1276" s="425">
        <v>9.6386000000000003</v>
      </c>
      <c r="M1276" s="425">
        <f t="shared" si="627"/>
        <v>607.23180000000002</v>
      </c>
      <c r="N1276" s="426">
        <v>1</v>
      </c>
      <c r="O1276" s="425">
        <f t="shared" si="620"/>
        <v>607.23</v>
      </c>
      <c r="P1276" s="425">
        <f t="shared" si="621"/>
        <v>146.28</v>
      </c>
      <c r="Q1276" s="427">
        <f t="shared" si="622"/>
        <v>753.51</v>
      </c>
    </row>
    <row r="1277" spans="1:17" s="428" customFormat="1" ht="22.15" customHeight="1" x14ac:dyDescent="0.25">
      <c r="A1277" s="424" t="s">
        <v>713</v>
      </c>
      <c r="B1277" s="750"/>
      <c r="C1277" s="289"/>
      <c r="D1277" s="425"/>
      <c r="E1277" s="425"/>
      <c r="F1277" s="426"/>
      <c r="G1277" s="425"/>
      <c r="H1277" s="425"/>
      <c r="I1277" s="427"/>
      <c r="J1277" s="756">
        <v>8</v>
      </c>
      <c r="K1277" s="425">
        <v>0.05</v>
      </c>
      <c r="L1277" s="425">
        <v>9.6386000000000003</v>
      </c>
      <c r="M1277" s="425">
        <f t="shared" si="627"/>
        <v>77.108800000000002</v>
      </c>
      <c r="N1277" s="426">
        <v>1</v>
      </c>
      <c r="O1277" s="425">
        <f t="shared" si="620"/>
        <v>77.11</v>
      </c>
      <c r="P1277" s="425">
        <f t="shared" si="621"/>
        <v>18.579999999999998</v>
      </c>
      <c r="Q1277" s="427">
        <f t="shared" si="622"/>
        <v>95.69</v>
      </c>
    </row>
    <row r="1278" spans="1:17" s="428" customFormat="1" ht="22.15" customHeight="1" x14ac:dyDescent="0.25">
      <c r="A1278" s="424" t="s">
        <v>1331</v>
      </c>
      <c r="B1278" s="750">
        <v>16</v>
      </c>
      <c r="C1278" s="289">
        <v>0.1</v>
      </c>
      <c r="D1278" s="425">
        <v>9.6386000000000003</v>
      </c>
      <c r="E1278" s="425">
        <f t="shared" si="623"/>
        <v>154.2176</v>
      </c>
      <c r="F1278" s="426">
        <v>0.3</v>
      </c>
      <c r="G1278" s="425">
        <f t="shared" ref="G1278:G1341" si="628">ROUND(E1278*F1278,2)</f>
        <v>46.27</v>
      </c>
      <c r="H1278" s="425">
        <f t="shared" ref="H1278:H1313" si="629">ROUND(G1278*0.2409,2)</f>
        <v>11.15</v>
      </c>
      <c r="I1278" s="427">
        <f t="shared" ref="I1278:I1313" si="630">G1278+H1278</f>
        <v>57.42</v>
      </c>
      <c r="J1278" s="756">
        <v>16</v>
      </c>
      <c r="K1278" s="425">
        <v>0.1</v>
      </c>
      <c r="L1278" s="425">
        <v>9.6386000000000003</v>
      </c>
      <c r="M1278" s="425">
        <f t="shared" si="627"/>
        <v>154.2176</v>
      </c>
      <c r="N1278" s="426">
        <v>1</v>
      </c>
      <c r="O1278" s="425">
        <f t="shared" ref="O1278:O1313" si="631">ROUND(M1278*N1278,2)</f>
        <v>154.22</v>
      </c>
      <c r="P1278" s="425">
        <f t="shared" ref="P1278:P1313" si="632">ROUND(O1278*0.2409,2)</f>
        <v>37.15</v>
      </c>
      <c r="Q1278" s="427">
        <f t="shared" ref="Q1278:Q1313" si="633">O1278+P1278</f>
        <v>191.37</v>
      </c>
    </row>
    <row r="1279" spans="1:17" s="428" customFormat="1" ht="22.15" customHeight="1" x14ac:dyDescent="0.25">
      <c r="A1279" s="424" t="s">
        <v>1331</v>
      </c>
      <c r="B1279" s="750">
        <v>8</v>
      </c>
      <c r="C1279" s="289">
        <v>0.05</v>
      </c>
      <c r="D1279" s="425">
        <v>9.6386000000000003</v>
      </c>
      <c r="E1279" s="425">
        <f t="shared" ref="E1279:E1313" si="634">B1279*D1279</f>
        <v>77.108800000000002</v>
      </c>
      <c r="F1279" s="426">
        <v>0.3</v>
      </c>
      <c r="G1279" s="425">
        <f t="shared" si="628"/>
        <v>23.13</v>
      </c>
      <c r="H1279" s="425">
        <f t="shared" si="629"/>
        <v>5.57</v>
      </c>
      <c r="I1279" s="427">
        <f t="shared" si="630"/>
        <v>28.7</v>
      </c>
      <c r="J1279" s="756">
        <v>84</v>
      </c>
      <c r="K1279" s="425">
        <v>0.53</v>
      </c>
      <c r="L1279" s="425">
        <v>9.6386000000000003</v>
      </c>
      <c r="M1279" s="425">
        <f t="shared" ref="M1279:M1313" si="635">J1279*L1279</f>
        <v>809.64240000000007</v>
      </c>
      <c r="N1279" s="426">
        <v>1</v>
      </c>
      <c r="O1279" s="425">
        <f t="shared" si="631"/>
        <v>809.64</v>
      </c>
      <c r="P1279" s="425">
        <f t="shared" si="632"/>
        <v>195.04</v>
      </c>
      <c r="Q1279" s="427">
        <f t="shared" si="633"/>
        <v>1004.68</v>
      </c>
    </row>
    <row r="1280" spans="1:17" s="428" customFormat="1" ht="22.15" customHeight="1" x14ac:dyDescent="0.25">
      <c r="A1280" s="424" t="s">
        <v>1331</v>
      </c>
      <c r="B1280" s="750"/>
      <c r="C1280" s="289"/>
      <c r="D1280" s="425"/>
      <c r="E1280" s="425"/>
      <c r="F1280" s="426"/>
      <c r="G1280" s="425"/>
      <c r="H1280" s="425"/>
      <c r="I1280" s="427"/>
      <c r="J1280" s="756">
        <v>16</v>
      </c>
      <c r="K1280" s="425">
        <v>0.1</v>
      </c>
      <c r="L1280" s="425">
        <v>9.6386000000000003</v>
      </c>
      <c r="M1280" s="425">
        <f t="shared" si="635"/>
        <v>154.2176</v>
      </c>
      <c r="N1280" s="426">
        <v>1</v>
      </c>
      <c r="O1280" s="425">
        <f t="shared" si="631"/>
        <v>154.22</v>
      </c>
      <c r="P1280" s="425">
        <f t="shared" si="632"/>
        <v>37.15</v>
      </c>
      <c r="Q1280" s="427">
        <f t="shared" si="633"/>
        <v>191.37</v>
      </c>
    </row>
    <row r="1281" spans="1:17" s="428" customFormat="1" ht="22.15" customHeight="1" x14ac:dyDescent="0.25">
      <c r="A1281" s="424" t="s">
        <v>1329</v>
      </c>
      <c r="B1281" s="750">
        <v>24</v>
      </c>
      <c r="C1281" s="289">
        <v>0.15</v>
      </c>
      <c r="D1281" s="425">
        <v>9.6386000000000003</v>
      </c>
      <c r="E1281" s="425">
        <f t="shared" si="634"/>
        <v>231.32640000000001</v>
      </c>
      <c r="F1281" s="426">
        <v>0.3</v>
      </c>
      <c r="G1281" s="425">
        <f t="shared" si="628"/>
        <v>69.400000000000006</v>
      </c>
      <c r="H1281" s="425">
        <f t="shared" si="629"/>
        <v>16.72</v>
      </c>
      <c r="I1281" s="427">
        <f t="shared" si="630"/>
        <v>86.12</v>
      </c>
      <c r="J1281" s="756">
        <v>24</v>
      </c>
      <c r="K1281" s="425">
        <v>0.15</v>
      </c>
      <c r="L1281" s="425">
        <v>9.6386000000000003</v>
      </c>
      <c r="M1281" s="425">
        <f t="shared" si="635"/>
        <v>231.32640000000001</v>
      </c>
      <c r="N1281" s="426">
        <v>1</v>
      </c>
      <c r="O1281" s="425">
        <f t="shared" si="631"/>
        <v>231.33</v>
      </c>
      <c r="P1281" s="425">
        <f t="shared" si="632"/>
        <v>55.73</v>
      </c>
      <c r="Q1281" s="427">
        <f t="shared" si="633"/>
        <v>287.06</v>
      </c>
    </row>
    <row r="1282" spans="1:17" s="428" customFormat="1" ht="22.15" customHeight="1" x14ac:dyDescent="0.25">
      <c r="A1282" s="424" t="s">
        <v>1330</v>
      </c>
      <c r="B1282" s="750">
        <v>56</v>
      </c>
      <c r="C1282" s="289">
        <v>0.35</v>
      </c>
      <c r="D1282" s="425">
        <v>9.6386000000000003</v>
      </c>
      <c r="E1282" s="425">
        <f t="shared" si="634"/>
        <v>539.76160000000004</v>
      </c>
      <c r="F1282" s="426">
        <v>0.3</v>
      </c>
      <c r="G1282" s="425">
        <f t="shared" si="628"/>
        <v>161.93</v>
      </c>
      <c r="H1282" s="425">
        <f t="shared" si="629"/>
        <v>39.01</v>
      </c>
      <c r="I1282" s="427">
        <f t="shared" si="630"/>
        <v>200.94</v>
      </c>
      <c r="J1282" s="756">
        <v>88</v>
      </c>
      <c r="K1282" s="425">
        <v>0.55000000000000004</v>
      </c>
      <c r="L1282" s="425">
        <v>9.6386000000000003</v>
      </c>
      <c r="M1282" s="425">
        <f t="shared" si="635"/>
        <v>848.19680000000005</v>
      </c>
      <c r="N1282" s="426">
        <v>1</v>
      </c>
      <c r="O1282" s="425">
        <f t="shared" si="631"/>
        <v>848.2</v>
      </c>
      <c r="P1282" s="425">
        <f t="shared" si="632"/>
        <v>204.33</v>
      </c>
      <c r="Q1282" s="427">
        <f t="shared" si="633"/>
        <v>1052.53</v>
      </c>
    </row>
    <row r="1283" spans="1:17" s="428" customFormat="1" ht="22.15" customHeight="1" x14ac:dyDescent="0.25">
      <c r="A1283" s="424" t="s">
        <v>1136</v>
      </c>
      <c r="B1283" s="750">
        <v>48</v>
      </c>
      <c r="C1283" s="289">
        <v>0.3</v>
      </c>
      <c r="D1283" s="425">
        <v>9.6386000000000003</v>
      </c>
      <c r="E1283" s="425">
        <f t="shared" si="634"/>
        <v>462.65280000000001</v>
      </c>
      <c r="F1283" s="426">
        <v>0.3</v>
      </c>
      <c r="G1283" s="425">
        <f t="shared" si="628"/>
        <v>138.80000000000001</v>
      </c>
      <c r="H1283" s="425">
        <f t="shared" si="629"/>
        <v>33.44</v>
      </c>
      <c r="I1283" s="427">
        <f t="shared" si="630"/>
        <v>172.24</v>
      </c>
      <c r="J1283" s="756">
        <v>120</v>
      </c>
      <c r="K1283" s="425">
        <v>0.75</v>
      </c>
      <c r="L1283" s="425">
        <v>9.6386000000000003</v>
      </c>
      <c r="M1283" s="425">
        <f t="shared" si="635"/>
        <v>1156.6320000000001</v>
      </c>
      <c r="N1283" s="426">
        <v>1</v>
      </c>
      <c r="O1283" s="425">
        <f t="shared" si="631"/>
        <v>1156.6300000000001</v>
      </c>
      <c r="P1283" s="425">
        <f t="shared" si="632"/>
        <v>278.63</v>
      </c>
      <c r="Q1283" s="427">
        <f t="shared" si="633"/>
        <v>1435.2600000000002</v>
      </c>
    </row>
    <row r="1284" spans="1:17" s="428" customFormat="1" ht="22.15" customHeight="1" x14ac:dyDescent="0.25">
      <c r="A1284" s="424" t="s">
        <v>1136</v>
      </c>
      <c r="B1284" s="750">
        <v>32</v>
      </c>
      <c r="C1284" s="289">
        <v>0.2</v>
      </c>
      <c r="D1284" s="425">
        <v>9.6386000000000003</v>
      </c>
      <c r="E1284" s="425">
        <f t="shared" si="634"/>
        <v>308.43520000000001</v>
      </c>
      <c r="F1284" s="426">
        <v>0.3</v>
      </c>
      <c r="G1284" s="425">
        <f t="shared" si="628"/>
        <v>92.53</v>
      </c>
      <c r="H1284" s="425">
        <f t="shared" si="629"/>
        <v>22.29</v>
      </c>
      <c r="I1284" s="427">
        <f t="shared" si="630"/>
        <v>114.82</v>
      </c>
      <c r="J1284" s="756">
        <v>48</v>
      </c>
      <c r="K1284" s="425">
        <v>0.3</v>
      </c>
      <c r="L1284" s="425">
        <v>9.6386000000000003</v>
      </c>
      <c r="M1284" s="425">
        <f t="shared" si="635"/>
        <v>462.65280000000001</v>
      </c>
      <c r="N1284" s="426">
        <v>1</v>
      </c>
      <c r="O1284" s="425">
        <f t="shared" si="631"/>
        <v>462.65</v>
      </c>
      <c r="P1284" s="425">
        <f t="shared" si="632"/>
        <v>111.45</v>
      </c>
      <c r="Q1284" s="427">
        <f t="shared" si="633"/>
        <v>574.1</v>
      </c>
    </row>
    <row r="1285" spans="1:17" s="428" customFormat="1" ht="22.15" customHeight="1" x14ac:dyDescent="0.25">
      <c r="A1285" s="424" t="s">
        <v>1331</v>
      </c>
      <c r="B1285" s="750">
        <v>25</v>
      </c>
      <c r="C1285" s="289">
        <v>0.16</v>
      </c>
      <c r="D1285" s="425">
        <v>9.6386000000000003</v>
      </c>
      <c r="E1285" s="425">
        <f t="shared" si="634"/>
        <v>240.965</v>
      </c>
      <c r="F1285" s="426">
        <v>0.3</v>
      </c>
      <c r="G1285" s="425">
        <f t="shared" si="628"/>
        <v>72.290000000000006</v>
      </c>
      <c r="H1285" s="425">
        <f t="shared" si="629"/>
        <v>17.41</v>
      </c>
      <c r="I1285" s="427">
        <f t="shared" si="630"/>
        <v>89.7</v>
      </c>
      <c r="J1285" s="756">
        <v>73</v>
      </c>
      <c r="K1285" s="425">
        <v>0.46</v>
      </c>
      <c r="L1285" s="425">
        <v>9.6386000000000003</v>
      </c>
      <c r="M1285" s="425">
        <f t="shared" si="635"/>
        <v>703.61779999999999</v>
      </c>
      <c r="N1285" s="426">
        <v>1</v>
      </c>
      <c r="O1285" s="425">
        <f t="shared" si="631"/>
        <v>703.62</v>
      </c>
      <c r="P1285" s="425">
        <f t="shared" si="632"/>
        <v>169.5</v>
      </c>
      <c r="Q1285" s="427">
        <f t="shared" si="633"/>
        <v>873.12</v>
      </c>
    </row>
    <row r="1286" spans="1:17" s="428" customFormat="1" ht="22.15" customHeight="1" x14ac:dyDescent="0.25">
      <c r="A1286" s="424" t="s">
        <v>713</v>
      </c>
      <c r="B1286" s="750">
        <v>10</v>
      </c>
      <c r="C1286" s="289">
        <v>0.06</v>
      </c>
      <c r="D1286" s="425">
        <v>9.6386000000000003</v>
      </c>
      <c r="E1286" s="425">
        <f t="shared" si="634"/>
        <v>96.385999999999996</v>
      </c>
      <c r="F1286" s="426">
        <v>0.3</v>
      </c>
      <c r="G1286" s="425">
        <f t="shared" si="628"/>
        <v>28.92</v>
      </c>
      <c r="H1286" s="425">
        <f t="shared" si="629"/>
        <v>6.97</v>
      </c>
      <c r="I1286" s="427">
        <f t="shared" si="630"/>
        <v>35.89</v>
      </c>
      <c r="J1286" s="756">
        <v>46</v>
      </c>
      <c r="K1286" s="425">
        <v>0.28999999999999998</v>
      </c>
      <c r="L1286" s="425">
        <v>9.6386000000000003</v>
      </c>
      <c r="M1286" s="425">
        <f t="shared" si="635"/>
        <v>443.37560000000002</v>
      </c>
      <c r="N1286" s="426">
        <v>1</v>
      </c>
      <c r="O1286" s="425">
        <f t="shared" si="631"/>
        <v>443.38</v>
      </c>
      <c r="P1286" s="425">
        <f t="shared" si="632"/>
        <v>106.81</v>
      </c>
      <c r="Q1286" s="427">
        <f t="shared" si="633"/>
        <v>550.19000000000005</v>
      </c>
    </row>
    <row r="1287" spans="1:17" s="428" customFormat="1" ht="22.15" customHeight="1" x14ac:dyDescent="0.25">
      <c r="A1287" s="424" t="s">
        <v>1331</v>
      </c>
      <c r="B1287" s="750">
        <v>8</v>
      </c>
      <c r="C1287" s="289">
        <v>0.05</v>
      </c>
      <c r="D1287" s="425">
        <v>9.6386000000000003</v>
      </c>
      <c r="E1287" s="425">
        <f t="shared" si="634"/>
        <v>77.108800000000002</v>
      </c>
      <c r="F1287" s="426">
        <v>0.3</v>
      </c>
      <c r="G1287" s="425">
        <f t="shared" si="628"/>
        <v>23.13</v>
      </c>
      <c r="H1287" s="425">
        <f t="shared" si="629"/>
        <v>5.57</v>
      </c>
      <c r="I1287" s="427">
        <f t="shared" si="630"/>
        <v>28.7</v>
      </c>
      <c r="J1287" s="756">
        <v>57</v>
      </c>
      <c r="K1287" s="425">
        <v>0.36</v>
      </c>
      <c r="L1287" s="425">
        <v>9.6386000000000003</v>
      </c>
      <c r="M1287" s="425">
        <f t="shared" si="635"/>
        <v>549.40020000000004</v>
      </c>
      <c r="N1287" s="426">
        <v>1</v>
      </c>
      <c r="O1287" s="425">
        <f t="shared" si="631"/>
        <v>549.4</v>
      </c>
      <c r="P1287" s="425">
        <f t="shared" si="632"/>
        <v>132.35</v>
      </c>
      <c r="Q1287" s="427">
        <f t="shared" si="633"/>
        <v>681.75</v>
      </c>
    </row>
    <row r="1288" spans="1:17" s="428" customFormat="1" ht="22.15" customHeight="1" x14ac:dyDescent="0.25">
      <c r="A1288" s="424" t="s">
        <v>1331</v>
      </c>
      <c r="B1288" s="750">
        <v>8</v>
      </c>
      <c r="C1288" s="289">
        <v>0.05</v>
      </c>
      <c r="D1288" s="425">
        <v>9.6386000000000003</v>
      </c>
      <c r="E1288" s="425">
        <f t="shared" si="634"/>
        <v>77.108800000000002</v>
      </c>
      <c r="F1288" s="426">
        <v>0.3</v>
      </c>
      <c r="G1288" s="425">
        <f t="shared" si="628"/>
        <v>23.13</v>
      </c>
      <c r="H1288" s="425">
        <f t="shared" si="629"/>
        <v>5.57</v>
      </c>
      <c r="I1288" s="427">
        <f t="shared" si="630"/>
        <v>28.7</v>
      </c>
      <c r="J1288" s="756">
        <v>73</v>
      </c>
      <c r="K1288" s="425">
        <v>0.46</v>
      </c>
      <c r="L1288" s="425">
        <v>9.6386000000000003</v>
      </c>
      <c r="M1288" s="425">
        <f t="shared" si="635"/>
        <v>703.61779999999999</v>
      </c>
      <c r="N1288" s="426">
        <v>1</v>
      </c>
      <c r="O1288" s="425">
        <f t="shared" si="631"/>
        <v>703.62</v>
      </c>
      <c r="P1288" s="425">
        <f t="shared" si="632"/>
        <v>169.5</v>
      </c>
      <c r="Q1288" s="427">
        <f t="shared" si="633"/>
        <v>873.12</v>
      </c>
    </row>
    <row r="1289" spans="1:17" s="428" customFormat="1" ht="22.15" customHeight="1" x14ac:dyDescent="0.25">
      <c r="A1289" s="424" t="s">
        <v>713</v>
      </c>
      <c r="B1289" s="750"/>
      <c r="C1289" s="289"/>
      <c r="D1289" s="425"/>
      <c r="E1289" s="425"/>
      <c r="F1289" s="426"/>
      <c r="G1289" s="425"/>
      <c r="H1289" s="425"/>
      <c r="I1289" s="427"/>
      <c r="J1289" s="756">
        <v>17</v>
      </c>
      <c r="K1289" s="425">
        <v>0.11</v>
      </c>
      <c r="L1289" s="425">
        <v>9.6386000000000003</v>
      </c>
      <c r="M1289" s="425">
        <f t="shared" si="635"/>
        <v>163.8562</v>
      </c>
      <c r="N1289" s="426">
        <v>1</v>
      </c>
      <c r="O1289" s="425">
        <f t="shared" si="631"/>
        <v>163.86</v>
      </c>
      <c r="P1289" s="425">
        <f t="shared" si="632"/>
        <v>39.47</v>
      </c>
      <c r="Q1289" s="427">
        <f t="shared" si="633"/>
        <v>203.33</v>
      </c>
    </row>
    <row r="1290" spans="1:17" s="428" customFormat="1" ht="22.15" customHeight="1" x14ac:dyDescent="0.25">
      <c r="A1290" s="424" t="s">
        <v>1331</v>
      </c>
      <c r="B1290" s="750"/>
      <c r="C1290" s="289"/>
      <c r="D1290" s="425"/>
      <c r="E1290" s="425"/>
      <c r="F1290" s="426"/>
      <c r="G1290" s="425"/>
      <c r="H1290" s="425"/>
      <c r="I1290" s="427"/>
      <c r="J1290" s="756">
        <v>88</v>
      </c>
      <c r="K1290" s="425">
        <v>0.55000000000000004</v>
      </c>
      <c r="L1290" s="425">
        <v>9.6836000000000002</v>
      </c>
      <c r="M1290" s="425">
        <f t="shared" si="635"/>
        <v>852.15679999999998</v>
      </c>
      <c r="N1290" s="426">
        <v>1</v>
      </c>
      <c r="O1290" s="425">
        <f t="shared" si="631"/>
        <v>852.16</v>
      </c>
      <c r="P1290" s="425">
        <f t="shared" si="632"/>
        <v>205.29</v>
      </c>
      <c r="Q1290" s="427">
        <f t="shared" si="633"/>
        <v>1057.45</v>
      </c>
    </row>
    <row r="1291" spans="1:17" s="428" customFormat="1" ht="22.15" customHeight="1" x14ac:dyDescent="0.25">
      <c r="A1291" s="424" t="s">
        <v>1109</v>
      </c>
      <c r="B1291" s="750"/>
      <c r="C1291" s="289"/>
      <c r="D1291" s="425"/>
      <c r="E1291" s="425"/>
      <c r="F1291" s="426"/>
      <c r="G1291" s="425"/>
      <c r="H1291" s="425"/>
      <c r="I1291" s="427"/>
      <c r="J1291" s="756">
        <v>24</v>
      </c>
      <c r="K1291" s="425">
        <v>0.15</v>
      </c>
      <c r="L1291" s="425">
        <v>9.8363999999999994</v>
      </c>
      <c r="M1291" s="425">
        <f t="shared" si="635"/>
        <v>236.0736</v>
      </c>
      <c r="N1291" s="426">
        <v>1</v>
      </c>
      <c r="O1291" s="425">
        <f t="shared" si="631"/>
        <v>236.07</v>
      </c>
      <c r="P1291" s="425">
        <f t="shared" si="632"/>
        <v>56.87</v>
      </c>
      <c r="Q1291" s="427">
        <f t="shared" si="633"/>
        <v>292.94</v>
      </c>
    </row>
    <row r="1292" spans="1:17" s="428" customFormat="1" ht="22.15" customHeight="1" x14ac:dyDescent="0.25">
      <c r="A1292" s="424" t="s">
        <v>1109</v>
      </c>
      <c r="B1292" s="750">
        <v>16</v>
      </c>
      <c r="C1292" s="289">
        <v>0.1</v>
      </c>
      <c r="D1292" s="425">
        <v>9.8363999999999994</v>
      </c>
      <c r="E1292" s="425">
        <f t="shared" si="634"/>
        <v>157.38239999999999</v>
      </c>
      <c r="F1292" s="426">
        <v>0.3</v>
      </c>
      <c r="G1292" s="425">
        <f t="shared" si="628"/>
        <v>47.21</v>
      </c>
      <c r="H1292" s="425">
        <f t="shared" si="629"/>
        <v>11.37</v>
      </c>
      <c r="I1292" s="427">
        <f t="shared" si="630"/>
        <v>58.58</v>
      </c>
      <c r="J1292" s="756">
        <v>56</v>
      </c>
      <c r="K1292" s="425">
        <v>0.35</v>
      </c>
      <c r="L1292" s="425">
        <v>9.8363999999999994</v>
      </c>
      <c r="M1292" s="425">
        <f t="shared" si="635"/>
        <v>550.83839999999998</v>
      </c>
      <c r="N1292" s="426">
        <v>1</v>
      </c>
      <c r="O1292" s="425">
        <f t="shared" si="631"/>
        <v>550.84</v>
      </c>
      <c r="P1292" s="425">
        <f t="shared" si="632"/>
        <v>132.69999999999999</v>
      </c>
      <c r="Q1292" s="427">
        <f t="shared" si="633"/>
        <v>683.54</v>
      </c>
    </row>
    <row r="1293" spans="1:17" s="428" customFormat="1" ht="22.15" customHeight="1" x14ac:dyDescent="0.25">
      <c r="A1293" s="424" t="s">
        <v>1109</v>
      </c>
      <c r="B1293" s="750">
        <v>24</v>
      </c>
      <c r="C1293" s="289">
        <v>0.15</v>
      </c>
      <c r="D1293" s="425">
        <v>9.9862000000000002</v>
      </c>
      <c r="E1293" s="425">
        <f t="shared" si="634"/>
        <v>239.6688</v>
      </c>
      <c r="F1293" s="426">
        <v>0.3</v>
      </c>
      <c r="G1293" s="425">
        <f t="shared" si="628"/>
        <v>71.900000000000006</v>
      </c>
      <c r="H1293" s="425">
        <f t="shared" si="629"/>
        <v>17.32</v>
      </c>
      <c r="I1293" s="427">
        <f t="shared" si="630"/>
        <v>89.22</v>
      </c>
      <c r="J1293" s="756">
        <v>32</v>
      </c>
      <c r="K1293" s="425">
        <v>0.2</v>
      </c>
      <c r="L1293" s="425">
        <v>9.9862000000000002</v>
      </c>
      <c r="M1293" s="425">
        <f t="shared" si="635"/>
        <v>319.55840000000001</v>
      </c>
      <c r="N1293" s="426">
        <v>1</v>
      </c>
      <c r="O1293" s="425">
        <f t="shared" si="631"/>
        <v>319.56</v>
      </c>
      <c r="P1293" s="425">
        <f t="shared" si="632"/>
        <v>76.98</v>
      </c>
      <c r="Q1293" s="427">
        <f t="shared" si="633"/>
        <v>396.54</v>
      </c>
    </row>
    <row r="1294" spans="1:17" s="428" customFormat="1" ht="22.15" customHeight="1" x14ac:dyDescent="0.25">
      <c r="A1294" s="424" t="s">
        <v>1109</v>
      </c>
      <c r="B1294" s="750">
        <v>24</v>
      </c>
      <c r="C1294" s="289">
        <v>0.15</v>
      </c>
      <c r="D1294" s="425">
        <v>9.9862000000000002</v>
      </c>
      <c r="E1294" s="425">
        <f t="shared" si="634"/>
        <v>239.6688</v>
      </c>
      <c r="F1294" s="426">
        <v>0.3</v>
      </c>
      <c r="G1294" s="425">
        <f t="shared" si="628"/>
        <v>71.900000000000006</v>
      </c>
      <c r="H1294" s="425">
        <f t="shared" si="629"/>
        <v>17.32</v>
      </c>
      <c r="I1294" s="427">
        <f t="shared" si="630"/>
        <v>89.22</v>
      </c>
      <c r="J1294" s="756">
        <v>24</v>
      </c>
      <c r="K1294" s="425">
        <v>0.15</v>
      </c>
      <c r="L1294" s="425">
        <v>9.9862000000000002</v>
      </c>
      <c r="M1294" s="425">
        <f t="shared" si="635"/>
        <v>239.6688</v>
      </c>
      <c r="N1294" s="426">
        <v>1</v>
      </c>
      <c r="O1294" s="425">
        <f t="shared" si="631"/>
        <v>239.67</v>
      </c>
      <c r="P1294" s="425">
        <f t="shared" si="632"/>
        <v>57.74</v>
      </c>
      <c r="Q1294" s="427">
        <f t="shared" si="633"/>
        <v>297.40999999999997</v>
      </c>
    </row>
    <row r="1295" spans="1:17" s="428" customFormat="1" ht="22.15" customHeight="1" x14ac:dyDescent="0.25">
      <c r="A1295" s="424" t="s">
        <v>1109</v>
      </c>
      <c r="B1295" s="750">
        <v>36</v>
      </c>
      <c r="C1295" s="289">
        <v>0.23</v>
      </c>
      <c r="D1295" s="425">
        <v>9.9862000000000002</v>
      </c>
      <c r="E1295" s="425">
        <f t="shared" si="634"/>
        <v>359.50319999999999</v>
      </c>
      <c r="F1295" s="426">
        <v>0.3</v>
      </c>
      <c r="G1295" s="425">
        <f t="shared" si="628"/>
        <v>107.85</v>
      </c>
      <c r="H1295" s="425">
        <f t="shared" si="629"/>
        <v>25.98</v>
      </c>
      <c r="I1295" s="427">
        <f t="shared" si="630"/>
        <v>133.82999999999998</v>
      </c>
      <c r="J1295" s="756">
        <v>36</v>
      </c>
      <c r="K1295" s="425">
        <v>0.23</v>
      </c>
      <c r="L1295" s="425">
        <v>9.9862000000000002</v>
      </c>
      <c r="M1295" s="425">
        <f t="shared" si="635"/>
        <v>359.50319999999999</v>
      </c>
      <c r="N1295" s="426">
        <v>1</v>
      </c>
      <c r="O1295" s="425">
        <f t="shared" si="631"/>
        <v>359.5</v>
      </c>
      <c r="P1295" s="425">
        <f t="shared" si="632"/>
        <v>86.6</v>
      </c>
      <c r="Q1295" s="427">
        <f t="shared" si="633"/>
        <v>446.1</v>
      </c>
    </row>
    <row r="1296" spans="1:17" s="428" customFormat="1" ht="22.15" customHeight="1" x14ac:dyDescent="0.25">
      <c r="A1296" s="424" t="s">
        <v>1332</v>
      </c>
      <c r="B1296" s="750">
        <v>24</v>
      </c>
      <c r="C1296" s="289">
        <v>0.15</v>
      </c>
      <c r="D1296" s="425">
        <v>13.6546</v>
      </c>
      <c r="E1296" s="425">
        <f t="shared" si="634"/>
        <v>327.71039999999999</v>
      </c>
      <c r="F1296" s="426">
        <v>0.3</v>
      </c>
      <c r="G1296" s="425">
        <f t="shared" si="628"/>
        <v>98.31</v>
      </c>
      <c r="H1296" s="425">
        <f t="shared" si="629"/>
        <v>23.68</v>
      </c>
      <c r="I1296" s="427">
        <f t="shared" si="630"/>
        <v>121.99000000000001</v>
      </c>
      <c r="J1296" s="756">
        <v>24</v>
      </c>
      <c r="K1296" s="425">
        <v>0.15</v>
      </c>
      <c r="L1296" s="425">
        <v>13.6546</v>
      </c>
      <c r="M1296" s="425">
        <f t="shared" si="635"/>
        <v>327.71039999999999</v>
      </c>
      <c r="N1296" s="426">
        <v>1</v>
      </c>
      <c r="O1296" s="425">
        <f t="shared" si="631"/>
        <v>327.71</v>
      </c>
      <c r="P1296" s="425">
        <f t="shared" si="632"/>
        <v>78.95</v>
      </c>
      <c r="Q1296" s="427">
        <f t="shared" si="633"/>
        <v>406.65999999999997</v>
      </c>
    </row>
    <row r="1297" spans="1:17" s="428" customFormat="1" ht="22.15" customHeight="1" x14ac:dyDescent="0.25">
      <c r="A1297" s="424" t="s">
        <v>1332</v>
      </c>
      <c r="B1297" s="750">
        <v>8</v>
      </c>
      <c r="C1297" s="289">
        <v>0.05</v>
      </c>
      <c r="D1297" s="425">
        <v>13.6546</v>
      </c>
      <c r="E1297" s="425">
        <f t="shared" si="634"/>
        <v>109.2368</v>
      </c>
      <c r="F1297" s="426">
        <v>0.3</v>
      </c>
      <c r="G1297" s="425">
        <f t="shared" si="628"/>
        <v>32.770000000000003</v>
      </c>
      <c r="H1297" s="425">
        <f t="shared" si="629"/>
        <v>7.89</v>
      </c>
      <c r="I1297" s="427">
        <f t="shared" si="630"/>
        <v>40.660000000000004</v>
      </c>
      <c r="J1297" s="756">
        <v>96</v>
      </c>
      <c r="K1297" s="425">
        <v>0.6</v>
      </c>
      <c r="L1297" s="425">
        <v>13.6546</v>
      </c>
      <c r="M1297" s="425">
        <f t="shared" si="635"/>
        <v>1310.8416</v>
      </c>
      <c r="N1297" s="426">
        <v>1</v>
      </c>
      <c r="O1297" s="425">
        <f t="shared" si="631"/>
        <v>1310.84</v>
      </c>
      <c r="P1297" s="425">
        <f t="shared" si="632"/>
        <v>315.77999999999997</v>
      </c>
      <c r="Q1297" s="427">
        <f t="shared" si="633"/>
        <v>1626.62</v>
      </c>
    </row>
    <row r="1298" spans="1:17" s="428" customFormat="1" ht="22.15" customHeight="1" x14ac:dyDescent="0.25">
      <c r="A1298" s="424" t="s">
        <v>1332</v>
      </c>
      <c r="B1298" s="750">
        <v>16</v>
      </c>
      <c r="C1298" s="289">
        <v>0.1</v>
      </c>
      <c r="D1298" s="425">
        <v>13.6546</v>
      </c>
      <c r="E1298" s="425">
        <f t="shared" si="634"/>
        <v>218.4736</v>
      </c>
      <c r="F1298" s="426">
        <v>0.3</v>
      </c>
      <c r="G1298" s="425">
        <f t="shared" si="628"/>
        <v>65.540000000000006</v>
      </c>
      <c r="H1298" s="425">
        <f t="shared" si="629"/>
        <v>15.79</v>
      </c>
      <c r="I1298" s="427">
        <f t="shared" si="630"/>
        <v>81.330000000000013</v>
      </c>
      <c r="J1298" s="756">
        <v>80</v>
      </c>
      <c r="K1298" s="425">
        <v>0.5</v>
      </c>
      <c r="L1298" s="425">
        <v>13.6546</v>
      </c>
      <c r="M1298" s="425">
        <f t="shared" si="635"/>
        <v>1092.3679999999999</v>
      </c>
      <c r="N1298" s="426">
        <v>1</v>
      </c>
      <c r="O1298" s="425">
        <f t="shared" si="631"/>
        <v>1092.3699999999999</v>
      </c>
      <c r="P1298" s="425">
        <f t="shared" si="632"/>
        <v>263.14999999999998</v>
      </c>
      <c r="Q1298" s="427">
        <f t="shared" si="633"/>
        <v>1355.52</v>
      </c>
    </row>
    <row r="1299" spans="1:17" s="428" customFormat="1" ht="22.15" customHeight="1" x14ac:dyDescent="0.25">
      <c r="A1299" s="424" t="s">
        <v>255</v>
      </c>
      <c r="B1299" s="750"/>
      <c r="C1299" s="289"/>
      <c r="D1299" s="425"/>
      <c r="E1299" s="425"/>
      <c r="F1299" s="426"/>
      <c r="G1299" s="425"/>
      <c r="H1299" s="425"/>
      <c r="I1299" s="427"/>
      <c r="J1299" s="756">
        <v>48</v>
      </c>
      <c r="K1299" s="425">
        <v>0.3</v>
      </c>
      <c r="L1299" s="425">
        <v>13.7385</v>
      </c>
      <c r="M1299" s="425">
        <f t="shared" si="635"/>
        <v>659.44799999999998</v>
      </c>
      <c r="N1299" s="426">
        <v>1</v>
      </c>
      <c r="O1299" s="425">
        <f t="shared" si="631"/>
        <v>659.45</v>
      </c>
      <c r="P1299" s="425">
        <f t="shared" si="632"/>
        <v>158.86000000000001</v>
      </c>
      <c r="Q1299" s="427">
        <f t="shared" si="633"/>
        <v>818.31000000000006</v>
      </c>
    </row>
    <row r="1300" spans="1:17" s="428" customFormat="1" ht="22.15" customHeight="1" x14ac:dyDescent="0.25">
      <c r="A1300" s="424" t="s">
        <v>255</v>
      </c>
      <c r="B1300" s="750"/>
      <c r="C1300" s="289"/>
      <c r="D1300" s="425"/>
      <c r="E1300" s="425"/>
      <c r="F1300" s="426"/>
      <c r="G1300" s="425"/>
      <c r="H1300" s="425"/>
      <c r="I1300" s="427"/>
      <c r="J1300" s="756">
        <v>48</v>
      </c>
      <c r="K1300" s="425">
        <v>0.3</v>
      </c>
      <c r="L1300" s="425">
        <v>13.7385</v>
      </c>
      <c r="M1300" s="425">
        <f t="shared" si="635"/>
        <v>659.44799999999998</v>
      </c>
      <c r="N1300" s="426">
        <v>1</v>
      </c>
      <c r="O1300" s="425">
        <f t="shared" si="631"/>
        <v>659.45</v>
      </c>
      <c r="P1300" s="425">
        <f t="shared" si="632"/>
        <v>158.86000000000001</v>
      </c>
      <c r="Q1300" s="427">
        <f t="shared" si="633"/>
        <v>818.31000000000006</v>
      </c>
    </row>
    <row r="1301" spans="1:17" s="428" customFormat="1" ht="22.15" customHeight="1" x14ac:dyDescent="0.25">
      <c r="A1301" s="424" t="s">
        <v>255</v>
      </c>
      <c r="B1301" s="750">
        <v>56</v>
      </c>
      <c r="C1301" s="289">
        <v>0.35</v>
      </c>
      <c r="D1301" s="425">
        <v>13.7385</v>
      </c>
      <c r="E1301" s="425">
        <f t="shared" si="634"/>
        <v>769.35599999999999</v>
      </c>
      <c r="F1301" s="426">
        <v>0.3</v>
      </c>
      <c r="G1301" s="425">
        <f t="shared" si="628"/>
        <v>230.81</v>
      </c>
      <c r="H1301" s="425">
        <f t="shared" si="629"/>
        <v>55.6</v>
      </c>
      <c r="I1301" s="427">
        <f t="shared" si="630"/>
        <v>286.41000000000003</v>
      </c>
      <c r="J1301" s="756">
        <v>96</v>
      </c>
      <c r="K1301" s="425">
        <v>0.6</v>
      </c>
      <c r="L1301" s="425">
        <v>13.7385</v>
      </c>
      <c r="M1301" s="425">
        <f t="shared" si="635"/>
        <v>1318.896</v>
      </c>
      <c r="N1301" s="426">
        <v>1</v>
      </c>
      <c r="O1301" s="425">
        <f t="shared" si="631"/>
        <v>1318.9</v>
      </c>
      <c r="P1301" s="425">
        <f t="shared" si="632"/>
        <v>317.72000000000003</v>
      </c>
      <c r="Q1301" s="427">
        <f t="shared" si="633"/>
        <v>1636.6200000000001</v>
      </c>
    </row>
    <row r="1302" spans="1:17" s="428" customFormat="1" ht="22.15" customHeight="1" x14ac:dyDescent="0.25">
      <c r="A1302" s="424" t="s">
        <v>255</v>
      </c>
      <c r="B1302" s="750">
        <v>24</v>
      </c>
      <c r="C1302" s="289">
        <v>0.15</v>
      </c>
      <c r="D1302" s="425">
        <v>13.7385</v>
      </c>
      <c r="E1302" s="425">
        <f t="shared" si="634"/>
        <v>329.72399999999999</v>
      </c>
      <c r="F1302" s="426">
        <v>0.3</v>
      </c>
      <c r="G1302" s="425">
        <f t="shared" si="628"/>
        <v>98.92</v>
      </c>
      <c r="H1302" s="425">
        <f t="shared" si="629"/>
        <v>23.83</v>
      </c>
      <c r="I1302" s="427">
        <f t="shared" si="630"/>
        <v>122.75</v>
      </c>
      <c r="J1302" s="756">
        <v>24</v>
      </c>
      <c r="K1302" s="425">
        <v>0.15</v>
      </c>
      <c r="L1302" s="425">
        <v>13.7385</v>
      </c>
      <c r="M1302" s="425">
        <f t="shared" si="635"/>
        <v>329.72399999999999</v>
      </c>
      <c r="N1302" s="426">
        <v>1</v>
      </c>
      <c r="O1302" s="425">
        <f t="shared" si="631"/>
        <v>329.72</v>
      </c>
      <c r="P1302" s="425">
        <f t="shared" si="632"/>
        <v>79.430000000000007</v>
      </c>
      <c r="Q1302" s="427">
        <f t="shared" si="633"/>
        <v>409.15000000000003</v>
      </c>
    </row>
    <row r="1303" spans="1:17" s="428" customFormat="1" ht="22.15" customHeight="1" x14ac:dyDescent="0.25">
      <c r="A1303" s="424" t="s">
        <v>255</v>
      </c>
      <c r="B1303" s="750">
        <v>24</v>
      </c>
      <c r="C1303" s="289">
        <v>0.15</v>
      </c>
      <c r="D1303" s="425">
        <v>13.7385</v>
      </c>
      <c r="E1303" s="425">
        <f t="shared" si="634"/>
        <v>329.72399999999999</v>
      </c>
      <c r="F1303" s="426">
        <v>0.3</v>
      </c>
      <c r="G1303" s="425">
        <f t="shared" si="628"/>
        <v>98.92</v>
      </c>
      <c r="H1303" s="425">
        <f t="shared" si="629"/>
        <v>23.83</v>
      </c>
      <c r="I1303" s="427">
        <f t="shared" si="630"/>
        <v>122.75</v>
      </c>
      <c r="J1303" s="756">
        <v>136</v>
      </c>
      <c r="K1303" s="425">
        <v>0.86</v>
      </c>
      <c r="L1303" s="425">
        <v>13.7385</v>
      </c>
      <c r="M1303" s="425">
        <f t="shared" si="635"/>
        <v>1868.4359999999999</v>
      </c>
      <c r="N1303" s="426">
        <v>1</v>
      </c>
      <c r="O1303" s="425">
        <f t="shared" si="631"/>
        <v>1868.44</v>
      </c>
      <c r="P1303" s="425">
        <f t="shared" si="632"/>
        <v>450.11</v>
      </c>
      <c r="Q1303" s="427">
        <f t="shared" si="633"/>
        <v>2318.5500000000002</v>
      </c>
    </row>
    <row r="1304" spans="1:17" s="428" customFormat="1" ht="22.15" customHeight="1" x14ac:dyDescent="0.25">
      <c r="A1304" s="424" t="s">
        <v>255</v>
      </c>
      <c r="B1304" s="750"/>
      <c r="C1304" s="289"/>
      <c r="D1304" s="425"/>
      <c r="E1304" s="425"/>
      <c r="F1304" s="426"/>
      <c r="G1304" s="425"/>
      <c r="H1304" s="425"/>
      <c r="I1304" s="427"/>
      <c r="J1304" s="756">
        <v>12</v>
      </c>
      <c r="K1304" s="425">
        <v>0.08</v>
      </c>
      <c r="L1304" s="425">
        <v>13.7385</v>
      </c>
      <c r="M1304" s="425">
        <f t="shared" si="635"/>
        <v>164.86199999999999</v>
      </c>
      <c r="N1304" s="426">
        <v>1</v>
      </c>
      <c r="O1304" s="425">
        <f t="shared" si="631"/>
        <v>164.86</v>
      </c>
      <c r="P1304" s="425">
        <f t="shared" si="632"/>
        <v>39.71</v>
      </c>
      <c r="Q1304" s="427">
        <f t="shared" si="633"/>
        <v>204.57000000000002</v>
      </c>
    </row>
    <row r="1305" spans="1:17" s="428" customFormat="1" ht="22.15" customHeight="1" x14ac:dyDescent="0.25">
      <c r="A1305" s="424" t="s">
        <v>255</v>
      </c>
      <c r="B1305" s="750">
        <v>24</v>
      </c>
      <c r="C1305" s="289">
        <v>0.15</v>
      </c>
      <c r="D1305" s="425">
        <v>13.7385</v>
      </c>
      <c r="E1305" s="425">
        <f t="shared" si="634"/>
        <v>329.72399999999999</v>
      </c>
      <c r="F1305" s="426">
        <v>0.3</v>
      </c>
      <c r="G1305" s="425">
        <f t="shared" si="628"/>
        <v>98.92</v>
      </c>
      <c r="H1305" s="425">
        <f t="shared" si="629"/>
        <v>23.83</v>
      </c>
      <c r="I1305" s="427">
        <f t="shared" si="630"/>
        <v>122.75</v>
      </c>
      <c r="J1305" s="756">
        <v>72</v>
      </c>
      <c r="K1305" s="425">
        <v>0.45</v>
      </c>
      <c r="L1305" s="425">
        <v>13.7385</v>
      </c>
      <c r="M1305" s="425">
        <f t="shared" si="635"/>
        <v>989.17200000000003</v>
      </c>
      <c r="N1305" s="426">
        <v>1</v>
      </c>
      <c r="O1305" s="425">
        <f t="shared" si="631"/>
        <v>989.17</v>
      </c>
      <c r="P1305" s="425">
        <f t="shared" si="632"/>
        <v>238.29</v>
      </c>
      <c r="Q1305" s="427">
        <f t="shared" si="633"/>
        <v>1227.46</v>
      </c>
    </row>
    <row r="1306" spans="1:17" s="428" customFormat="1" ht="22.15" customHeight="1" x14ac:dyDescent="0.25">
      <c r="A1306" s="424" t="s">
        <v>255</v>
      </c>
      <c r="B1306" s="750">
        <v>38</v>
      </c>
      <c r="C1306" s="289">
        <v>0.24</v>
      </c>
      <c r="D1306" s="425">
        <v>13.7385</v>
      </c>
      <c r="E1306" s="425">
        <f t="shared" si="634"/>
        <v>522.06299999999999</v>
      </c>
      <c r="F1306" s="426">
        <v>0.3</v>
      </c>
      <c r="G1306" s="425">
        <f t="shared" si="628"/>
        <v>156.62</v>
      </c>
      <c r="H1306" s="425">
        <f t="shared" si="629"/>
        <v>37.729999999999997</v>
      </c>
      <c r="I1306" s="427">
        <f t="shared" si="630"/>
        <v>194.35</v>
      </c>
      <c r="J1306" s="756">
        <v>12</v>
      </c>
      <c r="K1306" s="425">
        <v>0.08</v>
      </c>
      <c r="L1306" s="425">
        <v>13.7385</v>
      </c>
      <c r="M1306" s="425">
        <f t="shared" si="635"/>
        <v>164.86199999999999</v>
      </c>
      <c r="N1306" s="426">
        <v>1</v>
      </c>
      <c r="O1306" s="425">
        <f t="shared" si="631"/>
        <v>164.86</v>
      </c>
      <c r="P1306" s="425">
        <f t="shared" si="632"/>
        <v>39.71</v>
      </c>
      <c r="Q1306" s="427">
        <f t="shared" si="633"/>
        <v>204.57000000000002</v>
      </c>
    </row>
    <row r="1307" spans="1:17" s="428" customFormat="1" ht="22.15" customHeight="1" x14ac:dyDescent="0.25">
      <c r="A1307" s="424" t="s">
        <v>255</v>
      </c>
      <c r="B1307" s="750"/>
      <c r="C1307" s="289"/>
      <c r="D1307" s="425"/>
      <c r="E1307" s="425"/>
      <c r="F1307" s="426"/>
      <c r="G1307" s="425"/>
      <c r="H1307" s="425"/>
      <c r="I1307" s="427"/>
      <c r="J1307" s="756">
        <v>48</v>
      </c>
      <c r="K1307" s="425">
        <v>0.3</v>
      </c>
      <c r="L1307" s="425">
        <v>13.7385</v>
      </c>
      <c r="M1307" s="425">
        <f t="shared" si="635"/>
        <v>659.44799999999998</v>
      </c>
      <c r="N1307" s="426">
        <v>1</v>
      </c>
      <c r="O1307" s="425">
        <f t="shared" si="631"/>
        <v>659.45</v>
      </c>
      <c r="P1307" s="425">
        <f t="shared" si="632"/>
        <v>158.86000000000001</v>
      </c>
      <c r="Q1307" s="427">
        <f t="shared" si="633"/>
        <v>818.31000000000006</v>
      </c>
    </row>
    <row r="1308" spans="1:17" s="428" customFormat="1" ht="22.15" customHeight="1" x14ac:dyDescent="0.25">
      <c r="A1308" s="424" t="s">
        <v>1332</v>
      </c>
      <c r="B1308" s="750">
        <v>24</v>
      </c>
      <c r="C1308" s="289">
        <v>0.15</v>
      </c>
      <c r="D1308" s="425">
        <v>14.6317</v>
      </c>
      <c r="E1308" s="425">
        <f t="shared" si="634"/>
        <v>351.16079999999999</v>
      </c>
      <c r="F1308" s="426">
        <v>0.3</v>
      </c>
      <c r="G1308" s="425">
        <f t="shared" si="628"/>
        <v>105.35</v>
      </c>
      <c r="H1308" s="425">
        <f t="shared" si="629"/>
        <v>25.38</v>
      </c>
      <c r="I1308" s="427">
        <f t="shared" si="630"/>
        <v>130.72999999999999</v>
      </c>
      <c r="J1308" s="756">
        <v>48</v>
      </c>
      <c r="K1308" s="425">
        <v>0.3</v>
      </c>
      <c r="L1308" s="425">
        <v>14.6317</v>
      </c>
      <c r="M1308" s="425">
        <f t="shared" si="635"/>
        <v>702.32159999999999</v>
      </c>
      <c r="N1308" s="426">
        <v>1</v>
      </c>
      <c r="O1308" s="425">
        <f t="shared" si="631"/>
        <v>702.32</v>
      </c>
      <c r="P1308" s="425">
        <f t="shared" si="632"/>
        <v>169.19</v>
      </c>
      <c r="Q1308" s="427">
        <f t="shared" si="633"/>
        <v>871.51</v>
      </c>
    </row>
    <row r="1309" spans="1:17" s="428" customFormat="1" ht="22.15" customHeight="1" x14ac:dyDescent="0.25">
      <c r="A1309" s="424" t="s">
        <v>1332</v>
      </c>
      <c r="B1309" s="750">
        <v>24</v>
      </c>
      <c r="C1309" s="289">
        <v>0.15</v>
      </c>
      <c r="D1309" s="425">
        <v>15.428900000000001</v>
      </c>
      <c r="E1309" s="425">
        <f t="shared" si="634"/>
        <v>370.29360000000003</v>
      </c>
      <c r="F1309" s="426">
        <v>0.3</v>
      </c>
      <c r="G1309" s="425">
        <f t="shared" si="628"/>
        <v>111.09</v>
      </c>
      <c r="H1309" s="425">
        <f t="shared" si="629"/>
        <v>26.76</v>
      </c>
      <c r="I1309" s="427">
        <f t="shared" si="630"/>
        <v>137.85</v>
      </c>
      <c r="J1309" s="756">
        <v>72</v>
      </c>
      <c r="K1309" s="425">
        <v>0.45</v>
      </c>
      <c r="L1309" s="425">
        <v>15.428900000000001</v>
      </c>
      <c r="M1309" s="425">
        <f t="shared" si="635"/>
        <v>1110.8808000000001</v>
      </c>
      <c r="N1309" s="426">
        <v>1</v>
      </c>
      <c r="O1309" s="425">
        <f t="shared" si="631"/>
        <v>1110.8800000000001</v>
      </c>
      <c r="P1309" s="425">
        <f t="shared" si="632"/>
        <v>267.61</v>
      </c>
      <c r="Q1309" s="427">
        <f t="shared" si="633"/>
        <v>1378.4900000000002</v>
      </c>
    </row>
    <row r="1310" spans="1:17" s="428" customFormat="1" ht="22.15" customHeight="1" x14ac:dyDescent="0.25">
      <c r="A1310" s="424" t="s">
        <v>1332</v>
      </c>
      <c r="B1310" s="750">
        <v>24</v>
      </c>
      <c r="C1310" s="289">
        <v>0.15</v>
      </c>
      <c r="D1310" s="425">
        <v>15.428900000000001</v>
      </c>
      <c r="E1310" s="425">
        <f t="shared" si="634"/>
        <v>370.29360000000003</v>
      </c>
      <c r="F1310" s="426">
        <v>0.3</v>
      </c>
      <c r="G1310" s="425">
        <f t="shared" si="628"/>
        <v>111.09</v>
      </c>
      <c r="H1310" s="425">
        <f t="shared" si="629"/>
        <v>26.76</v>
      </c>
      <c r="I1310" s="427">
        <f t="shared" si="630"/>
        <v>137.85</v>
      </c>
      <c r="J1310" s="756">
        <v>48</v>
      </c>
      <c r="K1310" s="425">
        <v>0.3</v>
      </c>
      <c r="L1310" s="425">
        <v>15.428900000000001</v>
      </c>
      <c r="M1310" s="425">
        <f t="shared" si="635"/>
        <v>740.58720000000005</v>
      </c>
      <c r="N1310" s="426">
        <v>1</v>
      </c>
      <c r="O1310" s="425">
        <f t="shared" si="631"/>
        <v>740.59</v>
      </c>
      <c r="P1310" s="425">
        <f t="shared" si="632"/>
        <v>178.41</v>
      </c>
      <c r="Q1310" s="427">
        <f t="shared" si="633"/>
        <v>919</v>
      </c>
    </row>
    <row r="1311" spans="1:17" s="428" customFormat="1" ht="22.15" customHeight="1" x14ac:dyDescent="0.25">
      <c r="A1311" s="424" t="s">
        <v>1332</v>
      </c>
      <c r="B1311" s="750">
        <v>24</v>
      </c>
      <c r="C1311" s="289">
        <v>0.15</v>
      </c>
      <c r="D1311" s="425">
        <v>15.428900000000001</v>
      </c>
      <c r="E1311" s="425">
        <f t="shared" si="634"/>
        <v>370.29360000000003</v>
      </c>
      <c r="F1311" s="426">
        <v>0.3</v>
      </c>
      <c r="G1311" s="425">
        <f t="shared" si="628"/>
        <v>111.09</v>
      </c>
      <c r="H1311" s="425">
        <f t="shared" si="629"/>
        <v>26.76</v>
      </c>
      <c r="I1311" s="427">
        <f t="shared" si="630"/>
        <v>137.85</v>
      </c>
      <c r="J1311" s="756">
        <v>40</v>
      </c>
      <c r="K1311" s="425">
        <v>0.25</v>
      </c>
      <c r="L1311" s="425">
        <v>15.428900000000001</v>
      </c>
      <c r="M1311" s="425">
        <f t="shared" si="635"/>
        <v>617.15600000000006</v>
      </c>
      <c r="N1311" s="426">
        <v>1</v>
      </c>
      <c r="O1311" s="425">
        <f t="shared" si="631"/>
        <v>617.16</v>
      </c>
      <c r="P1311" s="425">
        <f t="shared" si="632"/>
        <v>148.66999999999999</v>
      </c>
      <c r="Q1311" s="427">
        <f t="shared" si="633"/>
        <v>765.82999999999993</v>
      </c>
    </row>
    <row r="1312" spans="1:17" s="428" customFormat="1" ht="22.15" customHeight="1" x14ac:dyDescent="0.25">
      <c r="A1312" s="424" t="s">
        <v>1332</v>
      </c>
      <c r="B1312" s="750">
        <v>24</v>
      </c>
      <c r="C1312" s="289">
        <v>0.15</v>
      </c>
      <c r="D1312" s="425">
        <v>15.428900000000001</v>
      </c>
      <c r="E1312" s="425">
        <f t="shared" si="634"/>
        <v>370.29360000000003</v>
      </c>
      <c r="F1312" s="426">
        <v>0.3</v>
      </c>
      <c r="G1312" s="425">
        <f t="shared" si="628"/>
        <v>111.09</v>
      </c>
      <c r="H1312" s="425">
        <f t="shared" si="629"/>
        <v>26.76</v>
      </c>
      <c r="I1312" s="427">
        <f t="shared" si="630"/>
        <v>137.85</v>
      </c>
      <c r="J1312" s="756">
        <v>48</v>
      </c>
      <c r="K1312" s="425">
        <v>0.3</v>
      </c>
      <c r="L1312" s="425">
        <v>15.428900000000001</v>
      </c>
      <c r="M1312" s="425">
        <f t="shared" si="635"/>
        <v>740.58720000000005</v>
      </c>
      <c r="N1312" s="426">
        <v>1</v>
      </c>
      <c r="O1312" s="425">
        <f t="shared" si="631"/>
        <v>740.59</v>
      </c>
      <c r="P1312" s="425">
        <f t="shared" si="632"/>
        <v>178.41</v>
      </c>
      <c r="Q1312" s="427">
        <f t="shared" si="633"/>
        <v>919</v>
      </c>
    </row>
    <row r="1313" spans="1:17" s="428" customFormat="1" ht="22.15" customHeight="1" x14ac:dyDescent="0.25">
      <c r="A1313" s="424" t="s">
        <v>1332</v>
      </c>
      <c r="B1313" s="750">
        <v>24</v>
      </c>
      <c r="C1313" s="289">
        <v>0.15</v>
      </c>
      <c r="D1313" s="425">
        <v>15.428900000000001</v>
      </c>
      <c r="E1313" s="425">
        <f t="shared" si="634"/>
        <v>370.29360000000003</v>
      </c>
      <c r="F1313" s="426">
        <v>0.3</v>
      </c>
      <c r="G1313" s="425">
        <f t="shared" si="628"/>
        <v>111.09</v>
      </c>
      <c r="H1313" s="425">
        <f t="shared" si="629"/>
        <v>26.76</v>
      </c>
      <c r="I1313" s="427">
        <f t="shared" si="630"/>
        <v>137.85</v>
      </c>
      <c r="J1313" s="756">
        <v>72</v>
      </c>
      <c r="K1313" s="425">
        <v>0.45</v>
      </c>
      <c r="L1313" s="425">
        <v>15.428900000000001</v>
      </c>
      <c r="M1313" s="425">
        <f t="shared" si="635"/>
        <v>1110.8808000000001</v>
      </c>
      <c r="N1313" s="426">
        <v>1</v>
      </c>
      <c r="O1313" s="425">
        <f t="shared" si="631"/>
        <v>1110.8800000000001</v>
      </c>
      <c r="P1313" s="425">
        <f t="shared" si="632"/>
        <v>267.61</v>
      </c>
      <c r="Q1313" s="427">
        <f t="shared" si="633"/>
        <v>1378.4900000000002</v>
      </c>
    </row>
    <row r="1314" spans="1:17" s="428" customFormat="1" ht="22.15" customHeight="1" x14ac:dyDescent="0.25">
      <c r="A1314" s="430" t="s">
        <v>9</v>
      </c>
      <c r="B1314" s="751">
        <f>SUM(B1315:B1403)</f>
        <v>3150</v>
      </c>
      <c r="C1314" s="746">
        <f>SUM(C1315:C1403)</f>
        <v>19.77471698113208</v>
      </c>
      <c r="D1314" s="421"/>
      <c r="E1314" s="421">
        <f>SUM(E1315:E1403)</f>
        <v>20416.39302389936</v>
      </c>
      <c r="F1314" s="432"/>
      <c r="G1314" s="421">
        <f>SUM(G1315:G1403)</f>
        <v>6124.9299999999985</v>
      </c>
      <c r="H1314" s="421">
        <f>SUM(H1315:H1403)</f>
        <v>1475.5500000000006</v>
      </c>
      <c r="I1314" s="429">
        <f>SUM(I1315:I1403)</f>
        <v>7600.48</v>
      </c>
      <c r="J1314" s="757">
        <f>SUM(J1315:J1403)</f>
        <v>8788</v>
      </c>
      <c r="K1314" s="421">
        <f>SUM(K1315:K1403)</f>
        <v>55.266540880503129</v>
      </c>
      <c r="L1314" s="421"/>
      <c r="M1314" s="421">
        <f>SUM(M1315:M1403)</f>
        <v>57265.869045911932</v>
      </c>
      <c r="N1314" s="432"/>
      <c r="O1314" s="421">
        <f>SUM(O1315:O1403)</f>
        <v>57265.869999999995</v>
      </c>
      <c r="P1314" s="421">
        <f>SUM(P1315:P1403)</f>
        <v>13795.38</v>
      </c>
      <c r="Q1314" s="429">
        <f>SUM(Q1315:Q1403)</f>
        <v>71061.250000000029</v>
      </c>
    </row>
    <row r="1315" spans="1:17" s="428" customFormat="1" ht="22.15" customHeight="1" x14ac:dyDescent="0.25">
      <c r="A1315" s="424" t="s">
        <v>692</v>
      </c>
      <c r="B1315" s="750"/>
      <c r="C1315" s="289"/>
      <c r="D1315" s="425"/>
      <c r="E1315" s="425"/>
      <c r="F1315" s="426"/>
      <c r="G1315" s="425"/>
      <c r="H1315" s="425"/>
      <c r="I1315" s="427"/>
      <c r="J1315" s="756">
        <v>96</v>
      </c>
      <c r="K1315" s="425">
        <v>0.6</v>
      </c>
      <c r="L1315" s="425">
        <v>5.8383000000000003</v>
      </c>
      <c r="M1315" s="425">
        <f>J1315*L1315</f>
        <v>560.47680000000003</v>
      </c>
      <c r="N1315" s="426">
        <v>1</v>
      </c>
      <c r="O1315" s="425">
        <f t="shared" ref="O1315:O1378" si="636">ROUND(M1315*N1315,2)</f>
        <v>560.48</v>
      </c>
      <c r="P1315" s="425">
        <f t="shared" ref="P1315:P1378" si="637">ROUND(O1315*0.2409,2)</f>
        <v>135.02000000000001</v>
      </c>
      <c r="Q1315" s="427">
        <f t="shared" ref="Q1315:Q1378" si="638">O1315+P1315</f>
        <v>695.5</v>
      </c>
    </row>
    <row r="1316" spans="1:17" s="428" customFormat="1" ht="22.15" customHeight="1" x14ac:dyDescent="0.25">
      <c r="A1316" s="424" t="s">
        <v>692</v>
      </c>
      <c r="B1316" s="750">
        <v>10</v>
      </c>
      <c r="C1316" s="289">
        <v>0.06</v>
      </c>
      <c r="D1316" s="425">
        <v>5.8383000000000003</v>
      </c>
      <c r="E1316" s="425">
        <f t="shared" ref="E1316:E1379" si="639">B1316*D1316</f>
        <v>58.383000000000003</v>
      </c>
      <c r="F1316" s="426">
        <v>0.3</v>
      </c>
      <c r="G1316" s="425">
        <f t="shared" si="628"/>
        <v>17.510000000000002</v>
      </c>
      <c r="H1316" s="425">
        <f t="shared" ref="H1316:H1378" si="640">ROUND(G1316*0.2409,2)</f>
        <v>4.22</v>
      </c>
      <c r="I1316" s="427">
        <f t="shared" ref="I1316:I1378" si="641">G1316+H1316</f>
        <v>21.73</v>
      </c>
      <c r="J1316" s="756">
        <v>29</v>
      </c>
      <c r="K1316" s="425">
        <v>0.18</v>
      </c>
      <c r="L1316" s="425">
        <v>5.8383000000000003</v>
      </c>
      <c r="M1316" s="425">
        <f t="shared" ref="M1316:M1379" si="642">J1316*L1316</f>
        <v>169.3107</v>
      </c>
      <c r="N1316" s="426">
        <v>1</v>
      </c>
      <c r="O1316" s="425">
        <f t="shared" si="636"/>
        <v>169.31</v>
      </c>
      <c r="P1316" s="425">
        <f t="shared" si="637"/>
        <v>40.79</v>
      </c>
      <c r="Q1316" s="427">
        <f t="shared" si="638"/>
        <v>210.1</v>
      </c>
    </row>
    <row r="1317" spans="1:17" s="428" customFormat="1" ht="22.15" customHeight="1" x14ac:dyDescent="0.25">
      <c r="A1317" s="424" t="s">
        <v>692</v>
      </c>
      <c r="B1317" s="750">
        <v>48</v>
      </c>
      <c r="C1317" s="289">
        <v>0.3</v>
      </c>
      <c r="D1317" s="425">
        <v>5.8383000000000003</v>
      </c>
      <c r="E1317" s="425">
        <f t="shared" si="639"/>
        <v>280.23840000000001</v>
      </c>
      <c r="F1317" s="426">
        <v>0.3</v>
      </c>
      <c r="G1317" s="425">
        <f t="shared" si="628"/>
        <v>84.07</v>
      </c>
      <c r="H1317" s="425">
        <f t="shared" si="640"/>
        <v>20.25</v>
      </c>
      <c r="I1317" s="427">
        <f t="shared" si="641"/>
        <v>104.32</v>
      </c>
      <c r="J1317" s="756">
        <v>144</v>
      </c>
      <c r="K1317" s="425">
        <v>0.91</v>
      </c>
      <c r="L1317" s="425">
        <v>5.8383000000000003</v>
      </c>
      <c r="M1317" s="425">
        <f t="shared" si="642"/>
        <v>840.7152000000001</v>
      </c>
      <c r="N1317" s="426">
        <v>1</v>
      </c>
      <c r="O1317" s="425">
        <f t="shared" si="636"/>
        <v>840.72</v>
      </c>
      <c r="P1317" s="425">
        <f t="shared" si="637"/>
        <v>202.53</v>
      </c>
      <c r="Q1317" s="427">
        <f t="shared" si="638"/>
        <v>1043.25</v>
      </c>
    </row>
    <row r="1318" spans="1:17" s="428" customFormat="1" ht="22.15" customHeight="1" x14ac:dyDescent="0.25">
      <c r="A1318" s="424" t="s">
        <v>692</v>
      </c>
      <c r="B1318" s="750">
        <v>48</v>
      </c>
      <c r="C1318" s="289">
        <v>0.3</v>
      </c>
      <c r="D1318" s="425">
        <v>5.8383000000000003</v>
      </c>
      <c r="E1318" s="425">
        <f t="shared" si="639"/>
        <v>280.23840000000001</v>
      </c>
      <c r="F1318" s="426">
        <v>0.3</v>
      </c>
      <c r="G1318" s="425">
        <f t="shared" si="628"/>
        <v>84.07</v>
      </c>
      <c r="H1318" s="425">
        <f t="shared" si="640"/>
        <v>20.25</v>
      </c>
      <c r="I1318" s="427">
        <f t="shared" si="641"/>
        <v>104.32</v>
      </c>
      <c r="J1318" s="756">
        <v>135</v>
      </c>
      <c r="K1318" s="425">
        <v>0.85</v>
      </c>
      <c r="L1318" s="425">
        <v>5.8383000000000003</v>
      </c>
      <c r="M1318" s="425">
        <f t="shared" si="642"/>
        <v>788.17050000000006</v>
      </c>
      <c r="N1318" s="426">
        <v>1</v>
      </c>
      <c r="O1318" s="425">
        <f t="shared" si="636"/>
        <v>788.17</v>
      </c>
      <c r="P1318" s="425">
        <f t="shared" si="637"/>
        <v>189.87</v>
      </c>
      <c r="Q1318" s="427">
        <f t="shared" si="638"/>
        <v>978.04</v>
      </c>
    </row>
    <row r="1319" spans="1:17" s="428" customFormat="1" ht="22.15" customHeight="1" x14ac:dyDescent="0.25">
      <c r="A1319" s="424" t="s">
        <v>692</v>
      </c>
      <c r="B1319" s="750">
        <v>24</v>
      </c>
      <c r="C1319" s="289">
        <v>0.15</v>
      </c>
      <c r="D1319" s="425">
        <v>5.8383000000000003</v>
      </c>
      <c r="E1319" s="425">
        <f t="shared" si="639"/>
        <v>140.11920000000001</v>
      </c>
      <c r="F1319" s="426">
        <v>0.3</v>
      </c>
      <c r="G1319" s="425">
        <f t="shared" si="628"/>
        <v>42.04</v>
      </c>
      <c r="H1319" s="425">
        <f t="shared" si="640"/>
        <v>10.130000000000001</v>
      </c>
      <c r="I1319" s="427">
        <f t="shared" si="641"/>
        <v>52.17</v>
      </c>
      <c r="J1319" s="756"/>
      <c r="K1319" s="425"/>
      <c r="L1319" s="425"/>
      <c r="M1319" s="425"/>
      <c r="N1319" s="426"/>
      <c r="O1319" s="425"/>
      <c r="P1319" s="425"/>
      <c r="Q1319" s="427"/>
    </row>
    <row r="1320" spans="1:17" s="428" customFormat="1" ht="22.15" customHeight="1" x14ac:dyDescent="0.25">
      <c r="A1320" s="424" t="s">
        <v>692</v>
      </c>
      <c r="B1320" s="750">
        <v>39</v>
      </c>
      <c r="C1320" s="289">
        <v>0.25</v>
      </c>
      <c r="D1320" s="425">
        <v>5.8383000000000003</v>
      </c>
      <c r="E1320" s="425">
        <f t="shared" si="639"/>
        <v>227.69370000000001</v>
      </c>
      <c r="F1320" s="426">
        <v>0.3</v>
      </c>
      <c r="G1320" s="425">
        <f t="shared" si="628"/>
        <v>68.31</v>
      </c>
      <c r="H1320" s="425">
        <f t="shared" si="640"/>
        <v>16.46</v>
      </c>
      <c r="I1320" s="427">
        <f t="shared" si="641"/>
        <v>84.77000000000001</v>
      </c>
      <c r="J1320" s="756">
        <v>153</v>
      </c>
      <c r="K1320" s="425">
        <v>0.96</v>
      </c>
      <c r="L1320" s="425">
        <v>5.8383000000000003</v>
      </c>
      <c r="M1320" s="425">
        <f t="shared" si="642"/>
        <v>893.25990000000002</v>
      </c>
      <c r="N1320" s="426">
        <v>1</v>
      </c>
      <c r="O1320" s="425">
        <f t="shared" si="636"/>
        <v>893.26</v>
      </c>
      <c r="P1320" s="425">
        <f t="shared" si="637"/>
        <v>215.19</v>
      </c>
      <c r="Q1320" s="427">
        <f t="shared" si="638"/>
        <v>1108.45</v>
      </c>
    </row>
    <row r="1321" spans="1:17" s="428" customFormat="1" ht="22.15" customHeight="1" x14ac:dyDescent="0.25">
      <c r="A1321" s="424" t="s">
        <v>692</v>
      </c>
      <c r="B1321" s="750">
        <v>48</v>
      </c>
      <c r="C1321" s="289">
        <v>0.3</v>
      </c>
      <c r="D1321" s="425">
        <v>5.8383000000000003</v>
      </c>
      <c r="E1321" s="425">
        <f t="shared" si="639"/>
        <v>280.23840000000001</v>
      </c>
      <c r="F1321" s="426">
        <v>0.3</v>
      </c>
      <c r="G1321" s="425">
        <f t="shared" si="628"/>
        <v>84.07</v>
      </c>
      <c r="H1321" s="425">
        <f t="shared" si="640"/>
        <v>20.25</v>
      </c>
      <c r="I1321" s="427">
        <f t="shared" si="641"/>
        <v>104.32</v>
      </c>
      <c r="J1321" s="756">
        <v>120</v>
      </c>
      <c r="K1321" s="425">
        <v>0.75</v>
      </c>
      <c r="L1321" s="425">
        <v>5.8383000000000003</v>
      </c>
      <c r="M1321" s="425">
        <f t="shared" si="642"/>
        <v>700.596</v>
      </c>
      <c r="N1321" s="426">
        <v>1</v>
      </c>
      <c r="O1321" s="425">
        <f t="shared" si="636"/>
        <v>700.6</v>
      </c>
      <c r="P1321" s="425">
        <f t="shared" si="637"/>
        <v>168.77</v>
      </c>
      <c r="Q1321" s="427">
        <f t="shared" si="638"/>
        <v>869.37</v>
      </c>
    </row>
    <row r="1322" spans="1:17" s="428" customFormat="1" ht="22.15" customHeight="1" x14ac:dyDescent="0.25">
      <c r="A1322" s="424" t="s">
        <v>1333</v>
      </c>
      <c r="B1322" s="750"/>
      <c r="C1322" s="289"/>
      <c r="D1322" s="425"/>
      <c r="E1322" s="425"/>
      <c r="F1322" s="426"/>
      <c r="G1322" s="425"/>
      <c r="H1322" s="425"/>
      <c r="I1322" s="427"/>
      <c r="J1322" s="756">
        <v>24</v>
      </c>
      <c r="K1322" s="425">
        <v>0.15</v>
      </c>
      <c r="L1322" s="425">
        <v>5.8383000000000003</v>
      </c>
      <c r="M1322" s="425">
        <f t="shared" si="642"/>
        <v>140.11920000000001</v>
      </c>
      <c r="N1322" s="426">
        <v>1</v>
      </c>
      <c r="O1322" s="425">
        <f t="shared" si="636"/>
        <v>140.12</v>
      </c>
      <c r="P1322" s="425">
        <f t="shared" si="637"/>
        <v>33.75</v>
      </c>
      <c r="Q1322" s="427">
        <f t="shared" si="638"/>
        <v>173.87</v>
      </c>
    </row>
    <row r="1323" spans="1:17" s="428" customFormat="1" ht="22.15" customHeight="1" x14ac:dyDescent="0.25">
      <c r="A1323" s="424" t="s">
        <v>692</v>
      </c>
      <c r="B1323" s="750">
        <v>48</v>
      </c>
      <c r="C1323" s="289">
        <v>0.3</v>
      </c>
      <c r="D1323" s="425">
        <v>5.8383000000000003</v>
      </c>
      <c r="E1323" s="425">
        <f t="shared" si="639"/>
        <v>280.23840000000001</v>
      </c>
      <c r="F1323" s="426">
        <v>0.3</v>
      </c>
      <c r="G1323" s="425">
        <f t="shared" si="628"/>
        <v>84.07</v>
      </c>
      <c r="H1323" s="425">
        <f t="shared" si="640"/>
        <v>20.25</v>
      </c>
      <c r="I1323" s="427">
        <f t="shared" si="641"/>
        <v>104.32</v>
      </c>
      <c r="J1323" s="756">
        <v>144</v>
      </c>
      <c r="K1323" s="425">
        <v>0.91</v>
      </c>
      <c r="L1323" s="425">
        <v>5.8383000000000003</v>
      </c>
      <c r="M1323" s="425">
        <f t="shared" si="642"/>
        <v>840.7152000000001</v>
      </c>
      <c r="N1323" s="426">
        <v>1</v>
      </c>
      <c r="O1323" s="425">
        <f t="shared" si="636"/>
        <v>840.72</v>
      </c>
      <c r="P1323" s="425">
        <f t="shared" si="637"/>
        <v>202.53</v>
      </c>
      <c r="Q1323" s="427">
        <f t="shared" si="638"/>
        <v>1043.25</v>
      </c>
    </row>
    <row r="1324" spans="1:17" s="428" customFormat="1" ht="22.15" customHeight="1" x14ac:dyDescent="0.25">
      <c r="A1324" s="424" t="s">
        <v>692</v>
      </c>
      <c r="B1324" s="750">
        <v>48</v>
      </c>
      <c r="C1324" s="289">
        <v>0.3</v>
      </c>
      <c r="D1324" s="425">
        <v>5.8383000000000003</v>
      </c>
      <c r="E1324" s="425">
        <f t="shared" si="639"/>
        <v>280.23840000000001</v>
      </c>
      <c r="F1324" s="426">
        <v>0.3</v>
      </c>
      <c r="G1324" s="425">
        <f t="shared" si="628"/>
        <v>84.07</v>
      </c>
      <c r="H1324" s="425">
        <f t="shared" si="640"/>
        <v>20.25</v>
      </c>
      <c r="I1324" s="427">
        <f t="shared" si="641"/>
        <v>104.32</v>
      </c>
      <c r="J1324" s="756">
        <v>96</v>
      </c>
      <c r="K1324" s="425">
        <v>0.6</v>
      </c>
      <c r="L1324" s="425">
        <v>5.8383000000000003</v>
      </c>
      <c r="M1324" s="425">
        <f t="shared" si="642"/>
        <v>560.47680000000003</v>
      </c>
      <c r="N1324" s="426">
        <v>1</v>
      </c>
      <c r="O1324" s="425">
        <f t="shared" si="636"/>
        <v>560.48</v>
      </c>
      <c r="P1324" s="425">
        <f t="shared" si="637"/>
        <v>135.02000000000001</v>
      </c>
      <c r="Q1324" s="427">
        <f t="shared" si="638"/>
        <v>695.5</v>
      </c>
    </row>
    <row r="1325" spans="1:17" s="428" customFormat="1" ht="22.15" customHeight="1" x14ac:dyDescent="0.25">
      <c r="A1325" s="424" t="s">
        <v>692</v>
      </c>
      <c r="B1325" s="750">
        <v>63</v>
      </c>
      <c r="C1325" s="289">
        <v>0.4</v>
      </c>
      <c r="D1325" s="425">
        <v>5.8383000000000003</v>
      </c>
      <c r="E1325" s="425">
        <f t="shared" si="639"/>
        <v>367.81290000000001</v>
      </c>
      <c r="F1325" s="426">
        <v>0.3</v>
      </c>
      <c r="G1325" s="425">
        <f t="shared" si="628"/>
        <v>110.34</v>
      </c>
      <c r="H1325" s="425">
        <f t="shared" si="640"/>
        <v>26.58</v>
      </c>
      <c r="I1325" s="427">
        <f t="shared" si="641"/>
        <v>136.92000000000002</v>
      </c>
      <c r="J1325" s="756">
        <v>57</v>
      </c>
      <c r="K1325" s="425">
        <v>0.36</v>
      </c>
      <c r="L1325" s="425">
        <v>5.8383000000000003</v>
      </c>
      <c r="M1325" s="425">
        <f t="shared" si="642"/>
        <v>332.78309999999999</v>
      </c>
      <c r="N1325" s="426">
        <v>1</v>
      </c>
      <c r="O1325" s="425">
        <f t="shared" si="636"/>
        <v>332.78</v>
      </c>
      <c r="P1325" s="425">
        <f t="shared" si="637"/>
        <v>80.17</v>
      </c>
      <c r="Q1325" s="427">
        <f t="shared" si="638"/>
        <v>412.95</v>
      </c>
    </row>
    <row r="1326" spans="1:17" s="428" customFormat="1" ht="22.15" customHeight="1" x14ac:dyDescent="0.25">
      <c r="A1326" s="424" t="s">
        <v>692</v>
      </c>
      <c r="B1326" s="750">
        <v>48</v>
      </c>
      <c r="C1326" s="289">
        <v>0.3</v>
      </c>
      <c r="D1326" s="425">
        <v>5.8383000000000003</v>
      </c>
      <c r="E1326" s="425">
        <f t="shared" si="639"/>
        <v>280.23840000000001</v>
      </c>
      <c r="F1326" s="426">
        <v>0.3</v>
      </c>
      <c r="G1326" s="425">
        <f t="shared" si="628"/>
        <v>84.07</v>
      </c>
      <c r="H1326" s="425">
        <f t="shared" si="640"/>
        <v>20.25</v>
      </c>
      <c r="I1326" s="427">
        <f t="shared" si="641"/>
        <v>104.32</v>
      </c>
      <c r="J1326" s="756">
        <v>135</v>
      </c>
      <c r="K1326" s="425">
        <v>0.85</v>
      </c>
      <c r="L1326" s="425">
        <v>5.8383000000000003</v>
      </c>
      <c r="M1326" s="425">
        <f t="shared" si="642"/>
        <v>788.17050000000006</v>
      </c>
      <c r="N1326" s="426">
        <v>1</v>
      </c>
      <c r="O1326" s="425">
        <f t="shared" si="636"/>
        <v>788.17</v>
      </c>
      <c r="P1326" s="425">
        <f t="shared" si="637"/>
        <v>189.87</v>
      </c>
      <c r="Q1326" s="427">
        <f t="shared" si="638"/>
        <v>978.04</v>
      </c>
    </row>
    <row r="1327" spans="1:17" s="428" customFormat="1" ht="22.15" customHeight="1" x14ac:dyDescent="0.25">
      <c r="A1327" s="424" t="s">
        <v>692</v>
      </c>
      <c r="B1327" s="750">
        <v>48</v>
      </c>
      <c r="C1327" s="289">
        <v>0.3</v>
      </c>
      <c r="D1327" s="425">
        <v>5.8383000000000003</v>
      </c>
      <c r="E1327" s="425">
        <f t="shared" si="639"/>
        <v>280.23840000000001</v>
      </c>
      <c r="F1327" s="426">
        <v>0.3</v>
      </c>
      <c r="G1327" s="425">
        <f t="shared" si="628"/>
        <v>84.07</v>
      </c>
      <c r="H1327" s="425">
        <f t="shared" si="640"/>
        <v>20.25</v>
      </c>
      <c r="I1327" s="427">
        <f t="shared" si="641"/>
        <v>104.32</v>
      </c>
      <c r="J1327" s="756">
        <v>144</v>
      </c>
      <c r="K1327" s="425">
        <v>0.91</v>
      </c>
      <c r="L1327" s="425">
        <v>5.8383000000000003</v>
      </c>
      <c r="M1327" s="425">
        <f t="shared" si="642"/>
        <v>840.7152000000001</v>
      </c>
      <c r="N1327" s="426">
        <v>1</v>
      </c>
      <c r="O1327" s="425">
        <f t="shared" si="636"/>
        <v>840.72</v>
      </c>
      <c r="P1327" s="425">
        <f t="shared" si="637"/>
        <v>202.53</v>
      </c>
      <c r="Q1327" s="427">
        <f t="shared" si="638"/>
        <v>1043.25</v>
      </c>
    </row>
    <row r="1328" spans="1:17" s="428" customFormat="1" ht="22.15" customHeight="1" x14ac:dyDescent="0.25">
      <c r="A1328" s="424" t="s">
        <v>692</v>
      </c>
      <c r="B1328" s="750">
        <v>24</v>
      </c>
      <c r="C1328" s="289">
        <v>0.15</v>
      </c>
      <c r="D1328" s="425">
        <v>5.8383000000000003</v>
      </c>
      <c r="E1328" s="425">
        <f t="shared" si="639"/>
        <v>140.11920000000001</v>
      </c>
      <c r="F1328" s="426">
        <v>0.3</v>
      </c>
      <c r="G1328" s="425">
        <f t="shared" si="628"/>
        <v>42.04</v>
      </c>
      <c r="H1328" s="425">
        <f t="shared" si="640"/>
        <v>10.130000000000001</v>
      </c>
      <c r="I1328" s="427">
        <f t="shared" si="641"/>
        <v>52.17</v>
      </c>
      <c r="J1328" s="756">
        <v>33</v>
      </c>
      <c r="K1328" s="425">
        <v>0.21</v>
      </c>
      <c r="L1328" s="425">
        <v>5.8383000000000003</v>
      </c>
      <c r="M1328" s="425">
        <f t="shared" si="642"/>
        <v>192.66390000000001</v>
      </c>
      <c r="N1328" s="426">
        <v>1</v>
      </c>
      <c r="O1328" s="425">
        <f t="shared" si="636"/>
        <v>192.66</v>
      </c>
      <c r="P1328" s="425">
        <f t="shared" si="637"/>
        <v>46.41</v>
      </c>
      <c r="Q1328" s="427">
        <f t="shared" si="638"/>
        <v>239.07</v>
      </c>
    </row>
    <row r="1329" spans="1:17" s="428" customFormat="1" ht="22.15" customHeight="1" x14ac:dyDescent="0.25">
      <c r="A1329" s="424" t="s">
        <v>692</v>
      </c>
      <c r="B1329" s="750">
        <v>48</v>
      </c>
      <c r="C1329" s="289">
        <v>0.3</v>
      </c>
      <c r="D1329" s="425">
        <v>5.8383000000000003</v>
      </c>
      <c r="E1329" s="425">
        <f t="shared" si="639"/>
        <v>280.23840000000001</v>
      </c>
      <c r="F1329" s="426">
        <v>0.3</v>
      </c>
      <c r="G1329" s="425">
        <f t="shared" si="628"/>
        <v>84.07</v>
      </c>
      <c r="H1329" s="425">
        <f t="shared" si="640"/>
        <v>20.25</v>
      </c>
      <c r="I1329" s="427">
        <f t="shared" si="641"/>
        <v>104.32</v>
      </c>
      <c r="J1329" s="756">
        <v>120</v>
      </c>
      <c r="K1329" s="425">
        <v>0.75</v>
      </c>
      <c r="L1329" s="425">
        <v>5.8383000000000003</v>
      </c>
      <c r="M1329" s="425">
        <f t="shared" si="642"/>
        <v>700.596</v>
      </c>
      <c r="N1329" s="426">
        <v>1</v>
      </c>
      <c r="O1329" s="425">
        <f t="shared" si="636"/>
        <v>700.6</v>
      </c>
      <c r="P1329" s="425">
        <f t="shared" si="637"/>
        <v>168.77</v>
      </c>
      <c r="Q1329" s="427">
        <f t="shared" si="638"/>
        <v>869.37</v>
      </c>
    </row>
    <row r="1330" spans="1:17" s="428" customFormat="1" ht="22.15" customHeight="1" x14ac:dyDescent="0.25">
      <c r="A1330" s="424" t="s">
        <v>1249</v>
      </c>
      <c r="B1330" s="750">
        <v>24</v>
      </c>
      <c r="C1330" s="289">
        <v>0.15</v>
      </c>
      <c r="D1330" s="425">
        <v>6.0180999999999996</v>
      </c>
      <c r="E1330" s="425">
        <f t="shared" si="639"/>
        <v>144.43439999999998</v>
      </c>
      <c r="F1330" s="426">
        <v>0.3</v>
      </c>
      <c r="G1330" s="425">
        <f t="shared" si="628"/>
        <v>43.33</v>
      </c>
      <c r="H1330" s="425">
        <f t="shared" si="640"/>
        <v>10.44</v>
      </c>
      <c r="I1330" s="427">
        <f t="shared" si="641"/>
        <v>53.769999999999996</v>
      </c>
      <c r="J1330" s="756"/>
      <c r="K1330" s="425"/>
      <c r="L1330" s="425"/>
      <c r="M1330" s="425"/>
      <c r="N1330" s="426"/>
      <c r="O1330" s="425"/>
      <c r="P1330" s="425"/>
      <c r="Q1330" s="427"/>
    </row>
    <row r="1331" spans="1:17" s="428" customFormat="1" ht="22.15" customHeight="1" x14ac:dyDescent="0.25">
      <c r="A1331" s="424" t="s">
        <v>1249</v>
      </c>
      <c r="B1331" s="750">
        <v>24</v>
      </c>
      <c r="C1331" s="289">
        <v>0.15</v>
      </c>
      <c r="D1331" s="425">
        <v>6.0180999999999996</v>
      </c>
      <c r="E1331" s="425">
        <f t="shared" si="639"/>
        <v>144.43439999999998</v>
      </c>
      <c r="F1331" s="426">
        <v>0.3</v>
      </c>
      <c r="G1331" s="425">
        <f t="shared" si="628"/>
        <v>43.33</v>
      </c>
      <c r="H1331" s="425">
        <f t="shared" si="640"/>
        <v>10.44</v>
      </c>
      <c r="I1331" s="427">
        <f t="shared" si="641"/>
        <v>53.769999999999996</v>
      </c>
      <c r="J1331" s="756">
        <v>177</v>
      </c>
      <c r="K1331" s="425">
        <v>1.1100000000000001</v>
      </c>
      <c r="L1331" s="425">
        <v>6.0180999999999996</v>
      </c>
      <c r="M1331" s="425">
        <f t="shared" si="642"/>
        <v>1065.2037</v>
      </c>
      <c r="N1331" s="426">
        <v>1</v>
      </c>
      <c r="O1331" s="425">
        <f t="shared" si="636"/>
        <v>1065.2</v>
      </c>
      <c r="P1331" s="425">
        <f t="shared" si="637"/>
        <v>256.61</v>
      </c>
      <c r="Q1331" s="427">
        <f t="shared" si="638"/>
        <v>1321.81</v>
      </c>
    </row>
    <row r="1332" spans="1:17" s="428" customFormat="1" ht="22.15" customHeight="1" x14ac:dyDescent="0.25">
      <c r="A1332" s="424" t="s">
        <v>1249</v>
      </c>
      <c r="B1332" s="750">
        <v>33</v>
      </c>
      <c r="C1332" s="289">
        <v>0.21</v>
      </c>
      <c r="D1332" s="425">
        <v>6.0180999999999996</v>
      </c>
      <c r="E1332" s="425">
        <f t="shared" si="639"/>
        <v>198.59729999999999</v>
      </c>
      <c r="F1332" s="426">
        <v>0.3</v>
      </c>
      <c r="G1332" s="425">
        <f t="shared" si="628"/>
        <v>59.58</v>
      </c>
      <c r="H1332" s="425">
        <f t="shared" si="640"/>
        <v>14.35</v>
      </c>
      <c r="I1332" s="427">
        <f t="shared" si="641"/>
        <v>73.929999999999993</v>
      </c>
      <c r="J1332" s="756">
        <v>72</v>
      </c>
      <c r="K1332" s="425">
        <v>0.45</v>
      </c>
      <c r="L1332" s="425">
        <v>6.0180999999999996</v>
      </c>
      <c r="M1332" s="425">
        <f t="shared" si="642"/>
        <v>433.30319999999995</v>
      </c>
      <c r="N1332" s="426">
        <v>1</v>
      </c>
      <c r="O1332" s="425">
        <f t="shared" si="636"/>
        <v>433.3</v>
      </c>
      <c r="P1332" s="425">
        <f t="shared" si="637"/>
        <v>104.38</v>
      </c>
      <c r="Q1332" s="427">
        <f t="shared" si="638"/>
        <v>537.68000000000006</v>
      </c>
    </row>
    <row r="1333" spans="1:17" s="428" customFormat="1" ht="22.15" customHeight="1" x14ac:dyDescent="0.25">
      <c r="A1333" s="424" t="s">
        <v>1249</v>
      </c>
      <c r="B1333" s="750">
        <v>24</v>
      </c>
      <c r="C1333" s="289">
        <v>0.15</v>
      </c>
      <c r="D1333" s="425">
        <v>6.0180999999999996</v>
      </c>
      <c r="E1333" s="425">
        <f t="shared" si="639"/>
        <v>144.43439999999998</v>
      </c>
      <c r="F1333" s="426">
        <v>0.3</v>
      </c>
      <c r="G1333" s="425">
        <f t="shared" si="628"/>
        <v>43.33</v>
      </c>
      <c r="H1333" s="425">
        <f t="shared" si="640"/>
        <v>10.44</v>
      </c>
      <c r="I1333" s="427">
        <f t="shared" si="641"/>
        <v>53.769999999999996</v>
      </c>
      <c r="J1333" s="756">
        <v>96</v>
      </c>
      <c r="K1333" s="425">
        <v>0.6</v>
      </c>
      <c r="L1333" s="425">
        <v>6.0180999999999996</v>
      </c>
      <c r="M1333" s="425">
        <f t="shared" si="642"/>
        <v>577.73759999999993</v>
      </c>
      <c r="N1333" s="426">
        <v>1</v>
      </c>
      <c r="O1333" s="425">
        <f t="shared" si="636"/>
        <v>577.74</v>
      </c>
      <c r="P1333" s="425">
        <f t="shared" si="637"/>
        <v>139.18</v>
      </c>
      <c r="Q1333" s="427">
        <f t="shared" si="638"/>
        <v>716.92000000000007</v>
      </c>
    </row>
    <row r="1334" spans="1:17" s="428" customFormat="1" ht="22.15" customHeight="1" x14ac:dyDescent="0.25">
      <c r="A1334" s="424" t="s">
        <v>1249</v>
      </c>
      <c r="B1334" s="750"/>
      <c r="C1334" s="289"/>
      <c r="D1334" s="425"/>
      <c r="E1334" s="425"/>
      <c r="F1334" s="426"/>
      <c r="G1334" s="425"/>
      <c r="H1334" s="425"/>
      <c r="I1334" s="427"/>
      <c r="J1334" s="756">
        <v>72</v>
      </c>
      <c r="K1334" s="425">
        <v>0.45</v>
      </c>
      <c r="L1334" s="425">
        <v>6.0180999999999996</v>
      </c>
      <c r="M1334" s="425">
        <f t="shared" si="642"/>
        <v>433.30319999999995</v>
      </c>
      <c r="N1334" s="426">
        <v>1</v>
      </c>
      <c r="O1334" s="425">
        <f t="shared" si="636"/>
        <v>433.3</v>
      </c>
      <c r="P1334" s="425">
        <f t="shared" si="637"/>
        <v>104.38</v>
      </c>
      <c r="Q1334" s="427">
        <f t="shared" si="638"/>
        <v>537.68000000000006</v>
      </c>
    </row>
    <row r="1335" spans="1:17" s="428" customFormat="1" ht="22.15" customHeight="1" x14ac:dyDescent="0.25">
      <c r="A1335" s="424" t="s">
        <v>1249</v>
      </c>
      <c r="B1335" s="750">
        <v>24</v>
      </c>
      <c r="C1335" s="289">
        <v>0.15</v>
      </c>
      <c r="D1335" s="425">
        <v>6.0180999999999996</v>
      </c>
      <c r="E1335" s="425">
        <f t="shared" si="639"/>
        <v>144.43439999999998</v>
      </c>
      <c r="F1335" s="426">
        <v>0.3</v>
      </c>
      <c r="G1335" s="425">
        <f t="shared" si="628"/>
        <v>43.33</v>
      </c>
      <c r="H1335" s="425">
        <f t="shared" si="640"/>
        <v>10.44</v>
      </c>
      <c r="I1335" s="427">
        <f t="shared" si="641"/>
        <v>53.769999999999996</v>
      </c>
      <c r="J1335" s="756">
        <v>111</v>
      </c>
      <c r="K1335" s="425">
        <v>0.7</v>
      </c>
      <c r="L1335" s="425">
        <v>6.0180999999999996</v>
      </c>
      <c r="M1335" s="425">
        <f t="shared" si="642"/>
        <v>668.00909999999999</v>
      </c>
      <c r="N1335" s="426">
        <v>1</v>
      </c>
      <c r="O1335" s="425">
        <f t="shared" si="636"/>
        <v>668.01</v>
      </c>
      <c r="P1335" s="425">
        <f t="shared" si="637"/>
        <v>160.91999999999999</v>
      </c>
      <c r="Q1335" s="427">
        <f t="shared" si="638"/>
        <v>828.93</v>
      </c>
    </row>
    <row r="1336" spans="1:17" s="428" customFormat="1" ht="22.15" customHeight="1" x14ac:dyDescent="0.25">
      <c r="A1336" s="424" t="s">
        <v>692</v>
      </c>
      <c r="B1336" s="750">
        <v>57</v>
      </c>
      <c r="C1336" s="289">
        <v>0.36</v>
      </c>
      <c r="D1336" s="425">
        <v>6.4016999999999999</v>
      </c>
      <c r="E1336" s="425">
        <f t="shared" si="639"/>
        <v>364.89690000000002</v>
      </c>
      <c r="F1336" s="426">
        <v>0.3</v>
      </c>
      <c r="G1336" s="425">
        <f t="shared" si="628"/>
        <v>109.47</v>
      </c>
      <c r="H1336" s="425">
        <f t="shared" si="640"/>
        <v>26.37</v>
      </c>
      <c r="I1336" s="427">
        <f t="shared" si="641"/>
        <v>135.84</v>
      </c>
      <c r="J1336" s="756">
        <v>120</v>
      </c>
      <c r="K1336" s="425">
        <v>0.75</v>
      </c>
      <c r="L1336" s="425">
        <v>6.4016999999999999</v>
      </c>
      <c r="M1336" s="425">
        <f t="shared" si="642"/>
        <v>768.20399999999995</v>
      </c>
      <c r="N1336" s="426">
        <v>1</v>
      </c>
      <c r="O1336" s="425">
        <f t="shared" si="636"/>
        <v>768.2</v>
      </c>
      <c r="P1336" s="425">
        <f t="shared" si="637"/>
        <v>185.06</v>
      </c>
      <c r="Q1336" s="427">
        <f t="shared" si="638"/>
        <v>953.26</v>
      </c>
    </row>
    <row r="1337" spans="1:17" s="428" customFormat="1" ht="22.15" customHeight="1" x14ac:dyDescent="0.25">
      <c r="A1337" s="424" t="s">
        <v>692</v>
      </c>
      <c r="B1337" s="750">
        <v>48</v>
      </c>
      <c r="C1337" s="289">
        <v>0.3</v>
      </c>
      <c r="D1337" s="425">
        <v>6.4016999999999999</v>
      </c>
      <c r="E1337" s="425">
        <f t="shared" si="639"/>
        <v>307.28160000000003</v>
      </c>
      <c r="F1337" s="426">
        <v>0.3</v>
      </c>
      <c r="G1337" s="425">
        <f t="shared" si="628"/>
        <v>92.18</v>
      </c>
      <c r="H1337" s="425">
        <f t="shared" si="640"/>
        <v>22.21</v>
      </c>
      <c r="I1337" s="427">
        <f t="shared" si="641"/>
        <v>114.39000000000001</v>
      </c>
      <c r="J1337" s="756">
        <v>159</v>
      </c>
      <c r="K1337" s="425">
        <v>1</v>
      </c>
      <c r="L1337" s="425">
        <v>6.4016999999999999</v>
      </c>
      <c r="M1337" s="425">
        <f t="shared" si="642"/>
        <v>1017.8703</v>
      </c>
      <c r="N1337" s="426">
        <v>1</v>
      </c>
      <c r="O1337" s="425">
        <f t="shared" si="636"/>
        <v>1017.87</v>
      </c>
      <c r="P1337" s="425">
        <f t="shared" si="637"/>
        <v>245.2</v>
      </c>
      <c r="Q1337" s="427">
        <f t="shared" si="638"/>
        <v>1263.07</v>
      </c>
    </row>
    <row r="1338" spans="1:17" s="428" customFormat="1" ht="22.15" customHeight="1" x14ac:dyDescent="0.25">
      <c r="A1338" s="424" t="s">
        <v>692</v>
      </c>
      <c r="B1338" s="750">
        <v>24</v>
      </c>
      <c r="C1338" s="289">
        <v>0.15</v>
      </c>
      <c r="D1338" s="425">
        <v>6.4016999999999999</v>
      </c>
      <c r="E1338" s="425">
        <f t="shared" si="639"/>
        <v>153.64080000000001</v>
      </c>
      <c r="F1338" s="426">
        <v>0.3</v>
      </c>
      <c r="G1338" s="425">
        <f t="shared" si="628"/>
        <v>46.09</v>
      </c>
      <c r="H1338" s="425">
        <f t="shared" si="640"/>
        <v>11.1</v>
      </c>
      <c r="I1338" s="427">
        <f t="shared" si="641"/>
        <v>57.190000000000005</v>
      </c>
      <c r="J1338" s="756">
        <v>72</v>
      </c>
      <c r="K1338" s="425">
        <v>0.45</v>
      </c>
      <c r="L1338" s="425">
        <v>6.4016999999999999</v>
      </c>
      <c r="M1338" s="425">
        <f t="shared" si="642"/>
        <v>460.92239999999998</v>
      </c>
      <c r="N1338" s="426">
        <v>1</v>
      </c>
      <c r="O1338" s="425">
        <f t="shared" si="636"/>
        <v>460.92</v>
      </c>
      <c r="P1338" s="425">
        <f t="shared" si="637"/>
        <v>111.04</v>
      </c>
      <c r="Q1338" s="427">
        <f t="shared" si="638"/>
        <v>571.96</v>
      </c>
    </row>
    <row r="1339" spans="1:17" s="428" customFormat="1" ht="22.15" customHeight="1" x14ac:dyDescent="0.25">
      <c r="A1339" s="424" t="s">
        <v>692</v>
      </c>
      <c r="B1339" s="750">
        <v>48</v>
      </c>
      <c r="C1339" s="289">
        <v>0.3</v>
      </c>
      <c r="D1339" s="425">
        <v>6.4016999999999999</v>
      </c>
      <c r="E1339" s="425">
        <f t="shared" si="639"/>
        <v>307.28160000000003</v>
      </c>
      <c r="F1339" s="426">
        <v>0.3</v>
      </c>
      <c r="G1339" s="425">
        <f t="shared" si="628"/>
        <v>92.18</v>
      </c>
      <c r="H1339" s="425">
        <f t="shared" si="640"/>
        <v>22.21</v>
      </c>
      <c r="I1339" s="427">
        <f t="shared" si="641"/>
        <v>114.39000000000001</v>
      </c>
      <c r="J1339" s="756">
        <v>168</v>
      </c>
      <c r="K1339" s="425">
        <v>1.06</v>
      </c>
      <c r="L1339" s="425">
        <v>6.4016999999999999</v>
      </c>
      <c r="M1339" s="425">
        <f t="shared" si="642"/>
        <v>1075.4856</v>
      </c>
      <c r="N1339" s="426">
        <v>1</v>
      </c>
      <c r="O1339" s="425">
        <f t="shared" si="636"/>
        <v>1075.49</v>
      </c>
      <c r="P1339" s="425">
        <f t="shared" si="637"/>
        <v>259.08999999999997</v>
      </c>
      <c r="Q1339" s="427">
        <f t="shared" si="638"/>
        <v>1334.58</v>
      </c>
    </row>
    <row r="1340" spans="1:17" s="428" customFormat="1" ht="22.15" customHeight="1" x14ac:dyDescent="0.25">
      <c r="A1340" s="424" t="s">
        <v>1277</v>
      </c>
      <c r="B1340" s="750">
        <v>12</v>
      </c>
      <c r="C1340" s="289">
        <v>0.08</v>
      </c>
      <c r="D1340" s="425">
        <v>6.4016999999999999</v>
      </c>
      <c r="E1340" s="425">
        <f t="shared" si="639"/>
        <v>76.820400000000006</v>
      </c>
      <c r="F1340" s="426">
        <v>0.3</v>
      </c>
      <c r="G1340" s="425">
        <f t="shared" si="628"/>
        <v>23.05</v>
      </c>
      <c r="H1340" s="425">
        <f t="shared" si="640"/>
        <v>5.55</v>
      </c>
      <c r="I1340" s="427">
        <f t="shared" si="641"/>
        <v>28.6</v>
      </c>
      <c r="J1340" s="756">
        <v>60</v>
      </c>
      <c r="K1340" s="425">
        <v>0.38</v>
      </c>
      <c r="L1340" s="425">
        <v>6.4016999999999999</v>
      </c>
      <c r="M1340" s="425">
        <f t="shared" si="642"/>
        <v>384.10199999999998</v>
      </c>
      <c r="N1340" s="426">
        <v>1</v>
      </c>
      <c r="O1340" s="425">
        <f t="shared" si="636"/>
        <v>384.1</v>
      </c>
      <c r="P1340" s="425">
        <f t="shared" si="637"/>
        <v>92.53</v>
      </c>
      <c r="Q1340" s="427">
        <f t="shared" si="638"/>
        <v>476.63</v>
      </c>
    </row>
    <row r="1341" spans="1:17" s="428" customFormat="1" ht="22.15" customHeight="1" x14ac:dyDescent="0.25">
      <c r="A1341" s="424" t="s">
        <v>692</v>
      </c>
      <c r="B1341" s="750">
        <v>33</v>
      </c>
      <c r="C1341" s="289">
        <v>0.21</v>
      </c>
      <c r="D1341" s="425">
        <v>6.4016999999999999</v>
      </c>
      <c r="E1341" s="425">
        <f t="shared" si="639"/>
        <v>211.2561</v>
      </c>
      <c r="F1341" s="426">
        <v>0.3</v>
      </c>
      <c r="G1341" s="425">
        <f t="shared" si="628"/>
        <v>63.38</v>
      </c>
      <c r="H1341" s="425">
        <f t="shared" si="640"/>
        <v>15.27</v>
      </c>
      <c r="I1341" s="427">
        <f t="shared" si="641"/>
        <v>78.650000000000006</v>
      </c>
      <c r="J1341" s="756">
        <v>72</v>
      </c>
      <c r="K1341" s="425">
        <v>0.45</v>
      </c>
      <c r="L1341" s="425">
        <v>6.4016999999999999</v>
      </c>
      <c r="M1341" s="425">
        <f t="shared" si="642"/>
        <v>460.92239999999998</v>
      </c>
      <c r="N1341" s="426">
        <v>1</v>
      </c>
      <c r="O1341" s="425">
        <f t="shared" si="636"/>
        <v>460.92</v>
      </c>
      <c r="P1341" s="425">
        <f t="shared" si="637"/>
        <v>111.04</v>
      </c>
      <c r="Q1341" s="427">
        <f t="shared" si="638"/>
        <v>571.96</v>
      </c>
    </row>
    <row r="1342" spans="1:17" s="428" customFormat="1" ht="22.15" customHeight="1" x14ac:dyDescent="0.25">
      <c r="A1342" s="424" t="s">
        <v>692</v>
      </c>
      <c r="B1342" s="750"/>
      <c r="C1342" s="289"/>
      <c r="D1342" s="425"/>
      <c r="E1342" s="425"/>
      <c r="F1342" s="426"/>
      <c r="G1342" s="425"/>
      <c r="H1342" s="425"/>
      <c r="I1342" s="427"/>
      <c r="J1342" s="756">
        <v>72</v>
      </c>
      <c r="K1342" s="425">
        <v>0.45</v>
      </c>
      <c r="L1342" s="425">
        <v>6.4016999999999999</v>
      </c>
      <c r="M1342" s="425">
        <f t="shared" si="642"/>
        <v>460.92239999999998</v>
      </c>
      <c r="N1342" s="426">
        <v>1</v>
      </c>
      <c r="O1342" s="425">
        <f t="shared" si="636"/>
        <v>460.92</v>
      </c>
      <c r="P1342" s="425">
        <f t="shared" si="637"/>
        <v>111.04</v>
      </c>
      <c r="Q1342" s="427">
        <f t="shared" si="638"/>
        <v>571.96</v>
      </c>
    </row>
    <row r="1343" spans="1:17" s="428" customFormat="1" ht="22.15" customHeight="1" x14ac:dyDescent="0.25">
      <c r="A1343" s="424" t="s">
        <v>692</v>
      </c>
      <c r="B1343" s="750">
        <v>48</v>
      </c>
      <c r="C1343" s="289">
        <v>0.3</v>
      </c>
      <c r="D1343" s="425">
        <v>6.4016999999999999</v>
      </c>
      <c r="E1343" s="425">
        <f t="shared" si="639"/>
        <v>307.28160000000003</v>
      </c>
      <c r="F1343" s="426">
        <v>0.3</v>
      </c>
      <c r="G1343" s="425">
        <f t="shared" ref="G1343:G1406" si="643">ROUND(E1343*F1343,2)</f>
        <v>92.18</v>
      </c>
      <c r="H1343" s="425">
        <f t="shared" si="640"/>
        <v>22.21</v>
      </c>
      <c r="I1343" s="427">
        <f t="shared" si="641"/>
        <v>114.39000000000001</v>
      </c>
      <c r="J1343" s="756">
        <v>168</v>
      </c>
      <c r="K1343" s="425">
        <v>1.06</v>
      </c>
      <c r="L1343" s="425">
        <v>6.4016999999999999</v>
      </c>
      <c r="M1343" s="425">
        <f t="shared" si="642"/>
        <v>1075.4856</v>
      </c>
      <c r="N1343" s="426">
        <v>1</v>
      </c>
      <c r="O1343" s="425">
        <f t="shared" si="636"/>
        <v>1075.49</v>
      </c>
      <c r="P1343" s="425">
        <f t="shared" si="637"/>
        <v>259.08999999999997</v>
      </c>
      <c r="Q1343" s="427">
        <f t="shared" si="638"/>
        <v>1334.58</v>
      </c>
    </row>
    <row r="1344" spans="1:17" s="428" customFormat="1" ht="22.15" customHeight="1" x14ac:dyDescent="0.25">
      <c r="A1344" s="424" t="s">
        <v>1277</v>
      </c>
      <c r="B1344" s="750">
        <v>48</v>
      </c>
      <c r="C1344" s="289">
        <v>0.3</v>
      </c>
      <c r="D1344" s="425">
        <v>6.4016999999999999</v>
      </c>
      <c r="E1344" s="425">
        <f t="shared" si="639"/>
        <v>307.28160000000003</v>
      </c>
      <c r="F1344" s="426">
        <v>0.3</v>
      </c>
      <c r="G1344" s="425">
        <f t="shared" si="643"/>
        <v>92.18</v>
      </c>
      <c r="H1344" s="425">
        <f t="shared" si="640"/>
        <v>22.21</v>
      </c>
      <c r="I1344" s="427">
        <f t="shared" si="641"/>
        <v>114.39000000000001</v>
      </c>
      <c r="J1344" s="756">
        <v>144</v>
      </c>
      <c r="K1344" s="425">
        <v>0.91</v>
      </c>
      <c r="L1344" s="425">
        <v>6.4016999999999999</v>
      </c>
      <c r="M1344" s="425">
        <f t="shared" si="642"/>
        <v>921.84479999999996</v>
      </c>
      <c r="N1344" s="426">
        <v>1</v>
      </c>
      <c r="O1344" s="425">
        <f t="shared" si="636"/>
        <v>921.84</v>
      </c>
      <c r="P1344" s="425">
        <f t="shared" si="637"/>
        <v>222.07</v>
      </c>
      <c r="Q1344" s="427">
        <f t="shared" si="638"/>
        <v>1143.9100000000001</v>
      </c>
    </row>
    <row r="1345" spans="1:17" s="428" customFormat="1" ht="22.15" customHeight="1" x14ac:dyDescent="0.25">
      <c r="A1345" s="424" t="s">
        <v>692</v>
      </c>
      <c r="B1345" s="750">
        <v>16</v>
      </c>
      <c r="C1345" s="289">
        <v>0.1</v>
      </c>
      <c r="D1345" s="425">
        <v>6.4016999999999999</v>
      </c>
      <c r="E1345" s="425">
        <f t="shared" si="639"/>
        <v>102.4272</v>
      </c>
      <c r="F1345" s="426">
        <v>0.3</v>
      </c>
      <c r="G1345" s="425">
        <f t="shared" si="643"/>
        <v>30.73</v>
      </c>
      <c r="H1345" s="425">
        <f t="shared" si="640"/>
        <v>7.4</v>
      </c>
      <c r="I1345" s="427">
        <f t="shared" si="641"/>
        <v>38.130000000000003</v>
      </c>
      <c r="J1345" s="756">
        <v>68</v>
      </c>
      <c r="K1345" s="425">
        <v>0.43</v>
      </c>
      <c r="L1345" s="425">
        <v>6.4016999999999999</v>
      </c>
      <c r="M1345" s="425">
        <f t="shared" si="642"/>
        <v>435.31560000000002</v>
      </c>
      <c r="N1345" s="426">
        <v>1</v>
      </c>
      <c r="O1345" s="425">
        <f t="shared" si="636"/>
        <v>435.32</v>
      </c>
      <c r="P1345" s="425">
        <f t="shared" si="637"/>
        <v>104.87</v>
      </c>
      <c r="Q1345" s="427">
        <f t="shared" si="638"/>
        <v>540.19000000000005</v>
      </c>
    </row>
    <row r="1346" spans="1:17" s="428" customFormat="1" ht="22.15" customHeight="1" x14ac:dyDescent="0.25">
      <c r="A1346" s="424" t="s">
        <v>692</v>
      </c>
      <c r="B1346" s="750">
        <v>8</v>
      </c>
      <c r="C1346" s="289">
        <v>0.05</v>
      </c>
      <c r="D1346" s="425">
        <v>6.4016999999999999</v>
      </c>
      <c r="E1346" s="425">
        <f t="shared" si="639"/>
        <v>51.2136</v>
      </c>
      <c r="F1346" s="426">
        <v>0.3</v>
      </c>
      <c r="G1346" s="425">
        <f t="shared" si="643"/>
        <v>15.36</v>
      </c>
      <c r="H1346" s="425">
        <f t="shared" si="640"/>
        <v>3.7</v>
      </c>
      <c r="I1346" s="427">
        <f t="shared" si="641"/>
        <v>19.059999999999999</v>
      </c>
      <c r="J1346" s="756">
        <v>36</v>
      </c>
      <c r="K1346" s="425">
        <v>0.23</v>
      </c>
      <c r="L1346" s="425">
        <v>6.4016999999999999</v>
      </c>
      <c r="M1346" s="425">
        <f t="shared" si="642"/>
        <v>230.46119999999999</v>
      </c>
      <c r="N1346" s="426">
        <v>1</v>
      </c>
      <c r="O1346" s="425">
        <f t="shared" si="636"/>
        <v>230.46</v>
      </c>
      <c r="P1346" s="425">
        <f t="shared" si="637"/>
        <v>55.52</v>
      </c>
      <c r="Q1346" s="427">
        <f t="shared" si="638"/>
        <v>285.98</v>
      </c>
    </row>
    <row r="1347" spans="1:17" s="428" customFormat="1" ht="22.15" customHeight="1" x14ac:dyDescent="0.25">
      <c r="A1347" s="424" t="s">
        <v>692</v>
      </c>
      <c r="B1347" s="750">
        <v>36</v>
      </c>
      <c r="C1347" s="289">
        <v>0.23</v>
      </c>
      <c r="D1347" s="425">
        <v>6.4016999999999999</v>
      </c>
      <c r="E1347" s="425">
        <f t="shared" si="639"/>
        <v>230.46119999999999</v>
      </c>
      <c r="F1347" s="426">
        <v>0.3</v>
      </c>
      <c r="G1347" s="425">
        <f t="shared" si="643"/>
        <v>69.14</v>
      </c>
      <c r="H1347" s="425">
        <f t="shared" si="640"/>
        <v>16.66</v>
      </c>
      <c r="I1347" s="427">
        <f t="shared" si="641"/>
        <v>85.8</v>
      </c>
      <c r="J1347" s="756">
        <v>76</v>
      </c>
      <c r="K1347" s="425">
        <v>0.48</v>
      </c>
      <c r="L1347" s="425">
        <v>6.4016999999999999</v>
      </c>
      <c r="M1347" s="425">
        <f t="shared" si="642"/>
        <v>486.5292</v>
      </c>
      <c r="N1347" s="426">
        <v>1</v>
      </c>
      <c r="O1347" s="425">
        <f t="shared" si="636"/>
        <v>486.53</v>
      </c>
      <c r="P1347" s="425">
        <f t="shared" si="637"/>
        <v>117.21</v>
      </c>
      <c r="Q1347" s="427">
        <f t="shared" si="638"/>
        <v>603.74</v>
      </c>
    </row>
    <row r="1348" spans="1:17" s="428" customFormat="1" ht="22.15" customHeight="1" x14ac:dyDescent="0.25">
      <c r="A1348" s="424" t="s">
        <v>692</v>
      </c>
      <c r="B1348" s="750">
        <v>57</v>
      </c>
      <c r="C1348" s="289">
        <v>0.36</v>
      </c>
      <c r="D1348" s="425">
        <v>6.4016999999999999</v>
      </c>
      <c r="E1348" s="425">
        <f t="shared" si="639"/>
        <v>364.89690000000002</v>
      </c>
      <c r="F1348" s="426">
        <v>0.3</v>
      </c>
      <c r="G1348" s="425">
        <f t="shared" si="643"/>
        <v>109.47</v>
      </c>
      <c r="H1348" s="425">
        <f t="shared" si="640"/>
        <v>26.37</v>
      </c>
      <c r="I1348" s="427">
        <f t="shared" si="641"/>
        <v>135.84</v>
      </c>
      <c r="J1348" s="756">
        <v>111</v>
      </c>
      <c r="K1348" s="425">
        <v>0.7</v>
      </c>
      <c r="L1348" s="425">
        <v>6.4016999999999999</v>
      </c>
      <c r="M1348" s="425">
        <f t="shared" si="642"/>
        <v>710.58870000000002</v>
      </c>
      <c r="N1348" s="426">
        <v>1</v>
      </c>
      <c r="O1348" s="425">
        <f t="shared" si="636"/>
        <v>710.59</v>
      </c>
      <c r="P1348" s="425">
        <f t="shared" si="637"/>
        <v>171.18</v>
      </c>
      <c r="Q1348" s="427">
        <f t="shared" si="638"/>
        <v>881.77</v>
      </c>
    </row>
    <row r="1349" spans="1:17" s="428" customFormat="1" ht="22.15" customHeight="1" x14ac:dyDescent="0.25">
      <c r="A1349" s="424" t="s">
        <v>692</v>
      </c>
      <c r="B1349" s="750">
        <v>24</v>
      </c>
      <c r="C1349" s="289">
        <v>0.15</v>
      </c>
      <c r="D1349" s="425">
        <v>6.4016999999999999</v>
      </c>
      <c r="E1349" s="425">
        <f t="shared" si="639"/>
        <v>153.64080000000001</v>
      </c>
      <c r="F1349" s="426">
        <v>0.3</v>
      </c>
      <c r="G1349" s="425">
        <f t="shared" si="643"/>
        <v>46.09</v>
      </c>
      <c r="H1349" s="425">
        <f t="shared" si="640"/>
        <v>11.1</v>
      </c>
      <c r="I1349" s="427">
        <f t="shared" si="641"/>
        <v>57.190000000000005</v>
      </c>
      <c r="J1349" s="756">
        <v>72</v>
      </c>
      <c r="K1349" s="425">
        <v>0.45</v>
      </c>
      <c r="L1349" s="425">
        <v>6.4016999999999999</v>
      </c>
      <c r="M1349" s="425">
        <f t="shared" si="642"/>
        <v>460.92239999999998</v>
      </c>
      <c r="N1349" s="426">
        <v>1</v>
      </c>
      <c r="O1349" s="425">
        <f t="shared" si="636"/>
        <v>460.92</v>
      </c>
      <c r="P1349" s="425">
        <f t="shared" si="637"/>
        <v>111.04</v>
      </c>
      <c r="Q1349" s="427">
        <f t="shared" si="638"/>
        <v>571.96</v>
      </c>
    </row>
    <row r="1350" spans="1:17" s="428" customFormat="1" ht="22.15" customHeight="1" x14ac:dyDescent="0.25">
      <c r="A1350" s="424" t="s">
        <v>1277</v>
      </c>
      <c r="B1350" s="750">
        <v>33</v>
      </c>
      <c r="C1350" s="289">
        <v>0.21</v>
      </c>
      <c r="D1350" s="425">
        <v>6.4016999999999999</v>
      </c>
      <c r="E1350" s="425">
        <f t="shared" si="639"/>
        <v>211.2561</v>
      </c>
      <c r="F1350" s="426">
        <v>0.3</v>
      </c>
      <c r="G1350" s="425">
        <f t="shared" si="643"/>
        <v>63.38</v>
      </c>
      <c r="H1350" s="425">
        <f t="shared" si="640"/>
        <v>15.27</v>
      </c>
      <c r="I1350" s="427">
        <f t="shared" si="641"/>
        <v>78.650000000000006</v>
      </c>
      <c r="J1350" s="756">
        <v>96</v>
      </c>
      <c r="K1350" s="425">
        <v>0.6</v>
      </c>
      <c r="L1350" s="425">
        <v>6.4016999999999999</v>
      </c>
      <c r="M1350" s="425">
        <f t="shared" si="642"/>
        <v>614.56320000000005</v>
      </c>
      <c r="N1350" s="426">
        <v>1</v>
      </c>
      <c r="O1350" s="425">
        <f t="shared" si="636"/>
        <v>614.55999999999995</v>
      </c>
      <c r="P1350" s="425">
        <f t="shared" si="637"/>
        <v>148.05000000000001</v>
      </c>
      <c r="Q1350" s="427">
        <f t="shared" si="638"/>
        <v>762.6099999999999</v>
      </c>
    </row>
    <row r="1351" spans="1:17" s="428" customFormat="1" ht="22.15" customHeight="1" x14ac:dyDescent="0.25">
      <c r="A1351" s="424" t="s">
        <v>1277</v>
      </c>
      <c r="B1351" s="750">
        <v>48</v>
      </c>
      <c r="C1351" s="289">
        <v>0.3</v>
      </c>
      <c r="D1351" s="425">
        <v>6.4016999999999999</v>
      </c>
      <c r="E1351" s="425">
        <f t="shared" si="639"/>
        <v>307.28160000000003</v>
      </c>
      <c r="F1351" s="426">
        <v>0.3</v>
      </c>
      <c r="G1351" s="425">
        <f t="shared" si="643"/>
        <v>92.18</v>
      </c>
      <c r="H1351" s="425">
        <f t="shared" si="640"/>
        <v>22.21</v>
      </c>
      <c r="I1351" s="427">
        <f t="shared" si="641"/>
        <v>114.39000000000001</v>
      </c>
      <c r="J1351" s="756">
        <v>159</v>
      </c>
      <c r="K1351" s="425">
        <v>1</v>
      </c>
      <c r="L1351" s="425">
        <v>6.4016999999999999</v>
      </c>
      <c r="M1351" s="425">
        <f t="shared" si="642"/>
        <v>1017.8703</v>
      </c>
      <c r="N1351" s="426">
        <v>1</v>
      </c>
      <c r="O1351" s="425">
        <f t="shared" si="636"/>
        <v>1017.87</v>
      </c>
      <c r="P1351" s="425">
        <f t="shared" si="637"/>
        <v>245.2</v>
      </c>
      <c r="Q1351" s="427">
        <f t="shared" si="638"/>
        <v>1263.07</v>
      </c>
    </row>
    <row r="1352" spans="1:17" s="428" customFormat="1" ht="22.15" customHeight="1" x14ac:dyDescent="0.25">
      <c r="A1352" s="424" t="s">
        <v>1277</v>
      </c>
      <c r="B1352" s="750">
        <v>48</v>
      </c>
      <c r="C1352" s="289">
        <v>0.3</v>
      </c>
      <c r="D1352" s="425">
        <v>6.4016999999999999</v>
      </c>
      <c r="E1352" s="425">
        <f t="shared" si="639"/>
        <v>307.28160000000003</v>
      </c>
      <c r="F1352" s="426">
        <v>0.3</v>
      </c>
      <c r="G1352" s="425">
        <f t="shared" si="643"/>
        <v>92.18</v>
      </c>
      <c r="H1352" s="425">
        <f t="shared" si="640"/>
        <v>22.21</v>
      </c>
      <c r="I1352" s="427">
        <f t="shared" si="641"/>
        <v>114.39000000000001</v>
      </c>
      <c r="J1352" s="756">
        <v>144</v>
      </c>
      <c r="K1352" s="425">
        <v>0.91</v>
      </c>
      <c r="L1352" s="425">
        <v>6.4016999999999999</v>
      </c>
      <c r="M1352" s="425">
        <f t="shared" si="642"/>
        <v>921.84479999999996</v>
      </c>
      <c r="N1352" s="426">
        <v>1</v>
      </c>
      <c r="O1352" s="425">
        <f t="shared" si="636"/>
        <v>921.84</v>
      </c>
      <c r="P1352" s="425">
        <f t="shared" si="637"/>
        <v>222.07</v>
      </c>
      <c r="Q1352" s="427">
        <f t="shared" si="638"/>
        <v>1143.9100000000001</v>
      </c>
    </row>
    <row r="1353" spans="1:17" s="428" customFormat="1" ht="22.15" customHeight="1" x14ac:dyDescent="0.25">
      <c r="A1353" s="424" t="s">
        <v>692</v>
      </c>
      <c r="B1353" s="750"/>
      <c r="C1353" s="289"/>
      <c r="D1353" s="425"/>
      <c r="E1353" s="425"/>
      <c r="F1353" s="426"/>
      <c r="G1353" s="425"/>
      <c r="H1353" s="425"/>
      <c r="I1353" s="427"/>
      <c r="J1353" s="756">
        <v>87</v>
      </c>
      <c r="K1353" s="425">
        <v>0.55000000000000004</v>
      </c>
      <c r="L1353" s="425">
        <v>6.4016999999999999</v>
      </c>
      <c r="M1353" s="425">
        <f t="shared" si="642"/>
        <v>556.9479</v>
      </c>
      <c r="N1353" s="426">
        <v>1</v>
      </c>
      <c r="O1353" s="425">
        <f t="shared" si="636"/>
        <v>556.95000000000005</v>
      </c>
      <c r="P1353" s="425">
        <f t="shared" si="637"/>
        <v>134.16999999999999</v>
      </c>
      <c r="Q1353" s="427">
        <f t="shared" si="638"/>
        <v>691.12</v>
      </c>
    </row>
    <row r="1354" spans="1:17" s="428" customFormat="1" ht="22.15" customHeight="1" x14ac:dyDescent="0.25">
      <c r="A1354" s="424" t="s">
        <v>1277</v>
      </c>
      <c r="B1354" s="750">
        <v>24</v>
      </c>
      <c r="C1354" s="289">
        <v>0.15</v>
      </c>
      <c r="D1354" s="425">
        <v>6.4016999999999999</v>
      </c>
      <c r="E1354" s="425">
        <f t="shared" si="639"/>
        <v>153.64080000000001</v>
      </c>
      <c r="F1354" s="426">
        <v>0.3</v>
      </c>
      <c r="G1354" s="425">
        <f t="shared" si="643"/>
        <v>46.09</v>
      </c>
      <c r="H1354" s="425">
        <f t="shared" si="640"/>
        <v>11.1</v>
      </c>
      <c r="I1354" s="427">
        <f t="shared" si="641"/>
        <v>57.190000000000005</v>
      </c>
      <c r="J1354" s="756">
        <v>48</v>
      </c>
      <c r="K1354" s="425">
        <v>0.3</v>
      </c>
      <c r="L1354" s="425">
        <v>6.4016999999999999</v>
      </c>
      <c r="M1354" s="425">
        <f t="shared" si="642"/>
        <v>307.28160000000003</v>
      </c>
      <c r="N1354" s="426">
        <v>1</v>
      </c>
      <c r="O1354" s="425">
        <f t="shared" si="636"/>
        <v>307.27999999999997</v>
      </c>
      <c r="P1354" s="425">
        <f t="shared" si="637"/>
        <v>74.02</v>
      </c>
      <c r="Q1354" s="427">
        <f t="shared" si="638"/>
        <v>381.29999999999995</v>
      </c>
    </row>
    <row r="1355" spans="1:17" s="428" customFormat="1" ht="22.15" customHeight="1" x14ac:dyDescent="0.25">
      <c r="A1355" s="424" t="s">
        <v>692</v>
      </c>
      <c r="B1355" s="750">
        <v>63</v>
      </c>
      <c r="C1355" s="289">
        <v>0.4</v>
      </c>
      <c r="D1355" s="425">
        <v>6.4016999999999999</v>
      </c>
      <c r="E1355" s="425">
        <f t="shared" si="639"/>
        <v>403.30709999999999</v>
      </c>
      <c r="F1355" s="426">
        <v>0.3</v>
      </c>
      <c r="G1355" s="425">
        <f t="shared" si="643"/>
        <v>120.99</v>
      </c>
      <c r="H1355" s="425">
        <f t="shared" si="640"/>
        <v>29.15</v>
      </c>
      <c r="I1355" s="427">
        <f t="shared" si="641"/>
        <v>150.13999999999999</v>
      </c>
      <c r="J1355" s="756">
        <v>177</v>
      </c>
      <c r="K1355" s="425">
        <v>1.1100000000000001</v>
      </c>
      <c r="L1355" s="425">
        <v>6.4016999999999999</v>
      </c>
      <c r="M1355" s="425">
        <f t="shared" si="642"/>
        <v>1133.1008999999999</v>
      </c>
      <c r="N1355" s="426">
        <v>1</v>
      </c>
      <c r="O1355" s="425">
        <f t="shared" si="636"/>
        <v>1133.0999999999999</v>
      </c>
      <c r="P1355" s="425">
        <f t="shared" si="637"/>
        <v>272.95999999999998</v>
      </c>
      <c r="Q1355" s="427">
        <f t="shared" si="638"/>
        <v>1406.06</v>
      </c>
    </row>
    <row r="1356" spans="1:17" s="428" customFormat="1" ht="22.15" customHeight="1" x14ac:dyDescent="0.25">
      <c r="A1356" s="424" t="s">
        <v>1277</v>
      </c>
      <c r="B1356" s="750">
        <v>48</v>
      </c>
      <c r="C1356" s="289">
        <v>0.3</v>
      </c>
      <c r="D1356" s="425">
        <v>6.4016999999999999</v>
      </c>
      <c r="E1356" s="425">
        <f t="shared" si="639"/>
        <v>307.28160000000003</v>
      </c>
      <c r="F1356" s="426">
        <v>0.3</v>
      </c>
      <c r="G1356" s="425">
        <f t="shared" si="643"/>
        <v>92.18</v>
      </c>
      <c r="H1356" s="425">
        <f t="shared" si="640"/>
        <v>22.21</v>
      </c>
      <c r="I1356" s="427">
        <f t="shared" si="641"/>
        <v>114.39000000000001</v>
      </c>
      <c r="J1356" s="756">
        <v>159</v>
      </c>
      <c r="K1356" s="425">
        <v>1</v>
      </c>
      <c r="L1356" s="425">
        <v>6.4016999999999999</v>
      </c>
      <c r="M1356" s="425">
        <f t="shared" si="642"/>
        <v>1017.8703</v>
      </c>
      <c r="N1356" s="426">
        <v>1</v>
      </c>
      <c r="O1356" s="425">
        <f t="shared" si="636"/>
        <v>1017.87</v>
      </c>
      <c r="P1356" s="425">
        <f t="shared" si="637"/>
        <v>245.2</v>
      </c>
      <c r="Q1356" s="427">
        <f t="shared" si="638"/>
        <v>1263.07</v>
      </c>
    </row>
    <row r="1357" spans="1:17" s="428" customFormat="1" ht="22.15" customHeight="1" x14ac:dyDescent="0.25">
      <c r="A1357" s="424" t="s">
        <v>692</v>
      </c>
      <c r="B1357" s="750">
        <v>39</v>
      </c>
      <c r="C1357" s="289">
        <v>0.25</v>
      </c>
      <c r="D1357" s="425">
        <v>6.4016999999999999</v>
      </c>
      <c r="E1357" s="425">
        <f t="shared" si="639"/>
        <v>249.66630000000001</v>
      </c>
      <c r="F1357" s="426">
        <v>0.3</v>
      </c>
      <c r="G1357" s="425">
        <f t="shared" si="643"/>
        <v>74.900000000000006</v>
      </c>
      <c r="H1357" s="425">
        <f t="shared" si="640"/>
        <v>18.04</v>
      </c>
      <c r="I1357" s="427">
        <f t="shared" si="641"/>
        <v>92.94</v>
      </c>
      <c r="J1357" s="756">
        <v>81</v>
      </c>
      <c r="K1357" s="425">
        <v>0.51</v>
      </c>
      <c r="L1357" s="425">
        <v>6.4016999999999999</v>
      </c>
      <c r="M1357" s="425">
        <f t="shared" si="642"/>
        <v>518.53769999999997</v>
      </c>
      <c r="N1357" s="426">
        <v>1</v>
      </c>
      <c r="O1357" s="425">
        <f t="shared" si="636"/>
        <v>518.54</v>
      </c>
      <c r="P1357" s="425">
        <f t="shared" si="637"/>
        <v>124.92</v>
      </c>
      <c r="Q1357" s="427">
        <f t="shared" si="638"/>
        <v>643.45999999999992</v>
      </c>
    </row>
    <row r="1358" spans="1:17" s="428" customFormat="1" ht="22.15" customHeight="1" x14ac:dyDescent="0.25">
      <c r="A1358" s="424" t="s">
        <v>692</v>
      </c>
      <c r="B1358" s="750">
        <v>57</v>
      </c>
      <c r="C1358" s="289">
        <v>0.36</v>
      </c>
      <c r="D1358" s="425">
        <v>6.4016999999999999</v>
      </c>
      <c r="E1358" s="425">
        <f t="shared" si="639"/>
        <v>364.89690000000002</v>
      </c>
      <c r="F1358" s="426">
        <v>0.3</v>
      </c>
      <c r="G1358" s="425">
        <f t="shared" si="643"/>
        <v>109.47</v>
      </c>
      <c r="H1358" s="425">
        <f t="shared" si="640"/>
        <v>26.37</v>
      </c>
      <c r="I1358" s="427">
        <f t="shared" si="641"/>
        <v>135.84</v>
      </c>
      <c r="J1358" s="756">
        <v>96</v>
      </c>
      <c r="K1358" s="425">
        <v>0.6</v>
      </c>
      <c r="L1358" s="425">
        <v>6.4016999999999999</v>
      </c>
      <c r="M1358" s="425">
        <f t="shared" si="642"/>
        <v>614.56320000000005</v>
      </c>
      <c r="N1358" s="426">
        <v>1</v>
      </c>
      <c r="O1358" s="425">
        <f t="shared" si="636"/>
        <v>614.55999999999995</v>
      </c>
      <c r="P1358" s="425">
        <f t="shared" si="637"/>
        <v>148.05000000000001</v>
      </c>
      <c r="Q1358" s="427">
        <f t="shared" si="638"/>
        <v>762.6099999999999</v>
      </c>
    </row>
    <row r="1359" spans="1:17" s="428" customFormat="1" ht="22.15" customHeight="1" x14ac:dyDescent="0.25">
      <c r="A1359" s="424" t="s">
        <v>1277</v>
      </c>
      <c r="B1359" s="750">
        <v>63</v>
      </c>
      <c r="C1359" s="289">
        <v>0.4</v>
      </c>
      <c r="D1359" s="425">
        <v>6.4016999999999999</v>
      </c>
      <c r="E1359" s="425">
        <f t="shared" si="639"/>
        <v>403.30709999999999</v>
      </c>
      <c r="F1359" s="426">
        <v>0.3</v>
      </c>
      <c r="G1359" s="425">
        <f t="shared" si="643"/>
        <v>120.99</v>
      </c>
      <c r="H1359" s="425">
        <f t="shared" si="640"/>
        <v>29.15</v>
      </c>
      <c r="I1359" s="427">
        <f t="shared" si="641"/>
        <v>150.13999999999999</v>
      </c>
      <c r="J1359" s="756">
        <v>168</v>
      </c>
      <c r="K1359" s="425">
        <v>1.06</v>
      </c>
      <c r="L1359" s="425">
        <v>6.4016999999999999</v>
      </c>
      <c r="M1359" s="425">
        <f t="shared" si="642"/>
        <v>1075.4856</v>
      </c>
      <c r="N1359" s="426">
        <v>1</v>
      </c>
      <c r="O1359" s="425">
        <f t="shared" si="636"/>
        <v>1075.49</v>
      </c>
      <c r="P1359" s="425">
        <f t="shared" si="637"/>
        <v>259.08999999999997</v>
      </c>
      <c r="Q1359" s="427">
        <f t="shared" si="638"/>
        <v>1334.58</v>
      </c>
    </row>
    <row r="1360" spans="1:17" s="428" customFormat="1" ht="22.15" customHeight="1" x14ac:dyDescent="0.25">
      <c r="A1360" s="424" t="s">
        <v>692</v>
      </c>
      <c r="B1360" s="750">
        <v>48</v>
      </c>
      <c r="C1360" s="289">
        <v>0.3</v>
      </c>
      <c r="D1360" s="425">
        <v>6.4016999999999999</v>
      </c>
      <c r="E1360" s="425">
        <f t="shared" si="639"/>
        <v>307.28160000000003</v>
      </c>
      <c r="F1360" s="426">
        <v>0.3</v>
      </c>
      <c r="G1360" s="425">
        <f t="shared" si="643"/>
        <v>92.18</v>
      </c>
      <c r="H1360" s="425">
        <f t="shared" si="640"/>
        <v>22.21</v>
      </c>
      <c r="I1360" s="427">
        <f t="shared" si="641"/>
        <v>114.39000000000001</v>
      </c>
      <c r="J1360" s="756">
        <v>135</v>
      </c>
      <c r="K1360" s="425">
        <v>0.85</v>
      </c>
      <c r="L1360" s="425">
        <v>6.4016999999999999</v>
      </c>
      <c r="M1360" s="425">
        <f t="shared" si="642"/>
        <v>864.22950000000003</v>
      </c>
      <c r="N1360" s="426">
        <v>1</v>
      </c>
      <c r="O1360" s="425">
        <f t="shared" si="636"/>
        <v>864.23</v>
      </c>
      <c r="P1360" s="425">
        <f t="shared" si="637"/>
        <v>208.19</v>
      </c>
      <c r="Q1360" s="427">
        <f t="shared" si="638"/>
        <v>1072.42</v>
      </c>
    </row>
    <row r="1361" spans="1:17" s="428" customFormat="1" ht="22.15" customHeight="1" x14ac:dyDescent="0.25">
      <c r="A1361" s="424" t="s">
        <v>692</v>
      </c>
      <c r="B1361" s="750">
        <v>48</v>
      </c>
      <c r="C1361" s="289">
        <v>0.3</v>
      </c>
      <c r="D1361" s="425">
        <v>6.4016999999999999</v>
      </c>
      <c r="E1361" s="425">
        <f t="shared" si="639"/>
        <v>307.28160000000003</v>
      </c>
      <c r="F1361" s="426">
        <v>0.3</v>
      </c>
      <c r="G1361" s="425">
        <f t="shared" si="643"/>
        <v>92.18</v>
      </c>
      <c r="H1361" s="425">
        <f t="shared" si="640"/>
        <v>22.21</v>
      </c>
      <c r="I1361" s="427">
        <f t="shared" si="641"/>
        <v>114.39000000000001</v>
      </c>
      <c r="J1361" s="756">
        <v>144</v>
      </c>
      <c r="K1361" s="425">
        <v>0.91</v>
      </c>
      <c r="L1361" s="425">
        <v>6.4016999999999999</v>
      </c>
      <c r="M1361" s="425">
        <f t="shared" si="642"/>
        <v>921.84479999999996</v>
      </c>
      <c r="N1361" s="426">
        <v>1</v>
      </c>
      <c r="O1361" s="425">
        <f t="shared" si="636"/>
        <v>921.84</v>
      </c>
      <c r="P1361" s="425">
        <f t="shared" si="637"/>
        <v>222.07</v>
      </c>
      <c r="Q1361" s="427">
        <f t="shared" si="638"/>
        <v>1143.9100000000001</v>
      </c>
    </row>
    <row r="1362" spans="1:17" s="428" customFormat="1" ht="22.15" customHeight="1" x14ac:dyDescent="0.25">
      <c r="A1362" s="424" t="s">
        <v>692</v>
      </c>
      <c r="B1362" s="750">
        <v>48</v>
      </c>
      <c r="C1362" s="289">
        <v>0.3</v>
      </c>
      <c r="D1362" s="425">
        <v>6.4016999999999999</v>
      </c>
      <c r="E1362" s="425">
        <f t="shared" si="639"/>
        <v>307.28160000000003</v>
      </c>
      <c r="F1362" s="426">
        <v>0.3</v>
      </c>
      <c r="G1362" s="425">
        <f t="shared" si="643"/>
        <v>92.18</v>
      </c>
      <c r="H1362" s="425">
        <f t="shared" si="640"/>
        <v>22.21</v>
      </c>
      <c r="I1362" s="427">
        <f t="shared" si="641"/>
        <v>114.39000000000001</v>
      </c>
      <c r="J1362" s="756">
        <v>144</v>
      </c>
      <c r="K1362" s="425">
        <v>0.91</v>
      </c>
      <c r="L1362" s="425">
        <v>6.4016999999999999</v>
      </c>
      <c r="M1362" s="425">
        <f t="shared" si="642"/>
        <v>921.84479999999996</v>
      </c>
      <c r="N1362" s="426">
        <v>1</v>
      </c>
      <c r="O1362" s="425">
        <f t="shared" si="636"/>
        <v>921.84</v>
      </c>
      <c r="P1362" s="425">
        <f t="shared" si="637"/>
        <v>222.07</v>
      </c>
      <c r="Q1362" s="427">
        <f t="shared" si="638"/>
        <v>1143.9100000000001</v>
      </c>
    </row>
    <row r="1363" spans="1:17" s="428" customFormat="1" ht="22.15" customHeight="1" x14ac:dyDescent="0.25">
      <c r="A1363" s="424" t="s">
        <v>692</v>
      </c>
      <c r="B1363" s="750">
        <v>48</v>
      </c>
      <c r="C1363" s="289">
        <v>0.3</v>
      </c>
      <c r="D1363" s="425">
        <v>6.4016999999999999</v>
      </c>
      <c r="E1363" s="425">
        <f t="shared" si="639"/>
        <v>307.28160000000003</v>
      </c>
      <c r="F1363" s="426">
        <v>0.3</v>
      </c>
      <c r="G1363" s="425">
        <f t="shared" si="643"/>
        <v>92.18</v>
      </c>
      <c r="H1363" s="425">
        <f t="shared" si="640"/>
        <v>22.21</v>
      </c>
      <c r="I1363" s="427">
        <f t="shared" si="641"/>
        <v>114.39000000000001</v>
      </c>
      <c r="J1363" s="756">
        <v>159</v>
      </c>
      <c r="K1363" s="425">
        <v>1</v>
      </c>
      <c r="L1363" s="425">
        <v>6.4016999999999999</v>
      </c>
      <c r="M1363" s="425">
        <f t="shared" si="642"/>
        <v>1017.8703</v>
      </c>
      <c r="N1363" s="426">
        <v>1</v>
      </c>
      <c r="O1363" s="425">
        <f t="shared" si="636"/>
        <v>1017.87</v>
      </c>
      <c r="P1363" s="425">
        <f t="shared" si="637"/>
        <v>245.2</v>
      </c>
      <c r="Q1363" s="427">
        <f t="shared" si="638"/>
        <v>1263.07</v>
      </c>
    </row>
    <row r="1364" spans="1:17" s="428" customFormat="1" ht="22.15" customHeight="1" x14ac:dyDescent="0.25">
      <c r="A1364" s="424" t="s">
        <v>1249</v>
      </c>
      <c r="B1364" s="750"/>
      <c r="C1364" s="289"/>
      <c r="D1364" s="425"/>
      <c r="E1364" s="425"/>
      <c r="F1364" s="426"/>
      <c r="G1364" s="425"/>
      <c r="H1364" s="425"/>
      <c r="I1364" s="427"/>
      <c r="J1364" s="756">
        <v>120</v>
      </c>
      <c r="K1364" s="425">
        <v>0.75</v>
      </c>
      <c r="L1364" s="425">
        <v>6.5815999999999999</v>
      </c>
      <c r="M1364" s="425">
        <f t="shared" si="642"/>
        <v>789.79200000000003</v>
      </c>
      <c r="N1364" s="426">
        <v>1</v>
      </c>
      <c r="O1364" s="425">
        <f t="shared" si="636"/>
        <v>789.79</v>
      </c>
      <c r="P1364" s="425">
        <f t="shared" si="637"/>
        <v>190.26</v>
      </c>
      <c r="Q1364" s="427">
        <f t="shared" si="638"/>
        <v>980.05</v>
      </c>
    </row>
    <row r="1365" spans="1:17" s="428" customFormat="1" ht="22.15" customHeight="1" x14ac:dyDescent="0.25">
      <c r="A1365" s="424" t="s">
        <v>1321</v>
      </c>
      <c r="B1365" s="750"/>
      <c r="C1365" s="289"/>
      <c r="D1365" s="425"/>
      <c r="E1365" s="425"/>
      <c r="F1365" s="426"/>
      <c r="G1365" s="425"/>
      <c r="H1365" s="425"/>
      <c r="I1365" s="427"/>
      <c r="J1365" s="756">
        <v>48</v>
      </c>
      <c r="K1365" s="425">
        <v>0.3</v>
      </c>
      <c r="L1365" s="425">
        <v>6.5815999999999999</v>
      </c>
      <c r="M1365" s="425">
        <f t="shared" si="642"/>
        <v>315.91679999999997</v>
      </c>
      <c r="N1365" s="426">
        <v>1</v>
      </c>
      <c r="O1365" s="425">
        <f t="shared" si="636"/>
        <v>315.92</v>
      </c>
      <c r="P1365" s="425">
        <f t="shared" si="637"/>
        <v>76.11</v>
      </c>
      <c r="Q1365" s="427">
        <f t="shared" si="638"/>
        <v>392.03000000000003</v>
      </c>
    </row>
    <row r="1366" spans="1:17" s="428" customFormat="1" ht="22.15" customHeight="1" x14ac:dyDescent="0.25">
      <c r="A1366" s="424" t="s">
        <v>1321</v>
      </c>
      <c r="B1366" s="750">
        <v>57</v>
      </c>
      <c r="C1366" s="289">
        <v>0.36</v>
      </c>
      <c r="D1366" s="425">
        <v>6.5815999999999999</v>
      </c>
      <c r="E1366" s="425">
        <f t="shared" si="639"/>
        <v>375.15120000000002</v>
      </c>
      <c r="F1366" s="426">
        <v>0.3</v>
      </c>
      <c r="G1366" s="425">
        <f t="shared" si="643"/>
        <v>112.55</v>
      </c>
      <c r="H1366" s="425">
        <f t="shared" si="640"/>
        <v>27.11</v>
      </c>
      <c r="I1366" s="427">
        <f t="shared" si="641"/>
        <v>139.66</v>
      </c>
      <c r="J1366" s="756">
        <v>120</v>
      </c>
      <c r="K1366" s="425">
        <v>0.75</v>
      </c>
      <c r="L1366" s="425">
        <v>6.5815999999999999</v>
      </c>
      <c r="M1366" s="425">
        <f t="shared" si="642"/>
        <v>789.79200000000003</v>
      </c>
      <c r="N1366" s="426">
        <v>1</v>
      </c>
      <c r="O1366" s="425">
        <f t="shared" si="636"/>
        <v>789.79</v>
      </c>
      <c r="P1366" s="425">
        <f t="shared" si="637"/>
        <v>190.26</v>
      </c>
      <c r="Q1366" s="427">
        <f t="shared" si="638"/>
        <v>980.05</v>
      </c>
    </row>
    <row r="1367" spans="1:17" s="428" customFormat="1" ht="22.15" customHeight="1" x14ac:dyDescent="0.25">
      <c r="A1367" s="424" t="s">
        <v>1321</v>
      </c>
      <c r="B1367" s="750">
        <v>48</v>
      </c>
      <c r="C1367" s="289">
        <v>0.3</v>
      </c>
      <c r="D1367" s="425">
        <v>6.5815999999999999</v>
      </c>
      <c r="E1367" s="425">
        <f t="shared" si="639"/>
        <v>315.91679999999997</v>
      </c>
      <c r="F1367" s="426">
        <v>0.3</v>
      </c>
      <c r="G1367" s="425">
        <f t="shared" si="643"/>
        <v>94.78</v>
      </c>
      <c r="H1367" s="425">
        <f t="shared" si="640"/>
        <v>22.83</v>
      </c>
      <c r="I1367" s="427">
        <f t="shared" si="641"/>
        <v>117.61</v>
      </c>
      <c r="J1367" s="756">
        <v>111</v>
      </c>
      <c r="K1367" s="425">
        <v>0.7</v>
      </c>
      <c r="L1367" s="425">
        <v>6.5815999999999999</v>
      </c>
      <c r="M1367" s="425">
        <f t="shared" si="642"/>
        <v>730.55759999999998</v>
      </c>
      <c r="N1367" s="426">
        <v>1</v>
      </c>
      <c r="O1367" s="425">
        <f t="shared" si="636"/>
        <v>730.56</v>
      </c>
      <c r="P1367" s="425">
        <f t="shared" si="637"/>
        <v>175.99</v>
      </c>
      <c r="Q1367" s="427">
        <f t="shared" si="638"/>
        <v>906.55</v>
      </c>
    </row>
    <row r="1368" spans="1:17" s="428" customFormat="1" ht="22.15" customHeight="1" x14ac:dyDescent="0.25">
      <c r="A1368" s="424" t="s">
        <v>1321</v>
      </c>
      <c r="B1368" s="750">
        <v>72</v>
      </c>
      <c r="C1368" s="289">
        <v>0.45</v>
      </c>
      <c r="D1368" s="425">
        <v>6.5815999999999999</v>
      </c>
      <c r="E1368" s="425">
        <f t="shared" si="639"/>
        <v>473.87520000000001</v>
      </c>
      <c r="F1368" s="426">
        <v>0.3</v>
      </c>
      <c r="G1368" s="425">
        <f t="shared" si="643"/>
        <v>142.16</v>
      </c>
      <c r="H1368" s="425">
        <f t="shared" si="640"/>
        <v>34.25</v>
      </c>
      <c r="I1368" s="427">
        <f t="shared" si="641"/>
        <v>176.41</v>
      </c>
      <c r="J1368" s="756">
        <v>144</v>
      </c>
      <c r="K1368" s="425">
        <v>0.91</v>
      </c>
      <c r="L1368" s="425">
        <v>6.5815999999999999</v>
      </c>
      <c r="M1368" s="425">
        <f t="shared" si="642"/>
        <v>947.75040000000001</v>
      </c>
      <c r="N1368" s="426">
        <v>1</v>
      </c>
      <c r="O1368" s="425">
        <f t="shared" si="636"/>
        <v>947.75</v>
      </c>
      <c r="P1368" s="425">
        <f t="shared" si="637"/>
        <v>228.31</v>
      </c>
      <c r="Q1368" s="427">
        <f t="shared" si="638"/>
        <v>1176.06</v>
      </c>
    </row>
    <row r="1369" spans="1:17" s="428" customFormat="1" ht="22.15" customHeight="1" x14ac:dyDescent="0.25">
      <c r="A1369" s="424" t="s">
        <v>1321</v>
      </c>
      <c r="B1369" s="750">
        <v>48</v>
      </c>
      <c r="C1369" s="289">
        <v>0.3</v>
      </c>
      <c r="D1369" s="425">
        <v>6.5815999999999999</v>
      </c>
      <c r="E1369" s="425">
        <f t="shared" si="639"/>
        <v>315.91679999999997</v>
      </c>
      <c r="F1369" s="426">
        <v>0.3</v>
      </c>
      <c r="G1369" s="425">
        <f t="shared" si="643"/>
        <v>94.78</v>
      </c>
      <c r="H1369" s="425">
        <f t="shared" si="640"/>
        <v>22.83</v>
      </c>
      <c r="I1369" s="427">
        <f t="shared" si="641"/>
        <v>117.61</v>
      </c>
      <c r="J1369" s="756">
        <v>96</v>
      </c>
      <c r="K1369" s="425">
        <v>0.6</v>
      </c>
      <c r="L1369" s="425">
        <v>6.5815999999999999</v>
      </c>
      <c r="M1369" s="425">
        <f t="shared" si="642"/>
        <v>631.83359999999993</v>
      </c>
      <c r="N1369" s="426">
        <v>1</v>
      </c>
      <c r="O1369" s="425">
        <f t="shared" si="636"/>
        <v>631.83000000000004</v>
      </c>
      <c r="P1369" s="425">
        <f t="shared" si="637"/>
        <v>152.21</v>
      </c>
      <c r="Q1369" s="427">
        <f t="shared" si="638"/>
        <v>784.04000000000008</v>
      </c>
    </row>
    <row r="1370" spans="1:17" s="428" customFormat="1" ht="22.15" customHeight="1" x14ac:dyDescent="0.25">
      <c r="A1370" s="424" t="s">
        <v>1321</v>
      </c>
      <c r="B1370" s="750">
        <v>51</v>
      </c>
      <c r="C1370" s="289">
        <v>0.32</v>
      </c>
      <c r="D1370" s="425">
        <v>6.5815999999999999</v>
      </c>
      <c r="E1370" s="425">
        <f t="shared" si="639"/>
        <v>335.66160000000002</v>
      </c>
      <c r="F1370" s="426">
        <v>0.3</v>
      </c>
      <c r="G1370" s="425">
        <f t="shared" si="643"/>
        <v>100.7</v>
      </c>
      <c r="H1370" s="425">
        <f t="shared" si="640"/>
        <v>24.26</v>
      </c>
      <c r="I1370" s="427">
        <f t="shared" si="641"/>
        <v>124.96000000000001</v>
      </c>
      <c r="J1370" s="756">
        <v>9</v>
      </c>
      <c r="K1370" s="425">
        <v>0.06</v>
      </c>
      <c r="L1370" s="425">
        <v>6.5815999999999999</v>
      </c>
      <c r="M1370" s="425">
        <f t="shared" si="642"/>
        <v>59.234400000000001</v>
      </c>
      <c r="N1370" s="426">
        <v>1</v>
      </c>
      <c r="O1370" s="425">
        <f t="shared" si="636"/>
        <v>59.23</v>
      </c>
      <c r="P1370" s="425">
        <f t="shared" si="637"/>
        <v>14.27</v>
      </c>
      <c r="Q1370" s="427">
        <f t="shared" si="638"/>
        <v>73.5</v>
      </c>
    </row>
    <row r="1371" spans="1:17" s="428" customFormat="1" ht="22.15" customHeight="1" x14ac:dyDescent="0.25">
      <c r="A1371" s="424" t="s">
        <v>1321</v>
      </c>
      <c r="B1371" s="750">
        <v>72</v>
      </c>
      <c r="C1371" s="289">
        <v>0.45</v>
      </c>
      <c r="D1371" s="425">
        <v>6.5815999999999999</v>
      </c>
      <c r="E1371" s="425">
        <f t="shared" si="639"/>
        <v>473.87520000000001</v>
      </c>
      <c r="F1371" s="426">
        <v>0.3</v>
      </c>
      <c r="G1371" s="425">
        <f t="shared" si="643"/>
        <v>142.16</v>
      </c>
      <c r="H1371" s="425">
        <f t="shared" si="640"/>
        <v>34.25</v>
      </c>
      <c r="I1371" s="427">
        <f t="shared" si="641"/>
        <v>176.41</v>
      </c>
      <c r="J1371" s="756">
        <v>111</v>
      </c>
      <c r="K1371" s="425">
        <v>0.7</v>
      </c>
      <c r="L1371" s="425">
        <v>6.5815999999999999</v>
      </c>
      <c r="M1371" s="425">
        <f t="shared" si="642"/>
        <v>730.55759999999998</v>
      </c>
      <c r="N1371" s="426">
        <v>1</v>
      </c>
      <c r="O1371" s="425">
        <f t="shared" si="636"/>
        <v>730.56</v>
      </c>
      <c r="P1371" s="425">
        <f t="shared" si="637"/>
        <v>175.99</v>
      </c>
      <c r="Q1371" s="427">
        <f t="shared" si="638"/>
        <v>906.55</v>
      </c>
    </row>
    <row r="1372" spans="1:17" s="428" customFormat="1" ht="22.15" customHeight="1" x14ac:dyDescent="0.25">
      <c r="A1372" s="424" t="s">
        <v>1321</v>
      </c>
      <c r="B1372" s="750">
        <v>48</v>
      </c>
      <c r="C1372" s="289">
        <v>0.3</v>
      </c>
      <c r="D1372" s="425">
        <v>6.5815999999999999</v>
      </c>
      <c r="E1372" s="425">
        <f t="shared" si="639"/>
        <v>315.91679999999997</v>
      </c>
      <c r="F1372" s="426">
        <v>0.3</v>
      </c>
      <c r="G1372" s="425">
        <f t="shared" si="643"/>
        <v>94.78</v>
      </c>
      <c r="H1372" s="425">
        <f t="shared" si="640"/>
        <v>22.83</v>
      </c>
      <c r="I1372" s="427">
        <f t="shared" si="641"/>
        <v>117.61</v>
      </c>
      <c r="J1372" s="756"/>
      <c r="K1372" s="425"/>
      <c r="L1372" s="425"/>
      <c r="M1372" s="425"/>
      <c r="N1372" s="426"/>
      <c r="O1372" s="425"/>
      <c r="P1372" s="425"/>
      <c r="Q1372" s="427"/>
    </row>
    <row r="1373" spans="1:17" s="428" customFormat="1" ht="22.15" customHeight="1" x14ac:dyDescent="0.25">
      <c r="A1373" s="424" t="s">
        <v>1321</v>
      </c>
      <c r="B1373" s="750">
        <v>15</v>
      </c>
      <c r="C1373" s="289">
        <v>0.09</v>
      </c>
      <c r="D1373" s="425">
        <v>6.5815999999999999</v>
      </c>
      <c r="E1373" s="425">
        <f t="shared" si="639"/>
        <v>98.724000000000004</v>
      </c>
      <c r="F1373" s="426">
        <v>0.3</v>
      </c>
      <c r="G1373" s="425">
        <f t="shared" si="643"/>
        <v>29.62</v>
      </c>
      <c r="H1373" s="425">
        <f t="shared" si="640"/>
        <v>7.14</v>
      </c>
      <c r="I1373" s="427">
        <f t="shared" si="641"/>
        <v>36.76</v>
      </c>
      <c r="J1373" s="756">
        <v>57</v>
      </c>
      <c r="K1373" s="425">
        <v>0.36</v>
      </c>
      <c r="L1373" s="425">
        <v>6.5815999999999999</v>
      </c>
      <c r="M1373" s="425">
        <f t="shared" si="642"/>
        <v>375.15120000000002</v>
      </c>
      <c r="N1373" s="426">
        <v>1</v>
      </c>
      <c r="O1373" s="425">
        <f t="shared" si="636"/>
        <v>375.15</v>
      </c>
      <c r="P1373" s="425">
        <f t="shared" si="637"/>
        <v>90.37</v>
      </c>
      <c r="Q1373" s="427">
        <f t="shared" si="638"/>
        <v>465.52</v>
      </c>
    </row>
    <row r="1374" spans="1:17" s="428" customFormat="1" ht="22.15" customHeight="1" x14ac:dyDescent="0.25">
      <c r="A1374" s="424" t="s">
        <v>1321</v>
      </c>
      <c r="B1374" s="750">
        <v>81</v>
      </c>
      <c r="C1374" s="289">
        <v>0.51</v>
      </c>
      <c r="D1374" s="425">
        <v>6.5815999999999999</v>
      </c>
      <c r="E1374" s="425">
        <f t="shared" si="639"/>
        <v>533.1096</v>
      </c>
      <c r="F1374" s="426">
        <v>0.3</v>
      </c>
      <c r="G1374" s="425">
        <f t="shared" si="643"/>
        <v>159.93</v>
      </c>
      <c r="H1374" s="425">
        <f t="shared" si="640"/>
        <v>38.53</v>
      </c>
      <c r="I1374" s="427">
        <f t="shared" si="641"/>
        <v>198.46</v>
      </c>
      <c r="J1374" s="756">
        <v>120</v>
      </c>
      <c r="K1374" s="425">
        <v>0.75</v>
      </c>
      <c r="L1374" s="425">
        <v>6.5815999999999999</v>
      </c>
      <c r="M1374" s="425">
        <f t="shared" si="642"/>
        <v>789.79200000000003</v>
      </c>
      <c r="N1374" s="426">
        <v>1</v>
      </c>
      <c r="O1374" s="425">
        <f t="shared" si="636"/>
        <v>789.79</v>
      </c>
      <c r="P1374" s="425">
        <f t="shared" si="637"/>
        <v>190.26</v>
      </c>
      <c r="Q1374" s="427">
        <f t="shared" si="638"/>
        <v>980.05</v>
      </c>
    </row>
    <row r="1375" spans="1:17" s="428" customFormat="1" ht="22.15" customHeight="1" x14ac:dyDescent="0.25">
      <c r="A1375" s="424" t="s">
        <v>1321</v>
      </c>
      <c r="B1375" s="750">
        <v>39</v>
      </c>
      <c r="C1375" s="289">
        <v>0.25</v>
      </c>
      <c r="D1375" s="425">
        <v>6.5815999999999999</v>
      </c>
      <c r="E1375" s="425">
        <f t="shared" si="639"/>
        <v>256.68239999999997</v>
      </c>
      <c r="F1375" s="426">
        <v>0.3</v>
      </c>
      <c r="G1375" s="425">
        <f t="shared" si="643"/>
        <v>77</v>
      </c>
      <c r="H1375" s="425">
        <f t="shared" si="640"/>
        <v>18.55</v>
      </c>
      <c r="I1375" s="427">
        <f t="shared" si="641"/>
        <v>95.55</v>
      </c>
      <c r="J1375" s="756">
        <v>144</v>
      </c>
      <c r="K1375" s="425">
        <v>0.91</v>
      </c>
      <c r="L1375" s="425">
        <v>6.5815999999999999</v>
      </c>
      <c r="M1375" s="425">
        <f t="shared" si="642"/>
        <v>947.75040000000001</v>
      </c>
      <c r="N1375" s="426">
        <v>1</v>
      </c>
      <c r="O1375" s="425">
        <f t="shared" si="636"/>
        <v>947.75</v>
      </c>
      <c r="P1375" s="425">
        <f t="shared" si="637"/>
        <v>228.31</v>
      </c>
      <c r="Q1375" s="427">
        <f t="shared" si="638"/>
        <v>1176.06</v>
      </c>
    </row>
    <row r="1376" spans="1:17" s="428" customFormat="1" ht="22.15" customHeight="1" x14ac:dyDescent="0.25">
      <c r="A1376" s="424" t="s">
        <v>1321</v>
      </c>
      <c r="B1376" s="750">
        <v>24</v>
      </c>
      <c r="C1376" s="289">
        <v>0.15</v>
      </c>
      <c r="D1376" s="425">
        <v>6.5815999999999999</v>
      </c>
      <c r="E1376" s="425">
        <f t="shared" si="639"/>
        <v>157.95839999999998</v>
      </c>
      <c r="F1376" s="426">
        <v>0.3</v>
      </c>
      <c r="G1376" s="425">
        <f t="shared" si="643"/>
        <v>47.39</v>
      </c>
      <c r="H1376" s="425">
        <f t="shared" si="640"/>
        <v>11.42</v>
      </c>
      <c r="I1376" s="427">
        <f t="shared" si="641"/>
        <v>58.81</v>
      </c>
      <c r="J1376" s="756">
        <v>63</v>
      </c>
      <c r="K1376" s="425">
        <v>0.4</v>
      </c>
      <c r="L1376" s="425">
        <v>6.5815999999999999</v>
      </c>
      <c r="M1376" s="425">
        <f t="shared" si="642"/>
        <v>414.64080000000001</v>
      </c>
      <c r="N1376" s="426">
        <v>1</v>
      </c>
      <c r="O1376" s="425">
        <f t="shared" si="636"/>
        <v>414.64</v>
      </c>
      <c r="P1376" s="425">
        <f t="shared" si="637"/>
        <v>99.89</v>
      </c>
      <c r="Q1376" s="427">
        <f t="shared" si="638"/>
        <v>514.53</v>
      </c>
    </row>
    <row r="1377" spans="1:17" s="428" customFormat="1" ht="22.15" customHeight="1" x14ac:dyDescent="0.25">
      <c r="A1377" s="424" t="s">
        <v>1321</v>
      </c>
      <c r="B1377" s="750">
        <v>48</v>
      </c>
      <c r="C1377" s="289">
        <v>0.3</v>
      </c>
      <c r="D1377" s="425">
        <v>6.5815999999999999</v>
      </c>
      <c r="E1377" s="425">
        <f t="shared" si="639"/>
        <v>315.91679999999997</v>
      </c>
      <c r="F1377" s="426">
        <v>0.3</v>
      </c>
      <c r="G1377" s="425">
        <f t="shared" si="643"/>
        <v>94.78</v>
      </c>
      <c r="H1377" s="425">
        <f t="shared" si="640"/>
        <v>22.83</v>
      </c>
      <c r="I1377" s="427">
        <f t="shared" si="641"/>
        <v>117.61</v>
      </c>
      <c r="J1377" s="756">
        <v>48</v>
      </c>
      <c r="K1377" s="425">
        <v>0.3</v>
      </c>
      <c r="L1377" s="425">
        <v>6.5815999999999999</v>
      </c>
      <c r="M1377" s="425">
        <f t="shared" si="642"/>
        <v>315.91679999999997</v>
      </c>
      <c r="N1377" s="426">
        <v>1</v>
      </c>
      <c r="O1377" s="425">
        <f t="shared" si="636"/>
        <v>315.92</v>
      </c>
      <c r="P1377" s="425">
        <f t="shared" si="637"/>
        <v>76.11</v>
      </c>
      <c r="Q1377" s="427">
        <f t="shared" si="638"/>
        <v>392.03000000000003</v>
      </c>
    </row>
    <row r="1378" spans="1:17" s="428" customFormat="1" ht="22.15" customHeight="1" x14ac:dyDescent="0.25">
      <c r="A1378" s="424" t="s">
        <v>1321</v>
      </c>
      <c r="B1378" s="750">
        <v>24</v>
      </c>
      <c r="C1378" s="289">
        <v>0.15</v>
      </c>
      <c r="D1378" s="425">
        <v>6.5815999999999999</v>
      </c>
      <c r="E1378" s="425">
        <f t="shared" si="639"/>
        <v>157.95839999999998</v>
      </c>
      <c r="F1378" s="426">
        <v>0.3</v>
      </c>
      <c r="G1378" s="425">
        <f t="shared" si="643"/>
        <v>47.39</v>
      </c>
      <c r="H1378" s="425">
        <f t="shared" si="640"/>
        <v>11.42</v>
      </c>
      <c r="I1378" s="427">
        <f t="shared" si="641"/>
        <v>58.81</v>
      </c>
      <c r="J1378" s="756">
        <v>48</v>
      </c>
      <c r="K1378" s="425">
        <v>0.3</v>
      </c>
      <c r="L1378" s="425">
        <v>6.5815999999999999</v>
      </c>
      <c r="M1378" s="425">
        <f t="shared" si="642"/>
        <v>315.91679999999997</v>
      </c>
      <c r="N1378" s="426">
        <v>1</v>
      </c>
      <c r="O1378" s="425">
        <f t="shared" si="636"/>
        <v>315.92</v>
      </c>
      <c r="P1378" s="425">
        <f t="shared" si="637"/>
        <v>76.11</v>
      </c>
      <c r="Q1378" s="427">
        <f t="shared" si="638"/>
        <v>392.03000000000003</v>
      </c>
    </row>
    <row r="1379" spans="1:17" s="428" customFormat="1" ht="22.15" customHeight="1" x14ac:dyDescent="0.25">
      <c r="A1379" s="424" t="s">
        <v>1321</v>
      </c>
      <c r="B1379" s="750">
        <v>48</v>
      </c>
      <c r="C1379" s="289">
        <v>0.3</v>
      </c>
      <c r="D1379" s="425">
        <v>6.5815999999999999</v>
      </c>
      <c r="E1379" s="425">
        <f t="shared" si="639"/>
        <v>315.91679999999997</v>
      </c>
      <c r="F1379" s="426">
        <v>0.3</v>
      </c>
      <c r="G1379" s="425">
        <f t="shared" si="643"/>
        <v>94.78</v>
      </c>
      <c r="H1379" s="425">
        <f t="shared" ref="H1379:H1402" si="644">ROUND(G1379*0.2409,2)</f>
        <v>22.83</v>
      </c>
      <c r="I1379" s="427">
        <f t="shared" ref="I1379:I1402" si="645">G1379+H1379</f>
        <v>117.61</v>
      </c>
      <c r="J1379" s="756">
        <v>144</v>
      </c>
      <c r="K1379" s="425">
        <v>0.91</v>
      </c>
      <c r="L1379" s="425">
        <v>6.5815999999999999</v>
      </c>
      <c r="M1379" s="425">
        <f t="shared" si="642"/>
        <v>947.75040000000001</v>
      </c>
      <c r="N1379" s="426">
        <v>1</v>
      </c>
      <c r="O1379" s="425">
        <f t="shared" ref="O1379:O1403" si="646">ROUND(M1379*N1379,2)</f>
        <v>947.75</v>
      </c>
      <c r="P1379" s="425">
        <f t="shared" ref="P1379:P1403" si="647">ROUND(O1379*0.2409,2)</f>
        <v>228.31</v>
      </c>
      <c r="Q1379" s="427">
        <f t="shared" ref="Q1379:Q1403" si="648">O1379+P1379</f>
        <v>1176.06</v>
      </c>
    </row>
    <row r="1380" spans="1:17" s="428" customFormat="1" ht="22.15" customHeight="1" x14ac:dyDescent="0.25">
      <c r="A1380" s="424" t="s">
        <v>1321</v>
      </c>
      <c r="B1380" s="750"/>
      <c r="C1380" s="289"/>
      <c r="D1380" s="425"/>
      <c r="E1380" s="425"/>
      <c r="F1380" s="426"/>
      <c r="G1380" s="425"/>
      <c r="H1380" s="425"/>
      <c r="I1380" s="427"/>
      <c r="J1380" s="756">
        <v>120</v>
      </c>
      <c r="K1380" s="425">
        <v>0.75</v>
      </c>
      <c r="L1380" s="425">
        <v>6.5815999999999999</v>
      </c>
      <c r="M1380" s="425">
        <f t="shared" ref="M1380:M1399" si="649">J1380*L1380</f>
        <v>789.79200000000003</v>
      </c>
      <c r="N1380" s="426">
        <v>1</v>
      </c>
      <c r="O1380" s="425">
        <f t="shared" si="646"/>
        <v>789.79</v>
      </c>
      <c r="P1380" s="425">
        <f t="shared" si="647"/>
        <v>190.26</v>
      </c>
      <c r="Q1380" s="427">
        <f t="shared" si="648"/>
        <v>980.05</v>
      </c>
    </row>
    <row r="1381" spans="1:17" s="428" customFormat="1" ht="22.15" customHeight="1" x14ac:dyDescent="0.25">
      <c r="A1381" s="424" t="s">
        <v>1321</v>
      </c>
      <c r="B1381" s="750">
        <v>33</v>
      </c>
      <c r="C1381" s="289">
        <v>0.21</v>
      </c>
      <c r="D1381" s="425">
        <v>6.5815999999999999</v>
      </c>
      <c r="E1381" s="425">
        <f t="shared" ref="E1381:E1399" si="650">B1381*D1381</f>
        <v>217.19280000000001</v>
      </c>
      <c r="F1381" s="426">
        <v>0.3</v>
      </c>
      <c r="G1381" s="425">
        <f t="shared" si="643"/>
        <v>65.16</v>
      </c>
      <c r="H1381" s="425">
        <f t="shared" si="644"/>
        <v>15.7</v>
      </c>
      <c r="I1381" s="427">
        <f t="shared" si="645"/>
        <v>80.86</v>
      </c>
      <c r="J1381" s="756">
        <v>72</v>
      </c>
      <c r="K1381" s="425">
        <v>0.45</v>
      </c>
      <c r="L1381" s="425">
        <v>6.5815999999999999</v>
      </c>
      <c r="M1381" s="425">
        <f t="shared" si="649"/>
        <v>473.87520000000001</v>
      </c>
      <c r="N1381" s="426">
        <v>1</v>
      </c>
      <c r="O1381" s="425">
        <f t="shared" si="646"/>
        <v>473.88</v>
      </c>
      <c r="P1381" s="425">
        <f t="shared" si="647"/>
        <v>114.16</v>
      </c>
      <c r="Q1381" s="427">
        <f t="shared" si="648"/>
        <v>588.04</v>
      </c>
    </row>
    <row r="1382" spans="1:17" s="428" customFormat="1" ht="22.15" customHeight="1" x14ac:dyDescent="0.25">
      <c r="A1382" s="424" t="s">
        <v>1321</v>
      </c>
      <c r="B1382" s="750">
        <v>48</v>
      </c>
      <c r="C1382" s="289">
        <v>0.3</v>
      </c>
      <c r="D1382" s="425">
        <v>6.5815999999999999</v>
      </c>
      <c r="E1382" s="425">
        <f t="shared" si="650"/>
        <v>315.91679999999997</v>
      </c>
      <c r="F1382" s="426">
        <v>0.3</v>
      </c>
      <c r="G1382" s="425">
        <f t="shared" si="643"/>
        <v>94.78</v>
      </c>
      <c r="H1382" s="425">
        <f t="shared" si="644"/>
        <v>22.83</v>
      </c>
      <c r="I1382" s="427">
        <f t="shared" si="645"/>
        <v>117.61</v>
      </c>
      <c r="J1382" s="756">
        <v>168</v>
      </c>
      <c r="K1382" s="425">
        <v>1.06</v>
      </c>
      <c r="L1382" s="425">
        <v>6.5815999999999999</v>
      </c>
      <c r="M1382" s="425">
        <f t="shared" si="649"/>
        <v>1105.7087999999999</v>
      </c>
      <c r="N1382" s="426">
        <v>1</v>
      </c>
      <c r="O1382" s="425">
        <f t="shared" si="646"/>
        <v>1105.71</v>
      </c>
      <c r="P1382" s="425">
        <f t="shared" si="647"/>
        <v>266.37</v>
      </c>
      <c r="Q1382" s="427">
        <f t="shared" si="648"/>
        <v>1372.08</v>
      </c>
    </row>
    <row r="1383" spans="1:17" s="428" customFormat="1" ht="22.15" customHeight="1" x14ac:dyDescent="0.25">
      <c r="A1383" s="424" t="s">
        <v>1321</v>
      </c>
      <c r="B1383" s="750">
        <v>48</v>
      </c>
      <c r="C1383" s="289">
        <v>0.3</v>
      </c>
      <c r="D1383" s="425">
        <v>6.5815999999999999</v>
      </c>
      <c r="E1383" s="425">
        <f t="shared" si="650"/>
        <v>315.91679999999997</v>
      </c>
      <c r="F1383" s="426">
        <v>0.3</v>
      </c>
      <c r="G1383" s="425">
        <f t="shared" si="643"/>
        <v>94.78</v>
      </c>
      <c r="H1383" s="425">
        <f t="shared" si="644"/>
        <v>22.83</v>
      </c>
      <c r="I1383" s="427">
        <f t="shared" si="645"/>
        <v>117.61</v>
      </c>
      <c r="J1383" s="756">
        <v>111</v>
      </c>
      <c r="K1383" s="425">
        <v>0.7</v>
      </c>
      <c r="L1383" s="425">
        <v>6.5815999999999999</v>
      </c>
      <c r="M1383" s="425">
        <f t="shared" si="649"/>
        <v>730.55759999999998</v>
      </c>
      <c r="N1383" s="426">
        <v>1</v>
      </c>
      <c r="O1383" s="425">
        <f t="shared" si="646"/>
        <v>730.56</v>
      </c>
      <c r="P1383" s="425">
        <f t="shared" si="647"/>
        <v>175.99</v>
      </c>
      <c r="Q1383" s="427">
        <f t="shared" si="648"/>
        <v>906.55</v>
      </c>
    </row>
    <row r="1384" spans="1:17" s="428" customFormat="1" ht="22.15" customHeight="1" x14ac:dyDescent="0.25">
      <c r="A1384" s="424" t="s">
        <v>1321</v>
      </c>
      <c r="B1384" s="750">
        <v>72</v>
      </c>
      <c r="C1384" s="289">
        <v>0.45</v>
      </c>
      <c r="D1384" s="425">
        <v>6.5815999999999999</v>
      </c>
      <c r="E1384" s="425">
        <f t="shared" si="650"/>
        <v>473.87520000000001</v>
      </c>
      <c r="F1384" s="426">
        <v>0.3</v>
      </c>
      <c r="G1384" s="425">
        <f t="shared" si="643"/>
        <v>142.16</v>
      </c>
      <c r="H1384" s="425">
        <f t="shared" si="644"/>
        <v>34.25</v>
      </c>
      <c r="I1384" s="427">
        <f t="shared" si="645"/>
        <v>176.41</v>
      </c>
      <c r="J1384" s="756">
        <v>96</v>
      </c>
      <c r="K1384" s="425">
        <v>0.6</v>
      </c>
      <c r="L1384" s="425">
        <v>6.5815999999999999</v>
      </c>
      <c r="M1384" s="425">
        <f t="shared" si="649"/>
        <v>631.83359999999993</v>
      </c>
      <c r="N1384" s="426">
        <v>1</v>
      </c>
      <c r="O1384" s="425">
        <f t="shared" si="646"/>
        <v>631.83000000000004</v>
      </c>
      <c r="P1384" s="425">
        <f t="shared" si="647"/>
        <v>152.21</v>
      </c>
      <c r="Q1384" s="427">
        <f t="shared" si="648"/>
        <v>784.04000000000008</v>
      </c>
    </row>
    <row r="1385" spans="1:17" s="428" customFormat="1" ht="22.15" customHeight="1" x14ac:dyDescent="0.25">
      <c r="A1385" s="424" t="s">
        <v>1321</v>
      </c>
      <c r="B1385" s="750">
        <v>60</v>
      </c>
      <c r="C1385" s="289">
        <v>0.38</v>
      </c>
      <c r="D1385" s="425">
        <v>6.5815999999999999</v>
      </c>
      <c r="E1385" s="425">
        <f t="shared" si="650"/>
        <v>394.89600000000002</v>
      </c>
      <c r="F1385" s="426">
        <v>0.3</v>
      </c>
      <c r="G1385" s="425">
        <f t="shared" si="643"/>
        <v>118.47</v>
      </c>
      <c r="H1385" s="425">
        <f t="shared" si="644"/>
        <v>28.54</v>
      </c>
      <c r="I1385" s="427">
        <f t="shared" si="645"/>
        <v>147.01</v>
      </c>
      <c r="J1385" s="756">
        <v>141</v>
      </c>
      <c r="K1385" s="425">
        <v>0.89</v>
      </c>
      <c r="L1385" s="425">
        <v>6.5815999999999999</v>
      </c>
      <c r="M1385" s="425">
        <f t="shared" si="649"/>
        <v>928.00559999999996</v>
      </c>
      <c r="N1385" s="426">
        <v>1</v>
      </c>
      <c r="O1385" s="425">
        <f t="shared" si="646"/>
        <v>928.01</v>
      </c>
      <c r="P1385" s="425">
        <f t="shared" si="647"/>
        <v>223.56</v>
      </c>
      <c r="Q1385" s="427">
        <f t="shared" si="648"/>
        <v>1151.57</v>
      </c>
    </row>
    <row r="1386" spans="1:17" s="428" customFormat="1" ht="22.15" customHeight="1" x14ac:dyDescent="0.25">
      <c r="A1386" s="424" t="s">
        <v>1249</v>
      </c>
      <c r="B1386" s="750">
        <v>24</v>
      </c>
      <c r="C1386" s="289">
        <v>0.15</v>
      </c>
      <c r="D1386" s="425">
        <v>6.5815999999999999</v>
      </c>
      <c r="E1386" s="425">
        <f t="shared" si="650"/>
        <v>157.95839999999998</v>
      </c>
      <c r="F1386" s="426">
        <v>0.3</v>
      </c>
      <c r="G1386" s="425">
        <f t="shared" si="643"/>
        <v>47.39</v>
      </c>
      <c r="H1386" s="425">
        <f t="shared" si="644"/>
        <v>11.42</v>
      </c>
      <c r="I1386" s="427">
        <f t="shared" si="645"/>
        <v>58.81</v>
      </c>
      <c r="J1386" s="756">
        <v>96</v>
      </c>
      <c r="K1386" s="425">
        <v>0.6</v>
      </c>
      <c r="L1386" s="425">
        <v>6.5815999999999999</v>
      </c>
      <c r="M1386" s="425">
        <f t="shared" si="649"/>
        <v>631.83359999999993</v>
      </c>
      <c r="N1386" s="426">
        <v>1</v>
      </c>
      <c r="O1386" s="425">
        <f t="shared" si="646"/>
        <v>631.83000000000004</v>
      </c>
      <c r="P1386" s="425">
        <f t="shared" si="647"/>
        <v>152.21</v>
      </c>
      <c r="Q1386" s="427">
        <f t="shared" si="648"/>
        <v>784.04000000000008</v>
      </c>
    </row>
    <row r="1387" spans="1:17" s="428" customFormat="1" ht="22.15" customHeight="1" x14ac:dyDescent="0.25">
      <c r="A1387" s="424" t="s">
        <v>1321</v>
      </c>
      <c r="B1387" s="750">
        <v>48</v>
      </c>
      <c r="C1387" s="289">
        <v>0.3</v>
      </c>
      <c r="D1387" s="425">
        <v>6.5815999999999999</v>
      </c>
      <c r="E1387" s="425">
        <f t="shared" si="650"/>
        <v>315.91679999999997</v>
      </c>
      <c r="F1387" s="426">
        <v>0.3</v>
      </c>
      <c r="G1387" s="425">
        <f t="shared" si="643"/>
        <v>94.78</v>
      </c>
      <c r="H1387" s="425">
        <f t="shared" si="644"/>
        <v>22.83</v>
      </c>
      <c r="I1387" s="427">
        <f t="shared" si="645"/>
        <v>117.61</v>
      </c>
      <c r="J1387" s="756">
        <v>141</v>
      </c>
      <c r="K1387" s="425">
        <v>0.89</v>
      </c>
      <c r="L1387" s="425">
        <v>6.5815999999999999</v>
      </c>
      <c r="M1387" s="425">
        <f t="shared" si="649"/>
        <v>928.00559999999996</v>
      </c>
      <c r="N1387" s="426">
        <v>1</v>
      </c>
      <c r="O1387" s="425">
        <f t="shared" si="646"/>
        <v>928.01</v>
      </c>
      <c r="P1387" s="425">
        <f t="shared" si="647"/>
        <v>223.56</v>
      </c>
      <c r="Q1387" s="427">
        <f t="shared" si="648"/>
        <v>1151.57</v>
      </c>
    </row>
    <row r="1388" spans="1:17" s="428" customFormat="1" ht="22.15" customHeight="1" x14ac:dyDescent="0.25">
      <c r="A1388" s="424" t="s">
        <v>1321</v>
      </c>
      <c r="B1388" s="750">
        <v>48</v>
      </c>
      <c r="C1388" s="289">
        <v>0.3</v>
      </c>
      <c r="D1388" s="425">
        <v>6.5815999999999999</v>
      </c>
      <c r="E1388" s="425">
        <f t="shared" si="650"/>
        <v>315.91679999999997</v>
      </c>
      <c r="F1388" s="426">
        <v>0.3</v>
      </c>
      <c r="G1388" s="425">
        <f t="shared" si="643"/>
        <v>94.78</v>
      </c>
      <c r="H1388" s="425">
        <f t="shared" si="644"/>
        <v>22.83</v>
      </c>
      <c r="I1388" s="427">
        <f t="shared" si="645"/>
        <v>117.61</v>
      </c>
      <c r="J1388" s="756">
        <v>144</v>
      </c>
      <c r="K1388" s="425">
        <v>0.91</v>
      </c>
      <c r="L1388" s="425">
        <v>6.5815999999999999</v>
      </c>
      <c r="M1388" s="425">
        <f t="shared" si="649"/>
        <v>947.75040000000001</v>
      </c>
      <c r="N1388" s="426">
        <v>1</v>
      </c>
      <c r="O1388" s="425">
        <f t="shared" si="646"/>
        <v>947.75</v>
      </c>
      <c r="P1388" s="425">
        <f t="shared" si="647"/>
        <v>228.31</v>
      </c>
      <c r="Q1388" s="427">
        <f t="shared" si="648"/>
        <v>1176.06</v>
      </c>
    </row>
    <row r="1389" spans="1:17" s="428" customFormat="1" ht="22.15" customHeight="1" x14ac:dyDescent="0.25">
      <c r="A1389" s="424" t="s">
        <v>1321</v>
      </c>
      <c r="B1389" s="750">
        <v>15</v>
      </c>
      <c r="C1389" s="289">
        <v>0.09</v>
      </c>
      <c r="D1389" s="425">
        <v>6.5815999999999999</v>
      </c>
      <c r="E1389" s="425">
        <f t="shared" si="650"/>
        <v>98.724000000000004</v>
      </c>
      <c r="F1389" s="426">
        <v>0.3</v>
      </c>
      <c r="G1389" s="425">
        <f t="shared" si="643"/>
        <v>29.62</v>
      </c>
      <c r="H1389" s="425">
        <f t="shared" si="644"/>
        <v>7.14</v>
      </c>
      <c r="I1389" s="427">
        <f t="shared" si="645"/>
        <v>36.76</v>
      </c>
      <c r="J1389" s="756">
        <v>81</v>
      </c>
      <c r="K1389" s="425">
        <v>0.51</v>
      </c>
      <c r="L1389" s="425">
        <v>6.5815999999999999</v>
      </c>
      <c r="M1389" s="425">
        <f t="shared" si="649"/>
        <v>533.1096</v>
      </c>
      <c r="N1389" s="426">
        <v>1</v>
      </c>
      <c r="O1389" s="425">
        <f t="shared" si="646"/>
        <v>533.11</v>
      </c>
      <c r="P1389" s="425">
        <f t="shared" si="647"/>
        <v>128.43</v>
      </c>
      <c r="Q1389" s="427">
        <f t="shared" si="648"/>
        <v>661.54</v>
      </c>
    </row>
    <row r="1390" spans="1:17" s="428" customFormat="1" ht="22.15" customHeight="1" x14ac:dyDescent="0.25">
      <c r="A1390" s="424" t="s">
        <v>1321</v>
      </c>
      <c r="B1390" s="750">
        <v>24</v>
      </c>
      <c r="C1390" s="289">
        <v>0.15</v>
      </c>
      <c r="D1390" s="425">
        <v>6.5815999999999999</v>
      </c>
      <c r="E1390" s="425">
        <f t="shared" si="650"/>
        <v>157.95839999999998</v>
      </c>
      <c r="F1390" s="426">
        <v>0.3</v>
      </c>
      <c r="G1390" s="425">
        <f t="shared" si="643"/>
        <v>47.39</v>
      </c>
      <c r="H1390" s="425">
        <f t="shared" si="644"/>
        <v>11.42</v>
      </c>
      <c r="I1390" s="427">
        <f t="shared" si="645"/>
        <v>58.81</v>
      </c>
      <c r="J1390" s="756">
        <v>24</v>
      </c>
      <c r="K1390" s="425">
        <v>0.15</v>
      </c>
      <c r="L1390" s="425">
        <v>6.5815999999999999</v>
      </c>
      <c r="M1390" s="425">
        <f t="shared" si="649"/>
        <v>157.95839999999998</v>
      </c>
      <c r="N1390" s="426">
        <v>1</v>
      </c>
      <c r="O1390" s="425">
        <f t="shared" si="646"/>
        <v>157.96</v>
      </c>
      <c r="P1390" s="425">
        <f t="shared" si="647"/>
        <v>38.049999999999997</v>
      </c>
      <c r="Q1390" s="427">
        <f t="shared" si="648"/>
        <v>196.01</v>
      </c>
    </row>
    <row r="1391" spans="1:17" s="428" customFormat="1" ht="22.15" customHeight="1" x14ac:dyDescent="0.25">
      <c r="A1391" s="424" t="s">
        <v>1321</v>
      </c>
      <c r="B1391" s="750">
        <v>15</v>
      </c>
      <c r="C1391" s="289">
        <v>0.09</v>
      </c>
      <c r="D1391" s="425">
        <v>6.5815999999999999</v>
      </c>
      <c r="E1391" s="425">
        <f t="shared" si="650"/>
        <v>98.724000000000004</v>
      </c>
      <c r="F1391" s="426">
        <v>0.3</v>
      </c>
      <c r="G1391" s="425">
        <f t="shared" si="643"/>
        <v>29.62</v>
      </c>
      <c r="H1391" s="425">
        <f t="shared" si="644"/>
        <v>7.14</v>
      </c>
      <c r="I1391" s="427">
        <f t="shared" si="645"/>
        <v>36.76</v>
      </c>
      <c r="J1391" s="756">
        <v>81</v>
      </c>
      <c r="K1391" s="425">
        <v>0.51</v>
      </c>
      <c r="L1391" s="425">
        <v>6.5815999999999999</v>
      </c>
      <c r="M1391" s="425">
        <f t="shared" si="649"/>
        <v>533.1096</v>
      </c>
      <c r="N1391" s="426">
        <v>1</v>
      </c>
      <c r="O1391" s="425">
        <f t="shared" si="646"/>
        <v>533.11</v>
      </c>
      <c r="P1391" s="425">
        <f t="shared" si="647"/>
        <v>128.43</v>
      </c>
      <c r="Q1391" s="427">
        <f t="shared" si="648"/>
        <v>661.54</v>
      </c>
    </row>
    <row r="1392" spans="1:17" s="428" customFormat="1" ht="22.15" customHeight="1" x14ac:dyDescent="0.25">
      <c r="A1392" s="424" t="s">
        <v>1321</v>
      </c>
      <c r="B1392" s="750"/>
      <c r="C1392" s="289"/>
      <c r="D1392" s="425"/>
      <c r="E1392" s="425"/>
      <c r="F1392" s="426"/>
      <c r="G1392" s="425"/>
      <c r="H1392" s="425"/>
      <c r="I1392" s="427"/>
      <c r="J1392" s="756">
        <v>120</v>
      </c>
      <c r="K1392" s="425">
        <v>0.75</v>
      </c>
      <c r="L1392" s="425">
        <v>6.5815999999999999</v>
      </c>
      <c r="M1392" s="425">
        <f t="shared" si="649"/>
        <v>789.79200000000003</v>
      </c>
      <c r="N1392" s="426">
        <v>1</v>
      </c>
      <c r="O1392" s="425">
        <f t="shared" si="646"/>
        <v>789.79</v>
      </c>
      <c r="P1392" s="425">
        <f t="shared" si="647"/>
        <v>190.26</v>
      </c>
      <c r="Q1392" s="427">
        <f t="shared" si="648"/>
        <v>980.05</v>
      </c>
    </row>
    <row r="1393" spans="1:17" s="428" customFormat="1" ht="22.15" customHeight="1" x14ac:dyDescent="0.25">
      <c r="A1393" s="424" t="s">
        <v>1321</v>
      </c>
      <c r="B1393" s="750">
        <v>24</v>
      </c>
      <c r="C1393" s="289">
        <v>0.15</v>
      </c>
      <c r="D1393" s="425">
        <v>6.5815999999999999</v>
      </c>
      <c r="E1393" s="425">
        <f t="shared" si="650"/>
        <v>157.95839999999998</v>
      </c>
      <c r="F1393" s="426">
        <v>0.3</v>
      </c>
      <c r="G1393" s="425">
        <f t="shared" si="643"/>
        <v>47.39</v>
      </c>
      <c r="H1393" s="425">
        <f t="shared" si="644"/>
        <v>11.42</v>
      </c>
      <c r="I1393" s="427">
        <f t="shared" si="645"/>
        <v>58.81</v>
      </c>
      <c r="J1393" s="756">
        <v>96</v>
      </c>
      <c r="K1393" s="425">
        <v>0.6</v>
      </c>
      <c r="L1393" s="425">
        <v>6.5815999999999999</v>
      </c>
      <c r="M1393" s="425">
        <f t="shared" si="649"/>
        <v>631.83359999999993</v>
      </c>
      <c r="N1393" s="426">
        <v>1</v>
      </c>
      <c r="O1393" s="425">
        <f t="shared" si="646"/>
        <v>631.83000000000004</v>
      </c>
      <c r="P1393" s="425">
        <f t="shared" si="647"/>
        <v>152.21</v>
      </c>
      <c r="Q1393" s="427">
        <f t="shared" si="648"/>
        <v>784.04000000000008</v>
      </c>
    </row>
    <row r="1394" spans="1:17" s="428" customFormat="1" ht="22.15" customHeight="1" x14ac:dyDescent="0.25">
      <c r="A1394" s="424" t="s">
        <v>1321</v>
      </c>
      <c r="B1394" s="750">
        <v>24</v>
      </c>
      <c r="C1394" s="289">
        <v>0.15</v>
      </c>
      <c r="D1394" s="425">
        <v>6.5815999999999999</v>
      </c>
      <c r="E1394" s="425">
        <f t="shared" si="650"/>
        <v>157.95839999999998</v>
      </c>
      <c r="F1394" s="426">
        <v>0.3</v>
      </c>
      <c r="G1394" s="425">
        <f t="shared" si="643"/>
        <v>47.39</v>
      </c>
      <c r="H1394" s="425">
        <f t="shared" si="644"/>
        <v>11.42</v>
      </c>
      <c r="I1394" s="427">
        <f t="shared" si="645"/>
        <v>58.81</v>
      </c>
      <c r="J1394" s="756">
        <v>48</v>
      </c>
      <c r="K1394" s="425">
        <v>0.3</v>
      </c>
      <c r="L1394" s="425">
        <v>6.5815999999999999</v>
      </c>
      <c r="M1394" s="425">
        <f t="shared" si="649"/>
        <v>315.91679999999997</v>
      </c>
      <c r="N1394" s="426">
        <v>1</v>
      </c>
      <c r="O1394" s="425">
        <f t="shared" si="646"/>
        <v>315.92</v>
      </c>
      <c r="P1394" s="425">
        <f t="shared" si="647"/>
        <v>76.11</v>
      </c>
      <c r="Q1394" s="427">
        <f t="shared" si="648"/>
        <v>392.03000000000003</v>
      </c>
    </row>
    <row r="1395" spans="1:17" s="428" customFormat="1" ht="22.15" customHeight="1" x14ac:dyDescent="0.25">
      <c r="A1395" s="424" t="s">
        <v>692</v>
      </c>
      <c r="B1395" s="750">
        <v>44</v>
      </c>
      <c r="C1395" s="289">
        <v>0.28000000000000003</v>
      </c>
      <c r="D1395" s="425">
        <v>6.8513000000000002</v>
      </c>
      <c r="E1395" s="425">
        <f t="shared" si="650"/>
        <v>301.4572</v>
      </c>
      <c r="F1395" s="426">
        <v>0.3</v>
      </c>
      <c r="G1395" s="425">
        <f t="shared" si="643"/>
        <v>90.44</v>
      </c>
      <c r="H1395" s="425">
        <f t="shared" si="644"/>
        <v>21.79</v>
      </c>
      <c r="I1395" s="427">
        <f t="shared" si="645"/>
        <v>112.22999999999999</v>
      </c>
      <c r="J1395" s="756">
        <v>84</v>
      </c>
      <c r="K1395" s="425">
        <v>0.53</v>
      </c>
      <c r="L1395" s="425">
        <v>6.8513000000000002</v>
      </c>
      <c r="M1395" s="425">
        <f t="shared" si="649"/>
        <v>575.50919999999996</v>
      </c>
      <c r="N1395" s="426">
        <v>1</v>
      </c>
      <c r="O1395" s="425">
        <f t="shared" si="646"/>
        <v>575.51</v>
      </c>
      <c r="P1395" s="425">
        <f t="shared" si="647"/>
        <v>138.63999999999999</v>
      </c>
      <c r="Q1395" s="427">
        <f t="shared" si="648"/>
        <v>714.15</v>
      </c>
    </row>
    <row r="1396" spans="1:17" s="428" customFormat="1" ht="22.15" customHeight="1" x14ac:dyDescent="0.25">
      <c r="A1396" s="424" t="s">
        <v>1277</v>
      </c>
      <c r="B1396" s="750"/>
      <c r="C1396" s="289"/>
      <c r="D1396" s="425"/>
      <c r="E1396" s="425"/>
      <c r="F1396" s="426"/>
      <c r="G1396" s="425"/>
      <c r="H1396" s="425"/>
      <c r="I1396" s="427"/>
      <c r="J1396" s="756">
        <v>48</v>
      </c>
      <c r="K1396" s="425">
        <v>0.3</v>
      </c>
      <c r="L1396" s="425">
        <v>6.8513000000000002</v>
      </c>
      <c r="M1396" s="425">
        <f t="shared" si="649"/>
        <v>328.86239999999998</v>
      </c>
      <c r="N1396" s="426">
        <v>1</v>
      </c>
      <c r="O1396" s="425">
        <f t="shared" si="646"/>
        <v>328.86</v>
      </c>
      <c r="P1396" s="425">
        <f t="shared" si="647"/>
        <v>79.22</v>
      </c>
      <c r="Q1396" s="427">
        <f t="shared" si="648"/>
        <v>408.08000000000004</v>
      </c>
    </row>
    <row r="1397" spans="1:17" s="428" customFormat="1" ht="22.15" customHeight="1" x14ac:dyDescent="0.25">
      <c r="A1397" s="424" t="s">
        <v>1290</v>
      </c>
      <c r="B1397" s="750"/>
      <c r="C1397" s="289"/>
      <c r="D1397" s="425"/>
      <c r="E1397" s="425"/>
      <c r="F1397" s="426"/>
      <c r="G1397" s="425"/>
      <c r="H1397" s="425"/>
      <c r="I1397" s="427"/>
      <c r="J1397" s="756">
        <v>24</v>
      </c>
      <c r="K1397" s="425">
        <v>0.15</v>
      </c>
      <c r="L1397" s="425">
        <v>6.8513000000000002</v>
      </c>
      <c r="M1397" s="425">
        <f t="shared" si="649"/>
        <v>164.43119999999999</v>
      </c>
      <c r="N1397" s="426">
        <v>1</v>
      </c>
      <c r="O1397" s="425">
        <f t="shared" si="646"/>
        <v>164.43</v>
      </c>
      <c r="P1397" s="425">
        <f t="shared" si="647"/>
        <v>39.61</v>
      </c>
      <c r="Q1397" s="427">
        <f t="shared" si="648"/>
        <v>204.04000000000002</v>
      </c>
    </row>
    <row r="1398" spans="1:17" s="428" customFormat="1" ht="22.15" customHeight="1" x14ac:dyDescent="0.25">
      <c r="A1398" s="424" t="s">
        <v>1277</v>
      </c>
      <c r="B1398" s="750">
        <v>24</v>
      </c>
      <c r="C1398" s="289">
        <v>0.15</v>
      </c>
      <c r="D1398" s="425">
        <v>6.8513000000000002</v>
      </c>
      <c r="E1398" s="425">
        <f t="shared" si="650"/>
        <v>164.43119999999999</v>
      </c>
      <c r="F1398" s="426">
        <v>0.3</v>
      </c>
      <c r="G1398" s="425">
        <f t="shared" si="643"/>
        <v>49.33</v>
      </c>
      <c r="H1398" s="425">
        <f t="shared" si="644"/>
        <v>11.88</v>
      </c>
      <c r="I1398" s="427">
        <f t="shared" si="645"/>
        <v>61.21</v>
      </c>
      <c r="J1398" s="756">
        <v>24</v>
      </c>
      <c r="K1398" s="425">
        <v>0.15</v>
      </c>
      <c r="L1398" s="425">
        <v>6.8513000000000002</v>
      </c>
      <c r="M1398" s="425">
        <f t="shared" si="649"/>
        <v>164.43119999999999</v>
      </c>
      <c r="N1398" s="426">
        <v>1</v>
      </c>
      <c r="O1398" s="425">
        <f t="shared" si="646"/>
        <v>164.43</v>
      </c>
      <c r="P1398" s="425">
        <f t="shared" si="647"/>
        <v>39.61</v>
      </c>
      <c r="Q1398" s="427">
        <f t="shared" si="648"/>
        <v>204.04000000000002</v>
      </c>
    </row>
    <row r="1399" spans="1:17" s="428" customFormat="1" ht="22.15" customHeight="1" x14ac:dyDescent="0.25">
      <c r="A1399" s="424" t="s">
        <v>692</v>
      </c>
      <c r="B1399" s="750">
        <v>57</v>
      </c>
      <c r="C1399" s="289">
        <v>0.36</v>
      </c>
      <c r="D1399" s="425">
        <v>6.8513000000000002</v>
      </c>
      <c r="E1399" s="425">
        <f t="shared" si="650"/>
        <v>390.52410000000003</v>
      </c>
      <c r="F1399" s="426">
        <v>0.3</v>
      </c>
      <c r="G1399" s="425">
        <f t="shared" si="643"/>
        <v>117.16</v>
      </c>
      <c r="H1399" s="425">
        <f t="shared" si="644"/>
        <v>28.22</v>
      </c>
      <c r="I1399" s="427">
        <f t="shared" si="645"/>
        <v>145.38</v>
      </c>
      <c r="J1399" s="756">
        <v>144</v>
      </c>
      <c r="K1399" s="425">
        <v>0.91</v>
      </c>
      <c r="L1399" s="425">
        <v>6.8513000000000002</v>
      </c>
      <c r="M1399" s="425">
        <f t="shared" si="649"/>
        <v>986.58720000000005</v>
      </c>
      <c r="N1399" s="426">
        <v>1</v>
      </c>
      <c r="O1399" s="425">
        <f t="shared" si="646"/>
        <v>986.59</v>
      </c>
      <c r="P1399" s="425">
        <f t="shared" si="647"/>
        <v>237.67</v>
      </c>
      <c r="Q1399" s="427">
        <f t="shared" si="648"/>
        <v>1224.26</v>
      </c>
    </row>
    <row r="1400" spans="1:17" s="428" customFormat="1" ht="22.15" customHeight="1" x14ac:dyDescent="0.25">
      <c r="A1400" s="424" t="s">
        <v>692</v>
      </c>
      <c r="B1400" s="750">
        <v>40</v>
      </c>
      <c r="C1400" s="289">
        <f t="shared" ref="C1400:C1402" si="651">B1400/159</f>
        <v>0.25157232704402516</v>
      </c>
      <c r="D1400" s="425">
        <v>1034</v>
      </c>
      <c r="E1400" s="425">
        <f>B1400*D1400/159</f>
        <v>260.12578616352204</v>
      </c>
      <c r="F1400" s="426">
        <v>0.3</v>
      </c>
      <c r="G1400" s="425">
        <f t="shared" si="643"/>
        <v>78.040000000000006</v>
      </c>
      <c r="H1400" s="425">
        <f t="shared" si="644"/>
        <v>18.8</v>
      </c>
      <c r="I1400" s="427">
        <f t="shared" si="645"/>
        <v>96.84</v>
      </c>
      <c r="J1400" s="756">
        <v>119</v>
      </c>
      <c r="K1400" s="425">
        <f t="shared" ref="K1400:K1403" si="652">J1400/159</f>
        <v>0.74842767295597479</v>
      </c>
      <c r="L1400" s="425">
        <v>1034</v>
      </c>
      <c r="M1400" s="425">
        <f>J1400*L1400/159</f>
        <v>773.87421383647802</v>
      </c>
      <c r="N1400" s="426">
        <v>1</v>
      </c>
      <c r="O1400" s="425">
        <f t="shared" si="646"/>
        <v>773.87</v>
      </c>
      <c r="P1400" s="425">
        <f t="shared" si="647"/>
        <v>186.43</v>
      </c>
      <c r="Q1400" s="427">
        <f t="shared" si="648"/>
        <v>960.3</v>
      </c>
    </row>
    <row r="1401" spans="1:17" s="428" customFormat="1" ht="22.15" customHeight="1" x14ac:dyDescent="0.25">
      <c r="A1401" s="424" t="s">
        <v>1333</v>
      </c>
      <c r="B1401" s="750">
        <v>40</v>
      </c>
      <c r="C1401" s="289">
        <f t="shared" si="651"/>
        <v>0.25157232704402516</v>
      </c>
      <c r="D1401" s="425">
        <v>1606</v>
      </c>
      <c r="E1401" s="425">
        <f t="shared" ref="E1401:E1402" si="653">B1401*D1401/159</f>
        <v>404.02515723270443</v>
      </c>
      <c r="F1401" s="426">
        <v>0.3</v>
      </c>
      <c r="G1401" s="425">
        <f t="shared" si="643"/>
        <v>121.21</v>
      </c>
      <c r="H1401" s="425">
        <f t="shared" si="644"/>
        <v>29.2</v>
      </c>
      <c r="I1401" s="427">
        <f t="shared" si="645"/>
        <v>150.41</v>
      </c>
      <c r="J1401" s="756">
        <v>56</v>
      </c>
      <c r="K1401" s="425">
        <f t="shared" si="652"/>
        <v>0.3522012578616352</v>
      </c>
      <c r="L1401" s="425">
        <v>1606</v>
      </c>
      <c r="M1401" s="425">
        <f t="shared" ref="M1401:M1403" si="654">J1401*L1401/159</f>
        <v>565.63522012578619</v>
      </c>
      <c r="N1401" s="426">
        <v>1</v>
      </c>
      <c r="O1401" s="425">
        <f t="shared" si="646"/>
        <v>565.64</v>
      </c>
      <c r="P1401" s="425">
        <f t="shared" si="647"/>
        <v>136.26</v>
      </c>
      <c r="Q1401" s="427">
        <f t="shared" si="648"/>
        <v>701.9</v>
      </c>
    </row>
    <row r="1402" spans="1:17" s="428" customFormat="1" ht="22.15" customHeight="1" x14ac:dyDescent="0.25">
      <c r="A1402" s="424" t="s">
        <v>1277</v>
      </c>
      <c r="B1402" s="750">
        <v>40</v>
      </c>
      <c r="C1402" s="289">
        <f t="shared" si="651"/>
        <v>0.25157232704402516</v>
      </c>
      <c r="D1402" s="425">
        <v>1775</v>
      </c>
      <c r="E1402" s="425">
        <f t="shared" si="653"/>
        <v>446.54088050314465</v>
      </c>
      <c r="F1402" s="426">
        <v>0.3</v>
      </c>
      <c r="G1402" s="425">
        <f t="shared" si="643"/>
        <v>133.96</v>
      </c>
      <c r="H1402" s="425">
        <f t="shared" si="644"/>
        <v>32.270000000000003</v>
      </c>
      <c r="I1402" s="427">
        <f t="shared" si="645"/>
        <v>166.23000000000002</v>
      </c>
      <c r="J1402" s="756">
        <v>119</v>
      </c>
      <c r="K1402" s="425">
        <f t="shared" si="652"/>
        <v>0.74842767295597479</v>
      </c>
      <c r="L1402" s="425">
        <v>1775</v>
      </c>
      <c r="M1402" s="425">
        <f t="shared" si="654"/>
        <v>1328.4591194968552</v>
      </c>
      <c r="N1402" s="426">
        <v>1</v>
      </c>
      <c r="O1402" s="425">
        <f t="shared" si="646"/>
        <v>1328.46</v>
      </c>
      <c r="P1402" s="425">
        <f t="shared" si="647"/>
        <v>320.02999999999997</v>
      </c>
      <c r="Q1402" s="427">
        <f t="shared" si="648"/>
        <v>1648.49</v>
      </c>
    </row>
    <row r="1403" spans="1:17" s="428" customFormat="1" ht="22.15" customHeight="1" x14ac:dyDescent="0.25">
      <c r="A1403" s="424" t="s">
        <v>1290</v>
      </c>
      <c r="B1403" s="750"/>
      <c r="C1403" s="289"/>
      <c r="D1403" s="425"/>
      <c r="E1403" s="425"/>
      <c r="F1403" s="426"/>
      <c r="G1403" s="425"/>
      <c r="H1403" s="425"/>
      <c r="I1403" s="427"/>
      <c r="J1403" s="756">
        <v>95</v>
      </c>
      <c r="K1403" s="425">
        <f t="shared" si="652"/>
        <v>0.59748427672955973</v>
      </c>
      <c r="L1403" s="425">
        <v>1953</v>
      </c>
      <c r="M1403" s="425">
        <f t="shared" si="654"/>
        <v>1166.8867924528302</v>
      </c>
      <c r="N1403" s="426">
        <v>1</v>
      </c>
      <c r="O1403" s="425">
        <f t="shared" si="646"/>
        <v>1166.8900000000001</v>
      </c>
      <c r="P1403" s="425">
        <f t="shared" si="647"/>
        <v>281.10000000000002</v>
      </c>
      <c r="Q1403" s="427">
        <f t="shared" si="648"/>
        <v>1447.9900000000002</v>
      </c>
    </row>
    <row r="1404" spans="1:17" s="428" customFormat="1" ht="22.15" customHeight="1" x14ac:dyDescent="0.25">
      <c r="A1404" s="430" t="s">
        <v>10</v>
      </c>
      <c r="B1404" s="751">
        <f>SUM(B1405:B1415)</f>
        <v>416</v>
      </c>
      <c r="C1404" s="746">
        <f>SUM(C1405:C1415)</f>
        <v>2.5999999999999996</v>
      </c>
      <c r="D1404" s="421"/>
      <c r="E1404" s="421">
        <f>SUM(E1405:E1415)</f>
        <v>1730.5184000000002</v>
      </c>
      <c r="F1404" s="432"/>
      <c r="G1404" s="421">
        <f>SUM(G1405:G1415)</f>
        <v>519.14</v>
      </c>
      <c r="H1404" s="421">
        <f>SUM(H1405:H1415)</f>
        <v>125.04</v>
      </c>
      <c r="I1404" s="429">
        <f>SUM(I1405:I1415)</f>
        <v>644.17999999999995</v>
      </c>
      <c r="J1404" s="757">
        <f>SUM(J1405:J1415)</f>
        <v>1112</v>
      </c>
      <c r="K1404" s="421">
        <f>SUM(K1405:K1415)</f>
        <v>7</v>
      </c>
      <c r="L1404" s="421"/>
      <c r="M1404" s="421">
        <f>SUM(M1405:M1415)</f>
        <v>4625.8087999999989</v>
      </c>
      <c r="N1404" s="432"/>
      <c r="O1404" s="421">
        <f>SUM(O1405:O1415)</f>
        <v>4625.83</v>
      </c>
      <c r="P1404" s="421">
        <f>SUM(P1405:P1415)</f>
        <v>1114.3699999999999</v>
      </c>
      <c r="Q1404" s="429">
        <f>SUM(Q1405:Q1415)</f>
        <v>5740.1999999999989</v>
      </c>
    </row>
    <row r="1405" spans="1:17" s="428" customFormat="1" ht="22.15" customHeight="1" x14ac:dyDescent="0.25">
      <c r="A1405" s="424" t="s">
        <v>193</v>
      </c>
      <c r="B1405" s="750">
        <v>48</v>
      </c>
      <c r="C1405" s="289">
        <v>0.3</v>
      </c>
      <c r="D1405" s="425">
        <v>4.1599000000000004</v>
      </c>
      <c r="E1405" s="425">
        <f>B1405*D1405</f>
        <v>199.67520000000002</v>
      </c>
      <c r="F1405" s="426">
        <v>0.3</v>
      </c>
      <c r="G1405" s="425">
        <f t="shared" si="643"/>
        <v>59.9</v>
      </c>
      <c r="H1405" s="425">
        <f t="shared" ref="H1405:H1415" si="655">ROUND(G1405*0.2409,2)</f>
        <v>14.43</v>
      </c>
      <c r="I1405" s="427">
        <f t="shared" ref="I1405:I1415" si="656">G1405+H1405</f>
        <v>74.33</v>
      </c>
      <c r="J1405" s="756">
        <v>112</v>
      </c>
      <c r="K1405" s="425">
        <v>0.7</v>
      </c>
      <c r="L1405" s="425">
        <v>4.1599000000000004</v>
      </c>
      <c r="M1405" s="425">
        <f>J1405*L1405</f>
        <v>465.90880000000004</v>
      </c>
      <c r="N1405" s="426">
        <v>1</v>
      </c>
      <c r="O1405" s="425">
        <f t="shared" ref="O1405:O1415" si="657">ROUND(M1405*N1405,2)</f>
        <v>465.91</v>
      </c>
      <c r="P1405" s="425">
        <f t="shared" ref="P1405:P1415" si="658">ROUND(O1405*0.2409,2)</f>
        <v>112.24</v>
      </c>
      <c r="Q1405" s="427">
        <f t="shared" ref="Q1405:Q1415" si="659">O1405+P1405</f>
        <v>578.15</v>
      </c>
    </row>
    <row r="1406" spans="1:17" s="428" customFormat="1" ht="22.15" customHeight="1" x14ac:dyDescent="0.25">
      <c r="A1406" s="424" t="s">
        <v>193</v>
      </c>
      <c r="B1406" s="750">
        <v>24</v>
      </c>
      <c r="C1406" s="289">
        <v>0.15</v>
      </c>
      <c r="D1406" s="425">
        <v>4.1599000000000004</v>
      </c>
      <c r="E1406" s="425">
        <f t="shared" ref="E1406:E1415" si="660">B1406*D1406</f>
        <v>99.837600000000009</v>
      </c>
      <c r="F1406" s="426">
        <v>0.3</v>
      </c>
      <c r="G1406" s="425">
        <f t="shared" si="643"/>
        <v>29.95</v>
      </c>
      <c r="H1406" s="425">
        <f t="shared" si="655"/>
        <v>7.21</v>
      </c>
      <c r="I1406" s="427">
        <f t="shared" si="656"/>
        <v>37.159999999999997</v>
      </c>
      <c r="J1406" s="756">
        <v>144</v>
      </c>
      <c r="K1406" s="425">
        <v>0.91</v>
      </c>
      <c r="L1406" s="425">
        <v>4.1599000000000004</v>
      </c>
      <c r="M1406" s="425">
        <f t="shared" ref="M1406:M1415" si="661">J1406*L1406</f>
        <v>599.02560000000005</v>
      </c>
      <c r="N1406" s="426">
        <v>1</v>
      </c>
      <c r="O1406" s="425">
        <f t="shared" si="657"/>
        <v>599.03</v>
      </c>
      <c r="P1406" s="425">
        <f t="shared" si="658"/>
        <v>144.31</v>
      </c>
      <c r="Q1406" s="427">
        <f t="shared" si="659"/>
        <v>743.33999999999992</v>
      </c>
    </row>
    <row r="1407" spans="1:17" s="428" customFormat="1" ht="22.15" customHeight="1" x14ac:dyDescent="0.25">
      <c r="A1407" s="424" t="s">
        <v>193</v>
      </c>
      <c r="B1407" s="750">
        <v>24</v>
      </c>
      <c r="C1407" s="289">
        <v>0.15</v>
      </c>
      <c r="D1407" s="425">
        <v>4.1599000000000004</v>
      </c>
      <c r="E1407" s="425">
        <f t="shared" si="660"/>
        <v>99.837600000000009</v>
      </c>
      <c r="F1407" s="426">
        <v>0.3</v>
      </c>
      <c r="G1407" s="425">
        <f t="shared" ref="G1407:G1470" si="662">ROUND(E1407*F1407,2)</f>
        <v>29.95</v>
      </c>
      <c r="H1407" s="425">
        <f t="shared" si="655"/>
        <v>7.21</v>
      </c>
      <c r="I1407" s="427">
        <f t="shared" si="656"/>
        <v>37.159999999999997</v>
      </c>
      <c r="J1407" s="756">
        <v>144</v>
      </c>
      <c r="K1407" s="425">
        <v>0.91</v>
      </c>
      <c r="L1407" s="425">
        <v>4.1599000000000004</v>
      </c>
      <c r="M1407" s="425">
        <f t="shared" si="661"/>
        <v>599.02560000000005</v>
      </c>
      <c r="N1407" s="426">
        <v>1</v>
      </c>
      <c r="O1407" s="425">
        <f t="shared" si="657"/>
        <v>599.03</v>
      </c>
      <c r="P1407" s="425">
        <f t="shared" si="658"/>
        <v>144.31</v>
      </c>
      <c r="Q1407" s="427">
        <f t="shared" si="659"/>
        <v>743.33999999999992</v>
      </c>
    </row>
    <row r="1408" spans="1:17" s="428" customFormat="1" ht="22.15" customHeight="1" x14ac:dyDescent="0.25">
      <c r="A1408" s="424" t="s">
        <v>193</v>
      </c>
      <c r="B1408" s="750">
        <v>24</v>
      </c>
      <c r="C1408" s="289">
        <v>0.15</v>
      </c>
      <c r="D1408" s="425">
        <v>4.1599000000000004</v>
      </c>
      <c r="E1408" s="425">
        <f t="shared" si="660"/>
        <v>99.837600000000009</v>
      </c>
      <c r="F1408" s="426">
        <v>0.3</v>
      </c>
      <c r="G1408" s="425">
        <f t="shared" si="662"/>
        <v>29.95</v>
      </c>
      <c r="H1408" s="425">
        <f t="shared" si="655"/>
        <v>7.21</v>
      </c>
      <c r="I1408" s="427">
        <f t="shared" si="656"/>
        <v>37.159999999999997</v>
      </c>
      <c r="J1408" s="756">
        <v>168</v>
      </c>
      <c r="K1408" s="425">
        <v>1.06</v>
      </c>
      <c r="L1408" s="425">
        <v>4.1599000000000004</v>
      </c>
      <c r="M1408" s="425">
        <f t="shared" si="661"/>
        <v>698.86320000000001</v>
      </c>
      <c r="N1408" s="426">
        <v>1</v>
      </c>
      <c r="O1408" s="425">
        <f t="shared" si="657"/>
        <v>698.86</v>
      </c>
      <c r="P1408" s="425">
        <f t="shared" si="658"/>
        <v>168.36</v>
      </c>
      <c r="Q1408" s="427">
        <f t="shared" si="659"/>
        <v>867.22</v>
      </c>
    </row>
    <row r="1409" spans="1:17" s="428" customFormat="1" ht="22.15" customHeight="1" x14ac:dyDescent="0.25">
      <c r="A1409" s="424" t="s">
        <v>193</v>
      </c>
      <c r="B1409" s="750">
        <v>24</v>
      </c>
      <c r="C1409" s="289">
        <v>0.15</v>
      </c>
      <c r="D1409" s="425">
        <v>4.1599000000000004</v>
      </c>
      <c r="E1409" s="425">
        <f t="shared" si="660"/>
        <v>99.837600000000009</v>
      </c>
      <c r="F1409" s="426">
        <v>0.3</v>
      </c>
      <c r="G1409" s="425">
        <f t="shared" si="662"/>
        <v>29.95</v>
      </c>
      <c r="H1409" s="425">
        <f t="shared" si="655"/>
        <v>7.21</v>
      </c>
      <c r="I1409" s="427">
        <f t="shared" si="656"/>
        <v>37.159999999999997</v>
      </c>
      <c r="J1409" s="756">
        <v>24</v>
      </c>
      <c r="K1409" s="425">
        <v>0.15</v>
      </c>
      <c r="L1409" s="425">
        <v>4.1599000000000004</v>
      </c>
      <c r="M1409" s="425">
        <f t="shared" si="661"/>
        <v>99.837600000000009</v>
      </c>
      <c r="N1409" s="426">
        <v>1</v>
      </c>
      <c r="O1409" s="425">
        <f t="shared" si="657"/>
        <v>99.84</v>
      </c>
      <c r="P1409" s="425">
        <f t="shared" si="658"/>
        <v>24.05</v>
      </c>
      <c r="Q1409" s="427">
        <f t="shared" si="659"/>
        <v>123.89</v>
      </c>
    </row>
    <row r="1410" spans="1:17" s="428" customFormat="1" ht="22.15" customHeight="1" x14ac:dyDescent="0.25">
      <c r="A1410" s="424" t="s">
        <v>193</v>
      </c>
      <c r="B1410" s="750">
        <v>48</v>
      </c>
      <c r="C1410" s="289">
        <v>0.3</v>
      </c>
      <c r="D1410" s="425">
        <v>4.1599000000000004</v>
      </c>
      <c r="E1410" s="425">
        <f t="shared" si="660"/>
        <v>199.67520000000002</v>
      </c>
      <c r="F1410" s="426">
        <v>0.3</v>
      </c>
      <c r="G1410" s="425">
        <f t="shared" si="662"/>
        <v>59.9</v>
      </c>
      <c r="H1410" s="425">
        <f t="shared" si="655"/>
        <v>14.43</v>
      </c>
      <c r="I1410" s="427">
        <f t="shared" si="656"/>
        <v>74.33</v>
      </c>
      <c r="J1410" s="756">
        <v>72</v>
      </c>
      <c r="K1410" s="425">
        <v>0.45</v>
      </c>
      <c r="L1410" s="425">
        <v>4.1599000000000004</v>
      </c>
      <c r="M1410" s="425">
        <f t="shared" si="661"/>
        <v>299.51280000000003</v>
      </c>
      <c r="N1410" s="426">
        <v>1</v>
      </c>
      <c r="O1410" s="425">
        <f t="shared" si="657"/>
        <v>299.51</v>
      </c>
      <c r="P1410" s="425">
        <f t="shared" si="658"/>
        <v>72.150000000000006</v>
      </c>
      <c r="Q1410" s="427">
        <f t="shared" si="659"/>
        <v>371.65999999999997</v>
      </c>
    </row>
    <row r="1411" spans="1:17" s="428" customFormat="1" ht="22.15" customHeight="1" x14ac:dyDescent="0.25">
      <c r="A1411" s="424" t="s">
        <v>193</v>
      </c>
      <c r="B1411" s="750">
        <v>48</v>
      </c>
      <c r="C1411" s="289">
        <v>0.3</v>
      </c>
      <c r="D1411" s="425">
        <v>4.1599000000000004</v>
      </c>
      <c r="E1411" s="425">
        <f t="shared" si="660"/>
        <v>199.67520000000002</v>
      </c>
      <c r="F1411" s="426">
        <v>0.3</v>
      </c>
      <c r="G1411" s="425">
        <f t="shared" si="662"/>
        <v>59.9</v>
      </c>
      <c r="H1411" s="425">
        <f t="shared" si="655"/>
        <v>14.43</v>
      </c>
      <c r="I1411" s="427">
        <f t="shared" si="656"/>
        <v>74.33</v>
      </c>
      <c r="J1411" s="756">
        <v>144</v>
      </c>
      <c r="K1411" s="425">
        <v>0.91</v>
      </c>
      <c r="L1411" s="425">
        <v>4.1599000000000004</v>
      </c>
      <c r="M1411" s="425">
        <f t="shared" si="661"/>
        <v>599.02560000000005</v>
      </c>
      <c r="N1411" s="426">
        <v>1</v>
      </c>
      <c r="O1411" s="425">
        <f t="shared" si="657"/>
        <v>599.03</v>
      </c>
      <c r="P1411" s="425">
        <f t="shared" si="658"/>
        <v>144.31</v>
      </c>
      <c r="Q1411" s="427">
        <f t="shared" si="659"/>
        <v>743.33999999999992</v>
      </c>
    </row>
    <row r="1412" spans="1:17" s="428" customFormat="1" ht="22.15" customHeight="1" x14ac:dyDescent="0.25">
      <c r="A1412" s="424" t="s">
        <v>193</v>
      </c>
      <c r="B1412" s="750">
        <v>48</v>
      </c>
      <c r="C1412" s="289">
        <v>0.3</v>
      </c>
      <c r="D1412" s="425">
        <v>4.1599000000000004</v>
      </c>
      <c r="E1412" s="425">
        <f t="shared" si="660"/>
        <v>199.67520000000002</v>
      </c>
      <c r="F1412" s="426">
        <v>0.3</v>
      </c>
      <c r="G1412" s="425">
        <f t="shared" si="662"/>
        <v>59.9</v>
      </c>
      <c r="H1412" s="425">
        <f t="shared" si="655"/>
        <v>14.43</v>
      </c>
      <c r="I1412" s="427">
        <f t="shared" si="656"/>
        <v>74.33</v>
      </c>
      <c r="J1412" s="756"/>
      <c r="K1412" s="425"/>
      <c r="L1412" s="425"/>
      <c r="M1412" s="425"/>
      <c r="N1412" s="426"/>
      <c r="O1412" s="425"/>
      <c r="P1412" s="425"/>
      <c r="Q1412" s="427"/>
    </row>
    <row r="1413" spans="1:17" s="428" customFormat="1" ht="22.15" customHeight="1" x14ac:dyDescent="0.25">
      <c r="A1413" s="424" t="s">
        <v>193</v>
      </c>
      <c r="B1413" s="750">
        <v>56</v>
      </c>
      <c r="C1413" s="289">
        <v>0.35</v>
      </c>
      <c r="D1413" s="425">
        <v>4.1599000000000004</v>
      </c>
      <c r="E1413" s="425">
        <f t="shared" si="660"/>
        <v>232.95440000000002</v>
      </c>
      <c r="F1413" s="426">
        <v>0.3</v>
      </c>
      <c r="G1413" s="425">
        <f t="shared" si="662"/>
        <v>69.89</v>
      </c>
      <c r="H1413" s="425">
        <f t="shared" si="655"/>
        <v>16.84</v>
      </c>
      <c r="I1413" s="427">
        <f t="shared" si="656"/>
        <v>86.73</v>
      </c>
      <c r="J1413" s="756">
        <v>120</v>
      </c>
      <c r="K1413" s="425">
        <v>0.75</v>
      </c>
      <c r="L1413" s="425">
        <v>4.1599000000000004</v>
      </c>
      <c r="M1413" s="425">
        <f t="shared" si="661"/>
        <v>499.18800000000005</v>
      </c>
      <c r="N1413" s="426">
        <v>1</v>
      </c>
      <c r="O1413" s="425">
        <f t="shared" si="657"/>
        <v>499.19</v>
      </c>
      <c r="P1413" s="425">
        <f t="shared" si="658"/>
        <v>120.25</v>
      </c>
      <c r="Q1413" s="427">
        <f t="shared" si="659"/>
        <v>619.44000000000005</v>
      </c>
    </row>
    <row r="1414" spans="1:17" s="428" customFormat="1" ht="22.15" customHeight="1" x14ac:dyDescent="0.25">
      <c r="A1414" s="424" t="s">
        <v>193</v>
      </c>
      <c r="B1414" s="750">
        <v>48</v>
      </c>
      <c r="C1414" s="289">
        <v>0.3</v>
      </c>
      <c r="D1414" s="425">
        <v>4.1599000000000004</v>
      </c>
      <c r="E1414" s="425">
        <f t="shared" si="660"/>
        <v>199.67520000000002</v>
      </c>
      <c r="F1414" s="426">
        <v>0.3</v>
      </c>
      <c r="G1414" s="425">
        <f t="shared" si="662"/>
        <v>59.9</v>
      </c>
      <c r="H1414" s="425">
        <f t="shared" si="655"/>
        <v>14.43</v>
      </c>
      <c r="I1414" s="427">
        <f t="shared" si="656"/>
        <v>74.33</v>
      </c>
      <c r="J1414" s="756">
        <v>136</v>
      </c>
      <c r="K1414" s="425">
        <v>0.86</v>
      </c>
      <c r="L1414" s="425">
        <v>4.1599000000000004</v>
      </c>
      <c r="M1414" s="425">
        <f t="shared" si="661"/>
        <v>565.74639999999999</v>
      </c>
      <c r="N1414" s="426">
        <v>1</v>
      </c>
      <c r="O1414" s="425">
        <f t="shared" si="657"/>
        <v>565.75</v>
      </c>
      <c r="P1414" s="425">
        <f t="shared" si="658"/>
        <v>136.29</v>
      </c>
      <c r="Q1414" s="427">
        <f t="shared" si="659"/>
        <v>702.04</v>
      </c>
    </row>
    <row r="1415" spans="1:17" s="428" customFormat="1" ht="22.15" customHeight="1" x14ac:dyDescent="0.25">
      <c r="A1415" s="424" t="s">
        <v>193</v>
      </c>
      <c r="B1415" s="750">
        <v>24</v>
      </c>
      <c r="C1415" s="289">
        <v>0.15</v>
      </c>
      <c r="D1415" s="425">
        <v>4.1599000000000004</v>
      </c>
      <c r="E1415" s="425">
        <f t="shared" si="660"/>
        <v>99.837600000000009</v>
      </c>
      <c r="F1415" s="426">
        <v>0.3</v>
      </c>
      <c r="G1415" s="425">
        <f t="shared" si="662"/>
        <v>29.95</v>
      </c>
      <c r="H1415" s="425">
        <f t="shared" si="655"/>
        <v>7.21</v>
      </c>
      <c r="I1415" s="427">
        <f t="shared" si="656"/>
        <v>37.159999999999997</v>
      </c>
      <c r="J1415" s="756">
        <v>48</v>
      </c>
      <c r="K1415" s="425">
        <v>0.3</v>
      </c>
      <c r="L1415" s="425">
        <v>4.1599000000000004</v>
      </c>
      <c r="M1415" s="425">
        <f t="shared" si="661"/>
        <v>199.67520000000002</v>
      </c>
      <c r="N1415" s="426">
        <v>1</v>
      </c>
      <c r="O1415" s="425">
        <f t="shared" si="657"/>
        <v>199.68</v>
      </c>
      <c r="P1415" s="425">
        <f t="shared" si="658"/>
        <v>48.1</v>
      </c>
      <c r="Q1415" s="427">
        <f t="shared" si="659"/>
        <v>247.78</v>
      </c>
    </row>
    <row r="1416" spans="1:17" s="428" customFormat="1" ht="22.15" customHeight="1" x14ac:dyDescent="0.25">
      <c r="A1416" s="430" t="s">
        <v>8</v>
      </c>
      <c r="B1416" s="751">
        <f>SUM(B1417:B1492)</f>
        <v>2755</v>
      </c>
      <c r="C1416" s="746">
        <f>SUM(C1417:C1492)</f>
        <v>17.256289308176104</v>
      </c>
      <c r="D1416" s="421"/>
      <c r="E1416" s="421">
        <f>SUM(E1417:E1492)</f>
        <v>11124.611359748429</v>
      </c>
      <c r="F1416" s="432"/>
      <c r="G1416" s="421">
        <f>SUM(G1417:G1492)</f>
        <v>3337.3399999999974</v>
      </c>
      <c r="H1416" s="421">
        <f>SUM(H1417:H1492)</f>
        <v>803.95999999999913</v>
      </c>
      <c r="I1416" s="429">
        <f>SUM(I1417:I1492)</f>
        <v>4141.3000000000011</v>
      </c>
      <c r="J1416" s="757">
        <f>SUM(J1417:J1492)</f>
        <v>7429</v>
      </c>
      <c r="K1416" s="421">
        <f>SUM(K1417:K1492)</f>
        <v>46.673710691823899</v>
      </c>
      <c r="L1416" s="421"/>
      <c r="M1416" s="421">
        <f>SUM(M1417:M1492)</f>
        <v>29768.85974025157</v>
      </c>
      <c r="N1416" s="432"/>
      <c r="O1416" s="421">
        <f>SUM(O1417:O1492)</f>
        <v>29768.779999999988</v>
      </c>
      <c r="P1416" s="421">
        <f>SUM(P1417:P1492)</f>
        <v>7171.3299999999972</v>
      </c>
      <c r="Q1416" s="429">
        <f>SUM(Q1417:Q1492)</f>
        <v>36940.110000000037</v>
      </c>
    </row>
    <row r="1417" spans="1:17" s="428" customFormat="1" ht="22.15" customHeight="1" x14ac:dyDescent="0.25">
      <c r="A1417" s="424" t="s">
        <v>1334</v>
      </c>
      <c r="B1417" s="750">
        <v>40</v>
      </c>
      <c r="C1417" s="289">
        <v>0.25</v>
      </c>
      <c r="D1417" s="425">
        <v>3.1829000000000001</v>
      </c>
      <c r="E1417" s="425">
        <f>B1417*D1417</f>
        <v>127.316</v>
      </c>
      <c r="F1417" s="426">
        <v>0.3</v>
      </c>
      <c r="G1417" s="425">
        <f t="shared" si="662"/>
        <v>38.19</v>
      </c>
      <c r="H1417" s="425">
        <f t="shared" ref="H1417:H1480" si="663">ROUND(G1417*0.2409,2)</f>
        <v>9.1999999999999993</v>
      </c>
      <c r="I1417" s="427">
        <f t="shared" ref="I1417:I1480" si="664">G1417+H1417</f>
        <v>47.39</v>
      </c>
      <c r="J1417" s="756">
        <v>128</v>
      </c>
      <c r="K1417" s="425">
        <v>0.81</v>
      </c>
      <c r="L1417" s="425">
        <v>3.1829000000000001</v>
      </c>
      <c r="M1417" s="425">
        <f>J1417*L1417</f>
        <v>407.41120000000001</v>
      </c>
      <c r="N1417" s="426">
        <v>1</v>
      </c>
      <c r="O1417" s="425">
        <f t="shared" ref="O1417:O1480" si="665">ROUND(M1417*N1417,2)</f>
        <v>407.41</v>
      </c>
      <c r="P1417" s="425">
        <f t="shared" ref="P1417:P1480" si="666">ROUND(O1417*0.2409,2)</f>
        <v>98.15</v>
      </c>
      <c r="Q1417" s="427">
        <f t="shared" ref="Q1417:Q1480" si="667">O1417+P1417</f>
        <v>505.56000000000006</v>
      </c>
    </row>
    <row r="1418" spans="1:17" s="428" customFormat="1" ht="22.15" customHeight="1" x14ac:dyDescent="0.25">
      <c r="A1418" s="424" t="s">
        <v>1334</v>
      </c>
      <c r="B1418" s="750">
        <v>56</v>
      </c>
      <c r="C1418" s="289">
        <v>0.35</v>
      </c>
      <c r="D1418" s="425">
        <v>3.1829000000000001</v>
      </c>
      <c r="E1418" s="425">
        <f t="shared" ref="E1418:E1481" si="668">B1418*D1418</f>
        <v>178.2424</v>
      </c>
      <c r="F1418" s="426">
        <v>0.3</v>
      </c>
      <c r="G1418" s="425">
        <f t="shared" si="662"/>
        <v>53.47</v>
      </c>
      <c r="H1418" s="425">
        <f t="shared" si="663"/>
        <v>12.88</v>
      </c>
      <c r="I1418" s="427">
        <f t="shared" si="664"/>
        <v>66.349999999999994</v>
      </c>
      <c r="J1418" s="756">
        <v>104</v>
      </c>
      <c r="K1418" s="425">
        <v>0.65</v>
      </c>
      <c r="L1418" s="425">
        <v>3.1829000000000001</v>
      </c>
      <c r="M1418" s="425">
        <f t="shared" ref="M1418:M1481" si="669">J1418*L1418</f>
        <v>331.02160000000003</v>
      </c>
      <c r="N1418" s="426">
        <v>1</v>
      </c>
      <c r="O1418" s="425">
        <f t="shared" si="665"/>
        <v>331.02</v>
      </c>
      <c r="P1418" s="425">
        <f t="shared" si="666"/>
        <v>79.739999999999995</v>
      </c>
      <c r="Q1418" s="427">
        <f t="shared" si="667"/>
        <v>410.76</v>
      </c>
    </row>
    <row r="1419" spans="1:17" s="428" customFormat="1" ht="22.15" customHeight="1" x14ac:dyDescent="0.25">
      <c r="A1419" s="424" t="s">
        <v>1334</v>
      </c>
      <c r="B1419" s="750">
        <v>40</v>
      </c>
      <c r="C1419" s="289">
        <v>0.25</v>
      </c>
      <c r="D1419" s="425">
        <v>3.1829000000000001</v>
      </c>
      <c r="E1419" s="425">
        <f t="shared" si="668"/>
        <v>127.316</v>
      </c>
      <c r="F1419" s="426">
        <v>0.3</v>
      </c>
      <c r="G1419" s="425">
        <f t="shared" si="662"/>
        <v>38.19</v>
      </c>
      <c r="H1419" s="425">
        <f t="shared" si="663"/>
        <v>9.1999999999999993</v>
      </c>
      <c r="I1419" s="427">
        <f t="shared" si="664"/>
        <v>47.39</v>
      </c>
      <c r="J1419" s="756">
        <v>104</v>
      </c>
      <c r="K1419" s="425">
        <v>0.65</v>
      </c>
      <c r="L1419" s="425">
        <v>3.1829000000000001</v>
      </c>
      <c r="M1419" s="425">
        <f t="shared" si="669"/>
        <v>331.02160000000003</v>
      </c>
      <c r="N1419" s="426">
        <v>1</v>
      </c>
      <c r="O1419" s="425">
        <f t="shared" si="665"/>
        <v>331.02</v>
      </c>
      <c r="P1419" s="425">
        <f t="shared" si="666"/>
        <v>79.739999999999995</v>
      </c>
      <c r="Q1419" s="427">
        <f t="shared" si="667"/>
        <v>410.76</v>
      </c>
    </row>
    <row r="1420" spans="1:17" s="428" customFormat="1" ht="22.15" customHeight="1" x14ac:dyDescent="0.25">
      <c r="A1420" s="424" t="s">
        <v>1334</v>
      </c>
      <c r="B1420" s="750">
        <v>16</v>
      </c>
      <c r="C1420" s="289">
        <v>0.1</v>
      </c>
      <c r="D1420" s="425">
        <v>3.1829000000000001</v>
      </c>
      <c r="E1420" s="425">
        <f t="shared" si="668"/>
        <v>50.926400000000001</v>
      </c>
      <c r="F1420" s="426">
        <v>0.3</v>
      </c>
      <c r="G1420" s="425">
        <f t="shared" si="662"/>
        <v>15.28</v>
      </c>
      <c r="H1420" s="425">
        <f t="shared" si="663"/>
        <v>3.68</v>
      </c>
      <c r="I1420" s="427">
        <f t="shared" si="664"/>
        <v>18.96</v>
      </c>
      <c r="J1420" s="756">
        <v>25</v>
      </c>
      <c r="K1420" s="425">
        <v>0.16</v>
      </c>
      <c r="L1420" s="425">
        <v>3.1829000000000001</v>
      </c>
      <c r="M1420" s="425">
        <f t="shared" si="669"/>
        <v>79.572500000000005</v>
      </c>
      <c r="N1420" s="426">
        <v>1</v>
      </c>
      <c r="O1420" s="425">
        <f t="shared" si="665"/>
        <v>79.569999999999993</v>
      </c>
      <c r="P1420" s="425">
        <f t="shared" si="666"/>
        <v>19.170000000000002</v>
      </c>
      <c r="Q1420" s="427">
        <f t="shared" si="667"/>
        <v>98.74</v>
      </c>
    </row>
    <row r="1421" spans="1:17" s="428" customFormat="1" ht="22.15" customHeight="1" x14ac:dyDescent="0.25">
      <c r="A1421" s="424" t="s">
        <v>1334</v>
      </c>
      <c r="B1421" s="750"/>
      <c r="C1421" s="289"/>
      <c r="D1421" s="425"/>
      <c r="E1421" s="425"/>
      <c r="F1421" s="426"/>
      <c r="G1421" s="425"/>
      <c r="H1421" s="425"/>
      <c r="I1421" s="427"/>
      <c r="J1421" s="756">
        <v>48</v>
      </c>
      <c r="K1421" s="425">
        <v>0.3</v>
      </c>
      <c r="L1421" s="425">
        <v>3.1829000000000001</v>
      </c>
      <c r="M1421" s="425">
        <f t="shared" si="669"/>
        <v>152.7792</v>
      </c>
      <c r="N1421" s="426">
        <v>1</v>
      </c>
      <c r="O1421" s="425">
        <f t="shared" si="665"/>
        <v>152.78</v>
      </c>
      <c r="P1421" s="425">
        <f t="shared" si="666"/>
        <v>36.799999999999997</v>
      </c>
      <c r="Q1421" s="427">
        <f t="shared" si="667"/>
        <v>189.57999999999998</v>
      </c>
    </row>
    <row r="1422" spans="1:17" s="428" customFormat="1" ht="28.9" customHeight="1" x14ac:dyDescent="0.25">
      <c r="A1422" s="424" t="s">
        <v>1335</v>
      </c>
      <c r="B1422" s="750">
        <v>64</v>
      </c>
      <c r="C1422" s="289">
        <v>0.4</v>
      </c>
      <c r="D1422" s="425">
        <v>3.8542000000000001</v>
      </c>
      <c r="E1422" s="425">
        <f t="shared" si="668"/>
        <v>246.6688</v>
      </c>
      <c r="F1422" s="426">
        <v>0.3</v>
      </c>
      <c r="G1422" s="425">
        <f t="shared" si="662"/>
        <v>74</v>
      </c>
      <c r="H1422" s="425">
        <f t="shared" si="663"/>
        <v>17.829999999999998</v>
      </c>
      <c r="I1422" s="427">
        <f t="shared" si="664"/>
        <v>91.83</v>
      </c>
      <c r="J1422" s="756">
        <v>104</v>
      </c>
      <c r="K1422" s="425">
        <v>0.65</v>
      </c>
      <c r="L1422" s="425">
        <v>3.8542000000000001</v>
      </c>
      <c r="M1422" s="425">
        <f t="shared" si="669"/>
        <v>400.83679999999998</v>
      </c>
      <c r="N1422" s="426">
        <v>1</v>
      </c>
      <c r="O1422" s="425">
        <f t="shared" si="665"/>
        <v>400.84</v>
      </c>
      <c r="P1422" s="425">
        <f t="shared" si="666"/>
        <v>96.56</v>
      </c>
      <c r="Q1422" s="427">
        <f t="shared" si="667"/>
        <v>497.4</v>
      </c>
    </row>
    <row r="1423" spans="1:17" s="428" customFormat="1" ht="28.9" customHeight="1" x14ac:dyDescent="0.25">
      <c r="A1423" s="424" t="s">
        <v>1335</v>
      </c>
      <c r="B1423" s="750">
        <v>40</v>
      </c>
      <c r="C1423" s="289">
        <v>0.25</v>
      </c>
      <c r="D1423" s="425">
        <v>3.8542000000000001</v>
      </c>
      <c r="E1423" s="425">
        <f t="shared" si="668"/>
        <v>154.16800000000001</v>
      </c>
      <c r="F1423" s="426">
        <v>0.3</v>
      </c>
      <c r="G1423" s="425">
        <f t="shared" si="662"/>
        <v>46.25</v>
      </c>
      <c r="H1423" s="425">
        <f t="shared" si="663"/>
        <v>11.14</v>
      </c>
      <c r="I1423" s="427">
        <f t="shared" si="664"/>
        <v>57.39</v>
      </c>
      <c r="J1423" s="756">
        <v>104</v>
      </c>
      <c r="K1423" s="425">
        <v>0.65</v>
      </c>
      <c r="L1423" s="425">
        <v>3.8542000000000001</v>
      </c>
      <c r="M1423" s="425">
        <f t="shared" si="669"/>
        <v>400.83679999999998</v>
      </c>
      <c r="N1423" s="426">
        <v>1</v>
      </c>
      <c r="O1423" s="425">
        <f t="shared" si="665"/>
        <v>400.84</v>
      </c>
      <c r="P1423" s="425">
        <f t="shared" si="666"/>
        <v>96.56</v>
      </c>
      <c r="Q1423" s="427">
        <f t="shared" si="667"/>
        <v>497.4</v>
      </c>
    </row>
    <row r="1424" spans="1:17" s="428" customFormat="1" ht="28.9" customHeight="1" x14ac:dyDescent="0.25">
      <c r="A1424" s="424" t="s">
        <v>1335</v>
      </c>
      <c r="B1424" s="750">
        <v>48</v>
      </c>
      <c r="C1424" s="289">
        <v>0.3</v>
      </c>
      <c r="D1424" s="425">
        <v>3.8542000000000001</v>
      </c>
      <c r="E1424" s="425">
        <f t="shared" si="668"/>
        <v>185.0016</v>
      </c>
      <c r="F1424" s="426">
        <v>0.3</v>
      </c>
      <c r="G1424" s="425">
        <f t="shared" si="662"/>
        <v>55.5</v>
      </c>
      <c r="H1424" s="425">
        <f t="shared" si="663"/>
        <v>13.37</v>
      </c>
      <c r="I1424" s="427">
        <f t="shared" si="664"/>
        <v>68.87</v>
      </c>
      <c r="J1424" s="756">
        <v>68</v>
      </c>
      <c r="K1424" s="425">
        <v>0.43</v>
      </c>
      <c r="L1424" s="425">
        <v>3.8542000000000001</v>
      </c>
      <c r="M1424" s="425">
        <f t="shared" si="669"/>
        <v>262.0856</v>
      </c>
      <c r="N1424" s="426">
        <v>1</v>
      </c>
      <c r="O1424" s="425">
        <f t="shared" si="665"/>
        <v>262.08999999999997</v>
      </c>
      <c r="P1424" s="425">
        <f t="shared" si="666"/>
        <v>63.14</v>
      </c>
      <c r="Q1424" s="427">
        <f t="shared" si="667"/>
        <v>325.22999999999996</v>
      </c>
    </row>
    <row r="1425" spans="1:17" s="428" customFormat="1" ht="28.9" customHeight="1" x14ac:dyDescent="0.25">
      <c r="A1425" s="424" t="s">
        <v>1335</v>
      </c>
      <c r="B1425" s="750"/>
      <c r="C1425" s="289"/>
      <c r="D1425" s="425"/>
      <c r="E1425" s="425"/>
      <c r="F1425" s="426"/>
      <c r="G1425" s="425"/>
      <c r="H1425" s="425"/>
      <c r="I1425" s="427"/>
      <c r="J1425" s="756">
        <v>40</v>
      </c>
      <c r="K1425" s="425">
        <v>0.25</v>
      </c>
      <c r="L1425" s="425">
        <v>3.8542000000000001</v>
      </c>
      <c r="M1425" s="425">
        <f t="shared" si="669"/>
        <v>154.16800000000001</v>
      </c>
      <c r="N1425" s="426">
        <v>1</v>
      </c>
      <c r="O1425" s="425">
        <f t="shared" si="665"/>
        <v>154.16999999999999</v>
      </c>
      <c r="P1425" s="425">
        <f t="shared" si="666"/>
        <v>37.14</v>
      </c>
      <c r="Q1425" s="427">
        <f t="shared" si="667"/>
        <v>191.31</v>
      </c>
    </row>
    <row r="1426" spans="1:17" s="428" customFormat="1" ht="28.9" customHeight="1" x14ac:dyDescent="0.25">
      <c r="A1426" s="424" t="s">
        <v>1335</v>
      </c>
      <c r="B1426" s="750">
        <v>32</v>
      </c>
      <c r="C1426" s="289">
        <v>0.2</v>
      </c>
      <c r="D1426" s="425">
        <v>3.8542000000000001</v>
      </c>
      <c r="E1426" s="425">
        <f t="shared" si="668"/>
        <v>123.3344</v>
      </c>
      <c r="F1426" s="426">
        <v>0.3</v>
      </c>
      <c r="G1426" s="425">
        <f t="shared" si="662"/>
        <v>37</v>
      </c>
      <c r="H1426" s="425">
        <f t="shared" si="663"/>
        <v>8.91</v>
      </c>
      <c r="I1426" s="427">
        <f t="shared" si="664"/>
        <v>45.91</v>
      </c>
      <c r="J1426" s="756">
        <v>72</v>
      </c>
      <c r="K1426" s="425">
        <v>0.45</v>
      </c>
      <c r="L1426" s="425">
        <v>3.8542000000000001</v>
      </c>
      <c r="M1426" s="425">
        <f t="shared" si="669"/>
        <v>277.50240000000002</v>
      </c>
      <c r="N1426" s="426">
        <v>1</v>
      </c>
      <c r="O1426" s="425">
        <f t="shared" si="665"/>
        <v>277.5</v>
      </c>
      <c r="P1426" s="425">
        <f t="shared" si="666"/>
        <v>66.849999999999994</v>
      </c>
      <c r="Q1426" s="427">
        <f t="shared" si="667"/>
        <v>344.35</v>
      </c>
    </row>
    <row r="1427" spans="1:17" s="428" customFormat="1" ht="28.9" customHeight="1" x14ac:dyDescent="0.25">
      <c r="A1427" s="424" t="s">
        <v>1335</v>
      </c>
      <c r="B1427" s="750">
        <v>24</v>
      </c>
      <c r="C1427" s="289">
        <v>0.15</v>
      </c>
      <c r="D1427" s="425">
        <v>3.8542000000000001</v>
      </c>
      <c r="E1427" s="425">
        <f t="shared" si="668"/>
        <v>92.500799999999998</v>
      </c>
      <c r="F1427" s="426">
        <v>0.3</v>
      </c>
      <c r="G1427" s="425">
        <f t="shared" si="662"/>
        <v>27.75</v>
      </c>
      <c r="H1427" s="425">
        <f t="shared" si="663"/>
        <v>6.68</v>
      </c>
      <c r="I1427" s="427">
        <f t="shared" si="664"/>
        <v>34.43</v>
      </c>
      <c r="J1427" s="756">
        <v>24</v>
      </c>
      <c r="K1427" s="425">
        <v>0.15</v>
      </c>
      <c r="L1427" s="425">
        <v>3.8542000000000001</v>
      </c>
      <c r="M1427" s="425">
        <f t="shared" si="669"/>
        <v>92.500799999999998</v>
      </c>
      <c r="N1427" s="426">
        <v>1</v>
      </c>
      <c r="O1427" s="425">
        <f t="shared" si="665"/>
        <v>92.5</v>
      </c>
      <c r="P1427" s="425">
        <f t="shared" si="666"/>
        <v>22.28</v>
      </c>
      <c r="Q1427" s="427">
        <f t="shared" si="667"/>
        <v>114.78</v>
      </c>
    </row>
    <row r="1428" spans="1:17" s="428" customFormat="1" ht="28.9" customHeight="1" x14ac:dyDescent="0.25">
      <c r="A1428" s="424" t="s">
        <v>1335</v>
      </c>
      <c r="B1428" s="750">
        <v>24</v>
      </c>
      <c r="C1428" s="289">
        <v>0.15</v>
      </c>
      <c r="D1428" s="425">
        <v>3.8542000000000001</v>
      </c>
      <c r="E1428" s="425">
        <f t="shared" si="668"/>
        <v>92.500799999999998</v>
      </c>
      <c r="F1428" s="426">
        <v>0.3</v>
      </c>
      <c r="G1428" s="425">
        <f t="shared" si="662"/>
        <v>27.75</v>
      </c>
      <c r="H1428" s="425">
        <f t="shared" si="663"/>
        <v>6.68</v>
      </c>
      <c r="I1428" s="427">
        <f t="shared" si="664"/>
        <v>34.43</v>
      </c>
      <c r="J1428" s="756">
        <v>72</v>
      </c>
      <c r="K1428" s="425">
        <v>0.45</v>
      </c>
      <c r="L1428" s="425">
        <v>3.8542000000000001</v>
      </c>
      <c r="M1428" s="425">
        <f t="shared" si="669"/>
        <v>277.50240000000002</v>
      </c>
      <c r="N1428" s="426">
        <v>1</v>
      </c>
      <c r="O1428" s="425">
        <f t="shared" si="665"/>
        <v>277.5</v>
      </c>
      <c r="P1428" s="425">
        <f t="shared" si="666"/>
        <v>66.849999999999994</v>
      </c>
      <c r="Q1428" s="427">
        <f t="shared" si="667"/>
        <v>344.35</v>
      </c>
    </row>
    <row r="1429" spans="1:17" s="428" customFormat="1" ht="28.9" customHeight="1" x14ac:dyDescent="0.25">
      <c r="A1429" s="424" t="s">
        <v>1335</v>
      </c>
      <c r="B1429" s="750">
        <v>24</v>
      </c>
      <c r="C1429" s="289">
        <v>0.15</v>
      </c>
      <c r="D1429" s="425">
        <v>3.8542000000000001</v>
      </c>
      <c r="E1429" s="425">
        <f t="shared" si="668"/>
        <v>92.500799999999998</v>
      </c>
      <c r="F1429" s="426">
        <v>0.3</v>
      </c>
      <c r="G1429" s="425">
        <f t="shared" si="662"/>
        <v>27.75</v>
      </c>
      <c r="H1429" s="425">
        <f t="shared" si="663"/>
        <v>6.68</v>
      </c>
      <c r="I1429" s="427">
        <f t="shared" si="664"/>
        <v>34.43</v>
      </c>
      <c r="J1429" s="756">
        <v>160</v>
      </c>
      <c r="K1429" s="425">
        <v>1.01</v>
      </c>
      <c r="L1429" s="425">
        <v>3.8542000000000001</v>
      </c>
      <c r="M1429" s="425">
        <f t="shared" si="669"/>
        <v>616.67200000000003</v>
      </c>
      <c r="N1429" s="426">
        <v>1</v>
      </c>
      <c r="O1429" s="425">
        <f t="shared" si="665"/>
        <v>616.66999999999996</v>
      </c>
      <c r="P1429" s="425">
        <f t="shared" si="666"/>
        <v>148.56</v>
      </c>
      <c r="Q1429" s="427">
        <f t="shared" si="667"/>
        <v>765.23</v>
      </c>
    </row>
    <row r="1430" spans="1:17" s="428" customFormat="1" ht="28.9" customHeight="1" x14ac:dyDescent="0.25">
      <c r="A1430" s="424" t="s">
        <v>1335</v>
      </c>
      <c r="B1430" s="750">
        <v>48</v>
      </c>
      <c r="C1430" s="289">
        <v>0.3</v>
      </c>
      <c r="D1430" s="425">
        <v>3.8542000000000001</v>
      </c>
      <c r="E1430" s="425">
        <f t="shared" si="668"/>
        <v>185.0016</v>
      </c>
      <c r="F1430" s="426">
        <v>0.3</v>
      </c>
      <c r="G1430" s="425">
        <f t="shared" si="662"/>
        <v>55.5</v>
      </c>
      <c r="H1430" s="425">
        <f t="shared" si="663"/>
        <v>13.37</v>
      </c>
      <c r="I1430" s="427">
        <f t="shared" si="664"/>
        <v>68.87</v>
      </c>
      <c r="J1430" s="756">
        <v>120</v>
      </c>
      <c r="K1430" s="425">
        <v>0.75</v>
      </c>
      <c r="L1430" s="425">
        <v>3.8542000000000001</v>
      </c>
      <c r="M1430" s="425">
        <f t="shared" si="669"/>
        <v>462.50400000000002</v>
      </c>
      <c r="N1430" s="426">
        <v>1</v>
      </c>
      <c r="O1430" s="425">
        <f t="shared" si="665"/>
        <v>462.5</v>
      </c>
      <c r="P1430" s="425">
        <f t="shared" si="666"/>
        <v>111.42</v>
      </c>
      <c r="Q1430" s="427">
        <f t="shared" si="667"/>
        <v>573.91999999999996</v>
      </c>
    </row>
    <row r="1431" spans="1:17" s="428" customFormat="1" ht="28.9" customHeight="1" x14ac:dyDescent="0.25">
      <c r="A1431" s="424" t="s">
        <v>1335</v>
      </c>
      <c r="B1431" s="750"/>
      <c r="C1431" s="289"/>
      <c r="D1431" s="425"/>
      <c r="E1431" s="425"/>
      <c r="F1431" s="426"/>
      <c r="G1431" s="425"/>
      <c r="H1431" s="425"/>
      <c r="I1431" s="427"/>
      <c r="J1431" s="756">
        <v>24</v>
      </c>
      <c r="K1431" s="425">
        <v>0.15</v>
      </c>
      <c r="L1431" s="425">
        <v>3.8542000000000001</v>
      </c>
      <c r="M1431" s="425">
        <f t="shared" si="669"/>
        <v>92.500799999999998</v>
      </c>
      <c r="N1431" s="426">
        <v>1</v>
      </c>
      <c r="O1431" s="425">
        <f t="shared" si="665"/>
        <v>92.5</v>
      </c>
      <c r="P1431" s="425">
        <f t="shared" si="666"/>
        <v>22.28</v>
      </c>
      <c r="Q1431" s="427">
        <f t="shared" si="667"/>
        <v>114.78</v>
      </c>
    </row>
    <row r="1432" spans="1:17" s="428" customFormat="1" ht="28.9" customHeight="1" x14ac:dyDescent="0.25">
      <c r="A1432" s="424" t="s">
        <v>1335</v>
      </c>
      <c r="B1432" s="750">
        <v>24</v>
      </c>
      <c r="C1432" s="289">
        <v>0.15</v>
      </c>
      <c r="D1432" s="425">
        <v>3.8542000000000001</v>
      </c>
      <c r="E1432" s="425">
        <f t="shared" si="668"/>
        <v>92.500799999999998</v>
      </c>
      <c r="F1432" s="426">
        <v>0.3</v>
      </c>
      <c r="G1432" s="425">
        <f t="shared" si="662"/>
        <v>27.75</v>
      </c>
      <c r="H1432" s="425">
        <f t="shared" si="663"/>
        <v>6.68</v>
      </c>
      <c r="I1432" s="427">
        <f t="shared" si="664"/>
        <v>34.43</v>
      </c>
      <c r="J1432" s="756">
        <v>24</v>
      </c>
      <c r="K1432" s="425">
        <v>0.15</v>
      </c>
      <c r="L1432" s="425">
        <v>3.8542000000000001</v>
      </c>
      <c r="M1432" s="425">
        <f t="shared" si="669"/>
        <v>92.500799999999998</v>
      </c>
      <c r="N1432" s="426">
        <v>1</v>
      </c>
      <c r="O1432" s="425">
        <f t="shared" si="665"/>
        <v>92.5</v>
      </c>
      <c r="P1432" s="425">
        <f t="shared" si="666"/>
        <v>22.28</v>
      </c>
      <c r="Q1432" s="427">
        <f t="shared" si="667"/>
        <v>114.78</v>
      </c>
    </row>
    <row r="1433" spans="1:17" s="428" customFormat="1" ht="28.9" customHeight="1" x14ac:dyDescent="0.25">
      <c r="A1433" s="424" t="s">
        <v>1335</v>
      </c>
      <c r="B1433" s="750">
        <v>48</v>
      </c>
      <c r="C1433" s="289">
        <v>0.3</v>
      </c>
      <c r="D1433" s="425">
        <v>3.8542000000000001</v>
      </c>
      <c r="E1433" s="425">
        <f t="shared" si="668"/>
        <v>185.0016</v>
      </c>
      <c r="F1433" s="426">
        <v>0.3</v>
      </c>
      <c r="G1433" s="425">
        <f t="shared" si="662"/>
        <v>55.5</v>
      </c>
      <c r="H1433" s="425">
        <f t="shared" si="663"/>
        <v>13.37</v>
      </c>
      <c r="I1433" s="427">
        <f t="shared" si="664"/>
        <v>68.87</v>
      </c>
      <c r="J1433" s="756">
        <v>120</v>
      </c>
      <c r="K1433" s="425">
        <v>0.75</v>
      </c>
      <c r="L1433" s="425">
        <v>3.8542000000000001</v>
      </c>
      <c r="M1433" s="425">
        <f t="shared" si="669"/>
        <v>462.50400000000002</v>
      </c>
      <c r="N1433" s="426">
        <v>1</v>
      </c>
      <c r="O1433" s="425">
        <f t="shared" si="665"/>
        <v>462.5</v>
      </c>
      <c r="P1433" s="425">
        <f t="shared" si="666"/>
        <v>111.42</v>
      </c>
      <c r="Q1433" s="427">
        <f t="shared" si="667"/>
        <v>573.91999999999996</v>
      </c>
    </row>
    <row r="1434" spans="1:17" s="428" customFormat="1" ht="28.9" customHeight="1" x14ac:dyDescent="0.25">
      <c r="A1434" s="424" t="s">
        <v>1335</v>
      </c>
      <c r="B1434" s="750">
        <v>24</v>
      </c>
      <c r="C1434" s="289">
        <v>0.15</v>
      </c>
      <c r="D1434" s="425">
        <v>3.8542000000000001</v>
      </c>
      <c r="E1434" s="425">
        <f t="shared" si="668"/>
        <v>92.500799999999998</v>
      </c>
      <c r="F1434" s="426">
        <v>0.3</v>
      </c>
      <c r="G1434" s="425">
        <f t="shared" si="662"/>
        <v>27.75</v>
      </c>
      <c r="H1434" s="425">
        <f t="shared" si="663"/>
        <v>6.68</v>
      </c>
      <c r="I1434" s="427">
        <f t="shared" si="664"/>
        <v>34.43</v>
      </c>
      <c r="J1434" s="756">
        <v>48</v>
      </c>
      <c r="K1434" s="425">
        <v>0.3</v>
      </c>
      <c r="L1434" s="425">
        <v>3.8542000000000001</v>
      </c>
      <c r="M1434" s="425">
        <f t="shared" si="669"/>
        <v>185.0016</v>
      </c>
      <c r="N1434" s="426">
        <v>1</v>
      </c>
      <c r="O1434" s="425">
        <f t="shared" si="665"/>
        <v>185</v>
      </c>
      <c r="P1434" s="425">
        <f t="shared" si="666"/>
        <v>44.57</v>
      </c>
      <c r="Q1434" s="427">
        <f t="shared" si="667"/>
        <v>229.57</v>
      </c>
    </row>
    <row r="1435" spans="1:17" s="428" customFormat="1" ht="28.9" customHeight="1" x14ac:dyDescent="0.25">
      <c r="A1435" s="424" t="s">
        <v>1335</v>
      </c>
      <c r="B1435" s="750">
        <v>48</v>
      </c>
      <c r="C1435" s="289">
        <v>0.3</v>
      </c>
      <c r="D1435" s="425">
        <v>3.8542000000000001</v>
      </c>
      <c r="E1435" s="425">
        <f t="shared" si="668"/>
        <v>185.0016</v>
      </c>
      <c r="F1435" s="426">
        <v>0.3</v>
      </c>
      <c r="G1435" s="425">
        <f t="shared" si="662"/>
        <v>55.5</v>
      </c>
      <c r="H1435" s="425">
        <f t="shared" si="663"/>
        <v>13.37</v>
      </c>
      <c r="I1435" s="427">
        <f t="shared" si="664"/>
        <v>68.87</v>
      </c>
      <c r="J1435" s="756">
        <v>96</v>
      </c>
      <c r="K1435" s="425">
        <v>0.6</v>
      </c>
      <c r="L1435" s="425">
        <v>3.8542000000000001</v>
      </c>
      <c r="M1435" s="425">
        <f t="shared" si="669"/>
        <v>370.00319999999999</v>
      </c>
      <c r="N1435" s="426">
        <v>1</v>
      </c>
      <c r="O1435" s="425">
        <f t="shared" si="665"/>
        <v>370</v>
      </c>
      <c r="P1435" s="425">
        <f t="shared" si="666"/>
        <v>89.13</v>
      </c>
      <c r="Q1435" s="427">
        <f t="shared" si="667"/>
        <v>459.13</v>
      </c>
    </row>
    <row r="1436" spans="1:17" s="428" customFormat="1" ht="28.9" customHeight="1" x14ac:dyDescent="0.25">
      <c r="A1436" s="424" t="s">
        <v>1335</v>
      </c>
      <c r="B1436" s="750">
        <v>24</v>
      </c>
      <c r="C1436" s="289">
        <v>0.15</v>
      </c>
      <c r="D1436" s="425">
        <v>3.8542000000000001</v>
      </c>
      <c r="E1436" s="425">
        <f t="shared" si="668"/>
        <v>92.500799999999998</v>
      </c>
      <c r="F1436" s="426">
        <v>0.3</v>
      </c>
      <c r="G1436" s="425">
        <f t="shared" si="662"/>
        <v>27.75</v>
      </c>
      <c r="H1436" s="425">
        <f t="shared" si="663"/>
        <v>6.68</v>
      </c>
      <c r="I1436" s="427">
        <f t="shared" si="664"/>
        <v>34.43</v>
      </c>
      <c r="J1436" s="756">
        <v>24</v>
      </c>
      <c r="K1436" s="425">
        <v>0.15</v>
      </c>
      <c r="L1436" s="425">
        <v>3.8542000000000001</v>
      </c>
      <c r="M1436" s="425">
        <f t="shared" si="669"/>
        <v>92.500799999999998</v>
      </c>
      <c r="N1436" s="426">
        <v>1</v>
      </c>
      <c r="O1436" s="425">
        <f t="shared" si="665"/>
        <v>92.5</v>
      </c>
      <c r="P1436" s="425">
        <f t="shared" si="666"/>
        <v>22.28</v>
      </c>
      <c r="Q1436" s="427">
        <f t="shared" si="667"/>
        <v>114.78</v>
      </c>
    </row>
    <row r="1437" spans="1:17" s="428" customFormat="1" ht="28.9" customHeight="1" x14ac:dyDescent="0.25">
      <c r="A1437" s="424" t="s">
        <v>1335</v>
      </c>
      <c r="B1437" s="750">
        <v>56</v>
      </c>
      <c r="C1437" s="289">
        <v>0.35</v>
      </c>
      <c r="D1437" s="425">
        <v>3.8542000000000001</v>
      </c>
      <c r="E1437" s="425">
        <f t="shared" si="668"/>
        <v>215.83520000000001</v>
      </c>
      <c r="F1437" s="426">
        <v>0.3</v>
      </c>
      <c r="G1437" s="425">
        <f t="shared" si="662"/>
        <v>64.75</v>
      </c>
      <c r="H1437" s="425">
        <f t="shared" si="663"/>
        <v>15.6</v>
      </c>
      <c r="I1437" s="427">
        <f t="shared" si="664"/>
        <v>80.349999999999994</v>
      </c>
      <c r="J1437" s="756">
        <v>144</v>
      </c>
      <c r="K1437" s="425">
        <v>0.91</v>
      </c>
      <c r="L1437" s="425">
        <v>3.8542000000000001</v>
      </c>
      <c r="M1437" s="425">
        <f t="shared" si="669"/>
        <v>555.00480000000005</v>
      </c>
      <c r="N1437" s="426">
        <v>1</v>
      </c>
      <c r="O1437" s="425">
        <f t="shared" si="665"/>
        <v>555</v>
      </c>
      <c r="P1437" s="425">
        <f t="shared" si="666"/>
        <v>133.69999999999999</v>
      </c>
      <c r="Q1437" s="427">
        <f t="shared" si="667"/>
        <v>688.7</v>
      </c>
    </row>
    <row r="1438" spans="1:17" s="428" customFormat="1" ht="28.9" customHeight="1" x14ac:dyDescent="0.25">
      <c r="A1438" s="424" t="s">
        <v>1335</v>
      </c>
      <c r="B1438" s="750"/>
      <c r="C1438" s="289"/>
      <c r="D1438" s="425"/>
      <c r="E1438" s="425"/>
      <c r="F1438" s="426"/>
      <c r="G1438" s="425"/>
      <c r="H1438" s="425"/>
      <c r="I1438" s="427"/>
      <c r="J1438" s="756">
        <v>76</v>
      </c>
      <c r="K1438" s="425">
        <v>0.48</v>
      </c>
      <c r="L1438" s="425">
        <v>3.8542000000000001</v>
      </c>
      <c r="M1438" s="425">
        <f t="shared" si="669"/>
        <v>292.91919999999999</v>
      </c>
      <c r="N1438" s="426">
        <v>1</v>
      </c>
      <c r="O1438" s="425">
        <f t="shared" si="665"/>
        <v>292.92</v>
      </c>
      <c r="P1438" s="425">
        <f t="shared" si="666"/>
        <v>70.56</v>
      </c>
      <c r="Q1438" s="427">
        <f t="shared" si="667"/>
        <v>363.48</v>
      </c>
    </row>
    <row r="1439" spans="1:17" s="428" customFormat="1" ht="28.9" customHeight="1" x14ac:dyDescent="0.25">
      <c r="A1439" s="424" t="s">
        <v>1335</v>
      </c>
      <c r="B1439" s="750">
        <v>24</v>
      </c>
      <c r="C1439" s="289">
        <v>0.15</v>
      </c>
      <c r="D1439" s="425">
        <v>3.8542000000000001</v>
      </c>
      <c r="E1439" s="425">
        <f t="shared" si="668"/>
        <v>92.500799999999998</v>
      </c>
      <c r="F1439" s="426">
        <v>0.3</v>
      </c>
      <c r="G1439" s="425">
        <f t="shared" si="662"/>
        <v>27.75</v>
      </c>
      <c r="H1439" s="425">
        <f t="shared" si="663"/>
        <v>6.68</v>
      </c>
      <c r="I1439" s="427">
        <f t="shared" si="664"/>
        <v>34.43</v>
      </c>
      <c r="J1439" s="756">
        <v>120</v>
      </c>
      <c r="K1439" s="425">
        <v>0.75</v>
      </c>
      <c r="L1439" s="425">
        <v>3.8542000000000001</v>
      </c>
      <c r="M1439" s="425">
        <f t="shared" si="669"/>
        <v>462.50400000000002</v>
      </c>
      <c r="N1439" s="426">
        <v>1</v>
      </c>
      <c r="O1439" s="425">
        <f t="shared" si="665"/>
        <v>462.5</v>
      </c>
      <c r="P1439" s="425">
        <f t="shared" si="666"/>
        <v>111.42</v>
      </c>
      <c r="Q1439" s="427">
        <f t="shared" si="667"/>
        <v>573.91999999999996</v>
      </c>
    </row>
    <row r="1440" spans="1:17" s="428" customFormat="1" ht="28.9" customHeight="1" x14ac:dyDescent="0.25">
      <c r="A1440" s="424" t="s">
        <v>1335</v>
      </c>
      <c r="B1440" s="750">
        <v>24</v>
      </c>
      <c r="C1440" s="289">
        <v>0.15</v>
      </c>
      <c r="D1440" s="425">
        <v>3.8542000000000001</v>
      </c>
      <c r="E1440" s="425">
        <f t="shared" si="668"/>
        <v>92.500799999999998</v>
      </c>
      <c r="F1440" s="426">
        <v>0.3</v>
      </c>
      <c r="G1440" s="425">
        <f t="shared" si="662"/>
        <v>27.75</v>
      </c>
      <c r="H1440" s="425">
        <f t="shared" si="663"/>
        <v>6.68</v>
      </c>
      <c r="I1440" s="427">
        <f t="shared" si="664"/>
        <v>34.43</v>
      </c>
      <c r="J1440" s="756">
        <v>144</v>
      </c>
      <c r="K1440" s="425">
        <v>0.91</v>
      </c>
      <c r="L1440" s="425">
        <v>3.8542000000000001</v>
      </c>
      <c r="M1440" s="425">
        <f t="shared" si="669"/>
        <v>555.00480000000005</v>
      </c>
      <c r="N1440" s="426">
        <v>1</v>
      </c>
      <c r="O1440" s="425">
        <f t="shared" si="665"/>
        <v>555</v>
      </c>
      <c r="P1440" s="425">
        <f t="shared" si="666"/>
        <v>133.69999999999999</v>
      </c>
      <c r="Q1440" s="427">
        <f t="shared" si="667"/>
        <v>688.7</v>
      </c>
    </row>
    <row r="1441" spans="1:17" s="428" customFormat="1" ht="22.15" customHeight="1" x14ac:dyDescent="0.25">
      <c r="A1441" s="424" t="s">
        <v>1334</v>
      </c>
      <c r="B1441" s="750">
        <v>40</v>
      </c>
      <c r="C1441" s="289">
        <f t="shared" ref="C1441:C1444" si="670">B1441/159</f>
        <v>0.25157232704402516</v>
      </c>
      <c r="D1441" s="425">
        <v>531</v>
      </c>
      <c r="E1441" s="425">
        <f>B1441*D1441/159</f>
        <v>133.58490566037736</v>
      </c>
      <c r="F1441" s="426">
        <v>0.3</v>
      </c>
      <c r="G1441" s="425">
        <f t="shared" si="662"/>
        <v>40.08</v>
      </c>
      <c r="H1441" s="425">
        <f t="shared" si="663"/>
        <v>9.66</v>
      </c>
      <c r="I1441" s="427">
        <f t="shared" si="664"/>
        <v>49.739999999999995</v>
      </c>
      <c r="J1441" s="756">
        <v>119</v>
      </c>
      <c r="K1441" s="425">
        <f t="shared" ref="K1441:K1444" si="671">J1441/159</f>
        <v>0.74842767295597479</v>
      </c>
      <c r="L1441" s="425">
        <v>531</v>
      </c>
      <c r="M1441" s="425">
        <f>J1441*L1441/159</f>
        <v>397.41509433962267</v>
      </c>
      <c r="N1441" s="426">
        <v>1</v>
      </c>
      <c r="O1441" s="425">
        <f t="shared" si="665"/>
        <v>397.42</v>
      </c>
      <c r="P1441" s="425">
        <f t="shared" si="666"/>
        <v>95.74</v>
      </c>
      <c r="Q1441" s="427">
        <f t="shared" si="667"/>
        <v>493.16</v>
      </c>
    </row>
    <row r="1442" spans="1:17" s="428" customFormat="1" ht="22.15" customHeight="1" x14ac:dyDescent="0.25">
      <c r="A1442" s="424" t="s">
        <v>1284</v>
      </c>
      <c r="B1442" s="750">
        <v>40</v>
      </c>
      <c r="C1442" s="289">
        <f t="shared" si="670"/>
        <v>0.25157232704402516</v>
      </c>
      <c r="D1442" s="425">
        <v>693</v>
      </c>
      <c r="E1442" s="425">
        <f t="shared" ref="E1442:E1444" si="672">B1442*D1442/159</f>
        <v>174.33962264150944</v>
      </c>
      <c r="F1442" s="426">
        <v>0.3</v>
      </c>
      <c r="G1442" s="425">
        <f t="shared" si="662"/>
        <v>52.3</v>
      </c>
      <c r="H1442" s="425">
        <f t="shared" si="663"/>
        <v>12.6</v>
      </c>
      <c r="I1442" s="427">
        <f t="shared" si="664"/>
        <v>64.899999999999991</v>
      </c>
      <c r="J1442" s="756">
        <v>119</v>
      </c>
      <c r="K1442" s="425">
        <f t="shared" si="671"/>
        <v>0.74842767295597479</v>
      </c>
      <c r="L1442" s="425">
        <v>693</v>
      </c>
      <c r="M1442" s="425">
        <f t="shared" ref="M1442:M1444" si="673">J1442*L1442/159</f>
        <v>518.66037735849056</v>
      </c>
      <c r="N1442" s="426">
        <v>1</v>
      </c>
      <c r="O1442" s="425">
        <f t="shared" si="665"/>
        <v>518.66</v>
      </c>
      <c r="P1442" s="425">
        <f t="shared" si="666"/>
        <v>124.95</v>
      </c>
      <c r="Q1442" s="427">
        <f t="shared" si="667"/>
        <v>643.61</v>
      </c>
    </row>
    <row r="1443" spans="1:17" s="428" customFormat="1" ht="22.15" customHeight="1" x14ac:dyDescent="0.25">
      <c r="A1443" s="424" t="s">
        <v>1284</v>
      </c>
      <c r="B1443" s="750">
        <v>40</v>
      </c>
      <c r="C1443" s="289">
        <f t="shared" si="670"/>
        <v>0.25157232704402516</v>
      </c>
      <c r="D1443" s="425">
        <v>693</v>
      </c>
      <c r="E1443" s="425">
        <f t="shared" si="672"/>
        <v>174.33962264150944</v>
      </c>
      <c r="F1443" s="426">
        <v>0.3</v>
      </c>
      <c r="G1443" s="425">
        <f t="shared" si="662"/>
        <v>52.3</v>
      </c>
      <c r="H1443" s="425">
        <f t="shared" si="663"/>
        <v>12.6</v>
      </c>
      <c r="I1443" s="427">
        <f t="shared" si="664"/>
        <v>64.899999999999991</v>
      </c>
      <c r="J1443" s="756">
        <v>119</v>
      </c>
      <c r="K1443" s="425">
        <f t="shared" si="671"/>
        <v>0.74842767295597479</v>
      </c>
      <c r="L1443" s="425">
        <v>693</v>
      </c>
      <c r="M1443" s="425">
        <f t="shared" si="673"/>
        <v>518.66037735849056</v>
      </c>
      <c r="N1443" s="426">
        <v>1</v>
      </c>
      <c r="O1443" s="425">
        <f t="shared" si="665"/>
        <v>518.66</v>
      </c>
      <c r="P1443" s="425">
        <f t="shared" si="666"/>
        <v>124.95</v>
      </c>
      <c r="Q1443" s="427">
        <f t="shared" si="667"/>
        <v>643.61</v>
      </c>
    </row>
    <row r="1444" spans="1:17" s="428" customFormat="1" ht="22.15" customHeight="1" x14ac:dyDescent="0.25">
      <c r="A1444" s="424" t="s">
        <v>1336</v>
      </c>
      <c r="B1444" s="750">
        <v>40</v>
      </c>
      <c r="C1444" s="289">
        <f t="shared" si="670"/>
        <v>0.25157232704402516</v>
      </c>
      <c r="D1444" s="425">
        <v>1250</v>
      </c>
      <c r="E1444" s="425">
        <f t="shared" si="672"/>
        <v>314.46540880503147</v>
      </c>
      <c r="F1444" s="426">
        <v>0.3</v>
      </c>
      <c r="G1444" s="425">
        <f t="shared" si="662"/>
        <v>94.34</v>
      </c>
      <c r="H1444" s="425">
        <f t="shared" si="663"/>
        <v>22.73</v>
      </c>
      <c r="I1444" s="427">
        <f t="shared" si="664"/>
        <v>117.07000000000001</v>
      </c>
      <c r="J1444" s="756">
        <v>119</v>
      </c>
      <c r="K1444" s="425">
        <f t="shared" si="671"/>
        <v>0.74842767295597479</v>
      </c>
      <c r="L1444" s="425">
        <v>1250</v>
      </c>
      <c r="M1444" s="425">
        <f t="shared" si="673"/>
        <v>935.53459119496858</v>
      </c>
      <c r="N1444" s="426">
        <v>1</v>
      </c>
      <c r="O1444" s="425">
        <f t="shared" si="665"/>
        <v>935.53</v>
      </c>
      <c r="P1444" s="425">
        <f t="shared" si="666"/>
        <v>225.37</v>
      </c>
      <c r="Q1444" s="427">
        <f t="shared" si="667"/>
        <v>1160.9000000000001</v>
      </c>
    </row>
    <row r="1445" spans="1:17" s="428" customFormat="1" ht="22.15" customHeight="1" x14ac:dyDescent="0.25">
      <c r="A1445" s="424" t="s">
        <v>1264</v>
      </c>
      <c r="B1445" s="750">
        <v>48</v>
      </c>
      <c r="C1445" s="289">
        <v>0.3</v>
      </c>
      <c r="D1445" s="425">
        <v>3.8361999999999998</v>
      </c>
      <c r="E1445" s="425">
        <f t="shared" si="668"/>
        <v>184.13759999999999</v>
      </c>
      <c r="F1445" s="426">
        <v>0.3</v>
      </c>
      <c r="G1445" s="425">
        <f t="shared" si="662"/>
        <v>55.24</v>
      </c>
      <c r="H1445" s="425">
        <f t="shared" si="663"/>
        <v>13.31</v>
      </c>
      <c r="I1445" s="427">
        <f t="shared" si="664"/>
        <v>68.55</v>
      </c>
      <c r="J1445" s="756">
        <v>168</v>
      </c>
      <c r="K1445" s="425">
        <v>1.06</v>
      </c>
      <c r="L1445" s="425">
        <v>3.8361999999999998</v>
      </c>
      <c r="M1445" s="425">
        <f t="shared" si="669"/>
        <v>644.48159999999996</v>
      </c>
      <c r="N1445" s="426">
        <v>1</v>
      </c>
      <c r="O1445" s="425">
        <f t="shared" si="665"/>
        <v>644.48</v>
      </c>
      <c r="P1445" s="425">
        <f t="shared" si="666"/>
        <v>155.26</v>
      </c>
      <c r="Q1445" s="427">
        <f t="shared" si="667"/>
        <v>799.74</v>
      </c>
    </row>
    <row r="1446" spans="1:17" s="428" customFormat="1" ht="22.15" customHeight="1" x14ac:dyDescent="0.25">
      <c r="A1446" s="424" t="s">
        <v>1264</v>
      </c>
      <c r="B1446" s="750"/>
      <c r="C1446" s="289"/>
      <c r="D1446" s="425"/>
      <c r="E1446" s="425"/>
      <c r="F1446" s="426"/>
      <c r="G1446" s="425"/>
      <c r="H1446" s="425"/>
      <c r="I1446" s="427"/>
      <c r="J1446" s="756">
        <v>72</v>
      </c>
      <c r="K1446" s="425">
        <v>0.45</v>
      </c>
      <c r="L1446" s="425">
        <v>3.8361999999999998</v>
      </c>
      <c r="M1446" s="425">
        <f t="shared" si="669"/>
        <v>276.20639999999997</v>
      </c>
      <c r="N1446" s="426">
        <v>1</v>
      </c>
      <c r="O1446" s="425">
        <f t="shared" si="665"/>
        <v>276.20999999999998</v>
      </c>
      <c r="P1446" s="425">
        <f t="shared" si="666"/>
        <v>66.540000000000006</v>
      </c>
      <c r="Q1446" s="427">
        <f t="shared" si="667"/>
        <v>342.75</v>
      </c>
    </row>
    <row r="1447" spans="1:17" s="428" customFormat="1" ht="22.15" customHeight="1" x14ac:dyDescent="0.25">
      <c r="A1447" s="424" t="s">
        <v>1264</v>
      </c>
      <c r="B1447" s="750">
        <v>48</v>
      </c>
      <c r="C1447" s="289">
        <v>0.3</v>
      </c>
      <c r="D1447" s="425">
        <v>3.8361999999999998</v>
      </c>
      <c r="E1447" s="425">
        <f t="shared" si="668"/>
        <v>184.13759999999999</v>
      </c>
      <c r="F1447" s="426">
        <v>0.3</v>
      </c>
      <c r="G1447" s="425">
        <f t="shared" si="662"/>
        <v>55.24</v>
      </c>
      <c r="H1447" s="425">
        <f t="shared" si="663"/>
        <v>13.31</v>
      </c>
      <c r="I1447" s="427">
        <f t="shared" si="664"/>
        <v>68.55</v>
      </c>
      <c r="J1447" s="756">
        <v>120</v>
      </c>
      <c r="K1447" s="425">
        <v>0.75</v>
      </c>
      <c r="L1447" s="425">
        <v>3.8361999999999998</v>
      </c>
      <c r="M1447" s="425">
        <f t="shared" si="669"/>
        <v>460.34399999999999</v>
      </c>
      <c r="N1447" s="426">
        <v>1</v>
      </c>
      <c r="O1447" s="425">
        <f t="shared" si="665"/>
        <v>460.34</v>
      </c>
      <c r="P1447" s="425">
        <f t="shared" si="666"/>
        <v>110.9</v>
      </c>
      <c r="Q1447" s="427">
        <f t="shared" si="667"/>
        <v>571.24</v>
      </c>
    </row>
    <row r="1448" spans="1:17" s="428" customFormat="1" ht="22.15" customHeight="1" x14ac:dyDescent="0.25">
      <c r="A1448" s="424" t="s">
        <v>1264</v>
      </c>
      <c r="B1448" s="750">
        <v>24</v>
      </c>
      <c r="C1448" s="289">
        <v>0.15</v>
      </c>
      <c r="D1448" s="425">
        <v>3.8361999999999998</v>
      </c>
      <c r="E1448" s="425">
        <f t="shared" si="668"/>
        <v>92.068799999999996</v>
      </c>
      <c r="F1448" s="426">
        <v>0.3</v>
      </c>
      <c r="G1448" s="425">
        <f t="shared" si="662"/>
        <v>27.62</v>
      </c>
      <c r="H1448" s="425">
        <f t="shared" si="663"/>
        <v>6.65</v>
      </c>
      <c r="I1448" s="427">
        <f t="shared" si="664"/>
        <v>34.270000000000003</v>
      </c>
      <c r="J1448" s="756">
        <v>160</v>
      </c>
      <c r="K1448" s="425">
        <v>1.01</v>
      </c>
      <c r="L1448" s="425">
        <v>3.8361999999999998</v>
      </c>
      <c r="M1448" s="425">
        <f t="shared" si="669"/>
        <v>613.79199999999992</v>
      </c>
      <c r="N1448" s="426">
        <v>1</v>
      </c>
      <c r="O1448" s="425">
        <f t="shared" si="665"/>
        <v>613.79</v>
      </c>
      <c r="P1448" s="425">
        <f t="shared" si="666"/>
        <v>147.86000000000001</v>
      </c>
      <c r="Q1448" s="427">
        <f t="shared" si="667"/>
        <v>761.65</v>
      </c>
    </row>
    <row r="1449" spans="1:17" s="428" customFormat="1" ht="22.15" customHeight="1" x14ac:dyDescent="0.25">
      <c r="A1449" s="424" t="s">
        <v>1264</v>
      </c>
      <c r="B1449" s="750"/>
      <c r="C1449" s="289"/>
      <c r="D1449" s="425"/>
      <c r="E1449" s="425"/>
      <c r="F1449" s="426"/>
      <c r="G1449" s="425"/>
      <c r="H1449" s="425"/>
      <c r="I1449" s="427"/>
      <c r="J1449" s="756">
        <v>136</v>
      </c>
      <c r="K1449" s="425">
        <v>0.86</v>
      </c>
      <c r="L1449" s="425">
        <v>3.8361999999999998</v>
      </c>
      <c r="M1449" s="425">
        <f t="shared" si="669"/>
        <v>521.72320000000002</v>
      </c>
      <c r="N1449" s="426">
        <v>1</v>
      </c>
      <c r="O1449" s="425">
        <f t="shared" si="665"/>
        <v>521.72</v>
      </c>
      <c r="P1449" s="425">
        <f t="shared" si="666"/>
        <v>125.68</v>
      </c>
      <c r="Q1449" s="427">
        <f t="shared" si="667"/>
        <v>647.40000000000009</v>
      </c>
    </row>
    <row r="1450" spans="1:17" s="428" customFormat="1" ht="22.15" customHeight="1" x14ac:dyDescent="0.25">
      <c r="A1450" s="424" t="s">
        <v>1264</v>
      </c>
      <c r="B1450" s="750">
        <v>56</v>
      </c>
      <c r="C1450" s="289">
        <v>0.35</v>
      </c>
      <c r="D1450" s="425">
        <v>3.8361999999999998</v>
      </c>
      <c r="E1450" s="425">
        <f t="shared" si="668"/>
        <v>214.8272</v>
      </c>
      <c r="F1450" s="426">
        <v>0.3</v>
      </c>
      <c r="G1450" s="425">
        <f t="shared" si="662"/>
        <v>64.45</v>
      </c>
      <c r="H1450" s="425">
        <f t="shared" si="663"/>
        <v>15.53</v>
      </c>
      <c r="I1450" s="427">
        <f t="shared" si="664"/>
        <v>79.98</v>
      </c>
      <c r="J1450" s="756">
        <v>112</v>
      </c>
      <c r="K1450" s="425">
        <v>0.7</v>
      </c>
      <c r="L1450" s="425">
        <v>3.8361999999999998</v>
      </c>
      <c r="M1450" s="425">
        <f t="shared" si="669"/>
        <v>429.65440000000001</v>
      </c>
      <c r="N1450" s="426">
        <v>1</v>
      </c>
      <c r="O1450" s="425">
        <f t="shared" si="665"/>
        <v>429.65</v>
      </c>
      <c r="P1450" s="425">
        <f t="shared" si="666"/>
        <v>103.5</v>
      </c>
      <c r="Q1450" s="427">
        <f t="shared" si="667"/>
        <v>533.15</v>
      </c>
    </row>
    <row r="1451" spans="1:17" s="428" customFormat="1" ht="22.15" customHeight="1" x14ac:dyDescent="0.25">
      <c r="A1451" s="424" t="s">
        <v>1264</v>
      </c>
      <c r="B1451" s="750">
        <v>24</v>
      </c>
      <c r="C1451" s="289">
        <v>0.15</v>
      </c>
      <c r="D1451" s="425">
        <v>3.8361999999999998</v>
      </c>
      <c r="E1451" s="425">
        <f t="shared" si="668"/>
        <v>92.068799999999996</v>
      </c>
      <c r="F1451" s="426">
        <v>0.3</v>
      </c>
      <c r="G1451" s="425">
        <f t="shared" si="662"/>
        <v>27.62</v>
      </c>
      <c r="H1451" s="425">
        <f t="shared" si="663"/>
        <v>6.65</v>
      </c>
      <c r="I1451" s="427">
        <f t="shared" si="664"/>
        <v>34.270000000000003</v>
      </c>
      <c r="J1451" s="756"/>
      <c r="K1451" s="425"/>
      <c r="L1451" s="425"/>
      <c r="M1451" s="425"/>
      <c r="N1451" s="426"/>
      <c r="O1451" s="425"/>
      <c r="P1451" s="425"/>
      <c r="Q1451" s="427"/>
    </row>
    <row r="1452" spans="1:17" s="428" customFormat="1" ht="22.15" customHeight="1" x14ac:dyDescent="0.25">
      <c r="A1452" s="424" t="s">
        <v>1264</v>
      </c>
      <c r="B1452" s="750">
        <v>56</v>
      </c>
      <c r="C1452" s="289">
        <v>0.35</v>
      </c>
      <c r="D1452" s="425">
        <v>3.8361999999999998</v>
      </c>
      <c r="E1452" s="425">
        <f t="shared" si="668"/>
        <v>214.8272</v>
      </c>
      <c r="F1452" s="426">
        <v>0.3</v>
      </c>
      <c r="G1452" s="425">
        <f t="shared" si="662"/>
        <v>64.45</v>
      </c>
      <c r="H1452" s="425">
        <f t="shared" si="663"/>
        <v>15.53</v>
      </c>
      <c r="I1452" s="427">
        <f t="shared" si="664"/>
        <v>79.98</v>
      </c>
      <c r="J1452" s="756">
        <v>112</v>
      </c>
      <c r="K1452" s="425">
        <v>0.7</v>
      </c>
      <c r="L1452" s="425">
        <v>3.8361999999999998</v>
      </c>
      <c r="M1452" s="425">
        <f t="shared" si="669"/>
        <v>429.65440000000001</v>
      </c>
      <c r="N1452" s="426">
        <v>1</v>
      </c>
      <c r="O1452" s="425">
        <f t="shared" si="665"/>
        <v>429.65</v>
      </c>
      <c r="P1452" s="425">
        <f t="shared" si="666"/>
        <v>103.5</v>
      </c>
      <c r="Q1452" s="427">
        <f t="shared" si="667"/>
        <v>533.15</v>
      </c>
    </row>
    <row r="1453" spans="1:17" s="428" customFormat="1" ht="22.15" customHeight="1" x14ac:dyDescent="0.25">
      <c r="A1453" s="424" t="s">
        <v>1264</v>
      </c>
      <c r="B1453" s="750"/>
      <c r="C1453" s="289"/>
      <c r="D1453" s="425"/>
      <c r="E1453" s="425"/>
      <c r="F1453" s="426"/>
      <c r="G1453" s="425"/>
      <c r="H1453" s="425"/>
      <c r="I1453" s="427"/>
      <c r="J1453" s="756">
        <v>144</v>
      </c>
      <c r="K1453" s="425">
        <v>0.91</v>
      </c>
      <c r="L1453" s="425">
        <v>3.8361999999999998</v>
      </c>
      <c r="M1453" s="425">
        <f t="shared" si="669"/>
        <v>552.41279999999995</v>
      </c>
      <c r="N1453" s="426">
        <v>1</v>
      </c>
      <c r="O1453" s="425">
        <f t="shared" si="665"/>
        <v>552.41</v>
      </c>
      <c r="P1453" s="425">
        <f t="shared" si="666"/>
        <v>133.08000000000001</v>
      </c>
      <c r="Q1453" s="427">
        <f t="shared" si="667"/>
        <v>685.49</v>
      </c>
    </row>
    <row r="1454" spans="1:17" s="428" customFormat="1" ht="22.15" customHeight="1" x14ac:dyDescent="0.25">
      <c r="A1454" s="424" t="s">
        <v>1264</v>
      </c>
      <c r="B1454" s="750">
        <v>40</v>
      </c>
      <c r="C1454" s="289">
        <v>0.25</v>
      </c>
      <c r="D1454" s="425">
        <v>3.8361999999999998</v>
      </c>
      <c r="E1454" s="425">
        <f t="shared" si="668"/>
        <v>153.44799999999998</v>
      </c>
      <c r="F1454" s="426">
        <v>0.3</v>
      </c>
      <c r="G1454" s="425">
        <f t="shared" si="662"/>
        <v>46.03</v>
      </c>
      <c r="H1454" s="425">
        <f t="shared" si="663"/>
        <v>11.09</v>
      </c>
      <c r="I1454" s="427">
        <f t="shared" si="664"/>
        <v>57.120000000000005</v>
      </c>
      <c r="J1454" s="756">
        <v>80</v>
      </c>
      <c r="K1454" s="425">
        <v>0.5</v>
      </c>
      <c r="L1454" s="425">
        <v>3.8361999999999998</v>
      </c>
      <c r="M1454" s="425">
        <f t="shared" si="669"/>
        <v>306.89599999999996</v>
      </c>
      <c r="N1454" s="426">
        <v>1</v>
      </c>
      <c r="O1454" s="425">
        <f t="shared" si="665"/>
        <v>306.89999999999998</v>
      </c>
      <c r="P1454" s="425">
        <f t="shared" si="666"/>
        <v>73.930000000000007</v>
      </c>
      <c r="Q1454" s="427">
        <f t="shared" si="667"/>
        <v>380.83</v>
      </c>
    </row>
    <row r="1455" spans="1:17" s="428" customFormat="1" ht="22.15" customHeight="1" x14ac:dyDescent="0.25">
      <c r="A1455" s="424" t="s">
        <v>1264</v>
      </c>
      <c r="B1455" s="750">
        <v>24</v>
      </c>
      <c r="C1455" s="289">
        <v>0.15</v>
      </c>
      <c r="D1455" s="425">
        <v>3.8361999999999998</v>
      </c>
      <c r="E1455" s="425">
        <f t="shared" si="668"/>
        <v>92.068799999999996</v>
      </c>
      <c r="F1455" s="426">
        <v>0.3</v>
      </c>
      <c r="G1455" s="425">
        <f t="shared" si="662"/>
        <v>27.62</v>
      </c>
      <c r="H1455" s="425">
        <f t="shared" si="663"/>
        <v>6.65</v>
      </c>
      <c r="I1455" s="427">
        <f t="shared" si="664"/>
        <v>34.270000000000003</v>
      </c>
      <c r="J1455" s="756">
        <v>72</v>
      </c>
      <c r="K1455" s="425">
        <v>0.45</v>
      </c>
      <c r="L1455" s="425">
        <v>3.8361999999999998</v>
      </c>
      <c r="M1455" s="425">
        <f t="shared" si="669"/>
        <v>276.20639999999997</v>
      </c>
      <c r="N1455" s="426">
        <v>1</v>
      </c>
      <c r="O1455" s="425">
        <f t="shared" si="665"/>
        <v>276.20999999999998</v>
      </c>
      <c r="P1455" s="425">
        <f t="shared" si="666"/>
        <v>66.540000000000006</v>
      </c>
      <c r="Q1455" s="427">
        <f t="shared" si="667"/>
        <v>342.75</v>
      </c>
    </row>
    <row r="1456" spans="1:17" s="428" customFormat="1" ht="22.15" customHeight="1" x14ac:dyDescent="0.25">
      <c r="A1456" s="424" t="s">
        <v>1264</v>
      </c>
      <c r="B1456" s="750">
        <v>32</v>
      </c>
      <c r="C1456" s="289">
        <v>0.2</v>
      </c>
      <c r="D1456" s="425">
        <v>3.8361999999999998</v>
      </c>
      <c r="E1456" s="425">
        <f t="shared" si="668"/>
        <v>122.75839999999999</v>
      </c>
      <c r="F1456" s="426">
        <v>0.3</v>
      </c>
      <c r="G1456" s="425">
        <f t="shared" si="662"/>
        <v>36.83</v>
      </c>
      <c r="H1456" s="425">
        <f t="shared" si="663"/>
        <v>8.8699999999999992</v>
      </c>
      <c r="I1456" s="427">
        <f t="shared" si="664"/>
        <v>45.699999999999996</v>
      </c>
      <c r="J1456" s="756">
        <v>168</v>
      </c>
      <c r="K1456" s="425">
        <v>1.06</v>
      </c>
      <c r="L1456" s="425">
        <v>3.8361999999999998</v>
      </c>
      <c r="M1456" s="425">
        <f t="shared" si="669"/>
        <v>644.48159999999996</v>
      </c>
      <c r="N1456" s="426">
        <v>1</v>
      </c>
      <c r="O1456" s="425">
        <f t="shared" si="665"/>
        <v>644.48</v>
      </c>
      <c r="P1456" s="425">
        <f t="shared" si="666"/>
        <v>155.26</v>
      </c>
      <c r="Q1456" s="427">
        <f t="shared" si="667"/>
        <v>799.74</v>
      </c>
    </row>
    <row r="1457" spans="1:17" s="428" customFormat="1" ht="22.15" customHeight="1" x14ac:dyDescent="0.25">
      <c r="A1457" s="424" t="s">
        <v>1264</v>
      </c>
      <c r="B1457" s="750">
        <v>48</v>
      </c>
      <c r="C1457" s="289">
        <v>0.3</v>
      </c>
      <c r="D1457" s="425">
        <v>3.8361999999999998</v>
      </c>
      <c r="E1457" s="425">
        <f t="shared" si="668"/>
        <v>184.13759999999999</v>
      </c>
      <c r="F1457" s="426">
        <v>0.3</v>
      </c>
      <c r="G1457" s="425">
        <f t="shared" si="662"/>
        <v>55.24</v>
      </c>
      <c r="H1457" s="425">
        <f t="shared" si="663"/>
        <v>13.31</v>
      </c>
      <c r="I1457" s="427">
        <f t="shared" si="664"/>
        <v>68.55</v>
      </c>
      <c r="J1457" s="756">
        <v>48</v>
      </c>
      <c r="K1457" s="425">
        <v>0.3</v>
      </c>
      <c r="L1457" s="425">
        <v>3.8361999999999998</v>
      </c>
      <c r="M1457" s="425">
        <f t="shared" si="669"/>
        <v>184.13759999999999</v>
      </c>
      <c r="N1457" s="426">
        <v>1</v>
      </c>
      <c r="O1457" s="425">
        <f t="shared" si="665"/>
        <v>184.14</v>
      </c>
      <c r="P1457" s="425">
        <f t="shared" si="666"/>
        <v>44.36</v>
      </c>
      <c r="Q1457" s="427">
        <f t="shared" si="667"/>
        <v>228.5</v>
      </c>
    </row>
    <row r="1458" spans="1:17" s="428" customFormat="1" ht="22.15" customHeight="1" x14ac:dyDescent="0.25">
      <c r="A1458" s="424" t="s">
        <v>1264</v>
      </c>
      <c r="B1458" s="750">
        <v>40</v>
      </c>
      <c r="C1458" s="289">
        <v>0.25</v>
      </c>
      <c r="D1458" s="425">
        <v>3.8361999999999998</v>
      </c>
      <c r="E1458" s="425">
        <f t="shared" si="668"/>
        <v>153.44799999999998</v>
      </c>
      <c r="F1458" s="426">
        <v>0.3</v>
      </c>
      <c r="G1458" s="425">
        <f t="shared" si="662"/>
        <v>46.03</v>
      </c>
      <c r="H1458" s="425">
        <f t="shared" si="663"/>
        <v>11.09</v>
      </c>
      <c r="I1458" s="427">
        <f t="shared" si="664"/>
        <v>57.120000000000005</v>
      </c>
      <c r="J1458" s="756">
        <v>176</v>
      </c>
      <c r="K1458" s="425">
        <v>1.1100000000000001</v>
      </c>
      <c r="L1458" s="425">
        <v>3.8361999999999998</v>
      </c>
      <c r="M1458" s="425">
        <f t="shared" si="669"/>
        <v>675.1712</v>
      </c>
      <c r="N1458" s="426">
        <v>1</v>
      </c>
      <c r="O1458" s="425">
        <f t="shared" si="665"/>
        <v>675.17</v>
      </c>
      <c r="P1458" s="425">
        <f t="shared" si="666"/>
        <v>162.65</v>
      </c>
      <c r="Q1458" s="427">
        <f t="shared" si="667"/>
        <v>837.81999999999994</v>
      </c>
    </row>
    <row r="1459" spans="1:17" s="428" customFormat="1" ht="22.15" customHeight="1" x14ac:dyDescent="0.25">
      <c r="A1459" s="424" t="s">
        <v>1264</v>
      </c>
      <c r="B1459" s="750">
        <v>40</v>
      </c>
      <c r="C1459" s="289">
        <v>0.25</v>
      </c>
      <c r="D1459" s="425">
        <v>3.8361999999999998</v>
      </c>
      <c r="E1459" s="425">
        <f t="shared" si="668"/>
        <v>153.44799999999998</v>
      </c>
      <c r="F1459" s="426">
        <v>0.3</v>
      </c>
      <c r="G1459" s="425">
        <f t="shared" si="662"/>
        <v>46.03</v>
      </c>
      <c r="H1459" s="425">
        <f t="shared" si="663"/>
        <v>11.09</v>
      </c>
      <c r="I1459" s="427">
        <f t="shared" si="664"/>
        <v>57.120000000000005</v>
      </c>
      <c r="J1459" s="756">
        <v>80</v>
      </c>
      <c r="K1459" s="425">
        <v>0.5</v>
      </c>
      <c r="L1459" s="425">
        <v>3.8361999999999998</v>
      </c>
      <c r="M1459" s="425">
        <f t="shared" si="669"/>
        <v>306.89599999999996</v>
      </c>
      <c r="N1459" s="426">
        <v>1</v>
      </c>
      <c r="O1459" s="425">
        <f t="shared" si="665"/>
        <v>306.89999999999998</v>
      </c>
      <c r="P1459" s="425">
        <f t="shared" si="666"/>
        <v>73.930000000000007</v>
      </c>
      <c r="Q1459" s="427">
        <f t="shared" si="667"/>
        <v>380.83</v>
      </c>
    </row>
    <row r="1460" spans="1:17" s="428" customFormat="1" ht="22.15" customHeight="1" x14ac:dyDescent="0.25">
      <c r="A1460" s="424" t="s">
        <v>1264</v>
      </c>
      <c r="B1460" s="750">
        <v>48</v>
      </c>
      <c r="C1460" s="289">
        <v>0.3</v>
      </c>
      <c r="D1460" s="425">
        <v>3.8361999999999998</v>
      </c>
      <c r="E1460" s="425">
        <f t="shared" si="668"/>
        <v>184.13759999999999</v>
      </c>
      <c r="F1460" s="426">
        <v>0.3</v>
      </c>
      <c r="G1460" s="425">
        <f t="shared" si="662"/>
        <v>55.24</v>
      </c>
      <c r="H1460" s="425">
        <f t="shared" si="663"/>
        <v>13.31</v>
      </c>
      <c r="I1460" s="427">
        <f t="shared" si="664"/>
        <v>68.55</v>
      </c>
      <c r="J1460" s="756">
        <v>136</v>
      </c>
      <c r="K1460" s="425">
        <v>0.86</v>
      </c>
      <c r="L1460" s="425">
        <v>3.8361999999999998</v>
      </c>
      <c r="M1460" s="425">
        <f t="shared" si="669"/>
        <v>521.72320000000002</v>
      </c>
      <c r="N1460" s="426">
        <v>1</v>
      </c>
      <c r="O1460" s="425">
        <f t="shared" si="665"/>
        <v>521.72</v>
      </c>
      <c r="P1460" s="425">
        <f t="shared" si="666"/>
        <v>125.68</v>
      </c>
      <c r="Q1460" s="427">
        <f t="shared" si="667"/>
        <v>647.40000000000009</v>
      </c>
    </row>
    <row r="1461" spans="1:17" s="428" customFormat="1" ht="22.15" customHeight="1" x14ac:dyDescent="0.25">
      <c r="A1461" s="424" t="s">
        <v>1264</v>
      </c>
      <c r="B1461" s="750">
        <v>40</v>
      </c>
      <c r="C1461" s="289">
        <v>0.25</v>
      </c>
      <c r="D1461" s="425">
        <v>3.8361999999999998</v>
      </c>
      <c r="E1461" s="425">
        <f t="shared" si="668"/>
        <v>153.44799999999998</v>
      </c>
      <c r="F1461" s="426">
        <v>0.3</v>
      </c>
      <c r="G1461" s="425">
        <f t="shared" si="662"/>
        <v>46.03</v>
      </c>
      <c r="H1461" s="425">
        <f t="shared" si="663"/>
        <v>11.09</v>
      </c>
      <c r="I1461" s="427">
        <f t="shared" si="664"/>
        <v>57.120000000000005</v>
      </c>
      <c r="J1461" s="756">
        <v>128</v>
      </c>
      <c r="K1461" s="425">
        <v>0.81</v>
      </c>
      <c r="L1461" s="425">
        <v>3.8361999999999998</v>
      </c>
      <c r="M1461" s="425">
        <f t="shared" si="669"/>
        <v>491.03359999999998</v>
      </c>
      <c r="N1461" s="426">
        <v>1</v>
      </c>
      <c r="O1461" s="425">
        <f t="shared" si="665"/>
        <v>491.03</v>
      </c>
      <c r="P1461" s="425">
        <f t="shared" si="666"/>
        <v>118.29</v>
      </c>
      <c r="Q1461" s="427">
        <f t="shared" si="667"/>
        <v>609.31999999999994</v>
      </c>
    </row>
    <row r="1462" spans="1:17" s="428" customFormat="1" ht="22.15" customHeight="1" x14ac:dyDescent="0.25">
      <c r="A1462" s="424" t="s">
        <v>1264</v>
      </c>
      <c r="B1462" s="750">
        <v>24</v>
      </c>
      <c r="C1462" s="289">
        <v>0.15</v>
      </c>
      <c r="D1462" s="425">
        <v>3.8361999999999998</v>
      </c>
      <c r="E1462" s="425">
        <f t="shared" si="668"/>
        <v>92.068799999999996</v>
      </c>
      <c r="F1462" s="426">
        <v>0.3</v>
      </c>
      <c r="G1462" s="425">
        <f t="shared" si="662"/>
        <v>27.62</v>
      </c>
      <c r="H1462" s="425">
        <f t="shared" si="663"/>
        <v>6.65</v>
      </c>
      <c r="I1462" s="427">
        <f t="shared" si="664"/>
        <v>34.270000000000003</v>
      </c>
      <c r="J1462" s="756">
        <v>144</v>
      </c>
      <c r="K1462" s="425">
        <v>0.91</v>
      </c>
      <c r="L1462" s="425">
        <v>3.8361999999999998</v>
      </c>
      <c r="M1462" s="425">
        <f t="shared" si="669"/>
        <v>552.41279999999995</v>
      </c>
      <c r="N1462" s="426">
        <v>1</v>
      </c>
      <c r="O1462" s="425">
        <f t="shared" si="665"/>
        <v>552.41</v>
      </c>
      <c r="P1462" s="425">
        <f t="shared" si="666"/>
        <v>133.08000000000001</v>
      </c>
      <c r="Q1462" s="427">
        <f t="shared" si="667"/>
        <v>685.49</v>
      </c>
    </row>
    <row r="1463" spans="1:17" s="428" customFormat="1" ht="22.15" customHeight="1" x14ac:dyDescent="0.25">
      <c r="A1463" s="424" t="s">
        <v>1264</v>
      </c>
      <c r="B1463" s="750">
        <v>56</v>
      </c>
      <c r="C1463" s="289">
        <v>0.35</v>
      </c>
      <c r="D1463" s="425">
        <v>3.8361999999999998</v>
      </c>
      <c r="E1463" s="425">
        <f t="shared" si="668"/>
        <v>214.8272</v>
      </c>
      <c r="F1463" s="426">
        <v>0.3</v>
      </c>
      <c r="G1463" s="425">
        <f t="shared" si="662"/>
        <v>64.45</v>
      </c>
      <c r="H1463" s="425">
        <f t="shared" si="663"/>
        <v>15.53</v>
      </c>
      <c r="I1463" s="427">
        <f t="shared" si="664"/>
        <v>79.98</v>
      </c>
      <c r="J1463" s="756">
        <v>120</v>
      </c>
      <c r="K1463" s="425">
        <v>0.75</v>
      </c>
      <c r="L1463" s="425">
        <v>3.8361999999999998</v>
      </c>
      <c r="M1463" s="425">
        <f t="shared" si="669"/>
        <v>460.34399999999999</v>
      </c>
      <c r="N1463" s="426">
        <v>1</v>
      </c>
      <c r="O1463" s="425">
        <f t="shared" si="665"/>
        <v>460.34</v>
      </c>
      <c r="P1463" s="425">
        <f t="shared" si="666"/>
        <v>110.9</v>
      </c>
      <c r="Q1463" s="427">
        <f t="shared" si="667"/>
        <v>571.24</v>
      </c>
    </row>
    <row r="1464" spans="1:17" s="428" customFormat="1" ht="22.15" customHeight="1" x14ac:dyDescent="0.25">
      <c r="A1464" s="424" t="s">
        <v>1264</v>
      </c>
      <c r="B1464" s="750">
        <v>64</v>
      </c>
      <c r="C1464" s="289">
        <v>0.4</v>
      </c>
      <c r="D1464" s="425">
        <v>3.8361999999999998</v>
      </c>
      <c r="E1464" s="425">
        <f t="shared" si="668"/>
        <v>245.51679999999999</v>
      </c>
      <c r="F1464" s="426">
        <v>0.3</v>
      </c>
      <c r="G1464" s="425">
        <f t="shared" si="662"/>
        <v>73.66</v>
      </c>
      <c r="H1464" s="425">
        <f t="shared" si="663"/>
        <v>17.739999999999998</v>
      </c>
      <c r="I1464" s="427">
        <f t="shared" si="664"/>
        <v>91.399999999999991</v>
      </c>
      <c r="J1464" s="756">
        <v>128</v>
      </c>
      <c r="K1464" s="425">
        <v>0.81</v>
      </c>
      <c r="L1464" s="425">
        <v>3.8361999999999998</v>
      </c>
      <c r="M1464" s="425">
        <f t="shared" si="669"/>
        <v>491.03359999999998</v>
      </c>
      <c r="N1464" s="426">
        <v>1</v>
      </c>
      <c r="O1464" s="425">
        <f t="shared" si="665"/>
        <v>491.03</v>
      </c>
      <c r="P1464" s="425">
        <f t="shared" si="666"/>
        <v>118.29</v>
      </c>
      <c r="Q1464" s="427">
        <f t="shared" si="667"/>
        <v>609.31999999999994</v>
      </c>
    </row>
    <row r="1465" spans="1:17" s="428" customFormat="1" ht="22.15" customHeight="1" x14ac:dyDescent="0.25">
      <c r="A1465" s="424" t="s">
        <v>1264</v>
      </c>
      <c r="B1465" s="750">
        <v>72</v>
      </c>
      <c r="C1465" s="289">
        <v>0.45</v>
      </c>
      <c r="D1465" s="425">
        <v>3.8361999999999998</v>
      </c>
      <c r="E1465" s="425">
        <f t="shared" si="668"/>
        <v>276.20639999999997</v>
      </c>
      <c r="F1465" s="426">
        <v>0.3</v>
      </c>
      <c r="G1465" s="425">
        <f t="shared" si="662"/>
        <v>82.86</v>
      </c>
      <c r="H1465" s="425">
        <f t="shared" si="663"/>
        <v>19.96</v>
      </c>
      <c r="I1465" s="427">
        <f t="shared" si="664"/>
        <v>102.82</v>
      </c>
      <c r="J1465" s="756">
        <v>120</v>
      </c>
      <c r="K1465" s="425">
        <v>0.75</v>
      </c>
      <c r="L1465" s="425">
        <v>3.8361999999999998</v>
      </c>
      <c r="M1465" s="425">
        <f t="shared" si="669"/>
        <v>460.34399999999999</v>
      </c>
      <c r="N1465" s="426">
        <v>1</v>
      </c>
      <c r="O1465" s="425">
        <f t="shared" si="665"/>
        <v>460.34</v>
      </c>
      <c r="P1465" s="425">
        <f t="shared" si="666"/>
        <v>110.9</v>
      </c>
      <c r="Q1465" s="427">
        <f t="shared" si="667"/>
        <v>571.24</v>
      </c>
    </row>
    <row r="1466" spans="1:17" s="428" customFormat="1" ht="22.15" customHeight="1" x14ac:dyDescent="0.25">
      <c r="A1466" s="424" t="s">
        <v>1264</v>
      </c>
      <c r="B1466" s="750">
        <v>48</v>
      </c>
      <c r="C1466" s="289">
        <v>0.3</v>
      </c>
      <c r="D1466" s="425">
        <v>3.8361999999999998</v>
      </c>
      <c r="E1466" s="425">
        <f t="shared" si="668"/>
        <v>184.13759999999999</v>
      </c>
      <c r="F1466" s="426">
        <v>0.3</v>
      </c>
      <c r="G1466" s="425">
        <f t="shared" si="662"/>
        <v>55.24</v>
      </c>
      <c r="H1466" s="425">
        <f t="shared" si="663"/>
        <v>13.31</v>
      </c>
      <c r="I1466" s="427">
        <f t="shared" si="664"/>
        <v>68.55</v>
      </c>
      <c r="J1466" s="756">
        <v>96</v>
      </c>
      <c r="K1466" s="425">
        <v>0.6</v>
      </c>
      <c r="L1466" s="425">
        <v>3.8361999999999998</v>
      </c>
      <c r="M1466" s="425">
        <f t="shared" si="669"/>
        <v>368.27519999999998</v>
      </c>
      <c r="N1466" s="426">
        <v>1</v>
      </c>
      <c r="O1466" s="425">
        <f t="shared" si="665"/>
        <v>368.28</v>
      </c>
      <c r="P1466" s="425">
        <f t="shared" si="666"/>
        <v>88.72</v>
      </c>
      <c r="Q1466" s="427">
        <f t="shared" si="667"/>
        <v>457</v>
      </c>
    </row>
    <row r="1467" spans="1:17" s="428" customFormat="1" ht="22.15" customHeight="1" x14ac:dyDescent="0.25">
      <c r="A1467" s="424" t="s">
        <v>1264</v>
      </c>
      <c r="B1467" s="750">
        <v>24</v>
      </c>
      <c r="C1467" s="289">
        <v>0.15</v>
      </c>
      <c r="D1467" s="425">
        <v>3.8361999999999998</v>
      </c>
      <c r="E1467" s="425">
        <f t="shared" si="668"/>
        <v>92.068799999999996</v>
      </c>
      <c r="F1467" s="426">
        <v>0.3</v>
      </c>
      <c r="G1467" s="425">
        <f t="shared" si="662"/>
        <v>27.62</v>
      </c>
      <c r="H1467" s="425">
        <f t="shared" si="663"/>
        <v>6.65</v>
      </c>
      <c r="I1467" s="427">
        <f t="shared" si="664"/>
        <v>34.270000000000003</v>
      </c>
      <c r="J1467" s="756">
        <v>80</v>
      </c>
      <c r="K1467" s="425">
        <v>0.5</v>
      </c>
      <c r="L1467" s="425">
        <v>3.8361999999999998</v>
      </c>
      <c r="M1467" s="425">
        <f t="shared" si="669"/>
        <v>306.89599999999996</v>
      </c>
      <c r="N1467" s="426">
        <v>1</v>
      </c>
      <c r="O1467" s="425">
        <f t="shared" si="665"/>
        <v>306.89999999999998</v>
      </c>
      <c r="P1467" s="425">
        <f t="shared" si="666"/>
        <v>73.930000000000007</v>
      </c>
      <c r="Q1467" s="427">
        <f t="shared" si="667"/>
        <v>380.83</v>
      </c>
    </row>
    <row r="1468" spans="1:17" s="428" customFormat="1" ht="22.15" customHeight="1" x14ac:dyDescent="0.25">
      <c r="A1468" s="424" t="s">
        <v>1264</v>
      </c>
      <c r="B1468" s="750">
        <v>24</v>
      </c>
      <c r="C1468" s="289">
        <v>0.15</v>
      </c>
      <c r="D1468" s="425">
        <v>3.8361999999999998</v>
      </c>
      <c r="E1468" s="425">
        <f t="shared" si="668"/>
        <v>92.068799999999996</v>
      </c>
      <c r="F1468" s="426">
        <v>0.3</v>
      </c>
      <c r="G1468" s="425">
        <f t="shared" si="662"/>
        <v>27.62</v>
      </c>
      <c r="H1468" s="425">
        <f t="shared" si="663"/>
        <v>6.65</v>
      </c>
      <c r="I1468" s="427">
        <f t="shared" si="664"/>
        <v>34.270000000000003</v>
      </c>
      <c r="J1468" s="756">
        <v>152</v>
      </c>
      <c r="K1468" s="425">
        <v>0.96</v>
      </c>
      <c r="L1468" s="425">
        <v>3.8361999999999998</v>
      </c>
      <c r="M1468" s="425">
        <f t="shared" si="669"/>
        <v>583.10239999999999</v>
      </c>
      <c r="N1468" s="426">
        <v>1</v>
      </c>
      <c r="O1468" s="425">
        <f t="shared" si="665"/>
        <v>583.1</v>
      </c>
      <c r="P1468" s="425">
        <f t="shared" si="666"/>
        <v>140.47</v>
      </c>
      <c r="Q1468" s="427">
        <f t="shared" si="667"/>
        <v>723.57</v>
      </c>
    </row>
    <row r="1469" spans="1:17" s="428" customFormat="1" ht="22.15" customHeight="1" x14ac:dyDescent="0.25">
      <c r="A1469" s="424" t="s">
        <v>1264</v>
      </c>
      <c r="B1469" s="750">
        <v>48</v>
      </c>
      <c r="C1469" s="289">
        <v>0.3</v>
      </c>
      <c r="D1469" s="425">
        <v>3.8361999999999998</v>
      </c>
      <c r="E1469" s="425">
        <f t="shared" si="668"/>
        <v>184.13759999999999</v>
      </c>
      <c r="F1469" s="426">
        <v>0.3</v>
      </c>
      <c r="G1469" s="425">
        <f t="shared" si="662"/>
        <v>55.24</v>
      </c>
      <c r="H1469" s="425">
        <f t="shared" si="663"/>
        <v>13.31</v>
      </c>
      <c r="I1469" s="427">
        <f t="shared" si="664"/>
        <v>68.55</v>
      </c>
      <c r="J1469" s="756">
        <v>120</v>
      </c>
      <c r="K1469" s="425">
        <v>0.75</v>
      </c>
      <c r="L1469" s="425">
        <v>3.8361999999999998</v>
      </c>
      <c r="M1469" s="425">
        <f t="shared" si="669"/>
        <v>460.34399999999999</v>
      </c>
      <c r="N1469" s="426">
        <v>1</v>
      </c>
      <c r="O1469" s="425">
        <f t="shared" si="665"/>
        <v>460.34</v>
      </c>
      <c r="P1469" s="425">
        <f t="shared" si="666"/>
        <v>110.9</v>
      </c>
      <c r="Q1469" s="427">
        <f t="shared" si="667"/>
        <v>571.24</v>
      </c>
    </row>
    <row r="1470" spans="1:17" s="428" customFormat="1" ht="22.15" customHeight="1" x14ac:dyDescent="0.25">
      <c r="A1470" s="424" t="s">
        <v>1264</v>
      </c>
      <c r="B1470" s="750">
        <v>56</v>
      </c>
      <c r="C1470" s="289">
        <v>0.35</v>
      </c>
      <c r="D1470" s="425">
        <v>3.8361999999999998</v>
      </c>
      <c r="E1470" s="425">
        <f t="shared" si="668"/>
        <v>214.8272</v>
      </c>
      <c r="F1470" s="426">
        <v>0.3</v>
      </c>
      <c r="G1470" s="425">
        <f t="shared" si="662"/>
        <v>64.45</v>
      </c>
      <c r="H1470" s="425">
        <f t="shared" si="663"/>
        <v>15.53</v>
      </c>
      <c r="I1470" s="427">
        <f t="shared" si="664"/>
        <v>79.98</v>
      </c>
      <c r="J1470" s="756">
        <v>120</v>
      </c>
      <c r="K1470" s="425">
        <v>0.75</v>
      </c>
      <c r="L1470" s="425">
        <v>3.8361999999999998</v>
      </c>
      <c r="M1470" s="425">
        <f t="shared" si="669"/>
        <v>460.34399999999999</v>
      </c>
      <c r="N1470" s="426">
        <v>1</v>
      </c>
      <c r="O1470" s="425">
        <f t="shared" si="665"/>
        <v>460.34</v>
      </c>
      <c r="P1470" s="425">
        <f t="shared" si="666"/>
        <v>110.9</v>
      </c>
      <c r="Q1470" s="427">
        <f t="shared" si="667"/>
        <v>571.24</v>
      </c>
    </row>
    <row r="1471" spans="1:17" s="428" customFormat="1" ht="22.15" customHeight="1" x14ac:dyDescent="0.25">
      <c r="A1471" s="424" t="s">
        <v>1264</v>
      </c>
      <c r="B1471" s="750">
        <v>48</v>
      </c>
      <c r="C1471" s="289">
        <v>0.3</v>
      </c>
      <c r="D1471" s="425">
        <v>3.8361999999999998</v>
      </c>
      <c r="E1471" s="425">
        <f t="shared" si="668"/>
        <v>184.13759999999999</v>
      </c>
      <c r="F1471" s="426">
        <v>0.3</v>
      </c>
      <c r="G1471" s="425">
        <f t="shared" ref="G1471:G1492" si="674">ROUND(E1471*F1471,2)</f>
        <v>55.24</v>
      </c>
      <c r="H1471" s="425">
        <f t="shared" si="663"/>
        <v>13.31</v>
      </c>
      <c r="I1471" s="427">
        <f t="shared" si="664"/>
        <v>68.55</v>
      </c>
      <c r="J1471" s="756">
        <v>160</v>
      </c>
      <c r="K1471" s="425">
        <v>1.01</v>
      </c>
      <c r="L1471" s="425">
        <v>3.8361999999999998</v>
      </c>
      <c r="M1471" s="425">
        <f t="shared" si="669"/>
        <v>613.79199999999992</v>
      </c>
      <c r="N1471" s="426">
        <v>1</v>
      </c>
      <c r="O1471" s="425">
        <f t="shared" si="665"/>
        <v>613.79</v>
      </c>
      <c r="P1471" s="425">
        <f t="shared" si="666"/>
        <v>147.86000000000001</v>
      </c>
      <c r="Q1471" s="427">
        <f t="shared" si="667"/>
        <v>761.65</v>
      </c>
    </row>
    <row r="1472" spans="1:17" s="428" customFormat="1" ht="22.15" customHeight="1" x14ac:dyDescent="0.25">
      <c r="A1472" s="424" t="s">
        <v>1264</v>
      </c>
      <c r="B1472" s="750">
        <v>40</v>
      </c>
      <c r="C1472" s="289">
        <v>0.25</v>
      </c>
      <c r="D1472" s="425">
        <v>3.8361999999999998</v>
      </c>
      <c r="E1472" s="425">
        <f t="shared" si="668"/>
        <v>153.44799999999998</v>
      </c>
      <c r="F1472" s="426">
        <v>0.3</v>
      </c>
      <c r="G1472" s="425">
        <f t="shared" si="674"/>
        <v>46.03</v>
      </c>
      <c r="H1472" s="425">
        <f t="shared" si="663"/>
        <v>11.09</v>
      </c>
      <c r="I1472" s="427">
        <f t="shared" si="664"/>
        <v>57.120000000000005</v>
      </c>
      <c r="J1472" s="756">
        <v>128</v>
      </c>
      <c r="K1472" s="425">
        <v>0.81</v>
      </c>
      <c r="L1472" s="425">
        <v>3.8361999999999998</v>
      </c>
      <c r="M1472" s="425">
        <f t="shared" si="669"/>
        <v>491.03359999999998</v>
      </c>
      <c r="N1472" s="426">
        <v>1</v>
      </c>
      <c r="O1472" s="425">
        <f t="shared" si="665"/>
        <v>491.03</v>
      </c>
      <c r="P1472" s="425">
        <f t="shared" si="666"/>
        <v>118.29</v>
      </c>
      <c r="Q1472" s="427">
        <f t="shared" si="667"/>
        <v>609.31999999999994</v>
      </c>
    </row>
    <row r="1473" spans="1:17" s="428" customFormat="1" ht="22.15" customHeight="1" x14ac:dyDescent="0.25">
      <c r="A1473" s="424" t="s">
        <v>1264</v>
      </c>
      <c r="B1473" s="750">
        <v>48</v>
      </c>
      <c r="C1473" s="289">
        <v>0.3</v>
      </c>
      <c r="D1473" s="425">
        <v>3.8361999999999998</v>
      </c>
      <c r="E1473" s="425">
        <f t="shared" si="668"/>
        <v>184.13759999999999</v>
      </c>
      <c r="F1473" s="426">
        <v>0.3</v>
      </c>
      <c r="G1473" s="425">
        <f t="shared" si="674"/>
        <v>55.24</v>
      </c>
      <c r="H1473" s="425">
        <f t="shared" si="663"/>
        <v>13.31</v>
      </c>
      <c r="I1473" s="427">
        <f t="shared" si="664"/>
        <v>68.55</v>
      </c>
      <c r="J1473" s="756">
        <v>160</v>
      </c>
      <c r="K1473" s="425">
        <v>1.01</v>
      </c>
      <c r="L1473" s="425">
        <v>3.8361999999999998</v>
      </c>
      <c r="M1473" s="425">
        <f t="shared" si="669"/>
        <v>613.79199999999992</v>
      </c>
      <c r="N1473" s="426">
        <v>1</v>
      </c>
      <c r="O1473" s="425">
        <f t="shared" si="665"/>
        <v>613.79</v>
      </c>
      <c r="P1473" s="425">
        <f t="shared" si="666"/>
        <v>147.86000000000001</v>
      </c>
      <c r="Q1473" s="427">
        <f t="shared" si="667"/>
        <v>761.65</v>
      </c>
    </row>
    <row r="1474" spans="1:17" s="428" customFormat="1" ht="22.15" customHeight="1" x14ac:dyDescent="0.25">
      <c r="A1474" s="424" t="s">
        <v>1264</v>
      </c>
      <c r="B1474" s="750">
        <v>48</v>
      </c>
      <c r="C1474" s="289">
        <v>0.3</v>
      </c>
      <c r="D1474" s="425">
        <v>3.8361999999999998</v>
      </c>
      <c r="E1474" s="425">
        <f t="shared" si="668"/>
        <v>184.13759999999999</v>
      </c>
      <c r="F1474" s="426">
        <v>0.3</v>
      </c>
      <c r="G1474" s="425">
        <f t="shared" si="674"/>
        <v>55.24</v>
      </c>
      <c r="H1474" s="425">
        <f t="shared" si="663"/>
        <v>13.31</v>
      </c>
      <c r="I1474" s="427">
        <f t="shared" si="664"/>
        <v>68.55</v>
      </c>
      <c r="J1474" s="756">
        <v>144</v>
      </c>
      <c r="K1474" s="425">
        <v>0.91</v>
      </c>
      <c r="L1474" s="425">
        <v>3.8361999999999998</v>
      </c>
      <c r="M1474" s="425">
        <f t="shared" si="669"/>
        <v>552.41279999999995</v>
      </c>
      <c r="N1474" s="426">
        <v>1</v>
      </c>
      <c r="O1474" s="425">
        <f t="shared" si="665"/>
        <v>552.41</v>
      </c>
      <c r="P1474" s="425">
        <f t="shared" si="666"/>
        <v>133.08000000000001</v>
      </c>
      <c r="Q1474" s="427">
        <f t="shared" si="667"/>
        <v>685.49</v>
      </c>
    </row>
    <row r="1475" spans="1:17" s="428" customFormat="1" ht="22.15" customHeight="1" x14ac:dyDescent="0.25">
      <c r="A1475" s="424" t="s">
        <v>1264</v>
      </c>
      <c r="B1475" s="750">
        <v>40</v>
      </c>
      <c r="C1475" s="289">
        <v>0.25</v>
      </c>
      <c r="D1475" s="425">
        <v>3.8361999999999998</v>
      </c>
      <c r="E1475" s="425">
        <f t="shared" si="668"/>
        <v>153.44799999999998</v>
      </c>
      <c r="F1475" s="426">
        <v>0.3</v>
      </c>
      <c r="G1475" s="425">
        <f t="shared" si="674"/>
        <v>46.03</v>
      </c>
      <c r="H1475" s="425">
        <f t="shared" si="663"/>
        <v>11.09</v>
      </c>
      <c r="I1475" s="427">
        <f t="shared" si="664"/>
        <v>57.120000000000005</v>
      </c>
      <c r="J1475" s="756">
        <v>8</v>
      </c>
      <c r="K1475" s="425">
        <v>0.05</v>
      </c>
      <c r="L1475" s="425">
        <v>3.8361999999999998</v>
      </c>
      <c r="M1475" s="425">
        <f t="shared" si="669"/>
        <v>30.689599999999999</v>
      </c>
      <c r="N1475" s="426">
        <v>1</v>
      </c>
      <c r="O1475" s="425">
        <f t="shared" si="665"/>
        <v>30.69</v>
      </c>
      <c r="P1475" s="425">
        <f t="shared" si="666"/>
        <v>7.39</v>
      </c>
      <c r="Q1475" s="427">
        <f t="shared" si="667"/>
        <v>38.08</v>
      </c>
    </row>
    <row r="1476" spans="1:17" s="428" customFormat="1" ht="22.15" customHeight="1" x14ac:dyDescent="0.25">
      <c r="A1476" s="424" t="s">
        <v>1264</v>
      </c>
      <c r="B1476" s="750">
        <v>48</v>
      </c>
      <c r="C1476" s="289">
        <v>0.3</v>
      </c>
      <c r="D1476" s="425">
        <v>3.8361999999999998</v>
      </c>
      <c r="E1476" s="425">
        <f t="shared" si="668"/>
        <v>184.13759999999999</v>
      </c>
      <c r="F1476" s="426">
        <v>0.3</v>
      </c>
      <c r="G1476" s="425">
        <f t="shared" si="674"/>
        <v>55.24</v>
      </c>
      <c r="H1476" s="425">
        <f t="shared" si="663"/>
        <v>13.31</v>
      </c>
      <c r="I1476" s="427">
        <f t="shared" si="664"/>
        <v>68.55</v>
      </c>
      <c r="J1476" s="756">
        <v>120</v>
      </c>
      <c r="K1476" s="425">
        <v>0.75</v>
      </c>
      <c r="L1476" s="425">
        <v>3.8361999999999998</v>
      </c>
      <c r="M1476" s="425">
        <f t="shared" si="669"/>
        <v>460.34399999999999</v>
      </c>
      <c r="N1476" s="426">
        <v>1</v>
      </c>
      <c r="O1476" s="425">
        <f t="shared" si="665"/>
        <v>460.34</v>
      </c>
      <c r="P1476" s="425">
        <f t="shared" si="666"/>
        <v>110.9</v>
      </c>
      <c r="Q1476" s="427">
        <f t="shared" si="667"/>
        <v>571.24</v>
      </c>
    </row>
    <row r="1477" spans="1:17" s="428" customFormat="1" ht="22.15" customHeight="1" x14ac:dyDescent="0.25">
      <c r="A1477" s="424" t="s">
        <v>1264</v>
      </c>
      <c r="B1477" s="750">
        <v>32</v>
      </c>
      <c r="C1477" s="289">
        <v>0.2</v>
      </c>
      <c r="D1477" s="425">
        <v>3.8361999999999998</v>
      </c>
      <c r="E1477" s="425">
        <f t="shared" si="668"/>
        <v>122.75839999999999</v>
      </c>
      <c r="F1477" s="426">
        <v>0.3</v>
      </c>
      <c r="G1477" s="425">
        <f t="shared" si="674"/>
        <v>36.83</v>
      </c>
      <c r="H1477" s="425">
        <f t="shared" si="663"/>
        <v>8.8699999999999992</v>
      </c>
      <c r="I1477" s="427">
        <f t="shared" si="664"/>
        <v>45.699999999999996</v>
      </c>
      <c r="J1477" s="756">
        <v>72</v>
      </c>
      <c r="K1477" s="425">
        <v>0.45</v>
      </c>
      <c r="L1477" s="425">
        <v>3.8361999999999998</v>
      </c>
      <c r="M1477" s="425">
        <f t="shared" si="669"/>
        <v>276.20639999999997</v>
      </c>
      <c r="N1477" s="426">
        <v>1</v>
      </c>
      <c r="O1477" s="425">
        <f t="shared" si="665"/>
        <v>276.20999999999998</v>
      </c>
      <c r="P1477" s="425">
        <f t="shared" si="666"/>
        <v>66.540000000000006</v>
      </c>
      <c r="Q1477" s="427">
        <f t="shared" si="667"/>
        <v>342.75</v>
      </c>
    </row>
    <row r="1478" spans="1:17" s="428" customFormat="1" ht="22.15" customHeight="1" x14ac:dyDescent="0.25">
      <c r="A1478" s="424" t="s">
        <v>1264</v>
      </c>
      <c r="B1478" s="750">
        <v>48</v>
      </c>
      <c r="C1478" s="289">
        <v>0.3</v>
      </c>
      <c r="D1478" s="425">
        <v>3.8361999999999998</v>
      </c>
      <c r="E1478" s="425">
        <f t="shared" si="668"/>
        <v>184.13759999999999</v>
      </c>
      <c r="F1478" s="426">
        <v>0.3</v>
      </c>
      <c r="G1478" s="425">
        <f t="shared" si="674"/>
        <v>55.24</v>
      </c>
      <c r="H1478" s="425">
        <f t="shared" si="663"/>
        <v>13.31</v>
      </c>
      <c r="I1478" s="427">
        <f t="shared" si="664"/>
        <v>68.55</v>
      </c>
      <c r="J1478" s="756">
        <v>112</v>
      </c>
      <c r="K1478" s="425">
        <v>0.7</v>
      </c>
      <c r="L1478" s="425">
        <v>3.8361999999999998</v>
      </c>
      <c r="M1478" s="425">
        <f t="shared" si="669"/>
        <v>429.65440000000001</v>
      </c>
      <c r="N1478" s="426">
        <v>1</v>
      </c>
      <c r="O1478" s="425">
        <f t="shared" si="665"/>
        <v>429.65</v>
      </c>
      <c r="P1478" s="425">
        <f t="shared" si="666"/>
        <v>103.5</v>
      </c>
      <c r="Q1478" s="427">
        <f t="shared" si="667"/>
        <v>533.15</v>
      </c>
    </row>
    <row r="1479" spans="1:17" s="428" customFormat="1" ht="22.15" customHeight="1" x14ac:dyDescent="0.25">
      <c r="A1479" s="424" t="s">
        <v>1264</v>
      </c>
      <c r="B1479" s="750">
        <v>48</v>
      </c>
      <c r="C1479" s="289">
        <v>0.3</v>
      </c>
      <c r="D1479" s="425">
        <v>3.8361999999999998</v>
      </c>
      <c r="E1479" s="425">
        <f t="shared" si="668"/>
        <v>184.13759999999999</v>
      </c>
      <c r="F1479" s="426">
        <v>0.3</v>
      </c>
      <c r="G1479" s="425">
        <f t="shared" si="674"/>
        <v>55.24</v>
      </c>
      <c r="H1479" s="425">
        <f t="shared" si="663"/>
        <v>13.31</v>
      </c>
      <c r="I1479" s="427">
        <f t="shared" si="664"/>
        <v>68.55</v>
      </c>
      <c r="J1479" s="756">
        <v>120</v>
      </c>
      <c r="K1479" s="425">
        <v>0.75</v>
      </c>
      <c r="L1479" s="425">
        <v>3.8361999999999998</v>
      </c>
      <c r="M1479" s="425">
        <f t="shared" si="669"/>
        <v>460.34399999999999</v>
      </c>
      <c r="N1479" s="426">
        <v>1</v>
      </c>
      <c r="O1479" s="425">
        <f t="shared" si="665"/>
        <v>460.34</v>
      </c>
      <c r="P1479" s="425">
        <f t="shared" si="666"/>
        <v>110.9</v>
      </c>
      <c r="Q1479" s="427">
        <f t="shared" si="667"/>
        <v>571.24</v>
      </c>
    </row>
    <row r="1480" spans="1:17" s="428" customFormat="1" ht="22.15" customHeight="1" x14ac:dyDescent="0.25">
      <c r="A1480" s="424" t="s">
        <v>1264</v>
      </c>
      <c r="B1480" s="750">
        <v>48</v>
      </c>
      <c r="C1480" s="289">
        <v>0.3</v>
      </c>
      <c r="D1480" s="425">
        <v>3.8361999999999998</v>
      </c>
      <c r="E1480" s="425">
        <f t="shared" si="668"/>
        <v>184.13759999999999</v>
      </c>
      <c r="F1480" s="426">
        <v>0.3</v>
      </c>
      <c r="G1480" s="425">
        <f t="shared" si="674"/>
        <v>55.24</v>
      </c>
      <c r="H1480" s="425">
        <f t="shared" si="663"/>
        <v>13.31</v>
      </c>
      <c r="I1480" s="427">
        <f t="shared" si="664"/>
        <v>68.55</v>
      </c>
      <c r="J1480" s="756">
        <v>72</v>
      </c>
      <c r="K1480" s="425">
        <v>0.45</v>
      </c>
      <c r="L1480" s="425">
        <v>3.8361999999999998</v>
      </c>
      <c r="M1480" s="425">
        <f t="shared" si="669"/>
        <v>276.20639999999997</v>
      </c>
      <c r="N1480" s="426">
        <v>1</v>
      </c>
      <c r="O1480" s="425">
        <f t="shared" si="665"/>
        <v>276.20999999999998</v>
      </c>
      <c r="P1480" s="425">
        <f t="shared" si="666"/>
        <v>66.540000000000006</v>
      </c>
      <c r="Q1480" s="427">
        <f t="shared" si="667"/>
        <v>342.75</v>
      </c>
    </row>
    <row r="1481" spans="1:17" s="428" customFormat="1" ht="22.15" customHeight="1" x14ac:dyDescent="0.25">
      <c r="A1481" s="424" t="s">
        <v>1279</v>
      </c>
      <c r="B1481" s="750">
        <v>16</v>
      </c>
      <c r="C1481" s="289">
        <v>0.1</v>
      </c>
      <c r="D1481" s="425">
        <v>4.1599000000000004</v>
      </c>
      <c r="E1481" s="425">
        <f t="shared" si="668"/>
        <v>66.558400000000006</v>
      </c>
      <c r="F1481" s="426">
        <v>0.3</v>
      </c>
      <c r="G1481" s="425">
        <f t="shared" si="674"/>
        <v>19.97</v>
      </c>
      <c r="H1481" s="425">
        <f t="shared" ref="H1481:H1492" si="675">ROUND(G1481*0.2409,2)</f>
        <v>4.8099999999999996</v>
      </c>
      <c r="I1481" s="427">
        <f t="shared" ref="I1481:I1492" si="676">G1481+H1481</f>
        <v>24.779999999999998</v>
      </c>
      <c r="J1481" s="756">
        <v>80</v>
      </c>
      <c r="K1481" s="425">
        <v>0.5</v>
      </c>
      <c r="L1481" s="425">
        <v>4.1599000000000004</v>
      </c>
      <c r="M1481" s="425">
        <f t="shared" si="669"/>
        <v>332.79200000000003</v>
      </c>
      <c r="N1481" s="426">
        <v>1</v>
      </c>
      <c r="O1481" s="425">
        <f t="shared" ref="O1481:O1492" si="677">ROUND(M1481*N1481,2)</f>
        <v>332.79</v>
      </c>
      <c r="P1481" s="425">
        <f t="shared" ref="P1481:P1492" si="678">ROUND(O1481*0.2409,2)</f>
        <v>80.17</v>
      </c>
      <c r="Q1481" s="427">
        <f t="shared" ref="Q1481:Q1492" si="679">O1481+P1481</f>
        <v>412.96000000000004</v>
      </c>
    </row>
    <row r="1482" spans="1:17" s="428" customFormat="1" ht="22.15" customHeight="1" x14ac:dyDescent="0.25">
      <c r="A1482" s="424" t="s">
        <v>1279</v>
      </c>
      <c r="B1482" s="750">
        <v>48</v>
      </c>
      <c r="C1482" s="289">
        <v>0.3</v>
      </c>
      <c r="D1482" s="425">
        <v>4.1599000000000004</v>
      </c>
      <c r="E1482" s="425">
        <f t="shared" ref="E1482:E1492" si="680">B1482*D1482</f>
        <v>199.67520000000002</v>
      </c>
      <c r="F1482" s="426">
        <v>0.3</v>
      </c>
      <c r="G1482" s="425">
        <f t="shared" si="674"/>
        <v>59.9</v>
      </c>
      <c r="H1482" s="425">
        <f t="shared" si="675"/>
        <v>14.43</v>
      </c>
      <c r="I1482" s="427">
        <f t="shared" si="676"/>
        <v>74.33</v>
      </c>
      <c r="J1482" s="756"/>
      <c r="K1482" s="425"/>
      <c r="L1482" s="425"/>
      <c r="M1482" s="425"/>
      <c r="N1482" s="426"/>
      <c r="O1482" s="425"/>
      <c r="P1482" s="425"/>
      <c r="Q1482" s="427"/>
    </row>
    <row r="1483" spans="1:17" s="428" customFormat="1" ht="22.15" customHeight="1" x14ac:dyDescent="0.25">
      <c r="A1483" s="424" t="s">
        <v>1279</v>
      </c>
      <c r="B1483" s="750">
        <v>32</v>
      </c>
      <c r="C1483" s="289">
        <v>0.2</v>
      </c>
      <c r="D1483" s="425">
        <v>4.1599000000000004</v>
      </c>
      <c r="E1483" s="425">
        <f t="shared" si="680"/>
        <v>133.11680000000001</v>
      </c>
      <c r="F1483" s="426">
        <v>0.3</v>
      </c>
      <c r="G1483" s="425">
        <f t="shared" si="674"/>
        <v>39.94</v>
      </c>
      <c r="H1483" s="425">
        <f t="shared" si="675"/>
        <v>9.6199999999999992</v>
      </c>
      <c r="I1483" s="427">
        <f t="shared" si="676"/>
        <v>49.559999999999995</v>
      </c>
      <c r="J1483" s="756">
        <v>72</v>
      </c>
      <c r="K1483" s="425">
        <v>0.45</v>
      </c>
      <c r="L1483" s="425">
        <v>4.1599000000000004</v>
      </c>
      <c r="M1483" s="425">
        <f t="shared" ref="M1483:M1492" si="681">J1483*L1483</f>
        <v>299.51280000000003</v>
      </c>
      <c r="N1483" s="426">
        <v>1</v>
      </c>
      <c r="O1483" s="425">
        <f t="shared" si="677"/>
        <v>299.51</v>
      </c>
      <c r="P1483" s="425">
        <f t="shared" si="678"/>
        <v>72.150000000000006</v>
      </c>
      <c r="Q1483" s="427">
        <f t="shared" si="679"/>
        <v>371.65999999999997</v>
      </c>
    </row>
    <row r="1484" spans="1:17" s="428" customFormat="1" ht="22.15" customHeight="1" x14ac:dyDescent="0.25">
      <c r="A1484" s="424" t="s">
        <v>1250</v>
      </c>
      <c r="B1484" s="750">
        <v>39</v>
      </c>
      <c r="C1484" s="289">
        <v>0.25</v>
      </c>
      <c r="D1484" s="425">
        <v>5.1070000000000002</v>
      </c>
      <c r="E1484" s="425">
        <f t="shared" si="680"/>
        <v>199.173</v>
      </c>
      <c r="F1484" s="426">
        <v>0.3</v>
      </c>
      <c r="G1484" s="425">
        <f t="shared" si="674"/>
        <v>59.75</v>
      </c>
      <c r="H1484" s="425">
        <f t="shared" si="675"/>
        <v>14.39</v>
      </c>
      <c r="I1484" s="427">
        <f t="shared" si="676"/>
        <v>74.14</v>
      </c>
      <c r="J1484" s="756">
        <v>81</v>
      </c>
      <c r="K1484" s="425">
        <v>0.51</v>
      </c>
      <c r="L1484" s="425">
        <v>5.1070000000000002</v>
      </c>
      <c r="M1484" s="425">
        <f t="shared" si="681"/>
        <v>413.66700000000003</v>
      </c>
      <c r="N1484" s="426">
        <v>1</v>
      </c>
      <c r="O1484" s="425">
        <f t="shared" si="677"/>
        <v>413.67</v>
      </c>
      <c r="P1484" s="425">
        <f t="shared" si="678"/>
        <v>99.65</v>
      </c>
      <c r="Q1484" s="427">
        <f t="shared" si="679"/>
        <v>513.32000000000005</v>
      </c>
    </row>
    <row r="1485" spans="1:17" s="428" customFormat="1" ht="22.15" customHeight="1" x14ac:dyDescent="0.25">
      <c r="A1485" s="424" t="s">
        <v>1250</v>
      </c>
      <c r="B1485" s="750">
        <v>81</v>
      </c>
      <c r="C1485" s="289">
        <v>0.51</v>
      </c>
      <c r="D1485" s="425">
        <v>5.1070000000000002</v>
      </c>
      <c r="E1485" s="425">
        <f t="shared" si="680"/>
        <v>413.66700000000003</v>
      </c>
      <c r="F1485" s="426">
        <v>0.3</v>
      </c>
      <c r="G1485" s="425">
        <f t="shared" si="674"/>
        <v>124.1</v>
      </c>
      <c r="H1485" s="425">
        <f t="shared" si="675"/>
        <v>29.9</v>
      </c>
      <c r="I1485" s="427">
        <f t="shared" si="676"/>
        <v>154</v>
      </c>
      <c r="J1485" s="756">
        <v>72</v>
      </c>
      <c r="K1485" s="425">
        <v>0.45</v>
      </c>
      <c r="L1485" s="425">
        <v>5.1070000000000002</v>
      </c>
      <c r="M1485" s="425">
        <f t="shared" si="681"/>
        <v>367.70400000000001</v>
      </c>
      <c r="N1485" s="426">
        <v>1</v>
      </c>
      <c r="O1485" s="425">
        <f t="shared" si="677"/>
        <v>367.7</v>
      </c>
      <c r="P1485" s="425">
        <f t="shared" si="678"/>
        <v>88.58</v>
      </c>
      <c r="Q1485" s="427">
        <f t="shared" si="679"/>
        <v>456.28</v>
      </c>
    </row>
    <row r="1486" spans="1:17" s="428" customFormat="1" ht="22.15" customHeight="1" x14ac:dyDescent="0.25">
      <c r="A1486" s="424" t="s">
        <v>1250</v>
      </c>
      <c r="B1486" s="750">
        <v>39</v>
      </c>
      <c r="C1486" s="289">
        <v>0.25</v>
      </c>
      <c r="D1486" s="425">
        <v>5.1070000000000002</v>
      </c>
      <c r="E1486" s="425">
        <f t="shared" si="680"/>
        <v>199.173</v>
      </c>
      <c r="F1486" s="426">
        <v>0.3</v>
      </c>
      <c r="G1486" s="425">
        <f t="shared" si="674"/>
        <v>59.75</v>
      </c>
      <c r="H1486" s="425">
        <f t="shared" si="675"/>
        <v>14.39</v>
      </c>
      <c r="I1486" s="427">
        <f t="shared" si="676"/>
        <v>74.14</v>
      </c>
      <c r="J1486" s="756">
        <v>57</v>
      </c>
      <c r="K1486" s="425">
        <v>0.36</v>
      </c>
      <c r="L1486" s="425">
        <v>5.1070000000000002</v>
      </c>
      <c r="M1486" s="425">
        <f t="shared" si="681"/>
        <v>291.09899999999999</v>
      </c>
      <c r="N1486" s="426">
        <v>1</v>
      </c>
      <c r="O1486" s="425">
        <f t="shared" si="677"/>
        <v>291.10000000000002</v>
      </c>
      <c r="P1486" s="425">
        <f t="shared" si="678"/>
        <v>70.13</v>
      </c>
      <c r="Q1486" s="427">
        <f t="shared" si="679"/>
        <v>361.23</v>
      </c>
    </row>
    <row r="1487" spans="1:17" s="428" customFormat="1" ht="22.15" customHeight="1" x14ac:dyDescent="0.25">
      <c r="A1487" s="424" t="s">
        <v>1250</v>
      </c>
      <c r="B1487" s="750">
        <v>63</v>
      </c>
      <c r="C1487" s="289">
        <v>0.4</v>
      </c>
      <c r="D1487" s="425">
        <v>5.1070000000000002</v>
      </c>
      <c r="E1487" s="425">
        <f t="shared" si="680"/>
        <v>321.74099999999999</v>
      </c>
      <c r="F1487" s="426">
        <v>0.3</v>
      </c>
      <c r="G1487" s="425">
        <f t="shared" si="674"/>
        <v>96.52</v>
      </c>
      <c r="H1487" s="425">
        <f t="shared" si="675"/>
        <v>23.25</v>
      </c>
      <c r="I1487" s="427">
        <f t="shared" si="676"/>
        <v>119.77</v>
      </c>
      <c r="J1487" s="756">
        <v>129</v>
      </c>
      <c r="K1487" s="425">
        <v>0.81</v>
      </c>
      <c r="L1487" s="425">
        <v>5.1070000000000002</v>
      </c>
      <c r="M1487" s="425">
        <f t="shared" si="681"/>
        <v>658.803</v>
      </c>
      <c r="N1487" s="426">
        <v>1</v>
      </c>
      <c r="O1487" s="425">
        <f t="shared" si="677"/>
        <v>658.8</v>
      </c>
      <c r="P1487" s="425">
        <f t="shared" si="678"/>
        <v>158.69999999999999</v>
      </c>
      <c r="Q1487" s="427">
        <f t="shared" si="679"/>
        <v>817.5</v>
      </c>
    </row>
    <row r="1488" spans="1:17" s="428" customFormat="1" ht="22.15" customHeight="1" x14ac:dyDescent="0.25">
      <c r="A1488" s="424" t="s">
        <v>1250</v>
      </c>
      <c r="B1488" s="750">
        <v>24</v>
      </c>
      <c r="C1488" s="289">
        <v>0.15</v>
      </c>
      <c r="D1488" s="425">
        <v>5.1070000000000002</v>
      </c>
      <c r="E1488" s="425">
        <f t="shared" si="680"/>
        <v>122.56800000000001</v>
      </c>
      <c r="F1488" s="426">
        <v>0.3</v>
      </c>
      <c r="G1488" s="425">
        <f t="shared" si="674"/>
        <v>36.770000000000003</v>
      </c>
      <c r="H1488" s="425">
        <f t="shared" si="675"/>
        <v>8.86</v>
      </c>
      <c r="I1488" s="427">
        <f t="shared" si="676"/>
        <v>45.63</v>
      </c>
      <c r="J1488" s="756">
        <v>57</v>
      </c>
      <c r="K1488" s="425">
        <v>0.36</v>
      </c>
      <c r="L1488" s="425">
        <v>5.1070000000000002</v>
      </c>
      <c r="M1488" s="425">
        <f t="shared" si="681"/>
        <v>291.09899999999999</v>
      </c>
      <c r="N1488" s="426">
        <v>1</v>
      </c>
      <c r="O1488" s="425">
        <f t="shared" si="677"/>
        <v>291.10000000000002</v>
      </c>
      <c r="P1488" s="425">
        <f t="shared" si="678"/>
        <v>70.13</v>
      </c>
      <c r="Q1488" s="427">
        <f t="shared" si="679"/>
        <v>361.23</v>
      </c>
    </row>
    <row r="1489" spans="1:17" s="428" customFormat="1" ht="22.15" customHeight="1" x14ac:dyDescent="0.25">
      <c r="A1489" s="424" t="s">
        <v>1250</v>
      </c>
      <c r="B1489" s="750">
        <v>12</v>
      </c>
      <c r="C1489" s="289">
        <v>0.08</v>
      </c>
      <c r="D1489" s="425">
        <v>5.1070000000000002</v>
      </c>
      <c r="E1489" s="425">
        <f t="shared" si="680"/>
        <v>61.284000000000006</v>
      </c>
      <c r="F1489" s="426">
        <v>0.3</v>
      </c>
      <c r="G1489" s="425">
        <f t="shared" si="674"/>
        <v>18.39</v>
      </c>
      <c r="H1489" s="425">
        <f t="shared" si="675"/>
        <v>4.43</v>
      </c>
      <c r="I1489" s="427">
        <f t="shared" si="676"/>
        <v>22.82</v>
      </c>
      <c r="J1489" s="756">
        <v>84</v>
      </c>
      <c r="K1489" s="425">
        <v>0.53</v>
      </c>
      <c r="L1489" s="425">
        <v>5.1070000000000002</v>
      </c>
      <c r="M1489" s="425">
        <f t="shared" si="681"/>
        <v>428.988</v>
      </c>
      <c r="N1489" s="426">
        <v>1</v>
      </c>
      <c r="O1489" s="425">
        <f t="shared" si="677"/>
        <v>428.99</v>
      </c>
      <c r="P1489" s="425">
        <f t="shared" si="678"/>
        <v>103.34</v>
      </c>
      <c r="Q1489" s="427">
        <f t="shared" si="679"/>
        <v>532.33000000000004</v>
      </c>
    </row>
    <row r="1490" spans="1:17" s="428" customFormat="1" ht="22.15" customHeight="1" x14ac:dyDescent="0.25">
      <c r="A1490" s="424" t="s">
        <v>1250</v>
      </c>
      <c r="B1490" s="750">
        <v>48</v>
      </c>
      <c r="C1490" s="289">
        <v>0.3</v>
      </c>
      <c r="D1490" s="425">
        <v>5.1070000000000002</v>
      </c>
      <c r="E1490" s="425">
        <f t="shared" si="680"/>
        <v>245.13600000000002</v>
      </c>
      <c r="F1490" s="426">
        <v>0.3</v>
      </c>
      <c r="G1490" s="425">
        <f t="shared" si="674"/>
        <v>73.540000000000006</v>
      </c>
      <c r="H1490" s="425">
        <f t="shared" si="675"/>
        <v>17.72</v>
      </c>
      <c r="I1490" s="427">
        <f t="shared" si="676"/>
        <v>91.26</v>
      </c>
      <c r="J1490" s="756">
        <v>48</v>
      </c>
      <c r="K1490" s="425">
        <v>0.3</v>
      </c>
      <c r="L1490" s="425">
        <v>5.1070000000000002</v>
      </c>
      <c r="M1490" s="425">
        <f t="shared" si="681"/>
        <v>245.13600000000002</v>
      </c>
      <c r="N1490" s="426">
        <v>1</v>
      </c>
      <c r="O1490" s="425">
        <f t="shared" si="677"/>
        <v>245.14</v>
      </c>
      <c r="P1490" s="425">
        <f t="shared" si="678"/>
        <v>59.05</v>
      </c>
      <c r="Q1490" s="427">
        <f t="shared" si="679"/>
        <v>304.19</v>
      </c>
    </row>
    <row r="1491" spans="1:17" s="428" customFormat="1" ht="22.15" customHeight="1" x14ac:dyDescent="0.25">
      <c r="A1491" s="424" t="s">
        <v>1250</v>
      </c>
      <c r="B1491" s="750"/>
      <c r="C1491" s="289"/>
      <c r="D1491" s="425"/>
      <c r="E1491" s="425"/>
      <c r="F1491" s="426"/>
      <c r="G1491" s="425"/>
      <c r="H1491" s="425"/>
      <c r="I1491" s="427"/>
      <c r="J1491" s="756">
        <v>72</v>
      </c>
      <c r="K1491" s="425">
        <v>0.45</v>
      </c>
      <c r="L1491" s="425">
        <v>5.1070000000000002</v>
      </c>
      <c r="M1491" s="425">
        <f t="shared" si="681"/>
        <v>367.70400000000001</v>
      </c>
      <c r="N1491" s="426">
        <v>1</v>
      </c>
      <c r="O1491" s="425">
        <f t="shared" si="677"/>
        <v>367.7</v>
      </c>
      <c r="P1491" s="425">
        <f t="shared" si="678"/>
        <v>88.58</v>
      </c>
      <c r="Q1491" s="427">
        <f t="shared" si="679"/>
        <v>456.28</v>
      </c>
    </row>
    <row r="1492" spans="1:17" s="428" customFormat="1" ht="22.15" customHeight="1" x14ac:dyDescent="0.25">
      <c r="A1492" s="424" t="s">
        <v>1250</v>
      </c>
      <c r="B1492" s="750">
        <v>33</v>
      </c>
      <c r="C1492" s="289">
        <v>0.21</v>
      </c>
      <c r="D1492" s="425">
        <v>5.1070000000000002</v>
      </c>
      <c r="E1492" s="425">
        <f t="shared" si="680"/>
        <v>168.53100000000001</v>
      </c>
      <c r="F1492" s="426">
        <v>0.3</v>
      </c>
      <c r="G1492" s="425">
        <f t="shared" si="674"/>
        <v>50.56</v>
      </c>
      <c r="H1492" s="425">
        <f t="shared" si="675"/>
        <v>12.18</v>
      </c>
      <c r="I1492" s="427">
        <f t="shared" si="676"/>
        <v>62.74</v>
      </c>
      <c r="J1492" s="756">
        <v>120</v>
      </c>
      <c r="K1492" s="425">
        <v>0.75</v>
      </c>
      <c r="L1492" s="425">
        <v>5.1070000000000002</v>
      </c>
      <c r="M1492" s="425">
        <f t="shared" si="681"/>
        <v>612.84</v>
      </c>
      <c r="N1492" s="426">
        <v>1</v>
      </c>
      <c r="O1492" s="425">
        <f t="shared" si="677"/>
        <v>612.84</v>
      </c>
      <c r="P1492" s="425">
        <f t="shared" si="678"/>
        <v>147.63</v>
      </c>
      <c r="Q1492" s="427">
        <f t="shared" si="679"/>
        <v>760.47</v>
      </c>
    </row>
    <row r="1493" spans="1:17" s="428" customFormat="1" ht="22.15" customHeight="1" x14ac:dyDescent="0.25">
      <c r="A1493" s="416" t="s">
        <v>1337</v>
      </c>
      <c r="B1493" s="748">
        <f>B1494+B1500+B1504</f>
        <v>372</v>
      </c>
      <c r="C1493" s="744">
        <f>C1494+C1500+C1504</f>
        <v>2.3273584905660378</v>
      </c>
      <c r="D1493" s="417"/>
      <c r="E1493" s="417">
        <f>E1494+E1500+E1504</f>
        <v>1926.8934625786164</v>
      </c>
      <c r="F1493" s="431"/>
      <c r="G1493" s="417">
        <f>G1494+G1500+G1504</f>
        <v>578.05999999999995</v>
      </c>
      <c r="H1493" s="417">
        <f>H1494+H1500+H1504</f>
        <v>139.25</v>
      </c>
      <c r="I1493" s="418">
        <f>I1494+I1500+I1504</f>
        <v>717.31</v>
      </c>
      <c r="J1493" s="754">
        <f>J1494+J1500+J1504</f>
        <v>1042.5</v>
      </c>
      <c r="K1493" s="417">
        <f>K1494+K1500+K1504</f>
        <v>6.5326415094339616</v>
      </c>
      <c r="L1493" s="417"/>
      <c r="M1493" s="417">
        <f>M1494+M1500+M1504</f>
        <v>5462.2763874213833</v>
      </c>
      <c r="N1493" s="431"/>
      <c r="O1493" s="417">
        <f>O1494+O1500+O1504</f>
        <v>5462.27</v>
      </c>
      <c r="P1493" s="417">
        <f>P1494+P1500+P1504</f>
        <v>1315.86</v>
      </c>
      <c r="Q1493" s="418">
        <f>Q1494+Q1500+Q1504</f>
        <v>6778.1299999999992</v>
      </c>
    </row>
    <row r="1494" spans="1:17" s="428" customFormat="1" ht="22.15" customHeight="1" x14ac:dyDescent="0.25">
      <c r="A1494" s="430" t="s">
        <v>9</v>
      </c>
      <c r="B1494" s="751">
        <f>SUM(B1495:B1499)</f>
        <v>160</v>
      </c>
      <c r="C1494" s="746">
        <f>SUM(C1495:C1499)</f>
        <v>1.0015723270440251</v>
      </c>
      <c r="D1494" s="421"/>
      <c r="E1494" s="421">
        <f>SUM(E1495:E1499)</f>
        <v>1164.511320754717</v>
      </c>
      <c r="F1494" s="432"/>
      <c r="G1494" s="421">
        <f>SUM(G1495:G1499)</f>
        <v>349.34</v>
      </c>
      <c r="H1494" s="421">
        <f>SUM(H1495:H1499)</f>
        <v>84.15</v>
      </c>
      <c r="I1494" s="429">
        <f>SUM(I1495:I1499)</f>
        <v>433.49</v>
      </c>
      <c r="J1494" s="757">
        <f>SUM(J1495:J1499)</f>
        <v>455</v>
      </c>
      <c r="K1494" s="421">
        <f>SUM(K1495:K1499)</f>
        <v>2.848427672955975</v>
      </c>
      <c r="L1494" s="421"/>
      <c r="M1494" s="421">
        <f>SUM(M1495:M1499)</f>
        <v>3346.3486792452832</v>
      </c>
      <c r="N1494" s="432"/>
      <c r="O1494" s="421">
        <f>SUM(O1495:O1499)</f>
        <v>3346.35</v>
      </c>
      <c r="P1494" s="421">
        <f>SUM(P1495:P1499)</f>
        <v>806.14</v>
      </c>
      <c r="Q1494" s="429">
        <f>SUM(Q1495:Q1499)</f>
        <v>4152.49</v>
      </c>
    </row>
    <row r="1495" spans="1:17" s="428" customFormat="1" ht="22.15" customHeight="1" x14ac:dyDescent="0.25">
      <c r="A1495" s="424" t="s">
        <v>1321</v>
      </c>
      <c r="B1495" s="750">
        <v>24</v>
      </c>
      <c r="C1495" s="289">
        <v>0.15</v>
      </c>
      <c r="D1495" s="425">
        <v>5.6224999999999996</v>
      </c>
      <c r="E1495" s="425">
        <f>B1495*D1495</f>
        <v>134.94</v>
      </c>
      <c r="F1495" s="426">
        <v>0.3</v>
      </c>
      <c r="G1495" s="425">
        <f t="shared" ref="G1495:G1507" si="682">ROUND(E1495*F1495,2)</f>
        <v>40.479999999999997</v>
      </c>
      <c r="H1495" s="425">
        <f>ROUND(G1495*0.2409,2)</f>
        <v>9.75</v>
      </c>
      <c r="I1495" s="427">
        <f>G1495+H1495</f>
        <v>50.23</v>
      </c>
      <c r="J1495" s="756">
        <v>96</v>
      </c>
      <c r="K1495" s="425">
        <v>0.6</v>
      </c>
      <c r="L1495" s="425">
        <v>5.6224999999999996</v>
      </c>
      <c r="M1495" s="425">
        <f>J1495*L1495</f>
        <v>539.76</v>
      </c>
      <c r="N1495" s="426">
        <v>1</v>
      </c>
      <c r="O1495" s="425">
        <f t="shared" ref="O1495:O1507" si="683">ROUND(M1495*N1495,2)</f>
        <v>539.76</v>
      </c>
      <c r="P1495" s="425">
        <f>ROUND(O1495*0.2409,2)</f>
        <v>130.03</v>
      </c>
      <c r="Q1495" s="427">
        <f>O1495+P1495</f>
        <v>669.79</v>
      </c>
    </row>
    <row r="1496" spans="1:17" s="428" customFormat="1" ht="22.15" customHeight="1" x14ac:dyDescent="0.25">
      <c r="A1496" s="424" t="s">
        <v>1321</v>
      </c>
      <c r="B1496" s="750">
        <v>48</v>
      </c>
      <c r="C1496" s="289">
        <v>0.3</v>
      </c>
      <c r="D1496" s="425">
        <v>5.6224999999999996</v>
      </c>
      <c r="E1496" s="425">
        <f t="shared" ref="E1496:E1498" si="684">B1496*D1496</f>
        <v>269.88</v>
      </c>
      <c r="F1496" s="426">
        <v>0.3</v>
      </c>
      <c r="G1496" s="425">
        <f t="shared" si="682"/>
        <v>80.959999999999994</v>
      </c>
      <c r="H1496" s="425">
        <f>ROUND(G1496*0.2409,2)</f>
        <v>19.5</v>
      </c>
      <c r="I1496" s="427">
        <f>G1496+H1496</f>
        <v>100.46</v>
      </c>
      <c r="J1496" s="756">
        <v>120</v>
      </c>
      <c r="K1496" s="425">
        <v>0.75</v>
      </c>
      <c r="L1496" s="425">
        <v>5.6224999999999996</v>
      </c>
      <c r="M1496" s="425">
        <f t="shared" ref="M1496:M1498" si="685">J1496*L1496</f>
        <v>674.69999999999993</v>
      </c>
      <c r="N1496" s="426">
        <v>1</v>
      </c>
      <c r="O1496" s="425">
        <f t="shared" si="683"/>
        <v>674.7</v>
      </c>
      <c r="P1496" s="425">
        <f>ROUND(O1496*0.2409,2)</f>
        <v>162.54</v>
      </c>
      <c r="Q1496" s="427">
        <f>O1496+P1496</f>
        <v>837.24</v>
      </c>
    </row>
    <row r="1497" spans="1:17" s="428" customFormat="1" ht="22.15" customHeight="1" x14ac:dyDescent="0.25">
      <c r="A1497" s="424" t="s">
        <v>1321</v>
      </c>
      <c r="B1497" s="750"/>
      <c r="C1497" s="289"/>
      <c r="D1497" s="425"/>
      <c r="E1497" s="425"/>
      <c r="F1497" s="426"/>
      <c r="G1497" s="425"/>
      <c r="H1497" s="425"/>
      <c r="I1497" s="427"/>
      <c r="J1497" s="756">
        <v>72</v>
      </c>
      <c r="K1497" s="425">
        <v>0.45</v>
      </c>
      <c r="L1497" s="425">
        <v>5.6224999999999996</v>
      </c>
      <c r="M1497" s="425">
        <f t="shared" si="685"/>
        <v>404.82</v>
      </c>
      <c r="N1497" s="426">
        <v>1</v>
      </c>
      <c r="O1497" s="425">
        <f t="shared" si="683"/>
        <v>404.82</v>
      </c>
      <c r="P1497" s="425">
        <f>ROUND(O1497*0.2409,2)</f>
        <v>97.52</v>
      </c>
      <c r="Q1497" s="427">
        <f>O1497+P1497</f>
        <v>502.34</v>
      </c>
    </row>
    <row r="1498" spans="1:17" s="428" customFormat="1" ht="22.15" customHeight="1" x14ac:dyDescent="0.25">
      <c r="A1498" s="424" t="s">
        <v>1321</v>
      </c>
      <c r="B1498" s="750">
        <v>48</v>
      </c>
      <c r="C1498" s="289">
        <v>0.3</v>
      </c>
      <c r="D1498" s="425">
        <v>5.6224999999999996</v>
      </c>
      <c r="E1498" s="425">
        <f t="shared" si="684"/>
        <v>269.88</v>
      </c>
      <c r="F1498" s="426">
        <v>0.3</v>
      </c>
      <c r="G1498" s="425">
        <f t="shared" si="682"/>
        <v>80.959999999999994</v>
      </c>
      <c r="H1498" s="425">
        <f>ROUND(G1498*0.2409,2)</f>
        <v>19.5</v>
      </c>
      <c r="I1498" s="427">
        <f>G1498+H1498</f>
        <v>100.46</v>
      </c>
      <c r="J1498" s="756">
        <v>48</v>
      </c>
      <c r="K1498" s="425">
        <v>0.3</v>
      </c>
      <c r="L1498" s="425">
        <v>5.6224999999999996</v>
      </c>
      <c r="M1498" s="425">
        <f t="shared" si="685"/>
        <v>269.88</v>
      </c>
      <c r="N1498" s="426">
        <v>1</v>
      </c>
      <c r="O1498" s="425">
        <f t="shared" si="683"/>
        <v>269.88</v>
      </c>
      <c r="P1498" s="425">
        <f>ROUND(O1498*0.2409,2)</f>
        <v>65.010000000000005</v>
      </c>
      <c r="Q1498" s="427">
        <f>O1498+P1498</f>
        <v>334.89</v>
      </c>
    </row>
    <row r="1499" spans="1:17" s="428" customFormat="1" ht="22.15" customHeight="1" x14ac:dyDescent="0.25">
      <c r="A1499" s="424" t="s">
        <v>1338</v>
      </c>
      <c r="B1499" s="750">
        <v>40</v>
      </c>
      <c r="C1499" s="289">
        <f t="shared" ref="C1499" si="686">B1499/159</f>
        <v>0.25157232704402516</v>
      </c>
      <c r="D1499" s="425">
        <v>1947</v>
      </c>
      <c r="E1499" s="425">
        <f>B1499*D1499/159</f>
        <v>489.81132075471697</v>
      </c>
      <c r="F1499" s="426">
        <v>0.3</v>
      </c>
      <c r="G1499" s="425">
        <f t="shared" si="682"/>
        <v>146.94</v>
      </c>
      <c r="H1499" s="425">
        <f>ROUND(G1499*0.2409,2)</f>
        <v>35.4</v>
      </c>
      <c r="I1499" s="427">
        <f>G1499+H1499</f>
        <v>182.34</v>
      </c>
      <c r="J1499" s="756">
        <v>119</v>
      </c>
      <c r="K1499" s="425">
        <f>J1499/159</f>
        <v>0.74842767295597479</v>
      </c>
      <c r="L1499" s="425">
        <v>1947</v>
      </c>
      <c r="M1499" s="425">
        <f>J1499*L1499/159</f>
        <v>1457.1886792452831</v>
      </c>
      <c r="N1499" s="426">
        <v>1</v>
      </c>
      <c r="O1499" s="425">
        <f t="shared" si="683"/>
        <v>1457.19</v>
      </c>
      <c r="P1499" s="425">
        <f>ROUND(O1499*0.2409,2)</f>
        <v>351.04</v>
      </c>
      <c r="Q1499" s="427">
        <f>O1499+P1499</f>
        <v>1808.23</v>
      </c>
    </row>
    <row r="1500" spans="1:17" s="428" customFormat="1" ht="22.15" customHeight="1" x14ac:dyDescent="0.25">
      <c r="A1500" s="430" t="s">
        <v>10</v>
      </c>
      <c r="B1500" s="751">
        <f>SUM(B1501:B1503)</f>
        <v>136.5</v>
      </c>
      <c r="C1500" s="746">
        <f>SUM(C1501:C1503)</f>
        <v>0.85</v>
      </c>
      <c r="D1500" s="421"/>
      <c r="E1500" s="421">
        <f>SUM(E1501:E1503)</f>
        <v>502.37459999999999</v>
      </c>
      <c r="F1500" s="432"/>
      <c r="G1500" s="421">
        <f>SUM(G1501:G1503)</f>
        <v>150.72</v>
      </c>
      <c r="H1500" s="421">
        <f>SUM(H1501:H1503)</f>
        <v>36.31</v>
      </c>
      <c r="I1500" s="429">
        <f>SUM(I1501:I1503)</f>
        <v>187.02999999999997</v>
      </c>
      <c r="J1500" s="757">
        <f>SUM(J1501:J1503)</f>
        <v>384</v>
      </c>
      <c r="K1500" s="421">
        <f>SUM(K1501:K1503)</f>
        <v>2.41</v>
      </c>
      <c r="L1500" s="421"/>
      <c r="M1500" s="421">
        <f>SUM(M1501:M1503)</f>
        <v>1413.2736</v>
      </c>
      <c r="N1500" s="432"/>
      <c r="O1500" s="421">
        <f>SUM(O1501:O1503)</f>
        <v>1413.27</v>
      </c>
      <c r="P1500" s="421">
        <f>SUM(P1501:P1503)</f>
        <v>340.45</v>
      </c>
      <c r="Q1500" s="429">
        <f>SUM(Q1501:Q1503)</f>
        <v>1753.7199999999998</v>
      </c>
    </row>
    <row r="1501" spans="1:17" s="428" customFormat="1" ht="22.15" customHeight="1" x14ac:dyDescent="0.25">
      <c r="A1501" s="424" t="s">
        <v>193</v>
      </c>
      <c r="B1501" s="750">
        <v>48</v>
      </c>
      <c r="C1501" s="289">
        <v>0.3</v>
      </c>
      <c r="D1501" s="425">
        <v>3.6804000000000001</v>
      </c>
      <c r="E1501" s="425">
        <f>B1501*D1501</f>
        <v>176.6592</v>
      </c>
      <c r="F1501" s="426">
        <v>0.3</v>
      </c>
      <c r="G1501" s="425">
        <f t="shared" si="682"/>
        <v>53</v>
      </c>
      <c r="H1501" s="425">
        <f>ROUND(G1501*0.2409,2)</f>
        <v>12.77</v>
      </c>
      <c r="I1501" s="427">
        <f>G1501+H1501</f>
        <v>65.77</v>
      </c>
      <c r="J1501" s="756">
        <v>120</v>
      </c>
      <c r="K1501" s="425">
        <v>0.75</v>
      </c>
      <c r="L1501" s="425">
        <v>3.6804000000000001</v>
      </c>
      <c r="M1501" s="425">
        <f>J1501*L1501</f>
        <v>441.64800000000002</v>
      </c>
      <c r="N1501" s="426">
        <v>1</v>
      </c>
      <c r="O1501" s="425">
        <f t="shared" si="683"/>
        <v>441.65</v>
      </c>
      <c r="P1501" s="425">
        <f>ROUND(O1501*0.2409,2)</f>
        <v>106.39</v>
      </c>
      <c r="Q1501" s="427">
        <f>O1501+P1501</f>
        <v>548.04</v>
      </c>
    </row>
    <row r="1502" spans="1:17" s="428" customFormat="1" ht="22.15" customHeight="1" x14ac:dyDescent="0.25">
      <c r="A1502" s="424" t="s">
        <v>193</v>
      </c>
      <c r="B1502" s="750">
        <v>48</v>
      </c>
      <c r="C1502" s="289">
        <v>0.3</v>
      </c>
      <c r="D1502" s="425">
        <v>3.6804000000000001</v>
      </c>
      <c r="E1502" s="425">
        <f t="shared" ref="E1502:E1503" si="687">B1502*D1502</f>
        <v>176.6592</v>
      </c>
      <c r="F1502" s="426">
        <v>0.3</v>
      </c>
      <c r="G1502" s="425">
        <f t="shared" si="682"/>
        <v>53</v>
      </c>
      <c r="H1502" s="425">
        <f>ROUND(G1502*0.2409,2)</f>
        <v>12.77</v>
      </c>
      <c r="I1502" s="427">
        <f>G1502+H1502</f>
        <v>65.77</v>
      </c>
      <c r="J1502" s="756">
        <v>136.5</v>
      </c>
      <c r="K1502" s="425">
        <v>0.86</v>
      </c>
      <c r="L1502" s="425">
        <v>3.6804000000000001</v>
      </c>
      <c r="M1502" s="425">
        <f t="shared" ref="M1502:M1503" si="688">J1502*L1502</f>
        <v>502.37460000000004</v>
      </c>
      <c r="N1502" s="426">
        <v>1</v>
      </c>
      <c r="O1502" s="425">
        <f t="shared" si="683"/>
        <v>502.37</v>
      </c>
      <c r="P1502" s="425">
        <f>ROUND(O1502*0.2409,2)</f>
        <v>121.02</v>
      </c>
      <c r="Q1502" s="427">
        <f>O1502+P1502</f>
        <v>623.39</v>
      </c>
    </row>
    <row r="1503" spans="1:17" s="428" customFormat="1" ht="22.15" customHeight="1" x14ac:dyDescent="0.25">
      <c r="A1503" s="424" t="s">
        <v>193</v>
      </c>
      <c r="B1503" s="750">
        <v>40.5</v>
      </c>
      <c r="C1503" s="289">
        <v>0.25</v>
      </c>
      <c r="D1503" s="425">
        <v>3.6804000000000001</v>
      </c>
      <c r="E1503" s="425">
        <f t="shared" si="687"/>
        <v>149.05620000000002</v>
      </c>
      <c r="F1503" s="426">
        <v>0.3</v>
      </c>
      <c r="G1503" s="425">
        <f t="shared" si="682"/>
        <v>44.72</v>
      </c>
      <c r="H1503" s="425">
        <f>ROUND(G1503*0.2409,2)</f>
        <v>10.77</v>
      </c>
      <c r="I1503" s="427">
        <f>G1503+H1503</f>
        <v>55.489999999999995</v>
      </c>
      <c r="J1503" s="756">
        <v>127.5</v>
      </c>
      <c r="K1503" s="425">
        <v>0.8</v>
      </c>
      <c r="L1503" s="425">
        <v>3.6804000000000001</v>
      </c>
      <c r="M1503" s="425">
        <f t="shared" si="688"/>
        <v>469.25100000000003</v>
      </c>
      <c r="N1503" s="426">
        <v>1</v>
      </c>
      <c r="O1503" s="425">
        <f t="shared" si="683"/>
        <v>469.25</v>
      </c>
      <c r="P1503" s="425">
        <f>ROUND(O1503*0.2409,2)</f>
        <v>113.04</v>
      </c>
      <c r="Q1503" s="427">
        <f>O1503+P1503</f>
        <v>582.29</v>
      </c>
    </row>
    <row r="1504" spans="1:17" s="428" customFormat="1" ht="22.15" customHeight="1" x14ac:dyDescent="0.25">
      <c r="A1504" s="430" t="s">
        <v>8</v>
      </c>
      <c r="B1504" s="751">
        <f>SUM(B1505:B1507)</f>
        <v>75.5</v>
      </c>
      <c r="C1504" s="746">
        <f>SUM(C1505:C1507)</f>
        <v>0.47578616352201253</v>
      </c>
      <c r="D1504" s="421"/>
      <c r="E1504" s="421">
        <f>SUM(E1505:E1507)</f>
        <v>260.00754182389937</v>
      </c>
      <c r="F1504" s="432"/>
      <c r="G1504" s="421">
        <f>SUM(G1505:G1507)</f>
        <v>78</v>
      </c>
      <c r="H1504" s="421">
        <f>SUM(H1505:H1507)</f>
        <v>18.79</v>
      </c>
      <c r="I1504" s="429">
        <f>SUM(I1505:I1507)</f>
        <v>96.789999999999992</v>
      </c>
      <c r="J1504" s="757">
        <f>SUM(J1505:J1507)</f>
        <v>203.5</v>
      </c>
      <c r="K1504" s="421">
        <f>SUM(K1505:K1507)</f>
        <v>1.2742138364779874</v>
      </c>
      <c r="L1504" s="421"/>
      <c r="M1504" s="421">
        <f>SUM(M1505:M1507)</f>
        <v>702.65410817610064</v>
      </c>
      <c r="N1504" s="432"/>
      <c r="O1504" s="421">
        <f>SUM(O1505:O1507)</f>
        <v>702.65000000000009</v>
      </c>
      <c r="P1504" s="421">
        <f>SUM(P1505:P1507)</f>
        <v>169.26999999999998</v>
      </c>
      <c r="Q1504" s="429">
        <f>SUM(Q1505:Q1507)</f>
        <v>871.92</v>
      </c>
    </row>
    <row r="1505" spans="1:17" s="428" customFormat="1" ht="22.15" customHeight="1" x14ac:dyDescent="0.25">
      <c r="A1505" s="424" t="s">
        <v>1284</v>
      </c>
      <c r="B1505" s="750">
        <v>20</v>
      </c>
      <c r="C1505" s="289">
        <f t="shared" ref="C1505" si="689">B1505/159</f>
        <v>0.12578616352201258</v>
      </c>
      <c r="D1505" s="425">
        <v>586</v>
      </c>
      <c r="E1505" s="425">
        <f>B1505*D1505/159</f>
        <v>73.710691823899367</v>
      </c>
      <c r="F1505" s="426">
        <v>0.3</v>
      </c>
      <c r="G1505" s="425">
        <f t="shared" si="682"/>
        <v>22.11</v>
      </c>
      <c r="H1505" s="425">
        <f>ROUND(G1505*0.2409,2)</f>
        <v>5.33</v>
      </c>
      <c r="I1505" s="427">
        <f>G1505+H1505</f>
        <v>27.439999999999998</v>
      </c>
      <c r="J1505" s="756">
        <v>59.5</v>
      </c>
      <c r="K1505" s="425">
        <f>J1505/159</f>
        <v>0.37421383647798739</v>
      </c>
      <c r="L1505" s="425">
        <v>586</v>
      </c>
      <c r="M1505" s="425">
        <f>J1505*L1505/159</f>
        <v>219.28930817610063</v>
      </c>
      <c r="N1505" s="426">
        <v>1</v>
      </c>
      <c r="O1505" s="425">
        <f t="shared" si="683"/>
        <v>219.29</v>
      </c>
      <c r="P1505" s="425">
        <f>ROUND(O1505*0.2409,2)</f>
        <v>52.83</v>
      </c>
      <c r="Q1505" s="427">
        <f>O1505+P1505</f>
        <v>272.12</v>
      </c>
    </row>
    <row r="1506" spans="1:17" s="428" customFormat="1" ht="22.15" customHeight="1" x14ac:dyDescent="0.25">
      <c r="A1506" s="424" t="s">
        <v>1264</v>
      </c>
      <c r="B1506" s="750"/>
      <c r="C1506" s="289"/>
      <c r="D1506" s="425"/>
      <c r="E1506" s="425"/>
      <c r="F1506" s="426"/>
      <c r="G1506" s="425"/>
      <c r="H1506" s="425"/>
      <c r="I1506" s="427"/>
      <c r="J1506" s="756">
        <v>72</v>
      </c>
      <c r="K1506" s="425">
        <v>0.45</v>
      </c>
      <c r="L1506" s="425">
        <v>3.3567</v>
      </c>
      <c r="M1506" s="425">
        <f>J1506*L1506</f>
        <v>241.6824</v>
      </c>
      <c r="N1506" s="426">
        <v>1</v>
      </c>
      <c r="O1506" s="425">
        <f t="shared" si="683"/>
        <v>241.68</v>
      </c>
      <c r="P1506" s="425">
        <f>ROUND(O1506*0.2409,2)</f>
        <v>58.22</v>
      </c>
      <c r="Q1506" s="427">
        <f>O1506+P1506</f>
        <v>299.89999999999998</v>
      </c>
    </row>
    <row r="1507" spans="1:17" s="428" customFormat="1" ht="22.15" customHeight="1" x14ac:dyDescent="0.25">
      <c r="A1507" s="424" t="s">
        <v>1264</v>
      </c>
      <c r="B1507" s="750">
        <v>55.5</v>
      </c>
      <c r="C1507" s="289">
        <v>0.35</v>
      </c>
      <c r="D1507" s="425">
        <v>3.3567</v>
      </c>
      <c r="E1507" s="425">
        <f>B1507*D1507</f>
        <v>186.29685000000001</v>
      </c>
      <c r="F1507" s="426">
        <v>0.3</v>
      </c>
      <c r="G1507" s="425">
        <f t="shared" si="682"/>
        <v>55.89</v>
      </c>
      <c r="H1507" s="425">
        <f>ROUND(G1507*0.2409,2)</f>
        <v>13.46</v>
      </c>
      <c r="I1507" s="427">
        <f>G1507+H1507</f>
        <v>69.349999999999994</v>
      </c>
      <c r="J1507" s="756">
        <v>72</v>
      </c>
      <c r="K1507" s="425">
        <v>0.45</v>
      </c>
      <c r="L1507" s="425">
        <v>3.3567</v>
      </c>
      <c r="M1507" s="425">
        <f>J1507*L1507</f>
        <v>241.6824</v>
      </c>
      <c r="N1507" s="426">
        <v>1</v>
      </c>
      <c r="O1507" s="425">
        <f t="shared" si="683"/>
        <v>241.68</v>
      </c>
      <c r="P1507" s="425">
        <f>ROUND(O1507*0.2409,2)</f>
        <v>58.22</v>
      </c>
      <c r="Q1507" s="427">
        <f>O1507+P1507</f>
        <v>299.89999999999998</v>
      </c>
    </row>
    <row r="1508" spans="1:17" s="428" customFormat="1" ht="22.15" customHeight="1" x14ac:dyDescent="0.25">
      <c r="A1508" s="416" t="s">
        <v>1339</v>
      </c>
      <c r="B1508" s="748">
        <f>B1509+B1511+B1513</f>
        <v>120</v>
      </c>
      <c r="C1508" s="744">
        <f>C1509+C1511+C1513</f>
        <v>0.7515723270440251</v>
      </c>
      <c r="D1508" s="417"/>
      <c r="E1508" s="417">
        <f>E1509+E1511+E1513</f>
        <v>639.7495094339622</v>
      </c>
      <c r="F1508" s="431"/>
      <c r="G1508" s="417">
        <f>G1509+G1511+G1513</f>
        <v>191.92000000000002</v>
      </c>
      <c r="H1508" s="417">
        <f>H1509+H1511+H1513</f>
        <v>46.230000000000004</v>
      </c>
      <c r="I1508" s="418">
        <f>I1509+I1511+I1513</f>
        <v>238.14999999999998</v>
      </c>
      <c r="J1508" s="754">
        <f>J1509+J1511+J1513</f>
        <v>357</v>
      </c>
      <c r="K1508" s="417">
        <f>K1509+K1511+K1513</f>
        <v>2.2484276729559749</v>
      </c>
      <c r="L1508" s="417"/>
      <c r="M1508" s="417">
        <f>M1509+M1511+M1513</f>
        <v>1903.2547905660376</v>
      </c>
      <c r="N1508" s="431"/>
      <c r="O1508" s="417">
        <f>O1509+O1511+O1513</f>
        <v>1903.2600000000002</v>
      </c>
      <c r="P1508" s="417">
        <f>P1509+P1511+P1513</f>
        <v>458.5</v>
      </c>
      <c r="Q1508" s="418">
        <f>Q1509+Q1511+Q1513</f>
        <v>2361.7600000000002</v>
      </c>
    </row>
    <row r="1509" spans="1:17" s="428" customFormat="1" ht="22.15" customHeight="1" x14ac:dyDescent="0.25">
      <c r="A1509" s="430" t="s">
        <v>9</v>
      </c>
      <c r="B1509" s="751">
        <f>B1510</f>
        <v>40</v>
      </c>
      <c r="C1509" s="746">
        <f>C1510</f>
        <v>0.25157232704402516</v>
      </c>
      <c r="D1509" s="421"/>
      <c r="E1509" s="421">
        <f>E1510</f>
        <v>302.64150943396226</v>
      </c>
      <c r="F1509" s="432"/>
      <c r="G1509" s="421">
        <f>G1510</f>
        <v>90.79</v>
      </c>
      <c r="H1509" s="421">
        <f>H1510</f>
        <v>21.87</v>
      </c>
      <c r="I1509" s="429">
        <f>I1510</f>
        <v>112.66000000000001</v>
      </c>
      <c r="J1509" s="757">
        <f>J1510</f>
        <v>119</v>
      </c>
      <c r="K1509" s="421">
        <f>K1510</f>
        <v>0.74842767295597479</v>
      </c>
      <c r="L1509" s="421"/>
      <c r="M1509" s="421">
        <f>M1510</f>
        <v>900.35849056603774</v>
      </c>
      <c r="N1509" s="432"/>
      <c r="O1509" s="421">
        <f>O1510</f>
        <v>900.36</v>
      </c>
      <c r="P1509" s="421">
        <f>P1510</f>
        <v>216.9</v>
      </c>
      <c r="Q1509" s="429">
        <f>Q1510</f>
        <v>1117.26</v>
      </c>
    </row>
    <row r="1510" spans="1:17" s="428" customFormat="1" ht="22.15" customHeight="1" x14ac:dyDescent="0.25">
      <c r="A1510" s="424" t="s">
        <v>692</v>
      </c>
      <c r="B1510" s="750">
        <v>40</v>
      </c>
      <c r="C1510" s="289">
        <f t="shared" ref="C1510" si="690">B1510/159</f>
        <v>0.25157232704402516</v>
      </c>
      <c r="D1510" s="425">
        <v>1203</v>
      </c>
      <c r="E1510" s="425">
        <f>B1510*D1510/159</f>
        <v>302.64150943396226</v>
      </c>
      <c r="F1510" s="426">
        <v>0.3</v>
      </c>
      <c r="G1510" s="425">
        <f t="shared" ref="G1510" si="691">ROUND(E1510*F1510,2)</f>
        <v>90.79</v>
      </c>
      <c r="H1510" s="425">
        <f>ROUND(G1510*0.2409,2)</f>
        <v>21.87</v>
      </c>
      <c r="I1510" s="427">
        <f>G1510+H1510</f>
        <v>112.66000000000001</v>
      </c>
      <c r="J1510" s="756">
        <v>119</v>
      </c>
      <c r="K1510" s="425">
        <f>J1510/159</f>
        <v>0.74842767295597479</v>
      </c>
      <c r="L1510" s="425">
        <v>1203</v>
      </c>
      <c r="M1510" s="425">
        <f>J1510*L1510/159</f>
        <v>900.35849056603774</v>
      </c>
      <c r="N1510" s="426">
        <v>1</v>
      </c>
      <c r="O1510" s="425">
        <f t="shared" ref="O1510" si="692">ROUND(M1510*N1510,2)</f>
        <v>900.36</v>
      </c>
      <c r="P1510" s="425">
        <f>ROUND(O1510*0.2409,2)</f>
        <v>216.9</v>
      </c>
      <c r="Q1510" s="427">
        <f>O1510+P1510</f>
        <v>1117.26</v>
      </c>
    </row>
    <row r="1511" spans="1:17" s="428" customFormat="1" ht="22.15" customHeight="1" x14ac:dyDescent="0.25">
      <c r="A1511" s="430" t="s">
        <v>10</v>
      </c>
      <c r="B1511" s="751">
        <f>B1512</f>
        <v>40</v>
      </c>
      <c r="C1511" s="746">
        <f>C1512</f>
        <v>0.25</v>
      </c>
      <c r="D1511" s="421"/>
      <c r="E1511" s="421">
        <f>E1512</f>
        <v>175.02800000000002</v>
      </c>
      <c r="F1511" s="432"/>
      <c r="G1511" s="421">
        <f>G1512</f>
        <v>52.51</v>
      </c>
      <c r="H1511" s="421">
        <f>H1512</f>
        <v>12.65</v>
      </c>
      <c r="I1511" s="429">
        <f>I1512</f>
        <v>65.16</v>
      </c>
      <c r="J1511" s="757">
        <f>J1512</f>
        <v>119</v>
      </c>
      <c r="K1511" s="421">
        <f>K1512</f>
        <v>0.75</v>
      </c>
      <c r="L1511" s="421"/>
      <c r="M1511" s="421">
        <f>M1512</f>
        <v>520.70830000000001</v>
      </c>
      <c r="N1511" s="432"/>
      <c r="O1511" s="421">
        <f>O1512</f>
        <v>520.71</v>
      </c>
      <c r="P1511" s="421">
        <f>P1512</f>
        <v>125.44</v>
      </c>
      <c r="Q1511" s="429">
        <f>Q1512</f>
        <v>646.15000000000009</v>
      </c>
    </row>
    <row r="1512" spans="1:17" s="428" customFormat="1" ht="22.15" customHeight="1" x14ac:dyDescent="0.25">
      <c r="A1512" s="424" t="s">
        <v>193</v>
      </c>
      <c r="B1512" s="750">
        <v>40</v>
      </c>
      <c r="C1512" s="289">
        <v>0.25</v>
      </c>
      <c r="D1512" s="425">
        <v>4.3757000000000001</v>
      </c>
      <c r="E1512" s="425">
        <f>B1512*D1512</f>
        <v>175.02800000000002</v>
      </c>
      <c r="F1512" s="426">
        <v>0.3</v>
      </c>
      <c r="G1512" s="425">
        <f t="shared" ref="G1512" si="693">ROUND(E1512*F1512,2)</f>
        <v>52.51</v>
      </c>
      <c r="H1512" s="425">
        <f>ROUND(G1512*0.2409,2)</f>
        <v>12.65</v>
      </c>
      <c r="I1512" s="427">
        <f>G1512+H1512</f>
        <v>65.16</v>
      </c>
      <c r="J1512" s="756">
        <v>119</v>
      </c>
      <c r="K1512" s="425">
        <v>0.75</v>
      </c>
      <c r="L1512" s="425">
        <v>4.3757000000000001</v>
      </c>
      <c r="M1512" s="425">
        <f>J1512*L1512</f>
        <v>520.70830000000001</v>
      </c>
      <c r="N1512" s="426">
        <v>1</v>
      </c>
      <c r="O1512" s="425">
        <f t="shared" ref="O1512" si="694">ROUND(M1512*N1512,2)</f>
        <v>520.71</v>
      </c>
      <c r="P1512" s="425">
        <f>ROUND(O1512*0.2409,2)</f>
        <v>125.44</v>
      </c>
      <c r="Q1512" s="427">
        <f>O1512+P1512</f>
        <v>646.15000000000009</v>
      </c>
    </row>
    <row r="1513" spans="1:17" s="428" customFormat="1" ht="22.15" customHeight="1" x14ac:dyDescent="0.25">
      <c r="A1513" s="430" t="s">
        <v>8</v>
      </c>
      <c r="B1513" s="751">
        <f>B1514</f>
        <v>40</v>
      </c>
      <c r="C1513" s="746">
        <f>C1514</f>
        <v>0.25</v>
      </c>
      <c r="D1513" s="421"/>
      <c r="E1513" s="421">
        <f>E1514</f>
        <v>162.07999999999998</v>
      </c>
      <c r="F1513" s="432"/>
      <c r="G1513" s="421">
        <f>G1514</f>
        <v>48.62</v>
      </c>
      <c r="H1513" s="421">
        <f>H1514</f>
        <v>11.71</v>
      </c>
      <c r="I1513" s="429">
        <f>I1514</f>
        <v>60.33</v>
      </c>
      <c r="J1513" s="757">
        <f>J1514</f>
        <v>119</v>
      </c>
      <c r="K1513" s="421">
        <f>K1514</f>
        <v>0.75</v>
      </c>
      <c r="L1513" s="421"/>
      <c r="M1513" s="421">
        <f>M1514</f>
        <v>482.18799999999993</v>
      </c>
      <c r="N1513" s="432"/>
      <c r="O1513" s="421">
        <f>O1514</f>
        <v>482.19</v>
      </c>
      <c r="P1513" s="421">
        <f>P1514</f>
        <v>116.16</v>
      </c>
      <c r="Q1513" s="429">
        <f>Q1514</f>
        <v>598.35</v>
      </c>
    </row>
    <row r="1514" spans="1:17" s="428" customFormat="1" ht="22.15" customHeight="1" x14ac:dyDescent="0.25">
      <c r="A1514" s="424" t="s">
        <v>1264</v>
      </c>
      <c r="B1514" s="750">
        <v>40</v>
      </c>
      <c r="C1514" s="289">
        <v>0.25</v>
      </c>
      <c r="D1514" s="425">
        <v>4.0519999999999996</v>
      </c>
      <c r="E1514" s="425">
        <f>B1514*D1514</f>
        <v>162.07999999999998</v>
      </c>
      <c r="F1514" s="426">
        <v>0.3</v>
      </c>
      <c r="G1514" s="425">
        <f t="shared" ref="G1514" si="695">ROUND(E1514*F1514,2)</f>
        <v>48.62</v>
      </c>
      <c r="H1514" s="425">
        <f>ROUND(G1514*0.2409,2)</f>
        <v>11.71</v>
      </c>
      <c r="I1514" s="427">
        <f>G1514+H1514</f>
        <v>60.33</v>
      </c>
      <c r="J1514" s="756">
        <v>119</v>
      </c>
      <c r="K1514" s="425">
        <v>0.75</v>
      </c>
      <c r="L1514" s="425">
        <v>4.0519999999999996</v>
      </c>
      <c r="M1514" s="425">
        <f>J1514*L1514</f>
        <v>482.18799999999993</v>
      </c>
      <c r="N1514" s="426">
        <v>1</v>
      </c>
      <c r="O1514" s="425">
        <f t="shared" ref="O1514" si="696">ROUND(M1514*N1514,2)</f>
        <v>482.19</v>
      </c>
      <c r="P1514" s="425">
        <f>ROUND(O1514*0.2409,2)</f>
        <v>116.16</v>
      </c>
      <c r="Q1514" s="427">
        <f>O1514+P1514</f>
        <v>598.35</v>
      </c>
    </row>
    <row r="1515" spans="1:17" s="428" customFormat="1" ht="22.15" customHeight="1" x14ac:dyDescent="0.25">
      <c r="A1515" s="416" t="s">
        <v>1340</v>
      </c>
      <c r="B1515" s="748">
        <f>B1516+B1519</f>
        <v>165</v>
      </c>
      <c r="C1515" s="744">
        <f>C1516+C1519</f>
        <v>1.0330188679245282</v>
      </c>
      <c r="D1515" s="417"/>
      <c r="E1515" s="417">
        <f>E1516+E1519</f>
        <v>805.4852830188679</v>
      </c>
      <c r="F1515" s="431"/>
      <c r="G1515" s="417">
        <f>G1516+G1519</f>
        <v>238.07999999999998</v>
      </c>
      <c r="H1515" s="417">
        <f>H1516+H1519</f>
        <v>57.350000000000009</v>
      </c>
      <c r="I1515" s="418">
        <f>I1516+I1519</f>
        <v>295.43</v>
      </c>
      <c r="J1515" s="754">
        <f>J1516+J1519</f>
        <v>491</v>
      </c>
      <c r="K1515" s="417">
        <f>K1516+K1519</f>
        <v>3.0927672955974845</v>
      </c>
      <c r="L1515" s="417"/>
      <c r="M1515" s="417">
        <f>M1516+M1519</f>
        <v>2397.2055094339621</v>
      </c>
      <c r="N1515" s="431"/>
      <c r="O1515" s="417">
        <f>O1516+O1519</f>
        <v>2397.21</v>
      </c>
      <c r="P1515" s="417">
        <f>P1516+P1519</f>
        <v>577.49</v>
      </c>
      <c r="Q1515" s="418">
        <f>Q1516+Q1519</f>
        <v>2974.7000000000003</v>
      </c>
    </row>
    <row r="1516" spans="1:17" s="428" customFormat="1" ht="22.15" customHeight="1" x14ac:dyDescent="0.25">
      <c r="A1516" s="430" t="s">
        <v>9</v>
      </c>
      <c r="B1516" s="751">
        <f>SUM(B1517:B1518)</f>
        <v>45</v>
      </c>
      <c r="C1516" s="746">
        <f>SUM(C1517:C1518)</f>
        <v>0.28301886792452829</v>
      </c>
      <c r="D1516" s="421"/>
      <c r="E1516" s="421">
        <f>SUM(E1517:E1518)</f>
        <v>319.24528301886789</v>
      </c>
      <c r="F1516" s="432"/>
      <c r="G1516" s="421">
        <f>SUM(G1517:G1518)</f>
        <v>92.22</v>
      </c>
      <c r="H1516" s="421">
        <f>SUM(H1517:H1518)</f>
        <v>22.220000000000002</v>
      </c>
      <c r="I1516" s="429">
        <f>SUM(I1517:I1518)</f>
        <v>114.44</v>
      </c>
      <c r="J1516" s="757">
        <f>SUM(J1517:J1518)</f>
        <v>134</v>
      </c>
      <c r="K1516" s="421">
        <f>SUM(K1517:K1518)</f>
        <v>0.84276729559748431</v>
      </c>
      <c r="L1516" s="421"/>
      <c r="M1516" s="421">
        <f>SUM(M1517:M1518)</f>
        <v>950.64150943396226</v>
      </c>
      <c r="N1516" s="432"/>
      <c r="O1516" s="421">
        <f>SUM(O1517:O1518)</f>
        <v>950.64</v>
      </c>
      <c r="P1516" s="421">
        <f>SUM(P1517:P1518)</f>
        <v>229.01</v>
      </c>
      <c r="Q1516" s="429">
        <f>SUM(Q1517:Q1518)</f>
        <v>1179.6500000000001</v>
      </c>
    </row>
    <row r="1517" spans="1:17" s="428" customFormat="1" ht="22.15" customHeight="1" x14ac:dyDescent="0.25">
      <c r="A1517" s="424" t="s">
        <v>692</v>
      </c>
      <c r="B1517" s="750">
        <v>40</v>
      </c>
      <c r="C1517" s="289">
        <f t="shared" ref="C1517:C1518" si="697">B1517/159</f>
        <v>0.25157232704402516</v>
      </c>
      <c r="D1517" s="425">
        <v>1128</v>
      </c>
      <c r="E1517" s="425">
        <f>B1517*D1517/159</f>
        <v>283.77358490566036</v>
      </c>
      <c r="F1517" s="426">
        <v>0.3</v>
      </c>
      <c r="G1517" s="425">
        <f t="shared" ref="G1517" si="698">ROUND(E1517*F1517,2)</f>
        <v>85.13</v>
      </c>
      <c r="H1517" s="425">
        <f>ROUND(G1517*0.2409,2)</f>
        <v>20.51</v>
      </c>
      <c r="I1517" s="427">
        <f>G1517+H1517</f>
        <v>105.64</v>
      </c>
      <c r="J1517" s="756">
        <v>134</v>
      </c>
      <c r="K1517" s="425">
        <f t="shared" ref="K1517" si="699">J1517/159</f>
        <v>0.84276729559748431</v>
      </c>
      <c r="L1517" s="425">
        <v>1128</v>
      </c>
      <c r="M1517" s="425">
        <v>950.64150943396226</v>
      </c>
      <c r="N1517" s="426">
        <v>1</v>
      </c>
      <c r="O1517" s="425">
        <f t="shared" ref="O1517" si="700">ROUND(M1517*N1517,2)</f>
        <v>950.64</v>
      </c>
      <c r="P1517" s="425">
        <f>ROUND(O1517*0.2409,2)</f>
        <v>229.01</v>
      </c>
      <c r="Q1517" s="427">
        <f>O1517+P1517</f>
        <v>1179.6500000000001</v>
      </c>
    </row>
    <row r="1518" spans="1:17" s="428" customFormat="1" ht="22.15" customHeight="1" x14ac:dyDescent="0.25">
      <c r="A1518" s="424" t="s">
        <v>692</v>
      </c>
      <c r="B1518" s="750">
        <v>5</v>
      </c>
      <c r="C1518" s="289">
        <f t="shared" si="697"/>
        <v>3.1446540880503145E-2</v>
      </c>
      <c r="D1518" s="425">
        <v>1128</v>
      </c>
      <c r="E1518" s="425">
        <f>B1518*D1518/159</f>
        <v>35.471698113207545</v>
      </c>
      <c r="F1518" s="426">
        <v>0.2</v>
      </c>
      <c r="G1518" s="425">
        <v>7.09</v>
      </c>
      <c r="H1518" s="425">
        <f>ROUND(G1518*0.2409,2)</f>
        <v>1.71</v>
      </c>
      <c r="I1518" s="427">
        <f>G1518+H1518</f>
        <v>8.8000000000000007</v>
      </c>
      <c r="J1518" s="756"/>
      <c r="K1518" s="425"/>
      <c r="L1518" s="425"/>
      <c r="M1518" s="425"/>
      <c r="N1518" s="426"/>
      <c r="O1518" s="425"/>
      <c r="P1518" s="425">
        <f>ROUND(O1518*0.2409,2)</f>
        <v>0</v>
      </c>
      <c r="Q1518" s="427">
        <f>O1518+P1518</f>
        <v>0</v>
      </c>
    </row>
    <row r="1519" spans="1:17" s="428" customFormat="1" ht="22.15" customHeight="1" x14ac:dyDescent="0.25">
      <c r="A1519" s="430" t="s">
        <v>8</v>
      </c>
      <c r="B1519" s="751">
        <f>SUM(B1520:B1522)</f>
        <v>120</v>
      </c>
      <c r="C1519" s="746">
        <f>SUM(C1520:C1522)</f>
        <v>0.75</v>
      </c>
      <c r="D1519" s="421"/>
      <c r="E1519" s="421">
        <f>SUM(E1520:E1522)</f>
        <v>486.23999999999995</v>
      </c>
      <c r="F1519" s="432"/>
      <c r="G1519" s="421">
        <f>SUM(G1520:G1522)</f>
        <v>145.85999999999999</v>
      </c>
      <c r="H1519" s="421">
        <f>SUM(H1520:H1522)</f>
        <v>35.130000000000003</v>
      </c>
      <c r="I1519" s="429">
        <f>SUM(I1520:I1522)</f>
        <v>180.99</v>
      </c>
      <c r="J1519" s="757">
        <f>SUM(J1520:J1522)</f>
        <v>357</v>
      </c>
      <c r="K1519" s="421">
        <f>SUM(K1520:K1522)</f>
        <v>2.25</v>
      </c>
      <c r="L1519" s="421"/>
      <c r="M1519" s="421">
        <f>SUM(M1520:M1522)</f>
        <v>1446.5639999999999</v>
      </c>
      <c r="N1519" s="432"/>
      <c r="O1519" s="421">
        <f>SUM(O1520:O1522)</f>
        <v>1446.57</v>
      </c>
      <c r="P1519" s="421">
        <f>SUM(P1520:P1522)</f>
        <v>348.48</v>
      </c>
      <c r="Q1519" s="429">
        <f>SUM(Q1520:Q1522)</f>
        <v>1795.0500000000002</v>
      </c>
    </row>
    <row r="1520" spans="1:17" s="428" customFormat="1" ht="22.15" customHeight="1" x14ac:dyDescent="0.25">
      <c r="A1520" s="424" t="s">
        <v>1264</v>
      </c>
      <c r="B1520" s="750">
        <v>40</v>
      </c>
      <c r="C1520" s="289">
        <v>0.25</v>
      </c>
      <c r="D1520" s="425">
        <v>4.0519999999999996</v>
      </c>
      <c r="E1520" s="425">
        <f>B1520*D1520</f>
        <v>162.07999999999998</v>
      </c>
      <c r="F1520" s="426">
        <v>0.3</v>
      </c>
      <c r="G1520" s="425">
        <f t="shared" ref="G1520:G1522" si="701">ROUND(E1520*F1520,2)</f>
        <v>48.62</v>
      </c>
      <c r="H1520" s="425">
        <f>ROUND(G1520*0.2409,2)</f>
        <v>11.71</v>
      </c>
      <c r="I1520" s="427">
        <f>G1520+H1520</f>
        <v>60.33</v>
      </c>
      <c r="J1520" s="756">
        <v>119</v>
      </c>
      <c r="K1520" s="425">
        <v>0.75</v>
      </c>
      <c r="L1520" s="425">
        <v>4.0519999999999996</v>
      </c>
      <c r="M1520" s="425">
        <f>J1520*L1520</f>
        <v>482.18799999999993</v>
      </c>
      <c r="N1520" s="426">
        <v>1</v>
      </c>
      <c r="O1520" s="425">
        <f t="shared" ref="O1520:O1522" si="702">ROUND(M1520*N1520,2)</f>
        <v>482.19</v>
      </c>
      <c r="P1520" s="425">
        <f>ROUND(O1520*0.2409,2)</f>
        <v>116.16</v>
      </c>
      <c r="Q1520" s="427">
        <f>O1520+P1520</f>
        <v>598.35</v>
      </c>
    </row>
    <row r="1521" spans="1:17" s="428" customFormat="1" ht="22.15" customHeight="1" x14ac:dyDescent="0.25">
      <c r="A1521" s="424" t="s">
        <v>1264</v>
      </c>
      <c r="B1521" s="750">
        <v>40</v>
      </c>
      <c r="C1521" s="289">
        <v>0.25</v>
      </c>
      <c r="D1521" s="425">
        <v>4.0519999999999996</v>
      </c>
      <c r="E1521" s="425">
        <f t="shared" ref="E1521:E1522" si="703">B1521*D1521</f>
        <v>162.07999999999998</v>
      </c>
      <c r="F1521" s="426">
        <v>0.3</v>
      </c>
      <c r="G1521" s="425">
        <f t="shared" si="701"/>
        <v>48.62</v>
      </c>
      <c r="H1521" s="425">
        <f>ROUND(G1521*0.2409,2)</f>
        <v>11.71</v>
      </c>
      <c r="I1521" s="427">
        <f>G1521+H1521</f>
        <v>60.33</v>
      </c>
      <c r="J1521" s="756">
        <v>119</v>
      </c>
      <c r="K1521" s="425">
        <v>0.75</v>
      </c>
      <c r="L1521" s="425">
        <v>4.0519999999999996</v>
      </c>
      <c r="M1521" s="425">
        <f t="shared" ref="M1521:M1522" si="704">J1521*L1521</f>
        <v>482.18799999999993</v>
      </c>
      <c r="N1521" s="426">
        <v>1</v>
      </c>
      <c r="O1521" s="425">
        <f t="shared" si="702"/>
        <v>482.19</v>
      </c>
      <c r="P1521" s="425">
        <f>ROUND(O1521*0.2409,2)</f>
        <v>116.16</v>
      </c>
      <c r="Q1521" s="427">
        <f>O1521+P1521</f>
        <v>598.35</v>
      </c>
    </row>
    <row r="1522" spans="1:17" s="428" customFormat="1" ht="22.15" customHeight="1" x14ac:dyDescent="0.25">
      <c r="A1522" s="424" t="s">
        <v>1264</v>
      </c>
      <c r="B1522" s="750">
        <v>40</v>
      </c>
      <c r="C1522" s="289">
        <v>0.25</v>
      </c>
      <c r="D1522" s="425">
        <v>4.0519999999999996</v>
      </c>
      <c r="E1522" s="425">
        <f t="shared" si="703"/>
        <v>162.07999999999998</v>
      </c>
      <c r="F1522" s="426">
        <v>0.3</v>
      </c>
      <c r="G1522" s="425">
        <f t="shared" si="701"/>
        <v>48.62</v>
      </c>
      <c r="H1522" s="425">
        <f>ROUND(G1522*0.2409,2)</f>
        <v>11.71</v>
      </c>
      <c r="I1522" s="427">
        <f>G1522+H1522</f>
        <v>60.33</v>
      </c>
      <c r="J1522" s="756">
        <v>119</v>
      </c>
      <c r="K1522" s="425">
        <v>0.75</v>
      </c>
      <c r="L1522" s="425">
        <v>4.0519999999999996</v>
      </c>
      <c r="M1522" s="425">
        <f t="shared" si="704"/>
        <v>482.18799999999993</v>
      </c>
      <c r="N1522" s="426">
        <v>1</v>
      </c>
      <c r="O1522" s="425">
        <f t="shared" si="702"/>
        <v>482.19</v>
      </c>
      <c r="P1522" s="425">
        <f>ROUND(O1522*0.2409,2)</f>
        <v>116.16</v>
      </c>
      <c r="Q1522" s="427">
        <f>O1522+P1522</f>
        <v>598.35</v>
      </c>
    </row>
    <row r="1523" spans="1:17" s="428" customFormat="1" ht="22.15" customHeight="1" x14ac:dyDescent="0.25">
      <c r="A1523" s="416" t="s">
        <v>1341</v>
      </c>
      <c r="B1523" s="748">
        <f>B1524+B1539+B1544+B1547</f>
        <v>484</v>
      </c>
      <c r="C1523" s="744">
        <f>C1524+C1539+C1544+C1547</f>
        <v>3.0731446540880505</v>
      </c>
      <c r="D1523" s="417"/>
      <c r="E1523" s="417">
        <f>E1524+E1539+E1544+E1547</f>
        <v>3303.784493081761</v>
      </c>
      <c r="F1523" s="431"/>
      <c r="G1523" s="417">
        <f>G1524+G1539+G1544+G1547</f>
        <v>991.14</v>
      </c>
      <c r="H1523" s="417">
        <f>H1524+H1539+H1544+H1547</f>
        <v>238.75000000000003</v>
      </c>
      <c r="I1523" s="418">
        <f>I1524+I1539+I1544+I1547</f>
        <v>1229.8900000000001</v>
      </c>
      <c r="J1523" s="754">
        <f>J1524+J1539+J1544+J1547</f>
        <v>1495</v>
      </c>
      <c r="K1523" s="417">
        <f>K1524+K1539+K1544+K1547</f>
        <v>9.4168553459119497</v>
      </c>
      <c r="L1523" s="417"/>
      <c r="M1523" s="417">
        <f>M1524+M1539+M1544+M1547</f>
        <v>10396.61560691824</v>
      </c>
      <c r="N1523" s="431"/>
      <c r="O1523" s="417">
        <f>O1524+O1539+O1544+O1547</f>
        <v>10396.630000000001</v>
      </c>
      <c r="P1523" s="417">
        <f>P1524+P1539+P1544+P1547</f>
        <v>2504.5500000000002</v>
      </c>
      <c r="Q1523" s="418">
        <f>Q1524+Q1539+Q1544+Q1547</f>
        <v>12901.18</v>
      </c>
    </row>
    <row r="1524" spans="1:17" s="428" customFormat="1" ht="22.15" customHeight="1" x14ac:dyDescent="0.25">
      <c r="A1524" s="430" t="s">
        <v>11</v>
      </c>
      <c r="B1524" s="751">
        <f>SUM(B1525:B1538)</f>
        <v>252</v>
      </c>
      <c r="C1524" s="746">
        <f>SUM(C1525:C1538)</f>
        <v>1.6015723270440252</v>
      </c>
      <c r="D1524" s="421"/>
      <c r="E1524" s="421">
        <f>SUM(E1525:E1538)</f>
        <v>2072.5844704402516</v>
      </c>
      <c r="F1524" s="432"/>
      <c r="G1524" s="421">
        <f>SUM(G1525:G1538)</f>
        <v>621.79000000000008</v>
      </c>
      <c r="H1524" s="421">
        <f>SUM(H1525:H1538)</f>
        <v>149.78</v>
      </c>
      <c r="I1524" s="429">
        <f>SUM(I1525:I1538)</f>
        <v>771.57000000000016</v>
      </c>
      <c r="J1524" s="757">
        <f>SUM(J1525:J1538)</f>
        <v>848</v>
      </c>
      <c r="K1524" s="421">
        <f>SUM(K1525:K1538)</f>
        <v>5.3384276729559748</v>
      </c>
      <c r="L1524" s="421"/>
      <c r="M1524" s="421">
        <f>SUM(M1525:M1538)</f>
        <v>6972.9376295597494</v>
      </c>
      <c r="N1524" s="432"/>
      <c r="O1524" s="421">
        <f>SUM(O1525:O1538)</f>
        <v>6972.95</v>
      </c>
      <c r="P1524" s="421">
        <f>SUM(P1525:P1538)</f>
        <v>1679.78</v>
      </c>
      <c r="Q1524" s="429">
        <f>SUM(Q1525:Q1538)</f>
        <v>8652.7300000000014</v>
      </c>
    </row>
    <row r="1525" spans="1:17" s="428" customFormat="1" ht="22.15" customHeight="1" x14ac:dyDescent="0.25">
      <c r="A1525" s="424" t="s">
        <v>1342</v>
      </c>
      <c r="B1525" s="750"/>
      <c r="C1525" s="289"/>
      <c r="D1525" s="425"/>
      <c r="E1525" s="425"/>
      <c r="F1525" s="426"/>
      <c r="G1525" s="425"/>
      <c r="H1525" s="425"/>
      <c r="I1525" s="427"/>
      <c r="J1525" s="756">
        <v>85</v>
      </c>
      <c r="K1525" s="425">
        <v>0.53</v>
      </c>
      <c r="L1525" s="425">
        <v>7.6425000000000001</v>
      </c>
      <c r="M1525" s="425">
        <f>J1525*L1525</f>
        <v>649.61249999999995</v>
      </c>
      <c r="N1525" s="426">
        <v>1</v>
      </c>
      <c r="O1525" s="425">
        <f t="shared" ref="O1525:O1538" si="705">ROUND(M1525*N1525,2)</f>
        <v>649.61</v>
      </c>
      <c r="P1525" s="425">
        <f t="shared" ref="P1525:P1538" si="706">ROUND(O1525*0.2409,2)</f>
        <v>156.49</v>
      </c>
      <c r="Q1525" s="427">
        <f t="shared" ref="Q1525:Q1538" si="707">O1525+P1525</f>
        <v>806.1</v>
      </c>
    </row>
    <row r="1526" spans="1:17" s="428" customFormat="1" ht="22.15" customHeight="1" x14ac:dyDescent="0.25">
      <c r="A1526" s="424" t="s">
        <v>1342</v>
      </c>
      <c r="B1526" s="750">
        <v>36</v>
      </c>
      <c r="C1526" s="289">
        <v>0.23</v>
      </c>
      <c r="D1526" s="425">
        <v>7.6425000000000001</v>
      </c>
      <c r="E1526" s="425">
        <f t="shared" ref="E1526:E1537" si="708">B1526*D1526</f>
        <v>275.13</v>
      </c>
      <c r="F1526" s="426">
        <v>0.3</v>
      </c>
      <c r="G1526" s="425">
        <f t="shared" ref="G1526:G1549" si="709">ROUND(E1526*F1526,2)</f>
        <v>82.54</v>
      </c>
      <c r="H1526" s="425">
        <f t="shared" ref="H1526:H1538" si="710">ROUND(G1526*0.2409,2)</f>
        <v>19.88</v>
      </c>
      <c r="I1526" s="427">
        <f t="shared" ref="I1526:I1538" si="711">G1526+H1526</f>
        <v>102.42</v>
      </c>
      <c r="J1526" s="756">
        <v>56</v>
      </c>
      <c r="K1526" s="425">
        <v>0.35</v>
      </c>
      <c r="L1526" s="425">
        <v>7.6425000000000001</v>
      </c>
      <c r="M1526" s="425">
        <f t="shared" ref="M1526:M1537" si="712">J1526*L1526</f>
        <v>427.98</v>
      </c>
      <c r="N1526" s="426">
        <v>1</v>
      </c>
      <c r="O1526" s="425">
        <f t="shared" si="705"/>
        <v>427.98</v>
      </c>
      <c r="P1526" s="425">
        <f t="shared" si="706"/>
        <v>103.1</v>
      </c>
      <c r="Q1526" s="427">
        <f t="shared" si="707"/>
        <v>531.08000000000004</v>
      </c>
    </row>
    <row r="1527" spans="1:17" s="428" customFormat="1" ht="22.15" customHeight="1" x14ac:dyDescent="0.25">
      <c r="A1527" s="424" t="s">
        <v>1342</v>
      </c>
      <c r="B1527" s="750">
        <v>28</v>
      </c>
      <c r="C1527" s="289">
        <v>0.18</v>
      </c>
      <c r="D1527" s="425">
        <v>7.6425000000000001</v>
      </c>
      <c r="E1527" s="425">
        <f t="shared" si="708"/>
        <v>213.99</v>
      </c>
      <c r="F1527" s="426">
        <v>0.3</v>
      </c>
      <c r="G1527" s="425">
        <f t="shared" si="709"/>
        <v>64.2</v>
      </c>
      <c r="H1527" s="425">
        <f t="shared" si="710"/>
        <v>15.47</v>
      </c>
      <c r="I1527" s="427">
        <f t="shared" si="711"/>
        <v>79.67</v>
      </c>
      <c r="J1527" s="756">
        <v>60</v>
      </c>
      <c r="K1527" s="425">
        <v>0.38</v>
      </c>
      <c r="L1527" s="425">
        <v>7.6425000000000001</v>
      </c>
      <c r="M1527" s="425">
        <f t="shared" si="712"/>
        <v>458.55</v>
      </c>
      <c r="N1527" s="426">
        <v>1</v>
      </c>
      <c r="O1527" s="425">
        <f t="shared" si="705"/>
        <v>458.55</v>
      </c>
      <c r="P1527" s="425">
        <f t="shared" si="706"/>
        <v>110.46</v>
      </c>
      <c r="Q1527" s="427">
        <f t="shared" si="707"/>
        <v>569.01</v>
      </c>
    </row>
    <row r="1528" spans="1:17" s="428" customFormat="1" ht="22.15" customHeight="1" x14ac:dyDescent="0.25">
      <c r="A1528" s="424" t="s">
        <v>1342</v>
      </c>
      <c r="B1528" s="750"/>
      <c r="C1528" s="289"/>
      <c r="D1528" s="425"/>
      <c r="E1528" s="425"/>
      <c r="F1528" s="426"/>
      <c r="G1528" s="425"/>
      <c r="H1528" s="425"/>
      <c r="I1528" s="427"/>
      <c r="J1528" s="756">
        <v>24</v>
      </c>
      <c r="K1528" s="425">
        <v>0.15</v>
      </c>
      <c r="L1528" s="425">
        <v>7.6425000000000001</v>
      </c>
      <c r="M1528" s="425">
        <f t="shared" si="712"/>
        <v>183.42000000000002</v>
      </c>
      <c r="N1528" s="426">
        <v>1</v>
      </c>
      <c r="O1528" s="425">
        <f t="shared" si="705"/>
        <v>183.42</v>
      </c>
      <c r="P1528" s="425">
        <f t="shared" si="706"/>
        <v>44.19</v>
      </c>
      <c r="Q1528" s="427">
        <f t="shared" si="707"/>
        <v>227.60999999999999</v>
      </c>
    </row>
    <row r="1529" spans="1:17" s="428" customFormat="1" ht="22.15" customHeight="1" x14ac:dyDescent="0.25">
      <c r="A1529" s="424" t="s">
        <v>1342</v>
      </c>
      <c r="B1529" s="750">
        <v>32</v>
      </c>
      <c r="C1529" s="289">
        <v>0.2</v>
      </c>
      <c r="D1529" s="425">
        <v>7.6425000000000001</v>
      </c>
      <c r="E1529" s="425">
        <f t="shared" si="708"/>
        <v>244.56</v>
      </c>
      <c r="F1529" s="426">
        <v>0.3</v>
      </c>
      <c r="G1529" s="425">
        <f t="shared" si="709"/>
        <v>73.37</v>
      </c>
      <c r="H1529" s="425">
        <f t="shared" si="710"/>
        <v>17.670000000000002</v>
      </c>
      <c r="I1529" s="427">
        <f t="shared" si="711"/>
        <v>91.04</v>
      </c>
      <c r="J1529" s="756">
        <v>92</v>
      </c>
      <c r="K1529" s="425">
        <v>0.57999999999999996</v>
      </c>
      <c r="L1529" s="425">
        <v>7.6425000000000001</v>
      </c>
      <c r="M1529" s="425">
        <f t="shared" si="712"/>
        <v>703.11</v>
      </c>
      <c r="N1529" s="426">
        <v>1</v>
      </c>
      <c r="O1529" s="425">
        <f t="shared" si="705"/>
        <v>703.11</v>
      </c>
      <c r="P1529" s="425">
        <f t="shared" si="706"/>
        <v>169.38</v>
      </c>
      <c r="Q1529" s="427">
        <f t="shared" si="707"/>
        <v>872.49</v>
      </c>
    </row>
    <row r="1530" spans="1:17" s="428" customFormat="1" ht="22.15" customHeight="1" x14ac:dyDescent="0.25">
      <c r="A1530" s="424" t="s">
        <v>1343</v>
      </c>
      <c r="B1530" s="750">
        <v>12</v>
      </c>
      <c r="C1530" s="289">
        <v>0.08</v>
      </c>
      <c r="D1530" s="425">
        <v>8.4756999999999998</v>
      </c>
      <c r="E1530" s="425">
        <f t="shared" si="708"/>
        <v>101.7084</v>
      </c>
      <c r="F1530" s="426">
        <v>0.3</v>
      </c>
      <c r="G1530" s="425">
        <f t="shared" si="709"/>
        <v>30.51</v>
      </c>
      <c r="H1530" s="425">
        <f t="shared" si="710"/>
        <v>7.35</v>
      </c>
      <c r="I1530" s="427">
        <f t="shared" si="711"/>
        <v>37.86</v>
      </c>
      <c r="J1530" s="756">
        <v>12</v>
      </c>
      <c r="K1530" s="425">
        <v>0.08</v>
      </c>
      <c r="L1530" s="425">
        <v>8.4756999999999998</v>
      </c>
      <c r="M1530" s="425">
        <f t="shared" si="712"/>
        <v>101.7084</v>
      </c>
      <c r="N1530" s="426">
        <v>1</v>
      </c>
      <c r="O1530" s="425">
        <f t="shared" si="705"/>
        <v>101.71</v>
      </c>
      <c r="P1530" s="425">
        <f t="shared" si="706"/>
        <v>24.5</v>
      </c>
      <c r="Q1530" s="427">
        <f t="shared" si="707"/>
        <v>126.21</v>
      </c>
    </row>
    <row r="1531" spans="1:17" s="428" customFormat="1" ht="22.15" customHeight="1" x14ac:dyDescent="0.25">
      <c r="A1531" s="424" t="s">
        <v>1343</v>
      </c>
      <c r="B1531" s="750">
        <v>32</v>
      </c>
      <c r="C1531" s="289">
        <v>0.2</v>
      </c>
      <c r="D1531" s="425">
        <v>8.4756999999999998</v>
      </c>
      <c r="E1531" s="425">
        <f t="shared" si="708"/>
        <v>271.22239999999999</v>
      </c>
      <c r="F1531" s="426">
        <v>0.3</v>
      </c>
      <c r="G1531" s="425">
        <f t="shared" si="709"/>
        <v>81.37</v>
      </c>
      <c r="H1531" s="425">
        <f t="shared" si="710"/>
        <v>19.600000000000001</v>
      </c>
      <c r="I1531" s="427">
        <f t="shared" si="711"/>
        <v>100.97</v>
      </c>
      <c r="J1531" s="756">
        <v>80</v>
      </c>
      <c r="K1531" s="425">
        <v>0.5</v>
      </c>
      <c r="L1531" s="425">
        <v>8.4756999999999998</v>
      </c>
      <c r="M1531" s="425">
        <f t="shared" si="712"/>
        <v>678.05600000000004</v>
      </c>
      <c r="N1531" s="426">
        <v>1</v>
      </c>
      <c r="O1531" s="425">
        <f t="shared" si="705"/>
        <v>678.06</v>
      </c>
      <c r="P1531" s="425">
        <f t="shared" si="706"/>
        <v>163.34</v>
      </c>
      <c r="Q1531" s="427">
        <f t="shared" si="707"/>
        <v>841.4</v>
      </c>
    </row>
    <row r="1532" spans="1:17" s="428" customFormat="1" ht="22.15" customHeight="1" x14ac:dyDescent="0.25">
      <c r="A1532" s="424" t="s">
        <v>1343</v>
      </c>
      <c r="B1532" s="750"/>
      <c r="C1532" s="289"/>
      <c r="D1532" s="425"/>
      <c r="E1532" s="425"/>
      <c r="F1532" s="426"/>
      <c r="G1532" s="425"/>
      <c r="H1532" s="425"/>
      <c r="I1532" s="427"/>
      <c r="J1532" s="756">
        <v>48</v>
      </c>
      <c r="K1532" s="425">
        <v>0.3</v>
      </c>
      <c r="L1532" s="425">
        <v>8.4756999999999998</v>
      </c>
      <c r="M1532" s="425">
        <f t="shared" si="712"/>
        <v>406.83359999999999</v>
      </c>
      <c r="N1532" s="426">
        <v>1</v>
      </c>
      <c r="O1532" s="425">
        <f t="shared" si="705"/>
        <v>406.83</v>
      </c>
      <c r="P1532" s="425">
        <f t="shared" si="706"/>
        <v>98.01</v>
      </c>
      <c r="Q1532" s="427">
        <f t="shared" si="707"/>
        <v>504.84</v>
      </c>
    </row>
    <row r="1533" spans="1:17" s="428" customFormat="1" ht="22.15" customHeight="1" x14ac:dyDescent="0.25">
      <c r="A1533" s="424" t="s">
        <v>1343</v>
      </c>
      <c r="B1533" s="750"/>
      <c r="C1533" s="289"/>
      <c r="D1533" s="425"/>
      <c r="E1533" s="425"/>
      <c r="F1533" s="426"/>
      <c r="G1533" s="425"/>
      <c r="H1533" s="425"/>
      <c r="I1533" s="427"/>
      <c r="J1533" s="756">
        <v>36</v>
      </c>
      <c r="K1533" s="425">
        <v>0.23</v>
      </c>
      <c r="L1533" s="425">
        <v>8.4756999999999998</v>
      </c>
      <c r="M1533" s="425">
        <f t="shared" si="712"/>
        <v>305.12520000000001</v>
      </c>
      <c r="N1533" s="426">
        <v>1</v>
      </c>
      <c r="O1533" s="425">
        <f t="shared" si="705"/>
        <v>305.13</v>
      </c>
      <c r="P1533" s="425">
        <f t="shared" si="706"/>
        <v>73.510000000000005</v>
      </c>
      <c r="Q1533" s="427">
        <f t="shared" si="707"/>
        <v>378.64</v>
      </c>
    </row>
    <row r="1534" spans="1:17" s="428" customFormat="1" ht="22.15" customHeight="1" x14ac:dyDescent="0.25">
      <c r="A1534" s="424" t="s">
        <v>1343</v>
      </c>
      <c r="B1534" s="750"/>
      <c r="C1534" s="289"/>
      <c r="D1534" s="425"/>
      <c r="E1534" s="425"/>
      <c r="F1534" s="426"/>
      <c r="G1534" s="425"/>
      <c r="H1534" s="425"/>
      <c r="I1534" s="427"/>
      <c r="J1534" s="756">
        <v>36</v>
      </c>
      <c r="K1534" s="425">
        <v>0.23</v>
      </c>
      <c r="L1534" s="425">
        <v>8.4756999999999998</v>
      </c>
      <c r="M1534" s="425">
        <f t="shared" si="712"/>
        <v>305.12520000000001</v>
      </c>
      <c r="N1534" s="426">
        <v>1</v>
      </c>
      <c r="O1534" s="425">
        <f t="shared" si="705"/>
        <v>305.13</v>
      </c>
      <c r="P1534" s="425">
        <f t="shared" si="706"/>
        <v>73.510000000000005</v>
      </c>
      <c r="Q1534" s="427">
        <f t="shared" si="707"/>
        <v>378.64</v>
      </c>
    </row>
    <row r="1535" spans="1:17" s="428" customFormat="1" ht="22.15" customHeight="1" x14ac:dyDescent="0.25">
      <c r="A1535" s="424" t="s">
        <v>1343</v>
      </c>
      <c r="B1535" s="750">
        <v>12</v>
      </c>
      <c r="C1535" s="289">
        <v>0.08</v>
      </c>
      <c r="D1535" s="425">
        <v>8.4756999999999998</v>
      </c>
      <c r="E1535" s="425">
        <f t="shared" si="708"/>
        <v>101.7084</v>
      </c>
      <c r="F1535" s="426">
        <v>0.3</v>
      </c>
      <c r="G1535" s="425">
        <f t="shared" si="709"/>
        <v>30.51</v>
      </c>
      <c r="H1535" s="425">
        <f t="shared" si="710"/>
        <v>7.35</v>
      </c>
      <c r="I1535" s="427">
        <f t="shared" si="711"/>
        <v>37.86</v>
      </c>
      <c r="J1535" s="756">
        <v>24</v>
      </c>
      <c r="K1535" s="425">
        <v>0.15</v>
      </c>
      <c r="L1535" s="425">
        <v>8.4756999999999998</v>
      </c>
      <c r="M1535" s="425">
        <f t="shared" si="712"/>
        <v>203.41679999999999</v>
      </c>
      <c r="N1535" s="426">
        <v>1</v>
      </c>
      <c r="O1535" s="425">
        <f t="shared" si="705"/>
        <v>203.42</v>
      </c>
      <c r="P1535" s="425">
        <f t="shared" si="706"/>
        <v>49</v>
      </c>
      <c r="Q1535" s="427">
        <f t="shared" si="707"/>
        <v>252.42</v>
      </c>
    </row>
    <row r="1536" spans="1:17" s="428" customFormat="1" ht="22.15" customHeight="1" x14ac:dyDescent="0.25">
      <c r="A1536" s="424" t="s">
        <v>1343</v>
      </c>
      <c r="B1536" s="750">
        <v>32</v>
      </c>
      <c r="C1536" s="289">
        <v>0.2</v>
      </c>
      <c r="D1536" s="425">
        <v>8.4756999999999998</v>
      </c>
      <c r="E1536" s="425">
        <f t="shared" si="708"/>
        <v>271.22239999999999</v>
      </c>
      <c r="F1536" s="426">
        <v>0.3</v>
      </c>
      <c r="G1536" s="425">
        <f t="shared" si="709"/>
        <v>81.37</v>
      </c>
      <c r="H1536" s="425">
        <f t="shared" si="710"/>
        <v>19.600000000000001</v>
      </c>
      <c r="I1536" s="427">
        <f t="shared" si="711"/>
        <v>100.97</v>
      </c>
      <c r="J1536" s="756">
        <v>92</v>
      </c>
      <c r="K1536" s="425">
        <v>0.57999999999999996</v>
      </c>
      <c r="L1536" s="425">
        <v>8.4756999999999998</v>
      </c>
      <c r="M1536" s="425">
        <f t="shared" si="712"/>
        <v>779.76440000000002</v>
      </c>
      <c r="N1536" s="426">
        <v>1</v>
      </c>
      <c r="O1536" s="425">
        <f t="shared" si="705"/>
        <v>779.76</v>
      </c>
      <c r="P1536" s="425">
        <f t="shared" si="706"/>
        <v>187.84</v>
      </c>
      <c r="Q1536" s="427">
        <f t="shared" si="707"/>
        <v>967.6</v>
      </c>
    </row>
    <row r="1537" spans="1:17" s="428" customFormat="1" ht="22.15" customHeight="1" x14ac:dyDescent="0.25">
      <c r="A1537" s="424" t="s">
        <v>1343</v>
      </c>
      <c r="B1537" s="750">
        <v>28</v>
      </c>
      <c r="C1537" s="289">
        <v>0.18</v>
      </c>
      <c r="D1537" s="425">
        <v>8.4756999999999998</v>
      </c>
      <c r="E1537" s="425">
        <f t="shared" si="708"/>
        <v>237.31959999999998</v>
      </c>
      <c r="F1537" s="426">
        <v>0.3</v>
      </c>
      <c r="G1537" s="425">
        <f t="shared" si="709"/>
        <v>71.2</v>
      </c>
      <c r="H1537" s="425">
        <f t="shared" si="710"/>
        <v>17.149999999999999</v>
      </c>
      <c r="I1537" s="427">
        <f t="shared" si="711"/>
        <v>88.35</v>
      </c>
      <c r="J1537" s="756">
        <v>84</v>
      </c>
      <c r="K1537" s="425">
        <v>0.53</v>
      </c>
      <c r="L1537" s="425">
        <v>8.4756999999999998</v>
      </c>
      <c r="M1537" s="425">
        <f t="shared" si="712"/>
        <v>711.9588</v>
      </c>
      <c r="N1537" s="426">
        <v>1</v>
      </c>
      <c r="O1537" s="425">
        <f t="shared" si="705"/>
        <v>711.96</v>
      </c>
      <c r="P1537" s="425">
        <f t="shared" si="706"/>
        <v>171.51</v>
      </c>
      <c r="Q1537" s="427">
        <f t="shared" si="707"/>
        <v>883.47</v>
      </c>
    </row>
    <row r="1538" spans="1:17" s="428" customFormat="1" ht="22.15" customHeight="1" x14ac:dyDescent="0.25">
      <c r="A1538" s="424" t="s">
        <v>1343</v>
      </c>
      <c r="B1538" s="750">
        <v>40</v>
      </c>
      <c r="C1538" s="289">
        <f t="shared" ref="C1538" si="713">B1538/159</f>
        <v>0.25157232704402516</v>
      </c>
      <c r="D1538" s="425">
        <v>1414</v>
      </c>
      <c r="E1538" s="425">
        <f>B1538*D1538/159</f>
        <v>355.72327044025155</v>
      </c>
      <c r="F1538" s="426">
        <v>0.3</v>
      </c>
      <c r="G1538" s="425">
        <f t="shared" si="709"/>
        <v>106.72</v>
      </c>
      <c r="H1538" s="425">
        <f t="shared" si="710"/>
        <v>25.71</v>
      </c>
      <c r="I1538" s="427">
        <f t="shared" si="711"/>
        <v>132.43</v>
      </c>
      <c r="J1538" s="756">
        <v>119</v>
      </c>
      <c r="K1538" s="425">
        <f>J1538/159</f>
        <v>0.74842767295597479</v>
      </c>
      <c r="L1538" s="425">
        <v>1414</v>
      </c>
      <c r="M1538" s="425">
        <f>J1538*L1538/159</f>
        <v>1058.2767295597484</v>
      </c>
      <c r="N1538" s="426">
        <v>1</v>
      </c>
      <c r="O1538" s="425">
        <f t="shared" si="705"/>
        <v>1058.28</v>
      </c>
      <c r="P1538" s="425">
        <f t="shared" si="706"/>
        <v>254.94</v>
      </c>
      <c r="Q1538" s="427">
        <f t="shared" si="707"/>
        <v>1313.22</v>
      </c>
    </row>
    <row r="1539" spans="1:17" s="428" customFormat="1" ht="22.15" customHeight="1" x14ac:dyDescent="0.25">
      <c r="A1539" s="430" t="s">
        <v>9</v>
      </c>
      <c r="B1539" s="751">
        <f>SUM(B1540:B1543)</f>
        <v>96</v>
      </c>
      <c r="C1539" s="746">
        <f>SUM(C1540:C1543)</f>
        <v>0.61</v>
      </c>
      <c r="D1539" s="421"/>
      <c r="E1539" s="421">
        <f>SUM(E1540:E1543)</f>
        <v>652.33079999999995</v>
      </c>
      <c r="F1539" s="432"/>
      <c r="G1539" s="421">
        <f>SUM(G1540:G1543)</f>
        <v>195.69</v>
      </c>
      <c r="H1539" s="421">
        <f>SUM(H1540:H1543)</f>
        <v>47.14</v>
      </c>
      <c r="I1539" s="429">
        <f>SUM(I1540:I1543)</f>
        <v>242.82999999999998</v>
      </c>
      <c r="J1539" s="757">
        <f>SUM(J1540:J1543)</f>
        <v>264</v>
      </c>
      <c r="K1539" s="421">
        <f>SUM(K1540:K1543)</f>
        <v>1.6700000000000002</v>
      </c>
      <c r="L1539" s="421"/>
      <c r="M1539" s="421">
        <f>SUM(M1540:M1543)</f>
        <v>1792.5612000000001</v>
      </c>
      <c r="N1539" s="432"/>
      <c r="O1539" s="421">
        <f>SUM(O1540:O1543)</f>
        <v>1792.5600000000002</v>
      </c>
      <c r="P1539" s="421">
        <f>SUM(P1540:P1543)</f>
        <v>431.83</v>
      </c>
      <c r="Q1539" s="429">
        <f>SUM(Q1540:Q1543)</f>
        <v>2224.39</v>
      </c>
    </row>
    <row r="1540" spans="1:17" s="428" customFormat="1" ht="22.15" customHeight="1" x14ac:dyDescent="0.25">
      <c r="A1540" s="424" t="s">
        <v>1217</v>
      </c>
      <c r="B1540" s="750">
        <v>24</v>
      </c>
      <c r="C1540" s="289">
        <v>0.15</v>
      </c>
      <c r="D1540" s="425">
        <v>6.7614000000000001</v>
      </c>
      <c r="E1540" s="425">
        <f>B1540*D1540</f>
        <v>162.27359999999999</v>
      </c>
      <c r="F1540" s="426">
        <v>0.3</v>
      </c>
      <c r="G1540" s="425">
        <f t="shared" si="709"/>
        <v>48.68</v>
      </c>
      <c r="H1540" s="425">
        <f>ROUND(G1540*0.2409,2)</f>
        <v>11.73</v>
      </c>
      <c r="I1540" s="427">
        <f>G1540+H1540</f>
        <v>60.41</v>
      </c>
      <c r="J1540" s="756">
        <v>60</v>
      </c>
      <c r="K1540" s="425">
        <v>0.38</v>
      </c>
      <c r="L1540" s="425">
        <v>6.7614000000000001</v>
      </c>
      <c r="M1540" s="425">
        <f>J1540*L1540</f>
        <v>405.68400000000003</v>
      </c>
      <c r="N1540" s="426">
        <v>1</v>
      </c>
      <c r="O1540" s="425">
        <f t="shared" ref="O1540:O1543" si="714">ROUND(M1540*N1540,2)</f>
        <v>405.68</v>
      </c>
      <c r="P1540" s="425">
        <f>ROUND(O1540*0.2409,2)</f>
        <v>97.73</v>
      </c>
      <c r="Q1540" s="427">
        <f>O1540+P1540</f>
        <v>503.41</v>
      </c>
    </row>
    <row r="1541" spans="1:17" s="428" customFormat="1" ht="22.15" customHeight="1" x14ac:dyDescent="0.25">
      <c r="A1541" s="424" t="s">
        <v>1217</v>
      </c>
      <c r="B1541" s="750"/>
      <c r="C1541" s="289"/>
      <c r="D1541" s="425"/>
      <c r="E1541" s="425"/>
      <c r="F1541" s="426"/>
      <c r="G1541" s="425"/>
      <c r="H1541" s="425"/>
      <c r="I1541" s="427"/>
      <c r="J1541" s="756">
        <v>36</v>
      </c>
      <c r="K1541" s="425">
        <v>0.23</v>
      </c>
      <c r="L1541" s="425">
        <v>6.7614000000000001</v>
      </c>
      <c r="M1541" s="425">
        <f t="shared" ref="M1541:M1543" si="715">J1541*L1541</f>
        <v>243.41040000000001</v>
      </c>
      <c r="N1541" s="426">
        <v>1</v>
      </c>
      <c r="O1541" s="425">
        <f t="shared" si="714"/>
        <v>243.41</v>
      </c>
      <c r="P1541" s="425">
        <f>ROUND(O1541*0.2409,2)</f>
        <v>58.64</v>
      </c>
      <c r="Q1541" s="427">
        <f>O1541+P1541</f>
        <v>302.05</v>
      </c>
    </row>
    <row r="1542" spans="1:17" s="428" customFormat="1" ht="22.15" customHeight="1" x14ac:dyDescent="0.25">
      <c r="A1542" s="424" t="s">
        <v>692</v>
      </c>
      <c r="B1542" s="750">
        <v>36</v>
      </c>
      <c r="C1542" s="289">
        <v>0.23</v>
      </c>
      <c r="D1542" s="425">
        <v>6.7614000000000001</v>
      </c>
      <c r="E1542" s="425">
        <f t="shared" ref="E1542:E1543" si="716">B1542*D1542</f>
        <v>243.41040000000001</v>
      </c>
      <c r="F1542" s="426">
        <v>0.3</v>
      </c>
      <c r="G1542" s="425">
        <f t="shared" si="709"/>
        <v>73.02</v>
      </c>
      <c r="H1542" s="425">
        <f>ROUND(G1542*0.2409,2)</f>
        <v>17.59</v>
      </c>
      <c r="I1542" s="427">
        <f>G1542+H1542</f>
        <v>90.61</v>
      </c>
      <c r="J1542" s="756">
        <v>84</v>
      </c>
      <c r="K1542" s="425">
        <v>0.53</v>
      </c>
      <c r="L1542" s="425">
        <v>6.7614000000000001</v>
      </c>
      <c r="M1542" s="425">
        <f t="shared" si="715"/>
        <v>567.95759999999996</v>
      </c>
      <c r="N1542" s="426">
        <v>1</v>
      </c>
      <c r="O1542" s="425">
        <f t="shared" si="714"/>
        <v>567.96</v>
      </c>
      <c r="P1542" s="425">
        <f>ROUND(O1542*0.2409,2)</f>
        <v>136.82</v>
      </c>
      <c r="Q1542" s="427">
        <f>O1542+P1542</f>
        <v>704.78</v>
      </c>
    </row>
    <row r="1543" spans="1:17" s="428" customFormat="1" ht="22.15" customHeight="1" x14ac:dyDescent="0.25">
      <c r="A1543" s="424" t="s">
        <v>692</v>
      </c>
      <c r="B1543" s="750">
        <v>36</v>
      </c>
      <c r="C1543" s="289">
        <v>0.23</v>
      </c>
      <c r="D1543" s="425">
        <v>6.8513000000000002</v>
      </c>
      <c r="E1543" s="425">
        <f t="shared" si="716"/>
        <v>246.64680000000001</v>
      </c>
      <c r="F1543" s="426">
        <v>0.3</v>
      </c>
      <c r="G1543" s="425">
        <f t="shared" si="709"/>
        <v>73.989999999999995</v>
      </c>
      <c r="H1543" s="425">
        <f>ROUND(G1543*0.2409,2)</f>
        <v>17.82</v>
      </c>
      <c r="I1543" s="427">
        <f>G1543+H1543</f>
        <v>91.81</v>
      </c>
      <c r="J1543" s="756">
        <v>84</v>
      </c>
      <c r="K1543" s="425">
        <v>0.53</v>
      </c>
      <c r="L1543" s="425">
        <v>6.8513000000000002</v>
      </c>
      <c r="M1543" s="425">
        <f t="shared" si="715"/>
        <v>575.50919999999996</v>
      </c>
      <c r="N1543" s="426">
        <v>1</v>
      </c>
      <c r="O1543" s="425">
        <f t="shared" si="714"/>
        <v>575.51</v>
      </c>
      <c r="P1543" s="425">
        <f>ROUND(O1543*0.2409,2)</f>
        <v>138.63999999999999</v>
      </c>
      <c r="Q1543" s="427">
        <f>O1543+P1543</f>
        <v>714.15</v>
      </c>
    </row>
    <row r="1544" spans="1:17" s="428" customFormat="1" ht="22.15" customHeight="1" x14ac:dyDescent="0.25">
      <c r="A1544" s="430" t="s">
        <v>10</v>
      </c>
      <c r="B1544" s="751">
        <f>SUM(B1545:B1546)</f>
        <v>48</v>
      </c>
      <c r="C1544" s="746">
        <f>SUM(C1545:C1546)</f>
        <v>0.31</v>
      </c>
      <c r="D1544" s="421"/>
      <c r="E1544" s="421">
        <f>SUM(E1545:E1546)</f>
        <v>210.03360000000001</v>
      </c>
      <c r="F1544" s="432"/>
      <c r="G1544" s="421">
        <f>SUM(G1545:G1546)</f>
        <v>63.01</v>
      </c>
      <c r="H1544" s="421">
        <f>SUM(H1545:H1546)</f>
        <v>15.170000000000002</v>
      </c>
      <c r="I1544" s="429">
        <f>SUM(I1545:I1546)</f>
        <v>78.180000000000007</v>
      </c>
      <c r="J1544" s="757">
        <f>SUM(J1545:J1546)</f>
        <v>132</v>
      </c>
      <c r="K1544" s="421">
        <f>SUM(K1545:K1546)</f>
        <v>0.83</v>
      </c>
      <c r="L1544" s="421"/>
      <c r="M1544" s="421">
        <f>SUM(M1545:M1546)</f>
        <v>577.5924</v>
      </c>
      <c r="N1544" s="432"/>
      <c r="O1544" s="421">
        <f>SUM(O1545:O1546)</f>
        <v>577.6</v>
      </c>
      <c r="P1544" s="421">
        <f>SUM(P1545:P1546)</f>
        <v>139.13999999999999</v>
      </c>
      <c r="Q1544" s="429">
        <f>SUM(Q1545:Q1546)</f>
        <v>716.74</v>
      </c>
    </row>
    <row r="1545" spans="1:17" s="428" customFormat="1" ht="22.15" customHeight="1" x14ac:dyDescent="0.25">
      <c r="A1545" s="424" t="s">
        <v>193</v>
      </c>
      <c r="B1545" s="750">
        <v>36</v>
      </c>
      <c r="C1545" s="289">
        <v>0.23</v>
      </c>
      <c r="D1545" s="425">
        <v>4.3757000000000001</v>
      </c>
      <c r="E1545" s="425">
        <f>B1545*D1545</f>
        <v>157.52520000000001</v>
      </c>
      <c r="F1545" s="426">
        <v>0.3</v>
      </c>
      <c r="G1545" s="425">
        <f t="shared" si="709"/>
        <v>47.26</v>
      </c>
      <c r="H1545" s="425">
        <f>ROUND(G1545*0.2409,2)</f>
        <v>11.38</v>
      </c>
      <c r="I1545" s="427">
        <f>G1545+H1545</f>
        <v>58.64</v>
      </c>
      <c r="J1545" s="756">
        <v>96</v>
      </c>
      <c r="K1545" s="425">
        <v>0.6</v>
      </c>
      <c r="L1545" s="425">
        <v>4.3757000000000001</v>
      </c>
      <c r="M1545" s="425">
        <f>J1545*L1545</f>
        <v>420.06720000000001</v>
      </c>
      <c r="N1545" s="426">
        <v>1</v>
      </c>
      <c r="O1545" s="425">
        <f t="shared" ref="O1545:O1546" si="717">ROUND(M1545*N1545,2)</f>
        <v>420.07</v>
      </c>
      <c r="P1545" s="425">
        <f>ROUND(O1545*0.2409,2)</f>
        <v>101.19</v>
      </c>
      <c r="Q1545" s="427">
        <f>O1545+P1545</f>
        <v>521.26</v>
      </c>
    </row>
    <row r="1546" spans="1:17" s="428" customFormat="1" ht="22.15" customHeight="1" x14ac:dyDescent="0.25">
      <c r="A1546" s="424" t="s">
        <v>193</v>
      </c>
      <c r="B1546" s="750">
        <v>12</v>
      </c>
      <c r="C1546" s="289">
        <v>0.08</v>
      </c>
      <c r="D1546" s="425">
        <v>4.3757000000000001</v>
      </c>
      <c r="E1546" s="425">
        <f>B1546*D1546</f>
        <v>52.508400000000002</v>
      </c>
      <c r="F1546" s="426">
        <v>0.3</v>
      </c>
      <c r="G1546" s="425">
        <f t="shared" si="709"/>
        <v>15.75</v>
      </c>
      <c r="H1546" s="425">
        <f>ROUND(G1546*0.2409,2)</f>
        <v>3.79</v>
      </c>
      <c r="I1546" s="427">
        <f>G1546+H1546</f>
        <v>19.54</v>
      </c>
      <c r="J1546" s="756">
        <v>36</v>
      </c>
      <c r="K1546" s="425">
        <v>0.23</v>
      </c>
      <c r="L1546" s="425">
        <v>4.3757000000000001</v>
      </c>
      <c r="M1546" s="425">
        <f>J1546*L1546</f>
        <v>157.52520000000001</v>
      </c>
      <c r="N1546" s="426">
        <v>1</v>
      </c>
      <c r="O1546" s="425">
        <f t="shared" si="717"/>
        <v>157.53</v>
      </c>
      <c r="P1546" s="425">
        <f>ROUND(O1546*0.2409,2)</f>
        <v>37.950000000000003</v>
      </c>
      <c r="Q1546" s="427">
        <f>O1546+P1546</f>
        <v>195.48000000000002</v>
      </c>
    </row>
    <row r="1547" spans="1:17" s="428" customFormat="1" ht="22.15" customHeight="1" x14ac:dyDescent="0.25">
      <c r="A1547" s="430" t="s">
        <v>8</v>
      </c>
      <c r="B1547" s="751">
        <f>SUM(B1548:B1549)</f>
        <v>88</v>
      </c>
      <c r="C1547" s="746">
        <f>SUM(C1548:C1549)</f>
        <v>0.55157232704402515</v>
      </c>
      <c r="D1547" s="421"/>
      <c r="E1547" s="421">
        <f>SUM(E1548:E1549)</f>
        <v>368.83562264150942</v>
      </c>
      <c r="F1547" s="432"/>
      <c r="G1547" s="421">
        <f>SUM(G1548:G1549)</f>
        <v>110.65</v>
      </c>
      <c r="H1547" s="421">
        <f>SUM(H1548:H1549)</f>
        <v>26.66</v>
      </c>
      <c r="I1547" s="429">
        <f>SUM(I1548:I1549)</f>
        <v>137.31</v>
      </c>
      <c r="J1547" s="757">
        <f>SUM(J1548:J1549)</f>
        <v>251</v>
      </c>
      <c r="K1547" s="421">
        <f>SUM(K1548:K1549)</f>
        <v>1.5784276729559747</v>
      </c>
      <c r="L1547" s="421"/>
      <c r="M1547" s="421">
        <f>SUM(M1548:M1549)</f>
        <v>1053.5243773584905</v>
      </c>
      <c r="N1547" s="432"/>
      <c r="O1547" s="421">
        <f>SUM(O1548:O1549)</f>
        <v>1053.52</v>
      </c>
      <c r="P1547" s="421">
        <f>SUM(P1548:P1549)</f>
        <v>253.8</v>
      </c>
      <c r="Q1547" s="429">
        <f>SUM(Q1548:Q1549)</f>
        <v>1307.3200000000002</v>
      </c>
    </row>
    <row r="1548" spans="1:17" s="428" customFormat="1" ht="22.15" customHeight="1" x14ac:dyDescent="0.25">
      <c r="A1548" s="424" t="s">
        <v>1284</v>
      </c>
      <c r="B1548" s="750">
        <v>40</v>
      </c>
      <c r="C1548" s="289">
        <f t="shared" ref="C1548" si="718">B1548/159</f>
        <v>0.25157232704402516</v>
      </c>
      <c r="D1548" s="425">
        <v>693</v>
      </c>
      <c r="E1548" s="425">
        <f>B1548*D1548/159</f>
        <v>174.33962264150944</v>
      </c>
      <c r="F1548" s="426">
        <v>0.3</v>
      </c>
      <c r="G1548" s="425">
        <f t="shared" si="709"/>
        <v>52.3</v>
      </c>
      <c r="H1548" s="425">
        <f>ROUND(G1548*0.2409,2)</f>
        <v>12.6</v>
      </c>
      <c r="I1548" s="427">
        <f>G1548+H1548</f>
        <v>64.899999999999991</v>
      </c>
      <c r="J1548" s="756">
        <v>119</v>
      </c>
      <c r="K1548" s="425">
        <f>J1548/159</f>
        <v>0.74842767295597479</v>
      </c>
      <c r="L1548" s="425">
        <v>693</v>
      </c>
      <c r="M1548" s="425">
        <f>J1548*L1548/159</f>
        <v>518.66037735849056</v>
      </c>
      <c r="N1548" s="426">
        <v>1</v>
      </c>
      <c r="O1548" s="425">
        <f t="shared" ref="O1548:O1549" si="719">ROUND(M1548*N1548,2)</f>
        <v>518.66</v>
      </c>
      <c r="P1548" s="425">
        <f>ROUND(O1548*0.2409,2)</f>
        <v>124.95</v>
      </c>
      <c r="Q1548" s="427">
        <f>O1548+P1548</f>
        <v>643.61</v>
      </c>
    </row>
    <row r="1549" spans="1:17" s="428" customFormat="1" ht="22.15" customHeight="1" x14ac:dyDescent="0.25">
      <c r="A1549" s="424" t="s">
        <v>1264</v>
      </c>
      <c r="B1549" s="750">
        <v>48</v>
      </c>
      <c r="C1549" s="289">
        <v>0.3</v>
      </c>
      <c r="D1549" s="425">
        <v>4.0519999999999996</v>
      </c>
      <c r="E1549" s="425">
        <f>B1549*D1549</f>
        <v>194.49599999999998</v>
      </c>
      <c r="F1549" s="426">
        <v>0.3</v>
      </c>
      <c r="G1549" s="425">
        <f t="shared" si="709"/>
        <v>58.35</v>
      </c>
      <c r="H1549" s="425">
        <f>ROUND(G1549*0.2409,2)</f>
        <v>14.06</v>
      </c>
      <c r="I1549" s="427">
        <f>G1549+H1549</f>
        <v>72.41</v>
      </c>
      <c r="J1549" s="756">
        <v>132</v>
      </c>
      <c r="K1549" s="425">
        <v>0.83</v>
      </c>
      <c r="L1549" s="425">
        <v>4.0519999999999996</v>
      </c>
      <c r="M1549" s="425">
        <f>J1549*L1549</f>
        <v>534.86399999999992</v>
      </c>
      <c r="N1549" s="426">
        <v>1</v>
      </c>
      <c r="O1549" s="425">
        <f t="shared" si="719"/>
        <v>534.86</v>
      </c>
      <c r="P1549" s="425">
        <f>ROUND(O1549*0.2409,2)</f>
        <v>128.85</v>
      </c>
      <c r="Q1549" s="427">
        <f>O1549+P1549</f>
        <v>663.71</v>
      </c>
    </row>
    <row r="1550" spans="1:17" s="428" customFormat="1" ht="22.15" customHeight="1" x14ac:dyDescent="0.25">
      <c r="A1550" s="416" t="s">
        <v>1344</v>
      </c>
      <c r="B1550" s="748">
        <f>B1551+B1554+B1561+B1563</f>
        <v>0</v>
      </c>
      <c r="C1550" s="744">
        <f>C1551+C1554+C1561+C1563</f>
        <v>0</v>
      </c>
      <c r="D1550" s="417"/>
      <c r="E1550" s="417">
        <f>E1551+E1554+E1561+E1563</f>
        <v>0</v>
      </c>
      <c r="F1550" s="431"/>
      <c r="G1550" s="417">
        <f>G1551+G1554+G1561+G1563</f>
        <v>0</v>
      </c>
      <c r="H1550" s="417">
        <f>H1551+H1554+H1561+H1563</f>
        <v>0</v>
      </c>
      <c r="I1550" s="418">
        <f>I1551+I1554+I1561+I1563</f>
        <v>0</v>
      </c>
      <c r="J1550" s="754">
        <f>J1551+J1554+J1561+J1563</f>
        <v>286</v>
      </c>
      <c r="K1550" s="417">
        <f>K1551+K1554+K1561+K1563</f>
        <v>1.8034591194968552</v>
      </c>
      <c r="L1550" s="417"/>
      <c r="M1550" s="417">
        <f>M1551+M1554+M1561+M1563</f>
        <v>1633.8610603773586</v>
      </c>
      <c r="N1550" s="431"/>
      <c r="O1550" s="417">
        <f>O1551+O1554+O1561+O1563</f>
        <v>1633.8400000000004</v>
      </c>
      <c r="P1550" s="417">
        <f>P1551+P1554+P1561+P1563</f>
        <v>393.60999999999996</v>
      </c>
      <c r="Q1550" s="418">
        <f>Q1551+Q1554+Q1561+Q1563</f>
        <v>2027.45</v>
      </c>
    </row>
    <row r="1551" spans="1:17" s="428" customFormat="1" ht="22.15" customHeight="1" x14ac:dyDescent="0.25">
      <c r="A1551" s="430" t="s">
        <v>11</v>
      </c>
      <c r="B1551" s="751">
        <f>SUM(B1552:B1553)</f>
        <v>0</v>
      </c>
      <c r="C1551" s="746">
        <f>SUM(C1552:C1553)</f>
        <v>0</v>
      </c>
      <c r="D1551" s="421"/>
      <c r="E1551" s="421">
        <f>SUM(E1552:E1553)</f>
        <v>0</v>
      </c>
      <c r="F1551" s="432"/>
      <c r="G1551" s="421">
        <f>SUM(G1552:G1553)</f>
        <v>0</v>
      </c>
      <c r="H1551" s="421">
        <f>SUM(H1552:H1553)</f>
        <v>0</v>
      </c>
      <c r="I1551" s="429">
        <f>SUM(I1552:I1553)</f>
        <v>0</v>
      </c>
      <c r="J1551" s="757">
        <f>SUM(J1552:J1553)</f>
        <v>32</v>
      </c>
      <c r="K1551" s="421">
        <f>SUM(K1552:K1553)</f>
        <v>0.20062893081761007</v>
      </c>
      <c r="L1551" s="421"/>
      <c r="M1551" s="421">
        <f>SUM(M1552:M1553)</f>
        <v>252.95003773584904</v>
      </c>
      <c r="N1551" s="432"/>
      <c r="O1551" s="421">
        <f>SUM(O1552:O1553)</f>
        <v>252.95</v>
      </c>
      <c r="P1551" s="421">
        <f>SUM(P1552:P1553)</f>
        <v>60.94</v>
      </c>
      <c r="Q1551" s="429">
        <f>SUM(Q1552:Q1553)</f>
        <v>313.89</v>
      </c>
    </row>
    <row r="1552" spans="1:17" s="428" customFormat="1" ht="22.15" customHeight="1" x14ac:dyDescent="0.25">
      <c r="A1552" s="424" t="s">
        <v>201</v>
      </c>
      <c r="B1552" s="750"/>
      <c r="C1552" s="289"/>
      <c r="D1552" s="425"/>
      <c r="E1552" s="425"/>
      <c r="F1552" s="426"/>
      <c r="G1552" s="425"/>
      <c r="H1552" s="425"/>
      <c r="I1552" s="427"/>
      <c r="J1552" s="756">
        <v>16</v>
      </c>
      <c r="K1552" s="425">
        <v>0.1</v>
      </c>
      <c r="L1552" s="425">
        <v>8.1489999999999991</v>
      </c>
      <c r="M1552" s="425">
        <f>J1552*L1552</f>
        <v>130.38399999999999</v>
      </c>
      <c r="N1552" s="426">
        <v>1</v>
      </c>
      <c r="O1552" s="425">
        <f t="shared" ref="O1552:O1564" si="720">ROUND(M1552*N1552,2)</f>
        <v>130.38</v>
      </c>
      <c r="P1552" s="425">
        <f>ROUND(O1552*0.2409,2)</f>
        <v>31.41</v>
      </c>
      <c r="Q1552" s="427">
        <f>O1552+P1552</f>
        <v>161.79</v>
      </c>
    </row>
    <row r="1553" spans="1:17" s="428" customFormat="1" ht="22.15" customHeight="1" x14ac:dyDescent="0.25">
      <c r="A1553" s="424" t="s">
        <v>1345</v>
      </c>
      <c r="B1553" s="750"/>
      <c r="C1553" s="289"/>
      <c r="D1553" s="425"/>
      <c r="E1553" s="425"/>
      <c r="F1553" s="426"/>
      <c r="G1553" s="425"/>
      <c r="H1553" s="425"/>
      <c r="I1553" s="427"/>
      <c r="J1553" s="756">
        <v>16</v>
      </c>
      <c r="K1553" s="425">
        <f>J1553/159</f>
        <v>0.10062893081761007</v>
      </c>
      <c r="L1553" s="425">
        <v>1218</v>
      </c>
      <c r="M1553" s="425">
        <f>J1553*L1553/159</f>
        <v>122.56603773584905</v>
      </c>
      <c r="N1553" s="426">
        <v>1</v>
      </c>
      <c r="O1553" s="425">
        <f t="shared" si="720"/>
        <v>122.57</v>
      </c>
      <c r="P1553" s="425">
        <f>ROUND(O1553*0.2409,2)</f>
        <v>29.53</v>
      </c>
      <c r="Q1553" s="427">
        <f>O1553+P1553</f>
        <v>152.1</v>
      </c>
    </row>
    <row r="1554" spans="1:17" s="428" customFormat="1" ht="22.15" customHeight="1" x14ac:dyDescent="0.25">
      <c r="A1554" s="430" t="s">
        <v>9</v>
      </c>
      <c r="B1554" s="751">
        <f>SUM(B1555:B1560)</f>
        <v>0</v>
      </c>
      <c r="C1554" s="746">
        <f>SUM(C1555:C1560)</f>
        <v>0</v>
      </c>
      <c r="D1554" s="421"/>
      <c r="E1554" s="421">
        <f>SUM(E1555:E1560)</f>
        <v>0</v>
      </c>
      <c r="F1554" s="432"/>
      <c r="G1554" s="421">
        <f>SUM(G1555:G1560)</f>
        <v>0</v>
      </c>
      <c r="H1554" s="421">
        <f>SUM(H1555:H1560)</f>
        <v>0</v>
      </c>
      <c r="I1554" s="429">
        <f>SUM(I1555:I1560)</f>
        <v>0</v>
      </c>
      <c r="J1554" s="757">
        <f>SUM(J1555:J1560)</f>
        <v>206</v>
      </c>
      <c r="K1554" s="421">
        <f>SUM(K1555:K1560)</f>
        <v>1.300943396226415</v>
      </c>
      <c r="L1554" s="421"/>
      <c r="M1554" s="421">
        <f>SUM(M1555:M1560)</f>
        <v>1159.3261169811321</v>
      </c>
      <c r="N1554" s="432"/>
      <c r="O1554" s="421">
        <f>SUM(O1555:O1560)</f>
        <v>1159.3000000000002</v>
      </c>
      <c r="P1554" s="421">
        <f>SUM(P1555:P1560)</f>
        <v>279.28999999999996</v>
      </c>
      <c r="Q1554" s="429">
        <f>SUM(Q1555:Q1560)</f>
        <v>1438.5900000000001</v>
      </c>
    </row>
    <row r="1555" spans="1:17" s="428" customFormat="1" ht="22.15" customHeight="1" x14ac:dyDescent="0.25">
      <c r="A1555" s="424" t="s">
        <v>1288</v>
      </c>
      <c r="B1555" s="750"/>
      <c r="C1555" s="289"/>
      <c r="D1555" s="425"/>
      <c r="E1555" s="425"/>
      <c r="F1555" s="426"/>
      <c r="G1555" s="425"/>
      <c r="H1555" s="425"/>
      <c r="I1555" s="427"/>
      <c r="J1555" s="756">
        <v>24</v>
      </c>
      <c r="K1555" s="425">
        <v>0.15</v>
      </c>
      <c r="L1555" s="425">
        <v>5.4427000000000003</v>
      </c>
      <c r="M1555" s="425">
        <f>J1555*L1555</f>
        <v>130.62479999999999</v>
      </c>
      <c r="N1555" s="426">
        <v>1</v>
      </c>
      <c r="O1555" s="425">
        <f t="shared" si="720"/>
        <v>130.62</v>
      </c>
      <c r="P1555" s="425">
        <f t="shared" ref="P1555:P1560" si="721">ROUND(O1555*0.2409,2)</f>
        <v>31.47</v>
      </c>
      <c r="Q1555" s="427">
        <f t="shared" ref="Q1555:Q1560" si="722">O1555+P1555</f>
        <v>162.09</v>
      </c>
    </row>
    <row r="1556" spans="1:17" s="428" customFormat="1" ht="22.15" customHeight="1" x14ac:dyDescent="0.25">
      <c r="A1556" s="424" t="s">
        <v>692</v>
      </c>
      <c r="B1556" s="750"/>
      <c r="C1556" s="289"/>
      <c r="D1556" s="425"/>
      <c r="E1556" s="425"/>
      <c r="F1556" s="426"/>
      <c r="G1556" s="425"/>
      <c r="H1556" s="425"/>
      <c r="I1556" s="427"/>
      <c r="J1556" s="756">
        <v>53.5</v>
      </c>
      <c r="K1556" s="425">
        <v>0.34</v>
      </c>
      <c r="L1556" s="425">
        <v>5.4427000000000003</v>
      </c>
      <c r="M1556" s="425">
        <f t="shared" ref="M1556:M1559" si="723">J1556*L1556</f>
        <v>291.18445000000003</v>
      </c>
      <c r="N1556" s="426">
        <v>1</v>
      </c>
      <c r="O1556" s="425">
        <f t="shared" si="720"/>
        <v>291.18</v>
      </c>
      <c r="P1556" s="425">
        <f t="shared" si="721"/>
        <v>70.150000000000006</v>
      </c>
      <c r="Q1556" s="427">
        <f t="shared" si="722"/>
        <v>361.33000000000004</v>
      </c>
    </row>
    <row r="1557" spans="1:17" s="428" customFormat="1" ht="22.15" customHeight="1" x14ac:dyDescent="0.25">
      <c r="A1557" s="424" t="s">
        <v>1288</v>
      </c>
      <c r="B1557" s="750"/>
      <c r="C1557" s="289"/>
      <c r="D1557" s="425"/>
      <c r="E1557" s="425"/>
      <c r="F1557" s="426"/>
      <c r="G1557" s="425"/>
      <c r="H1557" s="425"/>
      <c r="I1557" s="427"/>
      <c r="J1557" s="756">
        <v>24</v>
      </c>
      <c r="K1557" s="425">
        <v>0.15</v>
      </c>
      <c r="L1557" s="425">
        <v>5.4427000000000003</v>
      </c>
      <c r="M1557" s="425">
        <f t="shared" si="723"/>
        <v>130.62479999999999</v>
      </c>
      <c r="N1557" s="426">
        <v>1</v>
      </c>
      <c r="O1557" s="425">
        <f t="shared" si="720"/>
        <v>130.62</v>
      </c>
      <c r="P1557" s="425">
        <f t="shared" si="721"/>
        <v>31.47</v>
      </c>
      <c r="Q1557" s="427">
        <f t="shared" si="722"/>
        <v>162.09</v>
      </c>
    </row>
    <row r="1558" spans="1:17" s="428" customFormat="1" ht="22.15" customHeight="1" x14ac:dyDescent="0.25">
      <c r="A1558" s="424" t="s">
        <v>1288</v>
      </c>
      <c r="B1558" s="750"/>
      <c r="C1558" s="289"/>
      <c r="D1558" s="425"/>
      <c r="E1558" s="425"/>
      <c r="F1558" s="426"/>
      <c r="G1558" s="425"/>
      <c r="H1558" s="425"/>
      <c r="I1558" s="427"/>
      <c r="J1558" s="756">
        <v>24</v>
      </c>
      <c r="K1558" s="425">
        <v>0.15</v>
      </c>
      <c r="L1558" s="425">
        <v>5.4427000000000003</v>
      </c>
      <c r="M1558" s="425">
        <f t="shared" si="723"/>
        <v>130.62479999999999</v>
      </c>
      <c r="N1558" s="426">
        <v>1</v>
      </c>
      <c r="O1558" s="425">
        <f t="shared" si="720"/>
        <v>130.62</v>
      </c>
      <c r="P1558" s="425">
        <f t="shared" si="721"/>
        <v>31.47</v>
      </c>
      <c r="Q1558" s="427">
        <f t="shared" si="722"/>
        <v>162.09</v>
      </c>
    </row>
    <row r="1559" spans="1:17" s="428" customFormat="1" ht="22.15" customHeight="1" x14ac:dyDescent="0.25">
      <c r="A1559" s="424" t="s">
        <v>1288</v>
      </c>
      <c r="B1559" s="750"/>
      <c r="C1559" s="289"/>
      <c r="D1559" s="425"/>
      <c r="E1559" s="425"/>
      <c r="F1559" s="426"/>
      <c r="G1559" s="425"/>
      <c r="H1559" s="425"/>
      <c r="I1559" s="427"/>
      <c r="J1559" s="756">
        <v>56.5</v>
      </c>
      <c r="K1559" s="425">
        <v>0.36</v>
      </c>
      <c r="L1559" s="425">
        <v>5.4427000000000003</v>
      </c>
      <c r="M1559" s="425">
        <f t="shared" si="723"/>
        <v>307.51255000000003</v>
      </c>
      <c r="N1559" s="426">
        <v>1</v>
      </c>
      <c r="O1559" s="425">
        <f t="shared" si="720"/>
        <v>307.51</v>
      </c>
      <c r="P1559" s="425">
        <f t="shared" si="721"/>
        <v>74.08</v>
      </c>
      <c r="Q1559" s="427">
        <f t="shared" si="722"/>
        <v>381.59</v>
      </c>
    </row>
    <row r="1560" spans="1:17" s="428" customFormat="1" ht="22.15" customHeight="1" x14ac:dyDescent="0.25">
      <c r="A1560" s="424" t="s">
        <v>1288</v>
      </c>
      <c r="B1560" s="750"/>
      <c r="C1560" s="289"/>
      <c r="D1560" s="425"/>
      <c r="E1560" s="425"/>
      <c r="F1560" s="426"/>
      <c r="G1560" s="425"/>
      <c r="H1560" s="425"/>
      <c r="I1560" s="427"/>
      <c r="J1560" s="756">
        <v>24</v>
      </c>
      <c r="K1560" s="425">
        <f>J1560/159</f>
        <v>0.15094339622641509</v>
      </c>
      <c r="L1560" s="425">
        <v>1118</v>
      </c>
      <c r="M1560" s="425">
        <f>J1560*L1560/159</f>
        <v>168.75471698113208</v>
      </c>
      <c r="N1560" s="426">
        <v>1</v>
      </c>
      <c r="O1560" s="425">
        <f t="shared" si="720"/>
        <v>168.75</v>
      </c>
      <c r="P1560" s="425">
        <f t="shared" si="721"/>
        <v>40.65</v>
      </c>
      <c r="Q1560" s="427">
        <f t="shared" si="722"/>
        <v>209.4</v>
      </c>
    </row>
    <row r="1561" spans="1:17" s="428" customFormat="1" ht="22.15" customHeight="1" x14ac:dyDescent="0.25">
      <c r="A1561" s="430" t="s">
        <v>10</v>
      </c>
      <c r="B1561" s="751">
        <f>B1562</f>
        <v>0</v>
      </c>
      <c r="C1561" s="746">
        <f>C1562</f>
        <v>0</v>
      </c>
      <c r="D1561" s="421"/>
      <c r="E1561" s="421">
        <f>E1562</f>
        <v>0</v>
      </c>
      <c r="F1561" s="432"/>
      <c r="G1561" s="421">
        <f>G1562</f>
        <v>0</v>
      </c>
      <c r="H1561" s="421">
        <f>H1562</f>
        <v>0</v>
      </c>
      <c r="I1561" s="429">
        <f>I1562</f>
        <v>0</v>
      </c>
      <c r="J1561" s="757">
        <f>J1562</f>
        <v>24</v>
      </c>
      <c r="K1561" s="421">
        <f>K1562</f>
        <v>0.15094339622641509</v>
      </c>
      <c r="L1561" s="421"/>
      <c r="M1561" s="421">
        <f>M1562</f>
        <v>114.86792452830188</v>
      </c>
      <c r="N1561" s="432"/>
      <c r="O1561" s="421">
        <f>O1562</f>
        <v>114.87</v>
      </c>
      <c r="P1561" s="421">
        <f>P1562</f>
        <v>27.67</v>
      </c>
      <c r="Q1561" s="429">
        <f>Q1562</f>
        <v>142.54000000000002</v>
      </c>
    </row>
    <row r="1562" spans="1:17" s="428" customFormat="1" ht="22.15" customHeight="1" x14ac:dyDescent="0.25">
      <c r="A1562" s="424" t="s">
        <v>193</v>
      </c>
      <c r="B1562" s="750"/>
      <c r="C1562" s="289"/>
      <c r="D1562" s="425"/>
      <c r="E1562" s="425"/>
      <c r="F1562" s="426"/>
      <c r="G1562" s="425"/>
      <c r="H1562" s="425"/>
      <c r="I1562" s="427"/>
      <c r="J1562" s="756">
        <v>24</v>
      </c>
      <c r="K1562" s="425">
        <f>J1562/159</f>
        <v>0.15094339622641509</v>
      </c>
      <c r="L1562" s="425">
        <v>761</v>
      </c>
      <c r="M1562" s="425">
        <f>J1562*L1562/159</f>
        <v>114.86792452830188</v>
      </c>
      <c r="N1562" s="426">
        <v>1</v>
      </c>
      <c r="O1562" s="425">
        <f t="shared" si="720"/>
        <v>114.87</v>
      </c>
      <c r="P1562" s="425">
        <f>ROUND(O1562*0.2409,2)</f>
        <v>27.67</v>
      </c>
      <c r="Q1562" s="427">
        <f>O1562+P1562</f>
        <v>142.54000000000002</v>
      </c>
    </row>
    <row r="1563" spans="1:17" s="428" customFormat="1" ht="22.15" customHeight="1" x14ac:dyDescent="0.25">
      <c r="A1563" s="430" t="s">
        <v>8</v>
      </c>
      <c r="B1563" s="751">
        <f>B1564</f>
        <v>0</v>
      </c>
      <c r="C1563" s="746">
        <f>C1564</f>
        <v>0</v>
      </c>
      <c r="D1563" s="421"/>
      <c r="E1563" s="421">
        <f>E1564</f>
        <v>0</v>
      </c>
      <c r="F1563" s="432"/>
      <c r="G1563" s="421">
        <f>G1564</f>
        <v>0</v>
      </c>
      <c r="H1563" s="421">
        <f>H1564</f>
        <v>0</v>
      </c>
      <c r="I1563" s="429">
        <f>I1564</f>
        <v>0</v>
      </c>
      <c r="J1563" s="757">
        <f>J1564</f>
        <v>24</v>
      </c>
      <c r="K1563" s="421">
        <f>K1564</f>
        <v>0.15094339622641509</v>
      </c>
      <c r="L1563" s="421"/>
      <c r="M1563" s="421">
        <f>M1564</f>
        <v>106.71698113207547</v>
      </c>
      <c r="N1563" s="432"/>
      <c r="O1563" s="421">
        <f>O1564</f>
        <v>106.72</v>
      </c>
      <c r="P1563" s="421">
        <f>P1564</f>
        <v>25.71</v>
      </c>
      <c r="Q1563" s="429">
        <f>Q1564</f>
        <v>132.43</v>
      </c>
    </row>
    <row r="1564" spans="1:17" s="428" customFormat="1" ht="22.15" customHeight="1" x14ac:dyDescent="0.25">
      <c r="A1564" s="424" t="s">
        <v>1264</v>
      </c>
      <c r="B1564" s="750"/>
      <c r="C1564" s="289"/>
      <c r="D1564" s="425"/>
      <c r="E1564" s="425"/>
      <c r="F1564" s="426"/>
      <c r="G1564" s="425"/>
      <c r="H1564" s="425"/>
      <c r="I1564" s="427"/>
      <c r="J1564" s="756">
        <v>24</v>
      </c>
      <c r="K1564" s="425">
        <f>J1564/159</f>
        <v>0.15094339622641509</v>
      </c>
      <c r="L1564" s="425">
        <v>707</v>
      </c>
      <c r="M1564" s="425">
        <f>J1564*L1564/159</f>
        <v>106.71698113207547</v>
      </c>
      <c r="N1564" s="426">
        <v>1</v>
      </c>
      <c r="O1564" s="425">
        <f t="shared" si="720"/>
        <v>106.72</v>
      </c>
      <c r="P1564" s="425">
        <f>ROUND(O1564*0.2409,2)</f>
        <v>25.71</v>
      </c>
      <c r="Q1564" s="427">
        <f>O1564+P1564</f>
        <v>132.43</v>
      </c>
    </row>
    <row r="1565" spans="1:17" s="428" customFormat="1" ht="22.15" customHeight="1" x14ac:dyDescent="0.25">
      <c r="A1565" s="416" t="s">
        <v>1346</v>
      </c>
      <c r="B1565" s="748">
        <f>B1566+B1569+B1572</f>
        <v>0</v>
      </c>
      <c r="C1565" s="744">
        <f>C1566+C1569+C1572</f>
        <v>0</v>
      </c>
      <c r="D1565" s="417"/>
      <c r="E1565" s="417">
        <f>E1566+E1569+E1572</f>
        <v>0</v>
      </c>
      <c r="F1565" s="431"/>
      <c r="G1565" s="417">
        <f>G1566+G1569+G1572</f>
        <v>0</v>
      </c>
      <c r="H1565" s="417">
        <f>H1566+H1569+H1572</f>
        <v>0</v>
      </c>
      <c r="I1565" s="418">
        <f>I1566+I1569+I1572</f>
        <v>0</v>
      </c>
      <c r="J1565" s="754">
        <f>J1566+J1569+J1572</f>
        <v>88</v>
      </c>
      <c r="K1565" s="417">
        <f>K1566+K1569+K1572</f>
        <v>0.55031446540880502</v>
      </c>
      <c r="L1565" s="417"/>
      <c r="M1565" s="417">
        <f>M1566+M1569+M1572</f>
        <v>386.39792704402515</v>
      </c>
      <c r="N1565" s="431"/>
      <c r="O1565" s="417">
        <f>O1566+O1569+O1572</f>
        <v>386.39</v>
      </c>
      <c r="P1565" s="417">
        <f>P1566+P1569+P1572</f>
        <v>93.09</v>
      </c>
      <c r="Q1565" s="418">
        <f>Q1566+Q1569+Q1572</f>
        <v>479.48</v>
      </c>
    </row>
    <row r="1566" spans="1:17" s="428" customFormat="1" ht="22.15" customHeight="1" x14ac:dyDescent="0.25">
      <c r="A1566" s="430" t="s">
        <v>9</v>
      </c>
      <c r="B1566" s="751">
        <f>SUM(B1567:B1568)</f>
        <v>0</v>
      </c>
      <c r="C1566" s="746">
        <f>SUM(C1567:C1568)</f>
        <v>0</v>
      </c>
      <c r="D1566" s="421"/>
      <c r="E1566" s="421">
        <f>SUM(E1567:E1568)</f>
        <v>0</v>
      </c>
      <c r="F1566" s="432"/>
      <c r="G1566" s="421">
        <f>SUM(G1567:G1568)</f>
        <v>0</v>
      </c>
      <c r="H1566" s="421">
        <f>SUM(H1567:H1568)</f>
        <v>0</v>
      </c>
      <c r="I1566" s="429">
        <f>SUM(I1567:I1568)</f>
        <v>0</v>
      </c>
      <c r="J1566" s="757">
        <f>SUM(J1567:J1568)</f>
        <v>32</v>
      </c>
      <c r="K1566" s="421">
        <f>SUM(K1567:K1568)</f>
        <v>0.2</v>
      </c>
      <c r="L1566" s="421"/>
      <c r="M1566" s="421">
        <f>SUM(M1567:M1568)</f>
        <v>174.16640000000001</v>
      </c>
      <c r="N1566" s="432"/>
      <c r="O1566" s="421">
        <f>SUM(O1567:O1568)</f>
        <v>174.16</v>
      </c>
      <c r="P1566" s="421">
        <f>SUM(P1567:P1568)</f>
        <v>41.96</v>
      </c>
      <c r="Q1566" s="429">
        <f>SUM(Q1567:Q1568)</f>
        <v>216.12</v>
      </c>
    </row>
    <row r="1567" spans="1:17" s="428" customFormat="1" ht="22.15" customHeight="1" x14ac:dyDescent="0.25">
      <c r="A1567" s="424" t="s">
        <v>1288</v>
      </c>
      <c r="B1567" s="750"/>
      <c r="C1567" s="289"/>
      <c r="D1567" s="425"/>
      <c r="E1567" s="425"/>
      <c r="F1567" s="426"/>
      <c r="G1567" s="425"/>
      <c r="H1567" s="425"/>
      <c r="I1567" s="427"/>
      <c r="J1567" s="756">
        <v>8</v>
      </c>
      <c r="K1567" s="425">
        <v>0.05</v>
      </c>
      <c r="L1567" s="425">
        <v>5.4427000000000003</v>
      </c>
      <c r="M1567" s="425">
        <f>J1567*L1567</f>
        <v>43.541600000000003</v>
      </c>
      <c r="N1567" s="426">
        <v>1</v>
      </c>
      <c r="O1567" s="425">
        <f t="shared" ref="O1567:O1573" si="724">ROUND(M1567*N1567,2)</f>
        <v>43.54</v>
      </c>
      <c r="P1567" s="425">
        <f>ROUND(O1567*0.2409,2)</f>
        <v>10.49</v>
      </c>
      <c r="Q1567" s="427">
        <f>O1567+P1567</f>
        <v>54.03</v>
      </c>
    </row>
    <row r="1568" spans="1:17" s="428" customFormat="1" ht="22.15" customHeight="1" x14ac:dyDescent="0.25">
      <c r="A1568" s="424" t="s">
        <v>1288</v>
      </c>
      <c r="B1568" s="750"/>
      <c r="C1568" s="289"/>
      <c r="D1568" s="425"/>
      <c r="E1568" s="425"/>
      <c r="F1568" s="426"/>
      <c r="G1568" s="425"/>
      <c r="H1568" s="425"/>
      <c r="I1568" s="427"/>
      <c r="J1568" s="756">
        <v>24</v>
      </c>
      <c r="K1568" s="425">
        <v>0.15</v>
      </c>
      <c r="L1568" s="425">
        <v>5.4427000000000003</v>
      </c>
      <c r="M1568" s="425">
        <f>J1568*L1568</f>
        <v>130.62479999999999</v>
      </c>
      <c r="N1568" s="426">
        <v>1</v>
      </c>
      <c r="O1568" s="425">
        <f t="shared" si="724"/>
        <v>130.62</v>
      </c>
      <c r="P1568" s="425">
        <f>ROUND(O1568*0.2409,2)</f>
        <v>31.47</v>
      </c>
      <c r="Q1568" s="427">
        <f>O1568+P1568</f>
        <v>162.09</v>
      </c>
    </row>
    <row r="1569" spans="1:17" s="428" customFormat="1" ht="22.15" customHeight="1" x14ac:dyDescent="0.25">
      <c r="A1569" s="430" t="s">
        <v>10</v>
      </c>
      <c r="B1569" s="751">
        <f>SUM(B1570:B1571)</f>
        <v>0</v>
      </c>
      <c r="C1569" s="746">
        <f>SUM(C1570:C1571)</f>
        <v>0</v>
      </c>
      <c r="D1569" s="421"/>
      <c r="E1569" s="421">
        <f>SUM(E1570:E1571)</f>
        <v>0</v>
      </c>
      <c r="F1569" s="432"/>
      <c r="G1569" s="421">
        <f>SUM(G1570:G1571)</f>
        <v>0</v>
      </c>
      <c r="H1569" s="421">
        <f>SUM(H1570:H1571)</f>
        <v>0</v>
      </c>
      <c r="I1569" s="429">
        <f>SUM(I1570:I1571)</f>
        <v>0</v>
      </c>
      <c r="J1569" s="757">
        <f>SUM(J1570:J1571)</f>
        <v>48</v>
      </c>
      <c r="K1569" s="421">
        <f>SUM(K1570:K1571)</f>
        <v>0.3</v>
      </c>
      <c r="L1569" s="421"/>
      <c r="M1569" s="421">
        <f>SUM(M1570:M1571)</f>
        <v>176.6592</v>
      </c>
      <c r="N1569" s="432"/>
      <c r="O1569" s="421">
        <f>SUM(O1570:O1571)</f>
        <v>176.66</v>
      </c>
      <c r="P1569" s="421">
        <f>SUM(P1570:P1571)</f>
        <v>42.56</v>
      </c>
      <c r="Q1569" s="429">
        <f>SUM(Q1570:Q1571)</f>
        <v>219.22</v>
      </c>
    </row>
    <row r="1570" spans="1:17" s="428" customFormat="1" ht="22.15" customHeight="1" x14ac:dyDescent="0.25">
      <c r="A1570" s="424" t="s">
        <v>193</v>
      </c>
      <c r="B1570" s="750"/>
      <c r="C1570" s="289"/>
      <c r="D1570" s="425"/>
      <c r="E1570" s="425"/>
      <c r="F1570" s="426"/>
      <c r="G1570" s="425"/>
      <c r="H1570" s="425"/>
      <c r="I1570" s="427"/>
      <c r="J1570" s="756">
        <v>24</v>
      </c>
      <c r="K1570" s="425">
        <v>0.15</v>
      </c>
      <c r="L1570" s="425">
        <v>3.6804000000000001</v>
      </c>
      <c r="M1570" s="425">
        <f>J1570*L1570</f>
        <v>88.329599999999999</v>
      </c>
      <c r="N1570" s="426">
        <v>1</v>
      </c>
      <c r="O1570" s="425">
        <f t="shared" si="724"/>
        <v>88.33</v>
      </c>
      <c r="P1570" s="425">
        <f>ROUND(O1570*0.2409,2)</f>
        <v>21.28</v>
      </c>
      <c r="Q1570" s="427">
        <f>O1570+P1570</f>
        <v>109.61</v>
      </c>
    </row>
    <row r="1571" spans="1:17" s="428" customFormat="1" ht="22.15" customHeight="1" x14ac:dyDescent="0.25">
      <c r="A1571" s="424" t="s">
        <v>193</v>
      </c>
      <c r="B1571" s="750"/>
      <c r="C1571" s="289"/>
      <c r="D1571" s="425"/>
      <c r="E1571" s="425"/>
      <c r="F1571" s="426"/>
      <c r="G1571" s="425"/>
      <c r="H1571" s="425"/>
      <c r="I1571" s="427"/>
      <c r="J1571" s="756">
        <v>24</v>
      </c>
      <c r="K1571" s="425">
        <v>0.15</v>
      </c>
      <c r="L1571" s="425">
        <v>3.6804000000000001</v>
      </c>
      <c r="M1571" s="425">
        <f>J1571*L1571</f>
        <v>88.329599999999999</v>
      </c>
      <c r="N1571" s="426">
        <v>1</v>
      </c>
      <c r="O1571" s="425">
        <f t="shared" si="724"/>
        <v>88.33</v>
      </c>
      <c r="P1571" s="425">
        <f>ROUND(O1571*0.2409,2)</f>
        <v>21.28</v>
      </c>
      <c r="Q1571" s="427">
        <f>O1571+P1571</f>
        <v>109.61</v>
      </c>
    </row>
    <row r="1572" spans="1:17" s="428" customFormat="1" ht="22.15" customHeight="1" x14ac:dyDescent="0.25">
      <c r="A1572" s="430" t="s">
        <v>8</v>
      </c>
      <c r="B1572" s="751">
        <f>B1573</f>
        <v>0</v>
      </c>
      <c r="C1572" s="746">
        <f>C1573</f>
        <v>0</v>
      </c>
      <c r="D1572" s="421"/>
      <c r="E1572" s="421">
        <f>E1573</f>
        <v>0</v>
      </c>
      <c r="F1572" s="432"/>
      <c r="G1572" s="421">
        <f>G1573</f>
        <v>0</v>
      </c>
      <c r="H1572" s="421">
        <f>H1573</f>
        <v>0</v>
      </c>
      <c r="I1572" s="429">
        <f>I1573</f>
        <v>0</v>
      </c>
      <c r="J1572" s="757">
        <f>J1573</f>
        <v>8</v>
      </c>
      <c r="K1572" s="421">
        <f>K1573</f>
        <v>5.0314465408805034E-2</v>
      </c>
      <c r="L1572" s="421"/>
      <c r="M1572" s="421">
        <f>M1573</f>
        <v>35.572327044025158</v>
      </c>
      <c r="N1572" s="432"/>
      <c r="O1572" s="421">
        <f>O1573</f>
        <v>35.57</v>
      </c>
      <c r="P1572" s="421">
        <f>P1573</f>
        <v>8.57</v>
      </c>
      <c r="Q1572" s="429">
        <f>Q1573</f>
        <v>44.14</v>
      </c>
    </row>
    <row r="1573" spans="1:17" s="428" customFormat="1" ht="22.15" customHeight="1" x14ac:dyDescent="0.25">
      <c r="A1573" s="424" t="s">
        <v>1264</v>
      </c>
      <c r="B1573" s="750"/>
      <c r="C1573" s="289"/>
      <c r="D1573" s="425"/>
      <c r="E1573" s="425"/>
      <c r="F1573" s="426"/>
      <c r="G1573" s="425"/>
      <c r="H1573" s="425"/>
      <c r="I1573" s="427"/>
      <c r="J1573" s="756">
        <v>8</v>
      </c>
      <c r="K1573" s="425">
        <f>J1573/159</f>
        <v>5.0314465408805034E-2</v>
      </c>
      <c r="L1573" s="425">
        <v>707</v>
      </c>
      <c r="M1573" s="425">
        <f>J1573*L1573/159</f>
        <v>35.572327044025158</v>
      </c>
      <c r="N1573" s="426">
        <v>1</v>
      </c>
      <c r="O1573" s="425">
        <f t="shared" si="724"/>
        <v>35.57</v>
      </c>
      <c r="P1573" s="425">
        <f>ROUND(O1573*0.2409,2)</f>
        <v>8.57</v>
      </c>
      <c r="Q1573" s="427">
        <f>O1573+P1573</f>
        <v>44.14</v>
      </c>
    </row>
    <row r="1574" spans="1:17" s="428" customFormat="1" ht="22.15" customHeight="1" x14ac:dyDescent="0.25">
      <c r="A1574" s="416" t="s">
        <v>1347</v>
      </c>
      <c r="B1574" s="748">
        <f>B1575</f>
        <v>216</v>
      </c>
      <c r="C1574" s="744">
        <f>C1575</f>
        <v>1.360943396226415</v>
      </c>
      <c r="D1574" s="417"/>
      <c r="E1574" s="417">
        <f>E1575</f>
        <v>1773.9562801886793</v>
      </c>
      <c r="F1574" s="431"/>
      <c r="G1574" s="417">
        <f>G1575</f>
        <v>886.96999999999991</v>
      </c>
      <c r="H1574" s="417">
        <f>H1575</f>
        <v>213.68000000000004</v>
      </c>
      <c r="I1574" s="418">
        <f>I1575</f>
        <v>1100.6500000000001</v>
      </c>
      <c r="J1574" s="754">
        <f>J1575</f>
        <v>535.5</v>
      </c>
      <c r="K1574" s="417">
        <f>K1575</f>
        <v>3.3703144654088053</v>
      </c>
      <c r="L1574" s="417"/>
      <c r="M1574" s="417">
        <f>M1575</f>
        <v>4349.0211314465414</v>
      </c>
      <c r="N1574" s="431"/>
      <c r="O1574" s="417">
        <f>O1575</f>
        <v>4349.0199999999995</v>
      </c>
      <c r="P1574" s="417">
        <f>P1575</f>
        <v>1047.68</v>
      </c>
      <c r="Q1574" s="418">
        <f>Q1575</f>
        <v>5396.7</v>
      </c>
    </row>
    <row r="1575" spans="1:17" s="428" customFormat="1" ht="22.15" customHeight="1" x14ac:dyDescent="0.25">
      <c r="A1575" s="430" t="s">
        <v>11</v>
      </c>
      <c r="B1575" s="751">
        <f>SUM(B1576:B1586)</f>
        <v>216</v>
      </c>
      <c r="C1575" s="746">
        <f>SUM(C1576:C1586)</f>
        <v>1.360943396226415</v>
      </c>
      <c r="D1575" s="421"/>
      <c r="E1575" s="421">
        <f>SUM(E1576:E1586)</f>
        <v>1773.9562801886793</v>
      </c>
      <c r="F1575" s="432"/>
      <c r="G1575" s="421">
        <f>SUM(G1576:G1586)</f>
        <v>886.96999999999991</v>
      </c>
      <c r="H1575" s="421">
        <f>SUM(H1576:H1586)</f>
        <v>213.68000000000004</v>
      </c>
      <c r="I1575" s="429">
        <f>SUM(I1576:I1586)</f>
        <v>1100.6500000000001</v>
      </c>
      <c r="J1575" s="757">
        <f>SUM(J1576:J1586)</f>
        <v>535.5</v>
      </c>
      <c r="K1575" s="421">
        <f>SUM(K1576:K1586)</f>
        <v>3.3703144654088053</v>
      </c>
      <c r="L1575" s="421"/>
      <c r="M1575" s="421">
        <f>SUM(M1576:M1586)</f>
        <v>4349.0211314465414</v>
      </c>
      <c r="N1575" s="432"/>
      <c r="O1575" s="421">
        <f>SUM(O1576:O1586)</f>
        <v>4349.0199999999995</v>
      </c>
      <c r="P1575" s="421">
        <f>SUM(P1576:P1586)</f>
        <v>1047.68</v>
      </c>
      <c r="Q1575" s="429">
        <f>SUM(Q1576:Q1586)</f>
        <v>5396.7</v>
      </c>
    </row>
    <row r="1576" spans="1:17" s="428" customFormat="1" ht="22.15" customHeight="1" x14ac:dyDescent="0.25">
      <c r="A1576" s="424" t="s">
        <v>1348</v>
      </c>
      <c r="B1576" s="750">
        <v>16.5</v>
      </c>
      <c r="C1576" s="289">
        <v>0.1</v>
      </c>
      <c r="D1576" s="425">
        <v>7.0130999999999997</v>
      </c>
      <c r="E1576" s="425">
        <f>B1576*D1576</f>
        <v>115.71615</v>
      </c>
      <c r="F1576" s="426">
        <v>0.5</v>
      </c>
      <c r="G1576" s="425">
        <f t="shared" ref="G1576:G1585" si="725">ROUND(E1576*F1576,2)</f>
        <v>57.86</v>
      </c>
      <c r="H1576" s="425">
        <f t="shared" ref="H1576:H1585" si="726">ROUND(G1576*0.2409,2)</f>
        <v>13.94</v>
      </c>
      <c r="I1576" s="427">
        <f t="shared" ref="I1576:I1585" si="727">G1576+H1576</f>
        <v>71.8</v>
      </c>
      <c r="J1576" s="756">
        <v>31.5</v>
      </c>
      <c r="K1576" s="425">
        <v>0.2</v>
      </c>
      <c r="L1576" s="425">
        <v>7.0130999999999997</v>
      </c>
      <c r="M1576" s="425">
        <f>J1576*L1576</f>
        <v>220.91264999999999</v>
      </c>
      <c r="N1576" s="426">
        <v>1</v>
      </c>
      <c r="O1576" s="425">
        <f t="shared" ref="O1576:O1586" si="728">ROUND(M1576*N1576,2)</f>
        <v>220.91</v>
      </c>
      <c r="P1576" s="425">
        <f t="shared" ref="P1576:P1586" si="729">ROUND(O1576*0.2409,2)</f>
        <v>53.22</v>
      </c>
      <c r="Q1576" s="427">
        <f t="shared" ref="Q1576:Q1586" si="730">O1576+P1576</f>
        <v>274.13</v>
      </c>
    </row>
    <row r="1577" spans="1:17" s="428" customFormat="1" ht="22.15" customHeight="1" x14ac:dyDescent="0.25">
      <c r="A1577" s="424" t="s">
        <v>1348</v>
      </c>
      <c r="B1577" s="750">
        <v>48</v>
      </c>
      <c r="C1577" s="289">
        <v>0.3</v>
      </c>
      <c r="D1577" s="425">
        <v>7.0130999999999997</v>
      </c>
      <c r="E1577" s="425">
        <f t="shared" ref="E1577:E1583" si="731">B1577*D1577</f>
        <v>336.62879999999996</v>
      </c>
      <c r="F1577" s="426">
        <v>0.5</v>
      </c>
      <c r="G1577" s="425">
        <f t="shared" si="725"/>
        <v>168.31</v>
      </c>
      <c r="H1577" s="425">
        <f t="shared" si="726"/>
        <v>40.549999999999997</v>
      </c>
      <c r="I1577" s="427">
        <f t="shared" si="727"/>
        <v>208.86</v>
      </c>
      <c r="J1577" s="756">
        <v>176.5</v>
      </c>
      <c r="K1577" s="425">
        <v>1.1100000000000001</v>
      </c>
      <c r="L1577" s="425">
        <v>7.0130999999999997</v>
      </c>
      <c r="M1577" s="425">
        <f t="shared" ref="M1577:M1584" si="732">J1577*L1577</f>
        <v>1237.81215</v>
      </c>
      <c r="N1577" s="426">
        <v>1</v>
      </c>
      <c r="O1577" s="425">
        <f t="shared" si="728"/>
        <v>1237.81</v>
      </c>
      <c r="P1577" s="425">
        <f t="shared" si="729"/>
        <v>298.19</v>
      </c>
      <c r="Q1577" s="427">
        <f t="shared" si="730"/>
        <v>1536</v>
      </c>
    </row>
    <row r="1578" spans="1:17" s="428" customFormat="1" ht="22.15" customHeight="1" x14ac:dyDescent="0.25">
      <c r="A1578" s="424" t="s">
        <v>969</v>
      </c>
      <c r="B1578" s="750"/>
      <c r="C1578" s="289"/>
      <c r="D1578" s="425"/>
      <c r="E1578" s="425"/>
      <c r="F1578" s="426"/>
      <c r="G1578" s="425"/>
      <c r="H1578" s="425"/>
      <c r="I1578" s="427"/>
      <c r="J1578" s="756">
        <v>15.5</v>
      </c>
      <c r="K1578" s="425">
        <v>0.1</v>
      </c>
      <c r="L1578" s="425">
        <v>8.7934000000000001</v>
      </c>
      <c r="M1578" s="425">
        <f t="shared" si="732"/>
        <v>136.29769999999999</v>
      </c>
      <c r="N1578" s="426">
        <v>1</v>
      </c>
      <c r="O1578" s="425">
        <f t="shared" si="728"/>
        <v>136.30000000000001</v>
      </c>
      <c r="P1578" s="425">
        <f t="shared" si="729"/>
        <v>32.83</v>
      </c>
      <c r="Q1578" s="427">
        <f t="shared" si="730"/>
        <v>169.13</v>
      </c>
    </row>
    <row r="1579" spans="1:17" s="428" customFormat="1" ht="22.15" customHeight="1" x14ac:dyDescent="0.25">
      <c r="A1579" s="424" t="s">
        <v>969</v>
      </c>
      <c r="B1579" s="750">
        <v>8</v>
      </c>
      <c r="C1579" s="289">
        <v>0.05</v>
      </c>
      <c r="D1579" s="425">
        <v>8.7934000000000001</v>
      </c>
      <c r="E1579" s="425">
        <f t="shared" si="731"/>
        <v>70.347200000000001</v>
      </c>
      <c r="F1579" s="426">
        <v>0.5</v>
      </c>
      <c r="G1579" s="425">
        <f t="shared" si="725"/>
        <v>35.17</v>
      </c>
      <c r="H1579" s="425">
        <f t="shared" si="726"/>
        <v>8.4700000000000006</v>
      </c>
      <c r="I1579" s="427">
        <f t="shared" si="727"/>
        <v>43.64</v>
      </c>
      <c r="J1579" s="756"/>
      <c r="K1579" s="425"/>
      <c r="L1579" s="425"/>
      <c r="M1579" s="425"/>
      <c r="N1579" s="426"/>
      <c r="O1579" s="425"/>
      <c r="P1579" s="425"/>
      <c r="Q1579" s="427"/>
    </row>
    <row r="1580" spans="1:17" s="428" customFormat="1" ht="22.15" customHeight="1" x14ac:dyDescent="0.25">
      <c r="A1580" s="424" t="s">
        <v>969</v>
      </c>
      <c r="B1580" s="750">
        <v>24</v>
      </c>
      <c r="C1580" s="289">
        <v>0.15</v>
      </c>
      <c r="D1580" s="425">
        <v>8.7934000000000001</v>
      </c>
      <c r="E1580" s="425">
        <f t="shared" si="731"/>
        <v>211.04160000000002</v>
      </c>
      <c r="F1580" s="426">
        <v>0.5</v>
      </c>
      <c r="G1580" s="425">
        <f t="shared" si="725"/>
        <v>105.52</v>
      </c>
      <c r="H1580" s="425">
        <f t="shared" si="726"/>
        <v>25.42</v>
      </c>
      <c r="I1580" s="427">
        <f t="shared" si="727"/>
        <v>130.94</v>
      </c>
      <c r="J1580" s="756">
        <v>39.5</v>
      </c>
      <c r="K1580" s="425">
        <v>0.25</v>
      </c>
      <c r="L1580" s="425">
        <v>8.7934000000000001</v>
      </c>
      <c r="M1580" s="425">
        <f t="shared" si="732"/>
        <v>347.33929999999998</v>
      </c>
      <c r="N1580" s="426">
        <v>1</v>
      </c>
      <c r="O1580" s="425">
        <f t="shared" si="728"/>
        <v>347.34</v>
      </c>
      <c r="P1580" s="425">
        <f t="shared" si="729"/>
        <v>83.67</v>
      </c>
      <c r="Q1580" s="427">
        <f t="shared" si="730"/>
        <v>431.01</v>
      </c>
    </row>
    <row r="1581" spans="1:17" s="428" customFormat="1" ht="22.15" customHeight="1" x14ac:dyDescent="0.25">
      <c r="A1581" s="424" t="s">
        <v>969</v>
      </c>
      <c r="B1581" s="750">
        <v>56.5</v>
      </c>
      <c r="C1581" s="289">
        <v>0.36</v>
      </c>
      <c r="D1581" s="425">
        <v>8.7934000000000001</v>
      </c>
      <c r="E1581" s="425">
        <f t="shared" si="731"/>
        <v>496.82710000000003</v>
      </c>
      <c r="F1581" s="426">
        <v>0.5</v>
      </c>
      <c r="G1581" s="425">
        <f t="shared" si="725"/>
        <v>248.41</v>
      </c>
      <c r="H1581" s="425">
        <f t="shared" si="726"/>
        <v>59.84</v>
      </c>
      <c r="I1581" s="427">
        <f t="shared" si="727"/>
        <v>308.25</v>
      </c>
      <c r="J1581" s="756">
        <v>145</v>
      </c>
      <c r="K1581" s="425">
        <v>0.91</v>
      </c>
      <c r="L1581" s="425">
        <v>8.7934000000000001</v>
      </c>
      <c r="M1581" s="425">
        <f t="shared" si="732"/>
        <v>1275.0430000000001</v>
      </c>
      <c r="N1581" s="426">
        <v>1</v>
      </c>
      <c r="O1581" s="425">
        <f t="shared" si="728"/>
        <v>1275.04</v>
      </c>
      <c r="P1581" s="425">
        <f t="shared" si="729"/>
        <v>307.16000000000003</v>
      </c>
      <c r="Q1581" s="427">
        <f t="shared" si="730"/>
        <v>1582.2</v>
      </c>
    </row>
    <row r="1582" spans="1:17" s="428" customFormat="1" ht="22.15" customHeight="1" x14ac:dyDescent="0.25">
      <c r="A1582" s="424" t="s">
        <v>969</v>
      </c>
      <c r="B1582" s="750">
        <v>23.5</v>
      </c>
      <c r="C1582" s="289">
        <v>0.15</v>
      </c>
      <c r="D1582" s="425">
        <v>8.7934000000000001</v>
      </c>
      <c r="E1582" s="425">
        <f t="shared" si="731"/>
        <v>206.64490000000001</v>
      </c>
      <c r="F1582" s="426">
        <v>0.5</v>
      </c>
      <c r="G1582" s="425">
        <f t="shared" si="725"/>
        <v>103.32</v>
      </c>
      <c r="H1582" s="425">
        <f t="shared" si="726"/>
        <v>24.89</v>
      </c>
      <c r="I1582" s="427">
        <f t="shared" si="727"/>
        <v>128.20999999999998</v>
      </c>
      <c r="J1582" s="756">
        <v>23.5</v>
      </c>
      <c r="K1582" s="425">
        <v>0.15</v>
      </c>
      <c r="L1582" s="425">
        <v>8.7934000000000001</v>
      </c>
      <c r="M1582" s="425">
        <f t="shared" si="732"/>
        <v>206.64490000000001</v>
      </c>
      <c r="N1582" s="426">
        <v>1</v>
      </c>
      <c r="O1582" s="425">
        <f t="shared" si="728"/>
        <v>206.64</v>
      </c>
      <c r="P1582" s="425">
        <f t="shared" si="729"/>
        <v>49.78</v>
      </c>
      <c r="Q1582" s="427">
        <f t="shared" si="730"/>
        <v>256.41999999999996</v>
      </c>
    </row>
    <row r="1583" spans="1:17" s="428" customFormat="1" ht="22.15" customHeight="1" x14ac:dyDescent="0.25">
      <c r="A1583" s="424" t="s">
        <v>969</v>
      </c>
      <c r="B1583" s="750">
        <v>15.5</v>
      </c>
      <c r="C1583" s="289">
        <v>0.1</v>
      </c>
      <c r="D1583" s="425">
        <v>8.7934000000000001</v>
      </c>
      <c r="E1583" s="425">
        <f t="shared" si="731"/>
        <v>136.29769999999999</v>
      </c>
      <c r="F1583" s="426">
        <v>0.5</v>
      </c>
      <c r="G1583" s="425">
        <f t="shared" si="725"/>
        <v>68.150000000000006</v>
      </c>
      <c r="H1583" s="425">
        <f t="shared" si="726"/>
        <v>16.420000000000002</v>
      </c>
      <c r="I1583" s="427">
        <f t="shared" si="727"/>
        <v>84.570000000000007</v>
      </c>
      <c r="J1583" s="756"/>
      <c r="K1583" s="425"/>
      <c r="L1583" s="425"/>
      <c r="M1583" s="425"/>
      <c r="N1583" s="426"/>
      <c r="O1583" s="425"/>
      <c r="P1583" s="425"/>
      <c r="Q1583" s="427"/>
    </row>
    <row r="1584" spans="1:17" s="428" customFormat="1" ht="22.15" customHeight="1" x14ac:dyDescent="0.25">
      <c r="A1584" s="424" t="s">
        <v>969</v>
      </c>
      <c r="B1584" s="750"/>
      <c r="C1584" s="289"/>
      <c r="D1584" s="425"/>
      <c r="E1584" s="425"/>
      <c r="F1584" s="426"/>
      <c r="G1584" s="425"/>
      <c r="H1584" s="425"/>
      <c r="I1584" s="427"/>
      <c r="J1584" s="756">
        <v>96</v>
      </c>
      <c r="K1584" s="425">
        <v>0.6</v>
      </c>
      <c r="L1584" s="425">
        <v>8.7934000000000001</v>
      </c>
      <c r="M1584" s="425">
        <f t="shared" si="732"/>
        <v>844.16640000000007</v>
      </c>
      <c r="N1584" s="426">
        <v>1</v>
      </c>
      <c r="O1584" s="425">
        <f t="shared" si="728"/>
        <v>844.17</v>
      </c>
      <c r="P1584" s="425">
        <f t="shared" si="729"/>
        <v>203.36</v>
      </c>
      <c r="Q1584" s="427">
        <f t="shared" si="730"/>
        <v>1047.53</v>
      </c>
    </row>
    <row r="1585" spans="1:17" s="428" customFormat="1" ht="22.15" customHeight="1" x14ac:dyDescent="0.25">
      <c r="A1585" s="424" t="s">
        <v>712</v>
      </c>
      <c r="B1585" s="750">
        <v>24</v>
      </c>
      <c r="C1585" s="289">
        <f t="shared" ref="C1585" si="733">B1585/159</f>
        <v>0.15094339622641509</v>
      </c>
      <c r="D1585" s="425">
        <v>1328</v>
      </c>
      <c r="E1585" s="425">
        <f>B1585*D1585/159</f>
        <v>200.45283018867926</v>
      </c>
      <c r="F1585" s="426">
        <v>0.5</v>
      </c>
      <c r="G1585" s="425">
        <f t="shared" si="725"/>
        <v>100.23</v>
      </c>
      <c r="H1585" s="425">
        <f t="shared" si="726"/>
        <v>24.15</v>
      </c>
      <c r="I1585" s="427">
        <f t="shared" si="727"/>
        <v>124.38</v>
      </c>
      <c r="J1585" s="756"/>
      <c r="K1585" s="425"/>
      <c r="L1585" s="425"/>
      <c r="M1585" s="425"/>
      <c r="N1585" s="426"/>
      <c r="O1585" s="425"/>
      <c r="P1585" s="425"/>
      <c r="Q1585" s="427"/>
    </row>
    <row r="1586" spans="1:17" s="428" customFormat="1" ht="22.15" customHeight="1" x14ac:dyDescent="0.25">
      <c r="A1586" s="424" t="s">
        <v>1174</v>
      </c>
      <c r="B1586" s="750"/>
      <c r="C1586" s="289"/>
      <c r="D1586" s="425"/>
      <c r="E1586" s="425"/>
      <c r="F1586" s="426"/>
      <c r="G1586" s="425"/>
      <c r="H1586" s="425"/>
      <c r="I1586" s="427"/>
      <c r="J1586" s="756">
        <v>8</v>
      </c>
      <c r="K1586" s="425">
        <f t="shared" ref="K1586" si="734">J1586/159</f>
        <v>5.0314465408805034E-2</v>
      </c>
      <c r="L1586" s="425">
        <v>1606</v>
      </c>
      <c r="M1586" s="425">
        <f>J1586*L1586/159</f>
        <v>80.80503144654088</v>
      </c>
      <c r="N1586" s="426">
        <v>1</v>
      </c>
      <c r="O1586" s="425">
        <f t="shared" si="728"/>
        <v>80.81</v>
      </c>
      <c r="P1586" s="425">
        <f t="shared" si="729"/>
        <v>19.47</v>
      </c>
      <c r="Q1586" s="427">
        <f t="shared" si="730"/>
        <v>100.28</v>
      </c>
    </row>
    <row r="1587" spans="1:17" s="428" customFormat="1" ht="22.15" customHeight="1" x14ac:dyDescent="0.25">
      <c r="A1587" s="416" t="s">
        <v>1119</v>
      </c>
      <c r="B1587" s="748">
        <f>B1588</f>
        <v>48</v>
      </c>
      <c r="C1587" s="744">
        <f>C1588</f>
        <v>0.3</v>
      </c>
      <c r="D1587" s="417"/>
      <c r="E1587" s="417">
        <f>E1588</f>
        <v>268.24800000000005</v>
      </c>
      <c r="F1587" s="431"/>
      <c r="G1587" s="417">
        <f>G1588</f>
        <v>53.64</v>
      </c>
      <c r="H1587" s="417">
        <f>H1588</f>
        <v>12.919999999999998</v>
      </c>
      <c r="I1587" s="418">
        <f>I1588</f>
        <v>66.56</v>
      </c>
      <c r="J1587" s="754">
        <f>J1588</f>
        <v>128</v>
      </c>
      <c r="K1587" s="417">
        <f>K1588</f>
        <v>0.79999999999999993</v>
      </c>
      <c r="L1587" s="417"/>
      <c r="M1587" s="417">
        <f>M1588</f>
        <v>709.31840000000011</v>
      </c>
      <c r="N1587" s="431"/>
      <c r="O1587" s="417">
        <f>O1588</f>
        <v>709.32999999999993</v>
      </c>
      <c r="P1587" s="417">
        <f>P1588</f>
        <v>170.86</v>
      </c>
      <c r="Q1587" s="418">
        <f>Q1588</f>
        <v>880.19</v>
      </c>
    </row>
    <row r="1588" spans="1:17" s="428" customFormat="1" ht="22.15" customHeight="1" x14ac:dyDescent="0.25">
      <c r="A1588" s="430" t="s">
        <v>9</v>
      </c>
      <c r="B1588" s="751">
        <f>SUM(B1589:B1596)</f>
        <v>48</v>
      </c>
      <c r="C1588" s="746">
        <f>SUM(C1589:C1596)</f>
        <v>0.3</v>
      </c>
      <c r="D1588" s="421"/>
      <c r="E1588" s="421">
        <f>SUM(E1589:E1596)</f>
        <v>268.24800000000005</v>
      </c>
      <c r="F1588" s="432"/>
      <c r="G1588" s="421">
        <f>SUM(G1589:G1596)</f>
        <v>53.64</v>
      </c>
      <c r="H1588" s="421">
        <f>SUM(H1589:H1596)</f>
        <v>12.919999999999998</v>
      </c>
      <c r="I1588" s="429">
        <f>SUM(I1589:I1596)</f>
        <v>66.56</v>
      </c>
      <c r="J1588" s="757">
        <f>SUM(J1589:J1596)</f>
        <v>128</v>
      </c>
      <c r="K1588" s="421">
        <f>SUM(K1589:K1596)</f>
        <v>0.79999999999999993</v>
      </c>
      <c r="L1588" s="421"/>
      <c r="M1588" s="421">
        <f>SUM(M1589:M1596)</f>
        <v>709.31840000000011</v>
      </c>
      <c r="N1588" s="432"/>
      <c r="O1588" s="421">
        <f>SUM(O1589:O1596)</f>
        <v>709.32999999999993</v>
      </c>
      <c r="P1588" s="421">
        <f>SUM(P1589:P1596)</f>
        <v>170.86</v>
      </c>
      <c r="Q1588" s="429">
        <f>SUM(Q1589:Q1596)</f>
        <v>880.19</v>
      </c>
    </row>
    <row r="1589" spans="1:17" s="428" customFormat="1" ht="22.15" customHeight="1" x14ac:dyDescent="0.25">
      <c r="A1589" s="424" t="s">
        <v>692</v>
      </c>
      <c r="B1589" s="750"/>
      <c r="C1589" s="289"/>
      <c r="D1589" s="425"/>
      <c r="E1589" s="425"/>
      <c r="F1589" s="426"/>
      <c r="G1589" s="425"/>
      <c r="H1589" s="425"/>
      <c r="I1589" s="427"/>
      <c r="J1589" s="756">
        <v>8</v>
      </c>
      <c r="K1589" s="425">
        <v>0.05</v>
      </c>
      <c r="L1589" s="425">
        <v>5.1189999999999998</v>
      </c>
      <c r="M1589" s="425">
        <f>J1589*L1589</f>
        <v>40.951999999999998</v>
      </c>
      <c r="N1589" s="426">
        <v>1</v>
      </c>
      <c r="O1589" s="425">
        <f t="shared" ref="O1589:O1595" si="735">ROUND(M1589*N1589,2)</f>
        <v>40.950000000000003</v>
      </c>
      <c r="P1589" s="425">
        <f t="shared" ref="P1589:P1595" si="736">ROUND(O1589*0.2409,2)</f>
        <v>9.86</v>
      </c>
      <c r="Q1589" s="427">
        <f t="shared" ref="Q1589:Q1595" si="737">O1589+P1589</f>
        <v>50.81</v>
      </c>
    </row>
    <row r="1590" spans="1:17" s="428" customFormat="1" ht="22.15" customHeight="1" x14ac:dyDescent="0.25">
      <c r="A1590" s="424" t="s">
        <v>692</v>
      </c>
      <c r="B1590" s="750">
        <v>8</v>
      </c>
      <c r="C1590" s="289">
        <v>0.05</v>
      </c>
      <c r="D1590" s="425">
        <v>5.1189999999999998</v>
      </c>
      <c r="E1590" s="425">
        <f>B1590*D1590</f>
        <v>40.951999999999998</v>
      </c>
      <c r="F1590" s="426">
        <v>0.2</v>
      </c>
      <c r="G1590" s="425">
        <f t="shared" ref="G1590:G1592" si="738">ROUND(E1590*F1590,2)</f>
        <v>8.19</v>
      </c>
      <c r="H1590" s="425">
        <f t="shared" ref="H1590:H1596" si="739">ROUND(G1590*0.2409,2)</f>
        <v>1.97</v>
      </c>
      <c r="I1590" s="427">
        <f t="shared" ref="I1590:I1596" si="740">G1590+H1590</f>
        <v>10.16</v>
      </c>
      <c r="J1590" s="756">
        <v>24</v>
      </c>
      <c r="K1590" s="425">
        <v>0.15</v>
      </c>
      <c r="L1590" s="425">
        <v>5.1189999999999998</v>
      </c>
      <c r="M1590" s="425">
        <f t="shared" ref="M1590:M1595" si="741">J1590*L1590</f>
        <v>122.85599999999999</v>
      </c>
      <c r="N1590" s="426">
        <v>1</v>
      </c>
      <c r="O1590" s="425">
        <f t="shared" si="735"/>
        <v>122.86</v>
      </c>
      <c r="P1590" s="425">
        <f t="shared" si="736"/>
        <v>29.6</v>
      </c>
      <c r="Q1590" s="427">
        <f t="shared" si="737"/>
        <v>152.46</v>
      </c>
    </row>
    <row r="1591" spans="1:17" s="428" customFormat="1" ht="22.15" customHeight="1" x14ac:dyDescent="0.25">
      <c r="A1591" s="424" t="s">
        <v>692</v>
      </c>
      <c r="B1591" s="750">
        <v>8</v>
      </c>
      <c r="C1591" s="289">
        <v>0.05</v>
      </c>
      <c r="D1591" s="425">
        <v>5.6824000000000003</v>
      </c>
      <c r="E1591" s="425">
        <f t="shared" ref="E1591:E1592" si="742">B1591*D1591</f>
        <v>45.459200000000003</v>
      </c>
      <c r="F1591" s="426">
        <v>0.2</v>
      </c>
      <c r="G1591" s="425">
        <f t="shared" si="738"/>
        <v>9.09</v>
      </c>
      <c r="H1591" s="425">
        <f t="shared" si="739"/>
        <v>2.19</v>
      </c>
      <c r="I1591" s="427">
        <f t="shared" si="740"/>
        <v>11.28</v>
      </c>
      <c r="J1591" s="756">
        <v>24</v>
      </c>
      <c r="K1591" s="425">
        <v>0.15</v>
      </c>
      <c r="L1591" s="425">
        <v>5.6824000000000003</v>
      </c>
      <c r="M1591" s="425">
        <f t="shared" si="741"/>
        <v>136.3776</v>
      </c>
      <c r="N1591" s="426">
        <v>1</v>
      </c>
      <c r="O1591" s="425">
        <f t="shared" si="735"/>
        <v>136.38</v>
      </c>
      <c r="P1591" s="425">
        <f t="shared" si="736"/>
        <v>32.85</v>
      </c>
      <c r="Q1591" s="427">
        <f t="shared" si="737"/>
        <v>169.23</v>
      </c>
    </row>
    <row r="1592" spans="1:17" s="428" customFormat="1" ht="22.15" customHeight="1" x14ac:dyDescent="0.25">
      <c r="A1592" s="424" t="s">
        <v>1288</v>
      </c>
      <c r="B1592" s="750">
        <v>16</v>
      </c>
      <c r="C1592" s="289">
        <v>0.1</v>
      </c>
      <c r="D1592" s="425">
        <v>5.6824000000000003</v>
      </c>
      <c r="E1592" s="425">
        <f t="shared" si="742"/>
        <v>90.918400000000005</v>
      </c>
      <c r="F1592" s="426">
        <v>0.2</v>
      </c>
      <c r="G1592" s="425">
        <f t="shared" si="738"/>
        <v>18.18</v>
      </c>
      <c r="H1592" s="425">
        <f t="shared" si="739"/>
        <v>4.38</v>
      </c>
      <c r="I1592" s="427">
        <f t="shared" si="740"/>
        <v>22.56</v>
      </c>
      <c r="J1592" s="756">
        <v>8</v>
      </c>
      <c r="K1592" s="425">
        <v>0.05</v>
      </c>
      <c r="L1592" s="425">
        <v>5.6824000000000003</v>
      </c>
      <c r="M1592" s="425">
        <f t="shared" si="741"/>
        <v>45.459200000000003</v>
      </c>
      <c r="N1592" s="426">
        <v>1</v>
      </c>
      <c r="O1592" s="425">
        <f t="shared" si="735"/>
        <v>45.46</v>
      </c>
      <c r="P1592" s="425">
        <f t="shared" si="736"/>
        <v>10.95</v>
      </c>
      <c r="Q1592" s="427">
        <f t="shared" si="737"/>
        <v>56.41</v>
      </c>
    </row>
    <row r="1593" spans="1:17" s="428" customFormat="1" ht="22.15" customHeight="1" x14ac:dyDescent="0.25">
      <c r="A1593" s="424" t="s">
        <v>692</v>
      </c>
      <c r="B1593" s="750"/>
      <c r="C1593" s="289"/>
      <c r="D1593" s="425"/>
      <c r="E1593" s="425"/>
      <c r="F1593" s="426"/>
      <c r="G1593" s="425"/>
      <c r="H1593" s="425"/>
      <c r="I1593" s="427"/>
      <c r="J1593" s="756">
        <v>24</v>
      </c>
      <c r="K1593" s="425">
        <v>0.15</v>
      </c>
      <c r="L1593" s="425">
        <v>5.6824000000000003</v>
      </c>
      <c r="M1593" s="425">
        <f t="shared" si="741"/>
        <v>136.3776</v>
      </c>
      <c r="N1593" s="426">
        <v>1</v>
      </c>
      <c r="O1593" s="425">
        <f t="shared" si="735"/>
        <v>136.38</v>
      </c>
      <c r="P1593" s="425">
        <f t="shared" si="736"/>
        <v>32.85</v>
      </c>
      <c r="Q1593" s="427">
        <f t="shared" si="737"/>
        <v>169.23</v>
      </c>
    </row>
    <row r="1594" spans="1:17" s="428" customFormat="1" ht="22.15" customHeight="1" x14ac:dyDescent="0.25">
      <c r="A1594" s="424" t="s">
        <v>1288</v>
      </c>
      <c r="B1594" s="750"/>
      <c r="C1594" s="289"/>
      <c r="D1594" s="425"/>
      <c r="E1594" s="425"/>
      <c r="F1594" s="426"/>
      <c r="G1594" s="425"/>
      <c r="H1594" s="425"/>
      <c r="I1594" s="427"/>
      <c r="J1594" s="756">
        <v>24</v>
      </c>
      <c r="K1594" s="425">
        <v>0.15</v>
      </c>
      <c r="L1594" s="425">
        <v>5.6824000000000003</v>
      </c>
      <c r="M1594" s="425">
        <f t="shared" si="741"/>
        <v>136.3776</v>
      </c>
      <c r="N1594" s="426">
        <v>1</v>
      </c>
      <c r="O1594" s="425">
        <f t="shared" si="735"/>
        <v>136.38</v>
      </c>
      <c r="P1594" s="425">
        <f t="shared" si="736"/>
        <v>32.85</v>
      </c>
      <c r="Q1594" s="427">
        <f t="shared" si="737"/>
        <v>169.23</v>
      </c>
    </row>
    <row r="1595" spans="1:17" s="428" customFormat="1" ht="22.15" customHeight="1" x14ac:dyDescent="0.25">
      <c r="A1595" s="424" t="s">
        <v>1288</v>
      </c>
      <c r="B1595" s="750">
        <v>8</v>
      </c>
      <c r="C1595" s="289">
        <v>0.05</v>
      </c>
      <c r="D1595" s="425">
        <v>5.6824000000000003</v>
      </c>
      <c r="E1595" s="425">
        <f>B1595*D1595</f>
        <v>45.459200000000003</v>
      </c>
      <c r="F1595" s="426">
        <v>0.2</v>
      </c>
      <c r="G1595" s="425">
        <f t="shared" ref="G1595:G1596" si="743">ROUND(E1595*F1595,2)</f>
        <v>9.09</v>
      </c>
      <c r="H1595" s="425">
        <f t="shared" si="739"/>
        <v>2.19</v>
      </c>
      <c r="I1595" s="427">
        <f t="shared" si="740"/>
        <v>11.28</v>
      </c>
      <c r="J1595" s="756">
        <v>16</v>
      </c>
      <c r="K1595" s="425">
        <v>0.1</v>
      </c>
      <c r="L1595" s="425">
        <v>5.6824000000000003</v>
      </c>
      <c r="M1595" s="425">
        <f t="shared" si="741"/>
        <v>90.918400000000005</v>
      </c>
      <c r="N1595" s="426">
        <v>1</v>
      </c>
      <c r="O1595" s="425">
        <f t="shared" si="735"/>
        <v>90.92</v>
      </c>
      <c r="P1595" s="425">
        <f t="shared" si="736"/>
        <v>21.9</v>
      </c>
      <c r="Q1595" s="427">
        <f t="shared" si="737"/>
        <v>112.82</v>
      </c>
    </row>
    <row r="1596" spans="1:17" s="428" customFormat="1" ht="22.15" customHeight="1" x14ac:dyDescent="0.25">
      <c r="A1596" s="424" t="s">
        <v>1288</v>
      </c>
      <c r="B1596" s="750">
        <v>8</v>
      </c>
      <c r="C1596" s="289">
        <v>0.05</v>
      </c>
      <c r="D1596" s="425">
        <v>5.6824000000000003</v>
      </c>
      <c r="E1596" s="425">
        <f>B1596*D1596</f>
        <v>45.459200000000003</v>
      </c>
      <c r="F1596" s="426">
        <v>0.2</v>
      </c>
      <c r="G1596" s="425">
        <f t="shared" si="743"/>
        <v>9.09</v>
      </c>
      <c r="H1596" s="425">
        <f t="shared" si="739"/>
        <v>2.19</v>
      </c>
      <c r="I1596" s="427">
        <f t="shared" si="740"/>
        <v>11.28</v>
      </c>
      <c r="J1596" s="756"/>
      <c r="K1596" s="425"/>
      <c r="L1596" s="425"/>
      <c r="M1596" s="425"/>
      <c r="N1596" s="426"/>
      <c r="O1596" s="425"/>
      <c r="P1596" s="425"/>
      <c r="Q1596" s="427"/>
    </row>
    <row r="1597" spans="1:17" s="428" customFormat="1" ht="22.15" customHeight="1" x14ac:dyDescent="0.25">
      <c r="A1597" s="416" t="s">
        <v>1349</v>
      </c>
      <c r="B1597" s="748">
        <f>B1598</f>
        <v>0</v>
      </c>
      <c r="C1597" s="744">
        <f>C1598</f>
        <v>0</v>
      </c>
      <c r="D1597" s="417"/>
      <c r="E1597" s="417">
        <f>E1598</f>
        <v>0</v>
      </c>
      <c r="F1597" s="431"/>
      <c r="G1597" s="417">
        <f>G1598</f>
        <v>0</v>
      </c>
      <c r="H1597" s="417">
        <f>H1598</f>
        <v>0</v>
      </c>
      <c r="I1597" s="418">
        <f>I1598</f>
        <v>0</v>
      </c>
      <c r="J1597" s="754">
        <f>J1598</f>
        <v>127</v>
      </c>
      <c r="K1597" s="417">
        <f>K1598</f>
        <v>0.79874213836477992</v>
      </c>
      <c r="L1597" s="417"/>
      <c r="M1597" s="417">
        <f>M1598</f>
        <v>877.24528301886789</v>
      </c>
      <c r="N1597" s="431"/>
      <c r="O1597" s="417">
        <f>O1598</f>
        <v>877.24</v>
      </c>
      <c r="P1597" s="417">
        <f>P1598</f>
        <v>211.33</v>
      </c>
      <c r="Q1597" s="418">
        <f>Q1598</f>
        <v>1088.5700000000002</v>
      </c>
    </row>
    <row r="1598" spans="1:17" s="428" customFormat="1" ht="22.15" customHeight="1" x14ac:dyDescent="0.25">
      <c r="A1598" s="430" t="s">
        <v>11</v>
      </c>
      <c r="B1598" s="751">
        <f>SUM(B1599:B1602)</f>
        <v>0</v>
      </c>
      <c r="C1598" s="746">
        <f>SUM(C1599:C1602)</f>
        <v>0</v>
      </c>
      <c r="D1598" s="421"/>
      <c r="E1598" s="421">
        <f>SUM(E1599:E1602)</f>
        <v>0</v>
      </c>
      <c r="F1598" s="432"/>
      <c r="G1598" s="421">
        <f>SUM(G1599:G1602)</f>
        <v>0</v>
      </c>
      <c r="H1598" s="421">
        <f>SUM(H1599:H1602)</f>
        <v>0</v>
      </c>
      <c r="I1598" s="429">
        <f>SUM(I1599:I1602)</f>
        <v>0</v>
      </c>
      <c r="J1598" s="757">
        <f>SUM(J1599:J1602)</f>
        <v>127</v>
      </c>
      <c r="K1598" s="421">
        <f>SUM(K1599:K1602)</f>
        <v>0.79874213836477992</v>
      </c>
      <c r="L1598" s="421"/>
      <c r="M1598" s="421">
        <f>SUM(M1599:M1602)</f>
        <v>877.24528301886789</v>
      </c>
      <c r="N1598" s="432"/>
      <c r="O1598" s="421">
        <f>SUM(O1599:O1602)</f>
        <v>877.24</v>
      </c>
      <c r="P1598" s="421">
        <f>SUM(P1599:P1602)</f>
        <v>211.33</v>
      </c>
      <c r="Q1598" s="429">
        <f>SUM(Q1599:Q1602)</f>
        <v>1088.5700000000002</v>
      </c>
    </row>
    <row r="1599" spans="1:17" s="428" customFormat="1" ht="22.15" customHeight="1" x14ac:dyDescent="0.25">
      <c r="A1599" s="424" t="s">
        <v>186</v>
      </c>
      <c r="B1599" s="750"/>
      <c r="C1599" s="289"/>
      <c r="D1599" s="425"/>
      <c r="E1599" s="425"/>
      <c r="F1599" s="426"/>
      <c r="G1599" s="425"/>
      <c r="H1599" s="425"/>
      <c r="I1599" s="427"/>
      <c r="J1599" s="756">
        <v>8</v>
      </c>
      <c r="K1599" s="425">
        <f t="shared" ref="K1599:K1602" si="744">J1599/159</f>
        <v>5.0314465408805034E-2</v>
      </c>
      <c r="L1599" s="425">
        <v>1062</v>
      </c>
      <c r="M1599" s="425">
        <f>J1599*L1599/159</f>
        <v>53.433962264150942</v>
      </c>
      <c r="N1599" s="426">
        <v>1</v>
      </c>
      <c r="O1599" s="425">
        <f t="shared" ref="O1599:O1602" si="745">ROUND(M1599*N1599,2)</f>
        <v>53.43</v>
      </c>
      <c r="P1599" s="425">
        <f>ROUND(O1599*0.2409,2)</f>
        <v>12.87</v>
      </c>
      <c r="Q1599" s="427">
        <f>O1599+P1599</f>
        <v>66.3</v>
      </c>
    </row>
    <row r="1600" spans="1:17" s="428" customFormat="1" ht="22.15" customHeight="1" x14ac:dyDescent="0.25">
      <c r="A1600" s="424" t="s">
        <v>186</v>
      </c>
      <c r="B1600" s="750"/>
      <c r="C1600" s="289"/>
      <c r="D1600" s="425"/>
      <c r="E1600" s="425"/>
      <c r="F1600" s="426"/>
      <c r="G1600" s="425"/>
      <c r="H1600" s="425"/>
      <c r="I1600" s="427"/>
      <c r="J1600" s="756">
        <v>63</v>
      </c>
      <c r="K1600" s="425">
        <f t="shared" si="744"/>
        <v>0.39622641509433965</v>
      </c>
      <c r="L1600" s="425">
        <v>1062</v>
      </c>
      <c r="M1600" s="425">
        <f t="shared" ref="M1600:M1602" si="746">J1600*L1600/159</f>
        <v>420.79245283018867</v>
      </c>
      <c r="N1600" s="426">
        <v>1</v>
      </c>
      <c r="O1600" s="425">
        <f t="shared" si="745"/>
        <v>420.79</v>
      </c>
      <c r="P1600" s="425">
        <f>ROUND(O1600*0.2409,2)</f>
        <v>101.37</v>
      </c>
      <c r="Q1600" s="427">
        <f>O1600+P1600</f>
        <v>522.16000000000008</v>
      </c>
    </row>
    <row r="1601" spans="1:17" s="428" customFormat="1" ht="22.15" customHeight="1" x14ac:dyDescent="0.25">
      <c r="A1601" s="424" t="s">
        <v>186</v>
      </c>
      <c r="B1601" s="750"/>
      <c r="C1601" s="289"/>
      <c r="D1601" s="425"/>
      <c r="E1601" s="425"/>
      <c r="F1601" s="426"/>
      <c r="G1601" s="425"/>
      <c r="H1601" s="425"/>
      <c r="I1601" s="427"/>
      <c r="J1601" s="756">
        <v>24</v>
      </c>
      <c r="K1601" s="425">
        <f t="shared" si="744"/>
        <v>0.15094339622641509</v>
      </c>
      <c r="L1601" s="425">
        <v>1062</v>
      </c>
      <c r="M1601" s="425">
        <f t="shared" si="746"/>
        <v>160.30188679245282</v>
      </c>
      <c r="N1601" s="426">
        <v>1</v>
      </c>
      <c r="O1601" s="425">
        <f t="shared" si="745"/>
        <v>160.30000000000001</v>
      </c>
      <c r="P1601" s="425">
        <f>ROUND(O1601*0.2409,2)</f>
        <v>38.619999999999997</v>
      </c>
      <c r="Q1601" s="427">
        <f>O1601+P1601</f>
        <v>198.92000000000002</v>
      </c>
    </row>
    <row r="1602" spans="1:17" s="428" customFormat="1" ht="22.15" customHeight="1" x14ac:dyDescent="0.25">
      <c r="A1602" s="424" t="s">
        <v>1350</v>
      </c>
      <c r="B1602" s="750"/>
      <c r="C1602" s="289"/>
      <c r="D1602" s="425"/>
      <c r="E1602" s="425"/>
      <c r="F1602" s="426"/>
      <c r="G1602" s="425"/>
      <c r="H1602" s="425"/>
      <c r="I1602" s="427"/>
      <c r="J1602" s="756">
        <v>32</v>
      </c>
      <c r="K1602" s="425">
        <f t="shared" si="744"/>
        <v>0.20125786163522014</v>
      </c>
      <c r="L1602" s="425">
        <v>1206</v>
      </c>
      <c r="M1602" s="425">
        <f t="shared" si="746"/>
        <v>242.71698113207546</v>
      </c>
      <c r="N1602" s="426">
        <v>1</v>
      </c>
      <c r="O1602" s="425">
        <f t="shared" si="745"/>
        <v>242.72</v>
      </c>
      <c r="P1602" s="425">
        <f>ROUND(O1602*0.2409,2)</f>
        <v>58.47</v>
      </c>
      <c r="Q1602" s="427">
        <f>O1602+P1602</f>
        <v>301.19</v>
      </c>
    </row>
    <row r="1603" spans="1:17" s="428" customFormat="1" ht="22.15" customHeight="1" x14ac:dyDescent="0.25">
      <c r="A1603" s="416" t="s">
        <v>1351</v>
      </c>
      <c r="B1603" s="748">
        <f>B1604+B1620+B1631+B1636</f>
        <v>541</v>
      </c>
      <c r="C1603" s="744">
        <f>C1604+C1620+C1631+C1636</f>
        <v>3.411509433962264</v>
      </c>
      <c r="D1603" s="417"/>
      <c r="E1603" s="417">
        <f>E1604+E1620+E1631+E1636</f>
        <v>3164.2648471698112</v>
      </c>
      <c r="F1603" s="431"/>
      <c r="G1603" s="417">
        <f>G1604+G1620+G1631+G1636</f>
        <v>949.29</v>
      </c>
      <c r="H1603" s="417">
        <f>H1604+H1620+H1631+H1636</f>
        <v>228.67999999999998</v>
      </c>
      <c r="I1603" s="418">
        <f>I1604+I1620+I1631+I1636</f>
        <v>1177.9699999999998</v>
      </c>
      <c r="J1603" s="754">
        <f>J1604+J1620+J1631+J1636</f>
        <v>796</v>
      </c>
      <c r="K1603" s="417">
        <f>K1604+K1620+K1631+K1636</f>
        <v>5.0047798742138356</v>
      </c>
      <c r="L1603" s="417"/>
      <c r="M1603" s="417">
        <f>M1604+M1620+M1631+M1636</f>
        <v>6172.8021201257861</v>
      </c>
      <c r="N1603" s="431"/>
      <c r="O1603" s="417">
        <f>O1604+O1620+O1631+O1636</f>
        <v>6172.8</v>
      </c>
      <c r="P1603" s="417">
        <f>P1604+P1620+P1631+P1636</f>
        <v>1487.0299999999997</v>
      </c>
      <c r="Q1603" s="418">
        <f>Q1604+Q1620+Q1631+Q1636</f>
        <v>7659.8300000000008</v>
      </c>
    </row>
    <row r="1604" spans="1:17" s="428" customFormat="1" ht="22.15" customHeight="1" x14ac:dyDescent="0.25">
      <c r="A1604" s="430" t="s">
        <v>11</v>
      </c>
      <c r="B1604" s="751">
        <f>SUM(B1605:B1619)</f>
        <v>151.5</v>
      </c>
      <c r="C1604" s="746">
        <f>SUM(C1605:C1619)</f>
        <v>0.97000000000000008</v>
      </c>
      <c r="D1604" s="421"/>
      <c r="E1604" s="421">
        <f>SUM(E1605:E1619)</f>
        <v>1411.0384499999998</v>
      </c>
      <c r="F1604" s="432"/>
      <c r="G1604" s="421">
        <f>SUM(G1605:G1619)</f>
        <v>423.31999999999994</v>
      </c>
      <c r="H1604" s="421">
        <f>SUM(H1605:H1619)</f>
        <v>101.97999999999999</v>
      </c>
      <c r="I1604" s="429">
        <f>SUM(I1605:I1619)</f>
        <v>525.29999999999995</v>
      </c>
      <c r="J1604" s="757">
        <f>SUM(J1605:J1619)</f>
        <v>497.5</v>
      </c>
      <c r="K1604" s="421">
        <f>SUM(K1605:K1619)</f>
        <v>3.129999999999999</v>
      </c>
      <c r="L1604" s="421"/>
      <c r="M1604" s="421">
        <f>SUM(M1605:M1619)</f>
        <v>4757.2762499999999</v>
      </c>
      <c r="N1604" s="432"/>
      <c r="O1604" s="421">
        <f>SUM(O1605:O1619)</f>
        <v>4757.2700000000004</v>
      </c>
      <c r="P1604" s="421">
        <f>SUM(P1605:P1619)</f>
        <v>1146.0399999999997</v>
      </c>
      <c r="Q1604" s="429">
        <f>SUM(Q1605:Q1619)</f>
        <v>5903.31</v>
      </c>
    </row>
    <row r="1605" spans="1:17" s="428" customFormat="1" ht="22.15" customHeight="1" x14ac:dyDescent="0.25">
      <c r="A1605" s="424" t="s">
        <v>1352</v>
      </c>
      <c r="B1605" s="750">
        <v>27.5</v>
      </c>
      <c r="C1605" s="289">
        <v>0.17</v>
      </c>
      <c r="D1605" s="425">
        <v>7.8223000000000003</v>
      </c>
      <c r="E1605" s="425">
        <f>B1605*D1605</f>
        <v>215.11324999999999</v>
      </c>
      <c r="F1605" s="426">
        <v>0.3</v>
      </c>
      <c r="G1605" s="425">
        <f t="shared" ref="G1605:G1638" si="747">ROUND(E1605*F1605,2)</f>
        <v>64.53</v>
      </c>
      <c r="H1605" s="425">
        <f t="shared" ref="H1605:H1617" si="748">ROUND(G1605*0.2409,2)</f>
        <v>15.55</v>
      </c>
      <c r="I1605" s="427">
        <f t="shared" ref="I1605:I1617" si="749">G1605+H1605</f>
        <v>80.08</v>
      </c>
      <c r="J1605" s="756"/>
      <c r="K1605" s="425"/>
      <c r="L1605" s="425"/>
      <c r="M1605" s="425"/>
      <c r="N1605" s="426"/>
      <c r="O1605" s="425"/>
      <c r="P1605" s="425"/>
      <c r="Q1605" s="427"/>
    </row>
    <row r="1606" spans="1:17" s="428" customFormat="1" ht="22.15" customHeight="1" x14ac:dyDescent="0.25">
      <c r="A1606" s="424" t="s">
        <v>1352</v>
      </c>
      <c r="B1606" s="750"/>
      <c r="C1606" s="289"/>
      <c r="D1606" s="425"/>
      <c r="E1606" s="425"/>
      <c r="F1606" s="426"/>
      <c r="G1606" s="425"/>
      <c r="H1606" s="425"/>
      <c r="I1606" s="427"/>
      <c r="J1606" s="756">
        <v>15.5</v>
      </c>
      <c r="K1606" s="425">
        <v>0.1</v>
      </c>
      <c r="L1606" s="425">
        <v>7.8223000000000003</v>
      </c>
      <c r="M1606" s="425">
        <f t="shared" ref="M1606:M1619" si="750">J1606*L1606</f>
        <v>121.24565</v>
      </c>
      <c r="N1606" s="426">
        <v>1</v>
      </c>
      <c r="O1606" s="425">
        <f t="shared" ref="O1606:O1619" si="751">ROUND(M1606*N1606,2)</f>
        <v>121.25</v>
      </c>
      <c r="P1606" s="425">
        <f t="shared" ref="P1606:P1619" si="752">ROUND(O1606*0.2409,2)</f>
        <v>29.21</v>
      </c>
      <c r="Q1606" s="427">
        <f t="shared" ref="Q1606:Q1619" si="753">O1606+P1606</f>
        <v>150.46</v>
      </c>
    </row>
    <row r="1607" spans="1:17" s="428" customFormat="1" ht="22.15" customHeight="1" x14ac:dyDescent="0.25">
      <c r="A1607" s="424" t="s">
        <v>1353</v>
      </c>
      <c r="B1607" s="750"/>
      <c r="C1607" s="289"/>
      <c r="D1607" s="425"/>
      <c r="E1607" s="425"/>
      <c r="F1607" s="426"/>
      <c r="G1607" s="425"/>
      <c r="H1607" s="425"/>
      <c r="I1607" s="427"/>
      <c r="J1607" s="756">
        <v>40</v>
      </c>
      <c r="K1607" s="425">
        <v>0.25</v>
      </c>
      <c r="L1607" s="425">
        <v>9.5127000000000006</v>
      </c>
      <c r="M1607" s="425">
        <f t="shared" si="750"/>
        <v>380.50800000000004</v>
      </c>
      <c r="N1607" s="426">
        <v>1</v>
      </c>
      <c r="O1607" s="425">
        <f t="shared" si="751"/>
        <v>380.51</v>
      </c>
      <c r="P1607" s="425">
        <f t="shared" si="752"/>
        <v>91.66</v>
      </c>
      <c r="Q1607" s="427">
        <f t="shared" si="753"/>
        <v>472.16999999999996</v>
      </c>
    </row>
    <row r="1608" spans="1:17" s="428" customFormat="1" ht="22.15" customHeight="1" x14ac:dyDescent="0.25">
      <c r="A1608" s="424" t="s">
        <v>1353</v>
      </c>
      <c r="B1608" s="750"/>
      <c r="C1608" s="289"/>
      <c r="D1608" s="425"/>
      <c r="E1608" s="425"/>
      <c r="F1608" s="426"/>
      <c r="G1608" s="425"/>
      <c r="H1608" s="425"/>
      <c r="I1608" s="427"/>
      <c r="J1608" s="756">
        <v>48</v>
      </c>
      <c r="K1608" s="425">
        <v>0.3</v>
      </c>
      <c r="L1608" s="425">
        <v>9.5127000000000006</v>
      </c>
      <c r="M1608" s="425">
        <f t="shared" si="750"/>
        <v>456.6096</v>
      </c>
      <c r="N1608" s="426">
        <v>1</v>
      </c>
      <c r="O1608" s="425">
        <f t="shared" si="751"/>
        <v>456.61</v>
      </c>
      <c r="P1608" s="425">
        <f t="shared" si="752"/>
        <v>110</v>
      </c>
      <c r="Q1608" s="427">
        <f t="shared" si="753"/>
        <v>566.61</v>
      </c>
    </row>
    <row r="1609" spans="1:17" s="428" customFormat="1" ht="22.15" customHeight="1" x14ac:dyDescent="0.25">
      <c r="A1609" s="424" t="s">
        <v>1353</v>
      </c>
      <c r="B1609" s="750">
        <v>12</v>
      </c>
      <c r="C1609" s="289">
        <v>0.08</v>
      </c>
      <c r="D1609" s="425">
        <v>9.5127000000000006</v>
      </c>
      <c r="E1609" s="425">
        <f t="shared" ref="E1609:E1617" si="754">B1609*D1609</f>
        <v>114.1524</v>
      </c>
      <c r="F1609" s="426">
        <v>0.3</v>
      </c>
      <c r="G1609" s="425">
        <f t="shared" si="747"/>
        <v>34.25</v>
      </c>
      <c r="H1609" s="425">
        <f t="shared" si="748"/>
        <v>8.25</v>
      </c>
      <c r="I1609" s="427">
        <f t="shared" si="749"/>
        <v>42.5</v>
      </c>
      <c r="J1609" s="756"/>
      <c r="K1609" s="425"/>
      <c r="L1609" s="425"/>
      <c r="M1609" s="425"/>
      <c r="N1609" s="426"/>
      <c r="O1609" s="425"/>
      <c r="P1609" s="425"/>
      <c r="Q1609" s="427"/>
    </row>
    <row r="1610" spans="1:17" s="428" customFormat="1" ht="22.15" customHeight="1" x14ac:dyDescent="0.25">
      <c r="A1610" s="424" t="s">
        <v>1353</v>
      </c>
      <c r="B1610" s="750">
        <v>12</v>
      </c>
      <c r="C1610" s="289">
        <v>0.08</v>
      </c>
      <c r="D1610" s="425">
        <v>9.5127000000000006</v>
      </c>
      <c r="E1610" s="425">
        <f t="shared" si="754"/>
        <v>114.1524</v>
      </c>
      <c r="F1610" s="426">
        <v>0.3</v>
      </c>
      <c r="G1610" s="425">
        <f t="shared" si="747"/>
        <v>34.25</v>
      </c>
      <c r="H1610" s="425">
        <f t="shared" si="748"/>
        <v>8.25</v>
      </c>
      <c r="I1610" s="427">
        <f t="shared" si="749"/>
        <v>42.5</v>
      </c>
      <c r="J1610" s="756">
        <v>60</v>
      </c>
      <c r="K1610" s="425">
        <v>0.38</v>
      </c>
      <c r="L1610" s="425">
        <v>9.5127000000000006</v>
      </c>
      <c r="M1610" s="425">
        <f t="shared" si="750"/>
        <v>570.76200000000006</v>
      </c>
      <c r="N1610" s="426">
        <v>1</v>
      </c>
      <c r="O1610" s="425">
        <f t="shared" si="751"/>
        <v>570.76</v>
      </c>
      <c r="P1610" s="425">
        <f t="shared" si="752"/>
        <v>137.5</v>
      </c>
      <c r="Q1610" s="427">
        <f t="shared" si="753"/>
        <v>708.26</v>
      </c>
    </row>
    <row r="1611" spans="1:17" s="428" customFormat="1" ht="22.15" customHeight="1" x14ac:dyDescent="0.25">
      <c r="A1611" s="424" t="s">
        <v>1353</v>
      </c>
      <c r="B1611" s="750">
        <v>12</v>
      </c>
      <c r="C1611" s="289">
        <v>0.08</v>
      </c>
      <c r="D1611" s="425">
        <v>9.5127000000000006</v>
      </c>
      <c r="E1611" s="425">
        <f t="shared" si="754"/>
        <v>114.1524</v>
      </c>
      <c r="F1611" s="426">
        <v>0.3</v>
      </c>
      <c r="G1611" s="425">
        <f t="shared" si="747"/>
        <v>34.25</v>
      </c>
      <c r="H1611" s="425">
        <f t="shared" si="748"/>
        <v>8.25</v>
      </c>
      <c r="I1611" s="427">
        <f t="shared" si="749"/>
        <v>42.5</v>
      </c>
      <c r="J1611" s="756">
        <v>36</v>
      </c>
      <c r="K1611" s="425">
        <v>0.23</v>
      </c>
      <c r="L1611" s="425">
        <v>9.5127000000000006</v>
      </c>
      <c r="M1611" s="425">
        <f t="shared" si="750"/>
        <v>342.4572</v>
      </c>
      <c r="N1611" s="426">
        <v>1</v>
      </c>
      <c r="O1611" s="425">
        <f t="shared" si="751"/>
        <v>342.46</v>
      </c>
      <c r="P1611" s="425">
        <f t="shared" si="752"/>
        <v>82.5</v>
      </c>
      <c r="Q1611" s="427">
        <f t="shared" si="753"/>
        <v>424.96</v>
      </c>
    </row>
    <row r="1612" spans="1:17" s="428" customFormat="1" ht="22.15" customHeight="1" x14ac:dyDescent="0.25">
      <c r="A1612" s="424" t="s">
        <v>1353</v>
      </c>
      <c r="B1612" s="750"/>
      <c r="C1612" s="289"/>
      <c r="D1612" s="425"/>
      <c r="E1612" s="425"/>
      <c r="F1612" s="426"/>
      <c r="G1612" s="425"/>
      <c r="H1612" s="425"/>
      <c r="I1612" s="427"/>
      <c r="J1612" s="756">
        <v>24</v>
      </c>
      <c r="K1612" s="425">
        <v>0.15</v>
      </c>
      <c r="L1612" s="425">
        <v>9.5127000000000006</v>
      </c>
      <c r="M1612" s="425">
        <f t="shared" si="750"/>
        <v>228.3048</v>
      </c>
      <c r="N1612" s="426">
        <v>1</v>
      </c>
      <c r="O1612" s="425">
        <f t="shared" si="751"/>
        <v>228.3</v>
      </c>
      <c r="P1612" s="425">
        <f t="shared" si="752"/>
        <v>55</v>
      </c>
      <c r="Q1612" s="427">
        <f t="shared" si="753"/>
        <v>283.3</v>
      </c>
    </row>
    <row r="1613" spans="1:17" s="428" customFormat="1" ht="22.15" customHeight="1" x14ac:dyDescent="0.25">
      <c r="A1613" s="424" t="s">
        <v>1353</v>
      </c>
      <c r="B1613" s="750"/>
      <c r="C1613" s="289"/>
      <c r="D1613" s="425"/>
      <c r="E1613" s="425"/>
      <c r="F1613" s="426"/>
      <c r="G1613" s="425"/>
      <c r="H1613" s="425"/>
      <c r="I1613" s="427"/>
      <c r="J1613" s="756">
        <v>60</v>
      </c>
      <c r="K1613" s="425">
        <v>0.38</v>
      </c>
      <c r="L1613" s="425">
        <v>9.6984999999999992</v>
      </c>
      <c r="M1613" s="425">
        <f t="shared" si="750"/>
        <v>581.91</v>
      </c>
      <c r="N1613" s="426">
        <v>1</v>
      </c>
      <c r="O1613" s="425">
        <f t="shared" si="751"/>
        <v>581.91</v>
      </c>
      <c r="P1613" s="425">
        <f t="shared" si="752"/>
        <v>140.18</v>
      </c>
      <c r="Q1613" s="427">
        <f t="shared" si="753"/>
        <v>722.08999999999992</v>
      </c>
    </row>
    <row r="1614" spans="1:17" s="428" customFormat="1" ht="22.15" customHeight="1" x14ac:dyDescent="0.25">
      <c r="A1614" s="424" t="s">
        <v>1353</v>
      </c>
      <c r="B1614" s="750">
        <v>28</v>
      </c>
      <c r="C1614" s="289">
        <v>0.18</v>
      </c>
      <c r="D1614" s="425">
        <v>9.6984999999999992</v>
      </c>
      <c r="E1614" s="425">
        <f t="shared" si="754"/>
        <v>271.55799999999999</v>
      </c>
      <c r="F1614" s="426">
        <v>0.3</v>
      </c>
      <c r="G1614" s="425">
        <f t="shared" si="747"/>
        <v>81.47</v>
      </c>
      <c r="H1614" s="425">
        <f t="shared" si="748"/>
        <v>19.63</v>
      </c>
      <c r="I1614" s="427">
        <f t="shared" si="749"/>
        <v>101.1</v>
      </c>
      <c r="J1614" s="756">
        <v>45</v>
      </c>
      <c r="K1614" s="425">
        <v>0.28000000000000003</v>
      </c>
      <c r="L1614" s="425">
        <v>9.6984999999999992</v>
      </c>
      <c r="M1614" s="425">
        <f t="shared" si="750"/>
        <v>436.43249999999995</v>
      </c>
      <c r="N1614" s="426">
        <v>1</v>
      </c>
      <c r="O1614" s="425">
        <f t="shared" si="751"/>
        <v>436.43</v>
      </c>
      <c r="P1614" s="425">
        <f t="shared" si="752"/>
        <v>105.14</v>
      </c>
      <c r="Q1614" s="427">
        <f t="shared" si="753"/>
        <v>541.57000000000005</v>
      </c>
    </row>
    <row r="1615" spans="1:17" s="428" customFormat="1" ht="22.15" customHeight="1" x14ac:dyDescent="0.25">
      <c r="A1615" s="424" t="s">
        <v>1353</v>
      </c>
      <c r="B1615" s="750">
        <v>24</v>
      </c>
      <c r="C1615" s="289">
        <v>0.15</v>
      </c>
      <c r="D1615" s="425">
        <v>9.6984999999999992</v>
      </c>
      <c r="E1615" s="425">
        <f t="shared" si="754"/>
        <v>232.76399999999998</v>
      </c>
      <c r="F1615" s="426">
        <v>0.3</v>
      </c>
      <c r="G1615" s="425">
        <f t="shared" si="747"/>
        <v>69.83</v>
      </c>
      <c r="H1615" s="425">
        <f t="shared" si="748"/>
        <v>16.82</v>
      </c>
      <c r="I1615" s="427">
        <f t="shared" si="749"/>
        <v>86.65</v>
      </c>
      <c r="J1615" s="756">
        <v>48</v>
      </c>
      <c r="K1615" s="425">
        <v>0.3</v>
      </c>
      <c r="L1615" s="425">
        <v>9.6984999999999992</v>
      </c>
      <c r="M1615" s="425">
        <f t="shared" si="750"/>
        <v>465.52799999999996</v>
      </c>
      <c r="N1615" s="426">
        <v>1</v>
      </c>
      <c r="O1615" s="425">
        <f t="shared" si="751"/>
        <v>465.53</v>
      </c>
      <c r="P1615" s="425">
        <f t="shared" si="752"/>
        <v>112.15</v>
      </c>
      <c r="Q1615" s="427">
        <f t="shared" si="753"/>
        <v>577.67999999999995</v>
      </c>
    </row>
    <row r="1616" spans="1:17" s="428" customFormat="1" ht="22.15" customHeight="1" x14ac:dyDescent="0.25">
      <c r="A1616" s="424" t="s">
        <v>1353</v>
      </c>
      <c r="B1616" s="750">
        <v>24</v>
      </c>
      <c r="C1616" s="289">
        <v>0.15</v>
      </c>
      <c r="D1616" s="425">
        <v>9.6984999999999992</v>
      </c>
      <c r="E1616" s="425">
        <f t="shared" si="754"/>
        <v>232.76399999999998</v>
      </c>
      <c r="F1616" s="426">
        <v>0.3</v>
      </c>
      <c r="G1616" s="425">
        <f t="shared" si="747"/>
        <v>69.83</v>
      </c>
      <c r="H1616" s="425">
        <f t="shared" si="748"/>
        <v>16.82</v>
      </c>
      <c r="I1616" s="427">
        <f t="shared" si="749"/>
        <v>86.65</v>
      </c>
      <c r="J1616" s="756">
        <v>48</v>
      </c>
      <c r="K1616" s="425">
        <v>0.3</v>
      </c>
      <c r="L1616" s="425">
        <v>9.6984999999999992</v>
      </c>
      <c r="M1616" s="425">
        <f t="shared" si="750"/>
        <v>465.52799999999996</v>
      </c>
      <c r="N1616" s="426">
        <v>1</v>
      </c>
      <c r="O1616" s="425">
        <f t="shared" si="751"/>
        <v>465.53</v>
      </c>
      <c r="P1616" s="425">
        <f t="shared" si="752"/>
        <v>112.15</v>
      </c>
      <c r="Q1616" s="427">
        <f t="shared" si="753"/>
        <v>577.67999999999995</v>
      </c>
    </row>
    <row r="1617" spans="1:17" s="428" customFormat="1" ht="22.15" customHeight="1" x14ac:dyDescent="0.25">
      <c r="A1617" s="424" t="s">
        <v>1353</v>
      </c>
      <c r="B1617" s="750">
        <v>12</v>
      </c>
      <c r="C1617" s="289">
        <v>0.08</v>
      </c>
      <c r="D1617" s="425">
        <v>9.6984999999999992</v>
      </c>
      <c r="E1617" s="425">
        <f t="shared" si="754"/>
        <v>116.38199999999999</v>
      </c>
      <c r="F1617" s="426">
        <v>0.3</v>
      </c>
      <c r="G1617" s="425">
        <f t="shared" si="747"/>
        <v>34.909999999999997</v>
      </c>
      <c r="H1617" s="425">
        <f t="shared" si="748"/>
        <v>8.41</v>
      </c>
      <c r="I1617" s="427">
        <f t="shared" si="749"/>
        <v>43.319999999999993</v>
      </c>
      <c r="J1617" s="756">
        <v>25</v>
      </c>
      <c r="K1617" s="425">
        <v>0.16</v>
      </c>
      <c r="L1617" s="425">
        <v>9.6984999999999992</v>
      </c>
      <c r="M1617" s="425">
        <f t="shared" si="750"/>
        <v>242.46249999999998</v>
      </c>
      <c r="N1617" s="426">
        <v>1</v>
      </c>
      <c r="O1617" s="425">
        <f t="shared" si="751"/>
        <v>242.46</v>
      </c>
      <c r="P1617" s="425">
        <f t="shared" si="752"/>
        <v>58.41</v>
      </c>
      <c r="Q1617" s="427">
        <f t="shared" si="753"/>
        <v>300.87</v>
      </c>
    </row>
    <row r="1618" spans="1:17" s="428" customFormat="1" ht="22.15" customHeight="1" x14ac:dyDescent="0.25">
      <c r="A1618" s="424" t="s">
        <v>1353</v>
      </c>
      <c r="B1618" s="750"/>
      <c r="C1618" s="289"/>
      <c r="D1618" s="425"/>
      <c r="E1618" s="425"/>
      <c r="F1618" s="426"/>
      <c r="G1618" s="425"/>
      <c r="H1618" s="425"/>
      <c r="I1618" s="427"/>
      <c r="J1618" s="756">
        <v>24</v>
      </c>
      <c r="K1618" s="425">
        <v>0.15</v>
      </c>
      <c r="L1618" s="425">
        <v>9.6984999999999992</v>
      </c>
      <c r="M1618" s="425">
        <f t="shared" si="750"/>
        <v>232.76399999999998</v>
      </c>
      <c r="N1618" s="426">
        <v>1</v>
      </c>
      <c r="O1618" s="425">
        <f t="shared" si="751"/>
        <v>232.76</v>
      </c>
      <c r="P1618" s="425">
        <f t="shared" si="752"/>
        <v>56.07</v>
      </c>
      <c r="Q1618" s="427">
        <f t="shared" si="753"/>
        <v>288.83</v>
      </c>
    </row>
    <row r="1619" spans="1:17" s="428" customFormat="1" ht="22.15" customHeight="1" x14ac:dyDescent="0.25">
      <c r="A1619" s="424" t="s">
        <v>1353</v>
      </c>
      <c r="B1619" s="750"/>
      <c r="C1619" s="289"/>
      <c r="D1619" s="425"/>
      <c r="E1619" s="425"/>
      <c r="F1619" s="426"/>
      <c r="G1619" s="425"/>
      <c r="H1619" s="425"/>
      <c r="I1619" s="427"/>
      <c r="J1619" s="756">
        <v>24</v>
      </c>
      <c r="K1619" s="425">
        <v>0.15</v>
      </c>
      <c r="L1619" s="425">
        <v>9.6984999999999992</v>
      </c>
      <c r="M1619" s="425">
        <f t="shared" si="750"/>
        <v>232.76399999999998</v>
      </c>
      <c r="N1619" s="426">
        <v>1</v>
      </c>
      <c r="O1619" s="425">
        <f t="shared" si="751"/>
        <v>232.76</v>
      </c>
      <c r="P1619" s="425">
        <f t="shared" si="752"/>
        <v>56.07</v>
      </c>
      <c r="Q1619" s="427">
        <f t="shared" si="753"/>
        <v>288.83</v>
      </c>
    </row>
    <row r="1620" spans="1:17" s="428" customFormat="1" ht="22.15" customHeight="1" x14ac:dyDescent="0.25">
      <c r="A1620" s="430" t="s">
        <v>9</v>
      </c>
      <c r="B1620" s="751">
        <f>SUM(B1621:B1630)</f>
        <v>206</v>
      </c>
      <c r="C1620" s="746">
        <f>SUM(C1621:C1630)</f>
        <v>1.2915094339622641</v>
      </c>
      <c r="D1620" s="421"/>
      <c r="E1620" s="421">
        <f>SUM(E1621:E1630)</f>
        <v>1098.4279471698112</v>
      </c>
      <c r="F1620" s="432"/>
      <c r="G1620" s="421">
        <f>SUM(G1621:G1630)</f>
        <v>329.52</v>
      </c>
      <c r="H1620" s="421">
        <f>SUM(H1621:H1630)</f>
        <v>79.38</v>
      </c>
      <c r="I1620" s="429">
        <f>SUM(I1621:I1630)</f>
        <v>408.9</v>
      </c>
      <c r="J1620" s="757">
        <f>SUM(J1621:J1630)</f>
        <v>157</v>
      </c>
      <c r="K1620" s="421">
        <f>SUM(K1621:K1630)</f>
        <v>0.98446540880503142</v>
      </c>
      <c r="L1620" s="421"/>
      <c r="M1620" s="421">
        <f>SUM(M1621:M1630)</f>
        <v>895.45231194968551</v>
      </c>
      <c r="N1620" s="432"/>
      <c r="O1620" s="421">
        <f>SUM(O1621:O1630)</f>
        <v>895.45</v>
      </c>
      <c r="P1620" s="421">
        <f>SUM(P1621:P1630)</f>
        <v>215.71000000000004</v>
      </c>
      <c r="Q1620" s="429">
        <f>SUM(Q1621:Q1630)</f>
        <v>1111.1600000000001</v>
      </c>
    </row>
    <row r="1621" spans="1:17" s="428" customFormat="1" ht="22.15" customHeight="1" x14ac:dyDescent="0.25">
      <c r="A1621" s="424" t="s">
        <v>692</v>
      </c>
      <c r="B1621" s="750">
        <v>24</v>
      </c>
      <c r="C1621" s="289">
        <v>0.15</v>
      </c>
      <c r="D1621" s="425">
        <v>4.8792</v>
      </c>
      <c r="E1621" s="425">
        <f>B1621*D1621</f>
        <v>117.10079999999999</v>
      </c>
      <c r="F1621" s="426">
        <v>0.3</v>
      </c>
      <c r="G1621" s="425">
        <f t="shared" si="747"/>
        <v>35.130000000000003</v>
      </c>
      <c r="H1621" s="425">
        <f t="shared" ref="H1621:H1629" si="755">ROUND(G1621*0.2409,2)</f>
        <v>8.4600000000000009</v>
      </c>
      <c r="I1621" s="427">
        <f t="shared" ref="I1621:I1629" si="756">G1621+H1621</f>
        <v>43.59</v>
      </c>
      <c r="J1621" s="756"/>
      <c r="K1621" s="425"/>
      <c r="L1621" s="425"/>
      <c r="M1621" s="425"/>
      <c r="N1621" s="426"/>
      <c r="O1621" s="425"/>
      <c r="P1621" s="425"/>
      <c r="Q1621" s="427"/>
    </row>
    <row r="1622" spans="1:17" s="428" customFormat="1" ht="22.15" customHeight="1" x14ac:dyDescent="0.25">
      <c r="A1622" s="424" t="s">
        <v>692</v>
      </c>
      <c r="B1622" s="750">
        <v>24</v>
      </c>
      <c r="C1622" s="289">
        <v>0.15</v>
      </c>
      <c r="D1622" s="425">
        <v>4.8792</v>
      </c>
      <c r="E1622" s="425">
        <f t="shared" ref="E1622:E1627" si="757">B1622*D1622</f>
        <v>117.10079999999999</v>
      </c>
      <c r="F1622" s="426">
        <v>0.3</v>
      </c>
      <c r="G1622" s="425">
        <f t="shared" si="747"/>
        <v>35.130000000000003</v>
      </c>
      <c r="H1622" s="425">
        <f t="shared" si="755"/>
        <v>8.4600000000000009</v>
      </c>
      <c r="I1622" s="427">
        <f t="shared" si="756"/>
        <v>43.59</v>
      </c>
      <c r="J1622" s="756"/>
      <c r="K1622" s="425"/>
      <c r="L1622" s="425"/>
      <c r="M1622" s="425"/>
      <c r="N1622" s="426"/>
      <c r="O1622" s="425"/>
      <c r="P1622" s="425"/>
      <c r="Q1622" s="427"/>
    </row>
    <row r="1623" spans="1:17" s="428" customFormat="1" ht="22.15" customHeight="1" x14ac:dyDescent="0.25">
      <c r="A1623" s="424" t="s">
        <v>692</v>
      </c>
      <c r="B1623" s="750">
        <v>48</v>
      </c>
      <c r="C1623" s="289">
        <v>0.3</v>
      </c>
      <c r="D1623" s="425">
        <v>4.8792</v>
      </c>
      <c r="E1623" s="425">
        <f t="shared" si="757"/>
        <v>234.20159999999998</v>
      </c>
      <c r="F1623" s="426">
        <v>0.3</v>
      </c>
      <c r="G1623" s="425">
        <f t="shared" si="747"/>
        <v>70.260000000000005</v>
      </c>
      <c r="H1623" s="425">
        <f t="shared" si="755"/>
        <v>16.93</v>
      </c>
      <c r="I1623" s="427">
        <f t="shared" si="756"/>
        <v>87.19</v>
      </c>
      <c r="J1623" s="756">
        <v>32</v>
      </c>
      <c r="K1623" s="425">
        <v>0.2</v>
      </c>
      <c r="L1623" s="425">
        <v>4.8792</v>
      </c>
      <c r="M1623" s="425">
        <f t="shared" ref="M1623:M1626" si="758">J1623*L1623</f>
        <v>156.1344</v>
      </c>
      <c r="N1623" s="426">
        <v>1</v>
      </c>
      <c r="O1623" s="425">
        <f t="shared" ref="O1623:O1630" si="759">ROUND(M1623*N1623,2)</f>
        <v>156.13</v>
      </c>
      <c r="P1623" s="425">
        <f t="shared" ref="P1623:P1630" si="760">ROUND(O1623*0.2409,2)</f>
        <v>37.61</v>
      </c>
      <c r="Q1623" s="427">
        <f t="shared" ref="Q1623:Q1630" si="761">O1623+P1623</f>
        <v>193.74</v>
      </c>
    </row>
    <row r="1624" spans="1:17" s="428" customFormat="1" ht="22.15" customHeight="1" x14ac:dyDescent="0.25">
      <c r="A1624" s="424" t="s">
        <v>692</v>
      </c>
      <c r="B1624" s="750">
        <v>15.5</v>
      </c>
      <c r="C1624" s="289">
        <v>0.1</v>
      </c>
      <c r="D1624" s="425">
        <v>4.8792</v>
      </c>
      <c r="E1624" s="425">
        <f t="shared" si="757"/>
        <v>75.627600000000001</v>
      </c>
      <c r="F1624" s="426">
        <v>0.3</v>
      </c>
      <c r="G1624" s="425">
        <f t="shared" si="747"/>
        <v>22.69</v>
      </c>
      <c r="H1624" s="425">
        <f t="shared" si="755"/>
        <v>5.47</v>
      </c>
      <c r="I1624" s="427">
        <f t="shared" si="756"/>
        <v>28.16</v>
      </c>
      <c r="J1624" s="756">
        <v>43</v>
      </c>
      <c r="K1624" s="425">
        <v>0.27</v>
      </c>
      <c r="L1624" s="425">
        <v>4.8792</v>
      </c>
      <c r="M1624" s="425">
        <f t="shared" si="758"/>
        <v>209.8056</v>
      </c>
      <c r="N1624" s="426">
        <v>1</v>
      </c>
      <c r="O1624" s="425">
        <f t="shared" si="759"/>
        <v>209.81</v>
      </c>
      <c r="P1624" s="425">
        <f t="shared" si="760"/>
        <v>50.54</v>
      </c>
      <c r="Q1624" s="427">
        <f t="shared" si="761"/>
        <v>260.35000000000002</v>
      </c>
    </row>
    <row r="1625" spans="1:17" s="428" customFormat="1" ht="22.15" customHeight="1" x14ac:dyDescent="0.25">
      <c r="A1625" s="424" t="s">
        <v>1283</v>
      </c>
      <c r="B1625" s="750"/>
      <c r="C1625" s="289"/>
      <c r="D1625" s="425"/>
      <c r="E1625" s="425"/>
      <c r="F1625" s="426"/>
      <c r="G1625" s="425"/>
      <c r="H1625" s="425"/>
      <c r="I1625" s="427"/>
      <c r="J1625" s="756">
        <v>24</v>
      </c>
      <c r="K1625" s="425">
        <v>0.15</v>
      </c>
      <c r="L1625" s="425">
        <v>5.4427000000000003</v>
      </c>
      <c r="M1625" s="425">
        <f t="shared" si="758"/>
        <v>130.62479999999999</v>
      </c>
      <c r="N1625" s="426">
        <v>1</v>
      </c>
      <c r="O1625" s="425">
        <f t="shared" si="759"/>
        <v>130.62</v>
      </c>
      <c r="P1625" s="425">
        <f t="shared" si="760"/>
        <v>31.47</v>
      </c>
      <c r="Q1625" s="427">
        <f t="shared" si="761"/>
        <v>162.09</v>
      </c>
    </row>
    <row r="1626" spans="1:17" s="428" customFormat="1" ht="22.15" customHeight="1" x14ac:dyDescent="0.25">
      <c r="A1626" s="424" t="s">
        <v>692</v>
      </c>
      <c r="B1626" s="750">
        <v>48</v>
      </c>
      <c r="C1626" s="289">
        <v>0.3</v>
      </c>
      <c r="D1626" s="425">
        <v>5.4427000000000003</v>
      </c>
      <c r="E1626" s="425">
        <f t="shared" si="757"/>
        <v>261.24959999999999</v>
      </c>
      <c r="F1626" s="426">
        <v>0.3</v>
      </c>
      <c r="G1626" s="425">
        <f t="shared" si="747"/>
        <v>78.37</v>
      </c>
      <c r="H1626" s="425">
        <f t="shared" si="755"/>
        <v>18.88</v>
      </c>
      <c r="I1626" s="427">
        <f t="shared" si="756"/>
        <v>97.25</v>
      </c>
      <c r="J1626" s="756">
        <v>8</v>
      </c>
      <c r="K1626" s="425">
        <v>0.05</v>
      </c>
      <c r="L1626" s="425">
        <v>5.4427000000000003</v>
      </c>
      <c r="M1626" s="425">
        <f t="shared" si="758"/>
        <v>43.541600000000003</v>
      </c>
      <c r="N1626" s="426">
        <v>1</v>
      </c>
      <c r="O1626" s="425">
        <f t="shared" si="759"/>
        <v>43.54</v>
      </c>
      <c r="P1626" s="425">
        <f t="shared" si="760"/>
        <v>10.49</v>
      </c>
      <c r="Q1626" s="427">
        <f t="shared" si="761"/>
        <v>54.03</v>
      </c>
    </row>
    <row r="1627" spans="1:17" s="428" customFormat="1" ht="22.15" customHeight="1" x14ac:dyDescent="0.25">
      <c r="A1627" s="424" t="s">
        <v>1249</v>
      </c>
      <c r="B1627" s="750">
        <v>24</v>
      </c>
      <c r="C1627" s="289">
        <v>0.15</v>
      </c>
      <c r="D1627" s="425">
        <v>5.6224999999999996</v>
      </c>
      <c r="E1627" s="425">
        <f t="shared" si="757"/>
        <v>134.94</v>
      </c>
      <c r="F1627" s="426">
        <v>0.3</v>
      </c>
      <c r="G1627" s="425">
        <f t="shared" si="747"/>
        <v>40.479999999999997</v>
      </c>
      <c r="H1627" s="425">
        <f t="shared" si="755"/>
        <v>9.75</v>
      </c>
      <c r="I1627" s="427">
        <f t="shared" si="756"/>
        <v>50.23</v>
      </c>
      <c r="J1627" s="756"/>
      <c r="K1627" s="425"/>
      <c r="L1627" s="425"/>
      <c r="M1627" s="425"/>
      <c r="N1627" s="426"/>
      <c r="O1627" s="425"/>
      <c r="P1627" s="425"/>
      <c r="Q1627" s="427"/>
    </row>
    <row r="1628" spans="1:17" s="428" customFormat="1" ht="22.15" customHeight="1" x14ac:dyDescent="0.25">
      <c r="A1628" s="424" t="s">
        <v>1288</v>
      </c>
      <c r="B1628" s="750"/>
      <c r="C1628" s="289"/>
      <c r="D1628" s="425"/>
      <c r="E1628" s="425"/>
      <c r="F1628" s="426"/>
      <c r="G1628" s="425"/>
      <c r="H1628" s="425"/>
      <c r="I1628" s="427"/>
      <c r="J1628" s="756">
        <v>24</v>
      </c>
      <c r="K1628" s="425">
        <f t="shared" ref="K1628:K1630" si="762">J1628/159</f>
        <v>0.15094339622641509</v>
      </c>
      <c r="L1628" s="425">
        <v>1118</v>
      </c>
      <c r="M1628" s="425">
        <f>J1628*L1628/159</f>
        <v>168.75471698113208</v>
      </c>
      <c r="N1628" s="426">
        <v>1</v>
      </c>
      <c r="O1628" s="425">
        <f t="shared" si="759"/>
        <v>168.75</v>
      </c>
      <c r="P1628" s="425">
        <f t="shared" si="760"/>
        <v>40.65</v>
      </c>
      <c r="Q1628" s="427">
        <f t="shared" si="761"/>
        <v>209.4</v>
      </c>
    </row>
    <row r="1629" spans="1:17" s="428" customFormat="1" ht="22.15" customHeight="1" x14ac:dyDescent="0.25">
      <c r="A1629" s="424" t="s">
        <v>1283</v>
      </c>
      <c r="B1629" s="750">
        <v>22.5</v>
      </c>
      <c r="C1629" s="289">
        <f t="shared" ref="C1629" si="763">B1629/159</f>
        <v>0.14150943396226415</v>
      </c>
      <c r="D1629" s="425">
        <v>1118</v>
      </c>
      <c r="E1629" s="425">
        <f t="shared" ref="E1629" si="764">B1629*D1629/159</f>
        <v>158.20754716981133</v>
      </c>
      <c r="F1629" s="426">
        <v>0.3</v>
      </c>
      <c r="G1629" s="425">
        <f t="shared" si="747"/>
        <v>47.46</v>
      </c>
      <c r="H1629" s="425">
        <f t="shared" si="755"/>
        <v>11.43</v>
      </c>
      <c r="I1629" s="427">
        <f t="shared" si="756"/>
        <v>58.89</v>
      </c>
      <c r="J1629" s="756">
        <v>18</v>
      </c>
      <c r="K1629" s="425">
        <f t="shared" si="762"/>
        <v>0.11320754716981132</v>
      </c>
      <c r="L1629" s="425">
        <v>1118</v>
      </c>
      <c r="M1629" s="425">
        <f t="shared" ref="M1629:M1630" si="765">J1629*L1629/159</f>
        <v>126.56603773584905</v>
      </c>
      <c r="N1629" s="426">
        <v>1</v>
      </c>
      <c r="O1629" s="425">
        <f t="shared" si="759"/>
        <v>126.57</v>
      </c>
      <c r="P1629" s="425">
        <f t="shared" si="760"/>
        <v>30.49</v>
      </c>
      <c r="Q1629" s="427">
        <f t="shared" si="761"/>
        <v>157.06</v>
      </c>
    </row>
    <row r="1630" spans="1:17" s="428" customFormat="1" ht="22.15" customHeight="1" x14ac:dyDescent="0.25">
      <c r="A1630" s="424" t="s">
        <v>1283</v>
      </c>
      <c r="B1630" s="750"/>
      <c r="C1630" s="289"/>
      <c r="D1630" s="425"/>
      <c r="E1630" s="425"/>
      <c r="F1630" s="426"/>
      <c r="G1630" s="425"/>
      <c r="H1630" s="425"/>
      <c r="I1630" s="427"/>
      <c r="J1630" s="756">
        <v>8</v>
      </c>
      <c r="K1630" s="425">
        <f t="shared" si="762"/>
        <v>5.0314465408805034E-2</v>
      </c>
      <c r="L1630" s="425">
        <v>1193</v>
      </c>
      <c r="M1630" s="425">
        <f t="shared" si="765"/>
        <v>60.025157232704402</v>
      </c>
      <c r="N1630" s="426">
        <v>1</v>
      </c>
      <c r="O1630" s="425">
        <f t="shared" si="759"/>
        <v>60.03</v>
      </c>
      <c r="P1630" s="425">
        <f t="shared" si="760"/>
        <v>14.46</v>
      </c>
      <c r="Q1630" s="427">
        <f t="shared" si="761"/>
        <v>74.490000000000009</v>
      </c>
    </row>
    <row r="1631" spans="1:17" s="428" customFormat="1" ht="22.15" customHeight="1" x14ac:dyDescent="0.25">
      <c r="A1631" s="430" t="s">
        <v>10</v>
      </c>
      <c r="B1631" s="751">
        <f>SUM(B1632:B1635)</f>
        <v>120</v>
      </c>
      <c r="C1631" s="746">
        <f>SUM(C1632:C1635)</f>
        <v>0.75</v>
      </c>
      <c r="D1631" s="421"/>
      <c r="E1631" s="421">
        <f>SUM(E1632:E1635)</f>
        <v>441.64800000000002</v>
      </c>
      <c r="F1631" s="432"/>
      <c r="G1631" s="421">
        <f>SUM(G1632:G1635)</f>
        <v>132.5</v>
      </c>
      <c r="H1631" s="421">
        <f>SUM(H1632:H1635)</f>
        <v>31.919999999999998</v>
      </c>
      <c r="I1631" s="429">
        <f>SUM(I1632:I1635)</f>
        <v>164.42</v>
      </c>
      <c r="J1631" s="757">
        <f>SUM(J1632:J1635)</f>
        <v>112</v>
      </c>
      <c r="K1631" s="421">
        <f>SUM(K1632:K1635)</f>
        <v>0.70031446540880493</v>
      </c>
      <c r="L1631" s="421"/>
      <c r="M1631" s="421">
        <f>SUM(M1632:M1635)</f>
        <v>421.05090817610062</v>
      </c>
      <c r="N1631" s="432"/>
      <c r="O1631" s="421">
        <f>SUM(O1632:O1635)</f>
        <v>421.05</v>
      </c>
      <c r="P1631" s="421">
        <f>SUM(P1632:P1635)</f>
        <v>101.43</v>
      </c>
      <c r="Q1631" s="429">
        <f>SUM(Q1632:Q1635)</f>
        <v>522.48</v>
      </c>
    </row>
    <row r="1632" spans="1:17" s="428" customFormat="1" ht="22.15" customHeight="1" x14ac:dyDescent="0.25">
      <c r="A1632" s="424" t="s">
        <v>193</v>
      </c>
      <c r="B1632" s="750">
        <v>48</v>
      </c>
      <c r="C1632" s="289">
        <v>0.3</v>
      </c>
      <c r="D1632" s="425">
        <v>3.6804000000000001</v>
      </c>
      <c r="E1632" s="425">
        <f>B1632*D1632</f>
        <v>176.6592</v>
      </c>
      <c r="F1632" s="426">
        <v>0.3</v>
      </c>
      <c r="G1632" s="425">
        <f t="shared" si="747"/>
        <v>53</v>
      </c>
      <c r="H1632" s="425">
        <f>ROUND(G1632*0.2409,2)</f>
        <v>12.77</v>
      </c>
      <c r="I1632" s="427">
        <f>G1632+H1632</f>
        <v>65.77</v>
      </c>
      <c r="J1632" s="756">
        <v>24</v>
      </c>
      <c r="K1632" s="425">
        <v>0.15</v>
      </c>
      <c r="L1632" s="425">
        <v>3.6804000000000001</v>
      </c>
      <c r="M1632" s="425">
        <f>J1632*L1632</f>
        <v>88.329599999999999</v>
      </c>
      <c r="N1632" s="426">
        <v>1</v>
      </c>
      <c r="O1632" s="425">
        <f t="shared" ref="O1632:O1635" si="766">ROUND(M1632*N1632,2)</f>
        <v>88.33</v>
      </c>
      <c r="P1632" s="425">
        <f>ROUND(O1632*0.2409,2)</f>
        <v>21.28</v>
      </c>
      <c r="Q1632" s="427">
        <f>O1632+P1632</f>
        <v>109.61</v>
      </c>
    </row>
    <row r="1633" spans="1:17" s="428" customFormat="1" ht="22.15" customHeight="1" x14ac:dyDescent="0.25">
      <c r="A1633" s="424" t="s">
        <v>193</v>
      </c>
      <c r="B1633" s="750">
        <v>48</v>
      </c>
      <c r="C1633" s="289">
        <v>0.3</v>
      </c>
      <c r="D1633" s="425">
        <v>3.6804000000000001</v>
      </c>
      <c r="E1633" s="425">
        <f t="shared" ref="E1633:E1634" si="767">B1633*D1633</f>
        <v>176.6592</v>
      </c>
      <c r="F1633" s="426">
        <v>0.3</v>
      </c>
      <c r="G1633" s="425">
        <f t="shared" si="747"/>
        <v>53</v>
      </c>
      <c r="H1633" s="425">
        <f>ROUND(G1633*0.2409,2)</f>
        <v>12.77</v>
      </c>
      <c r="I1633" s="427">
        <f>G1633+H1633</f>
        <v>65.77</v>
      </c>
      <c r="J1633" s="756">
        <v>48</v>
      </c>
      <c r="K1633" s="425">
        <v>0.3</v>
      </c>
      <c r="L1633" s="425">
        <v>3.6804000000000001</v>
      </c>
      <c r="M1633" s="425">
        <f t="shared" ref="M1633:M1634" si="768">J1633*L1633</f>
        <v>176.6592</v>
      </c>
      <c r="N1633" s="426">
        <v>1</v>
      </c>
      <c r="O1633" s="425">
        <f t="shared" si="766"/>
        <v>176.66</v>
      </c>
      <c r="P1633" s="425">
        <f>ROUND(O1633*0.2409,2)</f>
        <v>42.56</v>
      </c>
      <c r="Q1633" s="427">
        <f>O1633+P1633</f>
        <v>219.22</v>
      </c>
    </row>
    <row r="1634" spans="1:17" s="428" customFormat="1" ht="22.15" customHeight="1" x14ac:dyDescent="0.25">
      <c r="A1634" s="424" t="s">
        <v>193</v>
      </c>
      <c r="B1634" s="750">
        <v>24</v>
      </c>
      <c r="C1634" s="289">
        <v>0.15</v>
      </c>
      <c r="D1634" s="425">
        <v>3.6804000000000001</v>
      </c>
      <c r="E1634" s="425">
        <f t="shared" si="767"/>
        <v>88.329599999999999</v>
      </c>
      <c r="F1634" s="426">
        <v>0.3</v>
      </c>
      <c r="G1634" s="425">
        <f t="shared" si="747"/>
        <v>26.5</v>
      </c>
      <c r="H1634" s="425">
        <f>ROUND(G1634*0.2409,2)</f>
        <v>6.38</v>
      </c>
      <c r="I1634" s="427">
        <f>G1634+H1634</f>
        <v>32.880000000000003</v>
      </c>
      <c r="J1634" s="756">
        <v>32</v>
      </c>
      <c r="K1634" s="425">
        <v>0.2</v>
      </c>
      <c r="L1634" s="425">
        <v>3.6804000000000001</v>
      </c>
      <c r="M1634" s="425">
        <f t="shared" si="768"/>
        <v>117.7728</v>
      </c>
      <c r="N1634" s="426">
        <v>1</v>
      </c>
      <c r="O1634" s="425">
        <f t="shared" si="766"/>
        <v>117.77</v>
      </c>
      <c r="P1634" s="425">
        <f>ROUND(O1634*0.2409,2)</f>
        <v>28.37</v>
      </c>
      <c r="Q1634" s="427">
        <f>O1634+P1634</f>
        <v>146.13999999999999</v>
      </c>
    </row>
    <row r="1635" spans="1:17" s="428" customFormat="1" ht="22.15" customHeight="1" x14ac:dyDescent="0.25">
      <c r="A1635" s="424" t="s">
        <v>193</v>
      </c>
      <c r="B1635" s="750"/>
      <c r="C1635" s="289"/>
      <c r="D1635" s="425"/>
      <c r="E1635" s="425"/>
      <c r="F1635" s="426"/>
      <c r="G1635" s="425"/>
      <c r="H1635" s="425"/>
      <c r="I1635" s="427"/>
      <c r="J1635" s="756">
        <v>8</v>
      </c>
      <c r="K1635" s="425">
        <f>J1635/159</f>
        <v>5.0314465408805034E-2</v>
      </c>
      <c r="L1635" s="425">
        <v>761</v>
      </c>
      <c r="M1635" s="425">
        <f>J1635*L1635/159</f>
        <v>38.289308176100626</v>
      </c>
      <c r="N1635" s="426">
        <v>1</v>
      </c>
      <c r="O1635" s="425">
        <f t="shared" si="766"/>
        <v>38.29</v>
      </c>
      <c r="P1635" s="425">
        <f>ROUND(O1635*0.2409,2)</f>
        <v>9.2200000000000006</v>
      </c>
      <c r="Q1635" s="427">
        <f>O1635+P1635</f>
        <v>47.51</v>
      </c>
    </row>
    <row r="1636" spans="1:17" s="428" customFormat="1" ht="22.15" customHeight="1" x14ac:dyDescent="0.25">
      <c r="A1636" s="430" t="s">
        <v>8</v>
      </c>
      <c r="B1636" s="751">
        <f>SUM(B1637:B1638)</f>
        <v>63.5</v>
      </c>
      <c r="C1636" s="746">
        <f>SUM(C1637:C1638)</f>
        <v>0.4</v>
      </c>
      <c r="D1636" s="421"/>
      <c r="E1636" s="421">
        <f>SUM(E1637:E1638)</f>
        <v>213.15045000000001</v>
      </c>
      <c r="F1636" s="432"/>
      <c r="G1636" s="421">
        <f>SUM(G1637:G1638)</f>
        <v>63.95</v>
      </c>
      <c r="H1636" s="421">
        <f>SUM(H1637:H1638)</f>
        <v>15.4</v>
      </c>
      <c r="I1636" s="429">
        <f>SUM(I1637:I1638)</f>
        <v>79.349999999999994</v>
      </c>
      <c r="J1636" s="757">
        <f>SUM(J1637:J1638)</f>
        <v>29.5</v>
      </c>
      <c r="K1636" s="421">
        <f>SUM(K1637:K1638)</f>
        <v>0.19</v>
      </c>
      <c r="L1636" s="421"/>
      <c r="M1636" s="421">
        <f>SUM(M1637:M1638)</f>
        <v>99.022649999999999</v>
      </c>
      <c r="N1636" s="432"/>
      <c r="O1636" s="421">
        <f>SUM(O1637:O1638)</f>
        <v>99.03</v>
      </c>
      <c r="P1636" s="421">
        <f>SUM(P1637:P1638)</f>
        <v>23.85</v>
      </c>
      <c r="Q1636" s="429">
        <f>SUM(Q1637:Q1638)</f>
        <v>122.88</v>
      </c>
    </row>
    <row r="1637" spans="1:17" s="428" customFormat="1" ht="22.15" customHeight="1" x14ac:dyDescent="0.25">
      <c r="A1637" s="424" t="s">
        <v>1264</v>
      </c>
      <c r="B1637" s="750">
        <v>24</v>
      </c>
      <c r="C1637" s="289">
        <v>0.15</v>
      </c>
      <c r="D1637" s="425">
        <v>3.3567</v>
      </c>
      <c r="E1637" s="425">
        <f>B1637*D1637</f>
        <v>80.5608</v>
      </c>
      <c r="F1637" s="426">
        <v>0.3</v>
      </c>
      <c r="G1637" s="425">
        <f t="shared" si="747"/>
        <v>24.17</v>
      </c>
      <c r="H1637" s="425">
        <f>ROUND(G1637*0.2409,2)</f>
        <v>5.82</v>
      </c>
      <c r="I1637" s="427">
        <f>G1637+H1637</f>
        <v>29.990000000000002</v>
      </c>
      <c r="J1637" s="756">
        <v>10.5</v>
      </c>
      <c r="K1637" s="425">
        <v>7.0000000000000007E-2</v>
      </c>
      <c r="L1637" s="425">
        <v>3.3567</v>
      </c>
      <c r="M1637" s="425">
        <f>J1637*L1637</f>
        <v>35.245350000000002</v>
      </c>
      <c r="N1637" s="426">
        <v>1</v>
      </c>
      <c r="O1637" s="425">
        <f t="shared" ref="O1637:O1638" si="769">ROUND(M1637*N1637,2)</f>
        <v>35.25</v>
      </c>
      <c r="P1637" s="425">
        <f>ROUND(O1637*0.2409,2)</f>
        <v>8.49</v>
      </c>
      <c r="Q1637" s="427">
        <f>O1637+P1637</f>
        <v>43.74</v>
      </c>
    </row>
    <row r="1638" spans="1:17" s="428" customFormat="1" ht="22.15" customHeight="1" x14ac:dyDescent="0.25">
      <c r="A1638" s="424" t="s">
        <v>1264</v>
      </c>
      <c r="B1638" s="750">
        <v>39.5</v>
      </c>
      <c r="C1638" s="289">
        <v>0.25</v>
      </c>
      <c r="D1638" s="425">
        <v>3.3567</v>
      </c>
      <c r="E1638" s="425">
        <f>B1638*D1638</f>
        <v>132.58965000000001</v>
      </c>
      <c r="F1638" s="426">
        <v>0.3</v>
      </c>
      <c r="G1638" s="425">
        <f t="shared" si="747"/>
        <v>39.78</v>
      </c>
      <c r="H1638" s="425">
        <f>ROUND(G1638*0.2409,2)</f>
        <v>9.58</v>
      </c>
      <c r="I1638" s="427">
        <f>G1638+H1638</f>
        <v>49.36</v>
      </c>
      <c r="J1638" s="756">
        <v>19</v>
      </c>
      <c r="K1638" s="425">
        <v>0.12</v>
      </c>
      <c r="L1638" s="425">
        <v>3.3567</v>
      </c>
      <c r="M1638" s="425">
        <f>J1638*L1638</f>
        <v>63.777299999999997</v>
      </c>
      <c r="N1638" s="426">
        <v>1</v>
      </c>
      <c r="O1638" s="425">
        <f t="shared" si="769"/>
        <v>63.78</v>
      </c>
      <c r="P1638" s="425">
        <f>ROUND(O1638*0.2409,2)</f>
        <v>15.36</v>
      </c>
      <c r="Q1638" s="427">
        <f>O1638+P1638</f>
        <v>79.14</v>
      </c>
    </row>
    <row r="1639" spans="1:17" s="428" customFormat="1" ht="22.15" customHeight="1" x14ac:dyDescent="0.25">
      <c r="A1639" s="416" t="s">
        <v>1354</v>
      </c>
      <c r="B1639" s="748">
        <f>B1640+B1644+B1656+B1663</f>
        <v>810.5</v>
      </c>
      <c r="C1639" s="744">
        <f>C1640+C1644+C1656+C1663</f>
        <v>5.1305031446540879</v>
      </c>
      <c r="D1639" s="417"/>
      <c r="E1639" s="417">
        <f>E1640+E1644+E1656+E1663</f>
        <v>4718.7430556603776</v>
      </c>
      <c r="F1639" s="431"/>
      <c r="G1639" s="417">
        <f>G1640+G1644+G1656+G1663</f>
        <v>2359.38</v>
      </c>
      <c r="H1639" s="417">
        <f>H1640+H1644+H1656+H1663</f>
        <v>568.37</v>
      </c>
      <c r="I1639" s="418">
        <f>I1640+I1644+I1656+I1663</f>
        <v>2927.75</v>
      </c>
      <c r="J1639" s="754">
        <f>J1640+J1644+J1656+J1663</f>
        <v>1973.5</v>
      </c>
      <c r="K1639" s="417">
        <f>K1640+K1644+K1656+K1663</f>
        <v>12.431698113207547</v>
      </c>
      <c r="L1639" s="417"/>
      <c r="M1639" s="417">
        <f>M1640+M1644+M1656+M1663</f>
        <v>11918.287376729559</v>
      </c>
      <c r="N1639" s="431"/>
      <c r="O1639" s="417">
        <f>O1640+O1644+O1656+O1663</f>
        <v>11918.32</v>
      </c>
      <c r="P1639" s="417">
        <f>P1640+P1644+P1656+P1663</f>
        <v>2871.1</v>
      </c>
      <c r="Q1639" s="418">
        <f>Q1640+Q1644+Q1656+Q1663</f>
        <v>14789.42</v>
      </c>
    </row>
    <row r="1640" spans="1:17" s="428" customFormat="1" ht="22.15" customHeight="1" x14ac:dyDescent="0.25">
      <c r="A1640" s="430" t="s">
        <v>11</v>
      </c>
      <c r="B1640" s="751">
        <f>SUM(B1641:B1643)</f>
        <v>60</v>
      </c>
      <c r="C1640" s="746">
        <f>SUM(C1641:C1643)</f>
        <v>0.37735849056603776</v>
      </c>
      <c r="D1640" s="421"/>
      <c r="E1640" s="421">
        <f>SUM(E1641:E1643)</f>
        <v>583.01886792452831</v>
      </c>
      <c r="F1640" s="432"/>
      <c r="G1640" s="421">
        <f>SUM(G1641:G1643)</f>
        <v>291.51</v>
      </c>
      <c r="H1640" s="421">
        <f>SUM(H1641:H1643)</f>
        <v>70.23</v>
      </c>
      <c r="I1640" s="429">
        <f>SUM(I1641:I1643)</f>
        <v>361.74</v>
      </c>
      <c r="J1640" s="757">
        <f>SUM(J1641:J1643)</f>
        <v>155</v>
      </c>
      <c r="K1640" s="421">
        <f>SUM(K1641:K1643)</f>
        <v>0.97484276729559749</v>
      </c>
      <c r="L1640" s="421"/>
      <c r="M1640" s="421">
        <f>SUM(M1641:M1643)</f>
        <v>1493.0503144654087</v>
      </c>
      <c r="N1640" s="432"/>
      <c r="O1640" s="421">
        <f>SUM(O1641:O1643)</f>
        <v>1493.05</v>
      </c>
      <c r="P1640" s="421">
        <f>SUM(P1641:P1643)</f>
        <v>359.67</v>
      </c>
      <c r="Q1640" s="429">
        <f>SUM(Q1641:Q1643)</f>
        <v>1852.7199999999998</v>
      </c>
    </row>
    <row r="1641" spans="1:17" s="428" customFormat="1" ht="22.15" customHeight="1" x14ac:dyDescent="0.25">
      <c r="A1641" s="424" t="s">
        <v>201</v>
      </c>
      <c r="B1641" s="750"/>
      <c r="C1641" s="289"/>
      <c r="D1641" s="425"/>
      <c r="E1641" s="425"/>
      <c r="F1641" s="426"/>
      <c r="G1641" s="425"/>
      <c r="H1641" s="425"/>
      <c r="I1641" s="427"/>
      <c r="J1641" s="756">
        <v>32</v>
      </c>
      <c r="K1641" s="425">
        <f t="shared" ref="K1641:K1643" si="770">J1641/159</f>
        <v>0.20125786163522014</v>
      </c>
      <c r="L1641" s="425">
        <v>1480</v>
      </c>
      <c r="M1641" s="425">
        <f>J1641*L1641/159</f>
        <v>297.86163522012578</v>
      </c>
      <c r="N1641" s="426">
        <v>1</v>
      </c>
      <c r="O1641" s="425">
        <f t="shared" ref="O1641:O1643" si="771">ROUND(M1641*N1641,2)</f>
        <v>297.86</v>
      </c>
      <c r="P1641" s="425">
        <f>ROUND(O1641*0.2409,2)</f>
        <v>71.75</v>
      </c>
      <c r="Q1641" s="427">
        <f>O1641+P1641</f>
        <v>369.61</v>
      </c>
    </row>
    <row r="1642" spans="1:17" s="428" customFormat="1" ht="22.15" customHeight="1" x14ac:dyDescent="0.25">
      <c r="A1642" s="424" t="s">
        <v>712</v>
      </c>
      <c r="B1642" s="750">
        <v>20</v>
      </c>
      <c r="C1642" s="289">
        <f t="shared" ref="C1642:C1643" si="772">B1642/159</f>
        <v>0.12578616352201258</v>
      </c>
      <c r="D1642" s="425">
        <v>1545</v>
      </c>
      <c r="E1642" s="425">
        <f t="shared" ref="E1642:E1643" si="773">B1642*D1642/159</f>
        <v>194.33962264150944</v>
      </c>
      <c r="F1642" s="426">
        <v>0.5</v>
      </c>
      <c r="G1642" s="425">
        <f t="shared" ref="G1642:G1664" si="774">ROUND(E1642*F1642,2)</f>
        <v>97.17</v>
      </c>
      <c r="H1642" s="425">
        <f>ROUND(G1642*0.2409,2)</f>
        <v>23.41</v>
      </c>
      <c r="I1642" s="427">
        <f>G1642+H1642</f>
        <v>120.58</v>
      </c>
      <c r="J1642" s="756">
        <v>4</v>
      </c>
      <c r="K1642" s="425">
        <f t="shared" si="770"/>
        <v>2.5157232704402517E-2</v>
      </c>
      <c r="L1642" s="425">
        <v>1545</v>
      </c>
      <c r="M1642" s="425">
        <f t="shared" ref="M1642:M1643" si="775">J1642*L1642/159</f>
        <v>38.867924528301884</v>
      </c>
      <c r="N1642" s="426">
        <v>1</v>
      </c>
      <c r="O1642" s="425">
        <f t="shared" si="771"/>
        <v>38.869999999999997</v>
      </c>
      <c r="P1642" s="425">
        <f>ROUND(O1642*0.2409,2)</f>
        <v>9.36</v>
      </c>
      <c r="Q1642" s="427">
        <f>O1642+P1642</f>
        <v>48.23</v>
      </c>
    </row>
    <row r="1643" spans="1:17" s="428" customFormat="1" ht="22.15" customHeight="1" x14ac:dyDescent="0.25">
      <c r="A1643" s="424" t="s">
        <v>712</v>
      </c>
      <c r="B1643" s="750">
        <v>40</v>
      </c>
      <c r="C1643" s="289">
        <f t="shared" si="772"/>
        <v>0.25157232704402516</v>
      </c>
      <c r="D1643" s="425">
        <v>1545</v>
      </c>
      <c r="E1643" s="425">
        <f t="shared" si="773"/>
        <v>388.67924528301887</v>
      </c>
      <c r="F1643" s="426">
        <v>0.5</v>
      </c>
      <c r="G1643" s="425">
        <f t="shared" si="774"/>
        <v>194.34</v>
      </c>
      <c r="H1643" s="425">
        <f>ROUND(G1643*0.2409,2)</f>
        <v>46.82</v>
      </c>
      <c r="I1643" s="427">
        <f>G1643+H1643</f>
        <v>241.16</v>
      </c>
      <c r="J1643" s="756">
        <v>119</v>
      </c>
      <c r="K1643" s="425">
        <f t="shared" si="770"/>
        <v>0.74842767295597479</v>
      </c>
      <c r="L1643" s="425">
        <v>1545</v>
      </c>
      <c r="M1643" s="425">
        <f t="shared" si="775"/>
        <v>1156.3207547169811</v>
      </c>
      <c r="N1643" s="426">
        <v>1</v>
      </c>
      <c r="O1643" s="425">
        <f t="shared" si="771"/>
        <v>1156.32</v>
      </c>
      <c r="P1643" s="425">
        <f>ROUND(O1643*0.2409,2)</f>
        <v>278.56</v>
      </c>
      <c r="Q1643" s="427">
        <f>O1643+P1643</f>
        <v>1434.8799999999999</v>
      </c>
    </row>
    <row r="1644" spans="1:17" s="428" customFormat="1" ht="22.15" customHeight="1" x14ac:dyDescent="0.25">
      <c r="A1644" s="430" t="s">
        <v>9</v>
      </c>
      <c r="B1644" s="751">
        <f>SUM(B1645:B1655)</f>
        <v>440</v>
      </c>
      <c r="C1644" s="746">
        <f>SUM(C1645:C1655)</f>
        <v>2.7931446540880502</v>
      </c>
      <c r="D1644" s="421"/>
      <c r="E1644" s="421">
        <f>SUM(E1645:E1655)</f>
        <v>2891.606037735849</v>
      </c>
      <c r="F1644" s="432"/>
      <c r="G1644" s="421">
        <f>SUM(G1645:G1655)</f>
        <v>1445.81</v>
      </c>
      <c r="H1644" s="421">
        <f>SUM(H1645:H1655)</f>
        <v>348.28999999999996</v>
      </c>
      <c r="I1644" s="429">
        <f>SUM(I1645:I1655)</f>
        <v>1794.1000000000001</v>
      </c>
      <c r="J1644" s="757">
        <f>SUM(J1645:J1655)</f>
        <v>1197.5</v>
      </c>
      <c r="K1644" s="421">
        <f>SUM(K1645:K1655)</f>
        <v>7.5468553459119496</v>
      </c>
      <c r="L1644" s="421"/>
      <c r="M1644" s="421">
        <f>SUM(M1645:M1655)</f>
        <v>7920.8169622641508</v>
      </c>
      <c r="N1644" s="432"/>
      <c r="O1644" s="421">
        <f>SUM(O1645:O1655)</f>
        <v>7920.8399999999992</v>
      </c>
      <c r="P1644" s="421">
        <f>SUM(P1645:P1655)</f>
        <v>1908.12</v>
      </c>
      <c r="Q1644" s="429">
        <f>SUM(Q1645:Q1655)</f>
        <v>9828.9600000000009</v>
      </c>
    </row>
    <row r="1645" spans="1:17" s="428" customFormat="1" ht="22.15" customHeight="1" x14ac:dyDescent="0.25">
      <c r="A1645" s="424" t="s">
        <v>1217</v>
      </c>
      <c r="B1645" s="750">
        <v>62.5</v>
      </c>
      <c r="C1645" s="289">
        <v>0.39</v>
      </c>
      <c r="D1645" s="425">
        <v>6.1139999999999999</v>
      </c>
      <c r="E1645" s="425">
        <f>B1645*D1645</f>
        <v>382.125</v>
      </c>
      <c r="F1645" s="426">
        <v>0.5</v>
      </c>
      <c r="G1645" s="425">
        <f t="shared" si="774"/>
        <v>191.06</v>
      </c>
      <c r="H1645" s="425">
        <f t="shared" ref="H1645:H1655" si="776">ROUND(G1645*0.2409,2)</f>
        <v>46.03</v>
      </c>
      <c r="I1645" s="427">
        <f t="shared" ref="I1645:I1655" si="777">G1645+H1645</f>
        <v>237.09</v>
      </c>
      <c r="J1645" s="756">
        <v>125.5</v>
      </c>
      <c r="K1645" s="425">
        <v>0.79</v>
      </c>
      <c r="L1645" s="425">
        <v>6.1139999999999999</v>
      </c>
      <c r="M1645" s="425">
        <f>J1645*L1645</f>
        <v>767.30700000000002</v>
      </c>
      <c r="N1645" s="426">
        <v>1</v>
      </c>
      <c r="O1645" s="425">
        <f t="shared" ref="O1645:O1655" si="778">ROUND(M1645*N1645,2)</f>
        <v>767.31</v>
      </c>
      <c r="P1645" s="425">
        <f t="shared" ref="P1645:P1655" si="779">ROUND(O1645*0.2409,2)</f>
        <v>184.84</v>
      </c>
      <c r="Q1645" s="427">
        <f t="shared" ref="Q1645:Q1655" si="780">O1645+P1645</f>
        <v>952.15</v>
      </c>
    </row>
    <row r="1646" spans="1:17" s="428" customFormat="1" ht="22.15" customHeight="1" x14ac:dyDescent="0.25">
      <c r="A1646" s="424" t="s">
        <v>692</v>
      </c>
      <c r="B1646" s="750">
        <v>47</v>
      </c>
      <c r="C1646" s="289">
        <v>0.3</v>
      </c>
      <c r="D1646" s="425">
        <v>6.1139999999999999</v>
      </c>
      <c r="E1646" s="425">
        <f t="shared" ref="E1646:E1652" si="781">B1646*D1646</f>
        <v>287.358</v>
      </c>
      <c r="F1646" s="426">
        <v>0.5</v>
      </c>
      <c r="G1646" s="425">
        <f t="shared" si="774"/>
        <v>143.68</v>
      </c>
      <c r="H1646" s="425">
        <f t="shared" si="776"/>
        <v>34.61</v>
      </c>
      <c r="I1646" s="427">
        <f t="shared" si="777"/>
        <v>178.29000000000002</v>
      </c>
      <c r="J1646" s="756">
        <v>117.5</v>
      </c>
      <c r="K1646" s="425">
        <v>0.74</v>
      </c>
      <c r="L1646" s="425">
        <v>6.1139999999999999</v>
      </c>
      <c r="M1646" s="425">
        <f t="shared" ref="M1646:M1653" si="782">J1646*L1646</f>
        <v>718.39499999999998</v>
      </c>
      <c r="N1646" s="426">
        <v>1</v>
      </c>
      <c r="O1646" s="425">
        <f t="shared" si="778"/>
        <v>718.4</v>
      </c>
      <c r="P1646" s="425">
        <f t="shared" si="779"/>
        <v>173.06</v>
      </c>
      <c r="Q1646" s="427">
        <f t="shared" si="780"/>
        <v>891.46</v>
      </c>
    </row>
    <row r="1647" spans="1:17" s="428" customFormat="1" ht="22.15" customHeight="1" x14ac:dyDescent="0.25">
      <c r="A1647" s="424" t="s">
        <v>1217</v>
      </c>
      <c r="B1647" s="750">
        <v>47</v>
      </c>
      <c r="C1647" s="289">
        <v>0.3</v>
      </c>
      <c r="D1647" s="425">
        <v>6.1139999999999999</v>
      </c>
      <c r="E1647" s="425">
        <f t="shared" si="781"/>
        <v>287.358</v>
      </c>
      <c r="F1647" s="426">
        <v>0.5</v>
      </c>
      <c r="G1647" s="425">
        <f t="shared" si="774"/>
        <v>143.68</v>
      </c>
      <c r="H1647" s="425">
        <f t="shared" si="776"/>
        <v>34.61</v>
      </c>
      <c r="I1647" s="427">
        <f t="shared" si="777"/>
        <v>178.29000000000002</v>
      </c>
      <c r="J1647" s="756">
        <v>23.5</v>
      </c>
      <c r="K1647" s="425">
        <v>0.15</v>
      </c>
      <c r="L1647" s="425">
        <v>6.1139999999999999</v>
      </c>
      <c r="M1647" s="425">
        <f t="shared" si="782"/>
        <v>143.679</v>
      </c>
      <c r="N1647" s="426">
        <v>1</v>
      </c>
      <c r="O1647" s="425">
        <f t="shared" si="778"/>
        <v>143.68</v>
      </c>
      <c r="P1647" s="425">
        <f t="shared" si="779"/>
        <v>34.61</v>
      </c>
      <c r="Q1647" s="427">
        <f t="shared" si="780"/>
        <v>178.29000000000002</v>
      </c>
    </row>
    <row r="1648" spans="1:17" s="428" customFormat="1" ht="22.15" customHeight="1" x14ac:dyDescent="0.25">
      <c r="A1648" s="424" t="s">
        <v>692</v>
      </c>
      <c r="B1648" s="750">
        <v>47</v>
      </c>
      <c r="C1648" s="289">
        <v>0.3</v>
      </c>
      <c r="D1648" s="425">
        <v>6.1139999999999999</v>
      </c>
      <c r="E1648" s="425">
        <f t="shared" si="781"/>
        <v>287.358</v>
      </c>
      <c r="F1648" s="426">
        <v>0.5</v>
      </c>
      <c r="G1648" s="425">
        <f t="shared" si="774"/>
        <v>143.68</v>
      </c>
      <c r="H1648" s="425">
        <f t="shared" si="776"/>
        <v>34.61</v>
      </c>
      <c r="I1648" s="427">
        <f t="shared" si="777"/>
        <v>178.29000000000002</v>
      </c>
      <c r="J1648" s="756">
        <v>141</v>
      </c>
      <c r="K1648" s="425">
        <v>0.89</v>
      </c>
      <c r="L1648" s="425">
        <v>6.1139999999999999</v>
      </c>
      <c r="M1648" s="425">
        <f t="shared" si="782"/>
        <v>862.07399999999996</v>
      </c>
      <c r="N1648" s="426">
        <v>1</v>
      </c>
      <c r="O1648" s="425">
        <f t="shared" si="778"/>
        <v>862.07</v>
      </c>
      <c r="P1648" s="425">
        <f t="shared" si="779"/>
        <v>207.67</v>
      </c>
      <c r="Q1648" s="427">
        <f t="shared" si="780"/>
        <v>1069.74</v>
      </c>
    </row>
    <row r="1649" spans="1:17" s="428" customFormat="1" ht="22.15" customHeight="1" x14ac:dyDescent="0.25">
      <c r="A1649" s="424" t="s">
        <v>1217</v>
      </c>
      <c r="B1649" s="750">
        <v>47</v>
      </c>
      <c r="C1649" s="289">
        <v>0.3</v>
      </c>
      <c r="D1649" s="425">
        <v>6.1139999999999999</v>
      </c>
      <c r="E1649" s="425">
        <f t="shared" si="781"/>
        <v>287.358</v>
      </c>
      <c r="F1649" s="426">
        <v>0.5</v>
      </c>
      <c r="G1649" s="425">
        <f t="shared" si="774"/>
        <v>143.68</v>
      </c>
      <c r="H1649" s="425">
        <f t="shared" si="776"/>
        <v>34.61</v>
      </c>
      <c r="I1649" s="427">
        <f t="shared" si="777"/>
        <v>178.29000000000002</v>
      </c>
      <c r="J1649" s="756">
        <v>117.5</v>
      </c>
      <c r="K1649" s="425">
        <v>0.74</v>
      </c>
      <c r="L1649" s="425">
        <v>6.1139999999999999</v>
      </c>
      <c r="M1649" s="425">
        <f t="shared" si="782"/>
        <v>718.39499999999998</v>
      </c>
      <c r="N1649" s="426">
        <v>1</v>
      </c>
      <c r="O1649" s="425">
        <f t="shared" si="778"/>
        <v>718.4</v>
      </c>
      <c r="P1649" s="425">
        <f t="shared" si="779"/>
        <v>173.06</v>
      </c>
      <c r="Q1649" s="427">
        <f t="shared" si="780"/>
        <v>891.46</v>
      </c>
    </row>
    <row r="1650" spans="1:17" s="428" customFormat="1" ht="22.15" customHeight="1" x14ac:dyDescent="0.25">
      <c r="A1650" s="424" t="s">
        <v>1217</v>
      </c>
      <c r="B1650" s="750">
        <v>39</v>
      </c>
      <c r="C1650" s="289">
        <v>0.25</v>
      </c>
      <c r="D1650" s="425">
        <v>6.1139999999999999</v>
      </c>
      <c r="E1650" s="425">
        <f t="shared" si="781"/>
        <v>238.446</v>
      </c>
      <c r="F1650" s="426">
        <v>0.5</v>
      </c>
      <c r="G1650" s="425">
        <f t="shared" si="774"/>
        <v>119.22</v>
      </c>
      <c r="H1650" s="425">
        <f t="shared" si="776"/>
        <v>28.72</v>
      </c>
      <c r="I1650" s="427">
        <f t="shared" si="777"/>
        <v>147.94</v>
      </c>
      <c r="J1650" s="756">
        <v>141</v>
      </c>
      <c r="K1650" s="425">
        <v>0.89</v>
      </c>
      <c r="L1650" s="425">
        <v>6.1139999999999999</v>
      </c>
      <c r="M1650" s="425">
        <f t="shared" si="782"/>
        <v>862.07399999999996</v>
      </c>
      <c r="N1650" s="426">
        <v>1</v>
      </c>
      <c r="O1650" s="425">
        <f t="shared" si="778"/>
        <v>862.07</v>
      </c>
      <c r="P1650" s="425">
        <f t="shared" si="779"/>
        <v>207.67</v>
      </c>
      <c r="Q1650" s="427">
        <f t="shared" si="780"/>
        <v>1069.74</v>
      </c>
    </row>
    <row r="1651" spans="1:17" s="428" customFormat="1" ht="22.15" customHeight="1" x14ac:dyDescent="0.25">
      <c r="A1651" s="424" t="s">
        <v>1217</v>
      </c>
      <c r="B1651" s="750">
        <v>47</v>
      </c>
      <c r="C1651" s="289">
        <v>0.3</v>
      </c>
      <c r="D1651" s="425">
        <v>6.1139999999999999</v>
      </c>
      <c r="E1651" s="425">
        <f t="shared" si="781"/>
        <v>287.358</v>
      </c>
      <c r="F1651" s="426">
        <v>0.5</v>
      </c>
      <c r="G1651" s="425">
        <f t="shared" si="774"/>
        <v>143.68</v>
      </c>
      <c r="H1651" s="425">
        <f t="shared" si="776"/>
        <v>34.61</v>
      </c>
      <c r="I1651" s="427">
        <f t="shared" si="777"/>
        <v>178.29000000000002</v>
      </c>
      <c r="J1651" s="756">
        <v>117.5</v>
      </c>
      <c r="K1651" s="425">
        <v>0.74</v>
      </c>
      <c r="L1651" s="425">
        <v>6.1139999999999999</v>
      </c>
      <c r="M1651" s="425">
        <f t="shared" si="782"/>
        <v>718.39499999999998</v>
      </c>
      <c r="N1651" s="426">
        <v>1</v>
      </c>
      <c r="O1651" s="425">
        <f t="shared" si="778"/>
        <v>718.4</v>
      </c>
      <c r="P1651" s="425">
        <f t="shared" si="779"/>
        <v>173.06</v>
      </c>
      <c r="Q1651" s="427">
        <f t="shared" si="780"/>
        <v>891.46</v>
      </c>
    </row>
    <row r="1652" spans="1:17" s="428" customFormat="1" ht="22.15" customHeight="1" x14ac:dyDescent="0.25">
      <c r="A1652" s="424" t="s">
        <v>1217</v>
      </c>
      <c r="B1652" s="750">
        <v>23.5</v>
      </c>
      <c r="C1652" s="289">
        <v>0.15</v>
      </c>
      <c r="D1652" s="425">
        <v>6.1139999999999999</v>
      </c>
      <c r="E1652" s="425">
        <f t="shared" si="781"/>
        <v>143.679</v>
      </c>
      <c r="F1652" s="426">
        <v>0.5</v>
      </c>
      <c r="G1652" s="425">
        <f t="shared" si="774"/>
        <v>71.84</v>
      </c>
      <c r="H1652" s="425">
        <f t="shared" si="776"/>
        <v>17.309999999999999</v>
      </c>
      <c r="I1652" s="427">
        <f t="shared" si="777"/>
        <v>89.15</v>
      </c>
      <c r="J1652" s="756">
        <v>129</v>
      </c>
      <c r="K1652" s="425">
        <v>0.81</v>
      </c>
      <c r="L1652" s="425">
        <v>6.1139999999999999</v>
      </c>
      <c r="M1652" s="425">
        <f t="shared" si="782"/>
        <v>788.70600000000002</v>
      </c>
      <c r="N1652" s="426">
        <v>1</v>
      </c>
      <c r="O1652" s="425">
        <f t="shared" si="778"/>
        <v>788.71</v>
      </c>
      <c r="P1652" s="425">
        <f t="shared" si="779"/>
        <v>190</v>
      </c>
      <c r="Q1652" s="427">
        <f t="shared" si="780"/>
        <v>978.71</v>
      </c>
    </row>
    <row r="1653" spans="1:17" s="428" customFormat="1" ht="22.15" customHeight="1" x14ac:dyDescent="0.25">
      <c r="A1653" s="424" t="s">
        <v>692</v>
      </c>
      <c r="B1653" s="750"/>
      <c r="C1653" s="289"/>
      <c r="D1653" s="425"/>
      <c r="E1653" s="425"/>
      <c r="F1653" s="426"/>
      <c r="G1653" s="425"/>
      <c r="H1653" s="425"/>
      <c r="I1653" s="427"/>
      <c r="J1653" s="756">
        <v>47</v>
      </c>
      <c r="K1653" s="425">
        <v>0.3</v>
      </c>
      <c r="L1653" s="425">
        <v>6.1139999999999999</v>
      </c>
      <c r="M1653" s="425">
        <f t="shared" si="782"/>
        <v>287.358</v>
      </c>
      <c r="N1653" s="426">
        <v>1</v>
      </c>
      <c r="O1653" s="425">
        <f t="shared" si="778"/>
        <v>287.36</v>
      </c>
      <c r="P1653" s="425">
        <f t="shared" si="779"/>
        <v>69.23</v>
      </c>
      <c r="Q1653" s="427">
        <f t="shared" si="780"/>
        <v>356.59000000000003</v>
      </c>
    </row>
    <row r="1654" spans="1:17" s="428" customFormat="1" ht="22.15" customHeight="1" x14ac:dyDescent="0.25">
      <c r="A1654" s="424" t="s">
        <v>692</v>
      </c>
      <c r="B1654" s="750">
        <v>40</v>
      </c>
      <c r="C1654" s="289">
        <f t="shared" ref="C1654:C1655" si="783">B1654/159</f>
        <v>0.25157232704402516</v>
      </c>
      <c r="D1654" s="425">
        <v>1230</v>
      </c>
      <c r="E1654" s="425">
        <f>B1654*D1654/159</f>
        <v>309.43396226415092</v>
      </c>
      <c r="F1654" s="426">
        <v>0.5</v>
      </c>
      <c r="G1654" s="425">
        <f t="shared" si="774"/>
        <v>154.72</v>
      </c>
      <c r="H1654" s="425">
        <f t="shared" si="776"/>
        <v>37.270000000000003</v>
      </c>
      <c r="I1654" s="427">
        <f t="shared" si="777"/>
        <v>191.99</v>
      </c>
      <c r="J1654" s="756">
        <v>119</v>
      </c>
      <c r="K1654" s="425">
        <f t="shared" ref="K1654:K1655" si="784">J1654/159</f>
        <v>0.74842767295597479</v>
      </c>
      <c r="L1654" s="425">
        <v>1230</v>
      </c>
      <c r="M1654" s="425">
        <f>J1654*L1654/159</f>
        <v>920.56603773584902</v>
      </c>
      <c r="N1654" s="426">
        <v>1</v>
      </c>
      <c r="O1654" s="425">
        <f t="shared" si="778"/>
        <v>920.57</v>
      </c>
      <c r="P1654" s="425">
        <f t="shared" si="779"/>
        <v>221.77</v>
      </c>
      <c r="Q1654" s="427">
        <f t="shared" si="780"/>
        <v>1142.3400000000001</v>
      </c>
    </row>
    <row r="1655" spans="1:17" s="428" customFormat="1" ht="22.15" customHeight="1" x14ac:dyDescent="0.25">
      <c r="A1655" s="424" t="s">
        <v>344</v>
      </c>
      <c r="B1655" s="750">
        <v>40</v>
      </c>
      <c r="C1655" s="289">
        <f t="shared" si="783"/>
        <v>0.25157232704402516</v>
      </c>
      <c r="D1655" s="425">
        <v>1515</v>
      </c>
      <c r="E1655" s="425">
        <f>B1655*D1655/159</f>
        <v>381.1320754716981</v>
      </c>
      <c r="F1655" s="426">
        <v>0.5</v>
      </c>
      <c r="G1655" s="425">
        <f t="shared" si="774"/>
        <v>190.57</v>
      </c>
      <c r="H1655" s="425">
        <f t="shared" si="776"/>
        <v>45.91</v>
      </c>
      <c r="I1655" s="427">
        <f t="shared" si="777"/>
        <v>236.48</v>
      </c>
      <c r="J1655" s="756">
        <v>119</v>
      </c>
      <c r="K1655" s="425">
        <f t="shared" si="784"/>
        <v>0.74842767295597479</v>
      </c>
      <c r="L1655" s="425">
        <v>1515</v>
      </c>
      <c r="M1655" s="425">
        <f>J1655*L1655/159</f>
        <v>1133.867924528302</v>
      </c>
      <c r="N1655" s="426">
        <v>1</v>
      </c>
      <c r="O1655" s="425">
        <f t="shared" si="778"/>
        <v>1133.8699999999999</v>
      </c>
      <c r="P1655" s="425">
        <f t="shared" si="779"/>
        <v>273.14999999999998</v>
      </c>
      <c r="Q1655" s="427">
        <f t="shared" si="780"/>
        <v>1407.02</v>
      </c>
    </row>
    <row r="1656" spans="1:17" s="428" customFormat="1" ht="22.15" customHeight="1" x14ac:dyDescent="0.25">
      <c r="A1656" s="430" t="s">
        <v>10</v>
      </c>
      <c r="B1656" s="751">
        <f>SUM(B1657:B1662)</f>
        <v>268.5</v>
      </c>
      <c r="C1656" s="746">
        <f>SUM(C1657:C1662)</f>
        <v>1.7</v>
      </c>
      <c r="D1656" s="421"/>
      <c r="E1656" s="421">
        <f>SUM(E1657:E1662)</f>
        <v>1097.60115</v>
      </c>
      <c r="F1656" s="432"/>
      <c r="G1656" s="421">
        <f>SUM(G1657:G1662)</f>
        <v>548.79999999999995</v>
      </c>
      <c r="H1656" s="421">
        <f>SUM(H1657:H1662)</f>
        <v>132.19999999999999</v>
      </c>
      <c r="I1656" s="429">
        <f>SUM(I1657:I1662)</f>
        <v>681</v>
      </c>
      <c r="J1656" s="757">
        <f>SUM(J1657:J1662)</f>
        <v>564</v>
      </c>
      <c r="K1656" s="421">
        <f>SUM(K1657:K1662)</f>
        <v>3.5500000000000003</v>
      </c>
      <c r="L1656" s="421"/>
      <c r="M1656" s="421">
        <f>SUM(M1657:M1662)</f>
        <v>2305.5756000000001</v>
      </c>
      <c r="N1656" s="432"/>
      <c r="O1656" s="421">
        <f>SUM(O1657:O1662)</f>
        <v>2305.59</v>
      </c>
      <c r="P1656" s="421">
        <f>SUM(P1657:P1662)</f>
        <v>555.41</v>
      </c>
      <c r="Q1656" s="429">
        <f>SUM(Q1657:Q1662)</f>
        <v>2861</v>
      </c>
    </row>
    <row r="1657" spans="1:17" s="428" customFormat="1" ht="22.15" customHeight="1" x14ac:dyDescent="0.25">
      <c r="A1657" s="424" t="s">
        <v>193</v>
      </c>
      <c r="B1657" s="750">
        <v>47</v>
      </c>
      <c r="C1657" s="289">
        <v>0.3</v>
      </c>
      <c r="D1657" s="425">
        <v>4.0879000000000003</v>
      </c>
      <c r="E1657" s="425">
        <f>B1657*D1657</f>
        <v>192.13130000000001</v>
      </c>
      <c r="F1657" s="426">
        <v>0.5</v>
      </c>
      <c r="G1657" s="425">
        <f t="shared" si="774"/>
        <v>96.07</v>
      </c>
      <c r="H1657" s="425">
        <f t="shared" ref="H1657:H1662" si="785">ROUND(G1657*0.2409,2)</f>
        <v>23.14</v>
      </c>
      <c r="I1657" s="427">
        <f>G1657+H1657</f>
        <v>119.21</v>
      </c>
      <c r="J1657" s="756">
        <v>109.5</v>
      </c>
      <c r="K1657" s="425">
        <v>0.69</v>
      </c>
      <c r="L1657" s="425">
        <v>4.0879000000000003</v>
      </c>
      <c r="M1657" s="425">
        <f>J1657*L1657</f>
        <v>447.62505000000004</v>
      </c>
      <c r="N1657" s="426">
        <v>1</v>
      </c>
      <c r="O1657" s="425">
        <f t="shared" ref="O1657:O1662" si="786">ROUND(M1657*N1657,2)</f>
        <v>447.63</v>
      </c>
      <c r="P1657" s="425">
        <f t="shared" ref="P1657:P1662" si="787">ROUND(O1657*0.2409,2)</f>
        <v>107.83</v>
      </c>
      <c r="Q1657" s="427">
        <f t="shared" ref="Q1657:Q1662" si="788">O1657+P1657</f>
        <v>555.46</v>
      </c>
    </row>
    <row r="1658" spans="1:17" s="428" customFormat="1" ht="22.15" customHeight="1" x14ac:dyDescent="0.25">
      <c r="A1658" s="424" t="s">
        <v>193</v>
      </c>
      <c r="B1658" s="750">
        <v>42</v>
      </c>
      <c r="C1658" s="289">
        <v>0.26</v>
      </c>
      <c r="D1658" s="425">
        <v>4.0879000000000003</v>
      </c>
      <c r="E1658" s="425">
        <f t="shared" ref="E1658:E1662" si="789">B1658*D1658</f>
        <v>171.6918</v>
      </c>
      <c r="F1658" s="426">
        <v>0.5</v>
      </c>
      <c r="G1658" s="425">
        <f t="shared" si="774"/>
        <v>85.85</v>
      </c>
      <c r="H1658" s="425">
        <f t="shared" si="785"/>
        <v>20.68</v>
      </c>
      <c r="I1658" s="427">
        <f t="shared" ref="I1658:I1662" si="790">G1658+H1658</f>
        <v>106.53</v>
      </c>
      <c r="J1658" s="756">
        <v>23.5</v>
      </c>
      <c r="K1658" s="425">
        <v>0.15</v>
      </c>
      <c r="L1658" s="425">
        <v>4.0879000000000003</v>
      </c>
      <c r="M1658" s="425">
        <f t="shared" ref="M1658:M1662" si="791">J1658*L1658</f>
        <v>96.065650000000005</v>
      </c>
      <c r="N1658" s="426">
        <v>1</v>
      </c>
      <c r="O1658" s="425">
        <f t="shared" si="786"/>
        <v>96.07</v>
      </c>
      <c r="P1658" s="425">
        <f t="shared" si="787"/>
        <v>23.14</v>
      </c>
      <c r="Q1658" s="427">
        <f t="shared" si="788"/>
        <v>119.21</v>
      </c>
    </row>
    <row r="1659" spans="1:17" s="428" customFormat="1" ht="22.15" customHeight="1" x14ac:dyDescent="0.25">
      <c r="A1659" s="424" t="s">
        <v>193</v>
      </c>
      <c r="B1659" s="750"/>
      <c r="C1659" s="289"/>
      <c r="D1659" s="425"/>
      <c r="E1659" s="425"/>
      <c r="F1659" s="426"/>
      <c r="G1659" s="425"/>
      <c r="H1659" s="425"/>
      <c r="I1659" s="427"/>
      <c r="J1659" s="756">
        <v>117.5</v>
      </c>
      <c r="K1659" s="425">
        <v>0.74</v>
      </c>
      <c r="L1659" s="425">
        <v>4.0879000000000003</v>
      </c>
      <c r="M1659" s="425">
        <f t="shared" si="791"/>
        <v>480.32825000000003</v>
      </c>
      <c r="N1659" s="426">
        <v>1</v>
      </c>
      <c r="O1659" s="425">
        <f t="shared" si="786"/>
        <v>480.33</v>
      </c>
      <c r="P1659" s="425">
        <f t="shared" si="787"/>
        <v>115.71</v>
      </c>
      <c r="Q1659" s="427">
        <f t="shared" si="788"/>
        <v>596.04</v>
      </c>
    </row>
    <row r="1660" spans="1:17" s="428" customFormat="1" ht="22.15" customHeight="1" x14ac:dyDescent="0.25">
      <c r="A1660" s="424" t="s">
        <v>193</v>
      </c>
      <c r="B1660" s="750">
        <v>64.5</v>
      </c>
      <c r="C1660" s="289">
        <v>0.41</v>
      </c>
      <c r="D1660" s="425">
        <v>4.0879000000000003</v>
      </c>
      <c r="E1660" s="425">
        <f t="shared" si="789"/>
        <v>263.66955000000002</v>
      </c>
      <c r="F1660" s="426">
        <v>0.5</v>
      </c>
      <c r="G1660" s="425">
        <f t="shared" si="774"/>
        <v>131.83000000000001</v>
      </c>
      <c r="H1660" s="425">
        <f t="shared" si="785"/>
        <v>31.76</v>
      </c>
      <c r="I1660" s="427">
        <f t="shared" si="790"/>
        <v>163.59</v>
      </c>
      <c r="J1660" s="756">
        <v>94</v>
      </c>
      <c r="K1660" s="425">
        <v>0.59</v>
      </c>
      <c r="L1660" s="425">
        <v>4.0879000000000003</v>
      </c>
      <c r="M1660" s="425">
        <f t="shared" si="791"/>
        <v>384.26260000000002</v>
      </c>
      <c r="N1660" s="426">
        <v>1</v>
      </c>
      <c r="O1660" s="425">
        <f t="shared" si="786"/>
        <v>384.26</v>
      </c>
      <c r="P1660" s="425">
        <f t="shared" si="787"/>
        <v>92.57</v>
      </c>
      <c r="Q1660" s="427">
        <f t="shared" si="788"/>
        <v>476.83</v>
      </c>
    </row>
    <row r="1661" spans="1:17" s="428" customFormat="1" ht="22.15" customHeight="1" x14ac:dyDescent="0.25">
      <c r="A1661" s="424" t="s">
        <v>193</v>
      </c>
      <c r="B1661" s="750">
        <v>39</v>
      </c>
      <c r="C1661" s="289">
        <v>0.25</v>
      </c>
      <c r="D1661" s="425">
        <v>4.0879000000000003</v>
      </c>
      <c r="E1661" s="425">
        <f t="shared" si="789"/>
        <v>159.4281</v>
      </c>
      <c r="F1661" s="426">
        <v>0.5</v>
      </c>
      <c r="G1661" s="425">
        <f t="shared" si="774"/>
        <v>79.709999999999994</v>
      </c>
      <c r="H1661" s="425">
        <f t="shared" si="785"/>
        <v>19.2</v>
      </c>
      <c r="I1661" s="427">
        <f t="shared" si="790"/>
        <v>98.91</v>
      </c>
      <c r="J1661" s="756">
        <v>117.5</v>
      </c>
      <c r="K1661" s="425">
        <v>0.74</v>
      </c>
      <c r="L1661" s="425">
        <v>4.0879000000000003</v>
      </c>
      <c r="M1661" s="425">
        <f t="shared" si="791"/>
        <v>480.32825000000003</v>
      </c>
      <c r="N1661" s="426">
        <v>1</v>
      </c>
      <c r="O1661" s="425">
        <f t="shared" si="786"/>
        <v>480.33</v>
      </c>
      <c r="P1661" s="425">
        <f t="shared" si="787"/>
        <v>115.71</v>
      </c>
      <c r="Q1661" s="427">
        <f t="shared" si="788"/>
        <v>596.04</v>
      </c>
    </row>
    <row r="1662" spans="1:17" s="428" customFormat="1" ht="22.15" customHeight="1" x14ac:dyDescent="0.25">
      <c r="A1662" s="424" t="s">
        <v>193</v>
      </c>
      <c r="B1662" s="750">
        <v>76</v>
      </c>
      <c r="C1662" s="289">
        <v>0.48</v>
      </c>
      <c r="D1662" s="425">
        <v>4.0879000000000003</v>
      </c>
      <c r="E1662" s="425">
        <f t="shared" si="789"/>
        <v>310.68040000000002</v>
      </c>
      <c r="F1662" s="426">
        <v>0.5</v>
      </c>
      <c r="G1662" s="425">
        <f t="shared" si="774"/>
        <v>155.34</v>
      </c>
      <c r="H1662" s="425">
        <f t="shared" si="785"/>
        <v>37.42</v>
      </c>
      <c r="I1662" s="427">
        <f t="shared" si="790"/>
        <v>192.76</v>
      </c>
      <c r="J1662" s="756">
        <v>102</v>
      </c>
      <c r="K1662" s="425">
        <v>0.64</v>
      </c>
      <c r="L1662" s="425">
        <v>4.0879000000000003</v>
      </c>
      <c r="M1662" s="425">
        <f t="shared" si="791"/>
        <v>416.96580000000006</v>
      </c>
      <c r="N1662" s="426">
        <v>1</v>
      </c>
      <c r="O1662" s="425">
        <f t="shared" si="786"/>
        <v>416.97</v>
      </c>
      <c r="P1662" s="425">
        <f t="shared" si="787"/>
        <v>100.45</v>
      </c>
      <c r="Q1662" s="427">
        <f t="shared" si="788"/>
        <v>517.42000000000007</v>
      </c>
    </row>
    <row r="1663" spans="1:17" s="428" customFormat="1" ht="22.15" customHeight="1" x14ac:dyDescent="0.25">
      <c r="A1663" s="430" t="s">
        <v>8</v>
      </c>
      <c r="B1663" s="751">
        <f>B1664</f>
        <v>42</v>
      </c>
      <c r="C1663" s="746">
        <f>C1664</f>
        <v>0.26</v>
      </c>
      <c r="D1663" s="421"/>
      <c r="E1663" s="421">
        <f>E1664</f>
        <v>146.517</v>
      </c>
      <c r="F1663" s="432"/>
      <c r="G1663" s="421">
        <f>G1664</f>
        <v>73.260000000000005</v>
      </c>
      <c r="H1663" s="421">
        <f>H1664</f>
        <v>17.649999999999999</v>
      </c>
      <c r="I1663" s="429">
        <f>I1664</f>
        <v>90.91</v>
      </c>
      <c r="J1663" s="757">
        <f>J1664</f>
        <v>57</v>
      </c>
      <c r="K1663" s="421">
        <f>K1664</f>
        <v>0.36</v>
      </c>
      <c r="L1663" s="421"/>
      <c r="M1663" s="421">
        <f>M1664</f>
        <v>198.84450000000001</v>
      </c>
      <c r="N1663" s="432"/>
      <c r="O1663" s="421">
        <f>O1664</f>
        <v>198.84</v>
      </c>
      <c r="P1663" s="421">
        <f>P1664</f>
        <v>47.9</v>
      </c>
      <c r="Q1663" s="429">
        <f>Q1664</f>
        <v>246.74</v>
      </c>
    </row>
    <row r="1664" spans="1:17" s="428" customFormat="1" ht="22.15" customHeight="1" x14ac:dyDescent="0.25">
      <c r="A1664" s="424" t="s">
        <v>1264</v>
      </c>
      <c r="B1664" s="750">
        <v>42</v>
      </c>
      <c r="C1664" s="289">
        <v>0.26</v>
      </c>
      <c r="D1664" s="425">
        <v>3.4885000000000002</v>
      </c>
      <c r="E1664" s="425">
        <f>B1664*D1664</f>
        <v>146.517</v>
      </c>
      <c r="F1664" s="426">
        <v>0.5</v>
      </c>
      <c r="G1664" s="425">
        <f t="shared" si="774"/>
        <v>73.260000000000005</v>
      </c>
      <c r="H1664" s="425">
        <f>ROUND(G1664*0.2409,2)</f>
        <v>17.649999999999999</v>
      </c>
      <c r="I1664" s="427">
        <f>G1664+H1664</f>
        <v>90.91</v>
      </c>
      <c r="J1664" s="756">
        <v>57</v>
      </c>
      <c r="K1664" s="425">
        <v>0.36</v>
      </c>
      <c r="L1664" s="425">
        <v>3.4885000000000002</v>
      </c>
      <c r="M1664" s="425">
        <f>J1664*L1664</f>
        <v>198.84450000000001</v>
      </c>
      <c r="N1664" s="426">
        <v>1</v>
      </c>
      <c r="O1664" s="425">
        <f t="shared" ref="O1664" si="792">ROUND(M1664*N1664,2)</f>
        <v>198.84</v>
      </c>
      <c r="P1664" s="425">
        <f>ROUND(O1664*0.2409,2)</f>
        <v>47.9</v>
      </c>
      <c r="Q1664" s="427">
        <f>O1664+P1664</f>
        <v>246.74</v>
      </c>
    </row>
    <row r="1665" spans="1:17" s="428" customFormat="1" ht="22.15" customHeight="1" x14ac:dyDescent="0.25">
      <c r="A1665" s="416" t="s">
        <v>1355</v>
      </c>
      <c r="B1665" s="748">
        <f>B1666+B1673+B1685+B1694</f>
        <v>956</v>
      </c>
      <c r="C1665" s="744">
        <f>C1666+C1673+C1685+C1694</f>
        <v>6</v>
      </c>
      <c r="D1665" s="417"/>
      <c r="E1665" s="417">
        <f>E1666+E1673+E1685+E1694</f>
        <v>5712.0263999999997</v>
      </c>
      <c r="F1665" s="431"/>
      <c r="G1665" s="417">
        <f>G1666+G1673+G1685+G1694</f>
        <v>2855.9900000000002</v>
      </c>
      <c r="H1665" s="417">
        <f>H1666+H1673+H1685+H1694</f>
        <v>687.98</v>
      </c>
      <c r="I1665" s="418">
        <f>I1666+I1673+I1685+I1694</f>
        <v>3543.9699999999993</v>
      </c>
      <c r="J1665" s="754">
        <f>J1666+J1673+J1685+J1694</f>
        <v>2640</v>
      </c>
      <c r="K1665" s="417">
        <f>K1666+K1673+K1685+K1694</f>
        <v>16.589999999999996</v>
      </c>
      <c r="L1665" s="417"/>
      <c r="M1665" s="417">
        <f>M1666+M1673+M1685+M1694</f>
        <v>15897.462899999999</v>
      </c>
      <c r="N1665" s="431"/>
      <c r="O1665" s="417">
        <f>O1666+O1673+O1685+O1694</f>
        <v>15897.449999999997</v>
      </c>
      <c r="P1665" s="417">
        <f>P1666+P1673+P1685+P1694</f>
        <v>3829.72</v>
      </c>
      <c r="Q1665" s="418">
        <f>Q1666+Q1673+Q1685+Q1694</f>
        <v>19727.170000000002</v>
      </c>
    </row>
    <row r="1666" spans="1:17" s="428" customFormat="1" ht="22.15" customHeight="1" x14ac:dyDescent="0.25">
      <c r="A1666" s="430" t="s">
        <v>11</v>
      </c>
      <c r="B1666" s="751">
        <f>SUM(B1667:B1672)</f>
        <v>192</v>
      </c>
      <c r="C1666" s="746">
        <f>SUM(C1667:C1672)</f>
        <v>1.2000000000000002</v>
      </c>
      <c r="D1666" s="421"/>
      <c r="E1666" s="421">
        <f>SUM(E1667:E1672)</f>
        <v>1752.3503999999998</v>
      </c>
      <c r="F1666" s="432"/>
      <c r="G1666" s="421">
        <f>SUM(G1667:G1672)</f>
        <v>876.17000000000007</v>
      </c>
      <c r="H1666" s="421">
        <f>SUM(H1667:H1672)</f>
        <v>211.07</v>
      </c>
      <c r="I1666" s="429">
        <f>SUM(I1667:I1672)</f>
        <v>1087.24</v>
      </c>
      <c r="J1666" s="757">
        <f>SUM(J1667:J1672)</f>
        <v>528</v>
      </c>
      <c r="K1666" s="421">
        <f>SUM(K1667:K1672)</f>
        <v>3.33</v>
      </c>
      <c r="L1666" s="421"/>
      <c r="M1666" s="421">
        <f>SUM(M1667:M1672)</f>
        <v>4798.9071000000004</v>
      </c>
      <c r="N1666" s="432"/>
      <c r="O1666" s="421">
        <f>SUM(O1667:O1672)</f>
        <v>4798.91</v>
      </c>
      <c r="P1666" s="421">
        <f>SUM(P1667:P1672)</f>
        <v>1156.06</v>
      </c>
      <c r="Q1666" s="429">
        <f>SUM(Q1667:Q1672)</f>
        <v>5954.97</v>
      </c>
    </row>
    <row r="1667" spans="1:17" s="428" customFormat="1" ht="22.15" customHeight="1" x14ac:dyDescent="0.25">
      <c r="A1667" s="424" t="s">
        <v>1356</v>
      </c>
      <c r="B1667" s="750">
        <v>32</v>
      </c>
      <c r="C1667" s="289">
        <v>0.2</v>
      </c>
      <c r="D1667" s="425">
        <v>8.1820000000000004</v>
      </c>
      <c r="E1667" s="425">
        <f>B1667*D1667</f>
        <v>261.82400000000001</v>
      </c>
      <c r="F1667" s="426">
        <v>0.5</v>
      </c>
      <c r="G1667" s="425">
        <f t="shared" ref="G1667:G1696" si="793">ROUND(E1667*F1667,2)</f>
        <v>130.91</v>
      </c>
      <c r="H1667" s="425">
        <f t="shared" ref="H1667:H1672" si="794">ROUND(G1667*0.2409,2)</f>
        <v>31.54</v>
      </c>
      <c r="I1667" s="427">
        <f t="shared" ref="I1667:I1672" si="795">G1667+H1667</f>
        <v>162.44999999999999</v>
      </c>
      <c r="J1667" s="756">
        <v>72</v>
      </c>
      <c r="K1667" s="425">
        <v>0.45</v>
      </c>
      <c r="L1667" s="425">
        <v>8.1820000000000004</v>
      </c>
      <c r="M1667" s="425">
        <f>J1667*L1667</f>
        <v>589.10400000000004</v>
      </c>
      <c r="N1667" s="426">
        <v>1</v>
      </c>
      <c r="O1667" s="425">
        <f t="shared" ref="O1667:O1672" si="796">ROUND(M1667*N1667,2)</f>
        <v>589.1</v>
      </c>
      <c r="P1667" s="425">
        <f t="shared" ref="P1667:P1672" si="797">ROUND(O1667*0.2409,2)</f>
        <v>141.91</v>
      </c>
      <c r="Q1667" s="427">
        <f t="shared" ref="Q1667:Q1672" si="798">O1667+P1667</f>
        <v>731.01</v>
      </c>
    </row>
    <row r="1668" spans="1:17" s="428" customFormat="1" ht="22.15" customHeight="1" x14ac:dyDescent="0.25">
      <c r="A1668" s="424" t="s">
        <v>1356</v>
      </c>
      <c r="B1668" s="750">
        <v>64</v>
      </c>
      <c r="C1668" s="289">
        <v>0.4</v>
      </c>
      <c r="D1668" s="425">
        <v>8.1820000000000004</v>
      </c>
      <c r="E1668" s="425">
        <f t="shared" ref="E1668:E1672" si="799">B1668*D1668</f>
        <v>523.64800000000002</v>
      </c>
      <c r="F1668" s="426">
        <v>0.5</v>
      </c>
      <c r="G1668" s="425">
        <f t="shared" si="793"/>
        <v>261.82</v>
      </c>
      <c r="H1668" s="425">
        <f t="shared" si="794"/>
        <v>63.07</v>
      </c>
      <c r="I1668" s="427">
        <f t="shared" si="795"/>
        <v>324.89</v>
      </c>
      <c r="J1668" s="756">
        <v>56</v>
      </c>
      <c r="K1668" s="425">
        <v>0.35</v>
      </c>
      <c r="L1668" s="425">
        <v>8.1820000000000004</v>
      </c>
      <c r="M1668" s="425">
        <f t="shared" ref="M1668:M1672" si="800">J1668*L1668</f>
        <v>458.19200000000001</v>
      </c>
      <c r="N1668" s="426">
        <v>1</v>
      </c>
      <c r="O1668" s="425">
        <f t="shared" si="796"/>
        <v>458.19</v>
      </c>
      <c r="P1668" s="425">
        <f t="shared" si="797"/>
        <v>110.38</v>
      </c>
      <c r="Q1668" s="427">
        <f t="shared" si="798"/>
        <v>568.56999999999994</v>
      </c>
    </row>
    <row r="1669" spans="1:17" s="428" customFormat="1" ht="22.15" customHeight="1" x14ac:dyDescent="0.25">
      <c r="A1669" s="424" t="s">
        <v>1356</v>
      </c>
      <c r="B1669" s="750">
        <v>24</v>
      </c>
      <c r="C1669" s="289">
        <v>0.15</v>
      </c>
      <c r="D1669" s="425">
        <v>8.1820000000000004</v>
      </c>
      <c r="E1669" s="425">
        <f t="shared" si="799"/>
        <v>196.36799999999999</v>
      </c>
      <c r="F1669" s="426">
        <v>0.5</v>
      </c>
      <c r="G1669" s="425">
        <f t="shared" si="793"/>
        <v>98.18</v>
      </c>
      <c r="H1669" s="425">
        <f t="shared" si="794"/>
        <v>23.65</v>
      </c>
      <c r="I1669" s="427">
        <f t="shared" si="795"/>
        <v>121.83000000000001</v>
      </c>
      <c r="J1669" s="756">
        <v>160</v>
      </c>
      <c r="K1669" s="425">
        <v>1.01</v>
      </c>
      <c r="L1669" s="425">
        <v>8.1820000000000004</v>
      </c>
      <c r="M1669" s="425">
        <f t="shared" si="800"/>
        <v>1309.1200000000001</v>
      </c>
      <c r="N1669" s="426">
        <v>1</v>
      </c>
      <c r="O1669" s="425">
        <f t="shared" si="796"/>
        <v>1309.1199999999999</v>
      </c>
      <c r="P1669" s="425">
        <f t="shared" si="797"/>
        <v>315.37</v>
      </c>
      <c r="Q1669" s="427">
        <f t="shared" si="798"/>
        <v>1624.4899999999998</v>
      </c>
    </row>
    <row r="1670" spans="1:17" s="428" customFormat="1" ht="22.15" customHeight="1" x14ac:dyDescent="0.25">
      <c r="A1670" s="424" t="s">
        <v>1357</v>
      </c>
      <c r="B1670" s="750">
        <v>24</v>
      </c>
      <c r="C1670" s="289">
        <v>0.15</v>
      </c>
      <c r="D1670" s="425">
        <v>9.8363999999999994</v>
      </c>
      <c r="E1670" s="425">
        <f t="shared" si="799"/>
        <v>236.0736</v>
      </c>
      <c r="F1670" s="426">
        <v>0.5</v>
      </c>
      <c r="G1670" s="425">
        <f t="shared" si="793"/>
        <v>118.04</v>
      </c>
      <c r="H1670" s="425">
        <f t="shared" si="794"/>
        <v>28.44</v>
      </c>
      <c r="I1670" s="427">
        <f t="shared" si="795"/>
        <v>146.48000000000002</v>
      </c>
      <c r="J1670" s="756">
        <v>9</v>
      </c>
      <c r="K1670" s="425">
        <v>0.06</v>
      </c>
      <c r="L1670" s="425">
        <v>9.8363999999999994</v>
      </c>
      <c r="M1670" s="425">
        <f t="shared" si="800"/>
        <v>88.527599999999993</v>
      </c>
      <c r="N1670" s="426">
        <v>1</v>
      </c>
      <c r="O1670" s="425">
        <f t="shared" si="796"/>
        <v>88.53</v>
      </c>
      <c r="P1670" s="425">
        <f t="shared" si="797"/>
        <v>21.33</v>
      </c>
      <c r="Q1670" s="427">
        <f t="shared" si="798"/>
        <v>109.86</v>
      </c>
    </row>
    <row r="1671" spans="1:17" s="428" customFormat="1" ht="22.15" customHeight="1" x14ac:dyDescent="0.25">
      <c r="A1671" s="424" t="s">
        <v>1109</v>
      </c>
      <c r="B1671" s="750"/>
      <c r="C1671" s="289"/>
      <c r="D1671" s="425"/>
      <c r="E1671" s="425"/>
      <c r="F1671" s="426"/>
      <c r="G1671" s="425"/>
      <c r="H1671" s="425"/>
      <c r="I1671" s="427"/>
      <c r="J1671" s="756">
        <v>168</v>
      </c>
      <c r="K1671" s="425">
        <v>1.06</v>
      </c>
      <c r="L1671" s="425">
        <v>9.8363999999999994</v>
      </c>
      <c r="M1671" s="425">
        <f t="shared" si="800"/>
        <v>1652.5151999999998</v>
      </c>
      <c r="N1671" s="426">
        <v>1</v>
      </c>
      <c r="O1671" s="425">
        <f t="shared" si="796"/>
        <v>1652.52</v>
      </c>
      <c r="P1671" s="425">
        <f t="shared" si="797"/>
        <v>398.09</v>
      </c>
      <c r="Q1671" s="427">
        <f t="shared" si="798"/>
        <v>2050.61</v>
      </c>
    </row>
    <row r="1672" spans="1:17" s="428" customFormat="1" ht="22.15" customHeight="1" x14ac:dyDescent="0.25">
      <c r="A1672" s="424" t="s">
        <v>1357</v>
      </c>
      <c r="B1672" s="750">
        <v>48</v>
      </c>
      <c r="C1672" s="289">
        <v>0.3</v>
      </c>
      <c r="D1672" s="425">
        <v>11.1341</v>
      </c>
      <c r="E1672" s="425">
        <f t="shared" si="799"/>
        <v>534.43679999999995</v>
      </c>
      <c r="F1672" s="426">
        <v>0.5</v>
      </c>
      <c r="G1672" s="425">
        <f t="shared" si="793"/>
        <v>267.22000000000003</v>
      </c>
      <c r="H1672" s="425">
        <f t="shared" si="794"/>
        <v>64.37</v>
      </c>
      <c r="I1672" s="427">
        <f t="shared" si="795"/>
        <v>331.59000000000003</v>
      </c>
      <c r="J1672" s="756">
        <v>63</v>
      </c>
      <c r="K1672" s="425">
        <v>0.4</v>
      </c>
      <c r="L1672" s="425">
        <v>11.1341</v>
      </c>
      <c r="M1672" s="425">
        <f t="shared" si="800"/>
        <v>701.44830000000002</v>
      </c>
      <c r="N1672" s="426">
        <v>1</v>
      </c>
      <c r="O1672" s="425">
        <f t="shared" si="796"/>
        <v>701.45</v>
      </c>
      <c r="P1672" s="425">
        <f t="shared" si="797"/>
        <v>168.98</v>
      </c>
      <c r="Q1672" s="427">
        <f t="shared" si="798"/>
        <v>870.43000000000006</v>
      </c>
    </row>
    <row r="1673" spans="1:17" s="428" customFormat="1" ht="22.15" customHeight="1" x14ac:dyDescent="0.25">
      <c r="A1673" s="430" t="s">
        <v>9</v>
      </c>
      <c r="B1673" s="751">
        <f>SUM(B1674:B1684)</f>
        <v>382</v>
      </c>
      <c r="C1673" s="746">
        <f>SUM(C1674:C1684)</f>
        <v>2.4</v>
      </c>
      <c r="D1673" s="421"/>
      <c r="E1673" s="421">
        <f>SUM(E1674:E1684)</f>
        <v>2418.6837999999998</v>
      </c>
      <c r="F1673" s="432"/>
      <c r="G1673" s="421">
        <f>SUM(G1674:G1684)</f>
        <v>1209.33</v>
      </c>
      <c r="H1673" s="421">
        <f>SUM(H1674:H1684)</f>
        <v>291.33</v>
      </c>
      <c r="I1673" s="429">
        <f>SUM(I1674:I1684)</f>
        <v>1500.6599999999999</v>
      </c>
      <c r="J1673" s="757">
        <f>SUM(J1674:J1684)</f>
        <v>1056</v>
      </c>
      <c r="K1673" s="421">
        <f>SUM(K1674:K1684)</f>
        <v>6.64</v>
      </c>
      <c r="L1673" s="421"/>
      <c r="M1673" s="421">
        <f>SUM(M1674:M1684)</f>
        <v>6849.8163999999988</v>
      </c>
      <c r="N1673" s="432"/>
      <c r="O1673" s="421">
        <f>SUM(O1674:O1684)</f>
        <v>6849.8099999999995</v>
      </c>
      <c r="P1673" s="421">
        <f>SUM(P1674:P1684)</f>
        <v>1650.12</v>
      </c>
      <c r="Q1673" s="429">
        <f>SUM(Q1674:Q1684)</f>
        <v>8499.93</v>
      </c>
    </row>
    <row r="1674" spans="1:17" s="428" customFormat="1" ht="22.15" customHeight="1" x14ac:dyDescent="0.25">
      <c r="A1674" s="424" t="s">
        <v>692</v>
      </c>
      <c r="B1674" s="750">
        <v>63.5</v>
      </c>
      <c r="C1674" s="289">
        <v>0.4</v>
      </c>
      <c r="D1674" s="425">
        <v>5.5984999999999996</v>
      </c>
      <c r="E1674" s="425">
        <f>B1674*D1674</f>
        <v>355.50475</v>
      </c>
      <c r="F1674" s="426">
        <v>0.5</v>
      </c>
      <c r="G1674" s="425">
        <f t="shared" si="793"/>
        <v>177.75</v>
      </c>
      <c r="H1674" s="425">
        <f t="shared" ref="H1674:H1684" si="801">ROUND(G1674*0.2409,2)</f>
        <v>42.82</v>
      </c>
      <c r="I1674" s="427">
        <f t="shared" ref="I1674:I1684" si="802">G1674+H1674</f>
        <v>220.57</v>
      </c>
      <c r="J1674" s="756">
        <v>104.5</v>
      </c>
      <c r="K1674" s="425">
        <v>0.66</v>
      </c>
      <c r="L1674" s="425">
        <v>5.5984999999999996</v>
      </c>
      <c r="M1674" s="425">
        <f>J1674*L1674</f>
        <v>585.04324999999994</v>
      </c>
      <c r="N1674" s="426">
        <v>1</v>
      </c>
      <c r="O1674" s="425">
        <f t="shared" ref="O1674:O1684" si="803">ROUND(M1674*N1674,2)</f>
        <v>585.04</v>
      </c>
      <c r="P1674" s="425">
        <f t="shared" ref="P1674:P1684" si="804">ROUND(O1674*0.2409,2)</f>
        <v>140.94</v>
      </c>
      <c r="Q1674" s="427">
        <f t="shared" ref="Q1674:Q1684" si="805">O1674+P1674</f>
        <v>725.98</v>
      </c>
    </row>
    <row r="1675" spans="1:17" s="428" customFormat="1" ht="22.15" customHeight="1" x14ac:dyDescent="0.25">
      <c r="A1675" s="424" t="s">
        <v>1277</v>
      </c>
      <c r="B1675" s="750">
        <v>48</v>
      </c>
      <c r="C1675" s="289">
        <v>0.3</v>
      </c>
      <c r="D1675" s="425">
        <v>6.1619999999999999</v>
      </c>
      <c r="E1675" s="425">
        <f t="shared" ref="E1675:E1684" si="806">B1675*D1675</f>
        <v>295.77600000000001</v>
      </c>
      <c r="F1675" s="426">
        <v>0.5</v>
      </c>
      <c r="G1675" s="425">
        <f t="shared" si="793"/>
        <v>147.88999999999999</v>
      </c>
      <c r="H1675" s="425">
        <f t="shared" si="801"/>
        <v>35.630000000000003</v>
      </c>
      <c r="I1675" s="427">
        <f t="shared" si="802"/>
        <v>183.51999999999998</v>
      </c>
      <c r="J1675" s="756">
        <v>144</v>
      </c>
      <c r="K1675" s="425">
        <v>0.91</v>
      </c>
      <c r="L1675" s="425">
        <v>6.1619999999999999</v>
      </c>
      <c r="M1675" s="425">
        <f t="shared" ref="M1675:M1684" si="807">J1675*L1675</f>
        <v>887.32799999999997</v>
      </c>
      <c r="N1675" s="426">
        <v>1</v>
      </c>
      <c r="O1675" s="425">
        <f t="shared" si="803"/>
        <v>887.33</v>
      </c>
      <c r="P1675" s="425">
        <f t="shared" si="804"/>
        <v>213.76</v>
      </c>
      <c r="Q1675" s="427">
        <f t="shared" si="805"/>
        <v>1101.0900000000001</v>
      </c>
    </row>
    <row r="1676" spans="1:17" s="428" customFormat="1" ht="22.15" customHeight="1" x14ac:dyDescent="0.25">
      <c r="A1676" s="424" t="s">
        <v>1277</v>
      </c>
      <c r="B1676" s="750">
        <v>63.5</v>
      </c>
      <c r="C1676" s="289">
        <v>0.4</v>
      </c>
      <c r="D1676" s="425">
        <v>6.1619999999999999</v>
      </c>
      <c r="E1676" s="425">
        <f t="shared" si="806"/>
        <v>391.28699999999998</v>
      </c>
      <c r="F1676" s="426">
        <v>0.5</v>
      </c>
      <c r="G1676" s="425">
        <f t="shared" si="793"/>
        <v>195.64</v>
      </c>
      <c r="H1676" s="425">
        <f t="shared" si="801"/>
        <v>47.13</v>
      </c>
      <c r="I1676" s="427">
        <f t="shared" si="802"/>
        <v>242.76999999999998</v>
      </c>
      <c r="J1676" s="756">
        <v>104.5</v>
      </c>
      <c r="K1676" s="425">
        <v>0.66</v>
      </c>
      <c r="L1676" s="425">
        <v>6.1619999999999999</v>
      </c>
      <c r="M1676" s="425">
        <f t="shared" si="807"/>
        <v>643.92899999999997</v>
      </c>
      <c r="N1676" s="426">
        <v>1</v>
      </c>
      <c r="O1676" s="425">
        <f t="shared" si="803"/>
        <v>643.92999999999995</v>
      </c>
      <c r="P1676" s="425">
        <f t="shared" si="804"/>
        <v>155.12</v>
      </c>
      <c r="Q1676" s="427">
        <f t="shared" si="805"/>
        <v>799.05</v>
      </c>
    </row>
    <row r="1677" spans="1:17" s="428" customFormat="1" ht="22.15" customHeight="1" x14ac:dyDescent="0.25">
      <c r="A1677" s="424" t="s">
        <v>1277</v>
      </c>
      <c r="B1677" s="750">
        <v>7.5</v>
      </c>
      <c r="C1677" s="289">
        <v>0.05</v>
      </c>
      <c r="D1677" s="425">
        <v>6.1619999999999999</v>
      </c>
      <c r="E1677" s="425">
        <f t="shared" si="806"/>
        <v>46.214999999999996</v>
      </c>
      <c r="F1677" s="426">
        <v>0.5</v>
      </c>
      <c r="G1677" s="425">
        <f t="shared" si="793"/>
        <v>23.11</v>
      </c>
      <c r="H1677" s="425">
        <f t="shared" si="801"/>
        <v>5.57</v>
      </c>
      <c r="I1677" s="427">
        <f t="shared" si="802"/>
        <v>28.68</v>
      </c>
      <c r="J1677" s="756">
        <v>96</v>
      </c>
      <c r="K1677" s="425">
        <v>0.6</v>
      </c>
      <c r="L1677" s="425">
        <v>6.1619999999999999</v>
      </c>
      <c r="M1677" s="425">
        <f t="shared" si="807"/>
        <v>591.55200000000002</v>
      </c>
      <c r="N1677" s="426">
        <v>1</v>
      </c>
      <c r="O1677" s="425">
        <f t="shared" si="803"/>
        <v>591.54999999999995</v>
      </c>
      <c r="P1677" s="425">
        <f t="shared" si="804"/>
        <v>142.5</v>
      </c>
      <c r="Q1677" s="427">
        <f t="shared" si="805"/>
        <v>734.05</v>
      </c>
    </row>
    <row r="1678" spans="1:17" s="428" customFormat="1" ht="22.15" customHeight="1" x14ac:dyDescent="0.25">
      <c r="A1678" s="424" t="s">
        <v>1277</v>
      </c>
      <c r="B1678" s="750">
        <v>24</v>
      </c>
      <c r="C1678" s="289">
        <v>0.15</v>
      </c>
      <c r="D1678" s="425">
        <v>6.1619999999999999</v>
      </c>
      <c r="E1678" s="425">
        <f t="shared" si="806"/>
        <v>147.88800000000001</v>
      </c>
      <c r="F1678" s="426">
        <v>0.5</v>
      </c>
      <c r="G1678" s="425">
        <f t="shared" si="793"/>
        <v>73.94</v>
      </c>
      <c r="H1678" s="425">
        <f t="shared" si="801"/>
        <v>17.809999999999999</v>
      </c>
      <c r="I1678" s="427">
        <f t="shared" si="802"/>
        <v>91.75</v>
      </c>
      <c r="J1678" s="756">
        <v>51.5</v>
      </c>
      <c r="K1678" s="425">
        <v>0.32</v>
      </c>
      <c r="L1678" s="425">
        <v>6.1619999999999999</v>
      </c>
      <c r="M1678" s="425">
        <f t="shared" si="807"/>
        <v>317.34300000000002</v>
      </c>
      <c r="N1678" s="426">
        <v>1</v>
      </c>
      <c r="O1678" s="425">
        <f t="shared" si="803"/>
        <v>317.33999999999997</v>
      </c>
      <c r="P1678" s="425">
        <f t="shared" si="804"/>
        <v>76.45</v>
      </c>
      <c r="Q1678" s="427">
        <f t="shared" si="805"/>
        <v>393.78999999999996</v>
      </c>
    </row>
    <row r="1679" spans="1:17" s="428" customFormat="1" ht="22.15" customHeight="1" x14ac:dyDescent="0.25">
      <c r="A1679" s="424" t="s">
        <v>1277</v>
      </c>
      <c r="B1679" s="750">
        <v>72</v>
      </c>
      <c r="C1679" s="289">
        <v>0.45</v>
      </c>
      <c r="D1679" s="425">
        <v>6.1619999999999999</v>
      </c>
      <c r="E1679" s="425">
        <f t="shared" si="806"/>
        <v>443.66399999999999</v>
      </c>
      <c r="F1679" s="426">
        <v>0.5</v>
      </c>
      <c r="G1679" s="425">
        <f t="shared" si="793"/>
        <v>221.83</v>
      </c>
      <c r="H1679" s="425">
        <f t="shared" si="801"/>
        <v>53.44</v>
      </c>
      <c r="I1679" s="427">
        <f t="shared" si="802"/>
        <v>275.27</v>
      </c>
      <c r="J1679" s="756">
        <v>135.5</v>
      </c>
      <c r="K1679" s="425">
        <v>0.85</v>
      </c>
      <c r="L1679" s="425">
        <v>6.1619999999999999</v>
      </c>
      <c r="M1679" s="425">
        <f t="shared" si="807"/>
        <v>834.95100000000002</v>
      </c>
      <c r="N1679" s="426">
        <v>1</v>
      </c>
      <c r="O1679" s="425">
        <f t="shared" si="803"/>
        <v>834.95</v>
      </c>
      <c r="P1679" s="425">
        <f t="shared" si="804"/>
        <v>201.14</v>
      </c>
      <c r="Q1679" s="427">
        <f t="shared" si="805"/>
        <v>1036.0900000000001</v>
      </c>
    </row>
    <row r="1680" spans="1:17" s="428" customFormat="1" ht="22.15" customHeight="1" x14ac:dyDescent="0.25">
      <c r="A1680" s="424" t="s">
        <v>344</v>
      </c>
      <c r="B1680" s="750"/>
      <c r="C1680" s="289"/>
      <c r="D1680" s="425"/>
      <c r="E1680" s="425"/>
      <c r="F1680" s="426"/>
      <c r="G1680" s="425"/>
      <c r="H1680" s="425"/>
      <c r="I1680" s="427"/>
      <c r="J1680" s="756">
        <v>17.5</v>
      </c>
      <c r="K1680" s="425">
        <v>0.11</v>
      </c>
      <c r="L1680" s="425">
        <v>6.1619999999999999</v>
      </c>
      <c r="M1680" s="425">
        <f t="shared" si="807"/>
        <v>107.83499999999999</v>
      </c>
      <c r="N1680" s="426">
        <v>1</v>
      </c>
      <c r="O1680" s="425">
        <f t="shared" si="803"/>
        <v>107.84</v>
      </c>
      <c r="P1680" s="425">
        <f t="shared" si="804"/>
        <v>25.98</v>
      </c>
      <c r="Q1680" s="427">
        <f t="shared" si="805"/>
        <v>133.82</v>
      </c>
    </row>
    <row r="1681" spans="1:17" s="428" customFormat="1" ht="22.15" customHeight="1" x14ac:dyDescent="0.25">
      <c r="A1681" s="424" t="s">
        <v>692</v>
      </c>
      <c r="B1681" s="750">
        <v>24</v>
      </c>
      <c r="C1681" s="289">
        <v>0.15</v>
      </c>
      <c r="D1681" s="425">
        <v>6.1619999999999999</v>
      </c>
      <c r="E1681" s="425">
        <f t="shared" si="806"/>
        <v>147.88800000000001</v>
      </c>
      <c r="F1681" s="426">
        <v>0.5</v>
      </c>
      <c r="G1681" s="425">
        <f t="shared" si="793"/>
        <v>73.94</v>
      </c>
      <c r="H1681" s="425">
        <f t="shared" si="801"/>
        <v>17.809999999999999</v>
      </c>
      <c r="I1681" s="427">
        <f t="shared" si="802"/>
        <v>91.75</v>
      </c>
      <c r="J1681" s="756">
        <v>96</v>
      </c>
      <c r="K1681" s="425">
        <v>0.6</v>
      </c>
      <c r="L1681" s="425">
        <v>6.1619999999999999</v>
      </c>
      <c r="M1681" s="425">
        <f t="shared" si="807"/>
        <v>591.55200000000002</v>
      </c>
      <c r="N1681" s="426">
        <v>1</v>
      </c>
      <c r="O1681" s="425">
        <f t="shared" si="803"/>
        <v>591.54999999999995</v>
      </c>
      <c r="P1681" s="425">
        <f t="shared" si="804"/>
        <v>142.5</v>
      </c>
      <c r="Q1681" s="427">
        <f t="shared" si="805"/>
        <v>734.05</v>
      </c>
    </row>
    <row r="1682" spans="1:17" s="428" customFormat="1" ht="22.15" customHeight="1" x14ac:dyDescent="0.25">
      <c r="A1682" s="424" t="s">
        <v>1249</v>
      </c>
      <c r="B1682" s="750"/>
      <c r="C1682" s="289"/>
      <c r="D1682" s="425"/>
      <c r="E1682" s="425"/>
      <c r="F1682" s="426"/>
      <c r="G1682" s="425"/>
      <c r="H1682" s="425"/>
      <c r="I1682" s="427"/>
      <c r="J1682" s="756">
        <v>72</v>
      </c>
      <c r="K1682" s="425">
        <v>0.45</v>
      </c>
      <c r="L1682" s="425">
        <v>6.3418000000000001</v>
      </c>
      <c r="M1682" s="425">
        <f t="shared" si="807"/>
        <v>456.6096</v>
      </c>
      <c r="N1682" s="426">
        <v>1</v>
      </c>
      <c r="O1682" s="425">
        <f t="shared" si="803"/>
        <v>456.61</v>
      </c>
      <c r="P1682" s="425">
        <f t="shared" si="804"/>
        <v>110</v>
      </c>
      <c r="Q1682" s="427">
        <f t="shared" si="805"/>
        <v>566.61</v>
      </c>
    </row>
    <row r="1683" spans="1:17" s="428" customFormat="1" ht="22.15" customHeight="1" x14ac:dyDescent="0.25">
      <c r="A1683" s="424" t="s">
        <v>1249</v>
      </c>
      <c r="B1683" s="750">
        <v>48</v>
      </c>
      <c r="C1683" s="289">
        <v>0.3</v>
      </c>
      <c r="D1683" s="425">
        <v>6.3418000000000001</v>
      </c>
      <c r="E1683" s="425">
        <f t="shared" si="806"/>
        <v>304.40640000000002</v>
      </c>
      <c r="F1683" s="426">
        <v>0.5</v>
      </c>
      <c r="G1683" s="425">
        <f t="shared" si="793"/>
        <v>152.19999999999999</v>
      </c>
      <c r="H1683" s="425">
        <f t="shared" si="801"/>
        <v>36.659999999999997</v>
      </c>
      <c r="I1683" s="427">
        <f t="shared" si="802"/>
        <v>188.85999999999999</v>
      </c>
      <c r="J1683" s="756">
        <v>108</v>
      </c>
      <c r="K1683" s="425">
        <v>0.68</v>
      </c>
      <c r="L1683" s="425">
        <v>6.3418000000000001</v>
      </c>
      <c r="M1683" s="425">
        <f t="shared" si="807"/>
        <v>684.9144</v>
      </c>
      <c r="N1683" s="426">
        <v>1</v>
      </c>
      <c r="O1683" s="425">
        <f t="shared" si="803"/>
        <v>684.91</v>
      </c>
      <c r="P1683" s="425">
        <f t="shared" si="804"/>
        <v>164.99</v>
      </c>
      <c r="Q1683" s="427">
        <f t="shared" si="805"/>
        <v>849.9</v>
      </c>
    </row>
    <row r="1684" spans="1:17" s="428" customFormat="1" ht="22.15" customHeight="1" x14ac:dyDescent="0.25">
      <c r="A1684" s="424" t="s">
        <v>344</v>
      </c>
      <c r="B1684" s="750">
        <v>31.5</v>
      </c>
      <c r="C1684" s="289">
        <v>0.2</v>
      </c>
      <c r="D1684" s="425">
        <v>9.0810999999999993</v>
      </c>
      <c r="E1684" s="425">
        <f t="shared" si="806"/>
        <v>286.05464999999998</v>
      </c>
      <c r="F1684" s="426">
        <v>0.5</v>
      </c>
      <c r="G1684" s="425">
        <f t="shared" si="793"/>
        <v>143.03</v>
      </c>
      <c r="H1684" s="425">
        <f t="shared" si="801"/>
        <v>34.46</v>
      </c>
      <c r="I1684" s="427">
        <f t="shared" si="802"/>
        <v>177.49</v>
      </c>
      <c r="J1684" s="756">
        <v>126.5</v>
      </c>
      <c r="K1684" s="425">
        <v>0.8</v>
      </c>
      <c r="L1684" s="425">
        <v>9.0810999999999993</v>
      </c>
      <c r="M1684" s="425">
        <f t="shared" si="807"/>
        <v>1148.7591499999999</v>
      </c>
      <c r="N1684" s="426">
        <v>1</v>
      </c>
      <c r="O1684" s="425">
        <f t="shared" si="803"/>
        <v>1148.76</v>
      </c>
      <c r="P1684" s="425">
        <f t="shared" si="804"/>
        <v>276.74</v>
      </c>
      <c r="Q1684" s="427">
        <f t="shared" si="805"/>
        <v>1425.5</v>
      </c>
    </row>
    <row r="1685" spans="1:17" s="428" customFormat="1" ht="22.15" customHeight="1" x14ac:dyDescent="0.25">
      <c r="A1685" s="430" t="s">
        <v>10</v>
      </c>
      <c r="B1685" s="751">
        <f>SUM(B1686:B1693)</f>
        <v>326.5</v>
      </c>
      <c r="C1685" s="746">
        <f>SUM(C1686:C1693)</f>
        <v>2.0499999999999998</v>
      </c>
      <c r="D1685" s="421"/>
      <c r="E1685" s="421">
        <f>SUM(E1686:E1693)</f>
        <v>1334.732</v>
      </c>
      <c r="F1685" s="432"/>
      <c r="G1685" s="421">
        <f>SUM(G1686:G1693)</f>
        <v>667.36</v>
      </c>
      <c r="H1685" s="421">
        <f>SUM(H1686:H1693)</f>
        <v>160.74</v>
      </c>
      <c r="I1685" s="429">
        <f>SUM(I1686:I1693)</f>
        <v>828.09999999999991</v>
      </c>
      <c r="J1685" s="757">
        <f>SUM(J1686:J1693)</f>
        <v>872.5</v>
      </c>
      <c r="K1685" s="421">
        <f>SUM(K1686:K1693)</f>
        <v>5.47</v>
      </c>
      <c r="L1685" s="421"/>
      <c r="M1685" s="421">
        <f>SUM(M1686:M1693)</f>
        <v>3566.7799999999997</v>
      </c>
      <c r="N1685" s="432"/>
      <c r="O1685" s="421">
        <f>SUM(O1686:O1693)</f>
        <v>3566.7699999999995</v>
      </c>
      <c r="P1685" s="421">
        <f>SUM(P1686:P1693)</f>
        <v>859.26</v>
      </c>
      <c r="Q1685" s="429">
        <f>SUM(Q1686:Q1693)</f>
        <v>4426.03</v>
      </c>
    </row>
    <row r="1686" spans="1:17" s="428" customFormat="1" ht="22.15" customHeight="1" x14ac:dyDescent="0.25">
      <c r="A1686" s="424" t="s">
        <v>193</v>
      </c>
      <c r="B1686" s="750">
        <v>48</v>
      </c>
      <c r="C1686" s="289">
        <v>0.3</v>
      </c>
      <c r="D1686" s="425">
        <v>4.0880000000000001</v>
      </c>
      <c r="E1686" s="425">
        <f>B1686*D1686</f>
        <v>196.22399999999999</v>
      </c>
      <c r="F1686" s="426">
        <v>0.5</v>
      </c>
      <c r="G1686" s="425">
        <f t="shared" si="793"/>
        <v>98.11</v>
      </c>
      <c r="H1686" s="425">
        <f t="shared" ref="H1686:H1693" si="808">ROUND(G1686*0.2409,2)</f>
        <v>23.63</v>
      </c>
      <c r="I1686" s="427">
        <f>G1686+H1686</f>
        <v>121.74</v>
      </c>
      <c r="J1686" s="756">
        <v>120</v>
      </c>
      <c r="K1686" s="425">
        <v>0.75</v>
      </c>
      <c r="L1686" s="425">
        <v>4.0880000000000001</v>
      </c>
      <c r="M1686" s="425">
        <f>J1686*L1686</f>
        <v>490.56</v>
      </c>
      <c r="N1686" s="426">
        <v>1</v>
      </c>
      <c r="O1686" s="425">
        <f t="shared" ref="O1686:O1693" si="809">ROUND(M1686*N1686,2)</f>
        <v>490.56</v>
      </c>
      <c r="P1686" s="425">
        <f t="shared" ref="P1686:P1693" si="810">ROUND(O1686*0.2409,2)</f>
        <v>118.18</v>
      </c>
      <c r="Q1686" s="427">
        <f t="shared" ref="Q1686:Q1693" si="811">O1686+P1686</f>
        <v>608.74</v>
      </c>
    </row>
    <row r="1687" spans="1:17" s="428" customFormat="1" ht="22.15" customHeight="1" x14ac:dyDescent="0.25">
      <c r="A1687" s="424" t="s">
        <v>193</v>
      </c>
      <c r="B1687" s="750">
        <v>48</v>
      </c>
      <c r="C1687" s="289">
        <v>0.3</v>
      </c>
      <c r="D1687" s="425">
        <v>4.0880000000000001</v>
      </c>
      <c r="E1687" s="425">
        <f t="shared" ref="E1687:E1693" si="812">B1687*D1687</f>
        <v>196.22399999999999</v>
      </c>
      <c r="F1687" s="426">
        <v>0.5</v>
      </c>
      <c r="G1687" s="425">
        <f t="shared" si="793"/>
        <v>98.11</v>
      </c>
      <c r="H1687" s="425">
        <f t="shared" si="808"/>
        <v>23.63</v>
      </c>
      <c r="I1687" s="427">
        <f t="shared" ref="I1687:I1693" si="813">G1687+H1687</f>
        <v>121.74</v>
      </c>
      <c r="J1687" s="756">
        <v>48</v>
      </c>
      <c r="K1687" s="425">
        <v>0.3</v>
      </c>
      <c r="L1687" s="425">
        <v>4.0880000000000001</v>
      </c>
      <c r="M1687" s="425">
        <f t="shared" ref="M1687:M1693" si="814">J1687*L1687</f>
        <v>196.22399999999999</v>
      </c>
      <c r="N1687" s="426">
        <v>1</v>
      </c>
      <c r="O1687" s="425">
        <f t="shared" si="809"/>
        <v>196.22</v>
      </c>
      <c r="P1687" s="425">
        <f t="shared" si="810"/>
        <v>47.27</v>
      </c>
      <c r="Q1687" s="427">
        <f t="shared" si="811"/>
        <v>243.49</v>
      </c>
    </row>
    <row r="1688" spans="1:17" s="428" customFormat="1" ht="22.15" customHeight="1" x14ac:dyDescent="0.25">
      <c r="A1688" s="424" t="s">
        <v>193</v>
      </c>
      <c r="B1688" s="750">
        <v>48</v>
      </c>
      <c r="C1688" s="289">
        <v>0.3</v>
      </c>
      <c r="D1688" s="425">
        <v>4.0880000000000001</v>
      </c>
      <c r="E1688" s="425">
        <f t="shared" si="812"/>
        <v>196.22399999999999</v>
      </c>
      <c r="F1688" s="426">
        <v>0.5</v>
      </c>
      <c r="G1688" s="425">
        <f t="shared" si="793"/>
        <v>98.11</v>
      </c>
      <c r="H1688" s="425">
        <f t="shared" si="808"/>
        <v>23.63</v>
      </c>
      <c r="I1688" s="427">
        <f t="shared" si="813"/>
        <v>121.74</v>
      </c>
      <c r="J1688" s="756">
        <v>120</v>
      </c>
      <c r="K1688" s="425">
        <v>0.75</v>
      </c>
      <c r="L1688" s="425">
        <v>4.0880000000000001</v>
      </c>
      <c r="M1688" s="425">
        <f t="shared" si="814"/>
        <v>490.56</v>
      </c>
      <c r="N1688" s="426">
        <v>1</v>
      </c>
      <c r="O1688" s="425">
        <f t="shared" si="809"/>
        <v>490.56</v>
      </c>
      <c r="P1688" s="425">
        <f t="shared" si="810"/>
        <v>118.18</v>
      </c>
      <c r="Q1688" s="427">
        <f t="shared" si="811"/>
        <v>608.74</v>
      </c>
    </row>
    <row r="1689" spans="1:17" s="428" customFormat="1" ht="22.15" customHeight="1" x14ac:dyDescent="0.25">
      <c r="A1689" s="424" t="s">
        <v>193</v>
      </c>
      <c r="B1689" s="750">
        <v>31.5</v>
      </c>
      <c r="C1689" s="289">
        <v>0.2</v>
      </c>
      <c r="D1689" s="425">
        <v>4.0880000000000001</v>
      </c>
      <c r="E1689" s="425">
        <f t="shared" si="812"/>
        <v>128.77199999999999</v>
      </c>
      <c r="F1689" s="426">
        <v>0.5</v>
      </c>
      <c r="G1689" s="425">
        <f t="shared" si="793"/>
        <v>64.39</v>
      </c>
      <c r="H1689" s="425">
        <f t="shared" si="808"/>
        <v>15.51</v>
      </c>
      <c r="I1689" s="427">
        <f t="shared" si="813"/>
        <v>79.900000000000006</v>
      </c>
      <c r="J1689" s="756">
        <v>135.5</v>
      </c>
      <c r="K1689" s="425">
        <v>0.85</v>
      </c>
      <c r="L1689" s="425">
        <v>4.0880000000000001</v>
      </c>
      <c r="M1689" s="425">
        <f t="shared" si="814"/>
        <v>553.92399999999998</v>
      </c>
      <c r="N1689" s="426">
        <v>1</v>
      </c>
      <c r="O1689" s="425">
        <f t="shared" si="809"/>
        <v>553.91999999999996</v>
      </c>
      <c r="P1689" s="425">
        <f t="shared" si="810"/>
        <v>133.44</v>
      </c>
      <c r="Q1689" s="427">
        <f t="shared" si="811"/>
        <v>687.3599999999999</v>
      </c>
    </row>
    <row r="1690" spans="1:17" s="428" customFormat="1" ht="22.15" customHeight="1" x14ac:dyDescent="0.25">
      <c r="A1690" s="424" t="s">
        <v>193</v>
      </c>
      <c r="B1690" s="750">
        <v>39.5</v>
      </c>
      <c r="C1690" s="289">
        <v>0.25</v>
      </c>
      <c r="D1690" s="425">
        <v>4.0880000000000001</v>
      </c>
      <c r="E1690" s="425">
        <f t="shared" si="812"/>
        <v>161.476</v>
      </c>
      <c r="F1690" s="426">
        <v>0.5</v>
      </c>
      <c r="G1690" s="425">
        <f t="shared" si="793"/>
        <v>80.739999999999995</v>
      </c>
      <c r="H1690" s="425">
        <f t="shared" si="808"/>
        <v>19.45</v>
      </c>
      <c r="I1690" s="427">
        <f t="shared" si="813"/>
        <v>100.19</v>
      </c>
      <c r="J1690" s="756">
        <v>128.5</v>
      </c>
      <c r="K1690" s="425">
        <v>0.81</v>
      </c>
      <c r="L1690" s="425">
        <v>4.0880000000000001</v>
      </c>
      <c r="M1690" s="425">
        <f t="shared" si="814"/>
        <v>525.30799999999999</v>
      </c>
      <c r="N1690" s="426">
        <v>1</v>
      </c>
      <c r="O1690" s="425">
        <f t="shared" si="809"/>
        <v>525.30999999999995</v>
      </c>
      <c r="P1690" s="425">
        <f t="shared" si="810"/>
        <v>126.55</v>
      </c>
      <c r="Q1690" s="427">
        <f t="shared" si="811"/>
        <v>651.8599999999999</v>
      </c>
    </row>
    <row r="1691" spans="1:17" s="428" customFormat="1" ht="22.15" customHeight="1" x14ac:dyDescent="0.25">
      <c r="A1691" s="424" t="s">
        <v>193</v>
      </c>
      <c r="B1691" s="750">
        <v>15.5</v>
      </c>
      <c r="C1691" s="289">
        <v>0.1</v>
      </c>
      <c r="D1691" s="425">
        <v>4.0880000000000001</v>
      </c>
      <c r="E1691" s="425">
        <f t="shared" si="812"/>
        <v>63.364000000000004</v>
      </c>
      <c r="F1691" s="426">
        <v>0.5</v>
      </c>
      <c r="G1691" s="425">
        <f t="shared" si="793"/>
        <v>31.68</v>
      </c>
      <c r="H1691" s="425">
        <f t="shared" si="808"/>
        <v>7.63</v>
      </c>
      <c r="I1691" s="427">
        <f t="shared" si="813"/>
        <v>39.31</v>
      </c>
      <c r="J1691" s="756">
        <v>80.5</v>
      </c>
      <c r="K1691" s="425">
        <v>0.51</v>
      </c>
      <c r="L1691" s="425">
        <v>4.0880000000000001</v>
      </c>
      <c r="M1691" s="425">
        <f t="shared" si="814"/>
        <v>329.084</v>
      </c>
      <c r="N1691" s="426">
        <v>1</v>
      </c>
      <c r="O1691" s="425">
        <f t="shared" si="809"/>
        <v>329.08</v>
      </c>
      <c r="P1691" s="425">
        <f t="shared" si="810"/>
        <v>79.28</v>
      </c>
      <c r="Q1691" s="427">
        <f t="shared" si="811"/>
        <v>408.36</v>
      </c>
    </row>
    <row r="1692" spans="1:17" s="428" customFormat="1" ht="22.15" customHeight="1" x14ac:dyDescent="0.25">
      <c r="A1692" s="424" t="s">
        <v>193</v>
      </c>
      <c r="B1692" s="750">
        <v>48</v>
      </c>
      <c r="C1692" s="289">
        <v>0.3</v>
      </c>
      <c r="D1692" s="425">
        <v>4.0880000000000001</v>
      </c>
      <c r="E1692" s="425">
        <f t="shared" si="812"/>
        <v>196.22399999999999</v>
      </c>
      <c r="F1692" s="426">
        <v>0.5</v>
      </c>
      <c r="G1692" s="425">
        <f t="shared" si="793"/>
        <v>98.11</v>
      </c>
      <c r="H1692" s="425">
        <f t="shared" si="808"/>
        <v>23.63</v>
      </c>
      <c r="I1692" s="427">
        <f t="shared" si="813"/>
        <v>121.74</v>
      </c>
      <c r="J1692" s="756">
        <v>120</v>
      </c>
      <c r="K1692" s="425">
        <v>0.75</v>
      </c>
      <c r="L1692" s="425">
        <v>4.0880000000000001</v>
      </c>
      <c r="M1692" s="425">
        <f t="shared" si="814"/>
        <v>490.56</v>
      </c>
      <c r="N1692" s="426">
        <v>1</v>
      </c>
      <c r="O1692" s="425">
        <f t="shared" si="809"/>
        <v>490.56</v>
      </c>
      <c r="P1692" s="425">
        <f t="shared" si="810"/>
        <v>118.18</v>
      </c>
      <c r="Q1692" s="427">
        <f t="shared" si="811"/>
        <v>608.74</v>
      </c>
    </row>
    <row r="1693" spans="1:17" s="428" customFormat="1" ht="22.15" customHeight="1" x14ac:dyDescent="0.25">
      <c r="A1693" s="424" t="s">
        <v>193</v>
      </c>
      <c r="B1693" s="750">
        <v>48</v>
      </c>
      <c r="C1693" s="289">
        <v>0.3</v>
      </c>
      <c r="D1693" s="425">
        <v>4.0880000000000001</v>
      </c>
      <c r="E1693" s="425">
        <f t="shared" si="812"/>
        <v>196.22399999999999</v>
      </c>
      <c r="F1693" s="426">
        <v>0.5</v>
      </c>
      <c r="G1693" s="425">
        <f t="shared" si="793"/>
        <v>98.11</v>
      </c>
      <c r="H1693" s="425">
        <f t="shared" si="808"/>
        <v>23.63</v>
      </c>
      <c r="I1693" s="427">
        <f t="shared" si="813"/>
        <v>121.74</v>
      </c>
      <c r="J1693" s="756">
        <v>120</v>
      </c>
      <c r="K1693" s="425">
        <v>0.75</v>
      </c>
      <c r="L1693" s="425">
        <v>4.0880000000000001</v>
      </c>
      <c r="M1693" s="425">
        <f t="shared" si="814"/>
        <v>490.56</v>
      </c>
      <c r="N1693" s="426">
        <v>1</v>
      </c>
      <c r="O1693" s="425">
        <f t="shared" si="809"/>
        <v>490.56</v>
      </c>
      <c r="P1693" s="425">
        <f t="shared" si="810"/>
        <v>118.18</v>
      </c>
      <c r="Q1693" s="427">
        <f t="shared" si="811"/>
        <v>608.74</v>
      </c>
    </row>
    <row r="1694" spans="1:17" s="428" customFormat="1" ht="22.15" customHeight="1" x14ac:dyDescent="0.25">
      <c r="A1694" s="430" t="s">
        <v>8</v>
      </c>
      <c r="B1694" s="751">
        <f>SUM(B1695:B1696)</f>
        <v>55.5</v>
      </c>
      <c r="C1694" s="746">
        <f>SUM(C1695:C1696)</f>
        <v>0.35</v>
      </c>
      <c r="D1694" s="421"/>
      <c r="E1694" s="421">
        <f>SUM(E1695:E1696)</f>
        <v>206.2602</v>
      </c>
      <c r="F1694" s="432"/>
      <c r="G1694" s="421">
        <f>SUM(G1695:G1696)</f>
        <v>103.13</v>
      </c>
      <c r="H1694" s="421">
        <f>SUM(H1695:H1696)</f>
        <v>24.84</v>
      </c>
      <c r="I1694" s="429">
        <f>SUM(I1695:I1696)</f>
        <v>127.97</v>
      </c>
      <c r="J1694" s="757">
        <f>SUM(J1695:J1696)</f>
        <v>183.5</v>
      </c>
      <c r="K1694" s="421">
        <f>SUM(K1695:K1696)</f>
        <v>1.1499999999999999</v>
      </c>
      <c r="L1694" s="421"/>
      <c r="M1694" s="421">
        <f>SUM(M1695:M1696)</f>
        <v>681.95939999999996</v>
      </c>
      <c r="N1694" s="432"/>
      <c r="O1694" s="421">
        <f>SUM(O1695:O1696)</f>
        <v>681.96</v>
      </c>
      <c r="P1694" s="421">
        <f>SUM(P1695:P1696)</f>
        <v>164.28</v>
      </c>
      <c r="Q1694" s="429">
        <f>SUM(Q1695:Q1696)</f>
        <v>846.24</v>
      </c>
    </row>
    <row r="1695" spans="1:17" s="428" customFormat="1" ht="22.15" customHeight="1" x14ac:dyDescent="0.25">
      <c r="A1695" s="424" t="s">
        <v>1264</v>
      </c>
      <c r="B1695" s="750">
        <v>24</v>
      </c>
      <c r="C1695" s="289">
        <v>0.15</v>
      </c>
      <c r="D1695" s="425">
        <v>3.7164000000000001</v>
      </c>
      <c r="E1695" s="425">
        <f>B1695*D1695</f>
        <v>89.193600000000004</v>
      </c>
      <c r="F1695" s="426">
        <v>0.5</v>
      </c>
      <c r="G1695" s="425">
        <f t="shared" si="793"/>
        <v>44.6</v>
      </c>
      <c r="H1695" s="425">
        <f>ROUND(G1695*0.2409,2)</f>
        <v>10.74</v>
      </c>
      <c r="I1695" s="427">
        <f>G1695+H1695</f>
        <v>55.34</v>
      </c>
      <c r="J1695" s="756">
        <v>135.5</v>
      </c>
      <c r="K1695" s="425">
        <v>0.85</v>
      </c>
      <c r="L1695" s="425">
        <v>3.7164000000000001</v>
      </c>
      <c r="M1695" s="425">
        <f>J1695*L1695</f>
        <v>503.57220000000001</v>
      </c>
      <c r="N1695" s="426">
        <v>1</v>
      </c>
      <c r="O1695" s="425">
        <f t="shared" ref="O1695:O1696" si="815">ROUND(M1695*N1695,2)</f>
        <v>503.57</v>
      </c>
      <c r="P1695" s="425">
        <f>ROUND(O1695*0.2409,2)</f>
        <v>121.31</v>
      </c>
      <c r="Q1695" s="427">
        <f>O1695+P1695</f>
        <v>624.88</v>
      </c>
    </row>
    <row r="1696" spans="1:17" s="428" customFormat="1" ht="22.15" customHeight="1" x14ac:dyDescent="0.25">
      <c r="A1696" s="424" t="s">
        <v>1264</v>
      </c>
      <c r="B1696" s="750">
        <v>31.5</v>
      </c>
      <c r="C1696" s="289">
        <v>0.2</v>
      </c>
      <c r="D1696" s="425">
        <v>3.7164000000000001</v>
      </c>
      <c r="E1696" s="425">
        <f>B1696*D1696</f>
        <v>117.06660000000001</v>
      </c>
      <c r="F1696" s="426">
        <v>0.5</v>
      </c>
      <c r="G1696" s="425">
        <f t="shared" si="793"/>
        <v>58.53</v>
      </c>
      <c r="H1696" s="425">
        <f>ROUND(G1696*0.2409,2)</f>
        <v>14.1</v>
      </c>
      <c r="I1696" s="427">
        <f>G1696+H1696</f>
        <v>72.63</v>
      </c>
      <c r="J1696" s="756">
        <v>48</v>
      </c>
      <c r="K1696" s="425">
        <v>0.3</v>
      </c>
      <c r="L1696" s="425">
        <v>3.7164000000000001</v>
      </c>
      <c r="M1696" s="425">
        <f>J1696*L1696</f>
        <v>178.38720000000001</v>
      </c>
      <c r="N1696" s="426">
        <v>1</v>
      </c>
      <c r="O1696" s="425">
        <f t="shared" si="815"/>
        <v>178.39</v>
      </c>
      <c r="P1696" s="425">
        <f>ROUND(O1696*0.2409,2)</f>
        <v>42.97</v>
      </c>
      <c r="Q1696" s="427">
        <f>O1696+P1696</f>
        <v>221.35999999999999</v>
      </c>
    </row>
    <row r="1697" spans="1:17" s="428" customFormat="1" ht="22.15" customHeight="1" x14ac:dyDescent="0.25">
      <c r="A1697" s="416" t="s">
        <v>1358</v>
      </c>
      <c r="B1697" s="748">
        <f>B1698+B1702+B1718+B1728</f>
        <v>960</v>
      </c>
      <c r="C1697" s="744">
        <f>C1698+C1702+C1718+C1728</f>
        <v>6.0075471698113212</v>
      </c>
      <c r="D1697" s="417"/>
      <c r="E1697" s="417">
        <f>E1698+E1702+E1718+E1728</f>
        <v>5662.3000553459124</v>
      </c>
      <c r="F1697" s="431"/>
      <c r="G1697" s="417">
        <f>G1698+G1702+G1718+G1728</f>
        <v>2831.17</v>
      </c>
      <c r="H1697" s="417">
        <f>H1698+H1702+H1718+H1728</f>
        <v>682.0200000000001</v>
      </c>
      <c r="I1697" s="418">
        <f>I1698+I1702+I1718+I1728</f>
        <v>3513.1899999999996</v>
      </c>
      <c r="J1697" s="754">
        <f>J1698+J1702+J1718+J1728</f>
        <v>3185</v>
      </c>
      <c r="K1697" s="417">
        <f>K1698+K1702+K1718+K1728</f>
        <v>20.018364779874215</v>
      </c>
      <c r="L1697" s="417"/>
      <c r="M1697" s="417">
        <f>M1698+M1702+M1718+M1728</f>
        <v>18684.771999999997</v>
      </c>
      <c r="N1697" s="431"/>
      <c r="O1697" s="417">
        <f>O1698+O1702+O1718+O1728</f>
        <v>18684.759999999998</v>
      </c>
      <c r="P1697" s="417">
        <f>P1698+P1702+P1718+P1728</f>
        <v>4501.17</v>
      </c>
      <c r="Q1697" s="418">
        <f>Q1698+Q1702+Q1718+Q1728</f>
        <v>23185.93</v>
      </c>
    </row>
    <row r="1698" spans="1:17" s="428" customFormat="1" ht="22.15" customHeight="1" x14ac:dyDescent="0.25">
      <c r="A1698" s="430" t="s">
        <v>11</v>
      </c>
      <c r="B1698" s="751">
        <f>SUM(B1699:B1701)</f>
        <v>120</v>
      </c>
      <c r="C1698" s="746">
        <f>SUM(C1699:C1701)</f>
        <v>0.75471698113207553</v>
      </c>
      <c r="D1698" s="421"/>
      <c r="E1698" s="421">
        <f>SUM(E1699:E1701)</f>
        <v>1222.0125786163521</v>
      </c>
      <c r="F1698" s="432"/>
      <c r="G1698" s="421">
        <f>SUM(G1699:G1701)</f>
        <v>611.01</v>
      </c>
      <c r="H1698" s="421">
        <f>SUM(H1699:H1701)</f>
        <v>147.19999999999999</v>
      </c>
      <c r="I1698" s="429">
        <f>SUM(I1699:I1701)</f>
        <v>758.21</v>
      </c>
      <c r="J1698" s="757">
        <f>SUM(J1699:J1701)</f>
        <v>357</v>
      </c>
      <c r="K1698" s="421">
        <f>SUM(K1699:K1701)</f>
        <v>2.2452830188679243</v>
      </c>
      <c r="L1698" s="421"/>
      <c r="M1698" s="421">
        <f>SUM(M1699:M1701)</f>
        <v>3635.4874213836479</v>
      </c>
      <c r="N1698" s="432"/>
      <c r="O1698" s="421">
        <f>SUM(O1699:O1701)</f>
        <v>3635.49</v>
      </c>
      <c r="P1698" s="421">
        <f>SUM(P1699:P1701)</f>
        <v>875.79</v>
      </c>
      <c r="Q1698" s="429">
        <f>SUM(Q1699:Q1701)</f>
        <v>4511.28</v>
      </c>
    </row>
    <row r="1699" spans="1:17" s="428" customFormat="1" ht="22.15" customHeight="1" x14ac:dyDescent="0.25">
      <c r="A1699" s="424" t="s">
        <v>1272</v>
      </c>
      <c r="B1699" s="750">
        <v>40</v>
      </c>
      <c r="C1699" s="289">
        <f t="shared" ref="C1699:C1701" si="816">B1699/159</f>
        <v>0.25157232704402516</v>
      </c>
      <c r="D1699" s="425">
        <v>1545</v>
      </c>
      <c r="E1699" s="425">
        <f>B1699*D1699/159</f>
        <v>388.67924528301887</v>
      </c>
      <c r="F1699" s="426">
        <v>0.5</v>
      </c>
      <c r="G1699" s="425">
        <f t="shared" ref="G1699:G1737" si="817">ROUND(E1699*F1699,2)</f>
        <v>194.34</v>
      </c>
      <c r="H1699" s="425">
        <f>ROUND(G1699*0.2409,2)</f>
        <v>46.82</v>
      </c>
      <c r="I1699" s="427">
        <f>G1699+H1699</f>
        <v>241.16</v>
      </c>
      <c r="J1699" s="756">
        <v>119</v>
      </c>
      <c r="K1699" s="425">
        <f t="shared" ref="K1699:K1701" si="818">J1699/159</f>
        <v>0.74842767295597479</v>
      </c>
      <c r="L1699" s="425">
        <v>1545</v>
      </c>
      <c r="M1699" s="425">
        <f>J1699*L1699/159</f>
        <v>1156.3207547169811</v>
      </c>
      <c r="N1699" s="426">
        <v>1</v>
      </c>
      <c r="O1699" s="425">
        <f t="shared" ref="O1699:O1701" si="819">ROUND(M1699*N1699,2)</f>
        <v>1156.32</v>
      </c>
      <c r="P1699" s="425">
        <f>ROUND(O1699*0.2409,2)</f>
        <v>278.56</v>
      </c>
      <c r="Q1699" s="427">
        <f>O1699+P1699</f>
        <v>1434.8799999999999</v>
      </c>
    </row>
    <row r="1700" spans="1:17" s="428" customFormat="1" ht="22.15" customHeight="1" x14ac:dyDescent="0.25">
      <c r="A1700" s="424" t="s">
        <v>1272</v>
      </c>
      <c r="B1700" s="750">
        <v>40</v>
      </c>
      <c r="C1700" s="289">
        <f t="shared" si="816"/>
        <v>0.25157232704402516</v>
      </c>
      <c r="D1700" s="425">
        <v>1545</v>
      </c>
      <c r="E1700" s="425">
        <f t="shared" ref="E1700:E1701" si="820">B1700*D1700/159</f>
        <v>388.67924528301887</v>
      </c>
      <c r="F1700" s="426">
        <v>0.5</v>
      </c>
      <c r="G1700" s="425">
        <f t="shared" si="817"/>
        <v>194.34</v>
      </c>
      <c r="H1700" s="425">
        <f>ROUND(G1700*0.2409,2)</f>
        <v>46.82</v>
      </c>
      <c r="I1700" s="427">
        <f>G1700+H1700</f>
        <v>241.16</v>
      </c>
      <c r="J1700" s="756">
        <v>119</v>
      </c>
      <c r="K1700" s="425">
        <f t="shared" si="818"/>
        <v>0.74842767295597479</v>
      </c>
      <c r="L1700" s="425">
        <v>1545</v>
      </c>
      <c r="M1700" s="425">
        <f t="shared" ref="M1700:M1701" si="821">J1700*L1700/159</f>
        <v>1156.3207547169811</v>
      </c>
      <c r="N1700" s="426">
        <v>1</v>
      </c>
      <c r="O1700" s="425">
        <f t="shared" si="819"/>
        <v>1156.32</v>
      </c>
      <c r="P1700" s="425">
        <f>ROUND(O1700*0.2409,2)</f>
        <v>278.56</v>
      </c>
      <c r="Q1700" s="427">
        <f>O1700+P1700</f>
        <v>1434.8799999999999</v>
      </c>
    </row>
    <row r="1701" spans="1:17" s="428" customFormat="1" ht="22.15" customHeight="1" x14ac:dyDescent="0.25">
      <c r="A1701" s="424" t="s">
        <v>1359</v>
      </c>
      <c r="B1701" s="750">
        <v>40</v>
      </c>
      <c r="C1701" s="289">
        <f t="shared" si="816"/>
        <v>0.25157232704402516</v>
      </c>
      <c r="D1701" s="425">
        <v>1767.5</v>
      </c>
      <c r="E1701" s="425">
        <f t="shared" si="820"/>
        <v>444.65408805031444</v>
      </c>
      <c r="F1701" s="426">
        <v>0.5</v>
      </c>
      <c r="G1701" s="425">
        <f t="shared" si="817"/>
        <v>222.33</v>
      </c>
      <c r="H1701" s="425">
        <f>ROUND(G1701*0.2409,2)</f>
        <v>53.56</v>
      </c>
      <c r="I1701" s="427">
        <f>G1701+H1701</f>
        <v>275.89</v>
      </c>
      <c r="J1701" s="756">
        <v>119</v>
      </c>
      <c r="K1701" s="425">
        <f t="shared" si="818"/>
        <v>0.74842767295597479</v>
      </c>
      <c r="L1701" s="425">
        <v>1767.5</v>
      </c>
      <c r="M1701" s="425">
        <f t="shared" si="821"/>
        <v>1322.8459119496856</v>
      </c>
      <c r="N1701" s="426">
        <v>1</v>
      </c>
      <c r="O1701" s="425">
        <f t="shared" si="819"/>
        <v>1322.85</v>
      </c>
      <c r="P1701" s="425">
        <f>ROUND(O1701*0.2409,2)</f>
        <v>318.67</v>
      </c>
      <c r="Q1701" s="427">
        <f>O1701+P1701</f>
        <v>1641.52</v>
      </c>
    </row>
    <row r="1702" spans="1:17" s="428" customFormat="1" ht="22.15" customHeight="1" x14ac:dyDescent="0.25">
      <c r="A1702" s="430" t="s">
        <v>9</v>
      </c>
      <c r="B1702" s="751">
        <f>SUM(B1703:B1717)</f>
        <v>472</v>
      </c>
      <c r="C1702" s="746">
        <f>SUM(C1703:C1717)</f>
        <v>2.9522012578616352</v>
      </c>
      <c r="D1702" s="421"/>
      <c r="E1702" s="421">
        <f>SUM(E1703:E1717)</f>
        <v>2990.2164528301882</v>
      </c>
      <c r="F1702" s="432"/>
      <c r="G1702" s="421">
        <f>SUM(G1703:G1717)</f>
        <v>1495.12</v>
      </c>
      <c r="H1702" s="421">
        <f>SUM(H1703:H1717)</f>
        <v>360.16</v>
      </c>
      <c r="I1702" s="429">
        <f>SUM(I1703:I1717)</f>
        <v>1855.28</v>
      </c>
      <c r="J1702" s="757">
        <f>SUM(J1703:J1717)</f>
        <v>1485</v>
      </c>
      <c r="K1702" s="421">
        <f>SUM(K1703:K1717)</f>
        <v>9.3433962264150932</v>
      </c>
      <c r="L1702" s="421"/>
      <c r="M1702" s="421">
        <f>SUM(M1703:M1717)</f>
        <v>9895.8187169811299</v>
      </c>
      <c r="N1702" s="432"/>
      <c r="O1702" s="421">
        <f>SUM(O1703:O1717)</f>
        <v>9895.81</v>
      </c>
      <c r="P1702" s="421">
        <f>SUM(P1703:P1717)</f>
        <v>2383.8999999999996</v>
      </c>
      <c r="Q1702" s="429">
        <f>SUM(Q1703:Q1717)</f>
        <v>12279.710000000001</v>
      </c>
    </row>
    <row r="1703" spans="1:17" s="428" customFormat="1" ht="22.15" customHeight="1" x14ac:dyDescent="0.25">
      <c r="A1703" s="424" t="s">
        <v>1217</v>
      </c>
      <c r="B1703" s="750">
        <v>8</v>
      </c>
      <c r="C1703" s="289">
        <v>0.05</v>
      </c>
      <c r="D1703" s="425">
        <v>6.1139999999999999</v>
      </c>
      <c r="E1703" s="425">
        <f>B1703*D1703</f>
        <v>48.911999999999999</v>
      </c>
      <c r="F1703" s="426">
        <v>0.5</v>
      </c>
      <c r="G1703" s="425">
        <f t="shared" si="817"/>
        <v>24.46</v>
      </c>
      <c r="H1703" s="425">
        <f t="shared" ref="H1703:H1727" si="822">ROUND(G1703*0.2409,2)</f>
        <v>5.89</v>
      </c>
      <c r="I1703" s="427">
        <f t="shared" ref="I1703:I1716" si="823">G1703+H1703</f>
        <v>30.35</v>
      </c>
      <c r="J1703" s="756"/>
      <c r="K1703" s="425"/>
      <c r="L1703" s="425"/>
      <c r="M1703" s="425"/>
      <c r="N1703" s="426"/>
      <c r="O1703" s="425"/>
      <c r="P1703" s="425"/>
      <c r="Q1703" s="427"/>
    </row>
    <row r="1704" spans="1:17" s="428" customFormat="1" ht="22.15" customHeight="1" x14ac:dyDescent="0.25">
      <c r="A1704" s="424" t="s">
        <v>1217</v>
      </c>
      <c r="B1704" s="750">
        <v>72</v>
      </c>
      <c r="C1704" s="289">
        <v>0.45</v>
      </c>
      <c r="D1704" s="425">
        <v>6.1139999999999999</v>
      </c>
      <c r="E1704" s="425">
        <f t="shared" ref="E1704:E1713" si="824">B1704*D1704</f>
        <v>440.20799999999997</v>
      </c>
      <c r="F1704" s="426">
        <v>0.5</v>
      </c>
      <c r="G1704" s="425">
        <f t="shared" si="817"/>
        <v>220.1</v>
      </c>
      <c r="H1704" s="425">
        <f t="shared" si="822"/>
        <v>53.02</v>
      </c>
      <c r="I1704" s="427">
        <f t="shared" si="823"/>
        <v>273.12</v>
      </c>
      <c r="J1704" s="756">
        <v>128</v>
      </c>
      <c r="K1704" s="425">
        <v>0.81</v>
      </c>
      <c r="L1704" s="425">
        <v>6.1139999999999999</v>
      </c>
      <c r="M1704" s="425">
        <f t="shared" ref="M1704:M1714" si="825">J1704*L1704</f>
        <v>782.59199999999998</v>
      </c>
      <c r="N1704" s="426">
        <v>1</v>
      </c>
      <c r="O1704" s="425">
        <f t="shared" ref="O1704:O1717" si="826">ROUND(M1704*N1704,2)</f>
        <v>782.59</v>
      </c>
      <c r="P1704" s="425">
        <f t="shared" ref="P1704:P1717" si="827">ROUND(O1704*0.2409,2)</f>
        <v>188.53</v>
      </c>
      <c r="Q1704" s="427">
        <f t="shared" ref="Q1704:Q1717" si="828">O1704+P1704</f>
        <v>971.12</v>
      </c>
    </row>
    <row r="1705" spans="1:17" s="428" customFormat="1" ht="22.15" customHeight="1" x14ac:dyDescent="0.25">
      <c r="A1705" s="424" t="s">
        <v>1217</v>
      </c>
      <c r="B1705" s="750"/>
      <c r="C1705" s="289"/>
      <c r="D1705" s="425"/>
      <c r="E1705" s="425"/>
      <c r="F1705" s="426"/>
      <c r="G1705" s="425"/>
      <c r="H1705" s="425"/>
      <c r="I1705" s="427"/>
      <c r="J1705" s="756">
        <v>24</v>
      </c>
      <c r="K1705" s="425">
        <v>0.15</v>
      </c>
      <c r="L1705" s="425">
        <v>6.1139999999999999</v>
      </c>
      <c r="M1705" s="425">
        <f t="shared" si="825"/>
        <v>146.73599999999999</v>
      </c>
      <c r="N1705" s="426">
        <v>1</v>
      </c>
      <c r="O1705" s="425">
        <f t="shared" si="826"/>
        <v>146.74</v>
      </c>
      <c r="P1705" s="425">
        <f t="shared" si="827"/>
        <v>35.35</v>
      </c>
      <c r="Q1705" s="427">
        <f t="shared" si="828"/>
        <v>182.09</v>
      </c>
    </row>
    <row r="1706" spans="1:17" s="428" customFormat="1" ht="22.15" customHeight="1" x14ac:dyDescent="0.25">
      <c r="A1706" s="424" t="s">
        <v>1217</v>
      </c>
      <c r="B1706" s="750">
        <v>48</v>
      </c>
      <c r="C1706" s="289">
        <v>0.3</v>
      </c>
      <c r="D1706" s="425">
        <v>6.1139999999999999</v>
      </c>
      <c r="E1706" s="425">
        <f t="shared" si="824"/>
        <v>293.47199999999998</v>
      </c>
      <c r="F1706" s="426">
        <v>0.5</v>
      </c>
      <c r="G1706" s="425">
        <f t="shared" si="817"/>
        <v>146.74</v>
      </c>
      <c r="H1706" s="425">
        <f t="shared" si="822"/>
        <v>35.35</v>
      </c>
      <c r="I1706" s="427">
        <f t="shared" si="823"/>
        <v>182.09</v>
      </c>
      <c r="J1706" s="756">
        <v>168</v>
      </c>
      <c r="K1706" s="425">
        <v>1.06</v>
      </c>
      <c r="L1706" s="425">
        <v>6.1139999999999999</v>
      </c>
      <c r="M1706" s="425">
        <f t="shared" si="825"/>
        <v>1027.152</v>
      </c>
      <c r="N1706" s="426">
        <v>1</v>
      </c>
      <c r="O1706" s="425">
        <f t="shared" si="826"/>
        <v>1027.1500000000001</v>
      </c>
      <c r="P1706" s="425">
        <f t="shared" si="827"/>
        <v>247.44</v>
      </c>
      <c r="Q1706" s="427">
        <f t="shared" si="828"/>
        <v>1274.5900000000001</v>
      </c>
    </row>
    <row r="1707" spans="1:17" s="428" customFormat="1" ht="22.15" customHeight="1" x14ac:dyDescent="0.25">
      <c r="A1707" s="424" t="s">
        <v>1217</v>
      </c>
      <c r="B1707" s="750">
        <v>48</v>
      </c>
      <c r="C1707" s="289">
        <v>0.3</v>
      </c>
      <c r="D1707" s="425">
        <v>6.1139999999999999</v>
      </c>
      <c r="E1707" s="425">
        <f t="shared" si="824"/>
        <v>293.47199999999998</v>
      </c>
      <c r="F1707" s="426">
        <v>0.5</v>
      </c>
      <c r="G1707" s="425">
        <f t="shared" si="817"/>
        <v>146.74</v>
      </c>
      <c r="H1707" s="425">
        <f t="shared" si="822"/>
        <v>35.35</v>
      </c>
      <c r="I1707" s="427">
        <f t="shared" si="823"/>
        <v>182.09</v>
      </c>
      <c r="J1707" s="756">
        <v>112</v>
      </c>
      <c r="K1707" s="425">
        <v>0.7</v>
      </c>
      <c r="L1707" s="425">
        <v>6.1139999999999999</v>
      </c>
      <c r="M1707" s="425">
        <f t="shared" si="825"/>
        <v>684.76800000000003</v>
      </c>
      <c r="N1707" s="426">
        <v>1</v>
      </c>
      <c r="O1707" s="425">
        <f t="shared" si="826"/>
        <v>684.77</v>
      </c>
      <c r="P1707" s="425">
        <f t="shared" si="827"/>
        <v>164.96</v>
      </c>
      <c r="Q1707" s="427">
        <f t="shared" si="828"/>
        <v>849.73</v>
      </c>
    </row>
    <row r="1708" spans="1:17" s="428" customFormat="1" ht="22.15" customHeight="1" x14ac:dyDescent="0.25">
      <c r="A1708" s="424" t="s">
        <v>1217</v>
      </c>
      <c r="B1708" s="750">
        <v>24</v>
      </c>
      <c r="C1708" s="289">
        <v>0.15</v>
      </c>
      <c r="D1708" s="425">
        <v>6.1139999999999999</v>
      </c>
      <c r="E1708" s="425">
        <f t="shared" si="824"/>
        <v>146.73599999999999</v>
      </c>
      <c r="F1708" s="426">
        <v>0.5</v>
      </c>
      <c r="G1708" s="425">
        <f t="shared" si="817"/>
        <v>73.37</v>
      </c>
      <c r="H1708" s="425">
        <f t="shared" si="822"/>
        <v>17.670000000000002</v>
      </c>
      <c r="I1708" s="427">
        <f t="shared" si="823"/>
        <v>91.04</v>
      </c>
      <c r="J1708" s="756">
        <v>144</v>
      </c>
      <c r="K1708" s="425">
        <v>0.91</v>
      </c>
      <c r="L1708" s="425">
        <v>6.1139999999999999</v>
      </c>
      <c r="M1708" s="425">
        <f t="shared" si="825"/>
        <v>880.41599999999994</v>
      </c>
      <c r="N1708" s="426">
        <v>1</v>
      </c>
      <c r="O1708" s="425">
        <f t="shared" si="826"/>
        <v>880.42</v>
      </c>
      <c r="P1708" s="425">
        <f t="shared" si="827"/>
        <v>212.09</v>
      </c>
      <c r="Q1708" s="427">
        <f t="shared" si="828"/>
        <v>1092.51</v>
      </c>
    </row>
    <row r="1709" spans="1:17" s="428" customFormat="1" ht="22.15" customHeight="1" x14ac:dyDescent="0.25">
      <c r="A1709" s="424" t="s">
        <v>1217</v>
      </c>
      <c r="B1709" s="750">
        <v>32</v>
      </c>
      <c r="C1709" s="289">
        <v>0.2</v>
      </c>
      <c r="D1709" s="425">
        <v>6.1139999999999999</v>
      </c>
      <c r="E1709" s="425">
        <f t="shared" si="824"/>
        <v>195.648</v>
      </c>
      <c r="F1709" s="426">
        <v>0.5</v>
      </c>
      <c r="G1709" s="425">
        <f t="shared" si="817"/>
        <v>97.82</v>
      </c>
      <c r="H1709" s="425">
        <f t="shared" si="822"/>
        <v>23.56</v>
      </c>
      <c r="I1709" s="427">
        <f t="shared" si="823"/>
        <v>121.38</v>
      </c>
      <c r="J1709" s="756">
        <v>168</v>
      </c>
      <c r="K1709" s="425">
        <v>1.06</v>
      </c>
      <c r="L1709" s="425">
        <v>6.1139999999999999</v>
      </c>
      <c r="M1709" s="425">
        <f t="shared" si="825"/>
        <v>1027.152</v>
      </c>
      <c r="N1709" s="426">
        <v>1</v>
      </c>
      <c r="O1709" s="425">
        <f t="shared" si="826"/>
        <v>1027.1500000000001</v>
      </c>
      <c r="P1709" s="425">
        <f t="shared" si="827"/>
        <v>247.44</v>
      </c>
      <c r="Q1709" s="427">
        <f t="shared" si="828"/>
        <v>1274.5900000000001</v>
      </c>
    </row>
    <row r="1710" spans="1:17" s="428" customFormat="1" ht="22.15" customHeight="1" x14ac:dyDescent="0.25">
      <c r="A1710" s="424" t="s">
        <v>692</v>
      </c>
      <c r="B1710" s="750">
        <v>24</v>
      </c>
      <c r="C1710" s="289">
        <v>0.15</v>
      </c>
      <c r="D1710" s="425">
        <v>6.1139999999999999</v>
      </c>
      <c r="E1710" s="425">
        <f t="shared" si="824"/>
        <v>146.73599999999999</v>
      </c>
      <c r="F1710" s="426">
        <v>0.5</v>
      </c>
      <c r="G1710" s="425">
        <f t="shared" si="817"/>
        <v>73.37</v>
      </c>
      <c r="H1710" s="425">
        <f t="shared" si="822"/>
        <v>17.670000000000002</v>
      </c>
      <c r="I1710" s="427">
        <f t="shared" si="823"/>
        <v>91.04</v>
      </c>
      <c r="J1710" s="756">
        <v>48</v>
      </c>
      <c r="K1710" s="425">
        <v>0.3</v>
      </c>
      <c r="L1710" s="425">
        <v>6.1139999999999999</v>
      </c>
      <c r="M1710" s="425">
        <f t="shared" si="825"/>
        <v>293.47199999999998</v>
      </c>
      <c r="N1710" s="426">
        <v>1</v>
      </c>
      <c r="O1710" s="425">
        <f t="shared" si="826"/>
        <v>293.47000000000003</v>
      </c>
      <c r="P1710" s="425">
        <f t="shared" si="827"/>
        <v>70.7</v>
      </c>
      <c r="Q1710" s="427">
        <f t="shared" si="828"/>
        <v>364.17</v>
      </c>
    </row>
    <row r="1711" spans="1:17" s="428" customFormat="1" ht="22.15" customHeight="1" x14ac:dyDescent="0.25">
      <c r="A1711" s="424" t="s">
        <v>1217</v>
      </c>
      <c r="B1711" s="750">
        <v>40</v>
      </c>
      <c r="C1711" s="289">
        <v>0.25</v>
      </c>
      <c r="D1711" s="425">
        <v>6.1139999999999999</v>
      </c>
      <c r="E1711" s="425">
        <f t="shared" si="824"/>
        <v>244.56</v>
      </c>
      <c r="F1711" s="426">
        <v>0.5</v>
      </c>
      <c r="G1711" s="425">
        <f t="shared" si="817"/>
        <v>122.28</v>
      </c>
      <c r="H1711" s="425">
        <f t="shared" si="822"/>
        <v>29.46</v>
      </c>
      <c r="I1711" s="427">
        <f t="shared" si="823"/>
        <v>151.74</v>
      </c>
      <c r="J1711" s="756">
        <v>128</v>
      </c>
      <c r="K1711" s="425">
        <v>0.81</v>
      </c>
      <c r="L1711" s="425">
        <v>6.1139999999999999</v>
      </c>
      <c r="M1711" s="425">
        <f t="shared" si="825"/>
        <v>782.59199999999998</v>
      </c>
      <c r="N1711" s="426">
        <v>1</v>
      </c>
      <c r="O1711" s="425">
        <f t="shared" si="826"/>
        <v>782.59</v>
      </c>
      <c r="P1711" s="425">
        <f t="shared" si="827"/>
        <v>188.53</v>
      </c>
      <c r="Q1711" s="427">
        <f t="shared" si="828"/>
        <v>971.12</v>
      </c>
    </row>
    <row r="1712" spans="1:17" s="428" customFormat="1" ht="22.15" customHeight="1" x14ac:dyDescent="0.25">
      <c r="A1712" s="424" t="s">
        <v>692</v>
      </c>
      <c r="B1712" s="750">
        <v>48</v>
      </c>
      <c r="C1712" s="289">
        <v>0.3</v>
      </c>
      <c r="D1712" s="425">
        <v>6.1139999999999999</v>
      </c>
      <c r="E1712" s="425">
        <f t="shared" si="824"/>
        <v>293.47199999999998</v>
      </c>
      <c r="F1712" s="426">
        <v>0.5</v>
      </c>
      <c r="G1712" s="425">
        <f t="shared" si="817"/>
        <v>146.74</v>
      </c>
      <c r="H1712" s="425">
        <f t="shared" si="822"/>
        <v>35.35</v>
      </c>
      <c r="I1712" s="427">
        <f t="shared" si="823"/>
        <v>182.09</v>
      </c>
      <c r="J1712" s="756">
        <v>96</v>
      </c>
      <c r="K1712" s="425">
        <v>0.6</v>
      </c>
      <c r="L1712" s="425">
        <v>6.1139999999999999</v>
      </c>
      <c r="M1712" s="425">
        <f t="shared" si="825"/>
        <v>586.94399999999996</v>
      </c>
      <c r="N1712" s="426">
        <v>1</v>
      </c>
      <c r="O1712" s="425">
        <f t="shared" si="826"/>
        <v>586.94000000000005</v>
      </c>
      <c r="P1712" s="425">
        <f t="shared" si="827"/>
        <v>141.38999999999999</v>
      </c>
      <c r="Q1712" s="427">
        <f t="shared" si="828"/>
        <v>728.33</v>
      </c>
    </row>
    <row r="1713" spans="1:17" s="428" customFormat="1" ht="22.15" customHeight="1" x14ac:dyDescent="0.25">
      <c r="A1713" s="424" t="s">
        <v>1217</v>
      </c>
      <c r="B1713" s="750">
        <v>72</v>
      </c>
      <c r="C1713" s="289">
        <v>0.45</v>
      </c>
      <c r="D1713" s="425">
        <v>6.1139999999999999</v>
      </c>
      <c r="E1713" s="425">
        <f t="shared" si="824"/>
        <v>440.20799999999997</v>
      </c>
      <c r="F1713" s="426">
        <v>0.5</v>
      </c>
      <c r="G1713" s="425">
        <f t="shared" si="817"/>
        <v>220.1</v>
      </c>
      <c r="H1713" s="425">
        <f t="shared" si="822"/>
        <v>53.02</v>
      </c>
      <c r="I1713" s="427">
        <f t="shared" si="823"/>
        <v>273.12</v>
      </c>
      <c r="J1713" s="756">
        <v>96</v>
      </c>
      <c r="K1713" s="425">
        <v>0.6</v>
      </c>
      <c r="L1713" s="425">
        <v>6.1139999999999999</v>
      </c>
      <c r="M1713" s="425">
        <f t="shared" si="825"/>
        <v>586.94399999999996</v>
      </c>
      <c r="N1713" s="426">
        <v>1</v>
      </c>
      <c r="O1713" s="425">
        <f t="shared" si="826"/>
        <v>586.94000000000005</v>
      </c>
      <c r="P1713" s="425">
        <f t="shared" si="827"/>
        <v>141.38999999999999</v>
      </c>
      <c r="Q1713" s="427">
        <f t="shared" si="828"/>
        <v>728.33</v>
      </c>
    </row>
    <row r="1714" spans="1:17" s="428" customFormat="1" ht="22.15" customHeight="1" x14ac:dyDescent="0.25">
      <c r="A1714" s="424" t="s">
        <v>1217</v>
      </c>
      <c r="B1714" s="750"/>
      <c r="C1714" s="289"/>
      <c r="D1714" s="425"/>
      <c r="E1714" s="425"/>
      <c r="F1714" s="426"/>
      <c r="G1714" s="425"/>
      <c r="H1714" s="425"/>
      <c r="I1714" s="427"/>
      <c r="J1714" s="756">
        <v>64</v>
      </c>
      <c r="K1714" s="425">
        <v>0.4</v>
      </c>
      <c r="L1714" s="425">
        <v>6.1139999999999999</v>
      </c>
      <c r="M1714" s="425">
        <f t="shared" si="825"/>
        <v>391.29599999999999</v>
      </c>
      <c r="N1714" s="426">
        <v>1</v>
      </c>
      <c r="O1714" s="425">
        <f t="shared" si="826"/>
        <v>391.3</v>
      </c>
      <c r="P1714" s="425">
        <f t="shared" si="827"/>
        <v>94.26</v>
      </c>
      <c r="Q1714" s="427">
        <f t="shared" si="828"/>
        <v>485.56</v>
      </c>
    </row>
    <row r="1715" spans="1:17" s="428" customFormat="1" ht="22.15" customHeight="1" x14ac:dyDescent="0.25">
      <c r="A1715" s="424" t="s">
        <v>1217</v>
      </c>
      <c r="B1715" s="750">
        <v>40</v>
      </c>
      <c r="C1715" s="289">
        <f t="shared" ref="C1715:C1716" si="829">B1715/159</f>
        <v>0.25157232704402516</v>
      </c>
      <c r="D1715" s="425">
        <v>1230</v>
      </c>
      <c r="E1715" s="425">
        <f>B1715*D1715/159</f>
        <v>309.43396226415092</v>
      </c>
      <c r="F1715" s="426">
        <v>0.5</v>
      </c>
      <c r="G1715" s="425">
        <f t="shared" si="817"/>
        <v>154.72</v>
      </c>
      <c r="H1715" s="425">
        <f t="shared" si="822"/>
        <v>37.270000000000003</v>
      </c>
      <c r="I1715" s="427">
        <f t="shared" si="823"/>
        <v>191.99</v>
      </c>
      <c r="J1715" s="756">
        <v>119</v>
      </c>
      <c r="K1715" s="425">
        <f t="shared" ref="K1715:K1717" si="830">J1715/159</f>
        <v>0.74842767295597479</v>
      </c>
      <c r="L1715" s="425">
        <v>1230</v>
      </c>
      <c r="M1715" s="425">
        <f>J1715*L1715/159</f>
        <v>920.56603773584902</v>
      </c>
      <c r="N1715" s="426">
        <v>1</v>
      </c>
      <c r="O1715" s="425">
        <f t="shared" si="826"/>
        <v>920.57</v>
      </c>
      <c r="P1715" s="425">
        <f t="shared" si="827"/>
        <v>221.77</v>
      </c>
      <c r="Q1715" s="427">
        <f t="shared" si="828"/>
        <v>1142.3400000000001</v>
      </c>
    </row>
    <row r="1716" spans="1:17" s="428" customFormat="1" ht="22.15" customHeight="1" x14ac:dyDescent="0.25">
      <c r="A1716" s="424" t="s">
        <v>1217</v>
      </c>
      <c r="B1716" s="750">
        <v>16</v>
      </c>
      <c r="C1716" s="289">
        <f t="shared" si="829"/>
        <v>0.10062893081761007</v>
      </c>
      <c r="D1716" s="425">
        <v>1365</v>
      </c>
      <c r="E1716" s="425">
        <f t="shared" ref="E1716" si="831">B1716*D1716/159</f>
        <v>137.35849056603774</v>
      </c>
      <c r="F1716" s="426">
        <v>0.5</v>
      </c>
      <c r="G1716" s="425">
        <f t="shared" si="817"/>
        <v>68.680000000000007</v>
      </c>
      <c r="H1716" s="425">
        <f t="shared" si="822"/>
        <v>16.55</v>
      </c>
      <c r="I1716" s="427">
        <f t="shared" si="823"/>
        <v>85.23</v>
      </c>
      <c r="J1716" s="756">
        <v>119</v>
      </c>
      <c r="K1716" s="425">
        <f t="shared" si="830"/>
        <v>0.74842767295597479</v>
      </c>
      <c r="L1716" s="425">
        <v>1365</v>
      </c>
      <c r="M1716" s="425">
        <f t="shared" ref="M1716:M1717" si="832">J1716*L1716/159</f>
        <v>1021.6037735849056</v>
      </c>
      <c r="N1716" s="426">
        <v>1</v>
      </c>
      <c r="O1716" s="425">
        <f t="shared" si="826"/>
        <v>1021.6</v>
      </c>
      <c r="P1716" s="425">
        <f t="shared" si="827"/>
        <v>246.1</v>
      </c>
      <c r="Q1716" s="427">
        <f t="shared" si="828"/>
        <v>1267.7</v>
      </c>
    </row>
    <row r="1717" spans="1:17" s="428" customFormat="1" ht="22.15" customHeight="1" x14ac:dyDescent="0.25">
      <c r="A1717" s="424" t="s">
        <v>344</v>
      </c>
      <c r="B1717" s="750"/>
      <c r="C1717" s="289"/>
      <c r="D1717" s="425"/>
      <c r="E1717" s="425"/>
      <c r="F1717" s="426"/>
      <c r="G1717" s="425"/>
      <c r="H1717" s="425"/>
      <c r="I1717" s="427"/>
      <c r="J1717" s="756">
        <v>71</v>
      </c>
      <c r="K1717" s="425">
        <f t="shared" si="830"/>
        <v>0.44654088050314467</v>
      </c>
      <c r="L1717" s="425">
        <v>1710</v>
      </c>
      <c r="M1717" s="425">
        <f t="shared" si="832"/>
        <v>763.58490566037733</v>
      </c>
      <c r="N1717" s="426">
        <v>1</v>
      </c>
      <c r="O1717" s="425">
        <f t="shared" si="826"/>
        <v>763.58</v>
      </c>
      <c r="P1717" s="425">
        <f t="shared" si="827"/>
        <v>183.95</v>
      </c>
      <c r="Q1717" s="427">
        <f t="shared" si="828"/>
        <v>947.53</v>
      </c>
    </row>
    <row r="1718" spans="1:17" s="428" customFormat="1" ht="22.15" customHeight="1" x14ac:dyDescent="0.25">
      <c r="A1718" s="430" t="s">
        <v>10</v>
      </c>
      <c r="B1718" s="751">
        <f>SUM(B1719:B1727)</f>
        <v>256</v>
      </c>
      <c r="C1718" s="746">
        <f>SUM(C1719:C1727)</f>
        <v>1.5999999999999999</v>
      </c>
      <c r="D1718" s="421"/>
      <c r="E1718" s="421">
        <f>SUM(E1719:E1727)</f>
        <v>1023.7023999999999</v>
      </c>
      <c r="F1718" s="432"/>
      <c r="G1718" s="421">
        <f>SUM(G1719:G1727)</f>
        <v>511.85000000000008</v>
      </c>
      <c r="H1718" s="421">
        <f>SUM(H1719:H1727)</f>
        <v>123.31</v>
      </c>
      <c r="I1718" s="429">
        <f>SUM(I1719:I1727)</f>
        <v>635.16</v>
      </c>
      <c r="J1718" s="757">
        <f>SUM(J1719:J1727)</f>
        <v>552</v>
      </c>
      <c r="K1718" s="421">
        <f>SUM(K1719:K1727)</f>
        <v>3.46</v>
      </c>
      <c r="L1718" s="421"/>
      <c r="M1718" s="421">
        <f>SUM(M1719:M1727)</f>
        <v>2256.576</v>
      </c>
      <c r="N1718" s="432"/>
      <c r="O1718" s="421">
        <f>SUM(O1719:O1727)</f>
        <v>2256.5700000000002</v>
      </c>
      <c r="P1718" s="421">
        <f>SUM(P1719:P1727)</f>
        <v>543.61</v>
      </c>
      <c r="Q1718" s="429">
        <f>SUM(Q1719:Q1727)</f>
        <v>2800.1799999999994</v>
      </c>
    </row>
    <row r="1719" spans="1:17" s="428" customFormat="1" ht="22.15" customHeight="1" x14ac:dyDescent="0.25">
      <c r="A1719" s="424" t="s">
        <v>193</v>
      </c>
      <c r="B1719" s="750">
        <v>8</v>
      </c>
      <c r="C1719" s="289">
        <v>0.05</v>
      </c>
      <c r="D1719" s="425">
        <v>3.6804000000000001</v>
      </c>
      <c r="E1719" s="425">
        <f>B1719*D1719</f>
        <v>29.443200000000001</v>
      </c>
      <c r="F1719" s="426">
        <v>0.5</v>
      </c>
      <c r="G1719" s="425">
        <f t="shared" si="817"/>
        <v>14.72</v>
      </c>
      <c r="H1719" s="425">
        <f t="shared" si="822"/>
        <v>3.55</v>
      </c>
      <c r="I1719" s="427">
        <f t="shared" ref="I1719:I1727" si="833">G1719+H1719</f>
        <v>18.27</v>
      </c>
      <c r="J1719" s="756"/>
      <c r="K1719" s="425"/>
      <c r="L1719" s="425"/>
      <c r="M1719" s="425"/>
      <c r="N1719" s="426"/>
      <c r="O1719" s="425"/>
      <c r="P1719" s="425"/>
      <c r="Q1719" s="427"/>
    </row>
    <row r="1720" spans="1:17" s="428" customFormat="1" ht="22.15" customHeight="1" x14ac:dyDescent="0.25">
      <c r="A1720" s="424" t="s">
        <v>193</v>
      </c>
      <c r="B1720" s="750">
        <v>48</v>
      </c>
      <c r="C1720" s="289">
        <v>0.3</v>
      </c>
      <c r="D1720" s="425">
        <v>3.6804000000000001</v>
      </c>
      <c r="E1720" s="425">
        <f t="shared" ref="E1720:E1727" si="834">B1720*D1720</f>
        <v>176.6592</v>
      </c>
      <c r="F1720" s="426">
        <v>0.5</v>
      </c>
      <c r="G1720" s="425">
        <f t="shared" si="817"/>
        <v>88.33</v>
      </c>
      <c r="H1720" s="425">
        <f t="shared" si="822"/>
        <v>21.28</v>
      </c>
      <c r="I1720" s="427">
        <f t="shared" si="833"/>
        <v>109.61</v>
      </c>
      <c r="J1720" s="756"/>
      <c r="K1720" s="425"/>
      <c r="L1720" s="425"/>
      <c r="M1720" s="425"/>
      <c r="N1720" s="426"/>
      <c r="O1720" s="425"/>
      <c r="P1720" s="425"/>
      <c r="Q1720" s="427"/>
    </row>
    <row r="1721" spans="1:17" s="428" customFormat="1" ht="22.15" customHeight="1" x14ac:dyDescent="0.25">
      <c r="A1721" s="424" t="s">
        <v>193</v>
      </c>
      <c r="B1721" s="750">
        <v>8</v>
      </c>
      <c r="C1721" s="289">
        <v>0.05</v>
      </c>
      <c r="D1721" s="425">
        <v>4.0880000000000001</v>
      </c>
      <c r="E1721" s="425">
        <f t="shared" si="834"/>
        <v>32.704000000000001</v>
      </c>
      <c r="F1721" s="426">
        <v>0.5</v>
      </c>
      <c r="G1721" s="425">
        <f t="shared" si="817"/>
        <v>16.350000000000001</v>
      </c>
      <c r="H1721" s="425">
        <f t="shared" si="822"/>
        <v>3.94</v>
      </c>
      <c r="I1721" s="427">
        <f t="shared" si="833"/>
        <v>20.290000000000003</v>
      </c>
      <c r="J1721" s="756">
        <v>144</v>
      </c>
      <c r="K1721" s="425">
        <v>0.91</v>
      </c>
      <c r="L1721" s="425">
        <v>4.0880000000000001</v>
      </c>
      <c r="M1721" s="425">
        <f t="shared" ref="M1721:M1727" si="835">J1721*L1721</f>
        <v>588.67200000000003</v>
      </c>
      <c r="N1721" s="426">
        <v>1</v>
      </c>
      <c r="O1721" s="425">
        <f t="shared" ref="O1721:O1727" si="836">ROUND(M1721*N1721,2)</f>
        <v>588.66999999999996</v>
      </c>
      <c r="P1721" s="425">
        <f t="shared" ref="P1721:P1727" si="837">ROUND(O1721*0.2409,2)</f>
        <v>141.81</v>
      </c>
      <c r="Q1721" s="427">
        <f t="shared" ref="Q1721:Q1727" si="838">O1721+P1721</f>
        <v>730.48</v>
      </c>
    </row>
    <row r="1722" spans="1:17" s="428" customFormat="1" ht="22.15" customHeight="1" x14ac:dyDescent="0.25">
      <c r="A1722" s="424" t="s">
        <v>193</v>
      </c>
      <c r="B1722" s="750">
        <v>40</v>
      </c>
      <c r="C1722" s="289">
        <v>0.25</v>
      </c>
      <c r="D1722" s="425">
        <v>4.0880000000000001</v>
      </c>
      <c r="E1722" s="425">
        <f t="shared" si="834"/>
        <v>163.52000000000001</v>
      </c>
      <c r="F1722" s="426">
        <v>0.5</v>
      </c>
      <c r="G1722" s="425">
        <f t="shared" si="817"/>
        <v>81.760000000000005</v>
      </c>
      <c r="H1722" s="425">
        <f t="shared" si="822"/>
        <v>19.7</v>
      </c>
      <c r="I1722" s="427">
        <f t="shared" si="833"/>
        <v>101.46000000000001</v>
      </c>
      <c r="J1722" s="756">
        <v>120</v>
      </c>
      <c r="K1722" s="425">
        <v>0.75</v>
      </c>
      <c r="L1722" s="425">
        <v>4.0880000000000001</v>
      </c>
      <c r="M1722" s="425">
        <f t="shared" si="835"/>
        <v>490.56</v>
      </c>
      <c r="N1722" s="426">
        <v>1</v>
      </c>
      <c r="O1722" s="425">
        <f t="shared" si="836"/>
        <v>490.56</v>
      </c>
      <c r="P1722" s="425">
        <f t="shared" si="837"/>
        <v>118.18</v>
      </c>
      <c r="Q1722" s="427">
        <f t="shared" si="838"/>
        <v>608.74</v>
      </c>
    </row>
    <row r="1723" spans="1:17" s="428" customFormat="1" ht="22.15" customHeight="1" x14ac:dyDescent="0.25">
      <c r="A1723" s="424" t="s">
        <v>193</v>
      </c>
      <c r="B1723" s="750">
        <v>32</v>
      </c>
      <c r="C1723" s="289">
        <v>0.2</v>
      </c>
      <c r="D1723" s="425">
        <v>4.0880000000000001</v>
      </c>
      <c r="E1723" s="425">
        <f t="shared" si="834"/>
        <v>130.816</v>
      </c>
      <c r="F1723" s="426">
        <v>0.5</v>
      </c>
      <c r="G1723" s="425">
        <f t="shared" si="817"/>
        <v>65.41</v>
      </c>
      <c r="H1723" s="425">
        <f t="shared" si="822"/>
        <v>15.76</v>
      </c>
      <c r="I1723" s="427">
        <f t="shared" si="833"/>
        <v>81.17</v>
      </c>
      <c r="J1723" s="756"/>
      <c r="K1723" s="425"/>
      <c r="L1723" s="425"/>
      <c r="M1723" s="425"/>
      <c r="N1723" s="426"/>
      <c r="O1723" s="425"/>
      <c r="P1723" s="425"/>
      <c r="Q1723" s="427"/>
    </row>
    <row r="1724" spans="1:17" s="428" customFormat="1" ht="22.15" customHeight="1" x14ac:dyDescent="0.25">
      <c r="A1724" s="424" t="s">
        <v>193</v>
      </c>
      <c r="B1724" s="750">
        <v>24</v>
      </c>
      <c r="C1724" s="289">
        <v>0.15</v>
      </c>
      <c r="D1724" s="425">
        <v>4.0880000000000001</v>
      </c>
      <c r="E1724" s="425">
        <f t="shared" si="834"/>
        <v>98.111999999999995</v>
      </c>
      <c r="F1724" s="426">
        <v>0.5</v>
      </c>
      <c r="G1724" s="425">
        <f t="shared" si="817"/>
        <v>49.06</v>
      </c>
      <c r="H1724" s="425">
        <f t="shared" si="822"/>
        <v>11.82</v>
      </c>
      <c r="I1724" s="427">
        <f t="shared" si="833"/>
        <v>60.88</v>
      </c>
      <c r="J1724" s="756">
        <v>48</v>
      </c>
      <c r="K1724" s="425">
        <v>0.3</v>
      </c>
      <c r="L1724" s="425">
        <v>4.0880000000000001</v>
      </c>
      <c r="M1724" s="425">
        <f t="shared" si="835"/>
        <v>196.22399999999999</v>
      </c>
      <c r="N1724" s="426">
        <v>1</v>
      </c>
      <c r="O1724" s="425">
        <f t="shared" si="836"/>
        <v>196.22</v>
      </c>
      <c r="P1724" s="425">
        <f t="shared" si="837"/>
        <v>47.27</v>
      </c>
      <c r="Q1724" s="427">
        <f t="shared" si="838"/>
        <v>243.49</v>
      </c>
    </row>
    <row r="1725" spans="1:17" s="428" customFormat="1" ht="22.15" customHeight="1" x14ac:dyDescent="0.25">
      <c r="A1725" s="424" t="s">
        <v>193</v>
      </c>
      <c r="B1725" s="750">
        <v>48</v>
      </c>
      <c r="C1725" s="289">
        <v>0.3</v>
      </c>
      <c r="D1725" s="425">
        <v>4.0880000000000001</v>
      </c>
      <c r="E1725" s="425">
        <f t="shared" si="834"/>
        <v>196.22399999999999</v>
      </c>
      <c r="F1725" s="426">
        <v>0.5</v>
      </c>
      <c r="G1725" s="425">
        <f t="shared" si="817"/>
        <v>98.11</v>
      </c>
      <c r="H1725" s="425">
        <f t="shared" si="822"/>
        <v>23.63</v>
      </c>
      <c r="I1725" s="427">
        <f t="shared" si="833"/>
        <v>121.74</v>
      </c>
      <c r="J1725" s="756">
        <v>96</v>
      </c>
      <c r="K1725" s="425">
        <v>0.6</v>
      </c>
      <c r="L1725" s="425">
        <v>4.0880000000000001</v>
      </c>
      <c r="M1725" s="425">
        <f t="shared" si="835"/>
        <v>392.44799999999998</v>
      </c>
      <c r="N1725" s="426">
        <v>1</v>
      </c>
      <c r="O1725" s="425">
        <f t="shared" si="836"/>
        <v>392.45</v>
      </c>
      <c r="P1725" s="425">
        <f t="shared" si="837"/>
        <v>94.54</v>
      </c>
      <c r="Q1725" s="427">
        <f t="shared" si="838"/>
        <v>486.99</v>
      </c>
    </row>
    <row r="1726" spans="1:17" s="428" customFormat="1" ht="22.15" customHeight="1" x14ac:dyDescent="0.25">
      <c r="A1726" s="424" t="s">
        <v>193</v>
      </c>
      <c r="B1726" s="750"/>
      <c r="C1726" s="289"/>
      <c r="D1726" s="425"/>
      <c r="E1726" s="425"/>
      <c r="F1726" s="426"/>
      <c r="G1726" s="425"/>
      <c r="H1726" s="425"/>
      <c r="I1726" s="427"/>
      <c r="J1726" s="756">
        <v>24</v>
      </c>
      <c r="K1726" s="425">
        <v>0.15</v>
      </c>
      <c r="L1726" s="425">
        <v>4.0880000000000001</v>
      </c>
      <c r="M1726" s="425">
        <f t="shared" si="835"/>
        <v>98.111999999999995</v>
      </c>
      <c r="N1726" s="426">
        <v>1</v>
      </c>
      <c r="O1726" s="425">
        <f t="shared" si="836"/>
        <v>98.11</v>
      </c>
      <c r="P1726" s="425">
        <f t="shared" si="837"/>
        <v>23.63</v>
      </c>
      <c r="Q1726" s="427">
        <f t="shared" si="838"/>
        <v>121.74</v>
      </c>
    </row>
    <row r="1727" spans="1:17" s="428" customFormat="1" ht="22.15" customHeight="1" x14ac:dyDescent="0.25">
      <c r="A1727" s="424" t="s">
        <v>193</v>
      </c>
      <c r="B1727" s="750">
        <v>48</v>
      </c>
      <c r="C1727" s="289">
        <v>0.3</v>
      </c>
      <c r="D1727" s="425">
        <v>4.0880000000000001</v>
      </c>
      <c r="E1727" s="425">
        <f t="shared" si="834"/>
        <v>196.22399999999999</v>
      </c>
      <c r="F1727" s="426">
        <v>0.5</v>
      </c>
      <c r="G1727" s="425">
        <f t="shared" si="817"/>
        <v>98.11</v>
      </c>
      <c r="H1727" s="425">
        <f t="shared" si="822"/>
        <v>23.63</v>
      </c>
      <c r="I1727" s="427">
        <f t="shared" si="833"/>
        <v>121.74</v>
      </c>
      <c r="J1727" s="756">
        <v>120</v>
      </c>
      <c r="K1727" s="425">
        <v>0.75</v>
      </c>
      <c r="L1727" s="425">
        <v>4.0880000000000001</v>
      </c>
      <c r="M1727" s="425">
        <f t="shared" si="835"/>
        <v>490.56</v>
      </c>
      <c r="N1727" s="426">
        <v>1</v>
      </c>
      <c r="O1727" s="425">
        <f t="shared" si="836"/>
        <v>490.56</v>
      </c>
      <c r="P1727" s="425">
        <f t="shared" si="837"/>
        <v>118.18</v>
      </c>
      <c r="Q1727" s="427">
        <f t="shared" si="838"/>
        <v>608.74</v>
      </c>
    </row>
    <row r="1728" spans="1:17" s="428" customFormat="1" ht="22.15" customHeight="1" x14ac:dyDescent="0.25">
      <c r="A1728" s="430" t="s">
        <v>8</v>
      </c>
      <c r="B1728" s="751">
        <f>SUM(B1729:B1737)</f>
        <v>112</v>
      </c>
      <c r="C1728" s="746">
        <f>SUM(C1729:C1737)</f>
        <v>0.70062893081761013</v>
      </c>
      <c r="D1728" s="421"/>
      <c r="E1728" s="421">
        <f>SUM(E1729:E1737)</f>
        <v>426.36862389937107</v>
      </c>
      <c r="F1728" s="432"/>
      <c r="G1728" s="421">
        <f>SUM(G1729:G1737)</f>
        <v>213.19</v>
      </c>
      <c r="H1728" s="421">
        <f>SUM(H1729:H1737)</f>
        <v>51.35</v>
      </c>
      <c r="I1728" s="429">
        <f>SUM(I1729:I1737)</f>
        <v>264.54000000000002</v>
      </c>
      <c r="J1728" s="757">
        <f>SUM(J1729:J1737)</f>
        <v>791</v>
      </c>
      <c r="K1728" s="421">
        <f>SUM(K1729:K1737)</f>
        <v>4.9696855345911954</v>
      </c>
      <c r="L1728" s="421"/>
      <c r="M1728" s="421">
        <f>SUM(M1729:M1737)</f>
        <v>2896.8898616352203</v>
      </c>
      <c r="N1728" s="432"/>
      <c r="O1728" s="421">
        <f>SUM(O1729:O1737)</f>
        <v>2896.89</v>
      </c>
      <c r="P1728" s="421">
        <f>SUM(P1729:P1737)</f>
        <v>697.86999999999989</v>
      </c>
      <c r="Q1728" s="429">
        <f>SUM(Q1729:Q1737)</f>
        <v>3594.76</v>
      </c>
    </row>
    <row r="1729" spans="1:17" s="428" customFormat="1" ht="22.15" customHeight="1" x14ac:dyDescent="0.25">
      <c r="A1729" s="424" t="s">
        <v>1284</v>
      </c>
      <c r="B1729" s="750">
        <v>16</v>
      </c>
      <c r="C1729" s="289">
        <f t="shared" ref="C1729" si="839">B1729/159</f>
        <v>0.10062893081761007</v>
      </c>
      <c r="D1729" s="425">
        <v>623</v>
      </c>
      <c r="E1729" s="425">
        <f>B1729*D1729/159</f>
        <v>62.691823899371066</v>
      </c>
      <c r="F1729" s="426">
        <v>0.5</v>
      </c>
      <c r="G1729" s="425">
        <f t="shared" si="817"/>
        <v>31.35</v>
      </c>
      <c r="H1729" s="425">
        <f t="shared" ref="H1729:H1737" si="840">ROUND(G1729*0.2409,2)</f>
        <v>7.55</v>
      </c>
      <c r="I1729" s="427">
        <f t="shared" ref="I1729:I1737" si="841">G1729+H1729</f>
        <v>38.9</v>
      </c>
      <c r="J1729" s="756">
        <v>119</v>
      </c>
      <c r="K1729" s="425">
        <f t="shared" ref="K1729:K1730" si="842">J1729/159</f>
        <v>0.74842767295597479</v>
      </c>
      <c r="L1729" s="425">
        <v>623</v>
      </c>
      <c r="M1729" s="425">
        <f>J1729*L1729/159</f>
        <v>466.27044025157232</v>
      </c>
      <c r="N1729" s="426">
        <v>1</v>
      </c>
      <c r="O1729" s="425">
        <f t="shared" ref="O1729:O1737" si="843">ROUND(M1729*N1729,2)</f>
        <v>466.27</v>
      </c>
      <c r="P1729" s="425">
        <f t="shared" ref="P1729:P1737" si="844">ROUND(O1729*0.2409,2)</f>
        <v>112.32</v>
      </c>
      <c r="Q1729" s="427">
        <f t="shared" ref="Q1729:Q1737" si="845">O1729+P1729</f>
        <v>578.58999999999992</v>
      </c>
    </row>
    <row r="1730" spans="1:17" s="428" customFormat="1" ht="22.15" customHeight="1" x14ac:dyDescent="0.25">
      <c r="A1730" s="424" t="s">
        <v>1284</v>
      </c>
      <c r="B1730" s="750"/>
      <c r="C1730" s="289"/>
      <c r="D1730" s="425"/>
      <c r="E1730" s="425"/>
      <c r="F1730" s="426"/>
      <c r="G1730" s="425"/>
      <c r="H1730" s="425"/>
      <c r="I1730" s="427"/>
      <c r="J1730" s="756">
        <v>32</v>
      </c>
      <c r="K1730" s="425">
        <f t="shared" si="842"/>
        <v>0.20125786163522014</v>
      </c>
      <c r="L1730" s="425">
        <v>626</v>
      </c>
      <c r="M1730" s="425">
        <f>J1730*L1730/159</f>
        <v>125.9874213836478</v>
      </c>
      <c r="N1730" s="426">
        <v>1</v>
      </c>
      <c r="O1730" s="425">
        <f t="shared" si="843"/>
        <v>125.99</v>
      </c>
      <c r="P1730" s="425">
        <f t="shared" si="844"/>
        <v>30.35</v>
      </c>
      <c r="Q1730" s="427">
        <f t="shared" si="845"/>
        <v>156.34</v>
      </c>
    </row>
    <row r="1731" spans="1:17" s="428" customFormat="1" ht="22.15" customHeight="1" x14ac:dyDescent="0.25">
      <c r="A1731" s="424" t="s">
        <v>1264</v>
      </c>
      <c r="B1731" s="750"/>
      <c r="C1731" s="289"/>
      <c r="D1731" s="425"/>
      <c r="E1731" s="425"/>
      <c r="F1731" s="426"/>
      <c r="G1731" s="425"/>
      <c r="H1731" s="425"/>
      <c r="I1731" s="427"/>
      <c r="J1731" s="756">
        <v>48</v>
      </c>
      <c r="K1731" s="425">
        <v>0.3</v>
      </c>
      <c r="L1731" s="425">
        <v>3.4885999999999999</v>
      </c>
      <c r="M1731" s="425">
        <f>J1731*L1731</f>
        <v>167.4528</v>
      </c>
      <c r="N1731" s="426">
        <v>1</v>
      </c>
      <c r="O1731" s="425">
        <f t="shared" si="843"/>
        <v>167.45</v>
      </c>
      <c r="P1731" s="425">
        <f t="shared" si="844"/>
        <v>40.340000000000003</v>
      </c>
      <c r="Q1731" s="427">
        <f t="shared" si="845"/>
        <v>207.79</v>
      </c>
    </row>
    <row r="1732" spans="1:17" s="428" customFormat="1" ht="22.15" customHeight="1" x14ac:dyDescent="0.25">
      <c r="A1732" s="424" t="s">
        <v>1264</v>
      </c>
      <c r="B1732" s="750"/>
      <c r="C1732" s="289"/>
      <c r="D1732" s="425"/>
      <c r="E1732" s="425"/>
      <c r="F1732" s="426"/>
      <c r="G1732" s="425"/>
      <c r="H1732" s="425"/>
      <c r="I1732" s="427"/>
      <c r="J1732" s="756">
        <v>136</v>
      </c>
      <c r="K1732" s="425">
        <v>0.86</v>
      </c>
      <c r="L1732" s="425">
        <v>3.4885999999999999</v>
      </c>
      <c r="M1732" s="425">
        <f t="shared" ref="M1732:M1737" si="846">J1732*L1732</f>
        <v>474.44959999999998</v>
      </c>
      <c r="N1732" s="426">
        <v>1</v>
      </c>
      <c r="O1732" s="425">
        <f t="shared" si="843"/>
        <v>474.45</v>
      </c>
      <c r="P1732" s="425">
        <f t="shared" si="844"/>
        <v>114.3</v>
      </c>
      <c r="Q1732" s="427">
        <f t="shared" si="845"/>
        <v>588.75</v>
      </c>
    </row>
    <row r="1733" spans="1:17" s="428" customFormat="1" ht="22.15" customHeight="1" x14ac:dyDescent="0.25">
      <c r="A1733" s="424" t="s">
        <v>1264</v>
      </c>
      <c r="B1733" s="750"/>
      <c r="C1733" s="289"/>
      <c r="D1733" s="425"/>
      <c r="E1733" s="425"/>
      <c r="F1733" s="426"/>
      <c r="G1733" s="425"/>
      <c r="H1733" s="425"/>
      <c r="I1733" s="427"/>
      <c r="J1733" s="756">
        <v>96</v>
      </c>
      <c r="K1733" s="425">
        <v>0.6</v>
      </c>
      <c r="L1733" s="425">
        <v>3.4885999999999999</v>
      </c>
      <c r="M1733" s="425">
        <f t="shared" si="846"/>
        <v>334.90559999999999</v>
      </c>
      <c r="N1733" s="426">
        <v>1</v>
      </c>
      <c r="O1733" s="425">
        <f t="shared" si="843"/>
        <v>334.91</v>
      </c>
      <c r="P1733" s="425">
        <f t="shared" si="844"/>
        <v>80.680000000000007</v>
      </c>
      <c r="Q1733" s="427">
        <f t="shared" si="845"/>
        <v>415.59000000000003</v>
      </c>
    </row>
    <row r="1734" spans="1:17" s="428" customFormat="1" ht="22.15" customHeight="1" x14ac:dyDescent="0.25">
      <c r="A1734" s="424" t="s">
        <v>1264</v>
      </c>
      <c r="B1734" s="750">
        <v>48</v>
      </c>
      <c r="C1734" s="289">
        <v>0.3</v>
      </c>
      <c r="D1734" s="425">
        <v>3.4885999999999999</v>
      </c>
      <c r="E1734" s="425">
        <f t="shared" ref="E1734:E1737" si="847">B1734*D1734</f>
        <v>167.4528</v>
      </c>
      <c r="F1734" s="426">
        <v>0.5</v>
      </c>
      <c r="G1734" s="425">
        <f t="shared" si="817"/>
        <v>83.73</v>
      </c>
      <c r="H1734" s="425">
        <f t="shared" si="840"/>
        <v>20.170000000000002</v>
      </c>
      <c r="I1734" s="427">
        <f t="shared" si="841"/>
        <v>103.9</v>
      </c>
      <c r="J1734" s="756">
        <v>128</v>
      </c>
      <c r="K1734" s="425">
        <v>0.81</v>
      </c>
      <c r="L1734" s="425">
        <v>3.4885999999999999</v>
      </c>
      <c r="M1734" s="425">
        <f t="shared" si="846"/>
        <v>446.54079999999999</v>
      </c>
      <c r="N1734" s="426">
        <v>1</v>
      </c>
      <c r="O1734" s="425">
        <f t="shared" si="843"/>
        <v>446.54</v>
      </c>
      <c r="P1734" s="425">
        <f t="shared" si="844"/>
        <v>107.57</v>
      </c>
      <c r="Q1734" s="427">
        <f t="shared" si="845"/>
        <v>554.11</v>
      </c>
    </row>
    <row r="1735" spans="1:17" s="428" customFormat="1" ht="22.15" customHeight="1" x14ac:dyDescent="0.25">
      <c r="A1735" s="424" t="s">
        <v>1264</v>
      </c>
      <c r="B1735" s="750"/>
      <c r="C1735" s="289"/>
      <c r="D1735" s="425"/>
      <c r="E1735" s="425"/>
      <c r="F1735" s="426"/>
      <c r="G1735" s="425"/>
      <c r="H1735" s="425"/>
      <c r="I1735" s="427"/>
      <c r="J1735" s="756">
        <v>40</v>
      </c>
      <c r="K1735" s="425">
        <v>0.25</v>
      </c>
      <c r="L1735" s="425">
        <v>3.4885999999999999</v>
      </c>
      <c r="M1735" s="425">
        <f t="shared" si="846"/>
        <v>139.54399999999998</v>
      </c>
      <c r="N1735" s="426">
        <v>1</v>
      </c>
      <c r="O1735" s="425">
        <f t="shared" si="843"/>
        <v>139.54</v>
      </c>
      <c r="P1735" s="425">
        <f t="shared" si="844"/>
        <v>33.619999999999997</v>
      </c>
      <c r="Q1735" s="427">
        <f t="shared" si="845"/>
        <v>173.16</v>
      </c>
    </row>
    <row r="1736" spans="1:17" s="428" customFormat="1" ht="22.15" customHeight="1" x14ac:dyDescent="0.25">
      <c r="A1736" s="424" t="s">
        <v>1264</v>
      </c>
      <c r="B1736" s="750"/>
      <c r="C1736" s="289"/>
      <c r="D1736" s="425"/>
      <c r="E1736" s="425"/>
      <c r="F1736" s="426"/>
      <c r="G1736" s="425"/>
      <c r="H1736" s="425"/>
      <c r="I1736" s="427"/>
      <c r="J1736" s="756">
        <v>72</v>
      </c>
      <c r="K1736" s="425">
        <v>0.45</v>
      </c>
      <c r="L1736" s="425">
        <v>3.4885999999999999</v>
      </c>
      <c r="M1736" s="425">
        <f t="shared" si="846"/>
        <v>251.17919999999998</v>
      </c>
      <c r="N1736" s="426">
        <v>1</v>
      </c>
      <c r="O1736" s="425">
        <f t="shared" si="843"/>
        <v>251.18</v>
      </c>
      <c r="P1736" s="425">
        <f t="shared" si="844"/>
        <v>60.51</v>
      </c>
      <c r="Q1736" s="427">
        <f t="shared" si="845"/>
        <v>311.69</v>
      </c>
    </row>
    <row r="1737" spans="1:17" s="428" customFormat="1" ht="22.15" customHeight="1" x14ac:dyDescent="0.25">
      <c r="A1737" s="424" t="s">
        <v>1279</v>
      </c>
      <c r="B1737" s="750">
        <v>48</v>
      </c>
      <c r="C1737" s="289">
        <v>0.3</v>
      </c>
      <c r="D1737" s="425">
        <v>4.0880000000000001</v>
      </c>
      <c r="E1737" s="425">
        <f t="shared" si="847"/>
        <v>196.22399999999999</v>
      </c>
      <c r="F1737" s="426">
        <v>0.5</v>
      </c>
      <c r="G1737" s="425">
        <f t="shared" si="817"/>
        <v>98.11</v>
      </c>
      <c r="H1737" s="425">
        <f t="shared" si="840"/>
        <v>23.63</v>
      </c>
      <c r="I1737" s="427">
        <f t="shared" si="841"/>
        <v>121.74</v>
      </c>
      <c r="J1737" s="756">
        <v>120</v>
      </c>
      <c r="K1737" s="425">
        <v>0.75</v>
      </c>
      <c r="L1737" s="425">
        <v>4.0880000000000001</v>
      </c>
      <c r="M1737" s="425">
        <f t="shared" si="846"/>
        <v>490.56</v>
      </c>
      <c r="N1737" s="426">
        <v>1</v>
      </c>
      <c r="O1737" s="425">
        <f t="shared" si="843"/>
        <v>490.56</v>
      </c>
      <c r="P1737" s="425">
        <f t="shared" si="844"/>
        <v>118.18</v>
      </c>
      <c r="Q1737" s="427">
        <f t="shared" si="845"/>
        <v>608.74</v>
      </c>
    </row>
    <row r="1738" spans="1:17" s="428" customFormat="1" ht="22.15" customHeight="1" x14ac:dyDescent="0.25">
      <c r="A1738" s="416" t="s">
        <v>1360</v>
      </c>
      <c r="B1738" s="748">
        <f>B1739+B1742+B1751+B1756</f>
        <v>578</v>
      </c>
      <c r="C1738" s="744">
        <f>C1739+C1742+C1751+C1756</f>
        <v>3.6178616352201258</v>
      </c>
      <c r="D1738" s="417"/>
      <c r="E1738" s="417">
        <f>E1739+E1742+E1751+E1756</f>
        <v>3345.8316515723272</v>
      </c>
      <c r="F1738" s="431"/>
      <c r="G1738" s="417">
        <f>G1739+G1742+G1751+G1756</f>
        <v>1672.91</v>
      </c>
      <c r="H1738" s="417">
        <f>H1739+H1742+H1751+H1756</f>
        <v>402.97</v>
      </c>
      <c r="I1738" s="418">
        <f>I1739+I1742+I1751+I1756</f>
        <v>2075.88</v>
      </c>
      <c r="J1738" s="754">
        <f>J1739+J1742+J1751+J1756</f>
        <v>1678.75</v>
      </c>
      <c r="K1738" s="417">
        <f>K1739+K1742+K1751+K1756</f>
        <v>10.542138364779873</v>
      </c>
      <c r="L1738" s="417"/>
      <c r="M1738" s="417">
        <f>M1739+M1742+M1751+M1756</f>
        <v>9751.4345234276716</v>
      </c>
      <c r="N1738" s="431"/>
      <c r="O1738" s="417">
        <f>O1739+O1742+O1751+O1756</f>
        <v>9751.44</v>
      </c>
      <c r="P1738" s="417">
        <f>P1739+P1742+P1751+P1756</f>
        <v>2349.13</v>
      </c>
      <c r="Q1738" s="418">
        <f>Q1739+Q1742+Q1751+Q1756</f>
        <v>12100.570000000002</v>
      </c>
    </row>
    <row r="1739" spans="1:17" s="428" customFormat="1" ht="22.15" customHeight="1" x14ac:dyDescent="0.25">
      <c r="A1739" s="430" t="s">
        <v>11</v>
      </c>
      <c r="B1739" s="751">
        <f>SUM(B1740:B1741)</f>
        <v>50</v>
      </c>
      <c r="C1739" s="746">
        <f>SUM(C1740:C1741)</f>
        <v>0.31157232704402515</v>
      </c>
      <c r="D1739" s="421"/>
      <c r="E1739" s="421">
        <f>SUM(E1740:E1741)</f>
        <v>535.37629559748427</v>
      </c>
      <c r="F1739" s="432"/>
      <c r="G1739" s="421">
        <f>SUM(G1740:G1741)</f>
        <v>267.68</v>
      </c>
      <c r="H1739" s="421">
        <f>SUM(H1740:H1741)</f>
        <v>64.48</v>
      </c>
      <c r="I1739" s="429">
        <f>SUM(I1740:I1741)</f>
        <v>332.15999999999997</v>
      </c>
      <c r="J1739" s="757">
        <f>SUM(J1740:J1741)</f>
        <v>146.75</v>
      </c>
      <c r="K1739" s="421">
        <f>SUM(K1740:K1741)</f>
        <v>0.91842767295597483</v>
      </c>
      <c r="L1739" s="421"/>
      <c r="M1739" s="421">
        <f>SUM(M1740:M1741)</f>
        <v>1574.2226794025157</v>
      </c>
      <c r="N1739" s="432"/>
      <c r="O1739" s="421">
        <f>SUM(O1740:O1741)</f>
        <v>1574.22</v>
      </c>
      <c r="P1739" s="421">
        <f>SUM(P1740:P1741)</f>
        <v>379.23</v>
      </c>
      <c r="Q1739" s="429">
        <f>SUM(Q1740:Q1741)</f>
        <v>1953.4499999999998</v>
      </c>
    </row>
    <row r="1740" spans="1:17" s="428" customFormat="1" ht="22.15" customHeight="1" x14ac:dyDescent="0.25">
      <c r="A1740" s="424" t="s">
        <v>1272</v>
      </c>
      <c r="B1740" s="750">
        <v>10</v>
      </c>
      <c r="C1740" s="289">
        <v>0.06</v>
      </c>
      <c r="D1740" s="425">
        <v>9.2608999999999995</v>
      </c>
      <c r="E1740" s="425">
        <f>B1740*D1740</f>
        <v>92.608999999999995</v>
      </c>
      <c r="F1740" s="426">
        <v>0.5</v>
      </c>
      <c r="G1740" s="425">
        <f t="shared" ref="G1740:G1759" si="848">ROUND(E1740*F1740,2)</f>
        <v>46.3</v>
      </c>
      <c r="H1740" s="425">
        <f>ROUND(G1740*0.2409,2)</f>
        <v>11.15</v>
      </c>
      <c r="I1740" s="427">
        <f>G1740+H1740</f>
        <v>57.449999999999996</v>
      </c>
      <c r="J1740" s="756">
        <v>27.75</v>
      </c>
      <c r="K1740" s="425">
        <v>0.17</v>
      </c>
      <c r="L1740" s="425">
        <v>9.2608999999999995</v>
      </c>
      <c r="M1740" s="425">
        <f>J1740*L1740</f>
        <v>256.98997499999996</v>
      </c>
      <c r="N1740" s="426">
        <v>1</v>
      </c>
      <c r="O1740" s="425">
        <f t="shared" ref="O1740:O1741" si="849">ROUND(M1740*N1740,2)</f>
        <v>256.99</v>
      </c>
      <c r="P1740" s="425">
        <f>ROUND(O1740*0.2409,2)</f>
        <v>61.91</v>
      </c>
      <c r="Q1740" s="427">
        <f>O1740+P1740</f>
        <v>318.89999999999998</v>
      </c>
    </row>
    <row r="1741" spans="1:17" s="428" customFormat="1" ht="22.15" customHeight="1" x14ac:dyDescent="0.25">
      <c r="A1741" s="424" t="s">
        <v>1359</v>
      </c>
      <c r="B1741" s="750">
        <v>40</v>
      </c>
      <c r="C1741" s="289">
        <f t="shared" ref="C1741" si="850">B1741/159</f>
        <v>0.25157232704402516</v>
      </c>
      <c r="D1741" s="425">
        <v>1760</v>
      </c>
      <c r="E1741" s="425">
        <f>B1741*D1741/159</f>
        <v>442.76729559748429</v>
      </c>
      <c r="F1741" s="426">
        <v>0.5</v>
      </c>
      <c r="G1741" s="425">
        <f t="shared" si="848"/>
        <v>221.38</v>
      </c>
      <c r="H1741" s="425">
        <f>ROUND(G1741*0.2409,2)</f>
        <v>53.33</v>
      </c>
      <c r="I1741" s="427">
        <f>G1741+H1741</f>
        <v>274.70999999999998</v>
      </c>
      <c r="J1741" s="756">
        <v>119</v>
      </c>
      <c r="K1741" s="425">
        <f>J1741/159</f>
        <v>0.74842767295597479</v>
      </c>
      <c r="L1741" s="425">
        <v>1760</v>
      </c>
      <c r="M1741" s="425">
        <f>J1741*L1741/159</f>
        <v>1317.2327044025158</v>
      </c>
      <c r="N1741" s="426">
        <v>1</v>
      </c>
      <c r="O1741" s="425">
        <f t="shared" si="849"/>
        <v>1317.23</v>
      </c>
      <c r="P1741" s="425">
        <f>ROUND(O1741*0.2409,2)</f>
        <v>317.32</v>
      </c>
      <c r="Q1741" s="427">
        <f>O1741+P1741</f>
        <v>1634.55</v>
      </c>
    </row>
    <row r="1742" spans="1:17" s="428" customFormat="1" ht="22.15" customHeight="1" x14ac:dyDescent="0.25">
      <c r="A1742" s="430" t="s">
        <v>9</v>
      </c>
      <c r="B1742" s="751">
        <f>SUM(B1743:B1750)</f>
        <v>264</v>
      </c>
      <c r="C1742" s="746">
        <f>SUM(C1743:C1750)</f>
        <v>1.6531446540880501</v>
      </c>
      <c r="D1742" s="421"/>
      <c r="E1742" s="421">
        <f>SUM(E1743:E1750)</f>
        <v>1777.8061886792452</v>
      </c>
      <c r="F1742" s="432"/>
      <c r="G1742" s="421">
        <f>SUM(G1743:G1750)</f>
        <v>888.91000000000008</v>
      </c>
      <c r="H1742" s="421">
        <f>SUM(H1743:H1750)</f>
        <v>214.12</v>
      </c>
      <c r="I1742" s="429">
        <f>SUM(I1743:I1750)</f>
        <v>1103.03</v>
      </c>
      <c r="J1742" s="757">
        <f>SUM(J1743:J1750)</f>
        <v>766</v>
      </c>
      <c r="K1742" s="421">
        <f>SUM(K1743:K1750)</f>
        <v>4.8168553459119492</v>
      </c>
      <c r="L1742" s="421"/>
      <c r="M1742" s="421">
        <f>SUM(M1743:M1750)</f>
        <v>5170.3618113207549</v>
      </c>
      <c r="N1742" s="432"/>
      <c r="O1742" s="421">
        <f>SUM(O1743:O1750)</f>
        <v>5170.37</v>
      </c>
      <c r="P1742" s="421">
        <f>SUM(P1743:P1750)</f>
        <v>1245.54</v>
      </c>
      <c r="Q1742" s="429">
        <f>SUM(Q1743:Q1750)</f>
        <v>6415.9100000000008</v>
      </c>
    </row>
    <row r="1743" spans="1:17" s="428" customFormat="1" ht="22.15" customHeight="1" x14ac:dyDescent="0.25">
      <c r="A1743" s="424" t="s">
        <v>1217</v>
      </c>
      <c r="B1743" s="750">
        <v>16</v>
      </c>
      <c r="C1743" s="289">
        <v>0.1</v>
      </c>
      <c r="D1743" s="425">
        <v>6.1139999999999999</v>
      </c>
      <c r="E1743" s="425">
        <f>B1743*D1743</f>
        <v>97.823999999999998</v>
      </c>
      <c r="F1743" s="426">
        <v>0.5</v>
      </c>
      <c r="G1743" s="425">
        <f t="shared" si="848"/>
        <v>48.91</v>
      </c>
      <c r="H1743" s="425">
        <f t="shared" ref="H1743:H1750" si="851">ROUND(G1743*0.2409,2)</f>
        <v>11.78</v>
      </c>
      <c r="I1743" s="427">
        <f t="shared" ref="I1743:I1750" si="852">G1743+H1743</f>
        <v>60.69</v>
      </c>
      <c r="J1743" s="756">
        <v>152</v>
      </c>
      <c r="K1743" s="425">
        <v>0.96</v>
      </c>
      <c r="L1743" s="425">
        <v>6.1139999999999999</v>
      </c>
      <c r="M1743" s="425">
        <f>J1743*L1743</f>
        <v>929.32799999999997</v>
      </c>
      <c r="N1743" s="426">
        <v>1</v>
      </c>
      <c r="O1743" s="425">
        <f t="shared" ref="O1743:O1750" si="853">ROUND(M1743*N1743,2)</f>
        <v>929.33</v>
      </c>
      <c r="P1743" s="425">
        <f t="shared" ref="P1743:P1750" si="854">ROUND(O1743*0.2409,2)</f>
        <v>223.88</v>
      </c>
      <c r="Q1743" s="427">
        <f t="shared" ref="Q1743:Q1750" si="855">O1743+P1743</f>
        <v>1153.21</v>
      </c>
    </row>
    <row r="1744" spans="1:17" s="428" customFormat="1" ht="22.15" customHeight="1" x14ac:dyDescent="0.25">
      <c r="A1744" s="424" t="s">
        <v>344</v>
      </c>
      <c r="B1744" s="750"/>
      <c r="C1744" s="289"/>
      <c r="D1744" s="425"/>
      <c r="E1744" s="425"/>
      <c r="F1744" s="426"/>
      <c r="G1744" s="425"/>
      <c r="H1744" s="425"/>
      <c r="I1744" s="427"/>
      <c r="J1744" s="756">
        <v>8</v>
      </c>
      <c r="K1744" s="425">
        <v>0.05</v>
      </c>
      <c r="L1744" s="425">
        <v>6.1139999999999999</v>
      </c>
      <c r="M1744" s="425">
        <f t="shared" ref="M1744:M1748" si="856">J1744*L1744</f>
        <v>48.911999999999999</v>
      </c>
      <c r="N1744" s="426">
        <v>1</v>
      </c>
      <c r="O1744" s="425">
        <f t="shared" si="853"/>
        <v>48.91</v>
      </c>
      <c r="P1744" s="425">
        <f t="shared" si="854"/>
        <v>11.78</v>
      </c>
      <c r="Q1744" s="427">
        <f t="shared" si="855"/>
        <v>60.69</v>
      </c>
    </row>
    <row r="1745" spans="1:17" s="428" customFormat="1" ht="22.15" customHeight="1" x14ac:dyDescent="0.25">
      <c r="A1745" s="424" t="s">
        <v>1217</v>
      </c>
      <c r="B1745" s="750">
        <v>72</v>
      </c>
      <c r="C1745" s="289">
        <v>0.45</v>
      </c>
      <c r="D1745" s="425">
        <v>6.1139999999999999</v>
      </c>
      <c r="E1745" s="425">
        <f t="shared" ref="E1745:E1748" si="857">B1745*D1745</f>
        <v>440.20799999999997</v>
      </c>
      <c r="F1745" s="426">
        <v>0.5</v>
      </c>
      <c r="G1745" s="425">
        <f t="shared" si="848"/>
        <v>220.1</v>
      </c>
      <c r="H1745" s="425">
        <f t="shared" si="851"/>
        <v>53.02</v>
      </c>
      <c r="I1745" s="427">
        <f t="shared" si="852"/>
        <v>273.12</v>
      </c>
      <c r="J1745" s="756">
        <v>84</v>
      </c>
      <c r="K1745" s="425">
        <v>0.53</v>
      </c>
      <c r="L1745" s="425">
        <v>6.1139999999999999</v>
      </c>
      <c r="M1745" s="425">
        <f t="shared" si="856"/>
        <v>513.57600000000002</v>
      </c>
      <c r="N1745" s="426">
        <v>1</v>
      </c>
      <c r="O1745" s="425">
        <f t="shared" si="853"/>
        <v>513.58000000000004</v>
      </c>
      <c r="P1745" s="425">
        <f t="shared" si="854"/>
        <v>123.72</v>
      </c>
      <c r="Q1745" s="427">
        <f t="shared" si="855"/>
        <v>637.30000000000007</v>
      </c>
    </row>
    <row r="1746" spans="1:17" s="428" customFormat="1" ht="22.15" customHeight="1" x14ac:dyDescent="0.25">
      <c r="A1746" s="424" t="s">
        <v>1217</v>
      </c>
      <c r="B1746" s="750">
        <v>24</v>
      </c>
      <c r="C1746" s="289">
        <v>0.15</v>
      </c>
      <c r="D1746" s="425">
        <v>6.1139999999999999</v>
      </c>
      <c r="E1746" s="425">
        <f t="shared" si="857"/>
        <v>146.73599999999999</v>
      </c>
      <c r="F1746" s="426">
        <v>0.5</v>
      </c>
      <c r="G1746" s="425">
        <f t="shared" si="848"/>
        <v>73.37</v>
      </c>
      <c r="H1746" s="425">
        <f t="shared" si="851"/>
        <v>17.670000000000002</v>
      </c>
      <c r="I1746" s="427">
        <f t="shared" si="852"/>
        <v>91.04</v>
      </c>
      <c r="J1746" s="756">
        <v>64</v>
      </c>
      <c r="K1746" s="425">
        <v>0.4</v>
      </c>
      <c r="L1746" s="425">
        <v>6.1139999999999999</v>
      </c>
      <c r="M1746" s="425">
        <f t="shared" si="856"/>
        <v>391.29599999999999</v>
      </c>
      <c r="N1746" s="426">
        <v>1</v>
      </c>
      <c r="O1746" s="425">
        <f t="shared" si="853"/>
        <v>391.3</v>
      </c>
      <c r="P1746" s="425">
        <f t="shared" si="854"/>
        <v>94.26</v>
      </c>
      <c r="Q1746" s="427">
        <f t="shared" si="855"/>
        <v>485.56</v>
      </c>
    </row>
    <row r="1747" spans="1:17" s="428" customFormat="1" ht="22.15" customHeight="1" x14ac:dyDescent="0.25">
      <c r="A1747" s="424" t="s">
        <v>1217</v>
      </c>
      <c r="B1747" s="750">
        <v>48</v>
      </c>
      <c r="C1747" s="289">
        <v>0.3</v>
      </c>
      <c r="D1747" s="425">
        <v>6.1139999999999999</v>
      </c>
      <c r="E1747" s="425">
        <f t="shared" si="857"/>
        <v>293.47199999999998</v>
      </c>
      <c r="F1747" s="426">
        <v>0.5</v>
      </c>
      <c r="G1747" s="425">
        <f t="shared" si="848"/>
        <v>146.74</v>
      </c>
      <c r="H1747" s="425">
        <f t="shared" si="851"/>
        <v>35.35</v>
      </c>
      <c r="I1747" s="427">
        <f t="shared" si="852"/>
        <v>182.09</v>
      </c>
      <c r="J1747" s="756">
        <v>100</v>
      </c>
      <c r="K1747" s="425">
        <v>0.63</v>
      </c>
      <c r="L1747" s="425">
        <v>6.1139999999999999</v>
      </c>
      <c r="M1747" s="425">
        <f t="shared" si="856"/>
        <v>611.4</v>
      </c>
      <c r="N1747" s="426">
        <v>1</v>
      </c>
      <c r="O1747" s="425">
        <f t="shared" si="853"/>
        <v>611.4</v>
      </c>
      <c r="P1747" s="425">
        <f t="shared" si="854"/>
        <v>147.29</v>
      </c>
      <c r="Q1747" s="427">
        <f t="shared" si="855"/>
        <v>758.68999999999994</v>
      </c>
    </row>
    <row r="1748" spans="1:17" s="428" customFormat="1" ht="22.15" customHeight="1" x14ac:dyDescent="0.25">
      <c r="A1748" s="424" t="s">
        <v>1217</v>
      </c>
      <c r="B1748" s="750">
        <v>24</v>
      </c>
      <c r="C1748" s="289">
        <v>0.15</v>
      </c>
      <c r="D1748" s="425">
        <v>6.1139999999999999</v>
      </c>
      <c r="E1748" s="425">
        <f t="shared" si="857"/>
        <v>146.73599999999999</v>
      </c>
      <c r="F1748" s="426">
        <v>0.5</v>
      </c>
      <c r="G1748" s="425">
        <f t="shared" si="848"/>
        <v>73.37</v>
      </c>
      <c r="H1748" s="425">
        <f t="shared" si="851"/>
        <v>17.670000000000002</v>
      </c>
      <c r="I1748" s="427">
        <f t="shared" si="852"/>
        <v>91.04</v>
      </c>
      <c r="J1748" s="756">
        <v>120</v>
      </c>
      <c r="K1748" s="425">
        <v>0.75</v>
      </c>
      <c r="L1748" s="425">
        <v>6.1139999999999999</v>
      </c>
      <c r="M1748" s="425">
        <f t="shared" si="856"/>
        <v>733.68</v>
      </c>
      <c r="N1748" s="426">
        <v>1</v>
      </c>
      <c r="O1748" s="425">
        <f t="shared" si="853"/>
        <v>733.68</v>
      </c>
      <c r="P1748" s="425">
        <f t="shared" si="854"/>
        <v>176.74</v>
      </c>
      <c r="Q1748" s="427">
        <f t="shared" si="855"/>
        <v>910.42</v>
      </c>
    </row>
    <row r="1749" spans="1:17" s="428" customFormat="1" ht="22.15" customHeight="1" x14ac:dyDescent="0.25">
      <c r="A1749" s="424" t="s">
        <v>692</v>
      </c>
      <c r="B1749" s="750">
        <v>40</v>
      </c>
      <c r="C1749" s="289">
        <f t="shared" ref="C1749:C1750" si="858">B1749/159</f>
        <v>0.25157232704402516</v>
      </c>
      <c r="D1749" s="425">
        <v>1230</v>
      </c>
      <c r="E1749" s="425">
        <f>B1749*D1749/159</f>
        <v>309.43396226415092</v>
      </c>
      <c r="F1749" s="426">
        <v>0.5</v>
      </c>
      <c r="G1749" s="425">
        <f t="shared" si="848"/>
        <v>154.72</v>
      </c>
      <c r="H1749" s="425">
        <f t="shared" si="851"/>
        <v>37.270000000000003</v>
      </c>
      <c r="I1749" s="427">
        <f t="shared" si="852"/>
        <v>191.99</v>
      </c>
      <c r="J1749" s="756">
        <v>119</v>
      </c>
      <c r="K1749" s="425">
        <f t="shared" ref="K1749:K1750" si="859">J1749/159</f>
        <v>0.74842767295597479</v>
      </c>
      <c r="L1749" s="425">
        <v>1230</v>
      </c>
      <c r="M1749" s="425">
        <f>J1749*L1749/159</f>
        <v>920.56603773584902</v>
      </c>
      <c r="N1749" s="426">
        <v>1</v>
      </c>
      <c r="O1749" s="425">
        <f t="shared" si="853"/>
        <v>920.57</v>
      </c>
      <c r="P1749" s="425">
        <f t="shared" si="854"/>
        <v>221.77</v>
      </c>
      <c r="Q1749" s="427">
        <f t="shared" si="855"/>
        <v>1142.3400000000001</v>
      </c>
    </row>
    <row r="1750" spans="1:17" s="428" customFormat="1" ht="22.15" customHeight="1" x14ac:dyDescent="0.25">
      <c r="A1750" s="424" t="s">
        <v>344</v>
      </c>
      <c r="B1750" s="750">
        <v>40</v>
      </c>
      <c r="C1750" s="289">
        <f t="shared" si="858"/>
        <v>0.25157232704402516</v>
      </c>
      <c r="D1750" s="425">
        <v>1365</v>
      </c>
      <c r="E1750" s="425">
        <f>B1750*D1750/159</f>
        <v>343.39622641509436</v>
      </c>
      <c r="F1750" s="426">
        <v>0.5</v>
      </c>
      <c r="G1750" s="425">
        <f t="shared" si="848"/>
        <v>171.7</v>
      </c>
      <c r="H1750" s="425">
        <f t="shared" si="851"/>
        <v>41.36</v>
      </c>
      <c r="I1750" s="427">
        <f t="shared" si="852"/>
        <v>213.06</v>
      </c>
      <c r="J1750" s="756">
        <v>119</v>
      </c>
      <c r="K1750" s="425">
        <f t="shared" si="859"/>
        <v>0.74842767295597479</v>
      </c>
      <c r="L1750" s="425">
        <v>1365</v>
      </c>
      <c r="M1750" s="425">
        <f>J1750*L1750/159</f>
        <v>1021.6037735849056</v>
      </c>
      <c r="N1750" s="426">
        <v>1</v>
      </c>
      <c r="O1750" s="425">
        <f t="shared" si="853"/>
        <v>1021.6</v>
      </c>
      <c r="P1750" s="425">
        <f t="shared" si="854"/>
        <v>246.1</v>
      </c>
      <c r="Q1750" s="427">
        <f t="shared" si="855"/>
        <v>1267.7</v>
      </c>
    </row>
    <row r="1751" spans="1:17" s="428" customFormat="1" ht="22.15" customHeight="1" x14ac:dyDescent="0.25">
      <c r="A1751" s="430" t="s">
        <v>10</v>
      </c>
      <c r="B1751" s="751">
        <f>SUM(B1752:B1755)</f>
        <v>160</v>
      </c>
      <c r="C1751" s="746">
        <f>SUM(C1752:C1755)</f>
        <v>1</v>
      </c>
      <c r="D1751" s="421"/>
      <c r="E1751" s="421">
        <f>SUM(E1752:E1755)</f>
        <v>654.07999999999993</v>
      </c>
      <c r="F1751" s="432"/>
      <c r="G1751" s="421">
        <f>SUM(G1752:G1755)</f>
        <v>327.04000000000002</v>
      </c>
      <c r="H1751" s="421">
        <f>SUM(H1752:H1755)</f>
        <v>78.78</v>
      </c>
      <c r="I1751" s="429">
        <f>SUM(I1752:I1755)</f>
        <v>405.82</v>
      </c>
      <c r="J1751" s="757">
        <f>SUM(J1752:J1755)</f>
        <v>480</v>
      </c>
      <c r="K1751" s="421">
        <f>SUM(K1752:K1755)</f>
        <v>3.01</v>
      </c>
      <c r="L1751" s="421"/>
      <c r="M1751" s="421">
        <f>SUM(M1752:M1755)</f>
        <v>1962.2399999999998</v>
      </c>
      <c r="N1751" s="432"/>
      <c r="O1751" s="421">
        <f>SUM(O1752:O1755)</f>
        <v>1962.24</v>
      </c>
      <c r="P1751" s="421">
        <f>SUM(P1752:P1755)</f>
        <v>472.71000000000004</v>
      </c>
      <c r="Q1751" s="429">
        <f>SUM(Q1752:Q1755)</f>
        <v>2434.9499999999998</v>
      </c>
    </row>
    <row r="1752" spans="1:17" s="428" customFormat="1" ht="22.15" customHeight="1" x14ac:dyDescent="0.25">
      <c r="A1752" s="424" t="s">
        <v>193</v>
      </c>
      <c r="B1752" s="750">
        <v>48</v>
      </c>
      <c r="C1752" s="289">
        <v>0.3</v>
      </c>
      <c r="D1752" s="425">
        <v>4.0880000000000001</v>
      </c>
      <c r="E1752" s="425">
        <f>B1752*D1752</f>
        <v>196.22399999999999</v>
      </c>
      <c r="F1752" s="426">
        <v>0.5</v>
      </c>
      <c r="G1752" s="425">
        <f t="shared" si="848"/>
        <v>98.11</v>
      </c>
      <c r="H1752" s="425">
        <f>ROUND(G1752*0.2409,2)</f>
        <v>23.63</v>
      </c>
      <c r="I1752" s="427">
        <f>G1752+H1752</f>
        <v>121.74</v>
      </c>
      <c r="J1752" s="756">
        <v>120</v>
      </c>
      <c r="K1752" s="425">
        <v>0.75</v>
      </c>
      <c r="L1752" s="425">
        <v>4.0880000000000001</v>
      </c>
      <c r="M1752" s="425">
        <f>J1752*L1752</f>
        <v>490.56</v>
      </c>
      <c r="N1752" s="426">
        <v>1</v>
      </c>
      <c r="O1752" s="425">
        <f t="shared" ref="O1752:O1755" si="860">ROUND(M1752*N1752,2)</f>
        <v>490.56</v>
      </c>
      <c r="P1752" s="425">
        <f>ROUND(O1752*0.2409,2)</f>
        <v>118.18</v>
      </c>
      <c r="Q1752" s="427">
        <f>O1752+P1752</f>
        <v>608.74</v>
      </c>
    </row>
    <row r="1753" spans="1:17" s="428" customFormat="1" ht="22.15" customHeight="1" x14ac:dyDescent="0.25">
      <c r="A1753" s="424" t="s">
        <v>193</v>
      </c>
      <c r="B1753" s="750">
        <v>40</v>
      </c>
      <c r="C1753" s="289">
        <v>0.25</v>
      </c>
      <c r="D1753" s="425">
        <v>4.0880000000000001</v>
      </c>
      <c r="E1753" s="425">
        <f t="shared" ref="E1753:E1755" si="861">B1753*D1753</f>
        <v>163.52000000000001</v>
      </c>
      <c r="F1753" s="426">
        <v>0.5</v>
      </c>
      <c r="G1753" s="425">
        <f t="shared" si="848"/>
        <v>81.760000000000005</v>
      </c>
      <c r="H1753" s="425">
        <f>ROUND(G1753*0.2409,2)</f>
        <v>19.7</v>
      </c>
      <c r="I1753" s="427">
        <f>G1753+H1753</f>
        <v>101.46000000000001</v>
      </c>
      <c r="J1753" s="756">
        <v>104</v>
      </c>
      <c r="K1753" s="425">
        <v>0.65</v>
      </c>
      <c r="L1753" s="425">
        <v>4.0880000000000001</v>
      </c>
      <c r="M1753" s="425">
        <f t="shared" ref="M1753:M1755" si="862">J1753*L1753</f>
        <v>425.15199999999999</v>
      </c>
      <c r="N1753" s="426">
        <v>1</v>
      </c>
      <c r="O1753" s="425">
        <f t="shared" si="860"/>
        <v>425.15</v>
      </c>
      <c r="P1753" s="425">
        <f>ROUND(O1753*0.2409,2)</f>
        <v>102.42</v>
      </c>
      <c r="Q1753" s="427">
        <f>O1753+P1753</f>
        <v>527.56999999999994</v>
      </c>
    </row>
    <row r="1754" spans="1:17" s="428" customFormat="1" ht="22.15" customHeight="1" x14ac:dyDescent="0.25">
      <c r="A1754" s="424" t="s">
        <v>193</v>
      </c>
      <c r="B1754" s="750">
        <v>24</v>
      </c>
      <c r="C1754" s="289">
        <v>0.15</v>
      </c>
      <c r="D1754" s="425">
        <v>4.0880000000000001</v>
      </c>
      <c r="E1754" s="425">
        <f t="shared" si="861"/>
        <v>98.111999999999995</v>
      </c>
      <c r="F1754" s="426">
        <v>0.5</v>
      </c>
      <c r="G1754" s="425">
        <f t="shared" si="848"/>
        <v>49.06</v>
      </c>
      <c r="H1754" s="425">
        <f>ROUND(G1754*0.2409,2)</f>
        <v>11.82</v>
      </c>
      <c r="I1754" s="427">
        <f>G1754+H1754</f>
        <v>60.88</v>
      </c>
      <c r="J1754" s="756">
        <v>136</v>
      </c>
      <c r="K1754" s="425">
        <v>0.86</v>
      </c>
      <c r="L1754" s="425">
        <v>4.0880000000000001</v>
      </c>
      <c r="M1754" s="425">
        <f t="shared" si="862"/>
        <v>555.96799999999996</v>
      </c>
      <c r="N1754" s="426">
        <v>1</v>
      </c>
      <c r="O1754" s="425">
        <f t="shared" si="860"/>
        <v>555.97</v>
      </c>
      <c r="P1754" s="425">
        <f>ROUND(O1754*0.2409,2)</f>
        <v>133.93</v>
      </c>
      <c r="Q1754" s="427">
        <f>O1754+P1754</f>
        <v>689.90000000000009</v>
      </c>
    </row>
    <row r="1755" spans="1:17" s="428" customFormat="1" ht="22.15" customHeight="1" x14ac:dyDescent="0.25">
      <c r="A1755" s="424" t="s">
        <v>193</v>
      </c>
      <c r="B1755" s="750">
        <v>48</v>
      </c>
      <c r="C1755" s="289">
        <v>0.3</v>
      </c>
      <c r="D1755" s="425">
        <v>4.0880000000000001</v>
      </c>
      <c r="E1755" s="425">
        <f t="shared" si="861"/>
        <v>196.22399999999999</v>
      </c>
      <c r="F1755" s="426">
        <v>0.5</v>
      </c>
      <c r="G1755" s="425">
        <f t="shared" si="848"/>
        <v>98.11</v>
      </c>
      <c r="H1755" s="425">
        <f>ROUND(G1755*0.2409,2)</f>
        <v>23.63</v>
      </c>
      <c r="I1755" s="427">
        <f>G1755+H1755</f>
        <v>121.74</v>
      </c>
      <c r="J1755" s="756">
        <v>120</v>
      </c>
      <c r="K1755" s="425">
        <v>0.75</v>
      </c>
      <c r="L1755" s="425">
        <v>4.0880000000000001</v>
      </c>
      <c r="M1755" s="425">
        <f t="shared" si="862"/>
        <v>490.56</v>
      </c>
      <c r="N1755" s="426">
        <v>1</v>
      </c>
      <c r="O1755" s="425">
        <f t="shared" si="860"/>
        <v>490.56</v>
      </c>
      <c r="P1755" s="425">
        <f>ROUND(O1755*0.2409,2)</f>
        <v>118.18</v>
      </c>
      <c r="Q1755" s="427">
        <f>O1755+P1755</f>
        <v>608.74</v>
      </c>
    </row>
    <row r="1756" spans="1:17" s="428" customFormat="1" ht="22.15" customHeight="1" x14ac:dyDescent="0.25">
      <c r="A1756" s="430" t="s">
        <v>8</v>
      </c>
      <c r="B1756" s="751">
        <f>SUM(B1757:B1759)</f>
        <v>104</v>
      </c>
      <c r="C1756" s="746">
        <f>SUM(C1757:C1759)</f>
        <v>0.65314465408805034</v>
      </c>
      <c r="D1756" s="421"/>
      <c r="E1756" s="421">
        <f>SUM(E1757:E1759)</f>
        <v>378.56916729559748</v>
      </c>
      <c r="F1756" s="432"/>
      <c r="G1756" s="421">
        <f>SUM(G1757:G1759)</f>
        <v>189.27999999999997</v>
      </c>
      <c r="H1756" s="421">
        <f>SUM(H1757:H1759)</f>
        <v>45.59</v>
      </c>
      <c r="I1756" s="429">
        <f>SUM(I1757:I1759)</f>
        <v>234.87</v>
      </c>
      <c r="J1756" s="757">
        <f>SUM(J1757:J1759)</f>
        <v>286</v>
      </c>
      <c r="K1756" s="421">
        <f>SUM(K1757:K1759)</f>
        <v>1.7968553459119496</v>
      </c>
      <c r="L1756" s="421"/>
      <c r="M1756" s="421">
        <f>SUM(M1757:M1759)</f>
        <v>1044.6100327044026</v>
      </c>
      <c r="N1756" s="432"/>
      <c r="O1756" s="421">
        <f>SUM(O1757:O1759)</f>
        <v>1044.6099999999999</v>
      </c>
      <c r="P1756" s="421">
        <f>SUM(P1757:P1759)</f>
        <v>251.65</v>
      </c>
      <c r="Q1756" s="429">
        <f>SUM(Q1757:Q1759)</f>
        <v>1296.2599999999998</v>
      </c>
    </row>
    <row r="1757" spans="1:17" s="428" customFormat="1" ht="22.15" customHeight="1" x14ac:dyDescent="0.25">
      <c r="A1757" s="424" t="s">
        <v>1334</v>
      </c>
      <c r="B1757" s="750">
        <v>40</v>
      </c>
      <c r="C1757" s="289">
        <f t="shared" ref="C1757:C1758" si="863">B1757/159</f>
        <v>0.25157232704402516</v>
      </c>
      <c r="D1757" s="425">
        <v>508</v>
      </c>
      <c r="E1757" s="425">
        <f>B1757*D1757/159</f>
        <v>127.79874213836477</v>
      </c>
      <c r="F1757" s="426">
        <v>0.5</v>
      </c>
      <c r="G1757" s="425">
        <f t="shared" si="848"/>
        <v>63.9</v>
      </c>
      <c r="H1757" s="425">
        <f>ROUND(G1757*0.2409,2)</f>
        <v>15.39</v>
      </c>
      <c r="I1757" s="427">
        <f>G1757+H1757</f>
        <v>79.289999999999992</v>
      </c>
      <c r="J1757" s="756">
        <v>119</v>
      </c>
      <c r="K1757" s="425">
        <f t="shared" ref="K1757:K1758" si="864">J1757/159</f>
        <v>0.74842767295597479</v>
      </c>
      <c r="L1757" s="425">
        <v>508</v>
      </c>
      <c r="M1757" s="425">
        <f>J1757*L1757/159</f>
        <v>380.20125786163521</v>
      </c>
      <c r="N1757" s="426">
        <v>1</v>
      </c>
      <c r="O1757" s="425">
        <f t="shared" ref="O1757:O1759" si="865">ROUND(M1757*N1757,2)</f>
        <v>380.2</v>
      </c>
      <c r="P1757" s="425">
        <f>ROUND(O1757*0.2409,2)</f>
        <v>91.59</v>
      </c>
      <c r="Q1757" s="427">
        <f>O1757+P1757</f>
        <v>471.78999999999996</v>
      </c>
    </row>
    <row r="1758" spans="1:17" s="428" customFormat="1" ht="22.15" customHeight="1" x14ac:dyDescent="0.25">
      <c r="A1758" s="424" t="s">
        <v>1284</v>
      </c>
      <c r="B1758" s="750">
        <v>40</v>
      </c>
      <c r="C1758" s="289">
        <f t="shared" si="863"/>
        <v>0.25157232704402516</v>
      </c>
      <c r="D1758" s="425">
        <v>664</v>
      </c>
      <c r="E1758" s="425">
        <f t="shared" ref="E1758" si="866">B1758*D1758/159</f>
        <v>167.04402515723271</v>
      </c>
      <c r="F1758" s="426">
        <v>0.5</v>
      </c>
      <c r="G1758" s="425">
        <f t="shared" si="848"/>
        <v>83.52</v>
      </c>
      <c r="H1758" s="425">
        <f>ROUND(G1758*0.2409,2)</f>
        <v>20.12</v>
      </c>
      <c r="I1758" s="427">
        <f>G1758+H1758</f>
        <v>103.64</v>
      </c>
      <c r="J1758" s="756">
        <v>119</v>
      </c>
      <c r="K1758" s="425">
        <f t="shared" si="864"/>
        <v>0.74842767295597479</v>
      </c>
      <c r="L1758" s="425">
        <v>664</v>
      </c>
      <c r="M1758" s="425">
        <f t="shared" ref="M1758" si="867">J1758*L1758/159</f>
        <v>496.95597484276732</v>
      </c>
      <c r="N1758" s="426">
        <v>1</v>
      </c>
      <c r="O1758" s="425">
        <f t="shared" si="865"/>
        <v>496.96</v>
      </c>
      <c r="P1758" s="425">
        <f>ROUND(O1758*0.2409,2)</f>
        <v>119.72</v>
      </c>
      <c r="Q1758" s="427">
        <f>O1758+P1758</f>
        <v>616.67999999999995</v>
      </c>
    </row>
    <row r="1759" spans="1:17" s="428" customFormat="1" ht="22.15" customHeight="1" x14ac:dyDescent="0.25">
      <c r="A1759" s="424" t="s">
        <v>1264</v>
      </c>
      <c r="B1759" s="750">
        <v>24</v>
      </c>
      <c r="C1759" s="289">
        <v>0.15</v>
      </c>
      <c r="D1759" s="425">
        <v>3.4885999999999999</v>
      </c>
      <c r="E1759" s="425">
        <f>B1759*D1759</f>
        <v>83.726399999999998</v>
      </c>
      <c r="F1759" s="426">
        <v>0.5</v>
      </c>
      <c r="G1759" s="425">
        <f t="shared" si="848"/>
        <v>41.86</v>
      </c>
      <c r="H1759" s="425">
        <f>ROUND(G1759*0.2409,2)</f>
        <v>10.08</v>
      </c>
      <c r="I1759" s="427">
        <f>G1759+H1759</f>
        <v>51.94</v>
      </c>
      <c r="J1759" s="756">
        <v>48</v>
      </c>
      <c r="K1759" s="425">
        <v>0.3</v>
      </c>
      <c r="L1759" s="425">
        <v>3.4885999999999999</v>
      </c>
      <c r="M1759" s="425">
        <f>J1759*L1759</f>
        <v>167.4528</v>
      </c>
      <c r="N1759" s="426">
        <v>1</v>
      </c>
      <c r="O1759" s="425">
        <f t="shared" si="865"/>
        <v>167.45</v>
      </c>
      <c r="P1759" s="425">
        <f>ROUND(O1759*0.2409,2)</f>
        <v>40.340000000000003</v>
      </c>
      <c r="Q1759" s="427">
        <f>O1759+P1759</f>
        <v>207.79</v>
      </c>
    </row>
    <row r="1760" spans="1:17" s="428" customFormat="1" ht="22.15" customHeight="1" x14ac:dyDescent="0.25">
      <c r="A1760" s="416" t="s">
        <v>1361</v>
      </c>
      <c r="B1760" s="748">
        <f>B1761+B1764+B1782+B1793</f>
        <v>1160</v>
      </c>
      <c r="C1760" s="744">
        <f>C1761+C1764+C1782+C1793</f>
        <v>7.2575471698113203</v>
      </c>
      <c r="D1760" s="417"/>
      <c r="E1760" s="417">
        <f>E1761+E1764+E1782+E1793</f>
        <v>6234.2899622641507</v>
      </c>
      <c r="F1760" s="431"/>
      <c r="G1760" s="417">
        <f>G1761+G1764+G1782+G1793</f>
        <v>3117.16</v>
      </c>
      <c r="H1760" s="417">
        <f>H1761+H1764+H1782+H1793</f>
        <v>750.9</v>
      </c>
      <c r="I1760" s="418">
        <f>I1761+I1764+I1782+I1793</f>
        <v>3868.0599999999995</v>
      </c>
      <c r="J1760" s="754">
        <f>J1761+J1764+J1782+J1793</f>
        <v>3725</v>
      </c>
      <c r="K1760" s="417">
        <f>K1761+K1764+K1782+K1793</f>
        <v>23.454339622641509</v>
      </c>
      <c r="L1760" s="417"/>
      <c r="M1760" s="417">
        <f>M1761+M1764+M1782+M1793</f>
        <v>20524.029911949689</v>
      </c>
      <c r="N1760" s="431"/>
      <c r="O1760" s="417">
        <f>O1761+O1764+O1782+O1793</f>
        <v>20524.040000000005</v>
      </c>
      <c r="P1760" s="417">
        <f>P1761+P1764+P1782+P1793</f>
        <v>4944.22</v>
      </c>
      <c r="Q1760" s="418">
        <f>Q1761+Q1764+Q1782+Q1793</f>
        <v>25468.260000000002</v>
      </c>
    </row>
    <row r="1761" spans="1:17" s="428" customFormat="1" ht="22.15" customHeight="1" x14ac:dyDescent="0.25">
      <c r="A1761" s="430" t="s">
        <v>11</v>
      </c>
      <c r="B1761" s="751">
        <f>SUM(B1762:B1763)</f>
        <v>40</v>
      </c>
      <c r="C1761" s="746">
        <f>SUM(C1762:C1763)</f>
        <v>0.25157232704402516</v>
      </c>
      <c r="D1761" s="421"/>
      <c r="E1761" s="421">
        <f>SUM(E1762:E1763)</f>
        <v>444.65408805031444</v>
      </c>
      <c r="F1761" s="432"/>
      <c r="G1761" s="421">
        <f>SUM(G1762:G1763)</f>
        <v>222.33</v>
      </c>
      <c r="H1761" s="421">
        <f>SUM(H1762:H1763)</f>
        <v>53.56</v>
      </c>
      <c r="I1761" s="429">
        <f>SUM(I1762:I1763)</f>
        <v>275.89</v>
      </c>
      <c r="J1761" s="757">
        <f>SUM(J1762:J1763)</f>
        <v>183</v>
      </c>
      <c r="K1761" s="421">
        <f>SUM(K1762:K1763)</f>
        <v>1.1509433962264151</v>
      </c>
      <c r="L1761" s="421"/>
      <c r="M1761" s="421">
        <f>SUM(M1762:M1763)</f>
        <v>2031.2735849056603</v>
      </c>
      <c r="N1761" s="432"/>
      <c r="O1761" s="421">
        <f>SUM(O1762:O1763)</f>
        <v>2031.2799999999997</v>
      </c>
      <c r="P1761" s="421">
        <f>SUM(P1762:P1763)</f>
        <v>489.33000000000004</v>
      </c>
      <c r="Q1761" s="429">
        <f>SUM(Q1762:Q1763)</f>
        <v>2520.6099999999997</v>
      </c>
    </row>
    <row r="1762" spans="1:17" s="428" customFormat="1" ht="22.15" customHeight="1" x14ac:dyDescent="0.25">
      <c r="A1762" s="424" t="s">
        <v>201</v>
      </c>
      <c r="B1762" s="750"/>
      <c r="C1762" s="289"/>
      <c r="D1762" s="425"/>
      <c r="E1762" s="425"/>
      <c r="F1762" s="426"/>
      <c r="G1762" s="425"/>
      <c r="H1762" s="425"/>
      <c r="I1762" s="427"/>
      <c r="J1762" s="756">
        <v>64</v>
      </c>
      <c r="K1762" s="425">
        <f t="shared" ref="K1762:K1763" si="868">J1762/159</f>
        <v>0.40251572327044027</v>
      </c>
      <c r="L1762" s="425">
        <v>1760</v>
      </c>
      <c r="M1762" s="425">
        <f>J1762*L1762/159</f>
        <v>708.4276729559748</v>
      </c>
      <c r="N1762" s="426">
        <v>1</v>
      </c>
      <c r="O1762" s="425">
        <f t="shared" ref="O1762:O1763" si="869">ROUND(M1762*N1762,2)</f>
        <v>708.43</v>
      </c>
      <c r="P1762" s="425">
        <f>ROUND(O1762*0.2409,2)</f>
        <v>170.66</v>
      </c>
      <c r="Q1762" s="427">
        <f>O1762+P1762</f>
        <v>879.08999999999992</v>
      </c>
    </row>
    <row r="1763" spans="1:17" s="428" customFormat="1" ht="22.15" customHeight="1" x14ac:dyDescent="0.25">
      <c r="A1763" s="424" t="s">
        <v>1359</v>
      </c>
      <c r="B1763" s="750">
        <v>40</v>
      </c>
      <c r="C1763" s="289">
        <f t="shared" ref="C1763" si="870">B1763/159</f>
        <v>0.25157232704402516</v>
      </c>
      <c r="D1763" s="425">
        <v>1767.5</v>
      </c>
      <c r="E1763" s="425">
        <f>B1763*D1763/159</f>
        <v>444.65408805031444</v>
      </c>
      <c r="F1763" s="426">
        <v>0.5</v>
      </c>
      <c r="G1763" s="425">
        <f t="shared" ref="G1763:G1798" si="871">ROUND(E1763*F1763,2)</f>
        <v>222.33</v>
      </c>
      <c r="H1763" s="425">
        <f>ROUND(G1763*0.2409,2)</f>
        <v>53.56</v>
      </c>
      <c r="I1763" s="427">
        <f>G1763+H1763</f>
        <v>275.89</v>
      </c>
      <c r="J1763" s="756">
        <v>119</v>
      </c>
      <c r="K1763" s="425">
        <f t="shared" si="868"/>
        <v>0.74842767295597479</v>
      </c>
      <c r="L1763" s="425">
        <v>1767.5</v>
      </c>
      <c r="M1763" s="425">
        <f>J1763*L1763/159</f>
        <v>1322.8459119496856</v>
      </c>
      <c r="N1763" s="426">
        <v>1</v>
      </c>
      <c r="O1763" s="425">
        <f t="shared" si="869"/>
        <v>1322.85</v>
      </c>
      <c r="P1763" s="425">
        <f>ROUND(O1763*0.2409,2)</f>
        <v>318.67</v>
      </c>
      <c r="Q1763" s="427">
        <f>O1763+P1763</f>
        <v>1641.52</v>
      </c>
    </row>
    <row r="1764" spans="1:17" s="428" customFormat="1" ht="22.15" customHeight="1" x14ac:dyDescent="0.25">
      <c r="A1764" s="430" t="s">
        <v>9</v>
      </c>
      <c r="B1764" s="751">
        <f>SUM(B1765:B1781)</f>
        <v>528</v>
      </c>
      <c r="C1764" s="746">
        <f>SUM(C1765:C1781)</f>
        <v>3.30314465408805</v>
      </c>
      <c r="D1764" s="421"/>
      <c r="E1764" s="421">
        <f>SUM(E1765:E1781)</f>
        <v>3425.8644528301879</v>
      </c>
      <c r="F1764" s="432"/>
      <c r="G1764" s="421">
        <f>SUM(G1765:G1781)</f>
        <v>1712.9499999999998</v>
      </c>
      <c r="H1764" s="421">
        <f>SUM(H1765:H1781)</f>
        <v>412.64000000000004</v>
      </c>
      <c r="I1764" s="429">
        <f>SUM(I1765:I1781)</f>
        <v>2125.5899999999997</v>
      </c>
      <c r="J1764" s="757">
        <f>SUM(J1765:J1781)</f>
        <v>1762</v>
      </c>
      <c r="K1764" s="421">
        <f>SUM(K1765:K1781)</f>
        <v>11.096855345911951</v>
      </c>
      <c r="L1764" s="421"/>
      <c r="M1764" s="421">
        <f>SUM(M1765:M1781)</f>
        <v>11360.943547169813</v>
      </c>
      <c r="N1764" s="432"/>
      <c r="O1764" s="421">
        <f>SUM(O1765:O1781)</f>
        <v>11360.94</v>
      </c>
      <c r="P1764" s="421">
        <f>SUM(P1765:P1781)</f>
        <v>2736.8399999999997</v>
      </c>
      <c r="Q1764" s="429">
        <f>SUM(Q1765:Q1781)</f>
        <v>14097.780000000002</v>
      </c>
    </row>
    <row r="1765" spans="1:17" s="428" customFormat="1" ht="22.15" customHeight="1" x14ac:dyDescent="0.25">
      <c r="A1765" s="424" t="s">
        <v>1217</v>
      </c>
      <c r="B1765" s="750">
        <v>24</v>
      </c>
      <c r="C1765" s="289">
        <v>0.15</v>
      </c>
      <c r="D1765" s="425">
        <v>6.1139999999999999</v>
      </c>
      <c r="E1765" s="425">
        <f>B1765*D1765</f>
        <v>146.73599999999999</v>
      </c>
      <c r="F1765" s="426">
        <v>0.5</v>
      </c>
      <c r="G1765" s="425">
        <f t="shared" si="871"/>
        <v>73.37</v>
      </c>
      <c r="H1765" s="425">
        <f t="shared" ref="H1765:H1781" si="872">ROUND(G1765*0.2409,2)</f>
        <v>17.670000000000002</v>
      </c>
      <c r="I1765" s="427">
        <f t="shared" ref="I1765:I1781" si="873">G1765+H1765</f>
        <v>91.04</v>
      </c>
      <c r="J1765" s="756">
        <v>24</v>
      </c>
      <c r="K1765" s="425">
        <v>0.15</v>
      </c>
      <c r="L1765" s="425">
        <v>6.1139999999999999</v>
      </c>
      <c r="M1765" s="425">
        <f>J1765*L1765</f>
        <v>146.73599999999999</v>
      </c>
      <c r="N1765" s="426">
        <v>1</v>
      </c>
      <c r="O1765" s="425">
        <f t="shared" ref="O1765:O1781" si="874">ROUND(M1765*N1765,2)</f>
        <v>146.74</v>
      </c>
      <c r="P1765" s="425">
        <f t="shared" ref="P1765:P1781" si="875">ROUND(O1765*0.2409,2)</f>
        <v>35.35</v>
      </c>
      <c r="Q1765" s="427">
        <f t="shared" ref="Q1765:Q1781" si="876">O1765+P1765</f>
        <v>182.09</v>
      </c>
    </row>
    <row r="1766" spans="1:17" s="428" customFormat="1" ht="22.15" customHeight="1" x14ac:dyDescent="0.25">
      <c r="A1766" s="424" t="s">
        <v>1217</v>
      </c>
      <c r="B1766" s="750">
        <v>40</v>
      </c>
      <c r="C1766" s="289">
        <v>0.25</v>
      </c>
      <c r="D1766" s="425">
        <v>6.1139999999999999</v>
      </c>
      <c r="E1766" s="425">
        <f t="shared" ref="E1766:E1778" si="877">B1766*D1766</f>
        <v>244.56</v>
      </c>
      <c r="F1766" s="426">
        <v>0.5</v>
      </c>
      <c r="G1766" s="425">
        <f t="shared" si="871"/>
        <v>122.28</v>
      </c>
      <c r="H1766" s="425">
        <f t="shared" si="872"/>
        <v>29.46</v>
      </c>
      <c r="I1766" s="427">
        <f t="shared" si="873"/>
        <v>151.74</v>
      </c>
      <c r="J1766" s="756">
        <v>168</v>
      </c>
      <c r="K1766" s="425">
        <v>1.06</v>
      </c>
      <c r="L1766" s="425">
        <v>6.1139999999999999</v>
      </c>
      <c r="M1766" s="425">
        <f t="shared" ref="M1766:M1778" si="878">J1766*L1766</f>
        <v>1027.152</v>
      </c>
      <c r="N1766" s="426">
        <v>1</v>
      </c>
      <c r="O1766" s="425">
        <f t="shared" si="874"/>
        <v>1027.1500000000001</v>
      </c>
      <c r="P1766" s="425">
        <f t="shared" si="875"/>
        <v>247.44</v>
      </c>
      <c r="Q1766" s="427">
        <f t="shared" si="876"/>
        <v>1274.5900000000001</v>
      </c>
    </row>
    <row r="1767" spans="1:17" s="428" customFormat="1" ht="22.15" customHeight="1" x14ac:dyDescent="0.25">
      <c r="A1767" s="424" t="s">
        <v>692</v>
      </c>
      <c r="B1767" s="750">
        <v>48</v>
      </c>
      <c r="C1767" s="289">
        <v>0.3</v>
      </c>
      <c r="D1767" s="425">
        <v>6.1139999999999999</v>
      </c>
      <c r="E1767" s="425">
        <f t="shared" si="877"/>
        <v>293.47199999999998</v>
      </c>
      <c r="F1767" s="426">
        <v>0.5</v>
      </c>
      <c r="G1767" s="425">
        <f t="shared" si="871"/>
        <v>146.74</v>
      </c>
      <c r="H1767" s="425">
        <f t="shared" si="872"/>
        <v>35.35</v>
      </c>
      <c r="I1767" s="427">
        <f t="shared" si="873"/>
        <v>182.09</v>
      </c>
      <c r="J1767" s="756">
        <v>144</v>
      </c>
      <c r="K1767" s="425">
        <v>0.91</v>
      </c>
      <c r="L1767" s="425">
        <v>6.1139999999999999</v>
      </c>
      <c r="M1767" s="425">
        <f t="shared" si="878"/>
        <v>880.41599999999994</v>
      </c>
      <c r="N1767" s="426">
        <v>1</v>
      </c>
      <c r="O1767" s="425">
        <f t="shared" si="874"/>
        <v>880.42</v>
      </c>
      <c r="P1767" s="425">
        <f t="shared" si="875"/>
        <v>212.09</v>
      </c>
      <c r="Q1767" s="427">
        <f t="shared" si="876"/>
        <v>1092.51</v>
      </c>
    </row>
    <row r="1768" spans="1:17" s="428" customFormat="1" ht="22.15" customHeight="1" x14ac:dyDescent="0.25">
      <c r="A1768" s="424" t="s">
        <v>1217</v>
      </c>
      <c r="B1768" s="750"/>
      <c r="C1768" s="289"/>
      <c r="D1768" s="425"/>
      <c r="E1768" s="425"/>
      <c r="F1768" s="426"/>
      <c r="G1768" s="425"/>
      <c r="H1768" s="425"/>
      <c r="I1768" s="427"/>
      <c r="J1768" s="756">
        <v>48</v>
      </c>
      <c r="K1768" s="425">
        <v>0.3</v>
      </c>
      <c r="L1768" s="425">
        <v>6.1139999999999999</v>
      </c>
      <c r="M1768" s="425">
        <f t="shared" si="878"/>
        <v>293.47199999999998</v>
      </c>
      <c r="N1768" s="426">
        <v>1</v>
      </c>
      <c r="O1768" s="425">
        <f t="shared" si="874"/>
        <v>293.47000000000003</v>
      </c>
      <c r="P1768" s="425">
        <f t="shared" si="875"/>
        <v>70.7</v>
      </c>
      <c r="Q1768" s="427">
        <f t="shared" si="876"/>
        <v>364.17</v>
      </c>
    </row>
    <row r="1769" spans="1:17" s="428" customFormat="1" ht="22.15" customHeight="1" x14ac:dyDescent="0.25">
      <c r="A1769" s="424" t="s">
        <v>1217</v>
      </c>
      <c r="B1769" s="750"/>
      <c r="C1769" s="289"/>
      <c r="D1769" s="425"/>
      <c r="E1769" s="425"/>
      <c r="F1769" s="426"/>
      <c r="G1769" s="425"/>
      <c r="H1769" s="425"/>
      <c r="I1769" s="427"/>
      <c r="J1769" s="756">
        <v>88</v>
      </c>
      <c r="K1769" s="425">
        <v>0.55000000000000004</v>
      </c>
      <c r="L1769" s="425">
        <v>6.1139999999999999</v>
      </c>
      <c r="M1769" s="425">
        <f t="shared" si="878"/>
        <v>538.03200000000004</v>
      </c>
      <c r="N1769" s="426">
        <v>1</v>
      </c>
      <c r="O1769" s="425">
        <f t="shared" si="874"/>
        <v>538.03</v>
      </c>
      <c r="P1769" s="425">
        <f t="shared" si="875"/>
        <v>129.61000000000001</v>
      </c>
      <c r="Q1769" s="427">
        <f t="shared" si="876"/>
        <v>667.64</v>
      </c>
    </row>
    <row r="1770" spans="1:17" s="428" customFormat="1" ht="22.15" customHeight="1" x14ac:dyDescent="0.25">
      <c r="A1770" s="424" t="s">
        <v>1217</v>
      </c>
      <c r="B1770" s="750">
        <v>64</v>
      </c>
      <c r="C1770" s="289">
        <v>0.4</v>
      </c>
      <c r="D1770" s="425">
        <v>6.1139999999999999</v>
      </c>
      <c r="E1770" s="425">
        <f t="shared" si="877"/>
        <v>391.29599999999999</v>
      </c>
      <c r="F1770" s="426">
        <v>0.5</v>
      </c>
      <c r="G1770" s="425">
        <f t="shared" si="871"/>
        <v>195.65</v>
      </c>
      <c r="H1770" s="425">
        <f t="shared" si="872"/>
        <v>47.13</v>
      </c>
      <c r="I1770" s="427">
        <f t="shared" si="873"/>
        <v>242.78</v>
      </c>
      <c r="J1770" s="756">
        <v>128</v>
      </c>
      <c r="K1770" s="425">
        <v>0.81</v>
      </c>
      <c r="L1770" s="425">
        <v>6.1139999999999999</v>
      </c>
      <c r="M1770" s="425">
        <f t="shared" si="878"/>
        <v>782.59199999999998</v>
      </c>
      <c r="N1770" s="426">
        <v>1</v>
      </c>
      <c r="O1770" s="425">
        <f t="shared" si="874"/>
        <v>782.59</v>
      </c>
      <c r="P1770" s="425">
        <f t="shared" si="875"/>
        <v>188.53</v>
      </c>
      <c r="Q1770" s="427">
        <f t="shared" si="876"/>
        <v>971.12</v>
      </c>
    </row>
    <row r="1771" spans="1:17" s="428" customFormat="1" ht="22.15" customHeight="1" x14ac:dyDescent="0.25">
      <c r="A1771" s="424" t="s">
        <v>1217</v>
      </c>
      <c r="B1771" s="750">
        <v>48</v>
      </c>
      <c r="C1771" s="289">
        <v>0.3</v>
      </c>
      <c r="D1771" s="425">
        <v>6.1139999999999999</v>
      </c>
      <c r="E1771" s="425">
        <f t="shared" si="877"/>
        <v>293.47199999999998</v>
      </c>
      <c r="F1771" s="426">
        <v>0.5</v>
      </c>
      <c r="G1771" s="425">
        <f t="shared" si="871"/>
        <v>146.74</v>
      </c>
      <c r="H1771" s="425">
        <f t="shared" si="872"/>
        <v>35.35</v>
      </c>
      <c r="I1771" s="427">
        <f t="shared" si="873"/>
        <v>182.09</v>
      </c>
      <c r="J1771" s="756">
        <v>144</v>
      </c>
      <c r="K1771" s="425">
        <v>0.91</v>
      </c>
      <c r="L1771" s="425">
        <v>6.1139999999999999</v>
      </c>
      <c r="M1771" s="425">
        <f t="shared" si="878"/>
        <v>880.41599999999994</v>
      </c>
      <c r="N1771" s="426">
        <v>1</v>
      </c>
      <c r="O1771" s="425">
        <f t="shared" si="874"/>
        <v>880.42</v>
      </c>
      <c r="P1771" s="425">
        <f t="shared" si="875"/>
        <v>212.09</v>
      </c>
      <c r="Q1771" s="427">
        <f t="shared" si="876"/>
        <v>1092.51</v>
      </c>
    </row>
    <row r="1772" spans="1:17" s="428" customFormat="1" ht="22.15" customHeight="1" x14ac:dyDescent="0.25">
      <c r="A1772" s="424" t="s">
        <v>692</v>
      </c>
      <c r="B1772" s="750">
        <v>40</v>
      </c>
      <c r="C1772" s="289">
        <v>0.25</v>
      </c>
      <c r="D1772" s="425">
        <v>6.1139999999999999</v>
      </c>
      <c r="E1772" s="425">
        <f t="shared" si="877"/>
        <v>244.56</v>
      </c>
      <c r="F1772" s="426">
        <v>0.5</v>
      </c>
      <c r="G1772" s="425">
        <f t="shared" si="871"/>
        <v>122.28</v>
      </c>
      <c r="H1772" s="425">
        <f t="shared" si="872"/>
        <v>29.46</v>
      </c>
      <c r="I1772" s="427">
        <f t="shared" si="873"/>
        <v>151.74</v>
      </c>
      <c r="J1772" s="756">
        <v>152</v>
      </c>
      <c r="K1772" s="425">
        <v>0.96</v>
      </c>
      <c r="L1772" s="425">
        <v>6.1139999999999999</v>
      </c>
      <c r="M1772" s="425">
        <f t="shared" si="878"/>
        <v>929.32799999999997</v>
      </c>
      <c r="N1772" s="426">
        <v>1</v>
      </c>
      <c r="O1772" s="425">
        <f t="shared" si="874"/>
        <v>929.33</v>
      </c>
      <c r="P1772" s="425">
        <f t="shared" si="875"/>
        <v>223.88</v>
      </c>
      <c r="Q1772" s="427">
        <f t="shared" si="876"/>
        <v>1153.21</v>
      </c>
    </row>
    <row r="1773" spans="1:17" s="428" customFormat="1" ht="22.15" customHeight="1" x14ac:dyDescent="0.25">
      <c r="A1773" s="424" t="s">
        <v>692</v>
      </c>
      <c r="B1773" s="750">
        <v>32</v>
      </c>
      <c r="C1773" s="289">
        <v>0.2</v>
      </c>
      <c r="D1773" s="425">
        <v>6.1139999999999999</v>
      </c>
      <c r="E1773" s="425">
        <f t="shared" si="877"/>
        <v>195.648</v>
      </c>
      <c r="F1773" s="426">
        <v>0.5</v>
      </c>
      <c r="G1773" s="425">
        <f t="shared" si="871"/>
        <v>97.82</v>
      </c>
      <c r="H1773" s="425">
        <f t="shared" si="872"/>
        <v>23.56</v>
      </c>
      <c r="I1773" s="427">
        <f t="shared" si="873"/>
        <v>121.38</v>
      </c>
      <c r="J1773" s="756">
        <v>24</v>
      </c>
      <c r="K1773" s="425">
        <v>0.15</v>
      </c>
      <c r="L1773" s="425">
        <v>6.1139999999999999</v>
      </c>
      <c r="M1773" s="425">
        <f t="shared" si="878"/>
        <v>146.73599999999999</v>
      </c>
      <c r="N1773" s="426">
        <v>1</v>
      </c>
      <c r="O1773" s="425">
        <f t="shared" si="874"/>
        <v>146.74</v>
      </c>
      <c r="P1773" s="425">
        <f t="shared" si="875"/>
        <v>35.35</v>
      </c>
      <c r="Q1773" s="427">
        <f t="shared" si="876"/>
        <v>182.09</v>
      </c>
    </row>
    <row r="1774" spans="1:17" s="428" customFormat="1" ht="22.15" customHeight="1" x14ac:dyDescent="0.25">
      <c r="A1774" s="424" t="s">
        <v>1217</v>
      </c>
      <c r="B1774" s="750">
        <v>48</v>
      </c>
      <c r="C1774" s="289">
        <v>0.3</v>
      </c>
      <c r="D1774" s="425">
        <v>6.1139999999999999</v>
      </c>
      <c r="E1774" s="425">
        <f t="shared" si="877"/>
        <v>293.47199999999998</v>
      </c>
      <c r="F1774" s="426">
        <v>0.5</v>
      </c>
      <c r="G1774" s="425">
        <f t="shared" si="871"/>
        <v>146.74</v>
      </c>
      <c r="H1774" s="425">
        <f t="shared" si="872"/>
        <v>35.35</v>
      </c>
      <c r="I1774" s="427">
        <f t="shared" si="873"/>
        <v>182.09</v>
      </c>
      <c r="J1774" s="756">
        <v>120</v>
      </c>
      <c r="K1774" s="425">
        <v>0.75</v>
      </c>
      <c r="L1774" s="425">
        <v>6.1139999999999999</v>
      </c>
      <c r="M1774" s="425">
        <f t="shared" si="878"/>
        <v>733.68</v>
      </c>
      <c r="N1774" s="426">
        <v>1</v>
      </c>
      <c r="O1774" s="425">
        <f t="shared" si="874"/>
        <v>733.68</v>
      </c>
      <c r="P1774" s="425">
        <f t="shared" si="875"/>
        <v>176.74</v>
      </c>
      <c r="Q1774" s="427">
        <f t="shared" si="876"/>
        <v>910.42</v>
      </c>
    </row>
    <row r="1775" spans="1:17" s="428" customFormat="1" ht="22.15" customHeight="1" x14ac:dyDescent="0.25">
      <c r="A1775" s="424" t="s">
        <v>344</v>
      </c>
      <c r="B1775" s="750"/>
      <c r="C1775" s="289"/>
      <c r="D1775" s="425"/>
      <c r="E1775" s="425"/>
      <c r="F1775" s="426"/>
      <c r="G1775" s="425"/>
      <c r="H1775" s="425"/>
      <c r="I1775" s="427"/>
      <c r="J1775" s="756">
        <v>36</v>
      </c>
      <c r="K1775" s="425">
        <v>0.23</v>
      </c>
      <c r="L1775" s="425">
        <v>6.1139999999999999</v>
      </c>
      <c r="M1775" s="425">
        <f t="shared" si="878"/>
        <v>220.10399999999998</v>
      </c>
      <c r="N1775" s="426">
        <v>1</v>
      </c>
      <c r="O1775" s="425">
        <f t="shared" si="874"/>
        <v>220.1</v>
      </c>
      <c r="P1775" s="425">
        <f t="shared" si="875"/>
        <v>53.02</v>
      </c>
      <c r="Q1775" s="427">
        <f t="shared" si="876"/>
        <v>273.12</v>
      </c>
    </row>
    <row r="1776" spans="1:17" s="428" customFormat="1" ht="22.15" customHeight="1" x14ac:dyDescent="0.25">
      <c r="A1776" s="424" t="s">
        <v>1217</v>
      </c>
      <c r="B1776" s="750">
        <v>56</v>
      </c>
      <c r="C1776" s="289">
        <v>0.35</v>
      </c>
      <c r="D1776" s="425">
        <v>6.1139999999999999</v>
      </c>
      <c r="E1776" s="425">
        <f t="shared" si="877"/>
        <v>342.38400000000001</v>
      </c>
      <c r="F1776" s="426">
        <v>0.5</v>
      </c>
      <c r="G1776" s="425">
        <f t="shared" si="871"/>
        <v>171.19</v>
      </c>
      <c r="H1776" s="425">
        <f t="shared" si="872"/>
        <v>41.24</v>
      </c>
      <c r="I1776" s="427">
        <f t="shared" si="873"/>
        <v>212.43</v>
      </c>
      <c r="J1776" s="756">
        <v>136</v>
      </c>
      <c r="K1776" s="425">
        <v>0.86</v>
      </c>
      <c r="L1776" s="425">
        <v>6.1139999999999999</v>
      </c>
      <c r="M1776" s="425">
        <f t="shared" si="878"/>
        <v>831.50400000000002</v>
      </c>
      <c r="N1776" s="426">
        <v>1</v>
      </c>
      <c r="O1776" s="425">
        <f t="shared" si="874"/>
        <v>831.5</v>
      </c>
      <c r="P1776" s="425">
        <f t="shared" si="875"/>
        <v>200.31</v>
      </c>
      <c r="Q1776" s="427">
        <f t="shared" si="876"/>
        <v>1031.81</v>
      </c>
    </row>
    <row r="1777" spans="1:17" s="428" customFormat="1" ht="22.15" customHeight="1" x14ac:dyDescent="0.25">
      <c r="A1777" s="424" t="s">
        <v>692</v>
      </c>
      <c r="B1777" s="750">
        <v>24</v>
      </c>
      <c r="C1777" s="289">
        <v>0.15</v>
      </c>
      <c r="D1777" s="425">
        <v>6.1139999999999999</v>
      </c>
      <c r="E1777" s="425">
        <f t="shared" si="877"/>
        <v>146.73599999999999</v>
      </c>
      <c r="F1777" s="426">
        <v>0.5</v>
      </c>
      <c r="G1777" s="425">
        <f t="shared" si="871"/>
        <v>73.37</v>
      </c>
      <c r="H1777" s="425">
        <f t="shared" si="872"/>
        <v>17.670000000000002</v>
      </c>
      <c r="I1777" s="427">
        <f t="shared" si="873"/>
        <v>91.04</v>
      </c>
      <c r="J1777" s="756">
        <v>120</v>
      </c>
      <c r="K1777" s="425">
        <v>0.75</v>
      </c>
      <c r="L1777" s="425">
        <v>6.1139999999999999</v>
      </c>
      <c r="M1777" s="425">
        <f t="shared" si="878"/>
        <v>733.68</v>
      </c>
      <c r="N1777" s="426">
        <v>1</v>
      </c>
      <c r="O1777" s="425">
        <f t="shared" si="874"/>
        <v>733.68</v>
      </c>
      <c r="P1777" s="425">
        <f t="shared" si="875"/>
        <v>176.74</v>
      </c>
      <c r="Q1777" s="427">
        <f t="shared" si="876"/>
        <v>910.42</v>
      </c>
    </row>
    <row r="1778" spans="1:17" s="428" customFormat="1" ht="22.15" customHeight="1" x14ac:dyDescent="0.25">
      <c r="A1778" s="424" t="s">
        <v>692</v>
      </c>
      <c r="B1778" s="750">
        <v>24</v>
      </c>
      <c r="C1778" s="289">
        <v>0.15</v>
      </c>
      <c r="D1778" s="425">
        <v>6.1139999999999999</v>
      </c>
      <c r="E1778" s="425">
        <f t="shared" si="877"/>
        <v>146.73599999999999</v>
      </c>
      <c r="F1778" s="426">
        <v>0.5</v>
      </c>
      <c r="G1778" s="425">
        <f t="shared" si="871"/>
        <v>73.37</v>
      </c>
      <c r="H1778" s="425">
        <f t="shared" si="872"/>
        <v>17.670000000000002</v>
      </c>
      <c r="I1778" s="427">
        <f t="shared" si="873"/>
        <v>91.04</v>
      </c>
      <c r="J1778" s="756">
        <v>192</v>
      </c>
      <c r="K1778" s="425">
        <v>1.21</v>
      </c>
      <c r="L1778" s="425">
        <v>6.1139999999999999</v>
      </c>
      <c r="M1778" s="425">
        <f t="shared" si="878"/>
        <v>1173.8879999999999</v>
      </c>
      <c r="N1778" s="426">
        <v>1</v>
      </c>
      <c r="O1778" s="425">
        <f t="shared" si="874"/>
        <v>1173.8900000000001</v>
      </c>
      <c r="P1778" s="425">
        <f t="shared" si="875"/>
        <v>282.79000000000002</v>
      </c>
      <c r="Q1778" s="427">
        <f t="shared" si="876"/>
        <v>1456.68</v>
      </c>
    </row>
    <row r="1779" spans="1:17" s="428" customFormat="1" ht="22.15" customHeight="1" x14ac:dyDescent="0.25">
      <c r="A1779" s="424" t="s">
        <v>344</v>
      </c>
      <c r="B1779" s="750">
        <v>24</v>
      </c>
      <c r="C1779" s="289">
        <f t="shared" ref="C1779:C1781" si="879">B1779/159</f>
        <v>0.15094339622641509</v>
      </c>
      <c r="D1779" s="425">
        <v>1365</v>
      </c>
      <c r="E1779" s="425">
        <f>B1779*D1779/159</f>
        <v>206.03773584905662</v>
      </c>
      <c r="F1779" s="426">
        <v>0.5</v>
      </c>
      <c r="G1779" s="425">
        <f t="shared" si="871"/>
        <v>103.02</v>
      </c>
      <c r="H1779" s="425">
        <f t="shared" si="872"/>
        <v>24.82</v>
      </c>
      <c r="I1779" s="427">
        <f t="shared" si="873"/>
        <v>127.84</v>
      </c>
      <c r="J1779" s="756"/>
      <c r="K1779" s="425"/>
      <c r="L1779" s="425"/>
      <c r="M1779" s="425"/>
      <c r="N1779" s="426"/>
      <c r="O1779" s="425"/>
      <c r="P1779" s="425"/>
      <c r="Q1779" s="427"/>
    </row>
    <row r="1780" spans="1:17" s="428" customFormat="1" ht="22.15" customHeight="1" x14ac:dyDescent="0.25">
      <c r="A1780" s="424" t="s">
        <v>344</v>
      </c>
      <c r="B1780" s="750">
        <v>40</v>
      </c>
      <c r="C1780" s="289">
        <f t="shared" si="879"/>
        <v>0.25157232704402516</v>
      </c>
      <c r="D1780" s="425">
        <v>1365</v>
      </c>
      <c r="E1780" s="425">
        <f t="shared" ref="E1780:E1781" si="880">B1780*D1780/159</f>
        <v>343.39622641509436</v>
      </c>
      <c r="F1780" s="426">
        <v>0.5</v>
      </c>
      <c r="G1780" s="425">
        <f t="shared" si="871"/>
        <v>171.7</v>
      </c>
      <c r="H1780" s="425">
        <f t="shared" si="872"/>
        <v>41.36</v>
      </c>
      <c r="I1780" s="427">
        <f t="shared" si="873"/>
        <v>213.06</v>
      </c>
      <c r="J1780" s="756">
        <v>119</v>
      </c>
      <c r="K1780" s="425">
        <f t="shared" ref="K1780:K1781" si="881">J1780/159</f>
        <v>0.74842767295597479</v>
      </c>
      <c r="L1780" s="425">
        <v>1365</v>
      </c>
      <c r="M1780" s="425">
        <f t="shared" ref="M1780:M1781" si="882">J1780*L1780/159</f>
        <v>1021.6037735849056</v>
      </c>
      <c r="N1780" s="426">
        <v>1</v>
      </c>
      <c r="O1780" s="425">
        <f t="shared" si="874"/>
        <v>1021.6</v>
      </c>
      <c r="P1780" s="425">
        <f t="shared" si="875"/>
        <v>246.1</v>
      </c>
      <c r="Q1780" s="427">
        <f t="shared" si="876"/>
        <v>1267.7</v>
      </c>
    </row>
    <row r="1781" spans="1:17" s="428" customFormat="1" ht="22.15" customHeight="1" x14ac:dyDescent="0.25">
      <c r="A1781" s="424" t="s">
        <v>344</v>
      </c>
      <c r="B1781" s="750">
        <v>16</v>
      </c>
      <c r="C1781" s="289">
        <f t="shared" si="879"/>
        <v>0.10062893081761007</v>
      </c>
      <c r="D1781" s="425">
        <v>1365</v>
      </c>
      <c r="E1781" s="425">
        <f t="shared" si="880"/>
        <v>137.35849056603774</v>
      </c>
      <c r="F1781" s="426">
        <v>0.5</v>
      </c>
      <c r="G1781" s="425">
        <f t="shared" si="871"/>
        <v>68.680000000000007</v>
      </c>
      <c r="H1781" s="425">
        <f t="shared" si="872"/>
        <v>16.55</v>
      </c>
      <c r="I1781" s="427">
        <f t="shared" si="873"/>
        <v>85.23</v>
      </c>
      <c r="J1781" s="756">
        <v>119</v>
      </c>
      <c r="K1781" s="425">
        <f t="shared" si="881"/>
        <v>0.74842767295597479</v>
      </c>
      <c r="L1781" s="425">
        <v>1365</v>
      </c>
      <c r="M1781" s="425">
        <f t="shared" si="882"/>
        <v>1021.6037735849056</v>
      </c>
      <c r="N1781" s="426">
        <v>1</v>
      </c>
      <c r="O1781" s="425">
        <f t="shared" si="874"/>
        <v>1021.6</v>
      </c>
      <c r="P1781" s="425">
        <f t="shared" si="875"/>
        <v>246.1</v>
      </c>
      <c r="Q1781" s="427">
        <f t="shared" si="876"/>
        <v>1267.7</v>
      </c>
    </row>
    <row r="1782" spans="1:17" s="428" customFormat="1" ht="22.15" customHeight="1" x14ac:dyDescent="0.25">
      <c r="A1782" s="430" t="s">
        <v>10</v>
      </c>
      <c r="B1782" s="751">
        <f>SUM(B1783:B1792)</f>
        <v>480</v>
      </c>
      <c r="C1782" s="746">
        <f>SUM(C1783:C1792)</f>
        <v>3</v>
      </c>
      <c r="D1782" s="421"/>
      <c r="E1782" s="421">
        <f>SUM(E1783:E1792)</f>
        <v>1962.24</v>
      </c>
      <c r="F1782" s="432"/>
      <c r="G1782" s="421">
        <f>SUM(G1783:G1792)</f>
        <v>981.11</v>
      </c>
      <c r="H1782" s="421">
        <f>SUM(H1783:H1792)</f>
        <v>236.32999999999998</v>
      </c>
      <c r="I1782" s="429">
        <f>SUM(I1783:I1792)</f>
        <v>1217.44</v>
      </c>
      <c r="J1782" s="757">
        <f>SUM(J1783:J1792)</f>
        <v>1446</v>
      </c>
      <c r="K1782" s="421">
        <f>SUM(K1783:K1792)</f>
        <v>9.11</v>
      </c>
      <c r="L1782" s="421"/>
      <c r="M1782" s="421">
        <f>SUM(M1783:M1792)</f>
        <v>5911.2480000000005</v>
      </c>
      <c r="N1782" s="432"/>
      <c r="O1782" s="421">
        <f>SUM(O1783:O1792)</f>
        <v>5911.26</v>
      </c>
      <c r="P1782" s="421">
        <f>SUM(P1783:P1792)</f>
        <v>1424.03</v>
      </c>
      <c r="Q1782" s="429">
        <f>SUM(Q1783:Q1792)</f>
        <v>7335.2899999999991</v>
      </c>
    </row>
    <row r="1783" spans="1:17" s="428" customFormat="1" ht="22.15" customHeight="1" x14ac:dyDescent="0.25">
      <c r="A1783" s="424" t="s">
        <v>193</v>
      </c>
      <c r="B1783" s="750">
        <v>72</v>
      </c>
      <c r="C1783" s="289">
        <v>0.45</v>
      </c>
      <c r="D1783" s="425">
        <v>4.0880000000000001</v>
      </c>
      <c r="E1783" s="425">
        <f>B1783*D1783</f>
        <v>294.33600000000001</v>
      </c>
      <c r="F1783" s="426">
        <v>0.5</v>
      </c>
      <c r="G1783" s="425">
        <f t="shared" si="871"/>
        <v>147.16999999999999</v>
      </c>
      <c r="H1783" s="425">
        <f t="shared" ref="H1783:H1792" si="883">ROUND(G1783*0.2409,2)</f>
        <v>35.450000000000003</v>
      </c>
      <c r="I1783" s="427">
        <f t="shared" ref="I1783:I1792" si="884">G1783+H1783</f>
        <v>182.62</v>
      </c>
      <c r="J1783" s="756">
        <v>144</v>
      </c>
      <c r="K1783" s="425">
        <v>0.91</v>
      </c>
      <c r="L1783" s="425">
        <v>4.0880000000000001</v>
      </c>
      <c r="M1783" s="425">
        <f>J1783*L1783</f>
        <v>588.67200000000003</v>
      </c>
      <c r="N1783" s="426">
        <v>1</v>
      </c>
      <c r="O1783" s="425">
        <f t="shared" ref="O1783:O1792" si="885">ROUND(M1783*N1783,2)</f>
        <v>588.66999999999996</v>
      </c>
      <c r="P1783" s="425">
        <f t="shared" ref="P1783:P1792" si="886">ROUND(O1783*0.2409,2)</f>
        <v>141.81</v>
      </c>
      <c r="Q1783" s="427">
        <f t="shared" ref="Q1783:Q1792" si="887">O1783+P1783</f>
        <v>730.48</v>
      </c>
    </row>
    <row r="1784" spans="1:17" s="428" customFormat="1" ht="22.15" customHeight="1" x14ac:dyDescent="0.25">
      <c r="A1784" s="424" t="s">
        <v>193</v>
      </c>
      <c r="B1784" s="750">
        <v>48</v>
      </c>
      <c r="C1784" s="289">
        <v>0.3</v>
      </c>
      <c r="D1784" s="425">
        <v>4.0880000000000001</v>
      </c>
      <c r="E1784" s="425">
        <f t="shared" ref="E1784:E1792" si="888">B1784*D1784</f>
        <v>196.22399999999999</v>
      </c>
      <c r="F1784" s="426">
        <v>0.5</v>
      </c>
      <c r="G1784" s="425">
        <f t="shared" si="871"/>
        <v>98.11</v>
      </c>
      <c r="H1784" s="425">
        <f t="shared" si="883"/>
        <v>23.63</v>
      </c>
      <c r="I1784" s="427">
        <f t="shared" si="884"/>
        <v>121.74</v>
      </c>
      <c r="J1784" s="756">
        <v>144</v>
      </c>
      <c r="K1784" s="425">
        <v>0.91</v>
      </c>
      <c r="L1784" s="425">
        <v>4.0880000000000001</v>
      </c>
      <c r="M1784" s="425">
        <f t="shared" ref="M1784:M1792" si="889">J1784*L1784</f>
        <v>588.67200000000003</v>
      </c>
      <c r="N1784" s="426">
        <v>1</v>
      </c>
      <c r="O1784" s="425">
        <f t="shared" si="885"/>
        <v>588.66999999999996</v>
      </c>
      <c r="P1784" s="425">
        <f t="shared" si="886"/>
        <v>141.81</v>
      </c>
      <c r="Q1784" s="427">
        <f t="shared" si="887"/>
        <v>730.48</v>
      </c>
    </row>
    <row r="1785" spans="1:17" s="428" customFormat="1" ht="22.15" customHeight="1" x14ac:dyDescent="0.25">
      <c r="A1785" s="424" t="s">
        <v>193</v>
      </c>
      <c r="B1785" s="750">
        <v>40</v>
      </c>
      <c r="C1785" s="289">
        <v>0.25</v>
      </c>
      <c r="D1785" s="425">
        <v>4.0880000000000001</v>
      </c>
      <c r="E1785" s="425">
        <f t="shared" si="888"/>
        <v>163.52000000000001</v>
      </c>
      <c r="F1785" s="426">
        <v>0.5</v>
      </c>
      <c r="G1785" s="425">
        <f t="shared" si="871"/>
        <v>81.760000000000005</v>
      </c>
      <c r="H1785" s="425">
        <f t="shared" si="883"/>
        <v>19.7</v>
      </c>
      <c r="I1785" s="427">
        <f t="shared" si="884"/>
        <v>101.46000000000001</v>
      </c>
      <c r="J1785" s="756">
        <v>176</v>
      </c>
      <c r="K1785" s="425">
        <v>1.1100000000000001</v>
      </c>
      <c r="L1785" s="425">
        <v>4.0880000000000001</v>
      </c>
      <c r="M1785" s="425">
        <f t="shared" si="889"/>
        <v>719.48800000000006</v>
      </c>
      <c r="N1785" s="426">
        <v>1</v>
      </c>
      <c r="O1785" s="425">
        <f t="shared" si="885"/>
        <v>719.49</v>
      </c>
      <c r="P1785" s="425">
        <f t="shared" si="886"/>
        <v>173.33</v>
      </c>
      <c r="Q1785" s="427">
        <f t="shared" si="887"/>
        <v>892.82</v>
      </c>
    </row>
    <row r="1786" spans="1:17" s="428" customFormat="1" ht="22.15" customHeight="1" x14ac:dyDescent="0.25">
      <c r="A1786" s="424" t="s">
        <v>193</v>
      </c>
      <c r="B1786" s="750">
        <v>48</v>
      </c>
      <c r="C1786" s="289">
        <v>0.3</v>
      </c>
      <c r="D1786" s="425">
        <v>4.0880000000000001</v>
      </c>
      <c r="E1786" s="425">
        <f t="shared" si="888"/>
        <v>196.22399999999999</v>
      </c>
      <c r="F1786" s="426">
        <v>0.5</v>
      </c>
      <c r="G1786" s="425">
        <f t="shared" si="871"/>
        <v>98.11</v>
      </c>
      <c r="H1786" s="425">
        <f t="shared" si="883"/>
        <v>23.63</v>
      </c>
      <c r="I1786" s="427">
        <f t="shared" si="884"/>
        <v>121.74</v>
      </c>
      <c r="J1786" s="756">
        <v>136</v>
      </c>
      <c r="K1786" s="425">
        <v>0.86</v>
      </c>
      <c r="L1786" s="425">
        <v>4.0880000000000001</v>
      </c>
      <c r="M1786" s="425">
        <f t="shared" si="889"/>
        <v>555.96799999999996</v>
      </c>
      <c r="N1786" s="426">
        <v>1</v>
      </c>
      <c r="O1786" s="425">
        <f t="shared" si="885"/>
        <v>555.97</v>
      </c>
      <c r="P1786" s="425">
        <f t="shared" si="886"/>
        <v>133.93</v>
      </c>
      <c r="Q1786" s="427">
        <f t="shared" si="887"/>
        <v>689.90000000000009</v>
      </c>
    </row>
    <row r="1787" spans="1:17" s="428" customFormat="1" ht="22.15" customHeight="1" x14ac:dyDescent="0.25">
      <c r="A1787" s="424" t="s">
        <v>193</v>
      </c>
      <c r="B1787" s="750">
        <v>72</v>
      </c>
      <c r="C1787" s="289">
        <v>0.45</v>
      </c>
      <c r="D1787" s="425">
        <v>4.0880000000000001</v>
      </c>
      <c r="E1787" s="425">
        <f t="shared" si="888"/>
        <v>294.33600000000001</v>
      </c>
      <c r="F1787" s="426">
        <v>0.5</v>
      </c>
      <c r="G1787" s="425">
        <f t="shared" si="871"/>
        <v>147.16999999999999</v>
      </c>
      <c r="H1787" s="425">
        <f t="shared" si="883"/>
        <v>35.450000000000003</v>
      </c>
      <c r="I1787" s="427">
        <f t="shared" si="884"/>
        <v>182.62</v>
      </c>
      <c r="J1787" s="756">
        <v>102</v>
      </c>
      <c r="K1787" s="425">
        <v>0.64</v>
      </c>
      <c r="L1787" s="425">
        <v>4.0880000000000001</v>
      </c>
      <c r="M1787" s="425">
        <f t="shared" si="889"/>
        <v>416.976</v>
      </c>
      <c r="N1787" s="426">
        <v>1</v>
      </c>
      <c r="O1787" s="425">
        <f t="shared" si="885"/>
        <v>416.98</v>
      </c>
      <c r="P1787" s="425">
        <f t="shared" si="886"/>
        <v>100.45</v>
      </c>
      <c r="Q1787" s="427">
        <f t="shared" si="887"/>
        <v>517.43000000000006</v>
      </c>
    </row>
    <row r="1788" spans="1:17" s="428" customFormat="1" ht="22.15" customHeight="1" x14ac:dyDescent="0.25">
      <c r="A1788" s="424" t="s">
        <v>193</v>
      </c>
      <c r="B1788" s="750">
        <v>56</v>
      </c>
      <c r="C1788" s="289">
        <v>0.35</v>
      </c>
      <c r="D1788" s="425">
        <v>4.0880000000000001</v>
      </c>
      <c r="E1788" s="425">
        <f t="shared" si="888"/>
        <v>228.928</v>
      </c>
      <c r="F1788" s="426">
        <v>0.5</v>
      </c>
      <c r="G1788" s="425">
        <f t="shared" si="871"/>
        <v>114.46</v>
      </c>
      <c r="H1788" s="425">
        <f t="shared" si="883"/>
        <v>27.57</v>
      </c>
      <c r="I1788" s="427">
        <f t="shared" si="884"/>
        <v>142.03</v>
      </c>
      <c r="J1788" s="756">
        <v>160</v>
      </c>
      <c r="K1788" s="425">
        <v>1.01</v>
      </c>
      <c r="L1788" s="425">
        <v>4.0880000000000001</v>
      </c>
      <c r="M1788" s="425">
        <f t="shared" si="889"/>
        <v>654.08000000000004</v>
      </c>
      <c r="N1788" s="426">
        <v>1</v>
      </c>
      <c r="O1788" s="425">
        <f t="shared" si="885"/>
        <v>654.08000000000004</v>
      </c>
      <c r="P1788" s="425">
        <f t="shared" si="886"/>
        <v>157.57</v>
      </c>
      <c r="Q1788" s="427">
        <f t="shared" si="887"/>
        <v>811.65000000000009</v>
      </c>
    </row>
    <row r="1789" spans="1:17" s="428" customFormat="1" ht="22.15" customHeight="1" x14ac:dyDescent="0.25">
      <c r="A1789" s="424" t="s">
        <v>193</v>
      </c>
      <c r="B1789" s="750"/>
      <c r="C1789" s="289"/>
      <c r="D1789" s="425"/>
      <c r="E1789" s="425"/>
      <c r="F1789" s="426"/>
      <c r="G1789" s="425"/>
      <c r="H1789" s="425"/>
      <c r="I1789" s="427"/>
      <c r="J1789" s="756">
        <v>96</v>
      </c>
      <c r="K1789" s="425">
        <v>0.6</v>
      </c>
      <c r="L1789" s="425">
        <v>4.0880000000000001</v>
      </c>
      <c r="M1789" s="425">
        <f t="shared" si="889"/>
        <v>392.44799999999998</v>
      </c>
      <c r="N1789" s="426">
        <v>1</v>
      </c>
      <c r="O1789" s="425">
        <f t="shared" si="885"/>
        <v>392.45</v>
      </c>
      <c r="P1789" s="425">
        <f t="shared" si="886"/>
        <v>94.54</v>
      </c>
      <c r="Q1789" s="427">
        <f t="shared" si="887"/>
        <v>486.99</v>
      </c>
    </row>
    <row r="1790" spans="1:17" s="428" customFormat="1" ht="22.15" customHeight="1" x14ac:dyDescent="0.25">
      <c r="A1790" s="424" t="s">
        <v>193</v>
      </c>
      <c r="B1790" s="750">
        <v>16</v>
      </c>
      <c r="C1790" s="289">
        <v>0.1</v>
      </c>
      <c r="D1790" s="425">
        <v>4.0880000000000001</v>
      </c>
      <c r="E1790" s="425">
        <f t="shared" si="888"/>
        <v>65.408000000000001</v>
      </c>
      <c r="F1790" s="426">
        <v>0.5</v>
      </c>
      <c r="G1790" s="425">
        <f t="shared" si="871"/>
        <v>32.700000000000003</v>
      </c>
      <c r="H1790" s="425">
        <f t="shared" si="883"/>
        <v>7.88</v>
      </c>
      <c r="I1790" s="427">
        <f t="shared" si="884"/>
        <v>40.580000000000005</v>
      </c>
      <c r="J1790" s="756">
        <v>176</v>
      </c>
      <c r="K1790" s="425">
        <v>1.1100000000000001</v>
      </c>
      <c r="L1790" s="425">
        <v>4.0880000000000001</v>
      </c>
      <c r="M1790" s="425">
        <f t="shared" si="889"/>
        <v>719.48800000000006</v>
      </c>
      <c r="N1790" s="426">
        <v>1</v>
      </c>
      <c r="O1790" s="425">
        <f t="shared" si="885"/>
        <v>719.49</v>
      </c>
      <c r="P1790" s="425">
        <f t="shared" si="886"/>
        <v>173.33</v>
      </c>
      <c r="Q1790" s="427">
        <f t="shared" si="887"/>
        <v>892.82</v>
      </c>
    </row>
    <row r="1791" spans="1:17" s="428" customFormat="1" ht="22.15" customHeight="1" x14ac:dyDescent="0.25">
      <c r="A1791" s="424" t="s">
        <v>193</v>
      </c>
      <c r="B1791" s="750">
        <v>80</v>
      </c>
      <c r="C1791" s="289">
        <v>0.5</v>
      </c>
      <c r="D1791" s="425">
        <v>4.0880000000000001</v>
      </c>
      <c r="E1791" s="425">
        <f t="shared" si="888"/>
        <v>327.04000000000002</v>
      </c>
      <c r="F1791" s="426">
        <v>0.5</v>
      </c>
      <c r="G1791" s="425">
        <f t="shared" si="871"/>
        <v>163.52000000000001</v>
      </c>
      <c r="H1791" s="425">
        <f t="shared" si="883"/>
        <v>39.39</v>
      </c>
      <c r="I1791" s="427">
        <f t="shared" si="884"/>
        <v>202.91000000000003</v>
      </c>
      <c r="J1791" s="756">
        <v>192</v>
      </c>
      <c r="K1791" s="425">
        <v>1.21</v>
      </c>
      <c r="L1791" s="425">
        <v>4.0880000000000001</v>
      </c>
      <c r="M1791" s="425">
        <f t="shared" si="889"/>
        <v>784.89599999999996</v>
      </c>
      <c r="N1791" s="426">
        <v>1</v>
      </c>
      <c r="O1791" s="425">
        <f t="shared" si="885"/>
        <v>784.9</v>
      </c>
      <c r="P1791" s="425">
        <f t="shared" si="886"/>
        <v>189.08</v>
      </c>
      <c r="Q1791" s="427">
        <f t="shared" si="887"/>
        <v>973.98</v>
      </c>
    </row>
    <row r="1792" spans="1:17" s="428" customFormat="1" ht="22.15" customHeight="1" x14ac:dyDescent="0.25">
      <c r="A1792" s="424" t="s">
        <v>193</v>
      </c>
      <c r="B1792" s="750">
        <v>48</v>
      </c>
      <c r="C1792" s="289">
        <v>0.3</v>
      </c>
      <c r="D1792" s="425">
        <v>4.0880000000000001</v>
      </c>
      <c r="E1792" s="425">
        <f t="shared" si="888"/>
        <v>196.22399999999999</v>
      </c>
      <c r="F1792" s="426">
        <v>0.5</v>
      </c>
      <c r="G1792" s="425">
        <f t="shared" si="871"/>
        <v>98.11</v>
      </c>
      <c r="H1792" s="425">
        <f t="shared" si="883"/>
        <v>23.63</v>
      </c>
      <c r="I1792" s="427">
        <f t="shared" si="884"/>
        <v>121.74</v>
      </c>
      <c r="J1792" s="756">
        <v>120</v>
      </c>
      <c r="K1792" s="425">
        <v>0.75</v>
      </c>
      <c r="L1792" s="425">
        <v>4.0880000000000001</v>
      </c>
      <c r="M1792" s="425">
        <f t="shared" si="889"/>
        <v>490.56</v>
      </c>
      <c r="N1792" s="426">
        <v>1</v>
      </c>
      <c r="O1792" s="425">
        <f t="shared" si="885"/>
        <v>490.56</v>
      </c>
      <c r="P1792" s="425">
        <f t="shared" si="886"/>
        <v>118.18</v>
      </c>
      <c r="Q1792" s="427">
        <f t="shared" si="887"/>
        <v>608.74</v>
      </c>
    </row>
    <row r="1793" spans="1:17" s="428" customFormat="1" ht="22.15" customHeight="1" x14ac:dyDescent="0.25">
      <c r="A1793" s="430" t="s">
        <v>8</v>
      </c>
      <c r="B1793" s="751">
        <f>SUM(B1794:B1799)</f>
        <v>112</v>
      </c>
      <c r="C1793" s="746">
        <f>SUM(C1794:C1799)</f>
        <v>0.70283018867924529</v>
      </c>
      <c r="D1793" s="421"/>
      <c r="E1793" s="421">
        <f>SUM(E1794:E1799)</f>
        <v>401.5314213836478</v>
      </c>
      <c r="F1793" s="432"/>
      <c r="G1793" s="421">
        <f>SUM(G1794:G1799)</f>
        <v>200.76999999999998</v>
      </c>
      <c r="H1793" s="421">
        <f>SUM(H1794:H1799)</f>
        <v>48.370000000000005</v>
      </c>
      <c r="I1793" s="429">
        <f>SUM(I1794:I1799)</f>
        <v>249.14</v>
      </c>
      <c r="J1793" s="757">
        <f>SUM(J1794:J1799)</f>
        <v>334</v>
      </c>
      <c r="K1793" s="421">
        <f>SUM(K1794:K1799)</f>
        <v>2.0965408805031447</v>
      </c>
      <c r="L1793" s="421"/>
      <c r="M1793" s="421">
        <f>SUM(M1794:M1799)</f>
        <v>1220.5647798742139</v>
      </c>
      <c r="N1793" s="432"/>
      <c r="O1793" s="421">
        <f>SUM(O1794:O1799)</f>
        <v>1220.56</v>
      </c>
      <c r="P1793" s="421">
        <f>SUM(P1794:P1799)</f>
        <v>294.02000000000004</v>
      </c>
      <c r="Q1793" s="429">
        <f>SUM(Q1794:Q1799)</f>
        <v>1514.58</v>
      </c>
    </row>
    <row r="1794" spans="1:17" s="428" customFormat="1" ht="22.15" customHeight="1" x14ac:dyDescent="0.25">
      <c r="A1794" s="424" t="s">
        <v>1334</v>
      </c>
      <c r="B1794" s="750"/>
      <c r="C1794" s="289"/>
      <c r="D1794" s="425"/>
      <c r="E1794" s="425"/>
      <c r="F1794" s="426"/>
      <c r="G1794" s="425"/>
      <c r="H1794" s="425"/>
      <c r="I1794" s="427"/>
      <c r="J1794" s="756">
        <v>47</v>
      </c>
      <c r="K1794" s="425">
        <f t="shared" ref="K1794:K1797" si="890">J1794/159</f>
        <v>0.29559748427672955</v>
      </c>
      <c r="L1794" s="425">
        <v>508</v>
      </c>
      <c r="M1794" s="425">
        <f>J1794*L1794/159</f>
        <v>150.16352201257862</v>
      </c>
      <c r="N1794" s="426">
        <v>1</v>
      </c>
      <c r="O1794" s="425">
        <f t="shared" ref="O1794:O1799" si="891">ROUND(M1794*N1794,2)</f>
        <v>150.16</v>
      </c>
      <c r="P1794" s="425">
        <f t="shared" ref="P1794:P1799" si="892">ROUND(O1794*0.2409,2)</f>
        <v>36.17</v>
      </c>
      <c r="Q1794" s="427">
        <f t="shared" ref="Q1794:Q1799" si="893">O1794+P1794</f>
        <v>186.32999999999998</v>
      </c>
    </row>
    <row r="1795" spans="1:17" s="428" customFormat="1" ht="22.15" customHeight="1" x14ac:dyDescent="0.25">
      <c r="A1795" s="424" t="s">
        <v>1334</v>
      </c>
      <c r="B1795" s="750">
        <v>32</v>
      </c>
      <c r="C1795" s="289">
        <f t="shared" ref="C1795:C1797" si="894">B1795/159</f>
        <v>0.20125786163522014</v>
      </c>
      <c r="D1795" s="425">
        <v>508</v>
      </c>
      <c r="E1795" s="425">
        <f t="shared" ref="E1795:E1797" si="895">B1795*D1795/159</f>
        <v>102.23899371069183</v>
      </c>
      <c r="F1795" s="426">
        <v>0.5</v>
      </c>
      <c r="G1795" s="425">
        <f t="shared" si="871"/>
        <v>51.12</v>
      </c>
      <c r="H1795" s="425">
        <f t="shared" ref="H1795:H1798" si="896">ROUND(G1795*0.2409,2)</f>
        <v>12.31</v>
      </c>
      <c r="I1795" s="427">
        <f t="shared" ref="I1795:I1798" si="897">G1795+H1795</f>
        <v>63.43</v>
      </c>
      <c r="J1795" s="756">
        <v>64</v>
      </c>
      <c r="K1795" s="425">
        <f t="shared" si="890"/>
        <v>0.40251572327044027</v>
      </c>
      <c r="L1795" s="425">
        <v>508</v>
      </c>
      <c r="M1795" s="425">
        <f t="shared" ref="M1795:M1797" si="898">J1795*L1795/159</f>
        <v>204.47798742138366</v>
      </c>
      <c r="N1795" s="426">
        <v>1</v>
      </c>
      <c r="O1795" s="425">
        <f t="shared" si="891"/>
        <v>204.48</v>
      </c>
      <c r="P1795" s="425">
        <f t="shared" si="892"/>
        <v>49.26</v>
      </c>
      <c r="Q1795" s="427">
        <f t="shared" si="893"/>
        <v>253.73999999999998</v>
      </c>
    </row>
    <row r="1796" spans="1:17" s="428" customFormat="1" ht="22.15" customHeight="1" x14ac:dyDescent="0.25">
      <c r="A1796" s="424" t="s">
        <v>1284</v>
      </c>
      <c r="B1796" s="750">
        <v>24</v>
      </c>
      <c r="C1796" s="289">
        <f t="shared" si="894"/>
        <v>0.15094339622641509</v>
      </c>
      <c r="D1796" s="425">
        <v>623</v>
      </c>
      <c r="E1796" s="425">
        <f t="shared" si="895"/>
        <v>94.037735849056602</v>
      </c>
      <c r="F1796" s="426">
        <v>0.5</v>
      </c>
      <c r="G1796" s="425">
        <f t="shared" si="871"/>
        <v>47.02</v>
      </c>
      <c r="H1796" s="425">
        <f t="shared" si="896"/>
        <v>11.33</v>
      </c>
      <c r="I1796" s="427">
        <f t="shared" si="897"/>
        <v>58.35</v>
      </c>
      <c r="J1796" s="756"/>
      <c r="K1796" s="425"/>
      <c r="L1796" s="425"/>
      <c r="M1796" s="425"/>
      <c r="N1796" s="426"/>
      <c r="O1796" s="425"/>
      <c r="P1796" s="425"/>
      <c r="Q1796" s="427"/>
    </row>
    <row r="1797" spans="1:17" s="428" customFormat="1" ht="22.15" customHeight="1" x14ac:dyDescent="0.25">
      <c r="A1797" s="424" t="s">
        <v>1284</v>
      </c>
      <c r="B1797" s="750">
        <v>16</v>
      </c>
      <c r="C1797" s="289">
        <f t="shared" si="894"/>
        <v>0.10062893081761007</v>
      </c>
      <c r="D1797" s="425">
        <v>653</v>
      </c>
      <c r="E1797" s="425">
        <f t="shared" si="895"/>
        <v>65.710691823899367</v>
      </c>
      <c r="F1797" s="426">
        <v>0.5</v>
      </c>
      <c r="G1797" s="425">
        <f t="shared" si="871"/>
        <v>32.86</v>
      </c>
      <c r="H1797" s="425">
        <f t="shared" si="896"/>
        <v>7.92</v>
      </c>
      <c r="I1797" s="427">
        <f t="shared" si="897"/>
        <v>40.78</v>
      </c>
      <c r="J1797" s="756">
        <v>119</v>
      </c>
      <c r="K1797" s="425">
        <f t="shared" si="890"/>
        <v>0.74842767295597479</v>
      </c>
      <c r="L1797" s="425">
        <v>653</v>
      </c>
      <c r="M1797" s="425">
        <f t="shared" si="898"/>
        <v>488.72327044025155</v>
      </c>
      <c r="N1797" s="426">
        <v>1</v>
      </c>
      <c r="O1797" s="425">
        <f t="shared" si="891"/>
        <v>488.72</v>
      </c>
      <c r="P1797" s="425">
        <f t="shared" si="892"/>
        <v>117.73</v>
      </c>
      <c r="Q1797" s="427">
        <f t="shared" si="893"/>
        <v>606.45000000000005</v>
      </c>
    </row>
    <row r="1798" spans="1:17" s="428" customFormat="1" ht="22.15" customHeight="1" x14ac:dyDescent="0.25">
      <c r="A1798" s="424" t="s">
        <v>1264</v>
      </c>
      <c r="B1798" s="750">
        <v>40</v>
      </c>
      <c r="C1798" s="289">
        <v>0.25</v>
      </c>
      <c r="D1798" s="425">
        <v>3.4885999999999999</v>
      </c>
      <c r="E1798" s="425">
        <f>B1798*D1798</f>
        <v>139.54399999999998</v>
      </c>
      <c r="F1798" s="426">
        <v>0.5</v>
      </c>
      <c r="G1798" s="425">
        <f t="shared" si="871"/>
        <v>69.77</v>
      </c>
      <c r="H1798" s="425">
        <f t="shared" si="896"/>
        <v>16.809999999999999</v>
      </c>
      <c r="I1798" s="427">
        <f t="shared" si="897"/>
        <v>86.58</v>
      </c>
      <c r="J1798" s="756">
        <v>80</v>
      </c>
      <c r="K1798" s="425">
        <v>0.5</v>
      </c>
      <c r="L1798" s="425">
        <v>3.4885999999999999</v>
      </c>
      <c r="M1798" s="425">
        <f>J1798*L1798</f>
        <v>279.08799999999997</v>
      </c>
      <c r="N1798" s="426">
        <v>1</v>
      </c>
      <c r="O1798" s="425">
        <f t="shared" si="891"/>
        <v>279.08999999999997</v>
      </c>
      <c r="P1798" s="425">
        <f t="shared" si="892"/>
        <v>67.23</v>
      </c>
      <c r="Q1798" s="427">
        <f t="shared" si="893"/>
        <v>346.32</v>
      </c>
    </row>
    <row r="1799" spans="1:17" s="428" customFormat="1" ht="22.15" customHeight="1" x14ac:dyDescent="0.25">
      <c r="A1799" s="424" t="s">
        <v>1279</v>
      </c>
      <c r="B1799" s="750"/>
      <c r="C1799" s="289"/>
      <c r="D1799" s="425"/>
      <c r="E1799" s="425"/>
      <c r="F1799" s="426"/>
      <c r="G1799" s="425"/>
      <c r="H1799" s="425"/>
      <c r="I1799" s="427"/>
      <c r="J1799" s="756">
        <v>24</v>
      </c>
      <c r="K1799" s="425">
        <v>0.15</v>
      </c>
      <c r="L1799" s="425">
        <v>4.0880000000000001</v>
      </c>
      <c r="M1799" s="425">
        <f>J1799*L1799</f>
        <v>98.111999999999995</v>
      </c>
      <c r="N1799" s="426">
        <v>1</v>
      </c>
      <c r="O1799" s="425">
        <f t="shared" si="891"/>
        <v>98.11</v>
      </c>
      <c r="P1799" s="425">
        <f t="shared" si="892"/>
        <v>23.63</v>
      </c>
      <c r="Q1799" s="427">
        <f t="shared" si="893"/>
        <v>121.74</v>
      </c>
    </row>
    <row r="1800" spans="1:17" s="428" customFormat="1" ht="22.15" customHeight="1" x14ac:dyDescent="0.25">
      <c r="A1800" s="416" t="s">
        <v>1362</v>
      </c>
      <c r="B1800" s="748">
        <f>B1801+B1805+B1821+B1819</f>
        <v>927.5</v>
      </c>
      <c r="C1800" s="744">
        <f>C1801+C1805+C1821+C1819</f>
        <v>5.8084905660377348</v>
      </c>
      <c r="D1800" s="417"/>
      <c r="E1800" s="417">
        <f>E1801+E1805+E1821+E1819</f>
        <v>5283.6931081761004</v>
      </c>
      <c r="F1800" s="431"/>
      <c r="G1800" s="417">
        <f>G1801+G1805+G1821+G1819</f>
        <v>2641.86</v>
      </c>
      <c r="H1800" s="417">
        <f>H1801+H1805+H1821+H1819</f>
        <v>636.41</v>
      </c>
      <c r="I1800" s="418">
        <f>I1801+I1805+I1821+I1819</f>
        <v>3278.2699999999995</v>
      </c>
      <c r="J1800" s="754">
        <f>J1801+J1805+J1821+J1819</f>
        <v>2620</v>
      </c>
      <c r="K1800" s="417">
        <f>K1801+K1805+K1821+K1819</f>
        <v>16.483710691823902</v>
      </c>
      <c r="L1800" s="417"/>
      <c r="M1800" s="417">
        <f>M1801+M1805+M1821+M1819</f>
        <v>14847.264025157232</v>
      </c>
      <c r="N1800" s="431"/>
      <c r="O1800" s="417">
        <f>O1801+O1805+O1821+O1819</f>
        <v>14847.27</v>
      </c>
      <c r="P1800" s="417">
        <f>P1801+P1805+P1821+P1819</f>
        <v>3576.69</v>
      </c>
      <c r="Q1800" s="418">
        <f>Q1801+Q1805+Q1821+Q1819</f>
        <v>18423.960000000003</v>
      </c>
    </row>
    <row r="1801" spans="1:17" s="428" customFormat="1" ht="22.15" customHeight="1" x14ac:dyDescent="0.25">
      <c r="A1801" s="430" t="s">
        <v>11</v>
      </c>
      <c r="B1801" s="751">
        <f>SUM(B1802:B1804)</f>
        <v>56</v>
      </c>
      <c r="C1801" s="746">
        <f>SUM(C1802:C1804)</f>
        <v>0.35220125786163525</v>
      </c>
      <c r="D1801" s="421"/>
      <c r="E1801" s="421">
        <f>SUM(E1802:E1804)</f>
        <v>602.01257861635213</v>
      </c>
      <c r="F1801" s="432"/>
      <c r="G1801" s="421">
        <f>SUM(G1802:G1804)</f>
        <v>301.01</v>
      </c>
      <c r="H1801" s="421">
        <f>SUM(H1802:H1804)</f>
        <v>72.52</v>
      </c>
      <c r="I1801" s="429">
        <f>SUM(I1802:I1804)</f>
        <v>373.53</v>
      </c>
      <c r="J1801" s="757">
        <f>SUM(J1802:J1804)</f>
        <v>119</v>
      </c>
      <c r="K1801" s="421">
        <f>SUM(K1802:K1804)</f>
        <v>0.74591194968553465</v>
      </c>
      <c r="L1801" s="421"/>
      <c r="M1801" s="421">
        <f>SUM(M1802:M1804)</f>
        <v>1294.921710691824</v>
      </c>
      <c r="N1801" s="432"/>
      <c r="O1801" s="421">
        <f>SUM(O1802:O1804)</f>
        <v>1294.92</v>
      </c>
      <c r="P1801" s="421">
        <f>SUM(P1802:P1804)</f>
        <v>311.95</v>
      </c>
      <c r="Q1801" s="429">
        <f>SUM(Q1802:Q1804)</f>
        <v>1606.87</v>
      </c>
    </row>
    <row r="1802" spans="1:17" s="428" customFormat="1" ht="22.15" customHeight="1" x14ac:dyDescent="0.25">
      <c r="A1802" s="424" t="s">
        <v>1359</v>
      </c>
      <c r="B1802" s="750"/>
      <c r="C1802" s="289"/>
      <c r="D1802" s="425"/>
      <c r="E1802" s="425"/>
      <c r="F1802" s="426"/>
      <c r="G1802" s="425"/>
      <c r="H1802" s="425"/>
      <c r="I1802" s="427"/>
      <c r="J1802" s="756">
        <v>64</v>
      </c>
      <c r="K1802" s="425">
        <v>0.4</v>
      </c>
      <c r="L1802" s="425">
        <v>10.6395</v>
      </c>
      <c r="M1802" s="425">
        <f>J1802*L1802</f>
        <v>680.928</v>
      </c>
      <c r="N1802" s="426">
        <v>1</v>
      </c>
      <c r="O1802" s="425">
        <f t="shared" ref="O1802:O1804" si="899">ROUND(M1802*N1802,2)</f>
        <v>680.93</v>
      </c>
      <c r="P1802" s="425">
        <f>ROUND(O1802*0.2409,2)</f>
        <v>164.04</v>
      </c>
      <c r="Q1802" s="427">
        <f>O1802+P1802</f>
        <v>844.96999999999991</v>
      </c>
    </row>
    <row r="1803" spans="1:17" s="428" customFormat="1" ht="22.15" customHeight="1" x14ac:dyDescent="0.25">
      <c r="A1803" s="424" t="s">
        <v>1272</v>
      </c>
      <c r="B1803" s="750">
        <v>16</v>
      </c>
      <c r="C1803" s="289">
        <f t="shared" ref="C1803:C1804" si="900">B1803/159</f>
        <v>0.10062893081761007</v>
      </c>
      <c r="D1803" s="425">
        <v>1545</v>
      </c>
      <c r="E1803" s="425">
        <f>B1803*D1803/159</f>
        <v>155.47169811320754</v>
      </c>
      <c r="F1803" s="426">
        <v>0.5</v>
      </c>
      <c r="G1803" s="425">
        <f t="shared" ref="G1803:G1818" si="901">ROUND(E1803*F1803,2)</f>
        <v>77.739999999999995</v>
      </c>
      <c r="H1803" s="425">
        <f>ROUND(G1803*0.2409,2)</f>
        <v>18.73</v>
      </c>
      <c r="I1803" s="427">
        <f>G1803+H1803</f>
        <v>96.47</v>
      </c>
      <c r="J1803" s="756"/>
      <c r="K1803" s="425"/>
      <c r="L1803" s="425"/>
      <c r="M1803" s="425"/>
      <c r="N1803" s="426"/>
      <c r="O1803" s="425"/>
      <c r="P1803" s="425"/>
      <c r="Q1803" s="427"/>
    </row>
    <row r="1804" spans="1:17" s="428" customFormat="1" ht="22.15" customHeight="1" x14ac:dyDescent="0.25">
      <c r="A1804" s="424" t="s">
        <v>201</v>
      </c>
      <c r="B1804" s="750">
        <v>40</v>
      </c>
      <c r="C1804" s="289">
        <f t="shared" si="900"/>
        <v>0.25157232704402516</v>
      </c>
      <c r="D1804" s="425">
        <v>1775</v>
      </c>
      <c r="E1804" s="425">
        <f>B1804*D1804/159</f>
        <v>446.54088050314465</v>
      </c>
      <c r="F1804" s="426">
        <v>0.5</v>
      </c>
      <c r="G1804" s="425">
        <f t="shared" si="901"/>
        <v>223.27</v>
      </c>
      <c r="H1804" s="425">
        <f>ROUND(G1804*0.2409,2)</f>
        <v>53.79</v>
      </c>
      <c r="I1804" s="427">
        <f>G1804+H1804</f>
        <v>277.06</v>
      </c>
      <c r="J1804" s="756">
        <v>55</v>
      </c>
      <c r="K1804" s="425">
        <f t="shared" ref="K1804" si="902">J1804/159</f>
        <v>0.34591194968553457</v>
      </c>
      <c r="L1804" s="425">
        <v>1775</v>
      </c>
      <c r="M1804" s="425">
        <f>J1804*L1804/159</f>
        <v>613.99371069182394</v>
      </c>
      <c r="N1804" s="426">
        <v>1</v>
      </c>
      <c r="O1804" s="425">
        <f t="shared" si="899"/>
        <v>613.99</v>
      </c>
      <c r="P1804" s="425">
        <f>ROUND(O1804*0.2409,2)</f>
        <v>147.91</v>
      </c>
      <c r="Q1804" s="427">
        <f>O1804+P1804</f>
        <v>761.9</v>
      </c>
    </row>
    <row r="1805" spans="1:17" s="428" customFormat="1" ht="22.15" customHeight="1" x14ac:dyDescent="0.25">
      <c r="A1805" s="430" t="s">
        <v>9</v>
      </c>
      <c r="B1805" s="751">
        <f>SUM(B1806:B1818)</f>
        <v>519.5</v>
      </c>
      <c r="C1805" s="746">
        <f>SUM(C1806:C1818)</f>
        <v>3.2515723270440242</v>
      </c>
      <c r="D1805" s="421"/>
      <c r="E1805" s="421">
        <f>SUM(E1806:E1818)</f>
        <v>3320.8929672955974</v>
      </c>
      <c r="F1805" s="432"/>
      <c r="G1805" s="421">
        <f>SUM(G1806:G1818)</f>
        <v>1660.45</v>
      </c>
      <c r="H1805" s="421">
        <f>SUM(H1806:H1818)</f>
        <v>399.99</v>
      </c>
      <c r="I1805" s="429">
        <f>SUM(I1806:I1818)</f>
        <v>2060.4399999999996</v>
      </c>
      <c r="J1805" s="757">
        <f>SUM(J1806:J1818)</f>
        <v>1479</v>
      </c>
      <c r="K1805" s="421">
        <f>SUM(K1806:K1818)</f>
        <v>9.3084276729559754</v>
      </c>
      <c r="L1805" s="421"/>
      <c r="M1805" s="421">
        <f>SUM(M1806:M1818)</f>
        <v>9519.8924327044024</v>
      </c>
      <c r="N1805" s="432"/>
      <c r="O1805" s="421">
        <f>SUM(O1806:O1818)</f>
        <v>9519.9000000000015</v>
      </c>
      <c r="P1805" s="421">
        <f>SUM(P1806:P1818)</f>
        <v>2293.33</v>
      </c>
      <c r="Q1805" s="429">
        <f>SUM(Q1806:Q1818)</f>
        <v>11813.23</v>
      </c>
    </row>
    <row r="1806" spans="1:17" s="428" customFormat="1" ht="22.15" customHeight="1" x14ac:dyDescent="0.25">
      <c r="A1806" s="424" t="s">
        <v>1217</v>
      </c>
      <c r="B1806" s="750">
        <v>39.5</v>
      </c>
      <c r="C1806" s="289">
        <v>0.25</v>
      </c>
      <c r="D1806" s="425">
        <v>6.1139999999999999</v>
      </c>
      <c r="E1806" s="425">
        <f>B1806*D1806</f>
        <v>241.50299999999999</v>
      </c>
      <c r="F1806" s="426">
        <v>0.5</v>
      </c>
      <c r="G1806" s="425">
        <f t="shared" si="901"/>
        <v>120.75</v>
      </c>
      <c r="H1806" s="425">
        <f t="shared" ref="H1806:H1818" si="903">ROUND(G1806*0.2409,2)</f>
        <v>29.09</v>
      </c>
      <c r="I1806" s="427">
        <f t="shared" ref="I1806:I1818" si="904">G1806+H1806</f>
        <v>149.84</v>
      </c>
      <c r="J1806" s="756">
        <v>8.5</v>
      </c>
      <c r="K1806" s="425">
        <v>0.05</v>
      </c>
      <c r="L1806" s="425">
        <v>6.1139999999999999</v>
      </c>
      <c r="M1806" s="425">
        <f>J1806*L1806</f>
        <v>51.969000000000001</v>
      </c>
      <c r="N1806" s="426">
        <v>1</v>
      </c>
      <c r="O1806" s="425">
        <f t="shared" ref="O1806:O1820" si="905">ROUND(M1806*N1806,2)</f>
        <v>51.97</v>
      </c>
      <c r="P1806" s="425">
        <f t="shared" ref="P1806:P1818" si="906">ROUND(O1806*0.2409,2)</f>
        <v>12.52</v>
      </c>
      <c r="Q1806" s="427">
        <f t="shared" ref="Q1806:Q1818" si="907">O1806+P1806</f>
        <v>64.489999999999995</v>
      </c>
    </row>
    <row r="1807" spans="1:17" s="428" customFormat="1" ht="22.15" customHeight="1" x14ac:dyDescent="0.25">
      <c r="A1807" s="424" t="s">
        <v>692</v>
      </c>
      <c r="B1807" s="750">
        <v>32.5</v>
      </c>
      <c r="C1807" s="289">
        <v>0.2</v>
      </c>
      <c r="D1807" s="425">
        <v>6.1139999999999999</v>
      </c>
      <c r="E1807" s="425">
        <f t="shared" ref="E1807:E1817" si="908">B1807*D1807</f>
        <v>198.70499999999998</v>
      </c>
      <c r="F1807" s="426">
        <v>0.5</v>
      </c>
      <c r="G1807" s="425">
        <f t="shared" si="901"/>
        <v>99.35</v>
      </c>
      <c r="H1807" s="425">
        <f t="shared" si="903"/>
        <v>23.93</v>
      </c>
      <c r="I1807" s="427">
        <f t="shared" si="904"/>
        <v>123.28</v>
      </c>
      <c r="J1807" s="756">
        <v>144</v>
      </c>
      <c r="K1807" s="425">
        <v>0.91</v>
      </c>
      <c r="L1807" s="425">
        <v>6.1139999999999999</v>
      </c>
      <c r="M1807" s="425">
        <f t="shared" ref="M1807:M1817" si="909">J1807*L1807</f>
        <v>880.41599999999994</v>
      </c>
      <c r="N1807" s="426">
        <v>1</v>
      </c>
      <c r="O1807" s="425">
        <f t="shared" si="905"/>
        <v>880.42</v>
      </c>
      <c r="P1807" s="425">
        <f t="shared" si="906"/>
        <v>212.09</v>
      </c>
      <c r="Q1807" s="427">
        <f t="shared" si="907"/>
        <v>1092.51</v>
      </c>
    </row>
    <row r="1808" spans="1:17" s="428" customFormat="1" ht="22.15" customHeight="1" x14ac:dyDescent="0.25">
      <c r="A1808" s="424" t="s">
        <v>692</v>
      </c>
      <c r="B1808" s="750">
        <v>40</v>
      </c>
      <c r="C1808" s="289">
        <v>0.25</v>
      </c>
      <c r="D1808" s="425">
        <v>6.1139999999999999</v>
      </c>
      <c r="E1808" s="425">
        <f t="shared" si="908"/>
        <v>244.56</v>
      </c>
      <c r="F1808" s="426">
        <v>0.5</v>
      </c>
      <c r="G1808" s="425">
        <f t="shared" si="901"/>
        <v>122.28</v>
      </c>
      <c r="H1808" s="425">
        <f t="shared" si="903"/>
        <v>29.46</v>
      </c>
      <c r="I1808" s="427">
        <f t="shared" si="904"/>
        <v>151.74</v>
      </c>
      <c r="J1808" s="756">
        <v>128</v>
      </c>
      <c r="K1808" s="425">
        <v>0.81</v>
      </c>
      <c r="L1808" s="425">
        <v>6.1139999999999999</v>
      </c>
      <c r="M1808" s="425">
        <f t="shared" si="909"/>
        <v>782.59199999999998</v>
      </c>
      <c r="N1808" s="426">
        <v>1</v>
      </c>
      <c r="O1808" s="425">
        <f t="shared" si="905"/>
        <v>782.59</v>
      </c>
      <c r="P1808" s="425">
        <f t="shared" si="906"/>
        <v>188.53</v>
      </c>
      <c r="Q1808" s="427">
        <f t="shared" si="907"/>
        <v>971.12</v>
      </c>
    </row>
    <row r="1809" spans="1:17" s="428" customFormat="1" ht="22.15" customHeight="1" x14ac:dyDescent="0.25">
      <c r="A1809" s="424" t="s">
        <v>1217</v>
      </c>
      <c r="B1809" s="750">
        <v>72</v>
      </c>
      <c r="C1809" s="289">
        <v>0.45</v>
      </c>
      <c r="D1809" s="425">
        <v>6.1139999999999999</v>
      </c>
      <c r="E1809" s="425">
        <f t="shared" si="908"/>
        <v>440.20799999999997</v>
      </c>
      <c r="F1809" s="426">
        <v>0.5</v>
      </c>
      <c r="G1809" s="425">
        <f t="shared" si="901"/>
        <v>220.1</v>
      </c>
      <c r="H1809" s="425">
        <f t="shared" si="903"/>
        <v>53.02</v>
      </c>
      <c r="I1809" s="427">
        <f t="shared" si="904"/>
        <v>273.12</v>
      </c>
      <c r="J1809" s="756">
        <v>168</v>
      </c>
      <c r="K1809" s="425">
        <v>1.06</v>
      </c>
      <c r="L1809" s="425">
        <v>6.1139999999999999</v>
      </c>
      <c r="M1809" s="425">
        <f t="shared" si="909"/>
        <v>1027.152</v>
      </c>
      <c r="N1809" s="426">
        <v>1</v>
      </c>
      <c r="O1809" s="425">
        <f t="shared" si="905"/>
        <v>1027.1500000000001</v>
      </c>
      <c r="P1809" s="425">
        <f t="shared" si="906"/>
        <v>247.44</v>
      </c>
      <c r="Q1809" s="427">
        <f t="shared" si="907"/>
        <v>1274.5900000000001</v>
      </c>
    </row>
    <row r="1810" spans="1:17" s="428" customFormat="1" ht="22.15" customHeight="1" x14ac:dyDescent="0.25">
      <c r="A1810" s="424" t="s">
        <v>1217</v>
      </c>
      <c r="B1810" s="750">
        <v>24</v>
      </c>
      <c r="C1810" s="289">
        <v>0.15</v>
      </c>
      <c r="D1810" s="425">
        <v>6.1139999999999999</v>
      </c>
      <c r="E1810" s="425">
        <f t="shared" si="908"/>
        <v>146.73599999999999</v>
      </c>
      <c r="F1810" s="426">
        <v>0.5</v>
      </c>
      <c r="G1810" s="425">
        <f t="shared" si="901"/>
        <v>73.37</v>
      </c>
      <c r="H1810" s="425">
        <f t="shared" si="903"/>
        <v>17.670000000000002</v>
      </c>
      <c r="I1810" s="427">
        <f t="shared" si="904"/>
        <v>91.04</v>
      </c>
      <c r="J1810" s="756">
        <v>48</v>
      </c>
      <c r="K1810" s="425">
        <v>0.3</v>
      </c>
      <c r="L1810" s="425">
        <v>6.1139999999999999</v>
      </c>
      <c r="M1810" s="425">
        <f t="shared" si="909"/>
        <v>293.47199999999998</v>
      </c>
      <c r="N1810" s="426">
        <v>1</v>
      </c>
      <c r="O1810" s="425">
        <f t="shared" si="905"/>
        <v>293.47000000000003</v>
      </c>
      <c r="P1810" s="425">
        <f t="shared" si="906"/>
        <v>70.7</v>
      </c>
      <c r="Q1810" s="427">
        <f t="shared" si="907"/>
        <v>364.17</v>
      </c>
    </row>
    <row r="1811" spans="1:17" s="428" customFormat="1" ht="22.15" customHeight="1" x14ac:dyDescent="0.25">
      <c r="A1811" s="424" t="s">
        <v>1217</v>
      </c>
      <c r="B1811" s="750">
        <v>87.5</v>
      </c>
      <c r="C1811" s="289">
        <v>0.55000000000000004</v>
      </c>
      <c r="D1811" s="425">
        <v>6.1139999999999999</v>
      </c>
      <c r="E1811" s="425">
        <f t="shared" si="908"/>
        <v>534.97500000000002</v>
      </c>
      <c r="F1811" s="426">
        <v>0.5</v>
      </c>
      <c r="G1811" s="425">
        <f t="shared" si="901"/>
        <v>267.49</v>
      </c>
      <c r="H1811" s="425">
        <f t="shared" si="903"/>
        <v>64.44</v>
      </c>
      <c r="I1811" s="427">
        <f t="shared" si="904"/>
        <v>331.93</v>
      </c>
      <c r="J1811" s="756">
        <v>104.5</v>
      </c>
      <c r="K1811" s="425">
        <v>0.66</v>
      </c>
      <c r="L1811" s="425">
        <v>6.1139999999999999</v>
      </c>
      <c r="M1811" s="425">
        <f t="shared" si="909"/>
        <v>638.91300000000001</v>
      </c>
      <c r="N1811" s="426">
        <v>1</v>
      </c>
      <c r="O1811" s="425">
        <f t="shared" si="905"/>
        <v>638.91</v>
      </c>
      <c r="P1811" s="425">
        <f t="shared" si="906"/>
        <v>153.91</v>
      </c>
      <c r="Q1811" s="427">
        <f t="shared" si="907"/>
        <v>792.81999999999994</v>
      </c>
    </row>
    <row r="1812" spans="1:17" s="428" customFormat="1" ht="22.15" customHeight="1" x14ac:dyDescent="0.25">
      <c r="A1812" s="424" t="s">
        <v>692</v>
      </c>
      <c r="B1812" s="750">
        <v>48</v>
      </c>
      <c r="C1812" s="289">
        <v>0.3</v>
      </c>
      <c r="D1812" s="425">
        <v>6.1139999999999999</v>
      </c>
      <c r="E1812" s="425">
        <f t="shared" si="908"/>
        <v>293.47199999999998</v>
      </c>
      <c r="F1812" s="426">
        <v>0.5</v>
      </c>
      <c r="G1812" s="425">
        <f t="shared" si="901"/>
        <v>146.74</v>
      </c>
      <c r="H1812" s="425">
        <f t="shared" si="903"/>
        <v>35.35</v>
      </c>
      <c r="I1812" s="427">
        <f t="shared" si="904"/>
        <v>182.09</v>
      </c>
      <c r="J1812" s="756">
        <v>144</v>
      </c>
      <c r="K1812" s="425">
        <v>0.91</v>
      </c>
      <c r="L1812" s="425">
        <v>6.1139999999999999</v>
      </c>
      <c r="M1812" s="425">
        <f t="shared" si="909"/>
        <v>880.41599999999994</v>
      </c>
      <c r="N1812" s="426">
        <v>1</v>
      </c>
      <c r="O1812" s="425">
        <f t="shared" si="905"/>
        <v>880.42</v>
      </c>
      <c r="P1812" s="425">
        <f t="shared" si="906"/>
        <v>212.09</v>
      </c>
      <c r="Q1812" s="427">
        <f t="shared" si="907"/>
        <v>1092.51</v>
      </c>
    </row>
    <row r="1813" spans="1:17" s="428" customFormat="1" ht="22.15" customHeight="1" x14ac:dyDescent="0.25">
      <c r="A1813" s="424" t="s">
        <v>1217</v>
      </c>
      <c r="B1813" s="750">
        <v>48</v>
      </c>
      <c r="C1813" s="289">
        <v>0.3</v>
      </c>
      <c r="D1813" s="425">
        <v>6.1139999999999999</v>
      </c>
      <c r="E1813" s="425">
        <f t="shared" si="908"/>
        <v>293.47199999999998</v>
      </c>
      <c r="F1813" s="426">
        <v>0.5</v>
      </c>
      <c r="G1813" s="425">
        <f t="shared" si="901"/>
        <v>146.74</v>
      </c>
      <c r="H1813" s="425">
        <f t="shared" si="903"/>
        <v>35.35</v>
      </c>
      <c r="I1813" s="427">
        <f t="shared" si="904"/>
        <v>182.09</v>
      </c>
      <c r="J1813" s="756">
        <v>144</v>
      </c>
      <c r="K1813" s="425">
        <v>0.91</v>
      </c>
      <c r="L1813" s="425">
        <v>6.1139999999999999</v>
      </c>
      <c r="M1813" s="425">
        <f t="shared" si="909"/>
        <v>880.41599999999994</v>
      </c>
      <c r="N1813" s="426">
        <v>1</v>
      </c>
      <c r="O1813" s="425">
        <f t="shared" si="905"/>
        <v>880.42</v>
      </c>
      <c r="P1813" s="425">
        <f t="shared" si="906"/>
        <v>212.09</v>
      </c>
      <c r="Q1813" s="427">
        <f t="shared" si="907"/>
        <v>1092.51</v>
      </c>
    </row>
    <row r="1814" spans="1:17" s="428" customFormat="1" ht="22.15" customHeight="1" x14ac:dyDescent="0.25">
      <c r="A1814" s="424" t="s">
        <v>692</v>
      </c>
      <c r="B1814" s="750">
        <v>8</v>
      </c>
      <c r="C1814" s="289">
        <v>0.05</v>
      </c>
      <c r="D1814" s="425">
        <v>6.1139999999999999</v>
      </c>
      <c r="E1814" s="425">
        <f t="shared" si="908"/>
        <v>48.911999999999999</v>
      </c>
      <c r="F1814" s="426">
        <v>0.5</v>
      </c>
      <c r="G1814" s="425">
        <f t="shared" si="901"/>
        <v>24.46</v>
      </c>
      <c r="H1814" s="425">
        <f t="shared" si="903"/>
        <v>5.89</v>
      </c>
      <c r="I1814" s="427">
        <f t="shared" si="904"/>
        <v>30.35</v>
      </c>
      <c r="J1814" s="756">
        <v>112</v>
      </c>
      <c r="K1814" s="425">
        <v>0.7</v>
      </c>
      <c r="L1814" s="425">
        <v>6.1139999999999999</v>
      </c>
      <c r="M1814" s="425">
        <f t="shared" si="909"/>
        <v>684.76800000000003</v>
      </c>
      <c r="N1814" s="426">
        <v>1</v>
      </c>
      <c r="O1814" s="425">
        <f t="shared" si="905"/>
        <v>684.77</v>
      </c>
      <c r="P1814" s="425">
        <f t="shared" si="906"/>
        <v>164.96</v>
      </c>
      <c r="Q1814" s="427">
        <f t="shared" si="907"/>
        <v>849.73</v>
      </c>
    </row>
    <row r="1815" spans="1:17" s="428" customFormat="1" ht="22.15" customHeight="1" x14ac:dyDescent="0.25">
      <c r="A1815" s="424" t="s">
        <v>1217</v>
      </c>
      <c r="B1815" s="750">
        <v>48</v>
      </c>
      <c r="C1815" s="289">
        <v>0.3</v>
      </c>
      <c r="D1815" s="425">
        <v>6.1139999999999999</v>
      </c>
      <c r="E1815" s="425">
        <f t="shared" si="908"/>
        <v>293.47199999999998</v>
      </c>
      <c r="F1815" s="426">
        <v>0.5</v>
      </c>
      <c r="G1815" s="425">
        <f t="shared" si="901"/>
        <v>146.74</v>
      </c>
      <c r="H1815" s="425">
        <f t="shared" si="903"/>
        <v>35.35</v>
      </c>
      <c r="I1815" s="427">
        <f t="shared" si="904"/>
        <v>182.09</v>
      </c>
      <c r="J1815" s="756">
        <v>159.5</v>
      </c>
      <c r="K1815" s="425">
        <v>1</v>
      </c>
      <c r="L1815" s="425">
        <v>6.1139999999999999</v>
      </c>
      <c r="M1815" s="425">
        <f t="shared" si="909"/>
        <v>975.18299999999999</v>
      </c>
      <c r="N1815" s="426">
        <v>1</v>
      </c>
      <c r="O1815" s="425">
        <f t="shared" si="905"/>
        <v>975.18</v>
      </c>
      <c r="P1815" s="425">
        <f t="shared" si="906"/>
        <v>234.92</v>
      </c>
      <c r="Q1815" s="427">
        <f t="shared" si="907"/>
        <v>1210.0999999999999</v>
      </c>
    </row>
    <row r="1816" spans="1:17" s="428" customFormat="1" ht="22.15" customHeight="1" x14ac:dyDescent="0.25">
      <c r="A1816" s="424" t="s">
        <v>344</v>
      </c>
      <c r="B1816" s="750">
        <v>8</v>
      </c>
      <c r="C1816" s="289">
        <v>0.05</v>
      </c>
      <c r="D1816" s="425">
        <v>6.5636000000000001</v>
      </c>
      <c r="E1816" s="425">
        <f t="shared" si="908"/>
        <v>52.508800000000001</v>
      </c>
      <c r="F1816" s="426">
        <v>0.5</v>
      </c>
      <c r="G1816" s="425">
        <f t="shared" si="901"/>
        <v>26.25</v>
      </c>
      <c r="H1816" s="425">
        <f t="shared" si="903"/>
        <v>6.32</v>
      </c>
      <c r="I1816" s="427">
        <f t="shared" si="904"/>
        <v>32.57</v>
      </c>
      <c r="J1816" s="756">
        <v>64</v>
      </c>
      <c r="K1816" s="425">
        <v>0.4</v>
      </c>
      <c r="L1816" s="425">
        <v>6.5636000000000001</v>
      </c>
      <c r="M1816" s="425">
        <f t="shared" si="909"/>
        <v>420.07040000000001</v>
      </c>
      <c r="N1816" s="426">
        <v>1</v>
      </c>
      <c r="O1816" s="425">
        <f t="shared" si="905"/>
        <v>420.07</v>
      </c>
      <c r="P1816" s="425">
        <f t="shared" si="906"/>
        <v>101.19</v>
      </c>
      <c r="Q1816" s="427">
        <f t="shared" si="907"/>
        <v>521.26</v>
      </c>
    </row>
    <row r="1817" spans="1:17" s="428" customFormat="1" ht="22.15" customHeight="1" x14ac:dyDescent="0.25">
      <c r="A1817" s="424" t="s">
        <v>692</v>
      </c>
      <c r="B1817" s="750">
        <v>24</v>
      </c>
      <c r="C1817" s="289">
        <v>0.15</v>
      </c>
      <c r="D1817" s="425">
        <v>6.5636000000000001</v>
      </c>
      <c r="E1817" s="425">
        <f t="shared" si="908"/>
        <v>157.5264</v>
      </c>
      <c r="F1817" s="426">
        <v>0.5</v>
      </c>
      <c r="G1817" s="425">
        <f t="shared" si="901"/>
        <v>78.760000000000005</v>
      </c>
      <c r="H1817" s="425">
        <f t="shared" si="903"/>
        <v>18.97</v>
      </c>
      <c r="I1817" s="427">
        <f t="shared" si="904"/>
        <v>97.73</v>
      </c>
      <c r="J1817" s="756">
        <v>135.5</v>
      </c>
      <c r="K1817" s="425">
        <v>0.85</v>
      </c>
      <c r="L1817" s="425">
        <v>6.5636000000000001</v>
      </c>
      <c r="M1817" s="425">
        <f t="shared" si="909"/>
        <v>889.36779999999999</v>
      </c>
      <c r="N1817" s="426">
        <v>1</v>
      </c>
      <c r="O1817" s="425">
        <f t="shared" si="905"/>
        <v>889.37</v>
      </c>
      <c r="P1817" s="425">
        <f t="shared" si="906"/>
        <v>214.25</v>
      </c>
      <c r="Q1817" s="427">
        <f t="shared" si="907"/>
        <v>1103.6199999999999</v>
      </c>
    </row>
    <row r="1818" spans="1:17" s="428" customFormat="1" ht="22.15" customHeight="1" x14ac:dyDescent="0.25">
      <c r="A1818" s="424" t="s">
        <v>344</v>
      </c>
      <c r="B1818" s="750">
        <v>40</v>
      </c>
      <c r="C1818" s="289">
        <f t="shared" ref="C1818" si="910">B1818/159</f>
        <v>0.25157232704402516</v>
      </c>
      <c r="D1818" s="425">
        <v>1490</v>
      </c>
      <c r="E1818" s="425">
        <f>B1818*D1818/159</f>
        <v>374.84276729559747</v>
      </c>
      <c r="F1818" s="426">
        <v>0.5</v>
      </c>
      <c r="G1818" s="425">
        <f t="shared" si="901"/>
        <v>187.42</v>
      </c>
      <c r="H1818" s="425">
        <f t="shared" si="903"/>
        <v>45.15</v>
      </c>
      <c r="I1818" s="427">
        <f t="shared" si="904"/>
        <v>232.57</v>
      </c>
      <c r="J1818" s="756">
        <v>119</v>
      </c>
      <c r="K1818" s="425">
        <f>J1818/159</f>
        <v>0.74842767295597479</v>
      </c>
      <c r="L1818" s="425">
        <v>1490</v>
      </c>
      <c r="M1818" s="425">
        <f>J1818*L1818/159</f>
        <v>1115.1572327044025</v>
      </c>
      <c r="N1818" s="426">
        <v>1</v>
      </c>
      <c r="O1818" s="425">
        <f t="shared" si="905"/>
        <v>1115.1600000000001</v>
      </c>
      <c r="P1818" s="425">
        <f t="shared" si="906"/>
        <v>268.64</v>
      </c>
      <c r="Q1818" s="427">
        <f t="shared" si="907"/>
        <v>1383.8000000000002</v>
      </c>
    </row>
    <row r="1819" spans="1:17" s="428" customFormat="1" ht="22.15" customHeight="1" x14ac:dyDescent="0.25">
      <c r="A1819" s="430" t="s">
        <v>10</v>
      </c>
      <c r="B1819" s="751">
        <f>B1820</f>
        <v>0</v>
      </c>
      <c r="C1819" s="746">
        <f>C1820</f>
        <v>0</v>
      </c>
      <c r="D1819" s="421"/>
      <c r="E1819" s="421">
        <f>E1820</f>
        <v>0</v>
      </c>
      <c r="F1819" s="432"/>
      <c r="G1819" s="421">
        <f>G1820</f>
        <v>0</v>
      </c>
      <c r="H1819" s="421">
        <f>H1820</f>
        <v>0</v>
      </c>
      <c r="I1819" s="429">
        <f>I1820</f>
        <v>0</v>
      </c>
      <c r="J1819" s="757">
        <f>J1820</f>
        <v>48</v>
      </c>
      <c r="K1819" s="421">
        <f>K1820</f>
        <v>0.3</v>
      </c>
      <c r="L1819" s="421"/>
      <c r="M1819" s="421">
        <f>M1820</f>
        <v>196.22399999999999</v>
      </c>
      <c r="N1819" s="432"/>
      <c r="O1819" s="421">
        <f>O1820</f>
        <v>196.22</v>
      </c>
      <c r="P1819" s="421">
        <f>P1820</f>
        <v>47.27</v>
      </c>
      <c r="Q1819" s="429">
        <f>Q1820</f>
        <v>243.49</v>
      </c>
    </row>
    <row r="1820" spans="1:17" s="428" customFormat="1" ht="22.15" customHeight="1" x14ac:dyDescent="0.25">
      <c r="A1820" s="424" t="s">
        <v>193</v>
      </c>
      <c r="B1820" s="750"/>
      <c r="C1820" s="289"/>
      <c r="D1820" s="425"/>
      <c r="E1820" s="425"/>
      <c r="F1820" s="426"/>
      <c r="G1820" s="425"/>
      <c r="H1820" s="425"/>
      <c r="I1820" s="427"/>
      <c r="J1820" s="756">
        <v>48</v>
      </c>
      <c r="K1820" s="425">
        <v>0.3</v>
      </c>
      <c r="L1820" s="425">
        <v>4.0880000000000001</v>
      </c>
      <c r="M1820" s="425">
        <f>J1820*L1820</f>
        <v>196.22399999999999</v>
      </c>
      <c r="N1820" s="426">
        <v>1</v>
      </c>
      <c r="O1820" s="425">
        <f t="shared" si="905"/>
        <v>196.22</v>
      </c>
      <c r="P1820" s="425">
        <f>ROUND(O1820*0.2409,2)</f>
        <v>47.27</v>
      </c>
      <c r="Q1820" s="427">
        <f>O1820+P1820</f>
        <v>243.49</v>
      </c>
    </row>
    <row r="1821" spans="1:17" s="428" customFormat="1" ht="22.15" customHeight="1" x14ac:dyDescent="0.25">
      <c r="A1821" s="430" t="s">
        <v>8</v>
      </c>
      <c r="B1821" s="751">
        <f>SUM(B1822:B1830)</f>
        <v>352</v>
      </c>
      <c r="C1821" s="746">
        <f>SUM(C1822:C1830)</f>
        <v>2.2047169811320759</v>
      </c>
      <c r="D1821" s="421"/>
      <c r="E1821" s="421">
        <f>SUM(E1822:E1830)</f>
        <v>1360.7875622641509</v>
      </c>
      <c r="F1821" s="432"/>
      <c r="G1821" s="421">
        <f>SUM(G1822:G1830)</f>
        <v>680.4</v>
      </c>
      <c r="H1821" s="421">
        <f>SUM(H1822:H1830)</f>
        <v>163.9</v>
      </c>
      <c r="I1821" s="429">
        <f>SUM(I1822:I1830)</f>
        <v>844.3</v>
      </c>
      <c r="J1821" s="757">
        <f>SUM(J1822:J1830)</f>
        <v>974</v>
      </c>
      <c r="K1821" s="421">
        <f>SUM(K1822:K1830)</f>
        <v>6.1293710691823904</v>
      </c>
      <c r="L1821" s="421"/>
      <c r="M1821" s="421">
        <f>SUM(M1822:M1830)</f>
        <v>3836.2258817610063</v>
      </c>
      <c r="N1821" s="432"/>
      <c r="O1821" s="421">
        <f>SUM(O1822:O1830)</f>
        <v>3836.23</v>
      </c>
      <c r="P1821" s="421">
        <f>SUM(P1822:P1830)</f>
        <v>924.1400000000001</v>
      </c>
      <c r="Q1821" s="429">
        <f>SUM(Q1822:Q1830)</f>
        <v>4760.3700000000008</v>
      </c>
    </row>
    <row r="1822" spans="1:17" s="428" customFormat="1" ht="22.15" customHeight="1" x14ac:dyDescent="0.25">
      <c r="A1822" s="424" t="s">
        <v>1264</v>
      </c>
      <c r="B1822" s="750"/>
      <c r="C1822" s="289"/>
      <c r="D1822" s="425"/>
      <c r="E1822" s="425"/>
      <c r="F1822" s="426"/>
      <c r="G1822" s="425"/>
      <c r="H1822" s="425"/>
      <c r="I1822" s="427"/>
      <c r="J1822" s="756">
        <v>48</v>
      </c>
      <c r="K1822" s="425">
        <v>0.3</v>
      </c>
      <c r="L1822" s="425">
        <v>3.4885999999999999</v>
      </c>
      <c r="M1822" s="425">
        <f>J1822*L1822</f>
        <v>167.4528</v>
      </c>
      <c r="N1822" s="426">
        <v>1</v>
      </c>
      <c r="O1822" s="425">
        <f t="shared" ref="O1822:O1830" si="911">ROUND(M1822*N1822,2)</f>
        <v>167.45</v>
      </c>
      <c r="P1822" s="425">
        <f t="shared" ref="P1822:P1830" si="912">ROUND(O1822*0.2409,2)</f>
        <v>40.340000000000003</v>
      </c>
      <c r="Q1822" s="427">
        <f t="shared" ref="Q1822:Q1830" si="913">O1822+P1822</f>
        <v>207.79</v>
      </c>
    </row>
    <row r="1823" spans="1:17" s="428" customFormat="1" ht="22.15" customHeight="1" x14ac:dyDescent="0.25">
      <c r="A1823" s="424" t="s">
        <v>1334</v>
      </c>
      <c r="B1823" s="750">
        <v>40</v>
      </c>
      <c r="C1823" s="289">
        <f t="shared" ref="C1823:C1824" si="914">B1823/159</f>
        <v>0.25157232704402516</v>
      </c>
      <c r="D1823" s="425">
        <v>508</v>
      </c>
      <c r="E1823" s="425">
        <f>B1823*D1823/159</f>
        <v>127.79874213836477</v>
      </c>
      <c r="F1823" s="426">
        <v>0.5</v>
      </c>
      <c r="G1823" s="425">
        <f t="shared" ref="G1823:G1830" si="915">ROUND(E1823*F1823,2)</f>
        <v>63.9</v>
      </c>
      <c r="H1823" s="425">
        <f t="shared" ref="H1823:H1830" si="916">ROUND(G1823*0.2409,2)</f>
        <v>15.39</v>
      </c>
      <c r="I1823" s="427">
        <f t="shared" ref="I1823:I1830" si="917">G1823+H1823</f>
        <v>79.289999999999992</v>
      </c>
      <c r="J1823" s="756">
        <v>119</v>
      </c>
      <c r="K1823" s="425">
        <f t="shared" ref="K1823:K1824" si="918">J1823/159</f>
        <v>0.74842767295597479</v>
      </c>
      <c r="L1823" s="425">
        <v>508</v>
      </c>
      <c r="M1823" s="425">
        <f>J1823*L1823/159</f>
        <v>380.20125786163521</v>
      </c>
      <c r="N1823" s="426">
        <v>1</v>
      </c>
      <c r="O1823" s="425">
        <f t="shared" si="911"/>
        <v>380.2</v>
      </c>
      <c r="P1823" s="425">
        <f t="shared" si="912"/>
        <v>91.59</v>
      </c>
      <c r="Q1823" s="427">
        <f t="shared" si="913"/>
        <v>471.78999999999996</v>
      </c>
    </row>
    <row r="1824" spans="1:17" s="428" customFormat="1" ht="22.15" customHeight="1" x14ac:dyDescent="0.25">
      <c r="A1824" s="424" t="s">
        <v>1284</v>
      </c>
      <c r="B1824" s="750">
        <v>40</v>
      </c>
      <c r="C1824" s="289">
        <f t="shared" si="914"/>
        <v>0.25157232704402516</v>
      </c>
      <c r="D1824" s="425">
        <v>629</v>
      </c>
      <c r="E1824" s="425">
        <f>B1824*D1824/159</f>
        <v>158.23899371069183</v>
      </c>
      <c r="F1824" s="426">
        <v>0.5</v>
      </c>
      <c r="G1824" s="425">
        <f t="shared" si="915"/>
        <v>79.12</v>
      </c>
      <c r="H1824" s="425">
        <f t="shared" si="916"/>
        <v>19.059999999999999</v>
      </c>
      <c r="I1824" s="427">
        <f t="shared" si="917"/>
        <v>98.18</v>
      </c>
      <c r="J1824" s="756">
        <v>88</v>
      </c>
      <c r="K1824" s="425">
        <f t="shared" si="918"/>
        <v>0.55345911949685533</v>
      </c>
      <c r="L1824" s="425">
        <v>629</v>
      </c>
      <c r="M1824" s="425">
        <f>J1824*L1824/159</f>
        <v>348.12578616352204</v>
      </c>
      <c r="N1824" s="426">
        <v>1</v>
      </c>
      <c r="O1824" s="425">
        <f t="shared" si="911"/>
        <v>348.13</v>
      </c>
      <c r="P1824" s="425">
        <f t="shared" si="912"/>
        <v>83.86</v>
      </c>
      <c r="Q1824" s="427">
        <f t="shared" si="913"/>
        <v>431.99</v>
      </c>
    </row>
    <row r="1825" spans="1:17" s="428" customFormat="1" ht="22.15" customHeight="1" x14ac:dyDescent="0.25">
      <c r="A1825" s="424" t="s">
        <v>1264</v>
      </c>
      <c r="B1825" s="750">
        <v>24</v>
      </c>
      <c r="C1825" s="289">
        <v>0.15</v>
      </c>
      <c r="D1825" s="425">
        <v>3.4885999999999999</v>
      </c>
      <c r="E1825" s="425">
        <f t="shared" ref="E1825:E1829" si="919">B1825*D1825</f>
        <v>83.726399999999998</v>
      </c>
      <c r="F1825" s="426">
        <v>0.5</v>
      </c>
      <c r="G1825" s="425">
        <f t="shared" si="915"/>
        <v>41.86</v>
      </c>
      <c r="H1825" s="425">
        <f t="shared" si="916"/>
        <v>10.08</v>
      </c>
      <c r="I1825" s="427">
        <f t="shared" si="917"/>
        <v>51.94</v>
      </c>
      <c r="J1825" s="756">
        <v>112</v>
      </c>
      <c r="K1825" s="425">
        <v>0.7</v>
      </c>
      <c r="L1825" s="425">
        <v>3.4885999999999999</v>
      </c>
      <c r="M1825" s="425">
        <f t="shared" ref="M1825:M1829" si="920">J1825*L1825</f>
        <v>390.72320000000002</v>
      </c>
      <c r="N1825" s="426">
        <v>1</v>
      </c>
      <c r="O1825" s="425">
        <f t="shared" si="911"/>
        <v>390.72</v>
      </c>
      <c r="P1825" s="425">
        <f t="shared" si="912"/>
        <v>94.12</v>
      </c>
      <c r="Q1825" s="427">
        <f t="shared" si="913"/>
        <v>484.84000000000003</v>
      </c>
    </row>
    <row r="1826" spans="1:17" s="428" customFormat="1" ht="22.15" customHeight="1" x14ac:dyDescent="0.25">
      <c r="A1826" s="424" t="s">
        <v>1264</v>
      </c>
      <c r="B1826" s="750">
        <v>64</v>
      </c>
      <c r="C1826" s="289">
        <v>0.4</v>
      </c>
      <c r="D1826" s="425">
        <v>3.4885999999999999</v>
      </c>
      <c r="E1826" s="425">
        <f t="shared" si="919"/>
        <v>223.2704</v>
      </c>
      <c r="F1826" s="426">
        <v>0.5</v>
      </c>
      <c r="G1826" s="425">
        <f t="shared" si="915"/>
        <v>111.64</v>
      </c>
      <c r="H1826" s="425">
        <f t="shared" si="916"/>
        <v>26.89</v>
      </c>
      <c r="I1826" s="427">
        <f t="shared" si="917"/>
        <v>138.53</v>
      </c>
      <c r="J1826" s="756">
        <v>152</v>
      </c>
      <c r="K1826" s="425">
        <v>0.96</v>
      </c>
      <c r="L1826" s="425">
        <v>3.4885999999999999</v>
      </c>
      <c r="M1826" s="425">
        <f t="shared" si="920"/>
        <v>530.2672</v>
      </c>
      <c r="N1826" s="426">
        <v>1</v>
      </c>
      <c r="O1826" s="425">
        <f t="shared" si="911"/>
        <v>530.27</v>
      </c>
      <c r="P1826" s="425">
        <f t="shared" si="912"/>
        <v>127.74</v>
      </c>
      <c r="Q1826" s="427">
        <f t="shared" si="913"/>
        <v>658.01</v>
      </c>
    </row>
    <row r="1827" spans="1:17" s="428" customFormat="1" ht="22.15" customHeight="1" x14ac:dyDescent="0.25">
      <c r="A1827" s="424" t="s">
        <v>1264</v>
      </c>
      <c r="B1827" s="750">
        <v>32.5</v>
      </c>
      <c r="C1827" s="289">
        <v>0.2</v>
      </c>
      <c r="D1827" s="425">
        <v>3.4885999999999999</v>
      </c>
      <c r="E1827" s="425">
        <f t="shared" si="919"/>
        <v>113.37949999999999</v>
      </c>
      <c r="F1827" s="426">
        <v>0.5</v>
      </c>
      <c r="G1827" s="425">
        <f t="shared" si="915"/>
        <v>56.69</v>
      </c>
      <c r="H1827" s="425">
        <f t="shared" si="916"/>
        <v>13.66</v>
      </c>
      <c r="I1827" s="427">
        <f t="shared" si="917"/>
        <v>70.349999999999994</v>
      </c>
      <c r="J1827" s="756">
        <v>144</v>
      </c>
      <c r="K1827" s="425">
        <v>0.91</v>
      </c>
      <c r="L1827" s="425">
        <v>3.4885999999999999</v>
      </c>
      <c r="M1827" s="425">
        <f t="shared" si="920"/>
        <v>502.35839999999996</v>
      </c>
      <c r="N1827" s="426">
        <v>1</v>
      </c>
      <c r="O1827" s="425">
        <f t="shared" si="911"/>
        <v>502.36</v>
      </c>
      <c r="P1827" s="425">
        <f t="shared" si="912"/>
        <v>121.02</v>
      </c>
      <c r="Q1827" s="427">
        <f t="shared" si="913"/>
        <v>623.38</v>
      </c>
    </row>
    <row r="1828" spans="1:17" s="428" customFormat="1" ht="22.15" customHeight="1" x14ac:dyDescent="0.25">
      <c r="A1828" s="424" t="s">
        <v>1264</v>
      </c>
      <c r="B1828" s="750">
        <v>63.5</v>
      </c>
      <c r="C1828" s="289">
        <v>0.4</v>
      </c>
      <c r="D1828" s="425">
        <v>3.4885999999999999</v>
      </c>
      <c r="E1828" s="425">
        <f t="shared" si="919"/>
        <v>221.52609999999999</v>
      </c>
      <c r="F1828" s="426">
        <v>0.5</v>
      </c>
      <c r="G1828" s="425">
        <f t="shared" si="915"/>
        <v>110.76</v>
      </c>
      <c r="H1828" s="425">
        <f t="shared" si="916"/>
        <v>26.68</v>
      </c>
      <c r="I1828" s="427">
        <f t="shared" si="917"/>
        <v>137.44</v>
      </c>
      <c r="J1828" s="756">
        <v>24</v>
      </c>
      <c r="K1828" s="425">
        <v>0.15</v>
      </c>
      <c r="L1828" s="425">
        <v>3.4885999999999999</v>
      </c>
      <c r="M1828" s="425">
        <f t="shared" si="920"/>
        <v>83.726399999999998</v>
      </c>
      <c r="N1828" s="426">
        <v>1</v>
      </c>
      <c r="O1828" s="425">
        <f t="shared" si="911"/>
        <v>83.73</v>
      </c>
      <c r="P1828" s="425">
        <f t="shared" si="912"/>
        <v>20.170000000000002</v>
      </c>
      <c r="Q1828" s="427">
        <f t="shared" si="913"/>
        <v>103.9</v>
      </c>
    </row>
    <row r="1829" spans="1:17" s="428" customFormat="1" ht="22.15" customHeight="1" x14ac:dyDescent="0.25">
      <c r="A1829" s="424" t="s">
        <v>1250</v>
      </c>
      <c r="B1829" s="750">
        <v>48</v>
      </c>
      <c r="C1829" s="289">
        <v>0.3</v>
      </c>
      <c r="D1829" s="425">
        <v>5.1969000000000003</v>
      </c>
      <c r="E1829" s="425">
        <f t="shared" si="919"/>
        <v>249.45120000000003</v>
      </c>
      <c r="F1829" s="426">
        <v>0.5</v>
      </c>
      <c r="G1829" s="425">
        <f t="shared" si="915"/>
        <v>124.73</v>
      </c>
      <c r="H1829" s="425">
        <f t="shared" si="916"/>
        <v>30.05</v>
      </c>
      <c r="I1829" s="427">
        <f t="shared" si="917"/>
        <v>154.78</v>
      </c>
      <c r="J1829" s="756">
        <v>192</v>
      </c>
      <c r="K1829" s="425">
        <v>1.21</v>
      </c>
      <c r="L1829" s="425">
        <v>5.1969000000000003</v>
      </c>
      <c r="M1829" s="425">
        <f t="shared" si="920"/>
        <v>997.80480000000011</v>
      </c>
      <c r="N1829" s="426">
        <v>1</v>
      </c>
      <c r="O1829" s="425">
        <f t="shared" si="911"/>
        <v>997.8</v>
      </c>
      <c r="P1829" s="425">
        <f t="shared" si="912"/>
        <v>240.37</v>
      </c>
      <c r="Q1829" s="427">
        <f t="shared" si="913"/>
        <v>1238.17</v>
      </c>
    </row>
    <row r="1830" spans="1:17" s="428" customFormat="1" ht="22.15" customHeight="1" x14ac:dyDescent="0.25">
      <c r="A1830" s="424" t="s">
        <v>1264</v>
      </c>
      <c r="B1830" s="750">
        <v>40</v>
      </c>
      <c r="C1830" s="289">
        <f t="shared" ref="C1830" si="921">B1830/159</f>
        <v>0.25157232704402516</v>
      </c>
      <c r="D1830" s="425">
        <v>729</v>
      </c>
      <c r="E1830" s="425">
        <f>B1830*D1830/159</f>
        <v>183.39622641509433</v>
      </c>
      <c r="F1830" s="426">
        <v>0.5</v>
      </c>
      <c r="G1830" s="425">
        <f t="shared" si="915"/>
        <v>91.7</v>
      </c>
      <c r="H1830" s="425">
        <f t="shared" si="916"/>
        <v>22.09</v>
      </c>
      <c r="I1830" s="427">
        <f t="shared" si="917"/>
        <v>113.79</v>
      </c>
      <c r="J1830" s="756">
        <v>95</v>
      </c>
      <c r="K1830" s="425">
        <f>J1830/159</f>
        <v>0.59748427672955973</v>
      </c>
      <c r="L1830" s="425">
        <v>729</v>
      </c>
      <c r="M1830" s="425">
        <f>J1830*L1830/159</f>
        <v>435.56603773584908</v>
      </c>
      <c r="N1830" s="426">
        <v>1</v>
      </c>
      <c r="O1830" s="425">
        <f t="shared" si="911"/>
        <v>435.57</v>
      </c>
      <c r="P1830" s="425">
        <f t="shared" si="912"/>
        <v>104.93</v>
      </c>
      <c r="Q1830" s="427">
        <f t="shared" si="913"/>
        <v>540.5</v>
      </c>
    </row>
    <row r="1831" spans="1:17" s="428" customFormat="1" ht="22.15" customHeight="1" x14ac:dyDescent="0.25">
      <c r="A1831" s="416" t="s">
        <v>1363</v>
      </c>
      <c r="B1831" s="748">
        <f>B1832+B1834+B1837</f>
        <v>118</v>
      </c>
      <c r="C1831" s="744">
        <f>C1832+C1834+C1837</f>
        <v>0.74213836477987427</v>
      </c>
      <c r="D1831" s="417"/>
      <c r="E1831" s="417">
        <f>E1832+E1834+E1837</f>
        <v>822.96855345911945</v>
      </c>
      <c r="F1831" s="431"/>
      <c r="G1831" s="417">
        <f>G1832+G1834+G1837</f>
        <v>411.48</v>
      </c>
      <c r="H1831" s="417">
        <f>H1832+H1834+H1837</f>
        <v>99.13</v>
      </c>
      <c r="I1831" s="418">
        <f>I1832+I1834+I1837</f>
        <v>510.61</v>
      </c>
      <c r="J1831" s="754">
        <f>J1832+J1834+J1837</f>
        <v>368.75</v>
      </c>
      <c r="K1831" s="417">
        <f>K1832+K1834+K1837</f>
        <v>2.3191823899371067</v>
      </c>
      <c r="L1831" s="417"/>
      <c r="M1831" s="417">
        <f>M1832+M1834+M1837</f>
        <v>2545.6257861635222</v>
      </c>
      <c r="N1831" s="431"/>
      <c r="O1831" s="417">
        <f>O1832+O1834+O1837</f>
        <v>2545.62</v>
      </c>
      <c r="P1831" s="417">
        <f>P1832+P1834+P1837</f>
        <v>613.24</v>
      </c>
      <c r="Q1831" s="418">
        <f>Q1832+Q1834+Q1837</f>
        <v>3158.86</v>
      </c>
    </row>
    <row r="1832" spans="1:17" s="428" customFormat="1" ht="22.15" customHeight="1" x14ac:dyDescent="0.25">
      <c r="A1832" s="430" t="s">
        <v>11</v>
      </c>
      <c r="B1832" s="751">
        <f>B1833</f>
        <v>40</v>
      </c>
      <c r="C1832" s="746">
        <f>C1833</f>
        <v>0.25157232704402516</v>
      </c>
      <c r="D1832" s="421"/>
      <c r="E1832" s="421">
        <f>E1833</f>
        <v>340.37735849056605</v>
      </c>
      <c r="F1832" s="432"/>
      <c r="G1832" s="421">
        <f>G1833</f>
        <v>170.19</v>
      </c>
      <c r="H1832" s="421">
        <f>H1833</f>
        <v>41</v>
      </c>
      <c r="I1832" s="429">
        <f>I1833</f>
        <v>211.19</v>
      </c>
      <c r="J1832" s="757">
        <f>J1833</f>
        <v>119</v>
      </c>
      <c r="K1832" s="421">
        <f>K1833</f>
        <v>0.74842767295597479</v>
      </c>
      <c r="L1832" s="421"/>
      <c r="M1832" s="421">
        <f>M1833</f>
        <v>1012.6226415094339</v>
      </c>
      <c r="N1832" s="432"/>
      <c r="O1832" s="421">
        <f>O1833</f>
        <v>1012.62</v>
      </c>
      <c r="P1832" s="421">
        <f>P1833</f>
        <v>243.94</v>
      </c>
      <c r="Q1832" s="429">
        <f>Q1833</f>
        <v>1256.56</v>
      </c>
    </row>
    <row r="1833" spans="1:17" s="428" customFormat="1" ht="22.15" customHeight="1" x14ac:dyDescent="0.25">
      <c r="A1833" s="424" t="s">
        <v>1364</v>
      </c>
      <c r="B1833" s="750">
        <v>40</v>
      </c>
      <c r="C1833" s="289">
        <f t="shared" ref="C1833" si="922">B1833/159</f>
        <v>0.25157232704402516</v>
      </c>
      <c r="D1833" s="425">
        <v>1353</v>
      </c>
      <c r="E1833" s="425">
        <f>B1833*D1833/159</f>
        <v>340.37735849056605</v>
      </c>
      <c r="F1833" s="426">
        <v>0.5</v>
      </c>
      <c r="G1833" s="425">
        <f t="shared" ref="G1833" si="923">ROUND(E1833*F1833,2)</f>
        <v>170.19</v>
      </c>
      <c r="H1833" s="425">
        <f>ROUND(G1833*0.2409,2)</f>
        <v>41</v>
      </c>
      <c r="I1833" s="427">
        <f>G1833+H1833</f>
        <v>211.19</v>
      </c>
      <c r="J1833" s="756">
        <v>119</v>
      </c>
      <c r="K1833" s="425">
        <f>J1833/159</f>
        <v>0.74842767295597479</v>
      </c>
      <c r="L1833" s="425">
        <v>1353</v>
      </c>
      <c r="M1833" s="425">
        <f>J1833*L1833/159</f>
        <v>1012.6226415094339</v>
      </c>
      <c r="N1833" s="426">
        <v>1</v>
      </c>
      <c r="O1833" s="425">
        <f t="shared" ref="O1833" si="924">ROUND(M1833*N1833,2)</f>
        <v>1012.62</v>
      </c>
      <c r="P1833" s="425">
        <f>ROUND(O1833*0.2409,2)</f>
        <v>243.94</v>
      </c>
      <c r="Q1833" s="427">
        <f>O1833+P1833</f>
        <v>1256.56</v>
      </c>
    </row>
    <row r="1834" spans="1:17" s="428" customFormat="1" ht="22.15" customHeight="1" x14ac:dyDescent="0.25">
      <c r="A1834" s="430" t="s">
        <v>9</v>
      </c>
      <c r="B1834" s="751">
        <f>SUM(B1835:B1836)</f>
        <v>58</v>
      </c>
      <c r="C1834" s="746">
        <f>SUM(C1835:C1836)</f>
        <v>0.36477987421383651</v>
      </c>
      <c r="D1834" s="421"/>
      <c r="E1834" s="421">
        <f>SUM(E1835:E1836)</f>
        <v>400.83018867924528</v>
      </c>
      <c r="F1834" s="432"/>
      <c r="G1834" s="421">
        <f>SUM(G1835:G1836)</f>
        <v>200.41</v>
      </c>
      <c r="H1834" s="421">
        <f>SUM(H1835:H1836)</f>
        <v>48.28</v>
      </c>
      <c r="I1834" s="429">
        <f>SUM(I1835:I1836)</f>
        <v>248.69</v>
      </c>
      <c r="J1834" s="757">
        <f>SUM(J1835:J1836)</f>
        <v>190.25</v>
      </c>
      <c r="K1834" s="421">
        <f>SUM(K1835:K1836)</f>
        <v>1.1965408805031446</v>
      </c>
      <c r="L1834" s="421"/>
      <c r="M1834" s="421">
        <f>SUM(M1835:M1836)</f>
        <v>1289.7641509433963</v>
      </c>
      <c r="N1834" s="432"/>
      <c r="O1834" s="421">
        <f>SUM(O1835:O1836)</f>
        <v>1289.76</v>
      </c>
      <c r="P1834" s="421">
        <f>SUM(P1835:P1836)</f>
        <v>310.7</v>
      </c>
      <c r="Q1834" s="429">
        <f>SUM(Q1835:Q1836)</f>
        <v>1600.46</v>
      </c>
    </row>
    <row r="1835" spans="1:17" s="428" customFormat="1" ht="22.15" customHeight="1" x14ac:dyDescent="0.25">
      <c r="A1835" s="424" t="s">
        <v>692</v>
      </c>
      <c r="B1835" s="750">
        <v>18</v>
      </c>
      <c r="C1835" s="289">
        <f t="shared" ref="C1835:C1836" si="925">B1835/159</f>
        <v>0.11320754716981132</v>
      </c>
      <c r="D1835" s="425">
        <v>874</v>
      </c>
      <c r="E1835" s="425">
        <f>B1835*D1835/159</f>
        <v>98.943396226415089</v>
      </c>
      <c r="F1835" s="426">
        <v>0.5</v>
      </c>
      <c r="G1835" s="425">
        <f t="shared" ref="G1835:G1836" si="926">ROUND(E1835*F1835,2)</f>
        <v>49.47</v>
      </c>
      <c r="H1835" s="425">
        <f>ROUND(G1835*0.2409,2)</f>
        <v>11.92</v>
      </c>
      <c r="I1835" s="427">
        <f>G1835+H1835</f>
        <v>61.39</v>
      </c>
      <c r="J1835" s="756">
        <v>71.25</v>
      </c>
      <c r="K1835" s="425">
        <f t="shared" ref="K1835:K1836" si="927">J1835/159</f>
        <v>0.44811320754716982</v>
      </c>
      <c r="L1835" s="425">
        <v>874</v>
      </c>
      <c r="M1835" s="425">
        <f>J1835*L1835/159</f>
        <v>391.65094339622641</v>
      </c>
      <c r="N1835" s="426">
        <v>1</v>
      </c>
      <c r="O1835" s="425">
        <f t="shared" ref="O1835:O1836" si="928">ROUND(M1835*N1835,2)</f>
        <v>391.65</v>
      </c>
      <c r="P1835" s="425">
        <f>ROUND(O1835*0.2409,2)</f>
        <v>94.35</v>
      </c>
      <c r="Q1835" s="427">
        <f>O1835+P1835</f>
        <v>486</v>
      </c>
    </row>
    <row r="1836" spans="1:17" s="428" customFormat="1" ht="22.15" customHeight="1" x14ac:dyDescent="0.25">
      <c r="A1836" s="424" t="s">
        <v>344</v>
      </c>
      <c r="B1836" s="750">
        <v>40</v>
      </c>
      <c r="C1836" s="289">
        <f t="shared" si="925"/>
        <v>0.25157232704402516</v>
      </c>
      <c r="D1836" s="425">
        <v>1200</v>
      </c>
      <c r="E1836" s="425">
        <f>B1836*D1836/159</f>
        <v>301.88679245283021</v>
      </c>
      <c r="F1836" s="426">
        <v>0.5</v>
      </c>
      <c r="G1836" s="425">
        <f t="shared" si="926"/>
        <v>150.94</v>
      </c>
      <c r="H1836" s="425">
        <f>ROUND(G1836*0.2409,2)</f>
        <v>36.36</v>
      </c>
      <c r="I1836" s="427">
        <f>G1836+H1836</f>
        <v>187.3</v>
      </c>
      <c r="J1836" s="756">
        <v>119</v>
      </c>
      <c r="K1836" s="425">
        <f t="shared" si="927"/>
        <v>0.74842767295597479</v>
      </c>
      <c r="L1836" s="425">
        <v>1200</v>
      </c>
      <c r="M1836" s="425">
        <f>J1836*L1836/159</f>
        <v>898.11320754716985</v>
      </c>
      <c r="N1836" s="426">
        <v>1</v>
      </c>
      <c r="O1836" s="425">
        <f t="shared" si="928"/>
        <v>898.11</v>
      </c>
      <c r="P1836" s="425">
        <f>ROUND(O1836*0.2409,2)</f>
        <v>216.35</v>
      </c>
      <c r="Q1836" s="427">
        <f>O1836+P1836</f>
        <v>1114.46</v>
      </c>
    </row>
    <row r="1837" spans="1:17" s="428" customFormat="1" ht="22.15" customHeight="1" x14ac:dyDescent="0.25">
      <c r="A1837" s="430" t="s">
        <v>10</v>
      </c>
      <c r="B1837" s="751">
        <f>B1838</f>
        <v>20</v>
      </c>
      <c r="C1837" s="746">
        <f>C1838</f>
        <v>0.12578616352201258</v>
      </c>
      <c r="D1837" s="421"/>
      <c r="E1837" s="421">
        <f>E1838</f>
        <v>81.76100628930817</v>
      </c>
      <c r="F1837" s="432"/>
      <c r="G1837" s="421">
        <f>G1838</f>
        <v>40.880000000000003</v>
      </c>
      <c r="H1837" s="421">
        <f>H1838</f>
        <v>9.85</v>
      </c>
      <c r="I1837" s="429">
        <f>I1838</f>
        <v>50.730000000000004</v>
      </c>
      <c r="J1837" s="757">
        <f>J1838</f>
        <v>59.5</v>
      </c>
      <c r="K1837" s="421">
        <f>K1838</f>
        <v>0.37421383647798739</v>
      </c>
      <c r="L1837" s="421"/>
      <c r="M1837" s="421">
        <f>M1838</f>
        <v>243.23899371069183</v>
      </c>
      <c r="N1837" s="432"/>
      <c r="O1837" s="421">
        <f>O1838</f>
        <v>243.24</v>
      </c>
      <c r="P1837" s="421">
        <f>P1838</f>
        <v>58.6</v>
      </c>
      <c r="Q1837" s="429">
        <f>Q1838</f>
        <v>301.84000000000003</v>
      </c>
    </row>
    <row r="1838" spans="1:17" s="428" customFormat="1" ht="22.15" customHeight="1" x14ac:dyDescent="0.25">
      <c r="A1838" s="424" t="s">
        <v>193</v>
      </c>
      <c r="B1838" s="750">
        <v>20</v>
      </c>
      <c r="C1838" s="289">
        <f t="shared" ref="C1838" si="929">B1838/159</f>
        <v>0.12578616352201258</v>
      </c>
      <c r="D1838" s="425">
        <v>650</v>
      </c>
      <c r="E1838" s="425">
        <f>B1838*D1838/159</f>
        <v>81.76100628930817</v>
      </c>
      <c r="F1838" s="426">
        <v>0.5</v>
      </c>
      <c r="G1838" s="425">
        <f t="shared" ref="G1838" si="930">ROUND(E1838*F1838,2)</f>
        <v>40.880000000000003</v>
      </c>
      <c r="H1838" s="425">
        <f>ROUND(G1838*0.2409,2)</f>
        <v>9.85</v>
      </c>
      <c r="I1838" s="427">
        <f>G1838+H1838</f>
        <v>50.730000000000004</v>
      </c>
      <c r="J1838" s="756">
        <v>59.5</v>
      </c>
      <c r="K1838" s="425">
        <f>J1838/159</f>
        <v>0.37421383647798739</v>
      </c>
      <c r="L1838" s="425">
        <v>650</v>
      </c>
      <c r="M1838" s="425">
        <f>J1838*L1838/159</f>
        <v>243.23899371069183</v>
      </c>
      <c r="N1838" s="426">
        <v>1</v>
      </c>
      <c r="O1838" s="425">
        <f t="shared" ref="O1838" si="931">ROUND(M1838*N1838,2)</f>
        <v>243.24</v>
      </c>
      <c r="P1838" s="425">
        <f>ROUND(O1838*0.2409,2)</f>
        <v>58.6</v>
      </c>
      <c r="Q1838" s="427">
        <f>O1838+P1838</f>
        <v>301.84000000000003</v>
      </c>
    </row>
    <row r="1839" spans="1:17" s="428" customFormat="1" ht="22.15" customHeight="1" x14ac:dyDescent="0.25">
      <c r="A1839" s="416" t="s">
        <v>1365</v>
      </c>
      <c r="B1839" s="748">
        <f>B1840+B1842+B1845</f>
        <v>188.035</v>
      </c>
      <c r="C1839" s="744">
        <f>C1840+C1842+C1845</f>
        <v>1.1733647798742137</v>
      </c>
      <c r="D1839" s="417"/>
      <c r="E1839" s="417">
        <f>E1840+E1842+E1845</f>
        <v>1220.4252238993711</v>
      </c>
      <c r="F1839" s="431"/>
      <c r="G1839" s="417">
        <f>G1840+G1842+G1845</f>
        <v>610.21</v>
      </c>
      <c r="H1839" s="417">
        <f>H1840+H1842+H1845</f>
        <v>147.01</v>
      </c>
      <c r="I1839" s="418">
        <f>I1840+I1842+I1845</f>
        <v>757.22</v>
      </c>
      <c r="J1839" s="754">
        <f>J1840+J1842+J1845</f>
        <v>425.08</v>
      </c>
      <c r="K1839" s="417">
        <f>K1840+K1842+K1845</f>
        <v>2.6655345911949686</v>
      </c>
      <c r="L1839" s="417"/>
      <c r="M1839" s="417">
        <f>M1840+M1842+M1845</f>
        <v>2882.7812691823897</v>
      </c>
      <c r="N1839" s="431"/>
      <c r="O1839" s="417">
        <f>O1840+O1842+O1845</f>
        <v>2882.78</v>
      </c>
      <c r="P1839" s="417">
        <f>P1840+P1842+P1845</f>
        <v>694.46</v>
      </c>
      <c r="Q1839" s="418">
        <f>Q1840+Q1842+Q1845</f>
        <v>3577.2400000000002</v>
      </c>
    </row>
    <row r="1840" spans="1:17" s="428" customFormat="1" ht="22.15" customHeight="1" x14ac:dyDescent="0.25">
      <c r="A1840" s="430" t="s">
        <v>11</v>
      </c>
      <c r="B1840" s="751">
        <f>B1841</f>
        <v>40.034999999999997</v>
      </c>
      <c r="C1840" s="746">
        <f>C1841</f>
        <v>0.25179245283018864</v>
      </c>
      <c r="D1840" s="421"/>
      <c r="E1840" s="421">
        <f>E1841</f>
        <v>326.57481132075469</v>
      </c>
      <c r="F1840" s="432"/>
      <c r="G1840" s="421">
        <f>G1841</f>
        <v>163.29</v>
      </c>
      <c r="H1840" s="421">
        <f>H1841</f>
        <v>39.340000000000003</v>
      </c>
      <c r="I1840" s="429">
        <f>I1841</f>
        <v>202.63</v>
      </c>
      <c r="J1840" s="757">
        <f>J1841</f>
        <v>88.08</v>
      </c>
      <c r="K1840" s="421">
        <f>K1841</f>
        <v>0.55396226415094341</v>
      </c>
      <c r="L1840" s="421"/>
      <c r="M1840" s="421">
        <f>M1841</f>
        <v>718.48905660377352</v>
      </c>
      <c r="N1840" s="432"/>
      <c r="O1840" s="421">
        <f>O1841</f>
        <v>718.49</v>
      </c>
      <c r="P1840" s="421">
        <f>P1841</f>
        <v>173.08</v>
      </c>
      <c r="Q1840" s="429">
        <f>Q1841</f>
        <v>891.57</v>
      </c>
    </row>
    <row r="1841" spans="1:17" s="428" customFormat="1" ht="22.15" customHeight="1" x14ac:dyDescent="0.25">
      <c r="A1841" s="424" t="s">
        <v>1267</v>
      </c>
      <c r="B1841" s="750">
        <v>40.034999999999997</v>
      </c>
      <c r="C1841" s="289">
        <f t="shared" ref="C1841" si="932">B1841/159</f>
        <v>0.25179245283018864</v>
      </c>
      <c r="D1841" s="425">
        <v>1297</v>
      </c>
      <c r="E1841" s="425">
        <f>B1841*D1841/159</f>
        <v>326.57481132075469</v>
      </c>
      <c r="F1841" s="426">
        <v>0.5</v>
      </c>
      <c r="G1841" s="425">
        <f t="shared" ref="G1841" si="933">ROUND(E1841*F1841,2)</f>
        <v>163.29</v>
      </c>
      <c r="H1841" s="425">
        <f>ROUND(G1841*0.2409,2)</f>
        <v>39.340000000000003</v>
      </c>
      <c r="I1841" s="427">
        <f>G1841+H1841</f>
        <v>202.63</v>
      </c>
      <c r="J1841" s="756">
        <v>88.08</v>
      </c>
      <c r="K1841" s="425">
        <f>J1841/159</f>
        <v>0.55396226415094341</v>
      </c>
      <c r="L1841" s="425">
        <v>1297</v>
      </c>
      <c r="M1841" s="425">
        <f>J1841*L1841/159</f>
        <v>718.48905660377352</v>
      </c>
      <c r="N1841" s="426">
        <v>1</v>
      </c>
      <c r="O1841" s="425">
        <f t="shared" ref="O1841" si="934">ROUND(M1841*N1841,2)</f>
        <v>718.49</v>
      </c>
      <c r="P1841" s="425">
        <f>ROUND(O1841*0.2409,2)</f>
        <v>173.08</v>
      </c>
      <c r="Q1841" s="427">
        <f>O1841+P1841</f>
        <v>891.57</v>
      </c>
    </row>
    <row r="1842" spans="1:17" s="428" customFormat="1" ht="22.15" customHeight="1" x14ac:dyDescent="0.25">
      <c r="A1842" s="430" t="s">
        <v>9</v>
      </c>
      <c r="B1842" s="751">
        <f>SUM(B1843:B1844)</f>
        <v>108</v>
      </c>
      <c r="C1842" s="746">
        <f>SUM(C1843:C1844)</f>
        <v>0.66999999999999993</v>
      </c>
      <c r="D1842" s="421"/>
      <c r="E1842" s="421">
        <f>SUM(E1843:E1844)</f>
        <v>730.3284000000001</v>
      </c>
      <c r="F1842" s="432"/>
      <c r="G1842" s="421">
        <f>SUM(G1843:G1844)</f>
        <v>365.16</v>
      </c>
      <c r="H1842" s="421">
        <f>SUM(H1843:H1844)</f>
        <v>87.97</v>
      </c>
      <c r="I1842" s="429">
        <f>SUM(I1843:I1844)</f>
        <v>453.13</v>
      </c>
      <c r="J1842" s="757">
        <f>SUM(J1843:J1844)</f>
        <v>297</v>
      </c>
      <c r="K1842" s="421">
        <f>SUM(K1843:K1844)</f>
        <v>1.86</v>
      </c>
      <c r="L1842" s="421"/>
      <c r="M1842" s="421">
        <f>SUM(M1843:M1844)</f>
        <v>2000.7701999999999</v>
      </c>
      <c r="N1842" s="432"/>
      <c r="O1842" s="421">
        <f>SUM(O1843:O1844)</f>
        <v>2000.77</v>
      </c>
      <c r="P1842" s="421">
        <f>SUM(P1843:P1844)</f>
        <v>481.99</v>
      </c>
      <c r="Q1842" s="429">
        <f>SUM(Q1843:Q1844)</f>
        <v>2482.7600000000002</v>
      </c>
    </row>
    <row r="1843" spans="1:17" s="428" customFormat="1" ht="22.15" customHeight="1" x14ac:dyDescent="0.25">
      <c r="A1843" s="424" t="s">
        <v>378</v>
      </c>
      <c r="B1843" s="750">
        <v>40.5</v>
      </c>
      <c r="C1843" s="289">
        <v>0.25</v>
      </c>
      <c r="D1843" s="425">
        <v>6.6337999999999999</v>
      </c>
      <c r="E1843" s="425">
        <f>B1843*D1843</f>
        <v>268.66890000000001</v>
      </c>
      <c r="F1843" s="426">
        <v>0.5</v>
      </c>
      <c r="G1843" s="425">
        <f t="shared" ref="G1843:G1844" si="935">ROUND(E1843*F1843,2)</f>
        <v>134.33000000000001</v>
      </c>
      <c r="H1843" s="425">
        <f>ROUND(G1843*0.2409,2)</f>
        <v>32.36</v>
      </c>
      <c r="I1843" s="427">
        <f>G1843+H1843</f>
        <v>166.69</v>
      </c>
      <c r="J1843" s="756">
        <v>148.5</v>
      </c>
      <c r="K1843" s="425">
        <v>0.93</v>
      </c>
      <c r="L1843" s="425">
        <v>6.6337999999999999</v>
      </c>
      <c r="M1843" s="425">
        <f>J1843*L1843</f>
        <v>985.11929999999995</v>
      </c>
      <c r="N1843" s="426">
        <v>1</v>
      </c>
      <c r="O1843" s="425">
        <f t="shared" ref="O1843:O1844" si="936">ROUND(M1843*N1843,2)</f>
        <v>985.12</v>
      </c>
      <c r="P1843" s="425">
        <f>ROUND(O1843*0.2409,2)</f>
        <v>237.32</v>
      </c>
      <c r="Q1843" s="427">
        <f>O1843+P1843</f>
        <v>1222.44</v>
      </c>
    </row>
    <row r="1844" spans="1:17" s="428" customFormat="1" ht="22.15" customHeight="1" x14ac:dyDescent="0.25">
      <c r="A1844" s="424" t="s">
        <v>217</v>
      </c>
      <c r="B1844" s="750">
        <v>67.5</v>
      </c>
      <c r="C1844" s="289">
        <v>0.42</v>
      </c>
      <c r="D1844" s="425">
        <v>6.8394000000000004</v>
      </c>
      <c r="E1844" s="425">
        <f>B1844*D1844</f>
        <v>461.65950000000004</v>
      </c>
      <c r="F1844" s="426">
        <v>0.5</v>
      </c>
      <c r="G1844" s="425">
        <f t="shared" si="935"/>
        <v>230.83</v>
      </c>
      <c r="H1844" s="425">
        <f>ROUND(G1844*0.2409,2)</f>
        <v>55.61</v>
      </c>
      <c r="I1844" s="427">
        <f>G1844+H1844</f>
        <v>286.44</v>
      </c>
      <c r="J1844" s="756">
        <v>148.5</v>
      </c>
      <c r="K1844" s="425">
        <v>0.93</v>
      </c>
      <c r="L1844" s="425">
        <v>6.8394000000000004</v>
      </c>
      <c r="M1844" s="425">
        <f>J1844*L1844</f>
        <v>1015.6509000000001</v>
      </c>
      <c r="N1844" s="426">
        <v>1</v>
      </c>
      <c r="O1844" s="425">
        <f t="shared" si="936"/>
        <v>1015.65</v>
      </c>
      <c r="P1844" s="425">
        <f>ROUND(O1844*0.2409,2)</f>
        <v>244.67</v>
      </c>
      <c r="Q1844" s="427">
        <f>O1844+P1844</f>
        <v>1260.32</v>
      </c>
    </row>
    <row r="1845" spans="1:17" s="428" customFormat="1" ht="22.15" customHeight="1" x14ac:dyDescent="0.25">
      <c r="A1845" s="430" t="s">
        <v>10</v>
      </c>
      <c r="B1845" s="751">
        <f>B1846</f>
        <v>40</v>
      </c>
      <c r="C1845" s="746">
        <f>C1846</f>
        <v>0.25157232704402516</v>
      </c>
      <c r="D1845" s="421"/>
      <c r="E1845" s="421">
        <f>E1846</f>
        <v>163.52201257861634</v>
      </c>
      <c r="F1845" s="432"/>
      <c r="G1845" s="421">
        <f>G1846</f>
        <v>81.760000000000005</v>
      </c>
      <c r="H1845" s="421">
        <f>H1846</f>
        <v>19.7</v>
      </c>
      <c r="I1845" s="429">
        <f>I1846</f>
        <v>101.46000000000001</v>
      </c>
      <c r="J1845" s="757">
        <f>J1846</f>
        <v>40</v>
      </c>
      <c r="K1845" s="421">
        <f>K1846</f>
        <v>0.25157232704402516</v>
      </c>
      <c r="L1845" s="421"/>
      <c r="M1845" s="421">
        <f>M1846</f>
        <v>163.52201257861634</v>
      </c>
      <c r="N1845" s="432"/>
      <c r="O1845" s="421">
        <f>O1846</f>
        <v>163.52000000000001</v>
      </c>
      <c r="P1845" s="421">
        <f>P1846</f>
        <v>39.39</v>
      </c>
      <c r="Q1845" s="429">
        <f>Q1846</f>
        <v>202.91000000000003</v>
      </c>
    </row>
    <row r="1846" spans="1:17" s="428" customFormat="1" ht="22.15" customHeight="1" x14ac:dyDescent="0.25">
      <c r="A1846" s="424" t="s">
        <v>193</v>
      </c>
      <c r="B1846" s="750">
        <v>40</v>
      </c>
      <c r="C1846" s="289">
        <f t="shared" ref="C1846" si="937">B1846/159</f>
        <v>0.25157232704402516</v>
      </c>
      <c r="D1846" s="425">
        <v>650</v>
      </c>
      <c r="E1846" s="425">
        <f>B1846*D1846/159</f>
        <v>163.52201257861634</v>
      </c>
      <c r="F1846" s="426">
        <v>0.5</v>
      </c>
      <c r="G1846" s="425">
        <f t="shared" ref="G1846" si="938">ROUND(E1846*F1846,2)</f>
        <v>81.760000000000005</v>
      </c>
      <c r="H1846" s="425">
        <f>ROUND(G1846*0.2409,2)</f>
        <v>19.7</v>
      </c>
      <c r="I1846" s="427">
        <f>G1846+H1846</f>
        <v>101.46000000000001</v>
      </c>
      <c r="J1846" s="756">
        <v>40</v>
      </c>
      <c r="K1846" s="425">
        <f>J1846/159</f>
        <v>0.25157232704402516</v>
      </c>
      <c r="L1846" s="425">
        <v>650</v>
      </c>
      <c r="M1846" s="425">
        <f>J1846*L1846/159</f>
        <v>163.52201257861634</v>
      </c>
      <c r="N1846" s="426">
        <v>1</v>
      </c>
      <c r="O1846" s="425">
        <f t="shared" ref="O1846" si="939">ROUND(M1846*N1846,2)</f>
        <v>163.52000000000001</v>
      </c>
      <c r="P1846" s="425">
        <f>ROUND(O1846*0.2409,2)</f>
        <v>39.39</v>
      </c>
      <c r="Q1846" s="427">
        <f>O1846+P1846</f>
        <v>202.91000000000003</v>
      </c>
    </row>
    <row r="1847" spans="1:17" s="428" customFormat="1" ht="22.15" customHeight="1" x14ac:dyDescent="0.25">
      <c r="A1847" s="416" t="s">
        <v>1366</v>
      </c>
      <c r="B1847" s="748">
        <f>B1848</f>
        <v>24</v>
      </c>
      <c r="C1847" s="744">
        <f>C1848</f>
        <v>0.15094339622641509</v>
      </c>
      <c r="D1847" s="417"/>
      <c r="E1847" s="417">
        <f>E1848</f>
        <v>131.9245283018868</v>
      </c>
      <c r="F1847" s="431"/>
      <c r="G1847" s="417">
        <f t="shared" ref="G1847:K1848" si="940">G1848</f>
        <v>65.959999999999994</v>
      </c>
      <c r="H1847" s="417">
        <f t="shared" si="940"/>
        <v>15.89</v>
      </c>
      <c r="I1847" s="418">
        <f t="shared" si="940"/>
        <v>81.849999999999994</v>
      </c>
      <c r="J1847" s="754">
        <f t="shared" si="940"/>
        <v>32</v>
      </c>
      <c r="K1847" s="417">
        <f t="shared" si="940"/>
        <v>0.20125786163522014</v>
      </c>
      <c r="L1847" s="417"/>
      <c r="M1847" s="417">
        <f>M1848</f>
        <v>175.89937106918239</v>
      </c>
      <c r="N1847" s="431"/>
      <c r="O1847" s="417">
        <f t="shared" ref="O1847:Q1848" si="941">O1848</f>
        <v>175.9</v>
      </c>
      <c r="P1847" s="417">
        <f t="shared" si="941"/>
        <v>42.37</v>
      </c>
      <c r="Q1847" s="418">
        <f t="shared" si="941"/>
        <v>218.27</v>
      </c>
    </row>
    <row r="1848" spans="1:17" s="428" customFormat="1" ht="22.15" customHeight="1" x14ac:dyDescent="0.25">
      <c r="A1848" s="430" t="s">
        <v>9</v>
      </c>
      <c r="B1848" s="751">
        <f>B1849</f>
        <v>24</v>
      </c>
      <c r="C1848" s="746">
        <f>C1849</f>
        <v>0.15094339622641509</v>
      </c>
      <c r="D1848" s="421"/>
      <c r="E1848" s="421">
        <f>E1849</f>
        <v>131.9245283018868</v>
      </c>
      <c r="F1848" s="432"/>
      <c r="G1848" s="421">
        <f t="shared" si="940"/>
        <v>65.959999999999994</v>
      </c>
      <c r="H1848" s="421">
        <f t="shared" si="940"/>
        <v>15.89</v>
      </c>
      <c r="I1848" s="429">
        <f t="shared" si="940"/>
        <v>81.849999999999994</v>
      </c>
      <c r="J1848" s="757">
        <f t="shared" si="940"/>
        <v>32</v>
      </c>
      <c r="K1848" s="421">
        <f t="shared" si="940"/>
        <v>0.20125786163522014</v>
      </c>
      <c r="L1848" s="421"/>
      <c r="M1848" s="421">
        <f>M1849</f>
        <v>175.89937106918239</v>
      </c>
      <c r="N1848" s="432"/>
      <c r="O1848" s="421">
        <f t="shared" si="941"/>
        <v>175.9</v>
      </c>
      <c r="P1848" s="421">
        <f t="shared" si="941"/>
        <v>42.37</v>
      </c>
      <c r="Q1848" s="429">
        <f t="shared" si="941"/>
        <v>218.27</v>
      </c>
    </row>
    <row r="1849" spans="1:17" s="428" customFormat="1" ht="22.15" customHeight="1" x14ac:dyDescent="0.25">
      <c r="A1849" s="424" t="s">
        <v>692</v>
      </c>
      <c r="B1849" s="750">
        <v>24</v>
      </c>
      <c r="C1849" s="289">
        <f t="shared" ref="C1849" si="942">B1849/159</f>
        <v>0.15094339622641509</v>
      </c>
      <c r="D1849" s="425">
        <v>874</v>
      </c>
      <c r="E1849" s="425">
        <f>B1849*D1849/159</f>
        <v>131.9245283018868</v>
      </c>
      <c r="F1849" s="426">
        <v>0.5</v>
      </c>
      <c r="G1849" s="425">
        <f t="shared" ref="G1849" si="943">ROUND(E1849*F1849,2)</f>
        <v>65.959999999999994</v>
      </c>
      <c r="H1849" s="425">
        <f>ROUND(G1849*0.2409,2)</f>
        <v>15.89</v>
      </c>
      <c r="I1849" s="427">
        <f>G1849+H1849</f>
        <v>81.849999999999994</v>
      </c>
      <c r="J1849" s="756">
        <v>32</v>
      </c>
      <c r="K1849" s="425">
        <f>J1849/159</f>
        <v>0.20125786163522014</v>
      </c>
      <c r="L1849" s="425">
        <v>874</v>
      </c>
      <c r="M1849" s="425">
        <f>J1849*L1849/159</f>
        <v>175.89937106918239</v>
      </c>
      <c r="N1849" s="426">
        <v>1</v>
      </c>
      <c r="O1849" s="425">
        <f t="shared" ref="O1849" si="944">ROUND(M1849*N1849,2)</f>
        <v>175.9</v>
      </c>
      <c r="P1849" s="425">
        <f>ROUND(O1849*0.2409,2)</f>
        <v>42.37</v>
      </c>
      <c r="Q1849" s="427">
        <f>O1849+P1849</f>
        <v>218.27</v>
      </c>
    </row>
    <row r="1850" spans="1:17" s="428" customFormat="1" ht="22.15" customHeight="1" x14ac:dyDescent="0.25">
      <c r="A1850" s="416" t="s">
        <v>1367</v>
      </c>
      <c r="B1850" s="748">
        <f>B1851</f>
        <v>6</v>
      </c>
      <c r="C1850" s="744">
        <f>C1851</f>
        <v>3.7735849056603772E-2</v>
      </c>
      <c r="D1850" s="417"/>
      <c r="E1850" s="417">
        <f>E1851</f>
        <v>32.981132075471699</v>
      </c>
      <c r="F1850" s="431"/>
      <c r="G1850" s="417">
        <f t="shared" ref="G1850:K1851" si="945">G1851</f>
        <v>16.489999999999998</v>
      </c>
      <c r="H1850" s="417">
        <f t="shared" si="945"/>
        <v>3.97</v>
      </c>
      <c r="I1850" s="418">
        <f t="shared" si="945"/>
        <v>20.459999999999997</v>
      </c>
      <c r="J1850" s="754">
        <f t="shared" si="945"/>
        <v>25.75</v>
      </c>
      <c r="K1850" s="417">
        <f t="shared" si="945"/>
        <v>0.16194968553459119</v>
      </c>
      <c r="L1850" s="417"/>
      <c r="M1850" s="417">
        <f>M1851</f>
        <v>141.54402515723271</v>
      </c>
      <c r="N1850" s="431"/>
      <c r="O1850" s="417">
        <f t="shared" ref="O1850:Q1851" si="946">O1851</f>
        <v>141.54</v>
      </c>
      <c r="P1850" s="417">
        <f t="shared" si="946"/>
        <v>34.1</v>
      </c>
      <c r="Q1850" s="418">
        <f t="shared" si="946"/>
        <v>175.64</v>
      </c>
    </row>
    <row r="1851" spans="1:17" s="428" customFormat="1" ht="22.15" customHeight="1" x14ac:dyDescent="0.25">
      <c r="A1851" s="430" t="s">
        <v>9</v>
      </c>
      <c r="B1851" s="751">
        <f>B1852</f>
        <v>6</v>
      </c>
      <c r="C1851" s="746">
        <f>C1852</f>
        <v>3.7735849056603772E-2</v>
      </c>
      <c r="D1851" s="421"/>
      <c r="E1851" s="421">
        <f>E1852</f>
        <v>32.981132075471699</v>
      </c>
      <c r="F1851" s="432"/>
      <c r="G1851" s="421">
        <f t="shared" si="945"/>
        <v>16.489999999999998</v>
      </c>
      <c r="H1851" s="421">
        <f t="shared" si="945"/>
        <v>3.97</v>
      </c>
      <c r="I1851" s="429">
        <f t="shared" si="945"/>
        <v>20.459999999999997</v>
      </c>
      <c r="J1851" s="757">
        <f t="shared" si="945"/>
        <v>25.75</v>
      </c>
      <c r="K1851" s="421">
        <f t="shared" si="945"/>
        <v>0.16194968553459119</v>
      </c>
      <c r="L1851" s="421"/>
      <c r="M1851" s="421">
        <f>M1852</f>
        <v>141.54402515723271</v>
      </c>
      <c r="N1851" s="432"/>
      <c r="O1851" s="421">
        <f t="shared" si="946"/>
        <v>141.54</v>
      </c>
      <c r="P1851" s="421">
        <f t="shared" si="946"/>
        <v>34.1</v>
      </c>
      <c r="Q1851" s="429">
        <f t="shared" si="946"/>
        <v>175.64</v>
      </c>
    </row>
    <row r="1852" spans="1:17" s="428" customFormat="1" ht="22.15" customHeight="1" x14ac:dyDescent="0.25">
      <c r="A1852" s="424" t="s">
        <v>692</v>
      </c>
      <c r="B1852" s="750">
        <v>6</v>
      </c>
      <c r="C1852" s="289">
        <f t="shared" ref="C1852" si="947">B1852/159</f>
        <v>3.7735849056603772E-2</v>
      </c>
      <c r="D1852" s="425">
        <v>874</v>
      </c>
      <c r="E1852" s="425">
        <f>B1852*D1852/159</f>
        <v>32.981132075471699</v>
      </c>
      <c r="F1852" s="426">
        <v>0.5</v>
      </c>
      <c r="G1852" s="425">
        <f t="shared" ref="G1852" si="948">ROUND(E1852*F1852,2)</f>
        <v>16.489999999999998</v>
      </c>
      <c r="H1852" s="425">
        <f>ROUND(G1852*0.2409,2)</f>
        <v>3.97</v>
      </c>
      <c r="I1852" s="427">
        <f>G1852+H1852</f>
        <v>20.459999999999997</v>
      </c>
      <c r="J1852" s="756">
        <v>25.75</v>
      </c>
      <c r="K1852" s="425">
        <f>J1852/159</f>
        <v>0.16194968553459119</v>
      </c>
      <c r="L1852" s="425">
        <v>874</v>
      </c>
      <c r="M1852" s="425">
        <f>J1852*L1852/159</f>
        <v>141.54402515723271</v>
      </c>
      <c r="N1852" s="426">
        <v>1</v>
      </c>
      <c r="O1852" s="425">
        <f t="shared" ref="O1852" si="949">ROUND(M1852*N1852,2)</f>
        <v>141.54</v>
      </c>
      <c r="P1852" s="425">
        <f>ROUND(O1852*0.2409,2)</f>
        <v>34.1</v>
      </c>
      <c r="Q1852" s="427">
        <f>O1852+P1852</f>
        <v>175.64</v>
      </c>
    </row>
    <row r="1853" spans="1:17" s="428" customFormat="1" ht="22.15" customHeight="1" x14ac:dyDescent="0.25">
      <c r="A1853" s="416" t="s">
        <v>1368</v>
      </c>
      <c r="B1853" s="748">
        <f>B1854</f>
        <v>152</v>
      </c>
      <c r="C1853" s="744">
        <f>C1854</f>
        <v>0.95</v>
      </c>
      <c r="D1853" s="417"/>
      <c r="E1853" s="417">
        <f>E1854</f>
        <v>1407.6568000000002</v>
      </c>
      <c r="F1853" s="431"/>
      <c r="G1853" s="417">
        <f>G1854</f>
        <v>703.84</v>
      </c>
      <c r="H1853" s="417">
        <f>H1854</f>
        <v>169.56</v>
      </c>
      <c r="I1853" s="418">
        <f>I1854</f>
        <v>873.39999999999986</v>
      </c>
      <c r="J1853" s="754">
        <f>J1854</f>
        <v>409</v>
      </c>
      <c r="K1853" s="417">
        <f>K1854</f>
        <v>2.5599999999999996</v>
      </c>
      <c r="L1853" s="417"/>
      <c r="M1853" s="417">
        <f>M1854</f>
        <v>3787.7080999999998</v>
      </c>
      <c r="N1853" s="431"/>
      <c r="O1853" s="417">
        <f>O1854</f>
        <v>3787.69</v>
      </c>
      <c r="P1853" s="417">
        <f>P1854</f>
        <v>912.42000000000007</v>
      </c>
      <c r="Q1853" s="418">
        <f>Q1854</f>
        <v>4700.1099999999997</v>
      </c>
    </row>
    <row r="1854" spans="1:17" s="428" customFormat="1" ht="22.15" customHeight="1" x14ac:dyDescent="0.25">
      <c r="A1854" s="430" t="s">
        <v>11</v>
      </c>
      <c r="B1854" s="751">
        <f>SUM(B1855:B1872)</f>
        <v>152</v>
      </c>
      <c r="C1854" s="746">
        <f>SUM(C1855:C1872)</f>
        <v>0.95</v>
      </c>
      <c r="D1854" s="421"/>
      <c r="E1854" s="421">
        <f>SUM(E1855:E1872)</f>
        <v>1407.6568000000002</v>
      </c>
      <c r="F1854" s="432"/>
      <c r="G1854" s="421">
        <f>SUM(G1855:G1872)</f>
        <v>703.84</v>
      </c>
      <c r="H1854" s="421">
        <f>SUM(H1855:H1872)</f>
        <v>169.56</v>
      </c>
      <c r="I1854" s="429">
        <f>SUM(I1855:I1872)</f>
        <v>873.39999999999986</v>
      </c>
      <c r="J1854" s="757">
        <f>SUM(J1855:J1872)</f>
        <v>409</v>
      </c>
      <c r="K1854" s="421">
        <f>SUM(K1855:K1872)</f>
        <v>2.5599999999999996</v>
      </c>
      <c r="L1854" s="421"/>
      <c r="M1854" s="421">
        <f>SUM(M1855:M1872)</f>
        <v>3787.7080999999998</v>
      </c>
      <c r="N1854" s="432"/>
      <c r="O1854" s="421">
        <f>SUM(O1855:O1872)</f>
        <v>3787.69</v>
      </c>
      <c r="P1854" s="421">
        <f>SUM(P1855:P1872)</f>
        <v>912.42000000000007</v>
      </c>
      <c r="Q1854" s="429">
        <f>SUM(Q1855:Q1872)</f>
        <v>4700.1099999999997</v>
      </c>
    </row>
    <row r="1855" spans="1:17" s="428" customFormat="1" ht="22.15" customHeight="1" x14ac:dyDescent="0.25">
      <c r="A1855" s="424" t="s">
        <v>1343</v>
      </c>
      <c r="B1855" s="750"/>
      <c r="C1855" s="289"/>
      <c r="D1855" s="425"/>
      <c r="E1855" s="425"/>
      <c r="F1855" s="426"/>
      <c r="G1855" s="425"/>
      <c r="H1855" s="425"/>
      <c r="I1855" s="427"/>
      <c r="J1855" s="756">
        <v>16</v>
      </c>
      <c r="K1855" s="425">
        <v>0.1</v>
      </c>
      <c r="L1855" s="425">
        <v>9.2608999999999995</v>
      </c>
      <c r="M1855" s="425">
        <f>J1855*L1855</f>
        <v>148.17439999999999</v>
      </c>
      <c r="N1855" s="426">
        <v>1</v>
      </c>
      <c r="O1855" s="425">
        <f t="shared" ref="O1855:O1871" si="950">ROUND(M1855*N1855,2)</f>
        <v>148.16999999999999</v>
      </c>
      <c r="P1855" s="425">
        <f t="shared" ref="P1855:P1871" si="951">ROUND(O1855*0.2409,2)</f>
        <v>35.69</v>
      </c>
      <c r="Q1855" s="427">
        <f t="shared" ref="Q1855:Q1871" si="952">O1855+P1855</f>
        <v>183.85999999999999</v>
      </c>
    </row>
    <row r="1856" spans="1:17" s="428" customFormat="1" ht="22.15" customHeight="1" x14ac:dyDescent="0.25">
      <c r="A1856" s="424" t="s">
        <v>1343</v>
      </c>
      <c r="B1856" s="750">
        <v>24</v>
      </c>
      <c r="C1856" s="289">
        <v>0.15</v>
      </c>
      <c r="D1856" s="425">
        <v>9.2608999999999995</v>
      </c>
      <c r="E1856" s="425">
        <f t="shared" ref="E1856:E1872" si="953">B1856*D1856</f>
        <v>222.26159999999999</v>
      </c>
      <c r="F1856" s="426">
        <v>0.5</v>
      </c>
      <c r="G1856" s="425">
        <f t="shared" ref="G1856:G1872" si="954">ROUND(E1856*F1856,2)</f>
        <v>111.13</v>
      </c>
      <c r="H1856" s="425">
        <f t="shared" ref="H1856:H1872" si="955">ROUND(G1856*0.2409,2)</f>
        <v>26.77</v>
      </c>
      <c r="I1856" s="427">
        <f t="shared" ref="I1856:I1872" si="956">G1856+H1856</f>
        <v>137.9</v>
      </c>
      <c r="J1856" s="756"/>
      <c r="K1856" s="425"/>
      <c r="L1856" s="425"/>
      <c r="M1856" s="425"/>
      <c r="N1856" s="426"/>
      <c r="O1856" s="425"/>
      <c r="P1856" s="425"/>
      <c r="Q1856" s="427"/>
    </row>
    <row r="1857" spans="1:17" s="428" customFormat="1" ht="22.15" customHeight="1" x14ac:dyDescent="0.25">
      <c r="A1857" s="424" t="s">
        <v>1343</v>
      </c>
      <c r="B1857" s="750"/>
      <c r="C1857" s="289"/>
      <c r="D1857" s="425"/>
      <c r="E1857" s="425"/>
      <c r="F1857" s="426"/>
      <c r="G1857" s="425"/>
      <c r="H1857" s="425"/>
      <c r="I1857" s="427"/>
      <c r="J1857" s="756">
        <v>24</v>
      </c>
      <c r="K1857" s="425">
        <v>0.15</v>
      </c>
      <c r="L1857" s="425">
        <v>9.2608999999999995</v>
      </c>
      <c r="M1857" s="425">
        <f t="shared" ref="M1857:M1871" si="957">J1857*L1857</f>
        <v>222.26159999999999</v>
      </c>
      <c r="N1857" s="426">
        <v>1</v>
      </c>
      <c r="O1857" s="425">
        <f t="shared" si="950"/>
        <v>222.26</v>
      </c>
      <c r="P1857" s="425">
        <f t="shared" si="951"/>
        <v>53.54</v>
      </c>
      <c r="Q1857" s="427">
        <f t="shared" si="952"/>
        <v>275.8</v>
      </c>
    </row>
    <row r="1858" spans="1:17" s="428" customFormat="1" ht="22.15" customHeight="1" x14ac:dyDescent="0.25">
      <c r="A1858" s="424" t="s">
        <v>1343</v>
      </c>
      <c r="B1858" s="750"/>
      <c r="C1858" s="289"/>
      <c r="D1858" s="425"/>
      <c r="E1858" s="425"/>
      <c r="F1858" s="426"/>
      <c r="G1858" s="425"/>
      <c r="H1858" s="425"/>
      <c r="I1858" s="427"/>
      <c r="J1858" s="756">
        <v>40</v>
      </c>
      <c r="K1858" s="425">
        <v>0.25</v>
      </c>
      <c r="L1858" s="425">
        <v>9.2608999999999995</v>
      </c>
      <c r="M1858" s="425">
        <f t="shared" si="957"/>
        <v>370.43599999999998</v>
      </c>
      <c r="N1858" s="426">
        <v>1</v>
      </c>
      <c r="O1858" s="425">
        <f t="shared" si="950"/>
        <v>370.44</v>
      </c>
      <c r="P1858" s="425">
        <f t="shared" si="951"/>
        <v>89.24</v>
      </c>
      <c r="Q1858" s="427">
        <f t="shared" si="952"/>
        <v>459.68</v>
      </c>
    </row>
    <row r="1859" spans="1:17" s="428" customFormat="1" ht="22.15" customHeight="1" x14ac:dyDescent="0.25">
      <c r="A1859" s="424" t="s">
        <v>1343</v>
      </c>
      <c r="B1859" s="750">
        <v>16</v>
      </c>
      <c r="C1859" s="289">
        <v>0.1</v>
      </c>
      <c r="D1859" s="425">
        <v>9.2608999999999995</v>
      </c>
      <c r="E1859" s="425">
        <f t="shared" si="953"/>
        <v>148.17439999999999</v>
      </c>
      <c r="F1859" s="426">
        <v>0.5</v>
      </c>
      <c r="G1859" s="425">
        <f t="shared" si="954"/>
        <v>74.09</v>
      </c>
      <c r="H1859" s="425">
        <f t="shared" si="955"/>
        <v>17.850000000000001</v>
      </c>
      <c r="I1859" s="427">
        <f t="shared" si="956"/>
        <v>91.94</v>
      </c>
      <c r="J1859" s="756">
        <v>16</v>
      </c>
      <c r="K1859" s="425">
        <v>0.1</v>
      </c>
      <c r="L1859" s="425">
        <v>9.2608999999999995</v>
      </c>
      <c r="M1859" s="425">
        <f t="shared" si="957"/>
        <v>148.17439999999999</v>
      </c>
      <c r="N1859" s="426">
        <v>1</v>
      </c>
      <c r="O1859" s="425">
        <f t="shared" si="950"/>
        <v>148.16999999999999</v>
      </c>
      <c r="P1859" s="425">
        <f t="shared" si="951"/>
        <v>35.69</v>
      </c>
      <c r="Q1859" s="427">
        <f t="shared" si="952"/>
        <v>183.85999999999999</v>
      </c>
    </row>
    <row r="1860" spans="1:17" s="428" customFormat="1" ht="22.15" customHeight="1" x14ac:dyDescent="0.25">
      <c r="A1860" s="424" t="s">
        <v>1343</v>
      </c>
      <c r="B1860" s="750"/>
      <c r="C1860" s="289"/>
      <c r="D1860" s="425"/>
      <c r="E1860" s="425"/>
      <c r="F1860" s="426"/>
      <c r="G1860" s="425"/>
      <c r="H1860" s="425"/>
      <c r="I1860" s="427"/>
      <c r="J1860" s="756">
        <v>16</v>
      </c>
      <c r="K1860" s="425">
        <v>0.1</v>
      </c>
      <c r="L1860" s="425">
        <v>9.2608999999999995</v>
      </c>
      <c r="M1860" s="425">
        <f t="shared" si="957"/>
        <v>148.17439999999999</v>
      </c>
      <c r="N1860" s="426">
        <v>1</v>
      </c>
      <c r="O1860" s="425">
        <f t="shared" si="950"/>
        <v>148.16999999999999</v>
      </c>
      <c r="P1860" s="425">
        <f t="shared" si="951"/>
        <v>35.69</v>
      </c>
      <c r="Q1860" s="427">
        <f t="shared" si="952"/>
        <v>183.85999999999999</v>
      </c>
    </row>
    <row r="1861" spans="1:17" s="428" customFormat="1" ht="22.15" customHeight="1" x14ac:dyDescent="0.25">
      <c r="A1861" s="424" t="s">
        <v>1343</v>
      </c>
      <c r="B1861" s="750"/>
      <c r="C1861" s="289"/>
      <c r="D1861" s="425"/>
      <c r="E1861" s="425"/>
      <c r="F1861" s="426"/>
      <c r="G1861" s="425"/>
      <c r="H1861" s="425"/>
      <c r="I1861" s="427"/>
      <c r="J1861" s="756">
        <v>32</v>
      </c>
      <c r="K1861" s="425">
        <v>0.2</v>
      </c>
      <c r="L1861" s="425">
        <v>9.2608999999999995</v>
      </c>
      <c r="M1861" s="425">
        <f t="shared" si="957"/>
        <v>296.34879999999998</v>
      </c>
      <c r="N1861" s="426">
        <v>1</v>
      </c>
      <c r="O1861" s="425">
        <f t="shared" si="950"/>
        <v>296.35000000000002</v>
      </c>
      <c r="P1861" s="425">
        <f t="shared" si="951"/>
        <v>71.39</v>
      </c>
      <c r="Q1861" s="427">
        <f t="shared" si="952"/>
        <v>367.74</v>
      </c>
    </row>
    <row r="1862" spans="1:17" s="428" customFormat="1" ht="22.15" customHeight="1" x14ac:dyDescent="0.25">
      <c r="A1862" s="424" t="s">
        <v>1343</v>
      </c>
      <c r="B1862" s="750"/>
      <c r="C1862" s="289"/>
      <c r="D1862" s="425"/>
      <c r="E1862" s="425"/>
      <c r="F1862" s="426"/>
      <c r="G1862" s="425"/>
      <c r="H1862" s="425"/>
      <c r="I1862" s="427"/>
      <c r="J1862" s="756">
        <v>24</v>
      </c>
      <c r="K1862" s="425">
        <v>0.15</v>
      </c>
      <c r="L1862" s="425">
        <v>9.2608999999999995</v>
      </c>
      <c r="M1862" s="425">
        <f t="shared" si="957"/>
        <v>222.26159999999999</v>
      </c>
      <c r="N1862" s="426">
        <v>1</v>
      </c>
      <c r="O1862" s="425">
        <f t="shared" si="950"/>
        <v>222.26</v>
      </c>
      <c r="P1862" s="425">
        <f t="shared" si="951"/>
        <v>53.54</v>
      </c>
      <c r="Q1862" s="427">
        <f t="shared" si="952"/>
        <v>275.8</v>
      </c>
    </row>
    <row r="1863" spans="1:17" s="428" customFormat="1" ht="22.15" customHeight="1" x14ac:dyDescent="0.25">
      <c r="A1863" s="424" t="s">
        <v>1343</v>
      </c>
      <c r="B1863" s="750">
        <v>16</v>
      </c>
      <c r="C1863" s="289">
        <v>0.1</v>
      </c>
      <c r="D1863" s="425">
        <v>9.2608999999999995</v>
      </c>
      <c r="E1863" s="425">
        <f t="shared" si="953"/>
        <v>148.17439999999999</v>
      </c>
      <c r="F1863" s="426">
        <v>0.5</v>
      </c>
      <c r="G1863" s="425">
        <f t="shared" si="954"/>
        <v>74.09</v>
      </c>
      <c r="H1863" s="425">
        <f t="shared" si="955"/>
        <v>17.850000000000001</v>
      </c>
      <c r="I1863" s="427">
        <f t="shared" si="956"/>
        <v>91.94</v>
      </c>
      <c r="J1863" s="756"/>
      <c r="K1863" s="425"/>
      <c r="L1863" s="425"/>
      <c r="M1863" s="425"/>
      <c r="N1863" s="426"/>
      <c r="O1863" s="425"/>
      <c r="P1863" s="425"/>
      <c r="Q1863" s="427"/>
    </row>
    <row r="1864" spans="1:17" s="428" customFormat="1" ht="22.15" customHeight="1" x14ac:dyDescent="0.25">
      <c r="A1864" s="424" t="s">
        <v>1343</v>
      </c>
      <c r="B1864" s="750"/>
      <c r="C1864" s="289"/>
      <c r="D1864" s="425"/>
      <c r="E1864" s="425"/>
      <c r="F1864" s="426"/>
      <c r="G1864" s="425"/>
      <c r="H1864" s="425"/>
      <c r="I1864" s="427"/>
      <c r="J1864" s="756">
        <v>24</v>
      </c>
      <c r="K1864" s="425">
        <v>0.15</v>
      </c>
      <c r="L1864" s="425">
        <v>9.2608999999999995</v>
      </c>
      <c r="M1864" s="425">
        <f t="shared" si="957"/>
        <v>222.26159999999999</v>
      </c>
      <c r="N1864" s="426">
        <v>1</v>
      </c>
      <c r="O1864" s="425">
        <f t="shared" si="950"/>
        <v>222.26</v>
      </c>
      <c r="P1864" s="425">
        <f t="shared" si="951"/>
        <v>53.54</v>
      </c>
      <c r="Q1864" s="427">
        <f t="shared" si="952"/>
        <v>275.8</v>
      </c>
    </row>
    <row r="1865" spans="1:17" s="428" customFormat="1" ht="22.15" customHeight="1" x14ac:dyDescent="0.25">
      <c r="A1865" s="424" t="s">
        <v>1343</v>
      </c>
      <c r="B1865" s="750"/>
      <c r="C1865" s="289"/>
      <c r="D1865" s="425"/>
      <c r="E1865" s="425"/>
      <c r="F1865" s="426"/>
      <c r="G1865" s="425"/>
      <c r="H1865" s="425"/>
      <c r="I1865" s="427"/>
      <c r="J1865" s="756">
        <v>24</v>
      </c>
      <c r="K1865" s="425">
        <v>0.15</v>
      </c>
      <c r="L1865" s="425">
        <v>9.2608999999999995</v>
      </c>
      <c r="M1865" s="425">
        <f t="shared" si="957"/>
        <v>222.26159999999999</v>
      </c>
      <c r="N1865" s="426">
        <v>1</v>
      </c>
      <c r="O1865" s="425">
        <f t="shared" si="950"/>
        <v>222.26</v>
      </c>
      <c r="P1865" s="425">
        <f t="shared" si="951"/>
        <v>53.54</v>
      </c>
      <c r="Q1865" s="427">
        <f t="shared" si="952"/>
        <v>275.8</v>
      </c>
    </row>
    <row r="1866" spans="1:17" s="428" customFormat="1" ht="22.15" customHeight="1" x14ac:dyDescent="0.25">
      <c r="A1866" s="424" t="s">
        <v>1343</v>
      </c>
      <c r="B1866" s="750"/>
      <c r="C1866" s="289"/>
      <c r="D1866" s="425"/>
      <c r="E1866" s="425"/>
      <c r="F1866" s="426"/>
      <c r="G1866" s="425"/>
      <c r="H1866" s="425"/>
      <c r="I1866" s="427"/>
      <c r="J1866" s="756">
        <v>24</v>
      </c>
      <c r="K1866" s="425">
        <v>0.15</v>
      </c>
      <c r="L1866" s="425">
        <v>9.2608999999999995</v>
      </c>
      <c r="M1866" s="425">
        <f t="shared" si="957"/>
        <v>222.26159999999999</v>
      </c>
      <c r="N1866" s="426">
        <v>1</v>
      </c>
      <c r="O1866" s="425">
        <f t="shared" si="950"/>
        <v>222.26</v>
      </c>
      <c r="P1866" s="425">
        <f t="shared" si="951"/>
        <v>53.54</v>
      </c>
      <c r="Q1866" s="427">
        <f t="shared" si="952"/>
        <v>275.8</v>
      </c>
    </row>
    <row r="1867" spans="1:17" s="428" customFormat="1" ht="22.15" customHeight="1" x14ac:dyDescent="0.25">
      <c r="A1867" s="424" t="s">
        <v>1343</v>
      </c>
      <c r="B1867" s="750">
        <v>16</v>
      </c>
      <c r="C1867" s="289">
        <v>0.1</v>
      </c>
      <c r="D1867" s="425">
        <v>9.2608999999999995</v>
      </c>
      <c r="E1867" s="425">
        <f t="shared" si="953"/>
        <v>148.17439999999999</v>
      </c>
      <c r="F1867" s="426">
        <v>0.5</v>
      </c>
      <c r="G1867" s="425">
        <f t="shared" si="954"/>
        <v>74.09</v>
      </c>
      <c r="H1867" s="425">
        <f t="shared" si="955"/>
        <v>17.850000000000001</v>
      </c>
      <c r="I1867" s="427">
        <f t="shared" si="956"/>
        <v>91.94</v>
      </c>
      <c r="J1867" s="756">
        <v>40</v>
      </c>
      <c r="K1867" s="425">
        <v>0.25</v>
      </c>
      <c r="L1867" s="425">
        <v>9.2608999999999995</v>
      </c>
      <c r="M1867" s="425">
        <f t="shared" si="957"/>
        <v>370.43599999999998</v>
      </c>
      <c r="N1867" s="426">
        <v>1</v>
      </c>
      <c r="O1867" s="425">
        <f t="shared" si="950"/>
        <v>370.44</v>
      </c>
      <c r="P1867" s="425">
        <f t="shared" si="951"/>
        <v>89.24</v>
      </c>
      <c r="Q1867" s="427">
        <f t="shared" si="952"/>
        <v>459.68</v>
      </c>
    </row>
    <row r="1868" spans="1:17" s="428" customFormat="1" ht="22.15" customHeight="1" x14ac:dyDescent="0.25">
      <c r="A1868" s="424" t="s">
        <v>1343</v>
      </c>
      <c r="B1868" s="750">
        <v>24</v>
      </c>
      <c r="C1868" s="289">
        <v>0.15</v>
      </c>
      <c r="D1868" s="425">
        <v>9.2608999999999995</v>
      </c>
      <c r="E1868" s="425">
        <f t="shared" si="953"/>
        <v>222.26159999999999</v>
      </c>
      <c r="F1868" s="426">
        <v>0.5</v>
      </c>
      <c r="G1868" s="425">
        <f t="shared" si="954"/>
        <v>111.13</v>
      </c>
      <c r="H1868" s="425">
        <f t="shared" si="955"/>
        <v>26.77</v>
      </c>
      <c r="I1868" s="427">
        <f t="shared" si="956"/>
        <v>137.9</v>
      </c>
      <c r="J1868" s="756">
        <v>16</v>
      </c>
      <c r="K1868" s="425">
        <v>0.1</v>
      </c>
      <c r="L1868" s="425">
        <v>9.2608999999999995</v>
      </c>
      <c r="M1868" s="425">
        <f t="shared" si="957"/>
        <v>148.17439999999999</v>
      </c>
      <c r="N1868" s="426">
        <v>1</v>
      </c>
      <c r="O1868" s="425">
        <f t="shared" si="950"/>
        <v>148.16999999999999</v>
      </c>
      <c r="P1868" s="425">
        <f t="shared" si="951"/>
        <v>35.69</v>
      </c>
      <c r="Q1868" s="427">
        <f t="shared" si="952"/>
        <v>183.85999999999999</v>
      </c>
    </row>
    <row r="1869" spans="1:17" s="428" customFormat="1" ht="22.15" customHeight="1" x14ac:dyDescent="0.25">
      <c r="A1869" s="424" t="s">
        <v>1343</v>
      </c>
      <c r="B1869" s="750"/>
      <c r="C1869" s="289"/>
      <c r="D1869" s="425"/>
      <c r="E1869" s="425"/>
      <c r="F1869" s="426"/>
      <c r="G1869" s="425"/>
      <c r="H1869" s="425"/>
      <c r="I1869" s="427"/>
      <c r="J1869" s="756">
        <v>56</v>
      </c>
      <c r="K1869" s="425">
        <v>0.35</v>
      </c>
      <c r="L1869" s="425">
        <v>9.2608999999999995</v>
      </c>
      <c r="M1869" s="425">
        <f t="shared" si="957"/>
        <v>518.61040000000003</v>
      </c>
      <c r="N1869" s="426">
        <v>1</v>
      </c>
      <c r="O1869" s="425">
        <f t="shared" si="950"/>
        <v>518.61</v>
      </c>
      <c r="P1869" s="425">
        <f t="shared" si="951"/>
        <v>124.93</v>
      </c>
      <c r="Q1869" s="427">
        <f t="shared" si="952"/>
        <v>643.54</v>
      </c>
    </row>
    <row r="1870" spans="1:17" s="428" customFormat="1" ht="22.15" customHeight="1" x14ac:dyDescent="0.25">
      <c r="A1870" s="424" t="s">
        <v>1343</v>
      </c>
      <c r="B1870" s="750">
        <v>16</v>
      </c>
      <c r="C1870" s="289">
        <v>0.1</v>
      </c>
      <c r="D1870" s="425">
        <v>9.2608999999999995</v>
      </c>
      <c r="E1870" s="425">
        <f t="shared" si="953"/>
        <v>148.17439999999999</v>
      </c>
      <c r="F1870" s="426">
        <v>0.5</v>
      </c>
      <c r="G1870" s="425">
        <f t="shared" si="954"/>
        <v>74.09</v>
      </c>
      <c r="H1870" s="425">
        <f t="shared" si="955"/>
        <v>17.850000000000001</v>
      </c>
      <c r="I1870" s="427">
        <f t="shared" si="956"/>
        <v>91.94</v>
      </c>
      <c r="J1870" s="756">
        <v>16</v>
      </c>
      <c r="K1870" s="425">
        <v>0.1</v>
      </c>
      <c r="L1870" s="425">
        <v>9.2608999999999995</v>
      </c>
      <c r="M1870" s="425">
        <f t="shared" si="957"/>
        <v>148.17439999999999</v>
      </c>
      <c r="N1870" s="426">
        <v>1</v>
      </c>
      <c r="O1870" s="425">
        <f t="shared" si="950"/>
        <v>148.16999999999999</v>
      </c>
      <c r="P1870" s="425">
        <f t="shared" si="951"/>
        <v>35.69</v>
      </c>
      <c r="Q1870" s="427">
        <f t="shared" si="952"/>
        <v>183.85999999999999</v>
      </c>
    </row>
    <row r="1871" spans="1:17" s="428" customFormat="1" ht="22.15" customHeight="1" x14ac:dyDescent="0.25">
      <c r="A1871" s="424" t="s">
        <v>1343</v>
      </c>
      <c r="B1871" s="750">
        <v>24</v>
      </c>
      <c r="C1871" s="289">
        <v>0.15</v>
      </c>
      <c r="D1871" s="425">
        <v>9.2608999999999995</v>
      </c>
      <c r="E1871" s="425">
        <f t="shared" si="953"/>
        <v>222.26159999999999</v>
      </c>
      <c r="F1871" s="426">
        <v>0.5</v>
      </c>
      <c r="G1871" s="425">
        <f t="shared" si="954"/>
        <v>111.13</v>
      </c>
      <c r="H1871" s="425">
        <f t="shared" si="955"/>
        <v>26.77</v>
      </c>
      <c r="I1871" s="427">
        <f t="shared" si="956"/>
        <v>137.9</v>
      </c>
      <c r="J1871" s="756">
        <v>41</v>
      </c>
      <c r="K1871" s="425">
        <v>0.26</v>
      </c>
      <c r="L1871" s="425">
        <v>9.2608999999999995</v>
      </c>
      <c r="M1871" s="425">
        <f t="shared" si="957"/>
        <v>379.69689999999997</v>
      </c>
      <c r="N1871" s="426">
        <v>1</v>
      </c>
      <c r="O1871" s="425">
        <f t="shared" si="950"/>
        <v>379.7</v>
      </c>
      <c r="P1871" s="425">
        <f t="shared" si="951"/>
        <v>91.47</v>
      </c>
      <c r="Q1871" s="427">
        <f t="shared" si="952"/>
        <v>471.16999999999996</v>
      </c>
    </row>
    <row r="1872" spans="1:17" s="428" customFormat="1" ht="22.15" customHeight="1" x14ac:dyDescent="0.25">
      <c r="A1872" s="424" t="s">
        <v>1343</v>
      </c>
      <c r="B1872" s="750">
        <v>16</v>
      </c>
      <c r="C1872" s="289">
        <v>0.1</v>
      </c>
      <c r="D1872" s="425">
        <v>9.2608999999999995</v>
      </c>
      <c r="E1872" s="425">
        <f t="shared" si="953"/>
        <v>148.17439999999999</v>
      </c>
      <c r="F1872" s="426">
        <v>0.5</v>
      </c>
      <c r="G1872" s="425">
        <f t="shared" si="954"/>
        <v>74.09</v>
      </c>
      <c r="H1872" s="425">
        <f t="shared" si="955"/>
        <v>17.850000000000001</v>
      </c>
      <c r="I1872" s="427">
        <f t="shared" si="956"/>
        <v>91.94</v>
      </c>
      <c r="J1872" s="756"/>
      <c r="K1872" s="425"/>
      <c r="L1872" s="425"/>
      <c r="M1872" s="425"/>
      <c r="N1872" s="426"/>
      <c r="O1872" s="425"/>
      <c r="P1872" s="425"/>
      <c r="Q1872" s="427"/>
    </row>
    <row r="1873" spans="1:17" s="428" customFormat="1" ht="22.15" customHeight="1" x14ac:dyDescent="0.25">
      <c r="A1873" s="416" t="s">
        <v>1369</v>
      </c>
      <c r="B1873" s="748">
        <f>B1874+B1879+B1892+B1894</f>
        <v>946.5</v>
      </c>
      <c r="C1873" s="744">
        <f>C1874+C1879+C1892+C1894</f>
        <v>5.962578616352201</v>
      </c>
      <c r="D1873" s="417"/>
      <c r="E1873" s="417">
        <f>E1874+E1879+E1892+E1894</f>
        <v>5560.150333018868</v>
      </c>
      <c r="F1873" s="431"/>
      <c r="G1873" s="417">
        <f>G1874+G1879+G1892+G1894</f>
        <v>2780.1000000000004</v>
      </c>
      <c r="H1873" s="417">
        <f>H1874+H1879+H1892+H1894</f>
        <v>669.74</v>
      </c>
      <c r="I1873" s="418">
        <f>I1874+I1879+I1892+I1894</f>
        <v>3449.84</v>
      </c>
      <c r="J1873" s="754">
        <f>J1874+J1879+J1892+J1894</f>
        <v>2571.5</v>
      </c>
      <c r="K1873" s="417">
        <f>K1874+K1879+K1892+K1894</f>
        <v>16.143333333333334</v>
      </c>
      <c r="L1873" s="417"/>
      <c r="M1873" s="417">
        <f>M1874+M1879+M1892+M1894</f>
        <v>15521.461620754719</v>
      </c>
      <c r="N1873" s="431"/>
      <c r="O1873" s="417">
        <f>O1874+O1879+O1892+O1894</f>
        <v>15521.470000000001</v>
      </c>
      <c r="P1873" s="417">
        <f>P1874+P1879+P1892+P1894</f>
        <v>3739.12</v>
      </c>
      <c r="Q1873" s="418">
        <f>Q1874+Q1879+Q1892+Q1894</f>
        <v>19260.59</v>
      </c>
    </row>
    <row r="1874" spans="1:17" s="428" customFormat="1" ht="22.15" customHeight="1" x14ac:dyDescent="0.25">
      <c r="A1874" s="430" t="s">
        <v>11</v>
      </c>
      <c r="B1874" s="751">
        <f>SUM(B1875:B1878)</f>
        <v>120</v>
      </c>
      <c r="C1874" s="746">
        <f>SUM(C1875:C1878)</f>
        <v>0.75471698113207553</v>
      </c>
      <c r="D1874" s="421"/>
      <c r="E1874" s="421">
        <f>SUM(E1875:E1878)</f>
        <v>1166.0377358490566</v>
      </c>
      <c r="F1874" s="432"/>
      <c r="G1874" s="421">
        <f>SUM(G1875:G1878)</f>
        <v>583.02</v>
      </c>
      <c r="H1874" s="421">
        <f>SUM(H1875:H1878)</f>
        <v>140.46</v>
      </c>
      <c r="I1874" s="429">
        <f>SUM(I1875:I1878)</f>
        <v>723.48</v>
      </c>
      <c r="J1874" s="757">
        <f>SUM(J1875:J1878)</f>
        <v>341</v>
      </c>
      <c r="K1874" s="421">
        <f>SUM(K1875:K1878)</f>
        <v>2.1446540880503142</v>
      </c>
      <c r="L1874" s="421"/>
      <c r="M1874" s="421">
        <f>SUM(M1875:M1878)</f>
        <v>3361.2893081761003</v>
      </c>
      <c r="N1874" s="432"/>
      <c r="O1874" s="421">
        <f>SUM(O1875:O1878)</f>
        <v>3361.29</v>
      </c>
      <c r="P1874" s="421">
        <f>SUM(P1875:P1878)</f>
        <v>809.7399999999999</v>
      </c>
      <c r="Q1874" s="429">
        <f>SUM(Q1875:Q1878)</f>
        <v>4171.03</v>
      </c>
    </row>
    <row r="1875" spans="1:17" s="428" customFormat="1" ht="22.15" customHeight="1" x14ac:dyDescent="0.25">
      <c r="A1875" s="424" t="s">
        <v>1275</v>
      </c>
      <c r="B1875" s="750">
        <v>40</v>
      </c>
      <c r="C1875" s="289">
        <f t="shared" ref="C1875:C1877" si="958">B1875/159</f>
        <v>0.25157232704402516</v>
      </c>
      <c r="D1875" s="425">
        <v>1545</v>
      </c>
      <c r="E1875" s="425">
        <f>B1875*D1875/159</f>
        <v>388.67924528301887</v>
      </c>
      <c r="F1875" s="426">
        <v>0.5</v>
      </c>
      <c r="G1875" s="425">
        <f t="shared" ref="G1875:G1902" si="959">ROUND(E1875*F1875,2)</f>
        <v>194.34</v>
      </c>
      <c r="H1875" s="425">
        <f>ROUND(G1875*0.2409,2)</f>
        <v>46.82</v>
      </c>
      <c r="I1875" s="427">
        <f>G1875+H1875</f>
        <v>241.16</v>
      </c>
      <c r="J1875" s="756">
        <v>71</v>
      </c>
      <c r="K1875" s="425">
        <f t="shared" ref="K1875:K1878" si="960">J1875/159</f>
        <v>0.44654088050314467</v>
      </c>
      <c r="L1875" s="425">
        <v>1545</v>
      </c>
      <c r="M1875" s="425">
        <f>J1875*L1875/159</f>
        <v>689.90566037735846</v>
      </c>
      <c r="N1875" s="426">
        <v>1</v>
      </c>
      <c r="O1875" s="425">
        <f t="shared" ref="O1875:O1878" si="961">ROUND(M1875*N1875,2)</f>
        <v>689.91</v>
      </c>
      <c r="P1875" s="425">
        <f>ROUND(O1875*0.2409,2)</f>
        <v>166.2</v>
      </c>
      <c r="Q1875" s="427">
        <f>O1875+P1875</f>
        <v>856.1099999999999</v>
      </c>
    </row>
    <row r="1876" spans="1:17" s="428" customFormat="1" ht="22.15" customHeight="1" x14ac:dyDescent="0.25">
      <c r="A1876" s="424" t="s">
        <v>1275</v>
      </c>
      <c r="B1876" s="750">
        <v>40</v>
      </c>
      <c r="C1876" s="289">
        <f t="shared" si="958"/>
        <v>0.25157232704402516</v>
      </c>
      <c r="D1876" s="425">
        <v>1545</v>
      </c>
      <c r="E1876" s="425">
        <f t="shared" ref="E1876:E1877" si="962">B1876*D1876/159</f>
        <v>388.67924528301887</v>
      </c>
      <c r="F1876" s="426">
        <v>0.5</v>
      </c>
      <c r="G1876" s="425">
        <f t="shared" si="959"/>
        <v>194.34</v>
      </c>
      <c r="H1876" s="425">
        <f>ROUND(G1876*0.2409,2)</f>
        <v>46.82</v>
      </c>
      <c r="I1876" s="427">
        <f>G1876+H1876</f>
        <v>241.16</v>
      </c>
      <c r="J1876" s="756">
        <v>119</v>
      </c>
      <c r="K1876" s="425">
        <f t="shared" si="960"/>
        <v>0.74842767295597479</v>
      </c>
      <c r="L1876" s="425">
        <v>1545</v>
      </c>
      <c r="M1876" s="425">
        <f t="shared" ref="M1876:M1878" si="963">J1876*L1876/159</f>
        <v>1156.3207547169811</v>
      </c>
      <c r="N1876" s="426">
        <v>1</v>
      </c>
      <c r="O1876" s="425">
        <f t="shared" si="961"/>
        <v>1156.32</v>
      </c>
      <c r="P1876" s="425">
        <f>ROUND(O1876*0.2409,2)</f>
        <v>278.56</v>
      </c>
      <c r="Q1876" s="427">
        <f>O1876+P1876</f>
        <v>1434.8799999999999</v>
      </c>
    </row>
    <row r="1877" spans="1:17" s="428" customFormat="1" ht="22.15" customHeight="1" x14ac:dyDescent="0.25">
      <c r="A1877" s="424" t="s">
        <v>1275</v>
      </c>
      <c r="B1877" s="750">
        <v>40</v>
      </c>
      <c r="C1877" s="289">
        <f t="shared" si="958"/>
        <v>0.25157232704402516</v>
      </c>
      <c r="D1877" s="425">
        <v>1545</v>
      </c>
      <c r="E1877" s="425">
        <f t="shared" si="962"/>
        <v>388.67924528301887</v>
      </c>
      <c r="F1877" s="426">
        <v>0.5</v>
      </c>
      <c r="G1877" s="425">
        <f t="shared" si="959"/>
        <v>194.34</v>
      </c>
      <c r="H1877" s="425">
        <f>ROUND(G1877*0.2409,2)</f>
        <v>46.82</v>
      </c>
      <c r="I1877" s="427">
        <f>G1877+H1877</f>
        <v>241.16</v>
      </c>
      <c r="J1877" s="756">
        <v>119</v>
      </c>
      <c r="K1877" s="425">
        <f t="shared" si="960"/>
        <v>0.74842767295597479</v>
      </c>
      <c r="L1877" s="425">
        <v>1545</v>
      </c>
      <c r="M1877" s="425">
        <f t="shared" si="963"/>
        <v>1156.3207547169811</v>
      </c>
      <c r="N1877" s="426">
        <v>1</v>
      </c>
      <c r="O1877" s="425">
        <f t="shared" si="961"/>
        <v>1156.32</v>
      </c>
      <c r="P1877" s="425">
        <f>ROUND(O1877*0.2409,2)</f>
        <v>278.56</v>
      </c>
      <c r="Q1877" s="427">
        <f>O1877+P1877</f>
        <v>1434.8799999999999</v>
      </c>
    </row>
    <row r="1878" spans="1:17" s="428" customFormat="1" ht="22.15" customHeight="1" x14ac:dyDescent="0.25">
      <c r="A1878" s="424" t="s">
        <v>201</v>
      </c>
      <c r="B1878" s="750"/>
      <c r="C1878" s="289"/>
      <c r="D1878" s="425"/>
      <c r="E1878" s="425"/>
      <c r="F1878" s="426"/>
      <c r="G1878" s="425"/>
      <c r="H1878" s="425"/>
      <c r="I1878" s="427"/>
      <c r="J1878" s="756">
        <v>32</v>
      </c>
      <c r="K1878" s="425">
        <f t="shared" si="960"/>
        <v>0.20125786163522014</v>
      </c>
      <c r="L1878" s="425">
        <v>1782.5</v>
      </c>
      <c r="M1878" s="425">
        <f t="shared" si="963"/>
        <v>358.74213836477986</v>
      </c>
      <c r="N1878" s="426">
        <v>1</v>
      </c>
      <c r="O1878" s="425">
        <f t="shared" si="961"/>
        <v>358.74</v>
      </c>
      <c r="P1878" s="425">
        <f>ROUND(O1878*0.2409,2)</f>
        <v>86.42</v>
      </c>
      <c r="Q1878" s="427">
        <f>O1878+P1878</f>
        <v>445.16</v>
      </c>
    </row>
    <row r="1879" spans="1:17" s="428" customFormat="1" ht="22.15" customHeight="1" x14ac:dyDescent="0.25">
      <c r="A1879" s="430" t="s">
        <v>9</v>
      </c>
      <c r="B1879" s="751">
        <f>SUM(B1880:B1891)</f>
        <v>456</v>
      </c>
      <c r="C1879" s="746">
        <f>SUM(C1880:C1891)</f>
        <v>2.8731446540880503</v>
      </c>
      <c r="D1879" s="421"/>
      <c r="E1879" s="421">
        <f>SUM(E1880:E1891)</f>
        <v>2964.2728050314468</v>
      </c>
      <c r="F1879" s="432"/>
      <c r="G1879" s="421">
        <f>SUM(G1880:G1891)</f>
        <v>1482.15</v>
      </c>
      <c r="H1879" s="421">
        <f>SUM(H1880:H1891)</f>
        <v>357.06</v>
      </c>
      <c r="I1879" s="429">
        <f>SUM(I1880:I1891)</f>
        <v>1839.21</v>
      </c>
      <c r="J1879" s="757">
        <f>SUM(J1880:J1891)</f>
        <v>1312.5</v>
      </c>
      <c r="K1879" s="421">
        <f>SUM(K1880:K1891)</f>
        <v>8.2359119496855353</v>
      </c>
      <c r="L1879" s="421"/>
      <c r="M1879" s="421">
        <f>SUM(M1880:M1891)</f>
        <v>8639.0968176100632</v>
      </c>
      <c r="N1879" s="432"/>
      <c r="O1879" s="421">
        <f>SUM(O1880:O1891)</f>
        <v>8639.11</v>
      </c>
      <c r="P1879" s="421">
        <f>SUM(P1880:P1891)</f>
        <v>2081.15</v>
      </c>
      <c r="Q1879" s="429">
        <f>SUM(Q1880:Q1891)</f>
        <v>10720.26</v>
      </c>
    </row>
    <row r="1880" spans="1:17" s="428" customFormat="1" ht="22.15" customHeight="1" x14ac:dyDescent="0.25">
      <c r="A1880" s="424" t="s">
        <v>1217</v>
      </c>
      <c r="B1880" s="750">
        <v>31.5</v>
      </c>
      <c r="C1880" s="289">
        <v>0.2</v>
      </c>
      <c r="D1880" s="425">
        <v>6.1139999999999999</v>
      </c>
      <c r="E1880" s="425">
        <f>B1880*D1880</f>
        <v>192.59100000000001</v>
      </c>
      <c r="F1880" s="426">
        <v>0.5</v>
      </c>
      <c r="G1880" s="425">
        <f t="shared" si="959"/>
        <v>96.3</v>
      </c>
      <c r="H1880" s="425">
        <f t="shared" ref="H1880:H1891" si="964">ROUND(G1880*0.2409,2)</f>
        <v>23.2</v>
      </c>
      <c r="I1880" s="427">
        <f t="shared" ref="I1880:I1891" si="965">G1880+H1880</f>
        <v>119.5</v>
      </c>
      <c r="J1880" s="756">
        <v>156.5</v>
      </c>
      <c r="K1880" s="425">
        <v>0.98</v>
      </c>
      <c r="L1880" s="425">
        <v>6.1139999999999999</v>
      </c>
      <c r="M1880" s="425">
        <f>J1880*L1880</f>
        <v>956.84100000000001</v>
      </c>
      <c r="N1880" s="426">
        <v>1</v>
      </c>
      <c r="O1880" s="425">
        <f t="shared" ref="O1880:O1893" si="966">ROUND(M1880*N1880,2)</f>
        <v>956.84</v>
      </c>
      <c r="P1880" s="425">
        <f t="shared" ref="P1880:P1891" si="967">ROUND(O1880*0.2409,2)</f>
        <v>230.5</v>
      </c>
      <c r="Q1880" s="427">
        <f t="shared" ref="Q1880:Q1891" si="968">O1880+P1880</f>
        <v>1187.3400000000001</v>
      </c>
    </row>
    <row r="1881" spans="1:17" s="428" customFormat="1" ht="22.15" customHeight="1" x14ac:dyDescent="0.25">
      <c r="A1881" s="424" t="s">
        <v>1217</v>
      </c>
      <c r="B1881" s="750">
        <v>62.5</v>
      </c>
      <c r="C1881" s="289">
        <v>0.39</v>
      </c>
      <c r="D1881" s="425">
        <v>6.1139999999999999</v>
      </c>
      <c r="E1881" s="425">
        <f t="shared" ref="E1881:E1888" si="969">B1881*D1881</f>
        <v>382.125</v>
      </c>
      <c r="F1881" s="426">
        <v>0.5</v>
      </c>
      <c r="G1881" s="425">
        <f t="shared" si="959"/>
        <v>191.06</v>
      </c>
      <c r="H1881" s="425">
        <f t="shared" si="964"/>
        <v>46.03</v>
      </c>
      <c r="I1881" s="427">
        <f t="shared" si="965"/>
        <v>237.09</v>
      </c>
      <c r="J1881" s="756">
        <v>125.5</v>
      </c>
      <c r="K1881" s="425">
        <v>0.79</v>
      </c>
      <c r="L1881" s="425">
        <v>6.1139999999999999</v>
      </c>
      <c r="M1881" s="425">
        <f t="shared" ref="M1881:M1888" si="970">J1881*L1881</f>
        <v>767.30700000000002</v>
      </c>
      <c r="N1881" s="426">
        <v>1</v>
      </c>
      <c r="O1881" s="425">
        <f t="shared" si="966"/>
        <v>767.31</v>
      </c>
      <c r="P1881" s="425">
        <f t="shared" si="967"/>
        <v>184.84</v>
      </c>
      <c r="Q1881" s="427">
        <f t="shared" si="968"/>
        <v>952.15</v>
      </c>
    </row>
    <row r="1882" spans="1:17" s="428" customFormat="1" ht="22.15" customHeight="1" x14ac:dyDescent="0.25">
      <c r="A1882" s="424" t="s">
        <v>692</v>
      </c>
      <c r="B1882" s="750"/>
      <c r="C1882" s="289"/>
      <c r="D1882" s="425"/>
      <c r="E1882" s="425"/>
      <c r="F1882" s="426"/>
      <c r="G1882" s="425"/>
      <c r="H1882" s="425"/>
      <c r="I1882" s="427"/>
      <c r="J1882" s="756">
        <v>32</v>
      </c>
      <c r="K1882" s="425">
        <v>0.2</v>
      </c>
      <c r="L1882" s="425">
        <v>6.1139999999999999</v>
      </c>
      <c r="M1882" s="425">
        <f t="shared" si="970"/>
        <v>195.648</v>
      </c>
      <c r="N1882" s="426">
        <v>1</v>
      </c>
      <c r="O1882" s="425">
        <f t="shared" si="966"/>
        <v>195.65</v>
      </c>
      <c r="P1882" s="425">
        <f t="shared" si="967"/>
        <v>47.13</v>
      </c>
      <c r="Q1882" s="427">
        <f t="shared" si="968"/>
        <v>242.78</v>
      </c>
    </row>
    <row r="1883" spans="1:17" s="428" customFormat="1" ht="22.15" customHeight="1" x14ac:dyDescent="0.25">
      <c r="A1883" s="424" t="s">
        <v>692</v>
      </c>
      <c r="B1883" s="750">
        <v>62.5</v>
      </c>
      <c r="C1883" s="289">
        <v>0.39</v>
      </c>
      <c r="D1883" s="425">
        <v>6.1139999999999999</v>
      </c>
      <c r="E1883" s="425">
        <f t="shared" si="969"/>
        <v>382.125</v>
      </c>
      <c r="F1883" s="426">
        <v>0.5</v>
      </c>
      <c r="G1883" s="425">
        <f t="shared" si="959"/>
        <v>191.06</v>
      </c>
      <c r="H1883" s="425">
        <f t="shared" si="964"/>
        <v>46.03</v>
      </c>
      <c r="I1883" s="427">
        <f t="shared" si="965"/>
        <v>237.09</v>
      </c>
      <c r="J1883" s="756">
        <v>125.5</v>
      </c>
      <c r="K1883" s="425">
        <v>0.79</v>
      </c>
      <c r="L1883" s="425">
        <v>6.1139999999999999</v>
      </c>
      <c r="M1883" s="425">
        <f t="shared" si="970"/>
        <v>767.30700000000002</v>
      </c>
      <c r="N1883" s="426">
        <v>1</v>
      </c>
      <c r="O1883" s="425">
        <f t="shared" si="966"/>
        <v>767.31</v>
      </c>
      <c r="P1883" s="425">
        <f t="shared" si="967"/>
        <v>184.84</v>
      </c>
      <c r="Q1883" s="427">
        <f t="shared" si="968"/>
        <v>952.15</v>
      </c>
    </row>
    <row r="1884" spans="1:17" s="428" customFormat="1" ht="22.15" customHeight="1" x14ac:dyDescent="0.25">
      <c r="A1884" s="424" t="s">
        <v>1217</v>
      </c>
      <c r="B1884" s="750">
        <v>31.5</v>
      </c>
      <c r="C1884" s="289">
        <v>0.2</v>
      </c>
      <c r="D1884" s="425">
        <v>6.1139999999999999</v>
      </c>
      <c r="E1884" s="425">
        <f t="shared" si="969"/>
        <v>192.59100000000001</v>
      </c>
      <c r="F1884" s="426">
        <v>0.5</v>
      </c>
      <c r="G1884" s="425">
        <f t="shared" si="959"/>
        <v>96.3</v>
      </c>
      <c r="H1884" s="425">
        <f t="shared" si="964"/>
        <v>23.2</v>
      </c>
      <c r="I1884" s="427">
        <f t="shared" si="965"/>
        <v>119.5</v>
      </c>
      <c r="J1884" s="756">
        <v>156.5</v>
      </c>
      <c r="K1884" s="425">
        <v>0.98</v>
      </c>
      <c r="L1884" s="425">
        <v>6.1139999999999999</v>
      </c>
      <c r="M1884" s="425">
        <f t="shared" si="970"/>
        <v>956.84100000000001</v>
      </c>
      <c r="N1884" s="426">
        <v>1</v>
      </c>
      <c r="O1884" s="425">
        <f t="shared" si="966"/>
        <v>956.84</v>
      </c>
      <c r="P1884" s="425">
        <f t="shared" si="967"/>
        <v>230.5</v>
      </c>
      <c r="Q1884" s="427">
        <f t="shared" si="968"/>
        <v>1187.3400000000001</v>
      </c>
    </row>
    <row r="1885" spans="1:17" s="428" customFormat="1" ht="22.15" customHeight="1" x14ac:dyDescent="0.25">
      <c r="A1885" s="424" t="s">
        <v>1217</v>
      </c>
      <c r="B1885" s="750">
        <v>47</v>
      </c>
      <c r="C1885" s="289">
        <v>0.3</v>
      </c>
      <c r="D1885" s="425">
        <v>6.1139999999999999</v>
      </c>
      <c r="E1885" s="425">
        <f t="shared" si="969"/>
        <v>287.358</v>
      </c>
      <c r="F1885" s="426">
        <v>0.5</v>
      </c>
      <c r="G1885" s="425">
        <f t="shared" si="959"/>
        <v>143.68</v>
      </c>
      <c r="H1885" s="425">
        <f t="shared" si="964"/>
        <v>34.61</v>
      </c>
      <c r="I1885" s="427">
        <f t="shared" si="965"/>
        <v>178.29000000000002</v>
      </c>
      <c r="J1885" s="756">
        <v>70.5</v>
      </c>
      <c r="K1885" s="425">
        <v>0.44</v>
      </c>
      <c r="L1885" s="425">
        <v>6.1139999999999999</v>
      </c>
      <c r="M1885" s="425">
        <f t="shared" si="970"/>
        <v>431.03699999999998</v>
      </c>
      <c r="N1885" s="426">
        <v>1</v>
      </c>
      <c r="O1885" s="425">
        <f t="shared" si="966"/>
        <v>431.04</v>
      </c>
      <c r="P1885" s="425">
        <f t="shared" si="967"/>
        <v>103.84</v>
      </c>
      <c r="Q1885" s="427">
        <f t="shared" si="968"/>
        <v>534.88</v>
      </c>
    </row>
    <row r="1886" spans="1:17" s="428" customFormat="1" ht="22.15" customHeight="1" x14ac:dyDescent="0.25">
      <c r="A1886" s="424" t="s">
        <v>1217</v>
      </c>
      <c r="B1886" s="750">
        <v>47</v>
      </c>
      <c r="C1886" s="289">
        <v>0.3</v>
      </c>
      <c r="D1886" s="425">
        <v>6.1139999999999999</v>
      </c>
      <c r="E1886" s="425">
        <f t="shared" si="969"/>
        <v>287.358</v>
      </c>
      <c r="F1886" s="426">
        <v>0.5</v>
      </c>
      <c r="G1886" s="425">
        <f t="shared" si="959"/>
        <v>143.68</v>
      </c>
      <c r="H1886" s="425">
        <f t="shared" si="964"/>
        <v>34.61</v>
      </c>
      <c r="I1886" s="427">
        <f t="shared" si="965"/>
        <v>178.29000000000002</v>
      </c>
      <c r="J1886" s="756">
        <v>70.5</v>
      </c>
      <c r="K1886" s="425">
        <v>0.44</v>
      </c>
      <c r="L1886" s="425">
        <v>6.1139999999999999</v>
      </c>
      <c r="M1886" s="425">
        <f t="shared" si="970"/>
        <v>431.03699999999998</v>
      </c>
      <c r="N1886" s="426">
        <v>1</v>
      </c>
      <c r="O1886" s="425">
        <f t="shared" si="966"/>
        <v>431.04</v>
      </c>
      <c r="P1886" s="425">
        <f t="shared" si="967"/>
        <v>103.84</v>
      </c>
      <c r="Q1886" s="427">
        <f t="shared" si="968"/>
        <v>534.88</v>
      </c>
    </row>
    <row r="1887" spans="1:17" s="428" customFormat="1" ht="22.15" customHeight="1" x14ac:dyDescent="0.25">
      <c r="A1887" s="424" t="s">
        <v>1217</v>
      </c>
      <c r="B1887" s="750">
        <v>70.5</v>
      </c>
      <c r="C1887" s="289">
        <v>0.44</v>
      </c>
      <c r="D1887" s="425">
        <v>6.1139999999999999</v>
      </c>
      <c r="E1887" s="425">
        <f t="shared" si="969"/>
        <v>431.03699999999998</v>
      </c>
      <c r="F1887" s="426">
        <v>0.5</v>
      </c>
      <c r="G1887" s="425">
        <f t="shared" si="959"/>
        <v>215.52</v>
      </c>
      <c r="H1887" s="425">
        <f t="shared" si="964"/>
        <v>51.92</v>
      </c>
      <c r="I1887" s="427">
        <f t="shared" si="965"/>
        <v>267.44</v>
      </c>
      <c r="J1887" s="756">
        <v>117.5</v>
      </c>
      <c r="K1887" s="425">
        <v>0.74</v>
      </c>
      <c r="L1887" s="425">
        <v>6.1139999999999999</v>
      </c>
      <c r="M1887" s="425">
        <f t="shared" si="970"/>
        <v>718.39499999999998</v>
      </c>
      <c r="N1887" s="426">
        <v>1</v>
      </c>
      <c r="O1887" s="425">
        <f t="shared" si="966"/>
        <v>718.4</v>
      </c>
      <c r="P1887" s="425">
        <f t="shared" si="967"/>
        <v>173.06</v>
      </c>
      <c r="Q1887" s="427">
        <f t="shared" si="968"/>
        <v>891.46</v>
      </c>
    </row>
    <row r="1888" spans="1:17" s="428" customFormat="1" ht="22.15" customHeight="1" x14ac:dyDescent="0.25">
      <c r="A1888" s="424" t="s">
        <v>692</v>
      </c>
      <c r="B1888" s="750">
        <v>23.5</v>
      </c>
      <c r="C1888" s="289">
        <v>0.15</v>
      </c>
      <c r="D1888" s="425">
        <v>6.1139999999999999</v>
      </c>
      <c r="E1888" s="425">
        <f t="shared" si="969"/>
        <v>143.679</v>
      </c>
      <c r="F1888" s="426">
        <v>0.5</v>
      </c>
      <c r="G1888" s="425">
        <f t="shared" si="959"/>
        <v>71.84</v>
      </c>
      <c r="H1888" s="425">
        <f t="shared" si="964"/>
        <v>17.309999999999999</v>
      </c>
      <c r="I1888" s="427">
        <f t="shared" si="965"/>
        <v>89.15</v>
      </c>
      <c r="J1888" s="756">
        <v>164.5</v>
      </c>
      <c r="K1888" s="425">
        <v>1.03</v>
      </c>
      <c r="L1888" s="425">
        <v>6.1139999999999999</v>
      </c>
      <c r="M1888" s="425">
        <f t="shared" si="970"/>
        <v>1005.7529999999999</v>
      </c>
      <c r="N1888" s="426">
        <v>1</v>
      </c>
      <c r="O1888" s="425">
        <f t="shared" si="966"/>
        <v>1005.75</v>
      </c>
      <c r="P1888" s="425">
        <f t="shared" si="967"/>
        <v>242.29</v>
      </c>
      <c r="Q1888" s="427">
        <f t="shared" si="968"/>
        <v>1248.04</v>
      </c>
    </row>
    <row r="1889" spans="1:17" s="428" customFormat="1" ht="22.15" customHeight="1" x14ac:dyDescent="0.25">
      <c r="A1889" s="424" t="s">
        <v>1217</v>
      </c>
      <c r="B1889" s="750">
        <v>40</v>
      </c>
      <c r="C1889" s="289">
        <f t="shared" ref="C1889:C1891" si="971">B1889/159</f>
        <v>0.25157232704402516</v>
      </c>
      <c r="D1889" s="425">
        <v>1230</v>
      </c>
      <c r="E1889" s="425">
        <f>B1889*D1889/159</f>
        <v>309.43396226415092</v>
      </c>
      <c r="F1889" s="426">
        <v>0.5</v>
      </c>
      <c r="G1889" s="425">
        <f t="shared" si="959"/>
        <v>154.72</v>
      </c>
      <c r="H1889" s="425">
        <f t="shared" si="964"/>
        <v>37.270000000000003</v>
      </c>
      <c r="I1889" s="427">
        <f t="shared" si="965"/>
        <v>191.99</v>
      </c>
      <c r="J1889" s="756">
        <v>72</v>
      </c>
      <c r="K1889" s="425">
        <f t="shared" ref="K1889:K1891" si="972">J1889/159</f>
        <v>0.45283018867924529</v>
      </c>
      <c r="L1889" s="425">
        <v>1230</v>
      </c>
      <c r="M1889" s="425">
        <f>J1889*L1889/159</f>
        <v>556.98113207547169</v>
      </c>
      <c r="N1889" s="426">
        <v>1</v>
      </c>
      <c r="O1889" s="425">
        <f t="shared" si="966"/>
        <v>556.98</v>
      </c>
      <c r="P1889" s="425">
        <f t="shared" si="967"/>
        <v>134.18</v>
      </c>
      <c r="Q1889" s="427">
        <f t="shared" si="968"/>
        <v>691.16000000000008</v>
      </c>
    </row>
    <row r="1890" spans="1:17" s="428" customFormat="1" ht="22.15" customHeight="1" x14ac:dyDescent="0.25">
      <c r="A1890" s="424" t="s">
        <v>1217</v>
      </c>
      <c r="B1890" s="750"/>
      <c r="C1890" s="289"/>
      <c r="D1890" s="425"/>
      <c r="E1890" s="425"/>
      <c r="F1890" s="426"/>
      <c r="G1890" s="425"/>
      <c r="H1890" s="425"/>
      <c r="I1890" s="427"/>
      <c r="J1890" s="756">
        <v>102.5</v>
      </c>
      <c r="K1890" s="425">
        <f t="shared" si="972"/>
        <v>0.64465408805031443</v>
      </c>
      <c r="L1890" s="425">
        <v>1230</v>
      </c>
      <c r="M1890" s="425">
        <f t="shared" ref="M1890:M1891" si="973">J1890*L1890/159</f>
        <v>792.92452830188677</v>
      </c>
      <c r="N1890" s="426">
        <v>1</v>
      </c>
      <c r="O1890" s="425">
        <f t="shared" si="966"/>
        <v>792.92</v>
      </c>
      <c r="P1890" s="425">
        <f t="shared" si="967"/>
        <v>191.01</v>
      </c>
      <c r="Q1890" s="427">
        <f t="shared" si="968"/>
        <v>983.93</v>
      </c>
    </row>
    <row r="1891" spans="1:17" s="428" customFormat="1" ht="22.15" customHeight="1" x14ac:dyDescent="0.25">
      <c r="A1891" s="424" t="s">
        <v>344</v>
      </c>
      <c r="B1891" s="750">
        <v>40</v>
      </c>
      <c r="C1891" s="289">
        <f t="shared" si="971"/>
        <v>0.25157232704402516</v>
      </c>
      <c r="D1891" s="425">
        <v>1415</v>
      </c>
      <c r="E1891" s="425">
        <f t="shared" ref="E1891" si="974">B1891*D1891/159</f>
        <v>355.97484276729557</v>
      </c>
      <c r="F1891" s="426">
        <v>0.5</v>
      </c>
      <c r="G1891" s="425">
        <f t="shared" si="959"/>
        <v>177.99</v>
      </c>
      <c r="H1891" s="425">
        <f t="shared" si="964"/>
        <v>42.88</v>
      </c>
      <c r="I1891" s="427">
        <f t="shared" si="965"/>
        <v>220.87</v>
      </c>
      <c r="J1891" s="756">
        <v>119</v>
      </c>
      <c r="K1891" s="425">
        <f t="shared" si="972"/>
        <v>0.74842767295597479</v>
      </c>
      <c r="L1891" s="425">
        <v>1415</v>
      </c>
      <c r="M1891" s="425">
        <f t="shared" si="973"/>
        <v>1059.0251572327045</v>
      </c>
      <c r="N1891" s="426">
        <v>1</v>
      </c>
      <c r="O1891" s="425">
        <f t="shared" si="966"/>
        <v>1059.03</v>
      </c>
      <c r="P1891" s="425">
        <f t="shared" si="967"/>
        <v>255.12</v>
      </c>
      <c r="Q1891" s="427">
        <f t="shared" si="968"/>
        <v>1314.15</v>
      </c>
    </row>
    <row r="1892" spans="1:17" s="428" customFormat="1" ht="22.15" customHeight="1" x14ac:dyDescent="0.25">
      <c r="A1892" s="430" t="s">
        <v>10</v>
      </c>
      <c r="B1892" s="751">
        <f>B1893</f>
        <v>47</v>
      </c>
      <c r="C1892" s="746">
        <f>C1893</f>
        <v>0.3</v>
      </c>
      <c r="D1892" s="421"/>
      <c r="E1892" s="421">
        <f>E1893</f>
        <v>192.13130000000001</v>
      </c>
      <c r="F1892" s="432"/>
      <c r="G1892" s="421">
        <f>G1893</f>
        <v>96.07</v>
      </c>
      <c r="H1892" s="421">
        <f>H1893</f>
        <v>23.14</v>
      </c>
      <c r="I1892" s="429">
        <f>I1893</f>
        <v>119.21</v>
      </c>
      <c r="J1892" s="757">
        <f>J1893</f>
        <v>47</v>
      </c>
      <c r="K1892" s="421">
        <f>K1893</f>
        <v>0.3</v>
      </c>
      <c r="L1892" s="421"/>
      <c r="M1892" s="421">
        <f>M1893</f>
        <v>192.13130000000001</v>
      </c>
      <c r="N1892" s="432"/>
      <c r="O1892" s="421">
        <f>O1893</f>
        <v>192.13</v>
      </c>
      <c r="P1892" s="421">
        <f>P1893</f>
        <v>46.28</v>
      </c>
      <c r="Q1892" s="429">
        <f>Q1893</f>
        <v>238.41</v>
      </c>
    </row>
    <row r="1893" spans="1:17" s="428" customFormat="1" ht="22.15" customHeight="1" x14ac:dyDescent="0.25">
      <c r="A1893" s="424" t="s">
        <v>193</v>
      </c>
      <c r="B1893" s="750">
        <v>47</v>
      </c>
      <c r="C1893" s="289">
        <v>0.3</v>
      </c>
      <c r="D1893" s="425">
        <v>4.0879000000000003</v>
      </c>
      <c r="E1893" s="425">
        <f>B1893*D1893</f>
        <v>192.13130000000001</v>
      </c>
      <c r="F1893" s="426">
        <v>0.5</v>
      </c>
      <c r="G1893" s="425">
        <f t="shared" si="959"/>
        <v>96.07</v>
      </c>
      <c r="H1893" s="425">
        <f>ROUND(G1893*0.2409,2)</f>
        <v>23.14</v>
      </c>
      <c r="I1893" s="427">
        <f>G1893+H1893</f>
        <v>119.21</v>
      </c>
      <c r="J1893" s="756">
        <v>47</v>
      </c>
      <c r="K1893" s="425">
        <v>0.3</v>
      </c>
      <c r="L1893" s="425">
        <v>4.0879000000000003</v>
      </c>
      <c r="M1893" s="425">
        <f>J1893*L1893</f>
        <v>192.13130000000001</v>
      </c>
      <c r="N1893" s="426">
        <v>1</v>
      </c>
      <c r="O1893" s="425">
        <f t="shared" si="966"/>
        <v>192.13</v>
      </c>
      <c r="P1893" s="425">
        <f>ROUND(O1893*0.2409,2)</f>
        <v>46.28</v>
      </c>
      <c r="Q1893" s="427">
        <f>O1893+P1893</f>
        <v>238.41</v>
      </c>
    </row>
    <row r="1894" spans="1:17" s="428" customFormat="1" ht="22.15" customHeight="1" x14ac:dyDescent="0.25">
      <c r="A1894" s="430" t="s">
        <v>8</v>
      </c>
      <c r="B1894" s="751">
        <f>SUM(B1895:B1902)</f>
        <v>323.5</v>
      </c>
      <c r="C1894" s="746">
        <f>SUM(C1895:C1902)</f>
        <v>2.0347169811320756</v>
      </c>
      <c r="D1894" s="421"/>
      <c r="E1894" s="421">
        <f>SUM(E1895:E1902)</f>
        <v>1237.7084921383648</v>
      </c>
      <c r="F1894" s="432"/>
      <c r="G1894" s="421">
        <f>SUM(G1895:G1902)</f>
        <v>618.86</v>
      </c>
      <c r="H1894" s="421">
        <f>SUM(H1895:H1902)</f>
        <v>149.08000000000001</v>
      </c>
      <c r="I1894" s="429">
        <f>SUM(I1895:I1902)</f>
        <v>767.93999999999994</v>
      </c>
      <c r="J1894" s="757">
        <f>SUM(J1895:J1902)</f>
        <v>871</v>
      </c>
      <c r="K1894" s="421">
        <f>SUM(K1895:K1902)</f>
        <v>5.4627672955974838</v>
      </c>
      <c r="L1894" s="421"/>
      <c r="M1894" s="421">
        <f>SUM(M1895:M1902)</f>
        <v>3328.9441949685533</v>
      </c>
      <c r="N1894" s="432"/>
      <c r="O1894" s="421">
        <f>SUM(O1895:O1902)</f>
        <v>3328.94</v>
      </c>
      <c r="P1894" s="421">
        <f>SUM(P1895:P1902)</f>
        <v>801.95</v>
      </c>
      <c r="Q1894" s="429">
        <f>SUM(Q1895:Q1902)</f>
        <v>4130.8899999999994</v>
      </c>
    </row>
    <row r="1895" spans="1:17" s="428" customFormat="1" ht="22.15" customHeight="1" x14ac:dyDescent="0.25">
      <c r="A1895" s="424" t="s">
        <v>1284</v>
      </c>
      <c r="B1895" s="750">
        <v>40</v>
      </c>
      <c r="C1895" s="289">
        <f t="shared" ref="C1895" si="975">B1895/159</f>
        <v>0.25157232704402516</v>
      </c>
      <c r="D1895" s="425">
        <v>640</v>
      </c>
      <c r="E1895" s="425">
        <f>B1895*D1895/159</f>
        <v>161.00628930817609</v>
      </c>
      <c r="F1895" s="426">
        <v>0.5</v>
      </c>
      <c r="G1895" s="425">
        <f t="shared" si="959"/>
        <v>80.5</v>
      </c>
      <c r="H1895" s="425">
        <f t="shared" ref="H1895:H1902" si="976">ROUND(G1895*0.2409,2)</f>
        <v>19.39</v>
      </c>
      <c r="I1895" s="427">
        <f t="shared" ref="I1895:I1902" si="977">G1895+H1895</f>
        <v>99.89</v>
      </c>
      <c r="J1895" s="756">
        <v>55</v>
      </c>
      <c r="K1895" s="425">
        <f>J1895/159</f>
        <v>0.34591194968553457</v>
      </c>
      <c r="L1895" s="425">
        <v>640</v>
      </c>
      <c r="M1895" s="425">
        <f>J1895*L1895/159</f>
        <v>221.38364779874215</v>
      </c>
      <c r="N1895" s="426">
        <v>1</v>
      </c>
      <c r="O1895" s="425">
        <f t="shared" ref="O1895:O1902" si="978">ROUND(M1895*N1895,2)</f>
        <v>221.38</v>
      </c>
      <c r="P1895" s="425">
        <f t="shared" ref="P1895:P1902" si="979">ROUND(O1895*0.2409,2)</f>
        <v>53.33</v>
      </c>
      <c r="Q1895" s="427">
        <f t="shared" ref="Q1895:Q1902" si="980">O1895+P1895</f>
        <v>274.70999999999998</v>
      </c>
    </row>
    <row r="1896" spans="1:17" s="428" customFormat="1" ht="22.15" customHeight="1" x14ac:dyDescent="0.25">
      <c r="A1896" s="424" t="s">
        <v>1264</v>
      </c>
      <c r="B1896" s="750">
        <v>62.5</v>
      </c>
      <c r="C1896" s="289">
        <v>0.39</v>
      </c>
      <c r="D1896" s="425">
        <v>3.4885000000000002</v>
      </c>
      <c r="E1896" s="425">
        <f>B1896*D1896</f>
        <v>218.03125</v>
      </c>
      <c r="F1896" s="426">
        <v>0.5</v>
      </c>
      <c r="G1896" s="425">
        <f t="shared" si="959"/>
        <v>109.02</v>
      </c>
      <c r="H1896" s="425">
        <f t="shared" si="976"/>
        <v>26.26</v>
      </c>
      <c r="I1896" s="427">
        <f t="shared" si="977"/>
        <v>135.28</v>
      </c>
      <c r="J1896" s="756">
        <v>164.5</v>
      </c>
      <c r="K1896" s="425">
        <v>1.03</v>
      </c>
      <c r="L1896" s="425">
        <v>3.4885000000000002</v>
      </c>
      <c r="M1896" s="425">
        <f>J1896*L1896</f>
        <v>573.85825</v>
      </c>
      <c r="N1896" s="426">
        <v>1</v>
      </c>
      <c r="O1896" s="425">
        <f t="shared" si="978"/>
        <v>573.86</v>
      </c>
      <c r="P1896" s="425">
        <f t="shared" si="979"/>
        <v>138.24</v>
      </c>
      <c r="Q1896" s="427">
        <f t="shared" si="980"/>
        <v>712.1</v>
      </c>
    </row>
    <row r="1897" spans="1:17" s="428" customFormat="1" ht="22.15" customHeight="1" x14ac:dyDescent="0.25">
      <c r="A1897" s="424" t="s">
        <v>1264</v>
      </c>
      <c r="B1897" s="750">
        <v>31.5</v>
      </c>
      <c r="C1897" s="289">
        <v>0.2</v>
      </c>
      <c r="D1897" s="425">
        <v>3.4885000000000002</v>
      </c>
      <c r="E1897" s="425">
        <f t="shared" ref="E1897:E1899" si="981">B1897*D1897</f>
        <v>109.88775000000001</v>
      </c>
      <c r="F1897" s="426">
        <v>0.5</v>
      </c>
      <c r="G1897" s="425">
        <f t="shared" si="959"/>
        <v>54.94</v>
      </c>
      <c r="H1897" s="425">
        <f t="shared" si="976"/>
        <v>13.24</v>
      </c>
      <c r="I1897" s="427">
        <f t="shared" si="977"/>
        <v>68.179999999999993</v>
      </c>
      <c r="J1897" s="756">
        <v>94</v>
      </c>
      <c r="K1897" s="425">
        <v>0.59</v>
      </c>
      <c r="L1897" s="425">
        <v>3.4885000000000002</v>
      </c>
      <c r="M1897" s="425">
        <f t="shared" ref="M1897:M1900" si="982">J1897*L1897</f>
        <v>327.91900000000004</v>
      </c>
      <c r="N1897" s="426">
        <v>1</v>
      </c>
      <c r="O1897" s="425">
        <f t="shared" si="978"/>
        <v>327.92</v>
      </c>
      <c r="P1897" s="425">
        <f t="shared" si="979"/>
        <v>79</v>
      </c>
      <c r="Q1897" s="427">
        <f t="shared" si="980"/>
        <v>406.92</v>
      </c>
    </row>
    <row r="1898" spans="1:17" s="428" customFormat="1" ht="22.15" customHeight="1" x14ac:dyDescent="0.25">
      <c r="A1898" s="424" t="s">
        <v>1370</v>
      </c>
      <c r="B1898" s="750">
        <v>62.5</v>
      </c>
      <c r="C1898" s="289">
        <v>0.39</v>
      </c>
      <c r="D1898" s="425">
        <v>3.4885000000000002</v>
      </c>
      <c r="E1898" s="425">
        <f t="shared" si="981"/>
        <v>218.03125</v>
      </c>
      <c r="F1898" s="426">
        <v>0.5</v>
      </c>
      <c r="G1898" s="425">
        <f t="shared" si="959"/>
        <v>109.02</v>
      </c>
      <c r="H1898" s="425">
        <f t="shared" si="976"/>
        <v>26.26</v>
      </c>
      <c r="I1898" s="427">
        <f t="shared" si="977"/>
        <v>135.28</v>
      </c>
      <c r="J1898" s="756">
        <v>164.5</v>
      </c>
      <c r="K1898" s="425">
        <v>1.03</v>
      </c>
      <c r="L1898" s="425">
        <v>3.4885000000000002</v>
      </c>
      <c r="M1898" s="425">
        <f t="shared" si="982"/>
        <v>573.85825</v>
      </c>
      <c r="N1898" s="426">
        <v>1</v>
      </c>
      <c r="O1898" s="425">
        <f t="shared" si="978"/>
        <v>573.86</v>
      </c>
      <c r="P1898" s="425">
        <f t="shared" si="979"/>
        <v>138.24</v>
      </c>
      <c r="Q1898" s="427">
        <f t="shared" si="980"/>
        <v>712.1</v>
      </c>
    </row>
    <row r="1899" spans="1:17" s="428" customFormat="1" ht="22.15" customHeight="1" x14ac:dyDescent="0.25">
      <c r="A1899" s="424" t="s">
        <v>1264</v>
      </c>
      <c r="B1899" s="750">
        <v>47</v>
      </c>
      <c r="C1899" s="289">
        <v>0.3</v>
      </c>
      <c r="D1899" s="425">
        <v>3.4885000000000002</v>
      </c>
      <c r="E1899" s="425">
        <f t="shared" si="981"/>
        <v>163.95950000000002</v>
      </c>
      <c r="F1899" s="426">
        <v>0.5</v>
      </c>
      <c r="G1899" s="425">
        <f t="shared" si="959"/>
        <v>81.98</v>
      </c>
      <c r="H1899" s="425">
        <f t="shared" si="976"/>
        <v>19.75</v>
      </c>
      <c r="I1899" s="427">
        <f t="shared" si="977"/>
        <v>101.73</v>
      </c>
      <c r="J1899" s="756">
        <v>94</v>
      </c>
      <c r="K1899" s="425">
        <v>0.59</v>
      </c>
      <c r="L1899" s="425">
        <v>3.4885000000000002</v>
      </c>
      <c r="M1899" s="425">
        <f t="shared" si="982"/>
        <v>327.91900000000004</v>
      </c>
      <c r="N1899" s="426">
        <v>1</v>
      </c>
      <c r="O1899" s="425">
        <f t="shared" si="978"/>
        <v>327.92</v>
      </c>
      <c r="P1899" s="425">
        <f t="shared" si="979"/>
        <v>79</v>
      </c>
      <c r="Q1899" s="427">
        <f t="shared" si="980"/>
        <v>406.92</v>
      </c>
    </row>
    <row r="1900" spans="1:17" s="428" customFormat="1" ht="22.15" customHeight="1" x14ac:dyDescent="0.25">
      <c r="A1900" s="424" t="s">
        <v>1264</v>
      </c>
      <c r="B1900" s="750"/>
      <c r="C1900" s="289"/>
      <c r="D1900" s="425"/>
      <c r="E1900" s="425"/>
      <c r="F1900" s="426"/>
      <c r="G1900" s="425"/>
      <c r="H1900" s="425"/>
      <c r="I1900" s="427"/>
      <c r="J1900" s="756">
        <v>61</v>
      </c>
      <c r="K1900" s="425">
        <v>0.38</v>
      </c>
      <c r="L1900" s="425">
        <v>3.4885000000000002</v>
      </c>
      <c r="M1900" s="425">
        <f t="shared" si="982"/>
        <v>212.79850000000002</v>
      </c>
      <c r="N1900" s="426">
        <v>1</v>
      </c>
      <c r="O1900" s="425">
        <f t="shared" si="978"/>
        <v>212.8</v>
      </c>
      <c r="P1900" s="425">
        <f t="shared" si="979"/>
        <v>51.26</v>
      </c>
      <c r="Q1900" s="427">
        <f t="shared" si="980"/>
        <v>264.06</v>
      </c>
    </row>
    <row r="1901" spans="1:17" s="428" customFormat="1" ht="22.15" customHeight="1" x14ac:dyDescent="0.25">
      <c r="A1901" s="424" t="s">
        <v>1264</v>
      </c>
      <c r="B1901" s="750">
        <v>40</v>
      </c>
      <c r="C1901" s="289">
        <f t="shared" ref="C1901:C1902" si="983">B1901/159</f>
        <v>0.25157232704402516</v>
      </c>
      <c r="D1901" s="425">
        <v>729</v>
      </c>
      <c r="E1901" s="425">
        <f>B1901*D1901/159</f>
        <v>183.39622641509433</v>
      </c>
      <c r="F1901" s="426">
        <v>0.5</v>
      </c>
      <c r="G1901" s="425">
        <f t="shared" si="959"/>
        <v>91.7</v>
      </c>
      <c r="H1901" s="425">
        <f t="shared" si="976"/>
        <v>22.09</v>
      </c>
      <c r="I1901" s="427">
        <f t="shared" si="977"/>
        <v>113.79</v>
      </c>
      <c r="J1901" s="756">
        <v>119</v>
      </c>
      <c r="K1901" s="425">
        <f t="shared" ref="K1901:K1902" si="984">J1901/159</f>
        <v>0.74842767295597479</v>
      </c>
      <c r="L1901" s="425">
        <v>729</v>
      </c>
      <c r="M1901" s="425">
        <f>J1901*L1901/159</f>
        <v>545.60377358490564</v>
      </c>
      <c r="N1901" s="426">
        <v>1</v>
      </c>
      <c r="O1901" s="425">
        <f t="shared" si="978"/>
        <v>545.6</v>
      </c>
      <c r="P1901" s="425">
        <f t="shared" si="979"/>
        <v>131.44</v>
      </c>
      <c r="Q1901" s="427">
        <f t="shared" si="980"/>
        <v>677.04</v>
      </c>
    </row>
    <row r="1902" spans="1:17" s="428" customFormat="1" ht="22.15" customHeight="1" x14ac:dyDescent="0.25">
      <c r="A1902" s="424" t="s">
        <v>1264</v>
      </c>
      <c r="B1902" s="750">
        <v>40</v>
      </c>
      <c r="C1902" s="289">
        <f t="shared" si="983"/>
        <v>0.25157232704402516</v>
      </c>
      <c r="D1902" s="425">
        <v>729</v>
      </c>
      <c r="E1902" s="425">
        <f>B1902*D1902/159</f>
        <v>183.39622641509433</v>
      </c>
      <c r="F1902" s="426">
        <v>0.5</v>
      </c>
      <c r="G1902" s="425">
        <f t="shared" si="959"/>
        <v>91.7</v>
      </c>
      <c r="H1902" s="425">
        <f t="shared" si="976"/>
        <v>22.09</v>
      </c>
      <c r="I1902" s="427">
        <f t="shared" si="977"/>
        <v>113.79</v>
      </c>
      <c r="J1902" s="756">
        <v>119</v>
      </c>
      <c r="K1902" s="425">
        <f t="shared" si="984"/>
        <v>0.74842767295597479</v>
      </c>
      <c r="L1902" s="425">
        <v>729</v>
      </c>
      <c r="M1902" s="425">
        <f>J1902*L1902/159</f>
        <v>545.60377358490564</v>
      </c>
      <c r="N1902" s="426">
        <v>1</v>
      </c>
      <c r="O1902" s="425">
        <f t="shared" si="978"/>
        <v>545.6</v>
      </c>
      <c r="P1902" s="425">
        <f t="shared" si="979"/>
        <v>131.44</v>
      </c>
      <c r="Q1902" s="427">
        <f t="shared" si="980"/>
        <v>677.04</v>
      </c>
    </row>
    <row r="1903" spans="1:17" s="428" customFormat="1" ht="22.15" customHeight="1" x14ac:dyDescent="0.25">
      <c r="A1903" s="416" t="s">
        <v>1371</v>
      </c>
      <c r="B1903" s="748">
        <f>B1904+B1907+B1919+B1926</f>
        <v>989.5</v>
      </c>
      <c r="C1903" s="744">
        <f>C1904+C1907+C1919+C1926</f>
        <v>6.2610062893081757</v>
      </c>
      <c r="D1903" s="417"/>
      <c r="E1903" s="417">
        <f>E1904+E1907+E1919+E1926</f>
        <v>5514.5056940251579</v>
      </c>
      <c r="F1903" s="431"/>
      <c r="G1903" s="417">
        <f>G1904+G1907+G1919+G1926</f>
        <v>2757.2700000000004</v>
      </c>
      <c r="H1903" s="417">
        <f>H1904+H1907+H1919+H1926</f>
        <v>664.21</v>
      </c>
      <c r="I1903" s="418">
        <f>I1904+I1907+I1919+I1926</f>
        <v>3421.48</v>
      </c>
      <c r="J1903" s="754">
        <f>J1904+J1907+J1919+J1926</f>
        <v>2881.5</v>
      </c>
      <c r="K1903" s="417">
        <f>K1904+K1907+K1919+K1926</f>
        <v>18.126792452830188</v>
      </c>
      <c r="L1903" s="417"/>
      <c r="M1903" s="417">
        <f>M1904+M1907+M1919+M1926</f>
        <v>16124.431539308176</v>
      </c>
      <c r="N1903" s="431"/>
      <c r="O1903" s="417">
        <f>O1904+O1907+O1919+O1926</f>
        <v>16124.439999999999</v>
      </c>
      <c r="P1903" s="417">
        <f>P1904+P1907+P1919+P1926</f>
        <v>3884.3900000000003</v>
      </c>
      <c r="Q1903" s="418">
        <f>Q1904+Q1907+Q1919+Q1926</f>
        <v>20008.830000000002</v>
      </c>
    </row>
    <row r="1904" spans="1:17" s="428" customFormat="1" ht="22.15" customHeight="1" x14ac:dyDescent="0.25">
      <c r="A1904" s="430" t="s">
        <v>11</v>
      </c>
      <c r="B1904" s="751">
        <f>SUM(B1905:B1906)</f>
        <v>80</v>
      </c>
      <c r="C1904" s="746">
        <f>SUM(C1905:C1906)</f>
        <v>0.50314465408805031</v>
      </c>
      <c r="D1904" s="421"/>
      <c r="E1904" s="421">
        <f>SUM(E1905:E1906)</f>
        <v>835.22012578616352</v>
      </c>
      <c r="F1904" s="432"/>
      <c r="G1904" s="421">
        <f>SUM(G1905:G1906)</f>
        <v>417.61</v>
      </c>
      <c r="H1904" s="421">
        <f>SUM(H1905:H1906)</f>
        <v>100.61</v>
      </c>
      <c r="I1904" s="429">
        <f>SUM(I1905:I1906)</f>
        <v>518.22</v>
      </c>
      <c r="J1904" s="757">
        <f>SUM(J1905:J1906)</f>
        <v>238</v>
      </c>
      <c r="K1904" s="421">
        <f>SUM(K1905:K1906)</f>
        <v>1.4968553459119496</v>
      </c>
      <c r="L1904" s="421"/>
      <c r="M1904" s="421">
        <f>SUM(M1905:M1906)</f>
        <v>2484.7798742138366</v>
      </c>
      <c r="N1904" s="432"/>
      <c r="O1904" s="421">
        <f>SUM(O1905:O1906)</f>
        <v>2484.7799999999997</v>
      </c>
      <c r="P1904" s="421">
        <f>SUM(P1905:P1906)</f>
        <v>598.58999999999992</v>
      </c>
      <c r="Q1904" s="429">
        <f>SUM(Q1905:Q1906)</f>
        <v>3083.37</v>
      </c>
    </row>
    <row r="1905" spans="1:17" s="428" customFormat="1" ht="22.15" customHeight="1" x14ac:dyDescent="0.25">
      <c r="A1905" s="424" t="s">
        <v>1275</v>
      </c>
      <c r="B1905" s="750">
        <v>40</v>
      </c>
      <c r="C1905" s="289">
        <f t="shared" ref="C1905:C1906" si="985">B1905/159</f>
        <v>0.25157232704402516</v>
      </c>
      <c r="D1905" s="425">
        <v>1545</v>
      </c>
      <c r="E1905" s="425">
        <f>B1905*D1905/159</f>
        <v>388.67924528301887</v>
      </c>
      <c r="F1905" s="426">
        <v>0.5</v>
      </c>
      <c r="G1905" s="425">
        <f t="shared" ref="G1905:G1931" si="986">ROUND(E1905*F1905,2)</f>
        <v>194.34</v>
      </c>
      <c r="H1905" s="425">
        <f>ROUND(G1905*0.2409,2)</f>
        <v>46.82</v>
      </c>
      <c r="I1905" s="427">
        <f>G1905+H1905</f>
        <v>241.16</v>
      </c>
      <c r="J1905" s="756">
        <v>119</v>
      </c>
      <c r="K1905" s="425">
        <f t="shared" ref="K1905:K1906" si="987">J1905/159</f>
        <v>0.74842767295597479</v>
      </c>
      <c r="L1905" s="425">
        <v>1545</v>
      </c>
      <c r="M1905" s="425">
        <f>J1905*L1905/159</f>
        <v>1156.3207547169811</v>
      </c>
      <c r="N1905" s="426">
        <v>1</v>
      </c>
      <c r="O1905" s="425">
        <f t="shared" ref="O1905:O1906" si="988">ROUND(M1905*N1905,2)</f>
        <v>1156.32</v>
      </c>
      <c r="P1905" s="425">
        <f>ROUND(O1905*0.2409,2)</f>
        <v>278.56</v>
      </c>
      <c r="Q1905" s="427">
        <f>O1905+P1905</f>
        <v>1434.8799999999999</v>
      </c>
    </row>
    <row r="1906" spans="1:17" s="428" customFormat="1" ht="22.15" customHeight="1" x14ac:dyDescent="0.25">
      <c r="A1906" s="424" t="s">
        <v>201</v>
      </c>
      <c r="B1906" s="750">
        <v>40</v>
      </c>
      <c r="C1906" s="289">
        <f t="shared" si="985"/>
        <v>0.25157232704402516</v>
      </c>
      <c r="D1906" s="425">
        <v>1775</v>
      </c>
      <c r="E1906" s="425">
        <f>B1906*D1906/159</f>
        <v>446.54088050314465</v>
      </c>
      <c r="F1906" s="426">
        <v>0.5</v>
      </c>
      <c r="G1906" s="425">
        <f t="shared" si="986"/>
        <v>223.27</v>
      </c>
      <c r="H1906" s="425">
        <f>ROUND(G1906*0.2409,2)</f>
        <v>53.79</v>
      </c>
      <c r="I1906" s="427">
        <f>G1906+H1906</f>
        <v>277.06</v>
      </c>
      <c r="J1906" s="756">
        <v>119</v>
      </c>
      <c r="K1906" s="425">
        <f t="shared" si="987"/>
        <v>0.74842767295597479</v>
      </c>
      <c r="L1906" s="425">
        <v>1775</v>
      </c>
      <c r="M1906" s="425">
        <f>J1906*L1906/159</f>
        <v>1328.4591194968552</v>
      </c>
      <c r="N1906" s="426">
        <v>1</v>
      </c>
      <c r="O1906" s="425">
        <f t="shared" si="988"/>
        <v>1328.46</v>
      </c>
      <c r="P1906" s="425">
        <f>ROUND(O1906*0.2409,2)</f>
        <v>320.02999999999997</v>
      </c>
      <c r="Q1906" s="427">
        <f>O1906+P1906</f>
        <v>1648.49</v>
      </c>
    </row>
    <row r="1907" spans="1:17" s="428" customFormat="1" ht="22.15" customHeight="1" x14ac:dyDescent="0.25">
      <c r="A1907" s="430" t="s">
        <v>9</v>
      </c>
      <c r="B1907" s="751">
        <f>SUM(B1908:B1918)</f>
        <v>416</v>
      </c>
      <c r="C1907" s="746">
        <f>SUM(C1908:C1918)</f>
        <v>2.651572327044025</v>
      </c>
      <c r="D1907" s="421"/>
      <c r="E1907" s="421">
        <f>SUM(E1908:E1918)</f>
        <v>2654.8388427672958</v>
      </c>
      <c r="F1907" s="432"/>
      <c r="G1907" s="421">
        <f>SUM(G1908:G1918)</f>
        <v>1327.4300000000003</v>
      </c>
      <c r="H1907" s="421">
        <f>SUM(H1908:H1918)</f>
        <v>319.76000000000005</v>
      </c>
      <c r="I1907" s="429">
        <f>SUM(I1908:I1918)</f>
        <v>1647.19</v>
      </c>
      <c r="J1907" s="757">
        <f>SUM(J1908:J1918)</f>
        <v>1221</v>
      </c>
      <c r="K1907" s="421">
        <f>SUM(K1908:K1918)</f>
        <v>7.6784276729559746</v>
      </c>
      <c r="L1907" s="421"/>
      <c r="M1907" s="421">
        <f>SUM(M1908:M1918)</f>
        <v>7796.6531572327049</v>
      </c>
      <c r="N1907" s="432"/>
      <c r="O1907" s="421">
        <f>SUM(O1908:O1918)</f>
        <v>7796.67</v>
      </c>
      <c r="P1907" s="421">
        <f>SUM(P1908:P1918)</f>
        <v>1878.21</v>
      </c>
      <c r="Q1907" s="429">
        <f>SUM(Q1908:Q1918)</f>
        <v>9674.8799999999992</v>
      </c>
    </row>
    <row r="1908" spans="1:17" s="428" customFormat="1" ht="22.15" customHeight="1" x14ac:dyDescent="0.25">
      <c r="A1908" s="424" t="s">
        <v>1217</v>
      </c>
      <c r="B1908" s="750">
        <v>47</v>
      </c>
      <c r="C1908" s="289">
        <v>0.3</v>
      </c>
      <c r="D1908" s="425">
        <v>6.1139999999999999</v>
      </c>
      <c r="E1908" s="425">
        <f>B1908*D1908</f>
        <v>287.358</v>
      </c>
      <c r="F1908" s="426">
        <v>0.5</v>
      </c>
      <c r="G1908" s="425">
        <f t="shared" si="986"/>
        <v>143.68</v>
      </c>
      <c r="H1908" s="425">
        <f t="shared" ref="H1908:H1918" si="989">ROUND(G1908*0.2409,2)</f>
        <v>34.61</v>
      </c>
      <c r="I1908" s="427">
        <f t="shared" ref="I1908:I1918" si="990">G1908+H1908</f>
        <v>178.29000000000002</v>
      </c>
      <c r="J1908" s="756">
        <v>117.5</v>
      </c>
      <c r="K1908" s="425">
        <v>0.74</v>
      </c>
      <c r="L1908" s="425">
        <v>6.1139999999999999</v>
      </c>
      <c r="M1908" s="425">
        <f>J1908*L1908</f>
        <v>718.39499999999998</v>
      </c>
      <c r="N1908" s="426">
        <v>1</v>
      </c>
      <c r="O1908" s="425">
        <f t="shared" ref="O1908:O1918" si="991">ROUND(M1908*N1908,2)</f>
        <v>718.4</v>
      </c>
      <c r="P1908" s="425">
        <f t="shared" ref="P1908:P1918" si="992">ROUND(O1908*0.2409,2)</f>
        <v>173.06</v>
      </c>
      <c r="Q1908" s="427">
        <f t="shared" ref="Q1908:Q1918" si="993">O1908+P1908</f>
        <v>891.46</v>
      </c>
    </row>
    <row r="1909" spans="1:17" s="428" customFormat="1" ht="22.15" customHeight="1" x14ac:dyDescent="0.25">
      <c r="A1909" s="424" t="s">
        <v>692</v>
      </c>
      <c r="B1909" s="750">
        <v>47</v>
      </c>
      <c r="C1909" s="289">
        <v>0.3</v>
      </c>
      <c r="D1909" s="425">
        <v>6.1139999999999999</v>
      </c>
      <c r="E1909" s="425">
        <f t="shared" ref="E1909:E1917" si="994">B1909*D1909</f>
        <v>287.358</v>
      </c>
      <c r="F1909" s="426">
        <v>0.5</v>
      </c>
      <c r="G1909" s="425">
        <f t="shared" si="986"/>
        <v>143.68</v>
      </c>
      <c r="H1909" s="425">
        <f t="shared" si="989"/>
        <v>34.61</v>
      </c>
      <c r="I1909" s="427">
        <f t="shared" si="990"/>
        <v>178.29000000000002</v>
      </c>
      <c r="J1909" s="756">
        <v>125.5</v>
      </c>
      <c r="K1909" s="425">
        <v>0.79</v>
      </c>
      <c r="L1909" s="425">
        <v>6.1139999999999999</v>
      </c>
      <c r="M1909" s="425">
        <f t="shared" ref="M1909:M1917" si="995">J1909*L1909</f>
        <v>767.30700000000002</v>
      </c>
      <c r="N1909" s="426">
        <v>1</v>
      </c>
      <c r="O1909" s="425">
        <f t="shared" si="991"/>
        <v>767.31</v>
      </c>
      <c r="P1909" s="425">
        <f t="shared" si="992"/>
        <v>184.84</v>
      </c>
      <c r="Q1909" s="427">
        <f t="shared" si="993"/>
        <v>952.15</v>
      </c>
    </row>
    <row r="1910" spans="1:17" s="428" customFormat="1" ht="22.15" customHeight="1" x14ac:dyDescent="0.25">
      <c r="A1910" s="424" t="s">
        <v>692</v>
      </c>
      <c r="B1910" s="750">
        <v>47</v>
      </c>
      <c r="C1910" s="289">
        <v>0.3</v>
      </c>
      <c r="D1910" s="425">
        <v>6.1139999999999999</v>
      </c>
      <c r="E1910" s="425">
        <f t="shared" si="994"/>
        <v>287.358</v>
      </c>
      <c r="F1910" s="426">
        <v>0.5</v>
      </c>
      <c r="G1910" s="425">
        <f t="shared" si="986"/>
        <v>143.68</v>
      </c>
      <c r="H1910" s="425">
        <f t="shared" si="989"/>
        <v>34.61</v>
      </c>
      <c r="I1910" s="427">
        <f t="shared" si="990"/>
        <v>178.29000000000002</v>
      </c>
      <c r="J1910" s="756">
        <v>102</v>
      </c>
      <c r="K1910" s="425">
        <v>0.64</v>
      </c>
      <c r="L1910" s="425">
        <v>6.1139999999999999</v>
      </c>
      <c r="M1910" s="425">
        <f t="shared" si="995"/>
        <v>623.62800000000004</v>
      </c>
      <c r="N1910" s="426">
        <v>1</v>
      </c>
      <c r="O1910" s="425">
        <f t="shared" si="991"/>
        <v>623.63</v>
      </c>
      <c r="P1910" s="425">
        <f t="shared" si="992"/>
        <v>150.22999999999999</v>
      </c>
      <c r="Q1910" s="427">
        <f t="shared" si="993"/>
        <v>773.86</v>
      </c>
    </row>
    <row r="1911" spans="1:17" s="428" customFormat="1" ht="22.15" customHeight="1" x14ac:dyDescent="0.25">
      <c r="A1911" s="424" t="s">
        <v>1217</v>
      </c>
      <c r="B1911" s="750"/>
      <c r="C1911" s="289"/>
      <c r="D1911" s="425"/>
      <c r="E1911" s="425"/>
      <c r="F1911" s="426"/>
      <c r="G1911" s="425"/>
      <c r="H1911" s="425"/>
      <c r="I1911" s="427"/>
      <c r="J1911" s="756">
        <v>118</v>
      </c>
      <c r="K1911" s="425">
        <v>0.74</v>
      </c>
      <c r="L1911" s="425">
        <v>6.1139999999999999</v>
      </c>
      <c r="M1911" s="425">
        <f t="shared" si="995"/>
        <v>721.452</v>
      </c>
      <c r="N1911" s="426">
        <v>1</v>
      </c>
      <c r="O1911" s="425">
        <f t="shared" si="991"/>
        <v>721.45</v>
      </c>
      <c r="P1911" s="425">
        <f t="shared" si="992"/>
        <v>173.8</v>
      </c>
      <c r="Q1911" s="427">
        <f t="shared" si="993"/>
        <v>895.25</v>
      </c>
    </row>
    <row r="1912" spans="1:17" s="428" customFormat="1" ht="22.15" customHeight="1" x14ac:dyDescent="0.25">
      <c r="A1912" s="424" t="s">
        <v>692</v>
      </c>
      <c r="B1912" s="750">
        <v>47</v>
      </c>
      <c r="C1912" s="289">
        <v>0.3</v>
      </c>
      <c r="D1912" s="425">
        <v>6.1139999999999999</v>
      </c>
      <c r="E1912" s="425">
        <f t="shared" si="994"/>
        <v>287.358</v>
      </c>
      <c r="F1912" s="426">
        <v>0.5</v>
      </c>
      <c r="G1912" s="425">
        <f t="shared" si="986"/>
        <v>143.68</v>
      </c>
      <c r="H1912" s="425">
        <f t="shared" si="989"/>
        <v>34.61</v>
      </c>
      <c r="I1912" s="427">
        <f t="shared" si="990"/>
        <v>178.29000000000002</v>
      </c>
      <c r="J1912" s="756">
        <v>129.5</v>
      </c>
      <c r="K1912" s="425">
        <v>0.81</v>
      </c>
      <c r="L1912" s="425">
        <v>6.1139999999999999</v>
      </c>
      <c r="M1912" s="425">
        <f t="shared" si="995"/>
        <v>791.76300000000003</v>
      </c>
      <c r="N1912" s="426">
        <v>1</v>
      </c>
      <c r="O1912" s="425">
        <f t="shared" si="991"/>
        <v>791.76</v>
      </c>
      <c r="P1912" s="425">
        <f t="shared" si="992"/>
        <v>190.73</v>
      </c>
      <c r="Q1912" s="427">
        <f t="shared" si="993"/>
        <v>982.49</v>
      </c>
    </row>
    <row r="1913" spans="1:17" s="428" customFormat="1" ht="22.15" customHeight="1" x14ac:dyDescent="0.25">
      <c r="A1913" s="424" t="s">
        <v>692</v>
      </c>
      <c r="B1913" s="750">
        <v>47</v>
      </c>
      <c r="C1913" s="289">
        <v>0.3</v>
      </c>
      <c r="D1913" s="425">
        <v>6.1139999999999999</v>
      </c>
      <c r="E1913" s="425">
        <f t="shared" si="994"/>
        <v>287.358</v>
      </c>
      <c r="F1913" s="426">
        <v>0.5</v>
      </c>
      <c r="G1913" s="425">
        <f t="shared" si="986"/>
        <v>143.68</v>
      </c>
      <c r="H1913" s="425">
        <f t="shared" si="989"/>
        <v>34.61</v>
      </c>
      <c r="I1913" s="427">
        <f t="shared" si="990"/>
        <v>178.29000000000002</v>
      </c>
      <c r="J1913" s="756">
        <v>109.5</v>
      </c>
      <c r="K1913" s="425">
        <v>0.69</v>
      </c>
      <c r="L1913" s="425">
        <v>6.1139999999999999</v>
      </c>
      <c r="M1913" s="425">
        <f t="shared" si="995"/>
        <v>669.48299999999995</v>
      </c>
      <c r="N1913" s="426">
        <v>1</v>
      </c>
      <c r="O1913" s="425">
        <f t="shared" si="991"/>
        <v>669.48</v>
      </c>
      <c r="P1913" s="425">
        <f t="shared" si="992"/>
        <v>161.28</v>
      </c>
      <c r="Q1913" s="427">
        <f t="shared" si="993"/>
        <v>830.76</v>
      </c>
    </row>
    <row r="1914" spans="1:17" s="428" customFormat="1" ht="22.15" customHeight="1" x14ac:dyDescent="0.25">
      <c r="A1914" s="424" t="s">
        <v>1217</v>
      </c>
      <c r="B1914" s="750">
        <v>47</v>
      </c>
      <c r="C1914" s="289">
        <v>0.3</v>
      </c>
      <c r="D1914" s="425">
        <v>6.1139999999999999</v>
      </c>
      <c r="E1914" s="425">
        <f t="shared" si="994"/>
        <v>287.358</v>
      </c>
      <c r="F1914" s="426">
        <v>0.5</v>
      </c>
      <c r="G1914" s="425">
        <f t="shared" si="986"/>
        <v>143.68</v>
      </c>
      <c r="H1914" s="425">
        <f t="shared" si="989"/>
        <v>34.61</v>
      </c>
      <c r="I1914" s="427">
        <f t="shared" si="990"/>
        <v>178.29000000000002</v>
      </c>
      <c r="J1914" s="756">
        <v>133</v>
      </c>
      <c r="K1914" s="425">
        <v>0.84</v>
      </c>
      <c r="L1914" s="425">
        <v>6.1139999999999999</v>
      </c>
      <c r="M1914" s="425">
        <f t="shared" si="995"/>
        <v>813.16200000000003</v>
      </c>
      <c r="N1914" s="426">
        <v>1</v>
      </c>
      <c r="O1914" s="425">
        <f t="shared" si="991"/>
        <v>813.16</v>
      </c>
      <c r="P1914" s="425">
        <f t="shared" si="992"/>
        <v>195.89</v>
      </c>
      <c r="Q1914" s="427">
        <f t="shared" si="993"/>
        <v>1009.05</v>
      </c>
    </row>
    <row r="1915" spans="1:17" s="428" customFormat="1" ht="22.15" customHeight="1" x14ac:dyDescent="0.25">
      <c r="A1915" s="424" t="s">
        <v>1217</v>
      </c>
      <c r="B1915" s="750"/>
      <c r="C1915" s="289"/>
      <c r="D1915" s="425"/>
      <c r="E1915" s="425"/>
      <c r="F1915" s="426"/>
      <c r="G1915" s="425"/>
      <c r="H1915" s="425"/>
      <c r="I1915" s="427"/>
      <c r="J1915" s="756">
        <v>82.5</v>
      </c>
      <c r="K1915" s="425">
        <v>0.52</v>
      </c>
      <c r="L1915" s="425">
        <v>6.1139999999999999</v>
      </c>
      <c r="M1915" s="425">
        <f t="shared" si="995"/>
        <v>504.40499999999997</v>
      </c>
      <c r="N1915" s="426">
        <v>1</v>
      </c>
      <c r="O1915" s="425">
        <f t="shared" si="991"/>
        <v>504.41</v>
      </c>
      <c r="P1915" s="425">
        <f t="shared" si="992"/>
        <v>121.51</v>
      </c>
      <c r="Q1915" s="427">
        <f t="shared" si="993"/>
        <v>625.92000000000007</v>
      </c>
    </row>
    <row r="1916" spans="1:17" s="428" customFormat="1" ht="22.15" customHeight="1" x14ac:dyDescent="0.25">
      <c r="A1916" s="424" t="s">
        <v>1217</v>
      </c>
      <c r="B1916" s="750">
        <v>47</v>
      </c>
      <c r="C1916" s="289">
        <v>0.3</v>
      </c>
      <c r="D1916" s="425">
        <v>6.1139999999999999</v>
      </c>
      <c r="E1916" s="425">
        <f t="shared" si="994"/>
        <v>287.358</v>
      </c>
      <c r="F1916" s="426">
        <v>0.5</v>
      </c>
      <c r="G1916" s="425">
        <f t="shared" si="986"/>
        <v>143.68</v>
      </c>
      <c r="H1916" s="425">
        <f t="shared" si="989"/>
        <v>34.61</v>
      </c>
      <c r="I1916" s="427">
        <f t="shared" si="990"/>
        <v>178.29000000000002</v>
      </c>
      <c r="J1916" s="756">
        <v>114</v>
      </c>
      <c r="K1916" s="425">
        <v>0.72</v>
      </c>
      <c r="L1916" s="425">
        <v>6.1139999999999999</v>
      </c>
      <c r="M1916" s="425">
        <f t="shared" si="995"/>
        <v>696.99599999999998</v>
      </c>
      <c r="N1916" s="426">
        <v>1</v>
      </c>
      <c r="O1916" s="425">
        <f t="shared" si="991"/>
        <v>697</v>
      </c>
      <c r="P1916" s="425">
        <f t="shared" si="992"/>
        <v>167.91</v>
      </c>
      <c r="Q1916" s="427">
        <f t="shared" si="993"/>
        <v>864.91</v>
      </c>
    </row>
    <row r="1917" spans="1:17" s="428" customFormat="1" ht="22.15" customHeight="1" x14ac:dyDescent="0.25">
      <c r="A1917" s="424" t="s">
        <v>692</v>
      </c>
      <c r="B1917" s="750">
        <v>47</v>
      </c>
      <c r="C1917" s="289">
        <v>0.3</v>
      </c>
      <c r="D1917" s="425">
        <v>6.1139999999999999</v>
      </c>
      <c r="E1917" s="425">
        <f t="shared" si="994"/>
        <v>287.358</v>
      </c>
      <c r="F1917" s="426">
        <v>0.5</v>
      </c>
      <c r="G1917" s="425">
        <f t="shared" si="986"/>
        <v>143.68</v>
      </c>
      <c r="H1917" s="425">
        <f t="shared" si="989"/>
        <v>34.61</v>
      </c>
      <c r="I1917" s="427">
        <f t="shared" si="990"/>
        <v>178.29000000000002</v>
      </c>
      <c r="J1917" s="756">
        <v>70.5</v>
      </c>
      <c r="K1917" s="425">
        <v>0.44</v>
      </c>
      <c r="L1917" s="425">
        <v>6.1139999999999999</v>
      </c>
      <c r="M1917" s="425">
        <f t="shared" si="995"/>
        <v>431.03699999999998</v>
      </c>
      <c r="N1917" s="426">
        <v>1</v>
      </c>
      <c r="O1917" s="425">
        <f t="shared" si="991"/>
        <v>431.04</v>
      </c>
      <c r="P1917" s="425">
        <f t="shared" si="992"/>
        <v>103.84</v>
      </c>
      <c r="Q1917" s="427">
        <f t="shared" si="993"/>
        <v>534.88</v>
      </c>
    </row>
    <row r="1918" spans="1:17" s="428" customFormat="1" ht="22.15" customHeight="1" x14ac:dyDescent="0.25">
      <c r="A1918" s="424" t="s">
        <v>344</v>
      </c>
      <c r="B1918" s="750">
        <v>40</v>
      </c>
      <c r="C1918" s="289">
        <f t="shared" ref="C1918" si="996">B1918/159</f>
        <v>0.25157232704402516</v>
      </c>
      <c r="D1918" s="425">
        <v>1415</v>
      </c>
      <c r="E1918" s="425">
        <f>B1918*D1918/159</f>
        <v>355.97484276729557</v>
      </c>
      <c r="F1918" s="426">
        <v>0.5</v>
      </c>
      <c r="G1918" s="425">
        <f t="shared" si="986"/>
        <v>177.99</v>
      </c>
      <c r="H1918" s="425">
        <f t="shared" si="989"/>
        <v>42.88</v>
      </c>
      <c r="I1918" s="427">
        <f t="shared" si="990"/>
        <v>220.87</v>
      </c>
      <c r="J1918" s="756">
        <v>119</v>
      </c>
      <c r="K1918" s="425">
        <f>J1918/159</f>
        <v>0.74842767295597479</v>
      </c>
      <c r="L1918" s="425">
        <v>1415</v>
      </c>
      <c r="M1918" s="425">
        <f>J1918*L1918/159</f>
        <v>1059.0251572327045</v>
      </c>
      <c r="N1918" s="426">
        <v>1</v>
      </c>
      <c r="O1918" s="425">
        <f t="shared" si="991"/>
        <v>1059.03</v>
      </c>
      <c r="P1918" s="425">
        <f t="shared" si="992"/>
        <v>255.12</v>
      </c>
      <c r="Q1918" s="427">
        <f t="shared" si="993"/>
        <v>1314.15</v>
      </c>
    </row>
    <row r="1919" spans="1:17" s="428" customFormat="1" ht="22.15" customHeight="1" x14ac:dyDescent="0.25">
      <c r="A1919" s="430" t="s">
        <v>10</v>
      </c>
      <c r="B1919" s="751">
        <f>SUM(B1920:B1925)</f>
        <v>312</v>
      </c>
      <c r="C1919" s="746">
        <f>SUM(C1920:C1925)</f>
        <v>1.9631446540880502</v>
      </c>
      <c r="D1919" s="421"/>
      <c r="E1919" s="421">
        <f>SUM(E1920:E1925)</f>
        <v>1365.4997182389939</v>
      </c>
      <c r="F1919" s="432"/>
      <c r="G1919" s="421">
        <f>SUM(G1920:G1925)</f>
        <v>682.75</v>
      </c>
      <c r="H1919" s="421">
        <f>SUM(H1920:H1925)</f>
        <v>164.47</v>
      </c>
      <c r="I1919" s="429">
        <f>SUM(I1920:I1925)</f>
        <v>847.22</v>
      </c>
      <c r="J1919" s="757">
        <f>SUM(J1920:J1925)</f>
        <v>771</v>
      </c>
      <c r="K1919" s="421">
        <f>SUM(K1920:K1925)</f>
        <v>4.8549685534591198</v>
      </c>
      <c r="L1919" s="421"/>
      <c r="M1919" s="421">
        <f>SUM(M1920:M1925)</f>
        <v>3365.6988308176101</v>
      </c>
      <c r="N1919" s="432"/>
      <c r="O1919" s="421">
        <f>SUM(O1920:O1925)</f>
        <v>3365.6999999999994</v>
      </c>
      <c r="P1919" s="421">
        <f>SUM(P1920:P1925)</f>
        <v>810.81</v>
      </c>
      <c r="Q1919" s="429">
        <f>SUM(Q1920:Q1925)</f>
        <v>4176.51</v>
      </c>
    </row>
    <row r="1920" spans="1:17" s="428" customFormat="1" ht="22.15" customHeight="1" x14ac:dyDescent="0.25">
      <c r="A1920" s="424" t="s">
        <v>193</v>
      </c>
      <c r="B1920" s="750">
        <v>59</v>
      </c>
      <c r="C1920" s="289">
        <v>0.37</v>
      </c>
      <c r="D1920" s="425">
        <v>4.0879000000000003</v>
      </c>
      <c r="E1920" s="425">
        <f>B1920*D1920</f>
        <v>241.18610000000001</v>
      </c>
      <c r="F1920" s="426">
        <v>0.5</v>
      </c>
      <c r="G1920" s="425">
        <f t="shared" si="986"/>
        <v>120.59</v>
      </c>
      <c r="H1920" s="425">
        <f t="shared" ref="H1920:H1925" si="997">ROUND(G1920*0.2409,2)</f>
        <v>29.05</v>
      </c>
      <c r="I1920" s="427">
        <f t="shared" ref="I1920:I1925" si="998">G1920+H1920</f>
        <v>149.64000000000001</v>
      </c>
      <c r="J1920" s="756">
        <v>117.5</v>
      </c>
      <c r="K1920" s="425">
        <v>0.74</v>
      </c>
      <c r="L1920" s="425">
        <v>4.0879000000000003</v>
      </c>
      <c r="M1920" s="425">
        <f>J1920*L1920</f>
        <v>480.32825000000003</v>
      </c>
      <c r="N1920" s="426">
        <v>1</v>
      </c>
      <c r="O1920" s="425">
        <f t="shared" ref="O1920:O1925" si="999">ROUND(M1920*N1920,2)</f>
        <v>480.33</v>
      </c>
      <c r="P1920" s="425">
        <f t="shared" ref="P1920:P1925" si="1000">ROUND(O1920*0.2409,2)</f>
        <v>115.71</v>
      </c>
      <c r="Q1920" s="427">
        <f t="shared" ref="Q1920:Q1925" si="1001">O1920+P1920</f>
        <v>596.04</v>
      </c>
    </row>
    <row r="1921" spans="1:17" s="428" customFormat="1" ht="22.15" customHeight="1" x14ac:dyDescent="0.25">
      <c r="A1921" s="424" t="s">
        <v>193</v>
      </c>
      <c r="B1921" s="750">
        <v>31.5</v>
      </c>
      <c r="C1921" s="289">
        <v>0.2</v>
      </c>
      <c r="D1921" s="425">
        <v>4.0879000000000003</v>
      </c>
      <c r="E1921" s="425">
        <f t="shared" ref="E1921:E1923" si="1002">B1921*D1921</f>
        <v>128.76885000000001</v>
      </c>
      <c r="F1921" s="426">
        <v>0.5</v>
      </c>
      <c r="G1921" s="425">
        <f t="shared" si="986"/>
        <v>64.38</v>
      </c>
      <c r="H1921" s="425">
        <f t="shared" si="997"/>
        <v>15.51</v>
      </c>
      <c r="I1921" s="427">
        <f t="shared" si="998"/>
        <v>79.89</v>
      </c>
      <c r="J1921" s="756">
        <v>165</v>
      </c>
      <c r="K1921" s="425">
        <v>1.04</v>
      </c>
      <c r="L1921" s="425">
        <v>4.0879000000000003</v>
      </c>
      <c r="M1921" s="425">
        <f t="shared" ref="M1921:M1923" si="1003">J1921*L1921</f>
        <v>674.50350000000003</v>
      </c>
      <c r="N1921" s="426">
        <v>1</v>
      </c>
      <c r="O1921" s="425">
        <f t="shared" si="999"/>
        <v>674.5</v>
      </c>
      <c r="P1921" s="425">
        <f t="shared" si="1000"/>
        <v>162.49</v>
      </c>
      <c r="Q1921" s="427">
        <f t="shared" si="1001"/>
        <v>836.99</v>
      </c>
    </row>
    <row r="1922" spans="1:17" s="428" customFormat="1" ht="22.15" customHeight="1" x14ac:dyDescent="0.25">
      <c r="A1922" s="424" t="s">
        <v>193</v>
      </c>
      <c r="B1922" s="750">
        <v>59</v>
      </c>
      <c r="C1922" s="289">
        <v>0.37</v>
      </c>
      <c r="D1922" s="425">
        <v>4.0879000000000003</v>
      </c>
      <c r="E1922" s="425">
        <f t="shared" si="1002"/>
        <v>241.18610000000001</v>
      </c>
      <c r="F1922" s="426">
        <v>0.5</v>
      </c>
      <c r="G1922" s="425">
        <f t="shared" si="986"/>
        <v>120.59</v>
      </c>
      <c r="H1922" s="425">
        <f t="shared" si="997"/>
        <v>29.05</v>
      </c>
      <c r="I1922" s="427">
        <f t="shared" si="998"/>
        <v>149.64000000000001</v>
      </c>
      <c r="J1922" s="756">
        <v>141.5</v>
      </c>
      <c r="K1922" s="425">
        <v>0.89</v>
      </c>
      <c r="L1922" s="425">
        <v>4.0879000000000003</v>
      </c>
      <c r="M1922" s="425">
        <f t="shared" si="1003"/>
        <v>578.43785000000003</v>
      </c>
      <c r="N1922" s="426">
        <v>1</v>
      </c>
      <c r="O1922" s="425">
        <f t="shared" si="999"/>
        <v>578.44000000000005</v>
      </c>
      <c r="P1922" s="425">
        <f t="shared" si="1000"/>
        <v>139.35</v>
      </c>
      <c r="Q1922" s="427">
        <f t="shared" si="1001"/>
        <v>717.79000000000008</v>
      </c>
    </row>
    <row r="1923" spans="1:17" s="428" customFormat="1" ht="22.15" customHeight="1" x14ac:dyDescent="0.25">
      <c r="A1923" s="424" t="s">
        <v>193</v>
      </c>
      <c r="B1923" s="750">
        <v>82.5</v>
      </c>
      <c r="C1923" s="289">
        <v>0.52</v>
      </c>
      <c r="D1923" s="425">
        <v>4.0879000000000003</v>
      </c>
      <c r="E1923" s="425">
        <f t="shared" si="1002"/>
        <v>337.25175000000002</v>
      </c>
      <c r="F1923" s="426">
        <v>0.5</v>
      </c>
      <c r="G1923" s="425">
        <f t="shared" si="986"/>
        <v>168.63</v>
      </c>
      <c r="H1923" s="425">
        <f t="shared" si="997"/>
        <v>40.619999999999997</v>
      </c>
      <c r="I1923" s="427">
        <f t="shared" si="998"/>
        <v>209.25</v>
      </c>
      <c r="J1923" s="756">
        <v>157</v>
      </c>
      <c r="K1923" s="425">
        <v>0.99</v>
      </c>
      <c r="L1923" s="425">
        <v>4.0879000000000003</v>
      </c>
      <c r="M1923" s="425">
        <f t="shared" si="1003"/>
        <v>641.80029999999999</v>
      </c>
      <c r="N1923" s="426">
        <v>1</v>
      </c>
      <c r="O1923" s="425">
        <f t="shared" si="999"/>
        <v>641.79999999999995</v>
      </c>
      <c r="P1923" s="425">
        <f t="shared" si="1000"/>
        <v>154.61000000000001</v>
      </c>
      <c r="Q1923" s="427">
        <f t="shared" si="1001"/>
        <v>796.41</v>
      </c>
    </row>
    <row r="1924" spans="1:17" s="428" customFormat="1" ht="22.15" customHeight="1" x14ac:dyDescent="0.25">
      <c r="A1924" s="424" t="s">
        <v>193</v>
      </c>
      <c r="B1924" s="750">
        <v>40</v>
      </c>
      <c r="C1924" s="289">
        <f t="shared" ref="C1924:C1925" si="1004">B1924/159</f>
        <v>0.25157232704402516</v>
      </c>
      <c r="D1924" s="425">
        <v>829</v>
      </c>
      <c r="E1924" s="425">
        <f>B1924*D1924/159</f>
        <v>208.55345911949686</v>
      </c>
      <c r="F1924" s="426">
        <v>0.5</v>
      </c>
      <c r="G1924" s="425">
        <f t="shared" si="986"/>
        <v>104.28</v>
      </c>
      <c r="H1924" s="425">
        <f t="shared" si="997"/>
        <v>25.12</v>
      </c>
      <c r="I1924" s="427">
        <f t="shared" si="998"/>
        <v>129.4</v>
      </c>
      <c r="J1924" s="756">
        <v>119</v>
      </c>
      <c r="K1924" s="425">
        <f t="shared" ref="K1924:K1925" si="1005">J1924/159</f>
        <v>0.74842767295597479</v>
      </c>
      <c r="L1924" s="425">
        <v>829</v>
      </c>
      <c r="M1924" s="425">
        <f>J1924*L1924/159</f>
        <v>620.44654088050311</v>
      </c>
      <c r="N1924" s="426">
        <v>1</v>
      </c>
      <c r="O1924" s="425">
        <f t="shared" si="999"/>
        <v>620.45000000000005</v>
      </c>
      <c r="P1924" s="425">
        <f t="shared" si="1000"/>
        <v>149.47</v>
      </c>
      <c r="Q1924" s="427">
        <f t="shared" si="1001"/>
        <v>769.92000000000007</v>
      </c>
    </row>
    <row r="1925" spans="1:17" s="428" customFormat="1" ht="22.15" customHeight="1" x14ac:dyDescent="0.25">
      <c r="A1925" s="424" t="s">
        <v>193</v>
      </c>
      <c r="B1925" s="750">
        <v>40</v>
      </c>
      <c r="C1925" s="289">
        <f t="shared" si="1004"/>
        <v>0.25157232704402516</v>
      </c>
      <c r="D1925" s="425">
        <v>829</v>
      </c>
      <c r="E1925" s="425">
        <f>B1925*D1925/159</f>
        <v>208.55345911949686</v>
      </c>
      <c r="F1925" s="426">
        <v>0.5</v>
      </c>
      <c r="G1925" s="425">
        <f t="shared" si="986"/>
        <v>104.28</v>
      </c>
      <c r="H1925" s="425">
        <f t="shared" si="997"/>
        <v>25.12</v>
      </c>
      <c r="I1925" s="427">
        <f t="shared" si="998"/>
        <v>129.4</v>
      </c>
      <c r="J1925" s="756">
        <v>71</v>
      </c>
      <c r="K1925" s="425">
        <f t="shared" si="1005"/>
        <v>0.44654088050314467</v>
      </c>
      <c r="L1925" s="425">
        <v>829</v>
      </c>
      <c r="M1925" s="425">
        <f>J1925*L1925/159</f>
        <v>370.1823899371069</v>
      </c>
      <c r="N1925" s="426">
        <v>1</v>
      </c>
      <c r="O1925" s="425">
        <f t="shared" si="999"/>
        <v>370.18</v>
      </c>
      <c r="P1925" s="425">
        <f t="shared" si="1000"/>
        <v>89.18</v>
      </c>
      <c r="Q1925" s="427">
        <f t="shared" si="1001"/>
        <v>459.36</v>
      </c>
    </row>
    <row r="1926" spans="1:17" s="428" customFormat="1" ht="22.15" customHeight="1" x14ac:dyDescent="0.25">
      <c r="A1926" s="430" t="s">
        <v>8</v>
      </c>
      <c r="B1926" s="751">
        <f>SUM(B1927:B1932)</f>
        <v>181.5</v>
      </c>
      <c r="C1926" s="746">
        <f>SUM(C1927:C1932)</f>
        <v>1.1431446540880503</v>
      </c>
      <c r="D1926" s="421"/>
      <c r="E1926" s="421">
        <f>SUM(E1927:E1932)</f>
        <v>658.94700723270444</v>
      </c>
      <c r="F1926" s="432"/>
      <c r="G1926" s="421">
        <f>SUM(G1927:G1932)</f>
        <v>329.47999999999996</v>
      </c>
      <c r="H1926" s="421">
        <f>SUM(H1927:H1932)</f>
        <v>79.37</v>
      </c>
      <c r="I1926" s="429">
        <f>SUM(I1927:I1932)</f>
        <v>408.84999999999997</v>
      </c>
      <c r="J1926" s="757">
        <f>SUM(J1927:J1932)</f>
        <v>651.5</v>
      </c>
      <c r="K1926" s="421">
        <f>SUM(K1927:K1932)</f>
        <v>4.0965408805031442</v>
      </c>
      <c r="L1926" s="421"/>
      <c r="M1926" s="421">
        <f>SUM(M1927:M1932)</f>
        <v>2477.2996770440254</v>
      </c>
      <c r="N1926" s="432"/>
      <c r="O1926" s="421">
        <f>SUM(O1927:O1932)</f>
        <v>2477.2899999999995</v>
      </c>
      <c r="P1926" s="421">
        <f>SUM(P1927:P1932)</f>
        <v>596.78</v>
      </c>
      <c r="Q1926" s="429">
        <f>SUM(Q1927:Q1932)</f>
        <v>3074.07</v>
      </c>
    </row>
    <row r="1927" spans="1:17" s="428" customFormat="1" ht="22.15" customHeight="1" x14ac:dyDescent="0.25">
      <c r="A1927" s="424" t="s">
        <v>1279</v>
      </c>
      <c r="B1927" s="750">
        <v>39</v>
      </c>
      <c r="C1927" s="289">
        <v>0.25</v>
      </c>
      <c r="D1927" s="425">
        <v>4.0879000000000003</v>
      </c>
      <c r="E1927" s="425">
        <f>B1927*D1927</f>
        <v>159.4281</v>
      </c>
      <c r="F1927" s="426">
        <v>0.5</v>
      </c>
      <c r="G1927" s="425">
        <f t="shared" si="986"/>
        <v>79.709999999999994</v>
      </c>
      <c r="H1927" s="425">
        <f t="shared" ref="H1927:H1931" si="1006">ROUND(G1927*0.2409,2)</f>
        <v>19.2</v>
      </c>
      <c r="I1927" s="427">
        <f t="shared" ref="I1927:I1931" si="1007">G1927+H1927</f>
        <v>98.91</v>
      </c>
      <c r="J1927" s="756">
        <v>161</v>
      </c>
      <c r="K1927" s="425">
        <v>1.01</v>
      </c>
      <c r="L1927" s="425">
        <v>4.0879000000000003</v>
      </c>
      <c r="M1927" s="425">
        <f>J1927*L1927</f>
        <v>658.15190000000007</v>
      </c>
      <c r="N1927" s="426">
        <v>1</v>
      </c>
      <c r="O1927" s="425">
        <f t="shared" ref="O1927:O1932" si="1008">ROUND(M1927*N1927,2)</f>
        <v>658.15</v>
      </c>
      <c r="P1927" s="425">
        <f t="shared" ref="P1927:P1932" si="1009">ROUND(O1927*0.2409,2)</f>
        <v>158.55000000000001</v>
      </c>
      <c r="Q1927" s="427">
        <f t="shared" ref="Q1927:Q1932" si="1010">O1927+P1927</f>
        <v>816.7</v>
      </c>
    </row>
    <row r="1928" spans="1:17" s="428" customFormat="1" ht="22.15" customHeight="1" x14ac:dyDescent="0.25">
      <c r="A1928" s="424" t="s">
        <v>1279</v>
      </c>
      <c r="B1928" s="750">
        <v>62.5</v>
      </c>
      <c r="C1928" s="289">
        <v>0.39</v>
      </c>
      <c r="D1928" s="425">
        <v>4.0879000000000003</v>
      </c>
      <c r="E1928" s="425">
        <f t="shared" ref="E1928" si="1011">B1928*D1928</f>
        <v>255.49375000000001</v>
      </c>
      <c r="F1928" s="426">
        <v>0.5</v>
      </c>
      <c r="G1928" s="425">
        <f t="shared" si="986"/>
        <v>127.75</v>
      </c>
      <c r="H1928" s="425">
        <f t="shared" si="1006"/>
        <v>30.77</v>
      </c>
      <c r="I1928" s="427">
        <f t="shared" si="1007"/>
        <v>158.52000000000001</v>
      </c>
      <c r="J1928" s="756">
        <v>55.5</v>
      </c>
      <c r="K1928" s="425">
        <v>0.35</v>
      </c>
      <c r="L1928" s="425">
        <v>4.0879000000000003</v>
      </c>
      <c r="M1928" s="425">
        <f t="shared" ref="M1928:M1932" si="1012">J1928*L1928</f>
        <v>226.87845000000002</v>
      </c>
      <c r="N1928" s="426">
        <v>1</v>
      </c>
      <c r="O1928" s="425">
        <f t="shared" si="1008"/>
        <v>226.88</v>
      </c>
      <c r="P1928" s="425">
        <f t="shared" si="1009"/>
        <v>54.66</v>
      </c>
      <c r="Q1928" s="427">
        <f t="shared" si="1010"/>
        <v>281.53999999999996</v>
      </c>
    </row>
    <row r="1929" spans="1:17" s="428" customFormat="1" ht="22.15" customHeight="1" x14ac:dyDescent="0.25">
      <c r="A1929" s="424" t="s">
        <v>1279</v>
      </c>
      <c r="B1929" s="750"/>
      <c r="C1929" s="289"/>
      <c r="D1929" s="425"/>
      <c r="E1929" s="425"/>
      <c r="F1929" s="426"/>
      <c r="G1929" s="425"/>
      <c r="H1929" s="425"/>
      <c r="I1929" s="427"/>
      <c r="J1929" s="756">
        <v>157.5</v>
      </c>
      <c r="K1929" s="425">
        <v>0.99</v>
      </c>
      <c r="L1929" s="425">
        <v>4.0879000000000003</v>
      </c>
      <c r="M1929" s="425">
        <f t="shared" si="1012"/>
        <v>643.8442500000001</v>
      </c>
      <c r="N1929" s="426">
        <v>1</v>
      </c>
      <c r="O1929" s="425">
        <f t="shared" si="1008"/>
        <v>643.84</v>
      </c>
      <c r="P1929" s="425">
        <f t="shared" si="1009"/>
        <v>155.1</v>
      </c>
      <c r="Q1929" s="427">
        <f t="shared" si="1010"/>
        <v>798.94</v>
      </c>
    </row>
    <row r="1930" spans="1:17" s="428" customFormat="1" ht="22.15" customHeight="1" x14ac:dyDescent="0.25">
      <c r="A1930" s="424" t="s">
        <v>1372</v>
      </c>
      <c r="B1930" s="750">
        <v>40</v>
      </c>
      <c r="C1930" s="289">
        <f t="shared" ref="C1930:C1931" si="1013">B1930/159</f>
        <v>0.25157232704402516</v>
      </c>
      <c r="D1930" s="425">
        <v>485</v>
      </c>
      <c r="E1930" s="425">
        <f>B1930*D1930/159</f>
        <v>122.0125786163522</v>
      </c>
      <c r="F1930" s="426">
        <v>0.5</v>
      </c>
      <c r="G1930" s="425">
        <f t="shared" si="986"/>
        <v>61.01</v>
      </c>
      <c r="H1930" s="425">
        <f t="shared" si="1006"/>
        <v>14.7</v>
      </c>
      <c r="I1930" s="427">
        <f t="shared" si="1007"/>
        <v>75.709999999999994</v>
      </c>
      <c r="J1930" s="756">
        <v>111</v>
      </c>
      <c r="K1930" s="425">
        <f t="shared" ref="K1930:K1931" si="1014">J1930/159</f>
        <v>0.69811320754716977</v>
      </c>
      <c r="L1930" s="425">
        <v>485</v>
      </c>
      <c r="M1930" s="425">
        <f>J1930*L1930/159</f>
        <v>338.58490566037733</v>
      </c>
      <c r="N1930" s="426">
        <v>1</v>
      </c>
      <c r="O1930" s="425">
        <f t="shared" si="1008"/>
        <v>338.58</v>
      </c>
      <c r="P1930" s="425">
        <f t="shared" si="1009"/>
        <v>81.56</v>
      </c>
      <c r="Q1930" s="427">
        <f t="shared" si="1010"/>
        <v>420.14</v>
      </c>
    </row>
    <row r="1931" spans="1:17" s="428" customFormat="1" ht="22.15" customHeight="1" x14ac:dyDescent="0.25">
      <c r="A1931" s="424" t="s">
        <v>1372</v>
      </c>
      <c r="B1931" s="750">
        <v>40</v>
      </c>
      <c r="C1931" s="289">
        <f t="shared" si="1013"/>
        <v>0.25157232704402516</v>
      </c>
      <c r="D1931" s="425">
        <v>485</v>
      </c>
      <c r="E1931" s="425">
        <f>B1931*D1931/159</f>
        <v>122.0125786163522</v>
      </c>
      <c r="F1931" s="426">
        <v>0.5</v>
      </c>
      <c r="G1931" s="425">
        <f t="shared" si="986"/>
        <v>61.01</v>
      </c>
      <c r="H1931" s="425">
        <f t="shared" si="1006"/>
        <v>14.7</v>
      </c>
      <c r="I1931" s="427">
        <f t="shared" si="1007"/>
        <v>75.709999999999994</v>
      </c>
      <c r="J1931" s="756">
        <v>119</v>
      </c>
      <c r="K1931" s="425">
        <f t="shared" si="1014"/>
        <v>0.74842767295597479</v>
      </c>
      <c r="L1931" s="425">
        <v>485</v>
      </c>
      <c r="M1931" s="425">
        <f>J1931*L1931/159</f>
        <v>362.98742138364781</v>
      </c>
      <c r="N1931" s="426">
        <v>1</v>
      </c>
      <c r="O1931" s="425">
        <f t="shared" si="1008"/>
        <v>362.99</v>
      </c>
      <c r="P1931" s="425">
        <f t="shared" si="1009"/>
        <v>87.44</v>
      </c>
      <c r="Q1931" s="427">
        <f t="shared" si="1010"/>
        <v>450.43</v>
      </c>
    </row>
    <row r="1932" spans="1:17" s="428" customFormat="1" ht="22.15" customHeight="1" x14ac:dyDescent="0.25">
      <c r="A1932" s="424" t="s">
        <v>1250</v>
      </c>
      <c r="B1932" s="750"/>
      <c r="C1932" s="289"/>
      <c r="D1932" s="425"/>
      <c r="E1932" s="425"/>
      <c r="F1932" s="426"/>
      <c r="G1932" s="425"/>
      <c r="H1932" s="425"/>
      <c r="I1932" s="427"/>
      <c r="J1932" s="756">
        <v>47.5</v>
      </c>
      <c r="K1932" s="425">
        <v>0.3</v>
      </c>
      <c r="L1932" s="425">
        <v>5.1969000000000003</v>
      </c>
      <c r="M1932" s="425">
        <f t="shared" si="1012"/>
        <v>246.85275000000001</v>
      </c>
      <c r="N1932" s="426">
        <v>1</v>
      </c>
      <c r="O1932" s="425">
        <f t="shared" si="1008"/>
        <v>246.85</v>
      </c>
      <c r="P1932" s="425">
        <f t="shared" si="1009"/>
        <v>59.47</v>
      </c>
      <c r="Q1932" s="427">
        <f t="shared" si="1010"/>
        <v>306.32</v>
      </c>
    </row>
    <row r="1933" spans="1:17" s="428" customFormat="1" ht="22.15" customHeight="1" x14ac:dyDescent="0.25">
      <c r="A1933" s="416" t="s">
        <v>1373</v>
      </c>
      <c r="B1933" s="748">
        <f>B1934+B1939+B1953+B1958</f>
        <v>799</v>
      </c>
      <c r="C1933" s="744">
        <f>C1934+C1939+C1953+C1958</f>
        <v>5.0333333333333332</v>
      </c>
      <c r="D1933" s="417"/>
      <c r="E1933" s="417">
        <f>E1934+E1939+E1953+E1958</f>
        <v>4923.3882110062896</v>
      </c>
      <c r="F1933" s="431"/>
      <c r="G1933" s="417">
        <f>G1934+G1939+G1953+G1958</f>
        <v>2461.69</v>
      </c>
      <c r="H1933" s="417">
        <f>H1934+H1939+H1953+H1958</f>
        <v>593.01</v>
      </c>
      <c r="I1933" s="418">
        <f>I1934+I1939+I1953+I1958</f>
        <v>3054.7</v>
      </c>
      <c r="J1933" s="754">
        <f>J1934+J1939+J1953+J1958</f>
        <v>2284.75</v>
      </c>
      <c r="K1933" s="417">
        <f>K1934+K1939+K1953+K1958</f>
        <v>14.366352201257861</v>
      </c>
      <c r="L1933" s="417"/>
      <c r="M1933" s="417">
        <f>M1934+M1939+M1953+M1958</f>
        <v>13657.625597169812</v>
      </c>
      <c r="N1933" s="431"/>
      <c r="O1933" s="417">
        <f>O1934+O1939+O1953+O1958</f>
        <v>13657.63</v>
      </c>
      <c r="P1933" s="417">
        <f>P1934+P1939+P1953+P1958</f>
        <v>3290.14</v>
      </c>
      <c r="Q1933" s="418">
        <f>Q1934+Q1939+Q1953+Q1958</f>
        <v>16947.770000000004</v>
      </c>
    </row>
    <row r="1934" spans="1:17" s="428" customFormat="1" ht="22.15" customHeight="1" x14ac:dyDescent="0.25">
      <c r="A1934" s="430" t="s">
        <v>11</v>
      </c>
      <c r="B1934" s="751">
        <f>SUM(B1935:B1938)</f>
        <v>92</v>
      </c>
      <c r="C1934" s="746">
        <f>SUM(C1935:C1938)</f>
        <v>0.57861635220125784</v>
      </c>
      <c r="D1934" s="421"/>
      <c r="E1934" s="421">
        <f>SUM(E1935:E1938)</f>
        <v>921.94968553459114</v>
      </c>
      <c r="F1934" s="432"/>
      <c r="G1934" s="421">
        <f>SUM(G1935:G1938)</f>
        <v>460.97</v>
      </c>
      <c r="H1934" s="421">
        <f>SUM(H1935:H1938)</f>
        <v>111.05000000000001</v>
      </c>
      <c r="I1934" s="429">
        <f>SUM(I1935:I1938)</f>
        <v>572.02</v>
      </c>
      <c r="J1934" s="757">
        <f>SUM(J1935:J1938)</f>
        <v>218</v>
      </c>
      <c r="K1934" s="421">
        <f>SUM(K1935:K1938)</f>
        <v>1.371069182389937</v>
      </c>
      <c r="L1934" s="421"/>
      <c r="M1934" s="421">
        <f>SUM(M1935:M1938)</f>
        <v>2256.8396226415093</v>
      </c>
      <c r="N1934" s="432"/>
      <c r="O1934" s="421">
        <f>SUM(O1935:O1938)</f>
        <v>2256.84</v>
      </c>
      <c r="P1934" s="421">
        <f>SUM(P1935:P1938)</f>
        <v>543.68000000000006</v>
      </c>
      <c r="Q1934" s="429">
        <f>SUM(Q1935:Q1938)</f>
        <v>2800.52</v>
      </c>
    </row>
    <row r="1935" spans="1:17" s="428" customFormat="1" ht="22.15" customHeight="1" x14ac:dyDescent="0.25">
      <c r="A1935" s="424" t="s">
        <v>1275</v>
      </c>
      <c r="B1935" s="750">
        <v>40</v>
      </c>
      <c r="C1935" s="289">
        <f t="shared" ref="C1935:C1938" si="1015">B1935/159</f>
        <v>0.25157232704402516</v>
      </c>
      <c r="D1935" s="425">
        <v>1545</v>
      </c>
      <c r="E1935" s="425">
        <f>B1935*D1935/159</f>
        <v>388.67924528301887</v>
      </c>
      <c r="F1935" s="426">
        <v>0.5</v>
      </c>
      <c r="G1935" s="425">
        <f t="shared" ref="G1935:G1963" si="1016">ROUND(E1935*F1935,2)</f>
        <v>194.34</v>
      </c>
      <c r="H1935" s="425">
        <f>ROUND(G1935*0.2409,2)</f>
        <v>46.82</v>
      </c>
      <c r="I1935" s="427">
        <f>G1935+H1935</f>
        <v>241.16</v>
      </c>
      <c r="J1935" s="756"/>
      <c r="K1935" s="425"/>
      <c r="L1935" s="425"/>
      <c r="M1935" s="425"/>
      <c r="N1935" s="426"/>
      <c r="O1935" s="425"/>
      <c r="P1935" s="425"/>
      <c r="Q1935" s="427"/>
    </row>
    <row r="1936" spans="1:17" s="428" customFormat="1" ht="22.15" customHeight="1" x14ac:dyDescent="0.25">
      <c r="A1936" s="424" t="s">
        <v>1275</v>
      </c>
      <c r="B1936" s="750">
        <v>32</v>
      </c>
      <c r="C1936" s="289">
        <f t="shared" si="1015"/>
        <v>0.20125786163522014</v>
      </c>
      <c r="D1936" s="425">
        <v>1545</v>
      </c>
      <c r="E1936" s="425">
        <f t="shared" ref="E1936:E1938" si="1017">B1936*D1936/159</f>
        <v>310.94339622641508</v>
      </c>
      <c r="F1936" s="426">
        <v>0.5</v>
      </c>
      <c r="G1936" s="425">
        <f t="shared" si="1016"/>
        <v>155.47</v>
      </c>
      <c r="H1936" s="425">
        <f>ROUND(G1936*0.2409,2)</f>
        <v>37.450000000000003</v>
      </c>
      <c r="I1936" s="427">
        <f>G1936+H1936</f>
        <v>192.92000000000002</v>
      </c>
      <c r="J1936" s="756">
        <v>119</v>
      </c>
      <c r="K1936" s="425">
        <f t="shared" ref="K1936:K1938" si="1018">J1936/159</f>
        <v>0.74842767295597479</v>
      </c>
      <c r="L1936" s="425">
        <v>1545</v>
      </c>
      <c r="M1936" s="425">
        <f t="shared" ref="M1936:M1938" si="1019">J1936*L1936/159</f>
        <v>1156.3207547169811</v>
      </c>
      <c r="N1936" s="426">
        <v>1</v>
      </c>
      <c r="O1936" s="425">
        <f t="shared" ref="O1936:O1938" si="1020">ROUND(M1936*N1936,2)</f>
        <v>1156.32</v>
      </c>
      <c r="P1936" s="425">
        <f>ROUND(O1936*0.2409,2)</f>
        <v>278.56</v>
      </c>
      <c r="Q1936" s="427">
        <f>O1936+P1936</f>
        <v>1434.8799999999999</v>
      </c>
    </row>
    <row r="1937" spans="1:17" s="428" customFormat="1" ht="22.15" customHeight="1" x14ac:dyDescent="0.25">
      <c r="A1937" s="424" t="s">
        <v>1275</v>
      </c>
      <c r="B1937" s="750"/>
      <c r="C1937" s="289"/>
      <c r="D1937" s="425"/>
      <c r="E1937" s="425"/>
      <c r="F1937" s="426"/>
      <c r="G1937" s="425"/>
      <c r="H1937" s="425"/>
      <c r="I1937" s="427"/>
      <c r="J1937" s="756">
        <v>79</v>
      </c>
      <c r="K1937" s="425">
        <f t="shared" si="1018"/>
        <v>0.49685534591194969</v>
      </c>
      <c r="L1937" s="425">
        <v>1767.5</v>
      </c>
      <c r="M1937" s="425">
        <f t="shared" si="1019"/>
        <v>878.19182389937112</v>
      </c>
      <c r="N1937" s="426">
        <v>1</v>
      </c>
      <c r="O1937" s="425">
        <f t="shared" si="1020"/>
        <v>878.19</v>
      </c>
      <c r="P1937" s="425">
        <f>ROUND(O1937*0.2409,2)</f>
        <v>211.56</v>
      </c>
      <c r="Q1937" s="427">
        <f>O1937+P1937</f>
        <v>1089.75</v>
      </c>
    </row>
    <row r="1938" spans="1:17" s="428" customFormat="1" ht="22.15" customHeight="1" x14ac:dyDescent="0.25">
      <c r="A1938" s="424" t="s">
        <v>201</v>
      </c>
      <c r="B1938" s="750">
        <v>20</v>
      </c>
      <c r="C1938" s="289">
        <f t="shared" si="1015"/>
        <v>0.12578616352201258</v>
      </c>
      <c r="D1938" s="425">
        <v>1767.5</v>
      </c>
      <c r="E1938" s="425">
        <f t="shared" si="1017"/>
        <v>222.32704402515722</v>
      </c>
      <c r="F1938" s="426">
        <v>0.5</v>
      </c>
      <c r="G1938" s="425">
        <f t="shared" si="1016"/>
        <v>111.16</v>
      </c>
      <c r="H1938" s="425">
        <f>ROUND(G1938*0.2409,2)</f>
        <v>26.78</v>
      </c>
      <c r="I1938" s="427">
        <f>G1938+H1938</f>
        <v>137.94</v>
      </c>
      <c r="J1938" s="756">
        <v>20</v>
      </c>
      <c r="K1938" s="425">
        <f t="shared" si="1018"/>
        <v>0.12578616352201258</v>
      </c>
      <c r="L1938" s="425">
        <v>1767.5</v>
      </c>
      <c r="M1938" s="425">
        <f t="shared" si="1019"/>
        <v>222.32704402515722</v>
      </c>
      <c r="N1938" s="426">
        <v>1</v>
      </c>
      <c r="O1938" s="425">
        <f t="shared" si="1020"/>
        <v>222.33</v>
      </c>
      <c r="P1938" s="425">
        <f>ROUND(O1938*0.2409,2)</f>
        <v>53.56</v>
      </c>
      <c r="Q1938" s="427">
        <f>O1938+P1938</f>
        <v>275.89</v>
      </c>
    </row>
    <row r="1939" spans="1:17" s="428" customFormat="1" ht="22.15" customHeight="1" x14ac:dyDescent="0.25">
      <c r="A1939" s="430" t="s">
        <v>9</v>
      </c>
      <c r="B1939" s="751">
        <f>SUM(B1940:B1952)</f>
        <v>474.5</v>
      </c>
      <c r="C1939" s="746">
        <f>SUM(C1940:C1952)</f>
        <v>2.99314465408805</v>
      </c>
      <c r="D1939" s="421"/>
      <c r="E1939" s="421">
        <f>SUM(E1940:E1952)</f>
        <v>3083.6783886792455</v>
      </c>
      <c r="F1939" s="432"/>
      <c r="G1939" s="421">
        <f>SUM(G1940:G1952)</f>
        <v>1541.8400000000001</v>
      </c>
      <c r="H1939" s="421">
        <f>SUM(H1940:H1952)</f>
        <v>371.42</v>
      </c>
      <c r="I1939" s="429">
        <f>SUM(I1940:I1952)</f>
        <v>1913.2599999999998</v>
      </c>
      <c r="J1939" s="757">
        <f>SUM(J1940:J1952)</f>
        <v>1231.25</v>
      </c>
      <c r="K1939" s="421">
        <f>SUM(K1940:K1952)</f>
        <v>7.73685534591195</v>
      </c>
      <c r="L1939" s="421"/>
      <c r="M1939" s="421">
        <f>SUM(M1940:M1952)</f>
        <v>8052.6507113207545</v>
      </c>
      <c r="N1939" s="432"/>
      <c r="O1939" s="421">
        <f>SUM(O1940:O1952)</f>
        <v>8052.6699999999992</v>
      </c>
      <c r="P1939" s="421">
        <f>SUM(P1940:P1952)</f>
        <v>1939.8899999999996</v>
      </c>
      <c r="Q1939" s="429">
        <f>SUM(Q1940:Q1952)</f>
        <v>9992.5600000000013</v>
      </c>
    </row>
    <row r="1940" spans="1:17" s="428" customFormat="1" ht="22.15" customHeight="1" x14ac:dyDescent="0.25">
      <c r="A1940" s="424" t="s">
        <v>692</v>
      </c>
      <c r="B1940" s="750"/>
      <c r="C1940" s="289"/>
      <c r="D1940" s="425"/>
      <c r="E1940" s="425"/>
      <c r="F1940" s="426"/>
      <c r="G1940" s="425"/>
      <c r="H1940" s="425"/>
      <c r="I1940" s="427"/>
      <c r="J1940" s="756">
        <v>95.75</v>
      </c>
      <c r="K1940" s="425">
        <v>0.6</v>
      </c>
      <c r="L1940" s="425">
        <v>6.1139999999999999</v>
      </c>
      <c r="M1940" s="425">
        <f>J1940*L1940</f>
        <v>585.41549999999995</v>
      </c>
      <c r="N1940" s="426">
        <v>1</v>
      </c>
      <c r="O1940" s="425">
        <f t="shared" ref="O1940:O1952" si="1021">ROUND(M1940*N1940,2)</f>
        <v>585.41999999999996</v>
      </c>
      <c r="P1940" s="425">
        <f t="shared" ref="P1940:P1952" si="1022">ROUND(O1940*0.2409,2)</f>
        <v>141.03</v>
      </c>
      <c r="Q1940" s="427">
        <f t="shared" ref="Q1940:Q1952" si="1023">O1940+P1940</f>
        <v>726.44999999999993</v>
      </c>
    </row>
    <row r="1941" spans="1:17" s="428" customFormat="1" ht="22.15" customHeight="1" x14ac:dyDescent="0.25">
      <c r="A1941" s="424" t="s">
        <v>1217</v>
      </c>
      <c r="B1941" s="750">
        <v>39</v>
      </c>
      <c r="C1941" s="289">
        <v>0.25</v>
      </c>
      <c r="D1941" s="425">
        <v>6.1139999999999999</v>
      </c>
      <c r="E1941" s="425">
        <f t="shared" ref="E1941:E1950" si="1024">B1941*D1941</f>
        <v>238.446</v>
      </c>
      <c r="F1941" s="426">
        <v>0.5</v>
      </c>
      <c r="G1941" s="425">
        <f t="shared" si="1016"/>
        <v>119.22</v>
      </c>
      <c r="H1941" s="425">
        <f t="shared" ref="H1941:H1952" si="1025">ROUND(G1941*0.2409,2)</f>
        <v>28.72</v>
      </c>
      <c r="I1941" s="427">
        <f t="shared" ref="I1941:I1952" si="1026">G1941+H1941</f>
        <v>147.94</v>
      </c>
      <c r="J1941" s="756">
        <v>143.5</v>
      </c>
      <c r="K1941" s="425">
        <v>0.9</v>
      </c>
      <c r="L1941" s="425">
        <v>6.1139999999999999</v>
      </c>
      <c r="M1941" s="425">
        <f t="shared" ref="M1941:M1950" si="1027">J1941*L1941</f>
        <v>877.35900000000004</v>
      </c>
      <c r="N1941" s="426">
        <v>1</v>
      </c>
      <c r="O1941" s="425">
        <f t="shared" si="1021"/>
        <v>877.36</v>
      </c>
      <c r="P1941" s="425">
        <f t="shared" si="1022"/>
        <v>211.36</v>
      </c>
      <c r="Q1941" s="427">
        <f t="shared" si="1023"/>
        <v>1088.72</v>
      </c>
    </row>
    <row r="1942" spans="1:17" s="428" customFormat="1" ht="22.15" customHeight="1" x14ac:dyDescent="0.25">
      <c r="A1942" s="424" t="s">
        <v>692</v>
      </c>
      <c r="B1942" s="750"/>
      <c r="C1942" s="289"/>
      <c r="D1942" s="425"/>
      <c r="E1942" s="425"/>
      <c r="F1942" s="426"/>
      <c r="G1942" s="425"/>
      <c r="H1942" s="425"/>
      <c r="I1942" s="427"/>
      <c r="J1942" s="756">
        <v>23.5</v>
      </c>
      <c r="K1942" s="425">
        <v>0.15</v>
      </c>
      <c r="L1942" s="425">
        <v>6.1139999999999999</v>
      </c>
      <c r="M1942" s="425">
        <f t="shared" si="1027"/>
        <v>143.679</v>
      </c>
      <c r="N1942" s="426">
        <v>1</v>
      </c>
      <c r="O1942" s="425">
        <f t="shared" si="1021"/>
        <v>143.68</v>
      </c>
      <c r="P1942" s="425">
        <f t="shared" si="1022"/>
        <v>34.61</v>
      </c>
      <c r="Q1942" s="427">
        <f t="shared" si="1023"/>
        <v>178.29000000000002</v>
      </c>
    </row>
    <row r="1943" spans="1:17" s="428" customFormat="1" ht="22.15" customHeight="1" x14ac:dyDescent="0.25">
      <c r="A1943" s="424" t="s">
        <v>692</v>
      </c>
      <c r="B1943" s="750"/>
      <c r="C1943" s="289"/>
      <c r="D1943" s="425"/>
      <c r="E1943" s="425"/>
      <c r="F1943" s="426"/>
      <c r="G1943" s="425"/>
      <c r="H1943" s="425"/>
      <c r="I1943" s="427"/>
      <c r="J1943" s="756">
        <v>94</v>
      </c>
      <c r="K1943" s="425">
        <v>0.59</v>
      </c>
      <c r="L1943" s="425">
        <v>6.1139999999999999</v>
      </c>
      <c r="M1943" s="425">
        <f t="shared" si="1027"/>
        <v>574.71600000000001</v>
      </c>
      <c r="N1943" s="426">
        <v>1</v>
      </c>
      <c r="O1943" s="425">
        <f t="shared" si="1021"/>
        <v>574.72</v>
      </c>
      <c r="P1943" s="425">
        <f t="shared" si="1022"/>
        <v>138.44999999999999</v>
      </c>
      <c r="Q1943" s="427">
        <f t="shared" si="1023"/>
        <v>713.17000000000007</v>
      </c>
    </row>
    <row r="1944" spans="1:17" s="428" customFormat="1" ht="22.15" customHeight="1" x14ac:dyDescent="0.25">
      <c r="A1944" s="424" t="s">
        <v>1217</v>
      </c>
      <c r="B1944" s="750">
        <v>50.5</v>
      </c>
      <c r="C1944" s="289">
        <v>0.32</v>
      </c>
      <c r="D1944" s="425">
        <v>6.1139999999999999</v>
      </c>
      <c r="E1944" s="425">
        <f t="shared" si="1024"/>
        <v>308.75700000000001</v>
      </c>
      <c r="F1944" s="426">
        <v>0.5</v>
      </c>
      <c r="G1944" s="425">
        <f t="shared" si="1016"/>
        <v>154.38</v>
      </c>
      <c r="H1944" s="425">
        <f t="shared" si="1025"/>
        <v>37.19</v>
      </c>
      <c r="I1944" s="427">
        <f t="shared" si="1026"/>
        <v>191.57</v>
      </c>
      <c r="J1944" s="756">
        <v>163.5</v>
      </c>
      <c r="K1944" s="425">
        <v>1.03</v>
      </c>
      <c r="L1944" s="425">
        <v>6.1139999999999999</v>
      </c>
      <c r="M1944" s="425">
        <f t="shared" si="1027"/>
        <v>999.63900000000001</v>
      </c>
      <c r="N1944" s="426">
        <v>1</v>
      </c>
      <c r="O1944" s="425">
        <f t="shared" si="1021"/>
        <v>999.64</v>
      </c>
      <c r="P1944" s="425">
        <f t="shared" si="1022"/>
        <v>240.81</v>
      </c>
      <c r="Q1944" s="427">
        <f t="shared" si="1023"/>
        <v>1240.45</v>
      </c>
    </row>
    <row r="1945" spans="1:17" s="428" customFormat="1" ht="22.15" customHeight="1" x14ac:dyDescent="0.25">
      <c r="A1945" s="424" t="s">
        <v>692</v>
      </c>
      <c r="B1945" s="750">
        <v>59</v>
      </c>
      <c r="C1945" s="289">
        <v>0.37</v>
      </c>
      <c r="D1945" s="425">
        <v>6.1139999999999999</v>
      </c>
      <c r="E1945" s="425">
        <f t="shared" si="1024"/>
        <v>360.726</v>
      </c>
      <c r="F1945" s="426">
        <v>0.5</v>
      </c>
      <c r="G1945" s="425">
        <f t="shared" si="1016"/>
        <v>180.36</v>
      </c>
      <c r="H1945" s="425">
        <f t="shared" si="1025"/>
        <v>43.45</v>
      </c>
      <c r="I1945" s="427">
        <f t="shared" si="1026"/>
        <v>223.81</v>
      </c>
      <c r="J1945" s="756">
        <v>53</v>
      </c>
      <c r="K1945" s="425">
        <v>0.33</v>
      </c>
      <c r="L1945" s="425">
        <v>6.1139999999999999</v>
      </c>
      <c r="M1945" s="425">
        <f t="shared" si="1027"/>
        <v>324.04199999999997</v>
      </c>
      <c r="N1945" s="426">
        <v>1</v>
      </c>
      <c r="O1945" s="425">
        <f t="shared" si="1021"/>
        <v>324.04000000000002</v>
      </c>
      <c r="P1945" s="425">
        <f t="shared" si="1022"/>
        <v>78.06</v>
      </c>
      <c r="Q1945" s="427">
        <f t="shared" si="1023"/>
        <v>402.1</v>
      </c>
    </row>
    <row r="1946" spans="1:17" s="428" customFormat="1" ht="22.15" customHeight="1" x14ac:dyDescent="0.25">
      <c r="A1946" s="424" t="s">
        <v>1217</v>
      </c>
      <c r="B1946" s="750">
        <v>56.5</v>
      </c>
      <c r="C1946" s="289">
        <v>0.36</v>
      </c>
      <c r="D1946" s="425">
        <v>6.1139999999999999</v>
      </c>
      <c r="E1946" s="425">
        <f t="shared" si="1024"/>
        <v>345.44099999999997</v>
      </c>
      <c r="F1946" s="426">
        <v>0.5</v>
      </c>
      <c r="G1946" s="425">
        <f t="shared" si="1016"/>
        <v>172.72</v>
      </c>
      <c r="H1946" s="425">
        <f t="shared" si="1025"/>
        <v>41.61</v>
      </c>
      <c r="I1946" s="427">
        <f t="shared" si="1026"/>
        <v>214.32999999999998</v>
      </c>
      <c r="J1946" s="756">
        <v>70.5</v>
      </c>
      <c r="K1946" s="425">
        <v>0.44</v>
      </c>
      <c r="L1946" s="425">
        <v>6.1139999999999999</v>
      </c>
      <c r="M1946" s="425">
        <f t="shared" si="1027"/>
        <v>431.03699999999998</v>
      </c>
      <c r="N1946" s="426">
        <v>1</v>
      </c>
      <c r="O1946" s="425">
        <f t="shared" si="1021"/>
        <v>431.04</v>
      </c>
      <c r="P1946" s="425">
        <f t="shared" si="1022"/>
        <v>103.84</v>
      </c>
      <c r="Q1946" s="427">
        <f t="shared" si="1023"/>
        <v>534.88</v>
      </c>
    </row>
    <row r="1947" spans="1:17" s="428" customFormat="1" ht="22.15" customHeight="1" x14ac:dyDescent="0.25">
      <c r="A1947" s="424" t="s">
        <v>1217</v>
      </c>
      <c r="B1947" s="750">
        <v>55</v>
      </c>
      <c r="C1947" s="289">
        <v>0.35</v>
      </c>
      <c r="D1947" s="425">
        <v>6.1139999999999999</v>
      </c>
      <c r="E1947" s="425">
        <f t="shared" si="1024"/>
        <v>336.27</v>
      </c>
      <c r="F1947" s="426">
        <v>0.5</v>
      </c>
      <c r="G1947" s="425">
        <f t="shared" si="1016"/>
        <v>168.14</v>
      </c>
      <c r="H1947" s="425">
        <f t="shared" si="1025"/>
        <v>40.5</v>
      </c>
      <c r="I1947" s="427">
        <f t="shared" si="1026"/>
        <v>208.64</v>
      </c>
      <c r="J1947" s="756">
        <v>185</v>
      </c>
      <c r="K1947" s="425">
        <v>1.1599999999999999</v>
      </c>
      <c r="L1947" s="425">
        <v>6.1139999999999999</v>
      </c>
      <c r="M1947" s="425">
        <f t="shared" si="1027"/>
        <v>1131.0899999999999</v>
      </c>
      <c r="N1947" s="426">
        <v>1</v>
      </c>
      <c r="O1947" s="425">
        <f t="shared" si="1021"/>
        <v>1131.0899999999999</v>
      </c>
      <c r="P1947" s="425">
        <f t="shared" si="1022"/>
        <v>272.48</v>
      </c>
      <c r="Q1947" s="427">
        <f t="shared" si="1023"/>
        <v>1403.57</v>
      </c>
    </row>
    <row r="1948" spans="1:17" s="428" customFormat="1" ht="22.15" customHeight="1" x14ac:dyDescent="0.25">
      <c r="A1948" s="424" t="s">
        <v>1217</v>
      </c>
      <c r="B1948" s="750">
        <v>32.5</v>
      </c>
      <c r="C1948" s="289">
        <v>0.2</v>
      </c>
      <c r="D1948" s="425">
        <v>6.1139999999999999</v>
      </c>
      <c r="E1948" s="425">
        <f t="shared" si="1024"/>
        <v>198.70499999999998</v>
      </c>
      <c r="F1948" s="426">
        <v>0.5</v>
      </c>
      <c r="G1948" s="425">
        <f t="shared" si="1016"/>
        <v>99.35</v>
      </c>
      <c r="H1948" s="425">
        <f t="shared" si="1025"/>
        <v>23.93</v>
      </c>
      <c r="I1948" s="427">
        <f t="shared" si="1026"/>
        <v>123.28</v>
      </c>
      <c r="J1948" s="756"/>
      <c r="K1948" s="425"/>
      <c r="L1948" s="425"/>
      <c r="M1948" s="425"/>
      <c r="N1948" s="426"/>
      <c r="O1948" s="425"/>
      <c r="P1948" s="425"/>
      <c r="Q1948" s="427"/>
    </row>
    <row r="1949" spans="1:17" s="428" customFormat="1" ht="22.15" customHeight="1" x14ac:dyDescent="0.25">
      <c r="A1949" s="424" t="s">
        <v>1217</v>
      </c>
      <c r="B1949" s="750">
        <v>78.5</v>
      </c>
      <c r="C1949" s="289">
        <v>0.49</v>
      </c>
      <c r="D1949" s="425">
        <v>6.1139999999999999</v>
      </c>
      <c r="E1949" s="425">
        <f t="shared" si="1024"/>
        <v>479.94900000000001</v>
      </c>
      <c r="F1949" s="426">
        <v>0.5</v>
      </c>
      <c r="G1949" s="425">
        <f t="shared" si="1016"/>
        <v>239.97</v>
      </c>
      <c r="H1949" s="425">
        <f t="shared" si="1025"/>
        <v>57.81</v>
      </c>
      <c r="I1949" s="427">
        <f t="shared" si="1026"/>
        <v>297.77999999999997</v>
      </c>
      <c r="J1949" s="756">
        <v>117.5</v>
      </c>
      <c r="K1949" s="425">
        <v>0.74</v>
      </c>
      <c r="L1949" s="425">
        <v>6.1139999999999999</v>
      </c>
      <c r="M1949" s="425">
        <f t="shared" si="1027"/>
        <v>718.39499999999998</v>
      </c>
      <c r="N1949" s="426">
        <v>1</v>
      </c>
      <c r="O1949" s="425">
        <f t="shared" si="1021"/>
        <v>718.4</v>
      </c>
      <c r="P1949" s="425">
        <f t="shared" si="1022"/>
        <v>173.06</v>
      </c>
      <c r="Q1949" s="427">
        <f t="shared" si="1023"/>
        <v>891.46</v>
      </c>
    </row>
    <row r="1950" spans="1:17" s="428" customFormat="1" ht="22.15" customHeight="1" x14ac:dyDescent="0.25">
      <c r="A1950" s="424" t="s">
        <v>692</v>
      </c>
      <c r="B1950" s="750">
        <v>23.5</v>
      </c>
      <c r="C1950" s="289">
        <v>0.15</v>
      </c>
      <c r="D1950" s="425">
        <v>6.9172000000000002</v>
      </c>
      <c r="E1950" s="425">
        <f t="shared" si="1024"/>
        <v>162.55420000000001</v>
      </c>
      <c r="F1950" s="426">
        <v>0.5</v>
      </c>
      <c r="G1950" s="425">
        <f t="shared" si="1016"/>
        <v>81.28</v>
      </c>
      <c r="H1950" s="425">
        <f t="shared" si="1025"/>
        <v>19.579999999999998</v>
      </c>
      <c r="I1950" s="427">
        <f t="shared" si="1026"/>
        <v>100.86</v>
      </c>
      <c r="J1950" s="756">
        <v>47</v>
      </c>
      <c r="K1950" s="425">
        <v>0.3</v>
      </c>
      <c r="L1950" s="425">
        <v>6.9172000000000002</v>
      </c>
      <c r="M1950" s="425">
        <f t="shared" si="1027"/>
        <v>325.10840000000002</v>
      </c>
      <c r="N1950" s="426">
        <v>1</v>
      </c>
      <c r="O1950" s="425">
        <f t="shared" si="1021"/>
        <v>325.11</v>
      </c>
      <c r="P1950" s="425">
        <f t="shared" si="1022"/>
        <v>78.319999999999993</v>
      </c>
      <c r="Q1950" s="427">
        <f t="shared" si="1023"/>
        <v>403.43</v>
      </c>
    </row>
    <row r="1951" spans="1:17" s="428" customFormat="1" ht="22.15" customHeight="1" x14ac:dyDescent="0.25">
      <c r="A1951" s="424" t="s">
        <v>1217</v>
      </c>
      <c r="B1951" s="750">
        <v>40</v>
      </c>
      <c r="C1951" s="289">
        <f t="shared" ref="C1951:C1952" si="1028">B1951/159</f>
        <v>0.25157232704402516</v>
      </c>
      <c r="D1951" s="425">
        <v>1230</v>
      </c>
      <c r="E1951" s="425">
        <f>B1951*D1951/159</f>
        <v>309.43396226415092</v>
      </c>
      <c r="F1951" s="426">
        <v>0.5</v>
      </c>
      <c r="G1951" s="425">
        <f t="shared" si="1016"/>
        <v>154.72</v>
      </c>
      <c r="H1951" s="425">
        <f t="shared" si="1025"/>
        <v>37.270000000000003</v>
      </c>
      <c r="I1951" s="427">
        <f t="shared" si="1026"/>
        <v>191.99</v>
      </c>
      <c r="J1951" s="756">
        <v>119</v>
      </c>
      <c r="K1951" s="425">
        <f t="shared" ref="K1951:K1952" si="1029">J1951/159</f>
        <v>0.74842767295597479</v>
      </c>
      <c r="L1951" s="425">
        <v>1230</v>
      </c>
      <c r="M1951" s="425">
        <f>J1951*L1951/159</f>
        <v>920.56603773584902</v>
      </c>
      <c r="N1951" s="426">
        <v>1</v>
      </c>
      <c r="O1951" s="425">
        <f t="shared" si="1021"/>
        <v>920.57</v>
      </c>
      <c r="P1951" s="425">
        <f t="shared" si="1022"/>
        <v>221.77</v>
      </c>
      <c r="Q1951" s="427">
        <f t="shared" si="1023"/>
        <v>1142.3400000000001</v>
      </c>
    </row>
    <row r="1952" spans="1:17" s="428" customFormat="1" ht="22.15" customHeight="1" x14ac:dyDescent="0.25">
      <c r="A1952" s="424" t="s">
        <v>344</v>
      </c>
      <c r="B1952" s="750">
        <v>40</v>
      </c>
      <c r="C1952" s="289">
        <f t="shared" si="1028"/>
        <v>0.25157232704402516</v>
      </c>
      <c r="D1952" s="425">
        <v>1365</v>
      </c>
      <c r="E1952" s="425">
        <f>B1952*D1952/159</f>
        <v>343.39622641509436</v>
      </c>
      <c r="F1952" s="426">
        <v>0.5</v>
      </c>
      <c r="G1952" s="425">
        <f t="shared" si="1016"/>
        <v>171.7</v>
      </c>
      <c r="H1952" s="425">
        <f t="shared" si="1025"/>
        <v>41.36</v>
      </c>
      <c r="I1952" s="427">
        <f t="shared" si="1026"/>
        <v>213.06</v>
      </c>
      <c r="J1952" s="756">
        <v>119</v>
      </c>
      <c r="K1952" s="425">
        <f t="shared" si="1029"/>
        <v>0.74842767295597479</v>
      </c>
      <c r="L1952" s="425">
        <v>1365</v>
      </c>
      <c r="M1952" s="425">
        <f>J1952*L1952/159</f>
        <v>1021.6037735849056</v>
      </c>
      <c r="N1952" s="426">
        <v>1</v>
      </c>
      <c r="O1952" s="425">
        <f t="shared" si="1021"/>
        <v>1021.6</v>
      </c>
      <c r="P1952" s="425">
        <f t="shared" si="1022"/>
        <v>246.1</v>
      </c>
      <c r="Q1952" s="427">
        <f t="shared" si="1023"/>
        <v>1267.7</v>
      </c>
    </row>
    <row r="1953" spans="1:17" s="428" customFormat="1" ht="22.15" customHeight="1" x14ac:dyDescent="0.25">
      <c r="A1953" s="430" t="s">
        <v>10</v>
      </c>
      <c r="B1953" s="751">
        <f>SUM(B1954:B1957)</f>
        <v>130</v>
      </c>
      <c r="C1953" s="746">
        <f>SUM(C1954:C1957)</f>
        <v>0.82000000000000006</v>
      </c>
      <c r="D1953" s="421"/>
      <c r="E1953" s="421">
        <f>SUM(E1954:E1957)</f>
        <v>531.42700000000013</v>
      </c>
      <c r="F1953" s="432"/>
      <c r="G1953" s="421">
        <f>SUM(G1954:G1957)</f>
        <v>265.70999999999998</v>
      </c>
      <c r="H1953" s="421">
        <f>SUM(H1954:H1957)</f>
        <v>64.009999999999991</v>
      </c>
      <c r="I1953" s="429">
        <f>SUM(I1954:I1957)</f>
        <v>329.72</v>
      </c>
      <c r="J1953" s="757">
        <f>SUM(J1954:J1957)</f>
        <v>362.5</v>
      </c>
      <c r="K1953" s="421">
        <f>SUM(K1954:K1957)</f>
        <v>2.2800000000000002</v>
      </c>
      <c r="L1953" s="421"/>
      <c r="M1953" s="421">
        <f>SUM(M1954:M1957)</f>
        <v>1481.86375</v>
      </c>
      <c r="N1953" s="432"/>
      <c r="O1953" s="421">
        <f>SUM(O1954:O1957)</f>
        <v>1481.86</v>
      </c>
      <c r="P1953" s="421">
        <f>SUM(P1954:P1957)</f>
        <v>356.98</v>
      </c>
      <c r="Q1953" s="429">
        <f>SUM(Q1954:Q1957)</f>
        <v>1838.84</v>
      </c>
    </row>
    <row r="1954" spans="1:17" s="428" customFormat="1" ht="22.15" customHeight="1" x14ac:dyDescent="0.25">
      <c r="A1954" s="424" t="s">
        <v>193</v>
      </c>
      <c r="B1954" s="750"/>
      <c r="C1954" s="289"/>
      <c r="D1954" s="425"/>
      <c r="E1954" s="425"/>
      <c r="F1954" s="426"/>
      <c r="G1954" s="425"/>
      <c r="H1954" s="425"/>
      <c r="I1954" s="427"/>
      <c r="J1954" s="756">
        <v>56</v>
      </c>
      <c r="K1954" s="425">
        <v>0.35</v>
      </c>
      <c r="L1954" s="425">
        <v>4.0879000000000003</v>
      </c>
      <c r="M1954" s="425">
        <f>J1954*L1954</f>
        <v>228.92240000000001</v>
      </c>
      <c r="N1954" s="426">
        <v>1</v>
      </c>
      <c r="O1954" s="425">
        <f t="shared" ref="O1954:O1957" si="1030">ROUND(M1954*N1954,2)</f>
        <v>228.92</v>
      </c>
      <c r="P1954" s="425">
        <f>ROUND(O1954*0.2409,2)</f>
        <v>55.15</v>
      </c>
      <c r="Q1954" s="427">
        <f>O1954+P1954</f>
        <v>284.07</v>
      </c>
    </row>
    <row r="1955" spans="1:17" s="428" customFormat="1" ht="22.15" customHeight="1" x14ac:dyDescent="0.25">
      <c r="A1955" s="424" t="s">
        <v>193</v>
      </c>
      <c r="B1955" s="750">
        <v>31.5</v>
      </c>
      <c r="C1955" s="289">
        <v>0.2</v>
      </c>
      <c r="D1955" s="425">
        <v>4.0879000000000003</v>
      </c>
      <c r="E1955" s="425">
        <f t="shared" ref="E1955:E1957" si="1031">B1955*D1955</f>
        <v>128.76885000000001</v>
      </c>
      <c r="F1955" s="426">
        <v>0.5</v>
      </c>
      <c r="G1955" s="425">
        <f t="shared" si="1016"/>
        <v>64.38</v>
      </c>
      <c r="H1955" s="425">
        <f>ROUND(G1955*0.2409,2)</f>
        <v>15.51</v>
      </c>
      <c r="I1955" s="427">
        <f>G1955+H1955</f>
        <v>79.89</v>
      </c>
      <c r="J1955" s="756">
        <v>189</v>
      </c>
      <c r="K1955" s="425">
        <v>1.19</v>
      </c>
      <c r="L1955" s="425">
        <v>4.0879000000000003</v>
      </c>
      <c r="M1955" s="425">
        <f t="shared" ref="M1955:M1957" si="1032">J1955*L1955</f>
        <v>772.61310000000003</v>
      </c>
      <c r="N1955" s="426">
        <v>1</v>
      </c>
      <c r="O1955" s="425">
        <f t="shared" si="1030"/>
        <v>772.61</v>
      </c>
      <c r="P1955" s="425">
        <f>ROUND(O1955*0.2409,2)</f>
        <v>186.12</v>
      </c>
      <c r="Q1955" s="427">
        <f>O1955+P1955</f>
        <v>958.73</v>
      </c>
    </row>
    <row r="1956" spans="1:17" s="428" customFormat="1" ht="22.15" customHeight="1" x14ac:dyDescent="0.25">
      <c r="A1956" s="424" t="s">
        <v>193</v>
      </c>
      <c r="B1956" s="750">
        <v>57</v>
      </c>
      <c r="C1956" s="289">
        <v>0.36</v>
      </c>
      <c r="D1956" s="425">
        <v>4.0879000000000003</v>
      </c>
      <c r="E1956" s="425">
        <f t="shared" si="1031"/>
        <v>233.01030000000003</v>
      </c>
      <c r="F1956" s="426">
        <v>0.5</v>
      </c>
      <c r="G1956" s="425">
        <f t="shared" si="1016"/>
        <v>116.51</v>
      </c>
      <c r="H1956" s="425">
        <f>ROUND(G1956*0.2409,2)</f>
        <v>28.07</v>
      </c>
      <c r="I1956" s="427">
        <f>G1956+H1956</f>
        <v>144.58000000000001</v>
      </c>
      <c r="J1956" s="756"/>
      <c r="K1956" s="425"/>
      <c r="L1956" s="425"/>
      <c r="M1956" s="425"/>
      <c r="N1956" s="426"/>
      <c r="O1956" s="425"/>
      <c r="P1956" s="425"/>
      <c r="Q1956" s="427"/>
    </row>
    <row r="1957" spans="1:17" s="428" customFormat="1" ht="22.15" customHeight="1" x14ac:dyDescent="0.25">
      <c r="A1957" s="424" t="s">
        <v>193</v>
      </c>
      <c r="B1957" s="750">
        <v>41.5</v>
      </c>
      <c r="C1957" s="289">
        <v>0.26</v>
      </c>
      <c r="D1957" s="425">
        <v>4.0879000000000003</v>
      </c>
      <c r="E1957" s="425">
        <f t="shared" si="1031"/>
        <v>169.64785000000001</v>
      </c>
      <c r="F1957" s="426">
        <v>0.5</v>
      </c>
      <c r="G1957" s="425">
        <f t="shared" si="1016"/>
        <v>84.82</v>
      </c>
      <c r="H1957" s="425">
        <f>ROUND(G1957*0.2409,2)</f>
        <v>20.43</v>
      </c>
      <c r="I1957" s="427">
        <f>G1957+H1957</f>
        <v>105.25</v>
      </c>
      <c r="J1957" s="756">
        <v>117.5</v>
      </c>
      <c r="K1957" s="425">
        <v>0.74</v>
      </c>
      <c r="L1957" s="425">
        <v>4.0879000000000003</v>
      </c>
      <c r="M1957" s="425">
        <f t="shared" si="1032"/>
        <v>480.32825000000003</v>
      </c>
      <c r="N1957" s="426">
        <v>1</v>
      </c>
      <c r="O1957" s="425">
        <f t="shared" si="1030"/>
        <v>480.33</v>
      </c>
      <c r="P1957" s="425">
        <f>ROUND(O1957*0.2409,2)</f>
        <v>115.71</v>
      </c>
      <c r="Q1957" s="427">
        <f>O1957+P1957</f>
        <v>596.04</v>
      </c>
    </row>
    <row r="1958" spans="1:17" s="428" customFormat="1" ht="22.15" customHeight="1" x14ac:dyDescent="0.25">
      <c r="A1958" s="430" t="s">
        <v>8</v>
      </c>
      <c r="B1958" s="751">
        <f>SUM(B1959:B1966)</f>
        <v>102.5</v>
      </c>
      <c r="C1958" s="746">
        <f>SUM(C1959:C1966)</f>
        <v>0.64157232704402523</v>
      </c>
      <c r="D1958" s="421"/>
      <c r="E1958" s="421">
        <f>SUM(E1959:E1966)</f>
        <v>386.33313679245282</v>
      </c>
      <c r="F1958" s="432"/>
      <c r="G1958" s="421">
        <f>SUM(G1959:G1966)</f>
        <v>193.17000000000002</v>
      </c>
      <c r="H1958" s="421">
        <f>SUM(H1959:H1966)</f>
        <v>46.53</v>
      </c>
      <c r="I1958" s="429">
        <f>SUM(I1959:I1966)</f>
        <v>239.7</v>
      </c>
      <c r="J1958" s="757">
        <f>SUM(J1959:J1966)</f>
        <v>473</v>
      </c>
      <c r="K1958" s="421">
        <f>SUM(K1959:K1966)</f>
        <v>2.9784276729559744</v>
      </c>
      <c r="L1958" s="421"/>
      <c r="M1958" s="421">
        <f>SUM(M1959:M1966)</f>
        <v>1866.2715132075473</v>
      </c>
      <c r="N1958" s="432"/>
      <c r="O1958" s="421">
        <f>SUM(O1959:O1966)</f>
        <v>1866.2600000000002</v>
      </c>
      <c r="P1958" s="421">
        <f>SUM(P1959:P1966)</f>
        <v>449.59000000000003</v>
      </c>
      <c r="Q1958" s="429">
        <f>SUM(Q1959:Q1966)</f>
        <v>2315.8500000000004</v>
      </c>
    </row>
    <row r="1959" spans="1:17" s="428" customFormat="1" ht="22.15" customHeight="1" x14ac:dyDescent="0.25">
      <c r="A1959" s="424" t="s">
        <v>1284</v>
      </c>
      <c r="B1959" s="750">
        <v>40</v>
      </c>
      <c r="C1959" s="289">
        <f t="shared" ref="C1959" si="1033">B1959/159</f>
        <v>0.25157232704402516</v>
      </c>
      <c r="D1959" s="425">
        <v>669</v>
      </c>
      <c r="E1959" s="425">
        <f>B1959*D1959/159</f>
        <v>168.30188679245282</v>
      </c>
      <c r="F1959" s="426">
        <v>0.5</v>
      </c>
      <c r="G1959" s="425">
        <f t="shared" si="1016"/>
        <v>84.15</v>
      </c>
      <c r="H1959" s="425">
        <f t="shared" ref="H1959:H1963" si="1034">ROUND(G1959*0.2409,2)</f>
        <v>20.27</v>
      </c>
      <c r="I1959" s="427">
        <f t="shared" ref="I1959:I1963" si="1035">G1959+H1959</f>
        <v>104.42</v>
      </c>
      <c r="J1959" s="756">
        <v>119</v>
      </c>
      <c r="K1959" s="425">
        <f>J1959/159</f>
        <v>0.74842767295597479</v>
      </c>
      <c r="L1959" s="425">
        <v>669</v>
      </c>
      <c r="M1959" s="425">
        <f>J1959*L1959/159</f>
        <v>500.69811320754718</v>
      </c>
      <c r="N1959" s="426">
        <v>1</v>
      </c>
      <c r="O1959" s="425">
        <f t="shared" ref="O1959:O1966" si="1036">ROUND(M1959*N1959,2)</f>
        <v>500.7</v>
      </c>
      <c r="P1959" s="425">
        <f t="shared" ref="P1959:P1966" si="1037">ROUND(O1959*0.2409,2)</f>
        <v>120.62</v>
      </c>
      <c r="Q1959" s="427">
        <f t="shared" ref="Q1959:Q1966" si="1038">O1959+P1959</f>
        <v>621.31999999999994</v>
      </c>
    </row>
    <row r="1960" spans="1:17" s="428" customFormat="1" ht="22.15" customHeight="1" x14ac:dyDescent="0.25">
      <c r="A1960" s="424" t="s">
        <v>1264</v>
      </c>
      <c r="B1960" s="750"/>
      <c r="C1960" s="289"/>
      <c r="D1960" s="425"/>
      <c r="E1960" s="425"/>
      <c r="F1960" s="426"/>
      <c r="G1960" s="425"/>
      <c r="H1960" s="425"/>
      <c r="I1960" s="427"/>
      <c r="J1960" s="756">
        <v>79</v>
      </c>
      <c r="K1960" s="425">
        <v>0.5</v>
      </c>
      <c r="L1960" s="425">
        <v>3.4885000000000002</v>
      </c>
      <c r="M1960" s="425">
        <f>J1960*L1960</f>
        <v>275.5915</v>
      </c>
      <c r="N1960" s="426">
        <v>1</v>
      </c>
      <c r="O1960" s="425">
        <f t="shared" si="1036"/>
        <v>275.58999999999997</v>
      </c>
      <c r="P1960" s="425">
        <f t="shared" si="1037"/>
        <v>66.39</v>
      </c>
      <c r="Q1960" s="427">
        <f t="shared" si="1038"/>
        <v>341.97999999999996</v>
      </c>
    </row>
    <row r="1961" spans="1:17" s="428" customFormat="1" ht="22.15" customHeight="1" x14ac:dyDescent="0.25">
      <c r="A1961" s="424" t="s">
        <v>1370</v>
      </c>
      <c r="B1961" s="750"/>
      <c r="C1961" s="289"/>
      <c r="D1961" s="425"/>
      <c r="E1961" s="425"/>
      <c r="F1961" s="426"/>
      <c r="G1961" s="425"/>
      <c r="H1961" s="425"/>
      <c r="I1961" s="427"/>
      <c r="J1961" s="756">
        <v>68.5</v>
      </c>
      <c r="K1961" s="425">
        <v>0.43</v>
      </c>
      <c r="L1961" s="425">
        <v>3.4885000000000002</v>
      </c>
      <c r="M1961" s="425">
        <f t="shared" ref="M1961:M1966" si="1039">J1961*L1961</f>
        <v>238.96225000000001</v>
      </c>
      <c r="N1961" s="426">
        <v>1</v>
      </c>
      <c r="O1961" s="425">
        <f t="shared" si="1036"/>
        <v>238.96</v>
      </c>
      <c r="P1961" s="425">
        <f t="shared" si="1037"/>
        <v>57.57</v>
      </c>
      <c r="Q1961" s="427">
        <f t="shared" si="1038"/>
        <v>296.53000000000003</v>
      </c>
    </row>
    <row r="1962" spans="1:17" s="428" customFormat="1" ht="22.15" customHeight="1" x14ac:dyDescent="0.25">
      <c r="A1962" s="424" t="s">
        <v>1264</v>
      </c>
      <c r="B1962" s="750"/>
      <c r="C1962" s="289"/>
      <c r="D1962" s="425"/>
      <c r="E1962" s="425"/>
      <c r="F1962" s="426"/>
      <c r="G1962" s="425"/>
      <c r="H1962" s="425"/>
      <c r="I1962" s="427"/>
      <c r="J1962" s="756">
        <v>24</v>
      </c>
      <c r="K1962" s="425">
        <v>0.15</v>
      </c>
      <c r="L1962" s="425">
        <v>3.4885000000000002</v>
      </c>
      <c r="M1962" s="425">
        <f t="shared" si="1039"/>
        <v>83.724000000000004</v>
      </c>
      <c r="N1962" s="426">
        <v>1</v>
      </c>
      <c r="O1962" s="425">
        <f t="shared" si="1036"/>
        <v>83.72</v>
      </c>
      <c r="P1962" s="425">
        <f t="shared" si="1037"/>
        <v>20.170000000000002</v>
      </c>
      <c r="Q1962" s="427">
        <f t="shared" si="1038"/>
        <v>103.89</v>
      </c>
    </row>
    <row r="1963" spans="1:17" s="428" customFormat="1" ht="22.15" customHeight="1" x14ac:dyDescent="0.25">
      <c r="A1963" s="424" t="s">
        <v>1264</v>
      </c>
      <c r="B1963" s="750">
        <v>62.5</v>
      </c>
      <c r="C1963" s="289">
        <v>0.39</v>
      </c>
      <c r="D1963" s="425">
        <v>3.4885000000000002</v>
      </c>
      <c r="E1963" s="425">
        <f t="shared" ref="E1963" si="1040">B1963*D1963</f>
        <v>218.03125</v>
      </c>
      <c r="F1963" s="426">
        <v>0.5</v>
      </c>
      <c r="G1963" s="425">
        <f t="shared" si="1016"/>
        <v>109.02</v>
      </c>
      <c r="H1963" s="425">
        <f t="shared" si="1034"/>
        <v>26.26</v>
      </c>
      <c r="I1963" s="427">
        <f t="shared" si="1035"/>
        <v>135.28</v>
      </c>
      <c r="J1963" s="756">
        <v>8</v>
      </c>
      <c r="K1963" s="425">
        <v>0.05</v>
      </c>
      <c r="L1963" s="425">
        <v>3.4885000000000002</v>
      </c>
      <c r="M1963" s="425">
        <f t="shared" si="1039"/>
        <v>27.908000000000001</v>
      </c>
      <c r="N1963" s="426">
        <v>1</v>
      </c>
      <c r="O1963" s="425">
        <f t="shared" si="1036"/>
        <v>27.91</v>
      </c>
      <c r="P1963" s="425">
        <f t="shared" si="1037"/>
        <v>6.72</v>
      </c>
      <c r="Q1963" s="427">
        <f t="shared" si="1038"/>
        <v>34.630000000000003</v>
      </c>
    </row>
    <row r="1964" spans="1:17" s="428" customFormat="1" ht="22.15" customHeight="1" x14ac:dyDescent="0.25">
      <c r="A1964" s="424" t="s">
        <v>1370</v>
      </c>
      <c r="B1964" s="750"/>
      <c r="C1964" s="289"/>
      <c r="D1964" s="425"/>
      <c r="E1964" s="425"/>
      <c r="F1964" s="426"/>
      <c r="G1964" s="425"/>
      <c r="H1964" s="425"/>
      <c r="I1964" s="427"/>
      <c r="J1964" s="756">
        <v>43.5</v>
      </c>
      <c r="K1964" s="425">
        <v>0.27</v>
      </c>
      <c r="L1964" s="425">
        <v>3.4885000000000002</v>
      </c>
      <c r="M1964" s="425">
        <f t="shared" si="1039"/>
        <v>151.74975000000001</v>
      </c>
      <c r="N1964" s="426">
        <v>1</v>
      </c>
      <c r="O1964" s="425">
        <f t="shared" si="1036"/>
        <v>151.75</v>
      </c>
      <c r="P1964" s="425">
        <f t="shared" si="1037"/>
        <v>36.56</v>
      </c>
      <c r="Q1964" s="427">
        <f t="shared" si="1038"/>
        <v>188.31</v>
      </c>
    </row>
    <row r="1965" spans="1:17" s="428" customFormat="1" ht="22.15" customHeight="1" x14ac:dyDescent="0.25">
      <c r="A1965" s="424" t="s">
        <v>1284</v>
      </c>
      <c r="B1965" s="750"/>
      <c r="C1965" s="289"/>
      <c r="D1965" s="425"/>
      <c r="E1965" s="425"/>
      <c r="F1965" s="426"/>
      <c r="G1965" s="425"/>
      <c r="H1965" s="425"/>
      <c r="I1965" s="427"/>
      <c r="J1965" s="756">
        <v>84</v>
      </c>
      <c r="K1965" s="425">
        <v>0.53</v>
      </c>
      <c r="L1965" s="425">
        <v>4.0879000000000003</v>
      </c>
      <c r="M1965" s="425">
        <f t="shared" si="1039"/>
        <v>343.3836</v>
      </c>
      <c r="N1965" s="426">
        <v>1</v>
      </c>
      <c r="O1965" s="425">
        <f t="shared" si="1036"/>
        <v>343.38</v>
      </c>
      <c r="P1965" s="425">
        <f t="shared" si="1037"/>
        <v>82.72</v>
      </c>
      <c r="Q1965" s="427">
        <f t="shared" si="1038"/>
        <v>426.1</v>
      </c>
    </row>
    <row r="1966" spans="1:17" s="428" customFormat="1" ht="22.15" customHeight="1" x14ac:dyDescent="0.25">
      <c r="A1966" s="424" t="s">
        <v>1250</v>
      </c>
      <c r="B1966" s="750"/>
      <c r="C1966" s="289"/>
      <c r="D1966" s="425"/>
      <c r="E1966" s="425"/>
      <c r="F1966" s="426"/>
      <c r="G1966" s="425"/>
      <c r="H1966" s="425"/>
      <c r="I1966" s="427"/>
      <c r="J1966" s="756">
        <v>47</v>
      </c>
      <c r="K1966" s="425">
        <v>0.3</v>
      </c>
      <c r="L1966" s="425">
        <v>5.1969000000000003</v>
      </c>
      <c r="M1966" s="425">
        <f t="shared" si="1039"/>
        <v>244.2543</v>
      </c>
      <c r="N1966" s="426">
        <v>1</v>
      </c>
      <c r="O1966" s="425">
        <f t="shared" si="1036"/>
        <v>244.25</v>
      </c>
      <c r="P1966" s="425">
        <f t="shared" si="1037"/>
        <v>58.84</v>
      </c>
      <c r="Q1966" s="427">
        <f t="shared" si="1038"/>
        <v>303.09000000000003</v>
      </c>
    </row>
    <row r="1967" spans="1:17" s="428" customFormat="1" ht="22.15" customHeight="1" x14ac:dyDescent="0.25">
      <c r="A1967" s="416" t="s">
        <v>1108</v>
      </c>
      <c r="B1967" s="748">
        <f>B1968+B1977+B1996+B2001</f>
        <v>1175</v>
      </c>
      <c r="C1967" s="744">
        <f>C1968+C1977+C1996+C2001</f>
        <v>7.3678616352201258</v>
      </c>
      <c r="D1967" s="417"/>
      <c r="E1967" s="417">
        <f>E1968+E1977+E1996+E2001</f>
        <v>7762.4288276729567</v>
      </c>
      <c r="F1967" s="431"/>
      <c r="G1967" s="417">
        <f>G1968+G1977+G1996+G2001</f>
        <v>3881.24</v>
      </c>
      <c r="H1967" s="417">
        <f>H1968+H1977+H1996+H2001</f>
        <v>934.9799999999999</v>
      </c>
      <c r="I1967" s="418">
        <f>I1968+I1977+I1996+I2001</f>
        <v>4816.2199999999993</v>
      </c>
      <c r="J1967" s="754">
        <f>J1968+J1977+J1996+J2001</f>
        <v>3218</v>
      </c>
      <c r="K1967" s="417">
        <f>K1968+K1977+K1996+K2001</f>
        <v>20.240880503144652</v>
      </c>
      <c r="L1967" s="417"/>
      <c r="M1967" s="417">
        <f>M1968+M1977+M1996+M2001</f>
        <v>21224.873902515723</v>
      </c>
      <c r="N1967" s="431"/>
      <c r="O1967" s="417">
        <f>O1968+O1977+O1996+O2001</f>
        <v>21224.890000000003</v>
      </c>
      <c r="P1967" s="417">
        <f>P1968+P1977+P1996+P2001</f>
        <v>5113.0599999999995</v>
      </c>
      <c r="Q1967" s="418">
        <f>Q1968+Q1977+Q1996+Q2001</f>
        <v>26337.95</v>
      </c>
    </row>
    <row r="1968" spans="1:17" s="428" customFormat="1" ht="22.15" customHeight="1" x14ac:dyDescent="0.25">
      <c r="A1968" s="430" t="s">
        <v>11</v>
      </c>
      <c r="B1968" s="751">
        <f>SUM(B1969:B1976)</f>
        <v>240</v>
      </c>
      <c r="C1968" s="746">
        <f>SUM(C1969:C1976)</f>
        <v>1.5015723270440251</v>
      </c>
      <c r="D1968" s="421"/>
      <c r="E1968" s="421">
        <f>SUM(E1969:E1976)</f>
        <v>2269.5433559748431</v>
      </c>
      <c r="F1968" s="432"/>
      <c r="G1968" s="421">
        <f>SUM(G1969:G1976)</f>
        <v>1134.79</v>
      </c>
      <c r="H1968" s="421">
        <f>SUM(H1969:H1976)</f>
        <v>273.37</v>
      </c>
      <c r="I1968" s="429">
        <f>SUM(I1969:I1976)</f>
        <v>1408.1599999999999</v>
      </c>
      <c r="J1968" s="757">
        <f>SUM(J1969:J1976)</f>
        <v>647</v>
      </c>
      <c r="K1968" s="421">
        <f>SUM(K1969:K1976)</f>
        <v>4.0684276729559743</v>
      </c>
      <c r="L1968" s="421"/>
      <c r="M1968" s="421">
        <f>SUM(M1969:M1976)</f>
        <v>6120.8438440251566</v>
      </c>
      <c r="N1968" s="432"/>
      <c r="O1968" s="421">
        <f>SUM(O1969:O1976)</f>
        <v>6120.85</v>
      </c>
      <c r="P1968" s="421">
        <f>SUM(P1969:P1976)</f>
        <v>1474.5</v>
      </c>
      <c r="Q1968" s="429">
        <f>SUM(Q1969:Q1976)</f>
        <v>7595.3499999999985</v>
      </c>
    </row>
    <row r="1969" spans="1:17" s="428" customFormat="1" ht="22.15" customHeight="1" x14ac:dyDescent="0.25">
      <c r="A1969" s="424" t="s">
        <v>1109</v>
      </c>
      <c r="B1969" s="750">
        <v>8</v>
      </c>
      <c r="C1969" s="289">
        <v>0.05</v>
      </c>
      <c r="D1969" s="425">
        <v>7.9722</v>
      </c>
      <c r="E1969" s="425">
        <f>B1969*D1969</f>
        <v>63.7776</v>
      </c>
      <c r="F1969" s="426">
        <v>0.5</v>
      </c>
      <c r="G1969" s="425">
        <f t="shared" ref="G1969:G2003" si="1041">ROUND(E1969*F1969,2)</f>
        <v>31.89</v>
      </c>
      <c r="H1969" s="425">
        <f t="shared" ref="H1969:H1976" si="1042">ROUND(G1969*0.2409,2)</f>
        <v>7.68</v>
      </c>
      <c r="I1969" s="427">
        <f t="shared" ref="I1969:I1976" si="1043">G1969+H1969</f>
        <v>39.57</v>
      </c>
      <c r="J1969" s="756">
        <v>32</v>
      </c>
      <c r="K1969" s="425">
        <v>0.2</v>
      </c>
      <c r="L1969" s="425">
        <v>7.9722</v>
      </c>
      <c r="M1969" s="425">
        <f>J1969*L1969</f>
        <v>255.1104</v>
      </c>
      <c r="N1969" s="426">
        <v>1</v>
      </c>
      <c r="O1969" s="425">
        <f t="shared" ref="O1969:O1976" si="1044">ROUND(M1969*N1969,2)</f>
        <v>255.11</v>
      </c>
      <c r="P1969" s="425">
        <f t="shared" ref="P1969:P1976" si="1045">ROUND(O1969*0.2409,2)</f>
        <v>61.46</v>
      </c>
      <c r="Q1969" s="427">
        <f t="shared" ref="Q1969:Q1976" si="1046">O1969+P1969</f>
        <v>316.57</v>
      </c>
    </row>
    <row r="1970" spans="1:17" s="428" customFormat="1" ht="22.15" customHeight="1" x14ac:dyDescent="0.25">
      <c r="A1970" s="424" t="s">
        <v>1109</v>
      </c>
      <c r="B1970" s="750">
        <v>56</v>
      </c>
      <c r="C1970" s="289">
        <v>0.35</v>
      </c>
      <c r="D1970" s="425">
        <v>9.2608999999999995</v>
      </c>
      <c r="E1970" s="425">
        <f t="shared" ref="E1970:E1975" si="1047">B1970*D1970</f>
        <v>518.61040000000003</v>
      </c>
      <c r="F1970" s="426">
        <v>0.5</v>
      </c>
      <c r="G1970" s="425">
        <f t="shared" si="1041"/>
        <v>259.31</v>
      </c>
      <c r="H1970" s="425">
        <f t="shared" si="1042"/>
        <v>62.47</v>
      </c>
      <c r="I1970" s="427">
        <f t="shared" si="1043"/>
        <v>321.77999999999997</v>
      </c>
      <c r="J1970" s="756">
        <v>24</v>
      </c>
      <c r="K1970" s="425">
        <v>0.15</v>
      </c>
      <c r="L1970" s="425">
        <v>9.2608999999999995</v>
      </c>
      <c r="M1970" s="425">
        <f t="shared" ref="M1970:M1975" si="1048">J1970*L1970</f>
        <v>222.26159999999999</v>
      </c>
      <c r="N1970" s="426">
        <v>1</v>
      </c>
      <c r="O1970" s="425">
        <f t="shared" si="1044"/>
        <v>222.26</v>
      </c>
      <c r="P1970" s="425">
        <f t="shared" si="1045"/>
        <v>53.54</v>
      </c>
      <c r="Q1970" s="427">
        <f t="shared" si="1046"/>
        <v>275.8</v>
      </c>
    </row>
    <row r="1971" spans="1:17" s="428" customFormat="1" ht="22.15" customHeight="1" x14ac:dyDescent="0.25">
      <c r="A1971" s="424" t="s">
        <v>1109</v>
      </c>
      <c r="B1971" s="750">
        <v>56</v>
      </c>
      <c r="C1971" s="289">
        <v>0.35</v>
      </c>
      <c r="D1971" s="425">
        <v>9.2608999999999995</v>
      </c>
      <c r="E1971" s="425">
        <f t="shared" si="1047"/>
        <v>518.61040000000003</v>
      </c>
      <c r="F1971" s="426">
        <v>0.5</v>
      </c>
      <c r="G1971" s="425">
        <f t="shared" si="1041"/>
        <v>259.31</v>
      </c>
      <c r="H1971" s="425">
        <f t="shared" si="1042"/>
        <v>62.47</v>
      </c>
      <c r="I1971" s="427">
        <f t="shared" si="1043"/>
        <v>321.77999999999997</v>
      </c>
      <c r="J1971" s="756">
        <v>141</v>
      </c>
      <c r="K1971" s="425">
        <v>0.89</v>
      </c>
      <c r="L1971" s="425">
        <v>9.2608999999999995</v>
      </c>
      <c r="M1971" s="425">
        <f t="shared" si="1048"/>
        <v>1305.7868999999998</v>
      </c>
      <c r="N1971" s="426">
        <v>1</v>
      </c>
      <c r="O1971" s="425">
        <f t="shared" si="1044"/>
        <v>1305.79</v>
      </c>
      <c r="P1971" s="425">
        <f t="shared" si="1045"/>
        <v>314.56</v>
      </c>
      <c r="Q1971" s="427">
        <f t="shared" si="1046"/>
        <v>1620.35</v>
      </c>
    </row>
    <row r="1972" spans="1:17" s="428" customFormat="1" ht="22.15" customHeight="1" x14ac:dyDescent="0.25">
      <c r="A1972" s="424" t="s">
        <v>1109</v>
      </c>
      <c r="B1972" s="750">
        <v>24</v>
      </c>
      <c r="C1972" s="289">
        <v>0.15</v>
      </c>
      <c r="D1972" s="425">
        <v>9.2608999999999995</v>
      </c>
      <c r="E1972" s="425">
        <f t="shared" si="1047"/>
        <v>222.26159999999999</v>
      </c>
      <c r="F1972" s="426">
        <v>0.5</v>
      </c>
      <c r="G1972" s="425">
        <f t="shared" si="1041"/>
        <v>111.13</v>
      </c>
      <c r="H1972" s="425">
        <f t="shared" si="1042"/>
        <v>26.77</v>
      </c>
      <c r="I1972" s="427">
        <f t="shared" si="1043"/>
        <v>137.9</v>
      </c>
      <c r="J1972" s="756">
        <v>132</v>
      </c>
      <c r="K1972" s="425">
        <v>0.83</v>
      </c>
      <c r="L1972" s="425">
        <v>9.2608999999999995</v>
      </c>
      <c r="M1972" s="425">
        <f t="shared" si="1048"/>
        <v>1222.4387999999999</v>
      </c>
      <c r="N1972" s="426">
        <v>1</v>
      </c>
      <c r="O1972" s="425">
        <f t="shared" si="1044"/>
        <v>1222.44</v>
      </c>
      <c r="P1972" s="425">
        <f t="shared" si="1045"/>
        <v>294.49</v>
      </c>
      <c r="Q1972" s="427">
        <f t="shared" si="1046"/>
        <v>1516.93</v>
      </c>
    </row>
    <row r="1973" spans="1:17" s="428" customFormat="1" ht="22.15" customHeight="1" x14ac:dyDescent="0.25">
      <c r="A1973" s="424" t="s">
        <v>201</v>
      </c>
      <c r="B1973" s="750">
        <v>16</v>
      </c>
      <c r="C1973" s="289">
        <v>0.1</v>
      </c>
      <c r="D1973" s="425">
        <v>9.2608999999999995</v>
      </c>
      <c r="E1973" s="425">
        <f t="shared" si="1047"/>
        <v>148.17439999999999</v>
      </c>
      <c r="F1973" s="426">
        <v>0.5</v>
      </c>
      <c r="G1973" s="425">
        <f t="shared" si="1041"/>
        <v>74.09</v>
      </c>
      <c r="H1973" s="425">
        <f t="shared" si="1042"/>
        <v>17.850000000000001</v>
      </c>
      <c r="I1973" s="427">
        <f t="shared" si="1043"/>
        <v>91.94</v>
      </c>
      <c r="J1973" s="756">
        <v>64</v>
      </c>
      <c r="K1973" s="425">
        <v>0.4</v>
      </c>
      <c r="L1973" s="425">
        <v>9.2608999999999995</v>
      </c>
      <c r="M1973" s="425">
        <f t="shared" si="1048"/>
        <v>592.69759999999997</v>
      </c>
      <c r="N1973" s="426">
        <v>1</v>
      </c>
      <c r="O1973" s="425">
        <f t="shared" si="1044"/>
        <v>592.70000000000005</v>
      </c>
      <c r="P1973" s="425">
        <f t="shared" si="1045"/>
        <v>142.78</v>
      </c>
      <c r="Q1973" s="427">
        <f t="shared" si="1046"/>
        <v>735.48</v>
      </c>
    </row>
    <row r="1974" spans="1:17" s="428" customFormat="1" ht="22.15" customHeight="1" x14ac:dyDescent="0.25">
      <c r="A1974" s="424" t="s">
        <v>1109</v>
      </c>
      <c r="B1974" s="750">
        <v>24</v>
      </c>
      <c r="C1974" s="289">
        <v>0.15</v>
      </c>
      <c r="D1974" s="425">
        <v>9.2608999999999995</v>
      </c>
      <c r="E1974" s="425">
        <f t="shared" si="1047"/>
        <v>222.26159999999999</v>
      </c>
      <c r="F1974" s="426">
        <v>0.5</v>
      </c>
      <c r="G1974" s="425">
        <f t="shared" si="1041"/>
        <v>111.13</v>
      </c>
      <c r="H1974" s="425">
        <f t="shared" si="1042"/>
        <v>26.77</v>
      </c>
      <c r="I1974" s="427">
        <f t="shared" si="1043"/>
        <v>137.9</v>
      </c>
      <c r="J1974" s="756">
        <v>16</v>
      </c>
      <c r="K1974" s="425">
        <v>0.1</v>
      </c>
      <c r="L1974" s="425">
        <v>9.2608999999999995</v>
      </c>
      <c r="M1974" s="425">
        <f t="shared" si="1048"/>
        <v>148.17439999999999</v>
      </c>
      <c r="N1974" s="426">
        <v>1</v>
      </c>
      <c r="O1974" s="425">
        <f t="shared" si="1044"/>
        <v>148.16999999999999</v>
      </c>
      <c r="P1974" s="425">
        <f t="shared" si="1045"/>
        <v>35.69</v>
      </c>
      <c r="Q1974" s="427">
        <f t="shared" si="1046"/>
        <v>183.85999999999999</v>
      </c>
    </row>
    <row r="1975" spans="1:17" s="428" customFormat="1" ht="22.15" customHeight="1" x14ac:dyDescent="0.25">
      <c r="A1975" s="424" t="s">
        <v>1109</v>
      </c>
      <c r="B1975" s="750">
        <v>16</v>
      </c>
      <c r="C1975" s="289">
        <v>0.1</v>
      </c>
      <c r="D1975" s="425">
        <v>9.2608999999999995</v>
      </c>
      <c r="E1975" s="425">
        <f t="shared" si="1047"/>
        <v>148.17439999999999</v>
      </c>
      <c r="F1975" s="426">
        <v>0.5</v>
      </c>
      <c r="G1975" s="425">
        <f t="shared" si="1041"/>
        <v>74.09</v>
      </c>
      <c r="H1975" s="425">
        <f t="shared" si="1042"/>
        <v>17.850000000000001</v>
      </c>
      <c r="I1975" s="427">
        <f t="shared" si="1043"/>
        <v>91.94</v>
      </c>
      <c r="J1975" s="756">
        <v>119</v>
      </c>
      <c r="K1975" s="425">
        <v>0.75</v>
      </c>
      <c r="L1975" s="425">
        <v>9.2608999999999995</v>
      </c>
      <c r="M1975" s="425">
        <f t="shared" si="1048"/>
        <v>1102.0471</v>
      </c>
      <c r="N1975" s="426">
        <v>1</v>
      </c>
      <c r="O1975" s="425">
        <f t="shared" si="1044"/>
        <v>1102.05</v>
      </c>
      <c r="P1975" s="425">
        <f t="shared" si="1045"/>
        <v>265.48</v>
      </c>
      <c r="Q1975" s="427">
        <f t="shared" si="1046"/>
        <v>1367.53</v>
      </c>
    </row>
    <row r="1976" spans="1:17" s="428" customFormat="1" ht="22.15" customHeight="1" x14ac:dyDescent="0.25">
      <c r="A1976" s="424" t="s">
        <v>201</v>
      </c>
      <c r="B1976" s="750">
        <v>40</v>
      </c>
      <c r="C1976" s="289">
        <f t="shared" ref="C1976" si="1049">B1976/159</f>
        <v>0.25157232704402516</v>
      </c>
      <c r="D1976" s="425">
        <v>1700</v>
      </c>
      <c r="E1976" s="425">
        <f>B1976*D1976/159</f>
        <v>427.67295597484275</v>
      </c>
      <c r="F1976" s="426">
        <v>0.5</v>
      </c>
      <c r="G1976" s="425">
        <f t="shared" si="1041"/>
        <v>213.84</v>
      </c>
      <c r="H1976" s="425">
        <f t="shared" si="1042"/>
        <v>51.51</v>
      </c>
      <c r="I1976" s="427">
        <f t="shared" si="1043"/>
        <v>265.35000000000002</v>
      </c>
      <c r="J1976" s="756">
        <v>119</v>
      </c>
      <c r="K1976" s="425">
        <f>J1976/159</f>
        <v>0.74842767295597479</v>
      </c>
      <c r="L1976" s="425">
        <v>1700</v>
      </c>
      <c r="M1976" s="425">
        <f>J1976*L1976/159</f>
        <v>1272.3270440251572</v>
      </c>
      <c r="N1976" s="426">
        <v>1</v>
      </c>
      <c r="O1976" s="425">
        <f t="shared" si="1044"/>
        <v>1272.33</v>
      </c>
      <c r="P1976" s="425">
        <f t="shared" si="1045"/>
        <v>306.5</v>
      </c>
      <c r="Q1976" s="427">
        <f t="shared" si="1046"/>
        <v>1578.83</v>
      </c>
    </row>
    <row r="1977" spans="1:17" s="428" customFormat="1" ht="22.15" customHeight="1" x14ac:dyDescent="0.25">
      <c r="A1977" s="430" t="s">
        <v>9</v>
      </c>
      <c r="B1977" s="751">
        <f>SUM(B1978:B1995)</f>
        <v>687</v>
      </c>
      <c r="C1977" s="746">
        <f>SUM(C1978:C1995)</f>
        <v>4.3147169811320758</v>
      </c>
      <c r="D1977" s="421"/>
      <c r="E1977" s="421">
        <f>SUM(E1978:E1995)</f>
        <v>4491.366</v>
      </c>
      <c r="F1977" s="432"/>
      <c r="G1977" s="421">
        <f>SUM(G1978:G1995)</f>
        <v>2245.69</v>
      </c>
      <c r="H1977" s="421">
        <f>SUM(H1978:H1995)</f>
        <v>540.9799999999999</v>
      </c>
      <c r="I1977" s="429">
        <f>SUM(I1978:I1995)</f>
        <v>2786.6699999999996</v>
      </c>
      <c r="J1977" s="757">
        <f>SUM(J1978:J1995)</f>
        <v>1889</v>
      </c>
      <c r="K1977" s="421">
        <f>SUM(K1978:K1995)</f>
        <v>11.874025157232705</v>
      </c>
      <c r="L1977" s="421"/>
      <c r="M1977" s="421">
        <f>SUM(M1978:M1995)</f>
        <v>12340.104030188679</v>
      </c>
      <c r="N1977" s="432"/>
      <c r="O1977" s="421">
        <f>SUM(O1978:O1995)</f>
        <v>12340.120000000003</v>
      </c>
      <c r="P1977" s="421">
        <f>SUM(P1978:P1995)</f>
        <v>2972.7400000000002</v>
      </c>
      <c r="Q1977" s="429">
        <f>SUM(Q1978:Q1995)</f>
        <v>15312.859999999999</v>
      </c>
    </row>
    <row r="1978" spans="1:17" s="428" customFormat="1" ht="22.15" customHeight="1" x14ac:dyDescent="0.25">
      <c r="A1978" s="424" t="s">
        <v>1277</v>
      </c>
      <c r="B1978" s="750">
        <v>56</v>
      </c>
      <c r="C1978" s="289">
        <v>0.35</v>
      </c>
      <c r="D1978" s="425">
        <v>6.1139999999999999</v>
      </c>
      <c r="E1978" s="425">
        <f>B1978*D1978</f>
        <v>342.38400000000001</v>
      </c>
      <c r="F1978" s="426">
        <v>0.5</v>
      </c>
      <c r="G1978" s="425">
        <f t="shared" si="1041"/>
        <v>171.19</v>
      </c>
      <c r="H1978" s="425">
        <f t="shared" ref="H1978:H1995" si="1050">ROUND(G1978*0.2409,2)</f>
        <v>41.24</v>
      </c>
      <c r="I1978" s="427">
        <f t="shared" ref="I1978:I1995" si="1051">G1978+H1978</f>
        <v>212.43</v>
      </c>
      <c r="J1978" s="756">
        <v>134</v>
      </c>
      <c r="K1978" s="425">
        <v>0.84</v>
      </c>
      <c r="L1978" s="425">
        <v>6.1139999999999999</v>
      </c>
      <c r="M1978" s="425">
        <f>J1978*L1978</f>
        <v>819.27599999999995</v>
      </c>
      <c r="N1978" s="426">
        <v>1</v>
      </c>
      <c r="O1978" s="425">
        <f t="shared" ref="O1978:O1995" si="1052">ROUND(M1978*N1978,2)</f>
        <v>819.28</v>
      </c>
      <c r="P1978" s="425">
        <f t="shared" ref="P1978:P1995" si="1053">ROUND(O1978*0.2409,2)</f>
        <v>197.36</v>
      </c>
      <c r="Q1978" s="427">
        <f t="shared" ref="Q1978:Q1995" si="1054">O1978+P1978</f>
        <v>1016.64</v>
      </c>
    </row>
    <row r="1979" spans="1:17" s="428" customFormat="1" ht="22.15" customHeight="1" x14ac:dyDescent="0.25">
      <c r="A1979" s="424" t="s">
        <v>1277</v>
      </c>
      <c r="B1979" s="750">
        <v>56</v>
      </c>
      <c r="C1979" s="289">
        <v>0.35</v>
      </c>
      <c r="D1979" s="425">
        <v>6.1139999999999999</v>
      </c>
      <c r="E1979" s="425">
        <f t="shared" ref="E1979:E1992" si="1055">B1979*D1979</f>
        <v>342.38400000000001</v>
      </c>
      <c r="F1979" s="426">
        <v>0.5</v>
      </c>
      <c r="G1979" s="425">
        <f t="shared" si="1041"/>
        <v>171.19</v>
      </c>
      <c r="H1979" s="425">
        <f t="shared" si="1050"/>
        <v>41.24</v>
      </c>
      <c r="I1979" s="427">
        <f t="shared" si="1051"/>
        <v>212.43</v>
      </c>
      <c r="J1979" s="756">
        <v>137</v>
      </c>
      <c r="K1979" s="425">
        <v>0.86</v>
      </c>
      <c r="L1979" s="425">
        <v>6.1139999999999999</v>
      </c>
      <c r="M1979" s="425">
        <f t="shared" ref="M1979:M1992" si="1056">J1979*L1979</f>
        <v>837.61799999999994</v>
      </c>
      <c r="N1979" s="426">
        <v>1</v>
      </c>
      <c r="O1979" s="425">
        <f t="shared" si="1052"/>
        <v>837.62</v>
      </c>
      <c r="P1979" s="425">
        <f t="shared" si="1053"/>
        <v>201.78</v>
      </c>
      <c r="Q1979" s="427">
        <f t="shared" si="1054"/>
        <v>1039.4000000000001</v>
      </c>
    </row>
    <row r="1980" spans="1:17" s="428" customFormat="1" ht="22.15" customHeight="1" x14ac:dyDescent="0.25">
      <c r="A1980" s="424" t="s">
        <v>344</v>
      </c>
      <c r="B1980" s="750">
        <v>12</v>
      </c>
      <c r="C1980" s="289">
        <v>0.08</v>
      </c>
      <c r="D1980" s="425">
        <v>6.1139999999999999</v>
      </c>
      <c r="E1980" s="425">
        <f t="shared" si="1055"/>
        <v>73.367999999999995</v>
      </c>
      <c r="F1980" s="426">
        <v>0.5</v>
      </c>
      <c r="G1980" s="425">
        <f t="shared" si="1041"/>
        <v>36.68</v>
      </c>
      <c r="H1980" s="425">
        <f t="shared" si="1050"/>
        <v>8.84</v>
      </c>
      <c r="I1980" s="427">
        <f t="shared" si="1051"/>
        <v>45.519999999999996</v>
      </c>
      <c r="J1980" s="756">
        <v>24</v>
      </c>
      <c r="K1980" s="425">
        <v>0.15</v>
      </c>
      <c r="L1980" s="425">
        <v>6.1139999999999999</v>
      </c>
      <c r="M1980" s="425">
        <f t="shared" si="1056"/>
        <v>146.73599999999999</v>
      </c>
      <c r="N1980" s="426">
        <v>1</v>
      </c>
      <c r="O1980" s="425">
        <f t="shared" si="1052"/>
        <v>146.74</v>
      </c>
      <c r="P1980" s="425">
        <f t="shared" si="1053"/>
        <v>35.35</v>
      </c>
      <c r="Q1980" s="427">
        <f t="shared" si="1054"/>
        <v>182.09</v>
      </c>
    </row>
    <row r="1981" spans="1:17" s="428" customFormat="1" ht="22.15" customHeight="1" x14ac:dyDescent="0.25">
      <c r="A1981" s="424" t="s">
        <v>1277</v>
      </c>
      <c r="B1981" s="750">
        <v>48</v>
      </c>
      <c r="C1981" s="289">
        <v>0.3</v>
      </c>
      <c r="D1981" s="425">
        <v>6.1139999999999999</v>
      </c>
      <c r="E1981" s="425">
        <f t="shared" si="1055"/>
        <v>293.47199999999998</v>
      </c>
      <c r="F1981" s="426">
        <v>0.5</v>
      </c>
      <c r="G1981" s="425">
        <f t="shared" si="1041"/>
        <v>146.74</v>
      </c>
      <c r="H1981" s="425">
        <f t="shared" si="1050"/>
        <v>35.35</v>
      </c>
      <c r="I1981" s="427">
        <f t="shared" si="1051"/>
        <v>182.09</v>
      </c>
      <c r="J1981" s="756">
        <v>111</v>
      </c>
      <c r="K1981" s="425">
        <v>0.7</v>
      </c>
      <c r="L1981" s="425">
        <v>6.1139999999999999</v>
      </c>
      <c r="M1981" s="425">
        <f t="shared" si="1056"/>
        <v>678.654</v>
      </c>
      <c r="N1981" s="426">
        <v>1</v>
      </c>
      <c r="O1981" s="425">
        <f t="shared" si="1052"/>
        <v>678.65</v>
      </c>
      <c r="P1981" s="425">
        <f t="shared" si="1053"/>
        <v>163.49</v>
      </c>
      <c r="Q1981" s="427">
        <f t="shared" si="1054"/>
        <v>842.14</v>
      </c>
    </row>
    <row r="1982" spans="1:17" s="428" customFormat="1" ht="22.15" customHeight="1" x14ac:dyDescent="0.25">
      <c r="A1982" s="424" t="s">
        <v>1277</v>
      </c>
      <c r="B1982" s="750">
        <v>48</v>
      </c>
      <c r="C1982" s="289">
        <v>0.3</v>
      </c>
      <c r="D1982" s="425">
        <v>6.1139999999999999</v>
      </c>
      <c r="E1982" s="425">
        <f t="shared" si="1055"/>
        <v>293.47199999999998</v>
      </c>
      <c r="F1982" s="426">
        <v>0.5</v>
      </c>
      <c r="G1982" s="425">
        <f t="shared" si="1041"/>
        <v>146.74</v>
      </c>
      <c r="H1982" s="425">
        <f t="shared" si="1050"/>
        <v>35.35</v>
      </c>
      <c r="I1982" s="427">
        <f t="shared" si="1051"/>
        <v>182.09</v>
      </c>
      <c r="J1982" s="756">
        <v>72</v>
      </c>
      <c r="K1982" s="425">
        <v>0.45</v>
      </c>
      <c r="L1982" s="425">
        <v>6.1139999999999999</v>
      </c>
      <c r="M1982" s="425">
        <f t="shared" si="1056"/>
        <v>440.20799999999997</v>
      </c>
      <c r="N1982" s="426">
        <v>1</v>
      </c>
      <c r="O1982" s="425">
        <f t="shared" si="1052"/>
        <v>440.21</v>
      </c>
      <c r="P1982" s="425">
        <f t="shared" si="1053"/>
        <v>106.05</v>
      </c>
      <c r="Q1982" s="427">
        <f t="shared" si="1054"/>
        <v>546.26</v>
      </c>
    </row>
    <row r="1983" spans="1:17" s="428" customFormat="1" ht="22.15" customHeight="1" x14ac:dyDescent="0.25">
      <c r="A1983" s="424" t="s">
        <v>1277</v>
      </c>
      <c r="B1983" s="750">
        <v>80</v>
      </c>
      <c r="C1983" s="289">
        <v>0.5</v>
      </c>
      <c r="D1983" s="425">
        <v>6.1139999999999999</v>
      </c>
      <c r="E1983" s="425">
        <f t="shared" si="1055"/>
        <v>489.12</v>
      </c>
      <c r="F1983" s="426">
        <v>0.5</v>
      </c>
      <c r="G1983" s="425">
        <f t="shared" si="1041"/>
        <v>244.56</v>
      </c>
      <c r="H1983" s="425">
        <f t="shared" si="1050"/>
        <v>58.91</v>
      </c>
      <c r="I1983" s="427">
        <f t="shared" si="1051"/>
        <v>303.47000000000003</v>
      </c>
      <c r="J1983" s="756">
        <v>104</v>
      </c>
      <c r="K1983" s="425">
        <v>0.65</v>
      </c>
      <c r="L1983" s="425">
        <v>6.1139999999999999</v>
      </c>
      <c r="M1983" s="425">
        <f t="shared" si="1056"/>
        <v>635.85599999999999</v>
      </c>
      <c r="N1983" s="426">
        <v>1</v>
      </c>
      <c r="O1983" s="425">
        <f t="shared" si="1052"/>
        <v>635.86</v>
      </c>
      <c r="P1983" s="425">
        <f t="shared" si="1053"/>
        <v>153.18</v>
      </c>
      <c r="Q1983" s="427">
        <f t="shared" si="1054"/>
        <v>789.04</v>
      </c>
    </row>
    <row r="1984" spans="1:17" s="428" customFormat="1" ht="22.15" customHeight="1" x14ac:dyDescent="0.25">
      <c r="A1984" s="424" t="s">
        <v>1277</v>
      </c>
      <c r="B1984" s="750">
        <v>32</v>
      </c>
      <c r="C1984" s="289">
        <v>0.2</v>
      </c>
      <c r="D1984" s="425">
        <v>6.1139999999999999</v>
      </c>
      <c r="E1984" s="425">
        <f t="shared" si="1055"/>
        <v>195.648</v>
      </c>
      <c r="F1984" s="426">
        <v>0.5</v>
      </c>
      <c r="G1984" s="425">
        <f t="shared" si="1041"/>
        <v>97.82</v>
      </c>
      <c r="H1984" s="425">
        <f t="shared" si="1050"/>
        <v>23.56</v>
      </c>
      <c r="I1984" s="427">
        <f t="shared" si="1051"/>
        <v>121.38</v>
      </c>
      <c r="J1984" s="756">
        <v>160</v>
      </c>
      <c r="K1984" s="425">
        <v>1.01</v>
      </c>
      <c r="L1984" s="425">
        <v>6.1139999999999999</v>
      </c>
      <c r="M1984" s="425">
        <f t="shared" si="1056"/>
        <v>978.24</v>
      </c>
      <c r="N1984" s="426">
        <v>1</v>
      </c>
      <c r="O1984" s="425">
        <f t="shared" si="1052"/>
        <v>978.24</v>
      </c>
      <c r="P1984" s="425">
        <f t="shared" si="1053"/>
        <v>235.66</v>
      </c>
      <c r="Q1984" s="427">
        <f t="shared" si="1054"/>
        <v>1213.9000000000001</v>
      </c>
    </row>
    <row r="1985" spans="1:17" s="428" customFormat="1" ht="22.15" customHeight="1" x14ac:dyDescent="0.25">
      <c r="A1985" s="424" t="s">
        <v>1277</v>
      </c>
      <c r="B1985" s="750">
        <v>24</v>
      </c>
      <c r="C1985" s="289">
        <v>0.15</v>
      </c>
      <c r="D1985" s="425">
        <v>6.1139999999999999</v>
      </c>
      <c r="E1985" s="425">
        <f t="shared" si="1055"/>
        <v>146.73599999999999</v>
      </c>
      <c r="F1985" s="426">
        <v>0.5</v>
      </c>
      <c r="G1985" s="425">
        <f t="shared" si="1041"/>
        <v>73.37</v>
      </c>
      <c r="H1985" s="425">
        <f t="shared" si="1050"/>
        <v>17.670000000000002</v>
      </c>
      <c r="I1985" s="427">
        <f t="shared" si="1051"/>
        <v>91.04</v>
      </c>
      <c r="J1985" s="756">
        <v>24</v>
      </c>
      <c r="K1985" s="425">
        <v>0.15</v>
      </c>
      <c r="L1985" s="425">
        <v>6.1139999999999999</v>
      </c>
      <c r="M1985" s="425">
        <f t="shared" si="1056"/>
        <v>146.73599999999999</v>
      </c>
      <c r="N1985" s="426">
        <v>1</v>
      </c>
      <c r="O1985" s="425">
        <f t="shared" si="1052"/>
        <v>146.74</v>
      </c>
      <c r="P1985" s="425">
        <f t="shared" si="1053"/>
        <v>35.35</v>
      </c>
      <c r="Q1985" s="427">
        <f t="shared" si="1054"/>
        <v>182.09</v>
      </c>
    </row>
    <row r="1986" spans="1:17" s="428" customFormat="1" ht="22.15" customHeight="1" x14ac:dyDescent="0.25">
      <c r="A1986" s="424" t="s">
        <v>1249</v>
      </c>
      <c r="B1986" s="750">
        <v>40</v>
      </c>
      <c r="C1986" s="289">
        <v>0.25</v>
      </c>
      <c r="D1986" s="425">
        <v>6.1139999999999999</v>
      </c>
      <c r="E1986" s="425">
        <f t="shared" si="1055"/>
        <v>244.56</v>
      </c>
      <c r="F1986" s="426">
        <v>0.5</v>
      </c>
      <c r="G1986" s="425">
        <f t="shared" si="1041"/>
        <v>122.28</v>
      </c>
      <c r="H1986" s="425">
        <f t="shared" si="1050"/>
        <v>29.46</v>
      </c>
      <c r="I1986" s="427">
        <f t="shared" si="1051"/>
        <v>151.74</v>
      </c>
      <c r="J1986" s="756">
        <v>120</v>
      </c>
      <c r="K1986" s="425">
        <v>0.75</v>
      </c>
      <c r="L1986" s="425">
        <v>6.1139999999999999</v>
      </c>
      <c r="M1986" s="425">
        <f t="shared" si="1056"/>
        <v>733.68</v>
      </c>
      <c r="N1986" s="426">
        <v>1</v>
      </c>
      <c r="O1986" s="425">
        <f t="shared" si="1052"/>
        <v>733.68</v>
      </c>
      <c r="P1986" s="425">
        <f t="shared" si="1053"/>
        <v>176.74</v>
      </c>
      <c r="Q1986" s="427">
        <f t="shared" si="1054"/>
        <v>910.42</v>
      </c>
    </row>
    <row r="1987" spans="1:17" s="428" customFormat="1" ht="22.15" customHeight="1" x14ac:dyDescent="0.25">
      <c r="A1987" s="424" t="s">
        <v>1277</v>
      </c>
      <c r="B1987" s="750">
        <v>48</v>
      </c>
      <c r="C1987" s="289">
        <v>0.3</v>
      </c>
      <c r="D1987" s="425">
        <v>6.1139999999999999</v>
      </c>
      <c r="E1987" s="425">
        <f t="shared" si="1055"/>
        <v>293.47199999999998</v>
      </c>
      <c r="F1987" s="426">
        <v>0.5</v>
      </c>
      <c r="G1987" s="425">
        <f t="shared" si="1041"/>
        <v>146.74</v>
      </c>
      <c r="H1987" s="425">
        <f t="shared" si="1050"/>
        <v>35.35</v>
      </c>
      <c r="I1987" s="427">
        <f t="shared" si="1051"/>
        <v>182.09</v>
      </c>
      <c r="J1987" s="756">
        <v>136</v>
      </c>
      <c r="K1987" s="425">
        <v>0.86</v>
      </c>
      <c r="L1987" s="425">
        <v>6.1139999999999999</v>
      </c>
      <c r="M1987" s="425">
        <f t="shared" si="1056"/>
        <v>831.50400000000002</v>
      </c>
      <c r="N1987" s="426">
        <v>1</v>
      </c>
      <c r="O1987" s="425">
        <f t="shared" si="1052"/>
        <v>831.5</v>
      </c>
      <c r="P1987" s="425">
        <f t="shared" si="1053"/>
        <v>200.31</v>
      </c>
      <c r="Q1987" s="427">
        <f t="shared" si="1054"/>
        <v>1031.81</v>
      </c>
    </row>
    <row r="1988" spans="1:17" s="428" customFormat="1" ht="22.15" customHeight="1" x14ac:dyDescent="0.25">
      <c r="A1988" s="424" t="s">
        <v>1277</v>
      </c>
      <c r="B1988" s="750">
        <v>12</v>
      </c>
      <c r="C1988" s="289">
        <v>0.08</v>
      </c>
      <c r="D1988" s="425">
        <v>6.1139999999999999</v>
      </c>
      <c r="E1988" s="425">
        <f t="shared" si="1055"/>
        <v>73.367999999999995</v>
      </c>
      <c r="F1988" s="426">
        <v>0.5</v>
      </c>
      <c r="G1988" s="425">
        <f t="shared" si="1041"/>
        <v>36.68</v>
      </c>
      <c r="H1988" s="425">
        <f t="shared" si="1050"/>
        <v>8.84</v>
      </c>
      <c r="I1988" s="427">
        <f t="shared" si="1051"/>
        <v>45.519999999999996</v>
      </c>
      <c r="J1988" s="756">
        <v>12</v>
      </c>
      <c r="K1988" s="425">
        <v>0.08</v>
      </c>
      <c r="L1988" s="425">
        <v>6.1139999999999999</v>
      </c>
      <c r="M1988" s="425">
        <f t="shared" si="1056"/>
        <v>73.367999999999995</v>
      </c>
      <c r="N1988" s="426">
        <v>1</v>
      </c>
      <c r="O1988" s="425">
        <f t="shared" si="1052"/>
        <v>73.37</v>
      </c>
      <c r="P1988" s="425">
        <f t="shared" si="1053"/>
        <v>17.670000000000002</v>
      </c>
      <c r="Q1988" s="427">
        <f t="shared" si="1054"/>
        <v>91.04</v>
      </c>
    </row>
    <row r="1989" spans="1:17" s="428" customFormat="1" ht="22.15" customHeight="1" x14ac:dyDescent="0.25">
      <c r="A1989" s="424" t="s">
        <v>1277</v>
      </c>
      <c r="B1989" s="750"/>
      <c r="C1989" s="289"/>
      <c r="D1989" s="425"/>
      <c r="E1989" s="425"/>
      <c r="F1989" s="426"/>
      <c r="G1989" s="425"/>
      <c r="H1989" s="425"/>
      <c r="I1989" s="427"/>
      <c r="J1989" s="756">
        <v>155</v>
      </c>
      <c r="K1989" s="425">
        <v>0.97</v>
      </c>
      <c r="L1989" s="425">
        <v>6.1139999999999999</v>
      </c>
      <c r="M1989" s="425">
        <f t="shared" si="1056"/>
        <v>947.67</v>
      </c>
      <c r="N1989" s="426">
        <v>1</v>
      </c>
      <c r="O1989" s="425">
        <f t="shared" si="1052"/>
        <v>947.67</v>
      </c>
      <c r="P1989" s="425">
        <f t="shared" si="1053"/>
        <v>228.29</v>
      </c>
      <c r="Q1989" s="427">
        <f t="shared" si="1054"/>
        <v>1175.96</v>
      </c>
    </row>
    <row r="1990" spans="1:17" s="428" customFormat="1" ht="22.15" customHeight="1" x14ac:dyDescent="0.25">
      <c r="A1990" s="424" t="s">
        <v>1277</v>
      </c>
      <c r="B1990" s="750">
        <v>40</v>
      </c>
      <c r="C1990" s="289">
        <v>0.25</v>
      </c>
      <c r="D1990" s="425">
        <v>6.1139999999999999</v>
      </c>
      <c r="E1990" s="425">
        <f t="shared" si="1055"/>
        <v>244.56</v>
      </c>
      <c r="F1990" s="426">
        <v>0.5</v>
      </c>
      <c r="G1990" s="425">
        <f t="shared" si="1041"/>
        <v>122.28</v>
      </c>
      <c r="H1990" s="425">
        <f t="shared" si="1050"/>
        <v>29.46</v>
      </c>
      <c r="I1990" s="427">
        <f t="shared" si="1051"/>
        <v>151.74</v>
      </c>
      <c r="J1990" s="756">
        <v>128</v>
      </c>
      <c r="K1990" s="425">
        <v>0.81</v>
      </c>
      <c r="L1990" s="425">
        <v>6.1139999999999999</v>
      </c>
      <c r="M1990" s="425">
        <f t="shared" si="1056"/>
        <v>782.59199999999998</v>
      </c>
      <c r="N1990" s="426">
        <v>1</v>
      </c>
      <c r="O1990" s="425">
        <f t="shared" si="1052"/>
        <v>782.59</v>
      </c>
      <c r="P1990" s="425">
        <f t="shared" si="1053"/>
        <v>188.53</v>
      </c>
      <c r="Q1990" s="427">
        <f t="shared" si="1054"/>
        <v>971.12</v>
      </c>
    </row>
    <row r="1991" spans="1:17" s="428" customFormat="1" ht="22.15" customHeight="1" x14ac:dyDescent="0.25">
      <c r="A1991" s="424" t="s">
        <v>1277</v>
      </c>
      <c r="B1991" s="750">
        <v>16</v>
      </c>
      <c r="C1991" s="289">
        <v>0.1</v>
      </c>
      <c r="D1991" s="425">
        <v>6.1139999999999999</v>
      </c>
      <c r="E1991" s="425">
        <f t="shared" si="1055"/>
        <v>97.823999999999998</v>
      </c>
      <c r="F1991" s="426">
        <v>0.5</v>
      </c>
      <c r="G1991" s="425">
        <f t="shared" si="1041"/>
        <v>48.91</v>
      </c>
      <c r="H1991" s="425">
        <f t="shared" si="1050"/>
        <v>11.78</v>
      </c>
      <c r="I1991" s="427">
        <f t="shared" si="1051"/>
        <v>60.69</v>
      </c>
      <c r="J1991" s="756">
        <v>135</v>
      </c>
      <c r="K1991" s="425">
        <v>0.85</v>
      </c>
      <c r="L1991" s="425">
        <v>6.1139999999999999</v>
      </c>
      <c r="M1991" s="425">
        <f t="shared" si="1056"/>
        <v>825.39</v>
      </c>
      <c r="N1991" s="426">
        <v>1</v>
      </c>
      <c r="O1991" s="425">
        <f t="shared" si="1052"/>
        <v>825.39</v>
      </c>
      <c r="P1991" s="425">
        <f t="shared" si="1053"/>
        <v>198.84</v>
      </c>
      <c r="Q1991" s="427">
        <f t="shared" si="1054"/>
        <v>1024.23</v>
      </c>
    </row>
    <row r="1992" spans="1:17" s="428" customFormat="1" ht="22.15" customHeight="1" x14ac:dyDescent="0.25">
      <c r="A1992" s="424" t="s">
        <v>1277</v>
      </c>
      <c r="B1992" s="750">
        <v>55</v>
      </c>
      <c r="C1992" s="289">
        <v>0.35</v>
      </c>
      <c r="D1992" s="425">
        <v>6.5636000000000001</v>
      </c>
      <c r="E1992" s="425">
        <f t="shared" si="1055"/>
        <v>360.99799999999999</v>
      </c>
      <c r="F1992" s="426">
        <v>0.5</v>
      </c>
      <c r="G1992" s="425">
        <f t="shared" si="1041"/>
        <v>180.5</v>
      </c>
      <c r="H1992" s="425">
        <f t="shared" si="1050"/>
        <v>43.48</v>
      </c>
      <c r="I1992" s="427">
        <f t="shared" si="1051"/>
        <v>223.98</v>
      </c>
      <c r="J1992" s="756">
        <v>112</v>
      </c>
      <c r="K1992" s="425">
        <v>0.7</v>
      </c>
      <c r="L1992" s="425">
        <v>6.5636000000000001</v>
      </c>
      <c r="M1992" s="425">
        <f t="shared" si="1056"/>
        <v>735.1232</v>
      </c>
      <c r="N1992" s="426">
        <v>1</v>
      </c>
      <c r="O1992" s="425">
        <f t="shared" si="1052"/>
        <v>735.12</v>
      </c>
      <c r="P1992" s="425">
        <f t="shared" si="1053"/>
        <v>177.09</v>
      </c>
      <c r="Q1992" s="427">
        <f t="shared" si="1054"/>
        <v>912.21</v>
      </c>
    </row>
    <row r="1993" spans="1:17" s="428" customFormat="1" ht="22.15" customHeight="1" x14ac:dyDescent="0.25">
      <c r="A1993" s="424" t="s">
        <v>1277</v>
      </c>
      <c r="B1993" s="750">
        <v>40</v>
      </c>
      <c r="C1993" s="289">
        <f t="shared" ref="C1993:C1995" si="1057">B1993/159</f>
        <v>0.25157232704402516</v>
      </c>
      <c r="D1993" s="425">
        <v>1230</v>
      </c>
      <c r="E1993" s="425">
        <f>B1993*D1993/159</f>
        <v>309.43396226415092</v>
      </c>
      <c r="F1993" s="426">
        <v>0.5</v>
      </c>
      <c r="G1993" s="425">
        <f t="shared" si="1041"/>
        <v>154.72</v>
      </c>
      <c r="H1993" s="425">
        <f t="shared" si="1050"/>
        <v>37.270000000000003</v>
      </c>
      <c r="I1993" s="427">
        <f t="shared" si="1051"/>
        <v>191.99</v>
      </c>
      <c r="J1993" s="756">
        <v>119</v>
      </c>
      <c r="K1993" s="425">
        <f t="shared" ref="K1993:K1995" si="1058">J1993/159</f>
        <v>0.74842767295597479</v>
      </c>
      <c r="L1993" s="425">
        <v>1230</v>
      </c>
      <c r="M1993" s="425">
        <f>J1993*L1993/159</f>
        <v>920.56603773584902</v>
      </c>
      <c r="N1993" s="426">
        <v>1</v>
      </c>
      <c r="O1993" s="425">
        <f t="shared" si="1052"/>
        <v>920.57</v>
      </c>
      <c r="P1993" s="425">
        <f t="shared" si="1053"/>
        <v>221.77</v>
      </c>
      <c r="Q1993" s="427">
        <f t="shared" si="1054"/>
        <v>1142.3400000000001</v>
      </c>
    </row>
    <row r="1994" spans="1:17" s="428" customFormat="1" ht="22.15" customHeight="1" x14ac:dyDescent="0.25">
      <c r="A1994" s="424" t="s">
        <v>1277</v>
      </c>
      <c r="B1994" s="750">
        <v>40</v>
      </c>
      <c r="C1994" s="289">
        <f t="shared" si="1057"/>
        <v>0.25157232704402516</v>
      </c>
      <c r="D1994" s="425">
        <v>1230</v>
      </c>
      <c r="E1994" s="425">
        <f t="shared" ref="E1994:E1995" si="1059">B1994*D1994/159</f>
        <v>309.43396226415092</v>
      </c>
      <c r="F1994" s="426">
        <v>0.5</v>
      </c>
      <c r="G1994" s="425">
        <f t="shared" si="1041"/>
        <v>154.72</v>
      </c>
      <c r="H1994" s="425">
        <f t="shared" si="1050"/>
        <v>37.270000000000003</v>
      </c>
      <c r="I1994" s="427">
        <f t="shared" si="1051"/>
        <v>191.99</v>
      </c>
      <c r="J1994" s="756">
        <v>87</v>
      </c>
      <c r="K1994" s="425">
        <f t="shared" si="1058"/>
        <v>0.54716981132075471</v>
      </c>
      <c r="L1994" s="425">
        <v>1230</v>
      </c>
      <c r="M1994" s="425">
        <f t="shared" ref="M1994:M1995" si="1060">J1994*L1994/159</f>
        <v>673.01886792452831</v>
      </c>
      <c r="N1994" s="426">
        <v>1</v>
      </c>
      <c r="O1994" s="425">
        <f t="shared" si="1052"/>
        <v>673.02</v>
      </c>
      <c r="P1994" s="425">
        <f t="shared" si="1053"/>
        <v>162.13</v>
      </c>
      <c r="Q1994" s="427">
        <f t="shared" si="1054"/>
        <v>835.15</v>
      </c>
    </row>
    <row r="1995" spans="1:17" s="428" customFormat="1" ht="22.15" customHeight="1" x14ac:dyDescent="0.25">
      <c r="A1995" s="424" t="s">
        <v>344</v>
      </c>
      <c r="B1995" s="750">
        <v>40</v>
      </c>
      <c r="C1995" s="289">
        <f t="shared" si="1057"/>
        <v>0.25157232704402516</v>
      </c>
      <c r="D1995" s="425">
        <v>1515</v>
      </c>
      <c r="E1995" s="425">
        <f t="shared" si="1059"/>
        <v>381.1320754716981</v>
      </c>
      <c r="F1995" s="426">
        <v>0.5</v>
      </c>
      <c r="G1995" s="425">
        <f t="shared" si="1041"/>
        <v>190.57</v>
      </c>
      <c r="H1995" s="425">
        <f t="shared" si="1050"/>
        <v>45.91</v>
      </c>
      <c r="I1995" s="427">
        <f t="shared" si="1051"/>
        <v>236.48</v>
      </c>
      <c r="J1995" s="756">
        <v>119</v>
      </c>
      <c r="K1995" s="425">
        <f t="shared" si="1058"/>
        <v>0.74842767295597479</v>
      </c>
      <c r="L1995" s="425">
        <v>1515</v>
      </c>
      <c r="M1995" s="425">
        <f t="shared" si="1060"/>
        <v>1133.867924528302</v>
      </c>
      <c r="N1995" s="426">
        <v>1</v>
      </c>
      <c r="O1995" s="425">
        <f t="shared" si="1052"/>
        <v>1133.8699999999999</v>
      </c>
      <c r="P1995" s="425">
        <f t="shared" si="1053"/>
        <v>273.14999999999998</v>
      </c>
      <c r="Q1995" s="427">
        <f t="shared" si="1054"/>
        <v>1407.02</v>
      </c>
    </row>
    <row r="1996" spans="1:17" s="428" customFormat="1" ht="22.15" customHeight="1" x14ac:dyDescent="0.25">
      <c r="A1996" s="430" t="s">
        <v>10</v>
      </c>
      <c r="B1996" s="751">
        <f>SUM(B1997:B2000)</f>
        <v>168</v>
      </c>
      <c r="C1996" s="746">
        <f>SUM(C1997:C2000)</f>
        <v>1.0499999999999998</v>
      </c>
      <c r="D1996" s="421"/>
      <c r="E1996" s="421">
        <f>SUM(E1997:E2000)</f>
        <v>686.78399999999999</v>
      </c>
      <c r="F1996" s="432"/>
      <c r="G1996" s="421">
        <f>SUM(G1997:G2000)</f>
        <v>343.39</v>
      </c>
      <c r="H1996" s="421">
        <f>SUM(H1997:H2000)</f>
        <v>82.72</v>
      </c>
      <c r="I1996" s="429">
        <f>SUM(I1997:I2000)</f>
        <v>426.11</v>
      </c>
      <c r="J1996" s="757">
        <f>SUM(J1997:J2000)</f>
        <v>468</v>
      </c>
      <c r="K1996" s="421">
        <f>SUM(K1997:K2000)</f>
        <v>2.9499999999999997</v>
      </c>
      <c r="L1996" s="421"/>
      <c r="M1996" s="421">
        <f>SUM(M1997:M2000)</f>
        <v>1913.1840000000002</v>
      </c>
      <c r="N1996" s="432"/>
      <c r="O1996" s="421">
        <f>SUM(O1997:O2000)</f>
        <v>1913.1799999999998</v>
      </c>
      <c r="P1996" s="421">
        <f>SUM(P1997:P2000)</f>
        <v>460.88</v>
      </c>
      <c r="Q1996" s="429">
        <f>SUM(Q1997:Q2000)</f>
        <v>2374.06</v>
      </c>
    </row>
    <row r="1997" spans="1:17" s="428" customFormat="1" ht="22.15" customHeight="1" x14ac:dyDescent="0.25">
      <c r="A1997" s="424" t="s">
        <v>193</v>
      </c>
      <c r="B1997" s="750">
        <v>56</v>
      </c>
      <c r="C1997" s="289">
        <v>0.35</v>
      </c>
      <c r="D1997" s="425">
        <v>4.0880000000000001</v>
      </c>
      <c r="E1997" s="425">
        <f>B1997*D1997</f>
        <v>228.928</v>
      </c>
      <c r="F1997" s="426">
        <v>0.5</v>
      </c>
      <c r="G1997" s="425">
        <f t="shared" si="1041"/>
        <v>114.46</v>
      </c>
      <c r="H1997" s="425">
        <f>ROUND(G1997*0.2409,2)</f>
        <v>27.57</v>
      </c>
      <c r="I1997" s="427">
        <f>G1997+H1997</f>
        <v>142.03</v>
      </c>
      <c r="J1997" s="756">
        <v>103</v>
      </c>
      <c r="K1997" s="425">
        <v>0.65</v>
      </c>
      <c r="L1997" s="425">
        <v>4.0880000000000001</v>
      </c>
      <c r="M1997" s="425">
        <f>J1997*L1997</f>
        <v>421.06400000000002</v>
      </c>
      <c r="N1997" s="426">
        <v>1</v>
      </c>
      <c r="O1997" s="425">
        <f t="shared" ref="O1997:O2000" si="1061">ROUND(M1997*N1997,2)</f>
        <v>421.06</v>
      </c>
      <c r="P1997" s="425">
        <f>ROUND(O1997*0.2409,2)</f>
        <v>101.43</v>
      </c>
      <c r="Q1997" s="427">
        <f>O1997+P1997</f>
        <v>522.49</v>
      </c>
    </row>
    <row r="1998" spans="1:17" s="428" customFormat="1" ht="22.15" customHeight="1" x14ac:dyDescent="0.25">
      <c r="A1998" s="424" t="s">
        <v>193</v>
      </c>
      <c r="B1998" s="750">
        <v>40</v>
      </c>
      <c r="C1998" s="289">
        <v>0.25</v>
      </c>
      <c r="D1998" s="425">
        <v>4.0880000000000001</v>
      </c>
      <c r="E1998" s="425">
        <f t="shared" ref="E1998:E2000" si="1062">B1998*D1998</f>
        <v>163.52000000000001</v>
      </c>
      <c r="F1998" s="426">
        <v>0.5</v>
      </c>
      <c r="G1998" s="425">
        <f t="shared" si="1041"/>
        <v>81.760000000000005</v>
      </c>
      <c r="H1998" s="425">
        <f>ROUND(G1998*0.2409,2)</f>
        <v>19.7</v>
      </c>
      <c r="I1998" s="427">
        <f>G1998+H1998</f>
        <v>101.46000000000001</v>
      </c>
      <c r="J1998" s="756">
        <v>119</v>
      </c>
      <c r="K1998" s="425">
        <v>0.75</v>
      </c>
      <c r="L1998" s="425">
        <v>4.0880000000000001</v>
      </c>
      <c r="M1998" s="425">
        <f t="shared" ref="M1998:M2000" si="1063">J1998*L1998</f>
        <v>486.47200000000004</v>
      </c>
      <c r="N1998" s="426">
        <v>1</v>
      </c>
      <c r="O1998" s="425">
        <f t="shared" si="1061"/>
        <v>486.47</v>
      </c>
      <c r="P1998" s="425">
        <f>ROUND(O1998*0.2409,2)</f>
        <v>117.19</v>
      </c>
      <c r="Q1998" s="427">
        <f>O1998+P1998</f>
        <v>603.66000000000008</v>
      </c>
    </row>
    <row r="1999" spans="1:17" s="428" customFormat="1" ht="22.15" customHeight="1" x14ac:dyDescent="0.25">
      <c r="A1999" s="424" t="s">
        <v>193</v>
      </c>
      <c r="B1999" s="750">
        <v>48</v>
      </c>
      <c r="C1999" s="289">
        <v>0.3</v>
      </c>
      <c r="D1999" s="425">
        <v>4.0880000000000001</v>
      </c>
      <c r="E1999" s="425">
        <f t="shared" si="1062"/>
        <v>196.22399999999999</v>
      </c>
      <c r="F1999" s="426">
        <v>0.5</v>
      </c>
      <c r="G1999" s="425">
        <f t="shared" si="1041"/>
        <v>98.11</v>
      </c>
      <c r="H1999" s="425">
        <f>ROUND(G1999*0.2409,2)</f>
        <v>23.63</v>
      </c>
      <c r="I1999" s="427">
        <f>G1999+H1999</f>
        <v>121.74</v>
      </c>
      <c r="J1999" s="756">
        <v>111</v>
      </c>
      <c r="K1999" s="425">
        <v>0.7</v>
      </c>
      <c r="L1999" s="425">
        <v>4.0880000000000001</v>
      </c>
      <c r="M1999" s="425">
        <f t="shared" si="1063"/>
        <v>453.76800000000003</v>
      </c>
      <c r="N1999" s="426">
        <v>1</v>
      </c>
      <c r="O1999" s="425">
        <f t="shared" si="1061"/>
        <v>453.77</v>
      </c>
      <c r="P1999" s="425">
        <f>ROUND(O1999*0.2409,2)</f>
        <v>109.31</v>
      </c>
      <c r="Q1999" s="427">
        <f>O1999+P1999</f>
        <v>563.07999999999993</v>
      </c>
    </row>
    <row r="2000" spans="1:17" s="428" customFormat="1" ht="22.15" customHeight="1" x14ac:dyDescent="0.25">
      <c r="A2000" s="424" t="s">
        <v>193</v>
      </c>
      <c r="B2000" s="750">
        <v>24</v>
      </c>
      <c r="C2000" s="289">
        <v>0.15</v>
      </c>
      <c r="D2000" s="425">
        <v>4.0880000000000001</v>
      </c>
      <c r="E2000" s="425">
        <f t="shared" si="1062"/>
        <v>98.111999999999995</v>
      </c>
      <c r="F2000" s="426">
        <v>0.5</v>
      </c>
      <c r="G2000" s="425">
        <f t="shared" si="1041"/>
        <v>49.06</v>
      </c>
      <c r="H2000" s="425">
        <f>ROUND(G2000*0.2409,2)</f>
        <v>11.82</v>
      </c>
      <c r="I2000" s="427">
        <f>G2000+H2000</f>
        <v>60.88</v>
      </c>
      <c r="J2000" s="756">
        <v>135</v>
      </c>
      <c r="K2000" s="425">
        <v>0.85</v>
      </c>
      <c r="L2000" s="425">
        <v>4.0880000000000001</v>
      </c>
      <c r="M2000" s="425">
        <f t="shared" si="1063"/>
        <v>551.88</v>
      </c>
      <c r="N2000" s="426">
        <v>1</v>
      </c>
      <c r="O2000" s="425">
        <f t="shared" si="1061"/>
        <v>551.88</v>
      </c>
      <c r="P2000" s="425">
        <f>ROUND(O2000*0.2409,2)</f>
        <v>132.94999999999999</v>
      </c>
      <c r="Q2000" s="427">
        <f>O2000+P2000</f>
        <v>684.82999999999993</v>
      </c>
    </row>
    <row r="2001" spans="1:17" s="428" customFormat="1" ht="22.15" customHeight="1" x14ac:dyDescent="0.25">
      <c r="A2001" s="430" t="s">
        <v>8</v>
      </c>
      <c r="B2001" s="751">
        <f>SUM(B2002:B2003)</f>
        <v>80</v>
      </c>
      <c r="C2001" s="746">
        <f>SUM(C2002:C2003)</f>
        <v>0.5015723270440251</v>
      </c>
      <c r="D2001" s="421"/>
      <c r="E2001" s="421">
        <f>SUM(E2002:E2003)</f>
        <v>314.7354716981132</v>
      </c>
      <c r="F2001" s="432"/>
      <c r="G2001" s="421">
        <f>SUM(G2002:G2003)</f>
        <v>157.37</v>
      </c>
      <c r="H2001" s="421">
        <f>SUM(H2002:H2003)</f>
        <v>37.909999999999997</v>
      </c>
      <c r="I2001" s="429">
        <f>SUM(I2002:I2003)</f>
        <v>195.28</v>
      </c>
      <c r="J2001" s="757">
        <f>SUM(J2002:J2003)</f>
        <v>214</v>
      </c>
      <c r="K2001" s="421">
        <f>SUM(K2002:K2003)</f>
        <v>1.3484276729559748</v>
      </c>
      <c r="L2001" s="421"/>
      <c r="M2001" s="421">
        <f>SUM(M2002:M2003)</f>
        <v>850.74202830188676</v>
      </c>
      <c r="N2001" s="432"/>
      <c r="O2001" s="421">
        <f>SUM(O2002:O2003)</f>
        <v>850.74</v>
      </c>
      <c r="P2001" s="421">
        <f>SUM(P2002:P2003)</f>
        <v>204.94</v>
      </c>
      <c r="Q2001" s="429">
        <f>SUM(Q2002:Q2003)</f>
        <v>1055.68</v>
      </c>
    </row>
    <row r="2002" spans="1:17" s="428" customFormat="1" ht="22.15" customHeight="1" x14ac:dyDescent="0.25">
      <c r="A2002" s="424" t="s">
        <v>1284</v>
      </c>
      <c r="B2002" s="750">
        <v>40</v>
      </c>
      <c r="C2002" s="289">
        <f t="shared" ref="C2002" si="1064">B2002/159</f>
        <v>0.25157232704402516</v>
      </c>
      <c r="D2002" s="425">
        <v>684</v>
      </c>
      <c r="E2002" s="425">
        <f>B2002*D2002/159</f>
        <v>172.0754716981132</v>
      </c>
      <c r="F2002" s="426">
        <v>0.5</v>
      </c>
      <c r="G2002" s="425">
        <f t="shared" si="1041"/>
        <v>86.04</v>
      </c>
      <c r="H2002" s="425">
        <f>ROUND(G2002*0.2409,2)</f>
        <v>20.73</v>
      </c>
      <c r="I2002" s="427">
        <f>G2002+H2002</f>
        <v>106.77000000000001</v>
      </c>
      <c r="J2002" s="756">
        <v>119</v>
      </c>
      <c r="K2002" s="425">
        <f>J2002/159</f>
        <v>0.74842767295597479</v>
      </c>
      <c r="L2002" s="425">
        <v>684</v>
      </c>
      <c r="M2002" s="425">
        <f>J2002*L2002/159</f>
        <v>511.92452830188677</v>
      </c>
      <c r="N2002" s="426">
        <v>1</v>
      </c>
      <c r="O2002" s="425">
        <f t="shared" ref="O2002:O2003" si="1065">ROUND(M2002*N2002,2)</f>
        <v>511.92</v>
      </c>
      <c r="P2002" s="425">
        <f>ROUND(O2002*0.2409,2)</f>
        <v>123.32</v>
      </c>
      <c r="Q2002" s="427">
        <f>O2002+P2002</f>
        <v>635.24</v>
      </c>
    </row>
    <row r="2003" spans="1:17" s="428" customFormat="1" ht="22.15" customHeight="1" x14ac:dyDescent="0.25">
      <c r="A2003" s="424" t="s">
        <v>1370</v>
      </c>
      <c r="B2003" s="750">
        <v>40</v>
      </c>
      <c r="C2003" s="289">
        <v>0.25</v>
      </c>
      <c r="D2003" s="425">
        <v>3.5665</v>
      </c>
      <c r="E2003" s="425">
        <f>B2003*D2003</f>
        <v>142.66</v>
      </c>
      <c r="F2003" s="426">
        <v>0.5</v>
      </c>
      <c r="G2003" s="425">
        <f t="shared" si="1041"/>
        <v>71.33</v>
      </c>
      <c r="H2003" s="425">
        <f>ROUND(G2003*0.2409,2)</f>
        <v>17.18</v>
      </c>
      <c r="I2003" s="427">
        <f>G2003+H2003</f>
        <v>88.509999999999991</v>
      </c>
      <c r="J2003" s="756">
        <v>95</v>
      </c>
      <c r="K2003" s="425">
        <v>0.6</v>
      </c>
      <c r="L2003" s="425">
        <v>3.5665</v>
      </c>
      <c r="M2003" s="425">
        <f>J2003*L2003</f>
        <v>338.8175</v>
      </c>
      <c r="N2003" s="426">
        <v>1</v>
      </c>
      <c r="O2003" s="425">
        <f t="shared" si="1065"/>
        <v>338.82</v>
      </c>
      <c r="P2003" s="425">
        <f>ROUND(O2003*0.2409,2)</f>
        <v>81.62</v>
      </c>
      <c r="Q2003" s="427">
        <f>O2003+P2003</f>
        <v>420.44</v>
      </c>
    </row>
    <row r="2004" spans="1:17" s="428" customFormat="1" ht="22.15" customHeight="1" x14ac:dyDescent="0.25">
      <c r="A2004" s="416" t="s">
        <v>1374</v>
      </c>
      <c r="B2004" s="748">
        <f>B2005</f>
        <v>74.067999999999998</v>
      </c>
      <c r="C2004" s="744">
        <f>C2005</f>
        <v>0.46583647798742139</v>
      </c>
      <c r="D2004" s="417"/>
      <c r="E2004" s="417">
        <f>E2005</f>
        <v>452.38153459119496</v>
      </c>
      <c r="F2004" s="431"/>
      <c r="G2004" s="417">
        <f>G2005</f>
        <v>226.19</v>
      </c>
      <c r="H2004" s="417">
        <f>H2005</f>
        <v>54.49</v>
      </c>
      <c r="I2004" s="418">
        <f>I2005</f>
        <v>280.68</v>
      </c>
      <c r="J2004" s="754">
        <f>J2005</f>
        <v>234.78199999999998</v>
      </c>
      <c r="K2004" s="417">
        <f>K2005</f>
        <v>1.4766163522012579</v>
      </c>
      <c r="L2004" s="417"/>
      <c r="M2004" s="417">
        <f>M2005</f>
        <v>1471.0106666666666</v>
      </c>
      <c r="N2004" s="431"/>
      <c r="O2004" s="417">
        <f>O2005</f>
        <v>1471.02</v>
      </c>
      <c r="P2004" s="417">
        <f>P2005</f>
        <v>354.37</v>
      </c>
      <c r="Q2004" s="418">
        <f>Q2005</f>
        <v>1825.3899999999999</v>
      </c>
    </row>
    <row r="2005" spans="1:17" s="428" customFormat="1" ht="22.15" customHeight="1" x14ac:dyDescent="0.25">
      <c r="A2005" s="430" t="s">
        <v>9</v>
      </c>
      <c r="B2005" s="751">
        <f>SUM(B2006:B2009)</f>
        <v>74.067999999999998</v>
      </c>
      <c r="C2005" s="746">
        <f>SUM(C2006:C2009)</f>
        <v>0.46583647798742139</v>
      </c>
      <c r="D2005" s="421"/>
      <c r="E2005" s="421">
        <f>SUM(E2006:E2009)</f>
        <v>452.38153459119496</v>
      </c>
      <c r="F2005" s="432"/>
      <c r="G2005" s="421">
        <f>SUM(G2006:G2009)</f>
        <v>226.19</v>
      </c>
      <c r="H2005" s="421">
        <f>SUM(H2006:H2009)</f>
        <v>54.49</v>
      </c>
      <c r="I2005" s="429">
        <f>SUM(I2006:I2009)</f>
        <v>280.68</v>
      </c>
      <c r="J2005" s="757">
        <f>SUM(J2006:J2009)</f>
        <v>234.78199999999998</v>
      </c>
      <c r="K2005" s="421">
        <f>SUM(K2006:K2009)</f>
        <v>1.4766163522012579</v>
      </c>
      <c r="L2005" s="421"/>
      <c r="M2005" s="421">
        <f>SUM(M2006:M2009)</f>
        <v>1471.0106666666666</v>
      </c>
      <c r="N2005" s="432"/>
      <c r="O2005" s="421">
        <f>SUM(O2006:O2009)</f>
        <v>1471.02</v>
      </c>
      <c r="P2005" s="421">
        <f>SUM(P2006:P2009)</f>
        <v>354.37</v>
      </c>
      <c r="Q2005" s="429">
        <f>SUM(Q2006:Q2009)</f>
        <v>1825.3899999999999</v>
      </c>
    </row>
    <row r="2006" spans="1:17" s="428" customFormat="1" ht="22.15" customHeight="1" x14ac:dyDescent="0.25">
      <c r="A2006" s="424" t="s">
        <v>378</v>
      </c>
      <c r="B2006" s="750">
        <v>18.02</v>
      </c>
      <c r="C2006" s="289">
        <f t="shared" ref="C2006:C2009" si="1066">B2006/159</f>
        <v>0.11333333333333333</v>
      </c>
      <c r="D2006" s="425">
        <v>908</v>
      </c>
      <c r="E2006" s="425">
        <f>B2006*D2006/159</f>
        <v>102.90666666666667</v>
      </c>
      <c r="F2006" s="426">
        <v>0.5</v>
      </c>
      <c r="G2006" s="425">
        <f t="shared" ref="G2006:G2009" si="1067">ROUND(E2006*F2006,2)</f>
        <v>51.45</v>
      </c>
      <c r="H2006" s="425">
        <f>ROUND(G2006*0.2409,2)</f>
        <v>12.39</v>
      </c>
      <c r="I2006" s="427">
        <f>G2006+H2006</f>
        <v>63.84</v>
      </c>
      <c r="J2006" s="756">
        <v>51.76</v>
      </c>
      <c r="K2006" s="425">
        <f t="shared" ref="K2006:K2009" si="1068">J2006/159</f>
        <v>0.32553459119496853</v>
      </c>
      <c r="L2006" s="425">
        <v>908</v>
      </c>
      <c r="M2006" s="425">
        <f>J2006*L2006/159</f>
        <v>295.58540880503148</v>
      </c>
      <c r="N2006" s="426">
        <v>1</v>
      </c>
      <c r="O2006" s="425">
        <f t="shared" ref="O2006:O2009" si="1069">ROUND(M2006*N2006,2)</f>
        <v>295.58999999999997</v>
      </c>
      <c r="P2006" s="425">
        <f>ROUND(O2006*0.2409,2)</f>
        <v>71.209999999999994</v>
      </c>
      <c r="Q2006" s="427">
        <f>O2006+P2006</f>
        <v>366.79999999999995</v>
      </c>
    </row>
    <row r="2007" spans="1:17" s="428" customFormat="1" ht="22.15" customHeight="1" x14ac:dyDescent="0.25">
      <c r="A2007" s="424" t="s">
        <v>378</v>
      </c>
      <c r="B2007" s="750">
        <v>8.01</v>
      </c>
      <c r="C2007" s="289">
        <f t="shared" si="1066"/>
        <v>5.0377358490566036E-2</v>
      </c>
      <c r="D2007" s="425">
        <v>908</v>
      </c>
      <c r="E2007" s="425">
        <f t="shared" ref="E2007:E2009" si="1070">B2007*D2007/159</f>
        <v>45.742641509433959</v>
      </c>
      <c r="F2007" s="426">
        <v>0.5</v>
      </c>
      <c r="G2007" s="425">
        <f t="shared" si="1067"/>
        <v>22.87</v>
      </c>
      <c r="H2007" s="425">
        <f>ROUND(G2007*0.2409,2)</f>
        <v>5.51</v>
      </c>
      <c r="I2007" s="427">
        <f>G2007+H2007</f>
        <v>28.380000000000003</v>
      </c>
      <c r="J2007" s="756">
        <v>24.021999999999998</v>
      </c>
      <c r="K2007" s="425">
        <f t="shared" si="1068"/>
        <v>0.15108176100628931</v>
      </c>
      <c r="L2007" s="425">
        <v>908</v>
      </c>
      <c r="M2007" s="425">
        <f t="shared" ref="M2007:M2009" si="1071">J2007*L2007/159</f>
        <v>137.18223899371068</v>
      </c>
      <c r="N2007" s="426">
        <v>1</v>
      </c>
      <c r="O2007" s="425">
        <f t="shared" si="1069"/>
        <v>137.18</v>
      </c>
      <c r="P2007" s="425">
        <f>ROUND(O2007*0.2409,2)</f>
        <v>33.049999999999997</v>
      </c>
      <c r="Q2007" s="427">
        <f>O2007+P2007</f>
        <v>170.23000000000002</v>
      </c>
    </row>
    <row r="2008" spans="1:17" s="428" customFormat="1" ht="22.15" customHeight="1" x14ac:dyDescent="0.25">
      <c r="A2008" s="424" t="s">
        <v>378</v>
      </c>
      <c r="B2008" s="750">
        <v>32.027999999999999</v>
      </c>
      <c r="C2008" s="289">
        <f t="shared" si="1066"/>
        <v>0.20143396226415095</v>
      </c>
      <c r="D2008" s="425">
        <v>908</v>
      </c>
      <c r="E2008" s="425">
        <f t="shared" si="1070"/>
        <v>182.90203773584906</v>
      </c>
      <c r="F2008" s="426">
        <v>0.5</v>
      </c>
      <c r="G2008" s="425">
        <f t="shared" si="1067"/>
        <v>91.45</v>
      </c>
      <c r="H2008" s="425">
        <f>ROUND(G2008*0.2409,2)</f>
        <v>22.03</v>
      </c>
      <c r="I2008" s="427">
        <f>G2008+H2008</f>
        <v>113.48</v>
      </c>
      <c r="J2008" s="756">
        <v>88.08</v>
      </c>
      <c r="K2008" s="425">
        <f t="shared" si="1068"/>
        <v>0.55396226415094341</v>
      </c>
      <c r="L2008" s="425">
        <v>908</v>
      </c>
      <c r="M2008" s="425">
        <f t="shared" si="1071"/>
        <v>502.9977358490566</v>
      </c>
      <c r="N2008" s="426">
        <v>1</v>
      </c>
      <c r="O2008" s="425">
        <f t="shared" si="1069"/>
        <v>503</v>
      </c>
      <c r="P2008" s="425">
        <f>ROUND(O2008*0.2409,2)</f>
        <v>121.17</v>
      </c>
      <c r="Q2008" s="427">
        <f>O2008+P2008</f>
        <v>624.16999999999996</v>
      </c>
    </row>
    <row r="2009" spans="1:17" s="428" customFormat="1" ht="22.15" customHeight="1" x14ac:dyDescent="0.25">
      <c r="A2009" s="424" t="s">
        <v>383</v>
      </c>
      <c r="B2009" s="750">
        <v>16.010000000000002</v>
      </c>
      <c r="C2009" s="289">
        <f t="shared" si="1066"/>
        <v>0.10069182389937108</v>
      </c>
      <c r="D2009" s="425">
        <v>1200</v>
      </c>
      <c r="E2009" s="425">
        <f t="shared" si="1070"/>
        <v>120.83018867924531</v>
      </c>
      <c r="F2009" s="426">
        <v>0.5</v>
      </c>
      <c r="G2009" s="425">
        <f t="shared" si="1067"/>
        <v>60.42</v>
      </c>
      <c r="H2009" s="425">
        <f>ROUND(G2009*0.2409,2)</f>
        <v>14.56</v>
      </c>
      <c r="I2009" s="427">
        <f>G2009+H2009</f>
        <v>74.98</v>
      </c>
      <c r="J2009" s="756">
        <v>70.92</v>
      </c>
      <c r="K2009" s="425">
        <f t="shared" si="1068"/>
        <v>0.44603773584905659</v>
      </c>
      <c r="L2009" s="425">
        <v>1200</v>
      </c>
      <c r="M2009" s="425">
        <f t="shared" si="1071"/>
        <v>535.24528301886789</v>
      </c>
      <c r="N2009" s="426">
        <v>1</v>
      </c>
      <c r="O2009" s="425">
        <f t="shared" si="1069"/>
        <v>535.25</v>
      </c>
      <c r="P2009" s="425">
        <f>ROUND(O2009*0.2409,2)</f>
        <v>128.94</v>
      </c>
      <c r="Q2009" s="427">
        <f>O2009+P2009</f>
        <v>664.19</v>
      </c>
    </row>
    <row r="2010" spans="1:17" s="428" customFormat="1" ht="22.15" customHeight="1" x14ac:dyDescent="0.25">
      <c r="A2010" s="416" t="s">
        <v>1375</v>
      </c>
      <c r="B2010" s="748">
        <f>B2011+B2023</f>
        <v>0</v>
      </c>
      <c r="C2010" s="744">
        <f>C2011+C2023</f>
        <v>0</v>
      </c>
      <c r="D2010" s="417"/>
      <c r="E2010" s="417">
        <f>E2011+E2023</f>
        <v>0</v>
      </c>
      <c r="F2010" s="431"/>
      <c r="G2010" s="417">
        <f>G2011+G2023</f>
        <v>0</v>
      </c>
      <c r="H2010" s="417">
        <f>H2011+H2023</f>
        <v>0</v>
      </c>
      <c r="I2010" s="418">
        <f>I2011+I2023</f>
        <v>0</v>
      </c>
      <c r="J2010" s="754">
        <v>70.95</v>
      </c>
      <c r="K2010" s="417">
        <f>K2011+K2023</f>
        <v>4.0562264150943399</v>
      </c>
      <c r="L2010" s="417"/>
      <c r="M2010" s="417">
        <f>M2011+M2023</f>
        <v>4884.914715723271</v>
      </c>
      <c r="N2010" s="431"/>
      <c r="O2010" s="417">
        <f>O2011+O2023</f>
        <v>4884.9099999999989</v>
      </c>
      <c r="P2010" s="417">
        <f>P2011+P2023</f>
        <v>1176.8000000000002</v>
      </c>
      <c r="Q2010" s="418">
        <f>Q2011+Q2023</f>
        <v>6061.7099999999991</v>
      </c>
    </row>
    <row r="2011" spans="1:17" s="428" customFormat="1" ht="22.15" customHeight="1" x14ac:dyDescent="0.25">
      <c r="A2011" s="430" t="s">
        <v>11</v>
      </c>
      <c r="B2011" s="751">
        <f>SUM(B2012:B2022)</f>
        <v>0</v>
      </c>
      <c r="C2011" s="746">
        <f>SUM(C2012:C2022)</f>
        <v>0</v>
      </c>
      <c r="D2011" s="421"/>
      <c r="E2011" s="421">
        <f>SUM(E2012:E2022)</f>
        <v>0</v>
      </c>
      <c r="F2011" s="432"/>
      <c r="G2011" s="421">
        <f>SUM(G2012:G2022)</f>
        <v>0</v>
      </c>
      <c r="H2011" s="421">
        <f>SUM(H2012:H2022)</f>
        <v>0</v>
      </c>
      <c r="I2011" s="429">
        <f>SUM(I2012:I2022)</f>
        <v>0</v>
      </c>
      <c r="J2011" s="757">
        <f>SUM(J2012:J2022)</f>
        <v>216.5</v>
      </c>
      <c r="K2011" s="421">
        <f>SUM(K2012:K2022)</f>
        <v>1.3599999999999999</v>
      </c>
      <c r="L2011" s="421"/>
      <c r="M2011" s="421">
        <f>SUM(M2012:M2022)</f>
        <v>2251.5350000000003</v>
      </c>
      <c r="N2011" s="432"/>
      <c r="O2011" s="421">
        <f>SUM(O2012:O2022)</f>
        <v>2251.52</v>
      </c>
      <c r="P2011" s="421">
        <f>SUM(P2012:P2022)</f>
        <v>542.4</v>
      </c>
      <c r="Q2011" s="429">
        <f>SUM(Q2012:Q2022)</f>
        <v>2793.9199999999996</v>
      </c>
    </row>
    <row r="2012" spans="1:17" s="428" customFormat="1" ht="22.15" customHeight="1" x14ac:dyDescent="0.25">
      <c r="A2012" s="424" t="s">
        <v>198</v>
      </c>
      <c r="B2012" s="750"/>
      <c r="C2012" s="289"/>
      <c r="D2012" s="425"/>
      <c r="E2012" s="425"/>
      <c r="F2012" s="426"/>
      <c r="G2012" s="425"/>
      <c r="H2012" s="425"/>
      <c r="I2012" s="427"/>
      <c r="J2012" s="756">
        <v>15.5</v>
      </c>
      <c r="K2012" s="425">
        <v>0.1</v>
      </c>
      <c r="L2012" s="425">
        <v>7.181</v>
      </c>
      <c r="M2012" s="425">
        <f>J2012*L2012</f>
        <v>111.30549999999999</v>
      </c>
      <c r="N2012" s="426">
        <v>1</v>
      </c>
      <c r="O2012" s="425">
        <f t="shared" ref="O2012:O2044" si="1072">ROUND(M2012*N2012,2)</f>
        <v>111.31</v>
      </c>
      <c r="P2012" s="425">
        <f t="shared" ref="P2012:P2022" si="1073">ROUND(O2012*0.2409,2)</f>
        <v>26.81</v>
      </c>
      <c r="Q2012" s="427">
        <f t="shared" ref="Q2012:Q2022" si="1074">O2012+P2012</f>
        <v>138.12</v>
      </c>
    </row>
    <row r="2013" spans="1:17" s="428" customFormat="1" ht="22.15" customHeight="1" x14ac:dyDescent="0.25">
      <c r="A2013" s="424" t="s">
        <v>198</v>
      </c>
      <c r="B2013" s="750"/>
      <c r="C2013" s="289"/>
      <c r="D2013" s="425"/>
      <c r="E2013" s="425"/>
      <c r="F2013" s="426"/>
      <c r="G2013" s="425"/>
      <c r="H2013" s="425"/>
      <c r="I2013" s="427"/>
      <c r="J2013" s="756">
        <v>8</v>
      </c>
      <c r="K2013" s="425">
        <v>0.05</v>
      </c>
      <c r="L2013" s="425">
        <v>7.181</v>
      </c>
      <c r="M2013" s="425">
        <f t="shared" ref="M2013:M2022" si="1075">J2013*L2013</f>
        <v>57.448</v>
      </c>
      <c r="N2013" s="426">
        <v>1</v>
      </c>
      <c r="O2013" s="425">
        <f t="shared" si="1072"/>
        <v>57.45</v>
      </c>
      <c r="P2013" s="425">
        <f t="shared" si="1073"/>
        <v>13.84</v>
      </c>
      <c r="Q2013" s="427">
        <f t="shared" si="1074"/>
        <v>71.290000000000006</v>
      </c>
    </row>
    <row r="2014" spans="1:17" s="428" customFormat="1" ht="22.15" customHeight="1" x14ac:dyDescent="0.25">
      <c r="A2014" s="424" t="s">
        <v>1109</v>
      </c>
      <c r="B2014" s="750"/>
      <c r="C2014" s="289"/>
      <c r="D2014" s="425"/>
      <c r="E2014" s="425"/>
      <c r="F2014" s="426"/>
      <c r="G2014" s="425"/>
      <c r="H2014" s="425"/>
      <c r="I2014" s="427"/>
      <c r="J2014" s="756">
        <v>48</v>
      </c>
      <c r="K2014" s="425">
        <v>0.3</v>
      </c>
      <c r="L2014" s="425">
        <v>10.130100000000001</v>
      </c>
      <c r="M2014" s="425">
        <f t="shared" si="1075"/>
        <v>486.24480000000005</v>
      </c>
      <c r="N2014" s="426">
        <v>1</v>
      </c>
      <c r="O2014" s="425">
        <f t="shared" si="1072"/>
        <v>486.24</v>
      </c>
      <c r="P2014" s="425">
        <f t="shared" si="1073"/>
        <v>117.14</v>
      </c>
      <c r="Q2014" s="427">
        <f t="shared" si="1074"/>
        <v>603.38</v>
      </c>
    </row>
    <row r="2015" spans="1:17" s="428" customFormat="1" ht="22.15" customHeight="1" x14ac:dyDescent="0.25">
      <c r="A2015" s="424" t="s">
        <v>1109</v>
      </c>
      <c r="B2015" s="750"/>
      <c r="C2015" s="289"/>
      <c r="D2015" s="425"/>
      <c r="E2015" s="425"/>
      <c r="F2015" s="426"/>
      <c r="G2015" s="425"/>
      <c r="H2015" s="425"/>
      <c r="I2015" s="427"/>
      <c r="J2015" s="756">
        <v>24</v>
      </c>
      <c r="K2015" s="425">
        <v>0.15</v>
      </c>
      <c r="L2015" s="425">
        <v>10.130100000000001</v>
      </c>
      <c r="M2015" s="425">
        <f t="shared" si="1075"/>
        <v>243.12240000000003</v>
      </c>
      <c r="N2015" s="426">
        <v>1</v>
      </c>
      <c r="O2015" s="425">
        <f t="shared" si="1072"/>
        <v>243.12</v>
      </c>
      <c r="P2015" s="425">
        <f t="shared" si="1073"/>
        <v>58.57</v>
      </c>
      <c r="Q2015" s="427">
        <f t="shared" si="1074"/>
        <v>301.69</v>
      </c>
    </row>
    <row r="2016" spans="1:17" s="428" customFormat="1" ht="22.15" customHeight="1" x14ac:dyDescent="0.25">
      <c r="A2016" s="424" t="s">
        <v>1109</v>
      </c>
      <c r="B2016" s="750"/>
      <c r="C2016" s="289"/>
      <c r="D2016" s="425"/>
      <c r="E2016" s="425"/>
      <c r="F2016" s="426"/>
      <c r="G2016" s="425"/>
      <c r="H2016" s="425"/>
      <c r="I2016" s="427"/>
      <c r="J2016" s="756">
        <v>8</v>
      </c>
      <c r="K2016" s="425">
        <v>0.05</v>
      </c>
      <c r="L2016" s="425">
        <v>10.130100000000001</v>
      </c>
      <c r="M2016" s="425">
        <f t="shared" si="1075"/>
        <v>81.040800000000004</v>
      </c>
      <c r="N2016" s="426">
        <v>1</v>
      </c>
      <c r="O2016" s="425">
        <f t="shared" si="1072"/>
        <v>81.040000000000006</v>
      </c>
      <c r="P2016" s="425">
        <f t="shared" si="1073"/>
        <v>19.52</v>
      </c>
      <c r="Q2016" s="427">
        <f t="shared" si="1074"/>
        <v>100.56</v>
      </c>
    </row>
    <row r="2017" spans="1:17" s="428" customFormat="1" ht="22.15" customHeight="1" x14ac:dyDescent="0.25">
      <c r="A2017" s="424" t="s">
        <v>1109</v>
      </c>
      <c r="B2017" s="750"/>
      <c r="C2017" s="289"/>
      <c r="D2017" s="425"/>
      <c r="E2017" s="425"/>
      <c r="F2017" s="426"/>
      <c r="G2017" s="425"/>
      <c r="H2017" s="425"/>
      <c r="I2017" s="427"/>
      <c r="J2017" s="756">
        <v>24</v>
      </c>
      <c r="K2017" s="425">
        <v>0.15</v>
      </c>
      <c r="L2017" s="425">
        <v>10.130100000000001</v>
      </c>
      <c r="M2017" s="425">
        <f t="shared" si="1075"/>
        <v>243.12240000000003</v>
      </c>
      <c r="N2017" s="426">
        <v>1</v>
      </c>
      <c r="O2017" s="425">
        <f t="shared" si="1072"/>
        <v>243.12</v>
      </c>
      <c r="P2017" s="425">
        <f t="shared" si="1073"/>
        <v>58.57</v>
      </c>
      <c r="Q2017" s="427">
        <f t="shared" si="1074"/>
        <v>301.69</v>
      </c>
    </row>
    <row r="2018" spans="1:17" s="428" customFormat="1" ht="22.15" customHeight="1" x14ac:dyDescent="0.25">
      <c r="A2018" s="424" t="s">
        <v>1109</v>
      </c>
      <c r="B2018" s="750"/>
      <c r="C2018" s="289"/>
      <c r="D2018" s="425"/>
      <c r="E2018" s="425"/>
      <c r="F2018" s="426"/>
      <c r="G2018" s="425"/>
      <c r="H2018" s="425"/>
      <c r="I2018" s="427"/>
      <c r="J2018" s="756">
        <v>24</v>
      </c>
      <c r="K2018" s="425">
        <v>0.15</v>
      </c>
      <c r="L2018" s="425">
        <v>10.130100000000001</v>
      </c>
      <c r="M2018" s="425">
        <f t="shared" si="1075"/>
        <v>243.12240000000003</v>
      </c>
      <c r="N2018" s="426">
        <v>1</v>
      </c>
      <c r="O2018" s="425">
        <f t="shared" si="1072"/>
        <v>243.12</v>
      </c>
      <c r="P2018" s="425">
        <f t="shared" si="1073"/>
        <v>58.57</v>
      </c>
      <c r="Q2018" s="427">
        <f t="shared" si="1074"/>
        <v>301.69</v>
      </c>
    </row>
    <row r="2019" spans="1:17" s="428" customFormat="1" ht="22.15" customHeight="1" x14ac:dyDescent="0.25">
      <c r="A2019" s="424" t="s">
        <v>1109</v>
      </c>
      <c r="B2019" s="750"/>
      <c r="C2019" s="289"/>
      <c r="D2019" s="425"/>
      <c r="E2019" s="425"/>
      <c r="F2019" s="426"/>
      <c r="G2019" s="425"/>
      <c r="H2019" s="425"/>
      <c r="I2019" s="427"/>
      <c r="J2019" s="756">
        <v>8</v>
      </c>
      <c r="K2019" s="425">
        <v>0.05</v>
      </c>
      <c r="L2019" s="425">
        <v>10.130100000000001</v>
      </c>
      <c r="M2019" s="425">
        <f t="shared" si="1075"/>
        <v>81.040800000000004</v>
      </c>
      <c r="N2019" s="426">
        <v>1</v>
      </c>
      <c r="O2019" s="425">
        <f t="shared" si="1072"/>
        <v>81.040000000000006</v>
      </c>
      <c r="P2019" s="425">
        <f t="shared" si="1073"/>
        <v>19.52</v>
      </c>
      <c r="Q2019" s="427">
        <f t="shared" si="1074"/>
        <v>100.56</v>
      </c>
    </row>
    <row r="2020" spans="1:17" s="428" customFormat="1" ht="22.15" customHeight="1" x14ac:dyDescent="0.25">
      <c r="A2020" s="424" t="s">
        <v>1109</v>
      </c>
      <c r="B2020" s="750"/>
      <c r="C2020" s="289"/>
      <c r="D2020" s="425"/>
      <c r="E2020" s="425"/>
      <c r="F2020" s="426"/>
      <c r="G2020" s="425"/>
      <c r="H2020" s="425"/>
      <c r="I2020" s="427"/>
      <c r="J2020" s="756">
        <v>24</v>
      </c>
      <c r="K2020" s="425">
        <v>0.15</v>
      </c>
      <c r="L2020" s="425">
        <v>11.328900000000001</v>
      </c>
      <c r="M2020" s="425">
        <f t="shared" si="1075"/>
        <v>271.89359999999999</v>
      </c>
      <c r="N2020" s="426">
        <v>1</v>
      </c>
      <c r="O2020" s="425">
        <f t="shared" si="1072"/>
        <v>271.89</v>
      </c>
      <c r="P2020" s="425">
        <f t="shared" si="1073"/>
        <v>65.5</v>
      </c>
      <c r="Q2020" s="427">
        <f t="shared" si="1074"/>
        <v>337.39</v>
      </c>
    </row>
    <row r="2021" spans="1:17" s="428" customFormat="1" ht="22.15" customHeight="1" x14ac:dyDescent="0.25">
      <c r="A2021" s="424" t="s">
        <v>1109</v>
      </c>
      <c r="B2021" s="750"/>
      <c r="C2021" s="289"/>
      <c r="D2021" s="425"/>
      <c r="E2021" s="425"/>
      <c r="F2021" s="426"/>
      <c r="G2021" s="425"/>
      <c r="H2021" s="425"/>
      <c r="I2021" s="427"/>
      <c r="J2021" s="756">
        <v>24</v>
      </c>
      <c r="K2021" s="425">
        <v>0.15</v>
      </c>
      <c r="L2021" s="425">
        <v>13.1271</v>
      </c>
      <c r="M2021" s="425">
        <f t="shared" si="1075"/>
        <v>315.05040000000002</v>
      </c>
      <c r="N2021" s="426">
        <v>1</v>
      </c>
      <c r="O2021" s="425">
        <f t="shared" si="1072"/>
        <v>315.05</v>
      </c>
      <c r="P2021" s="425">
        <f t="shared" si="1073"/>
        <v>75.900000000000006</v>
      </c>
      <c r="Q2021" s="427">
        <f t="shared" si="1074"/>
        <v>390.95000000000005</v>
      </c>
    </row>
    <row r="2022" spans="1:17" s="428" customFormat="1" ht="22.15" customHeight="1" x14ac:dyDescent="0.25">
      <c r="A2022" s="424" t="s">
        <v>1109</v>
      </c>
      <c r="B2022" s="750"/>
      <c r="C2022" s="289"/>
      <c r="D2022" s="425"/>
      <c r="E2022" s="425"/>
      <c r="F2022" s="426"/>
      <c r="G2022" s="425"/>
      <c r="H2022" s="425"/>
      <c r="I2022" s="427"/>
      <c r="J2022" s="756">
        <v>9</v>
      </c>
      <c r="K2022" s="425">
        <v>0.06</v>
      </c>
      <c r="L2022" s="425">
        <v>13.1271</v>
      </c>
      <c r="M2022" s="425">
        <f t="shared" si="1075"/>
        <v>118.1439</v>
      </c>
      <c r="N2022" s="426">
        <v>1</v>
      </c>
      <c r="O2022" s="425">
        <f t="shared" si="1072"/>
        <v>118.14</v>
      </c>
      <c r="P2022" s="425">
        <f t="shared" si="1073"/>
        <v>28.46</v>
      </c>
      <c r="Q2022" s="427">
        <f t="shared" si="1074"/>
        <v>146.6</v>
      </c>
    </row>
    <row r="2023" spans="1:17" s="428" customFormat="1" ht="22.15" customHeight="1" x14ac:dyDescent="0.25">
      <c r="A2023" s="430" t="s">
        <v>9</v>
      </c>
      <c r="B2023" s="751">
        <f>SUM(B2024:B2044)</f>
        <v>0</v>
      </c>
      <c r="C2023" s="746">
        <f>SUM(C2024:C2044)</f>
        <v>0</v>
      </c>
      <c r="D2023" s="421"/>
      <c r="E2023" s="421">
        <f>SUM(E2024:E2044)</f>
        <v>0</v>
      </c>
      <c r="F2023" s="432"/>
      <c r="G2023" s="421">
        <f>SUM(G2024:G2044)</f>
        <v>0</v>
      </c>
      <c r="H2023" s="421">
        <f>SUM(H2024:H2044)</f>
        <v>0</v>
      </c>
      <c r="I2023" s="429">
        <f>SUM(I2024:I2044)</f>
        <v>0</v>
      </c>
      <c r="J2023" s="757">
        <f>SUM(J2024:J2044)</f>
        <v>428</v>
      </c>
      <c r="K2023" s="421">
        <f>SUM(K2024:K2044)</f>
        <v>2.6962264150943396</v>
      </c>
      <c r="L2023" s="421"/>
      <c r="M2023" s="421">
        <f>SUM(M2024:M2044)</f>
        <v>2633.3797157232711</v>
      </c>
      <c r="N2023" s="432"/>
      <c r="O2023" s="421">
        <f>SUM(O2024:O2044)</f>
        <v>2633.389999999999</v>
      </c>
      <c r="P2023" s="421">
        <f>SUM(P2024:P2044)</f>
        <v>634.4000000000002</v>
      </c>
      <c r="Q2023" s="429">
        <f>SUM(Q2024:Q2044)</f>
        <v>3267.79</v>
      </c>
    </row>
    <row r="2024" spans="1:17" s="428" customFormat="1" ht="22.15" customHeight="1" x14ac:dyDescent="0.25">
      <c r="A2024" s="424" t="s">
        <v>1277</v>
      </c>
      <c r="B2024" s="750"/>
      <c r="C2024" s="289"/>
      <c r="D2024" s="425"/>
      <c r="E2024" s="425"/>
      <c r="F2024" s="426"/>
      <c r="G2024" s="425"/>
      <c r="H2024" s="425"/>
      <c r="I2024" s="427"/>
      <c r="J2024" s="756">
        <v>24</v>
      </c>
      <c r="K2024" s="425">
        <v>0.15</v>
      </c>
      <c r="L2024" s="425">
        <v>5.5385999999999997</v>
      </c>
      <c r="M2024" s="425">
        <f>J2024*L2024</f>
        <v>132.9264</v>
      </c>
      <c r="N2024" s="426">
        <v>1</v>
      </c>
      <c r="O2024" s="425">
        <f t="shared" si="1072"/>
        <v>132.93</v>
      </c>
      <c r="P2024" s="425">
        <f t="shared" ref="P2024:P2044" si="1076">ROUND(O2024*0.2409,2)</f>
        <v>32.020000000000003</v>
      </c>
      <c r="Q2024" s="427">
        <f t="shared" ref="Q2024:Q2044" si="1077">O2024+P2024</f>
        <v>164.95000000000002</v>
      </c>
    </row>
    <row r="2025" spans="1:17" s="428" customFormat="1" ht="22.15" customHeight="1" x14ac:dyDescent="0.25">
      <c r="A2025" s="424" t="s">
        <v>692</v>
      </c>
      <c r="B2025" s="750"/>
      <c r="C2025" s="289"/>
      <c r="D2025" s="425"/>
      <c r="E2025" s="425"/>
      <c r="F2025" s="426"/>
      <c r="G2025" s="425"/>
      <c r="H2025" s="425"/>
      <c r="I2025" s="427"/>
      <c r="J2025" s="756">
        <v>24</v>
      </c>
      <c r="K2025" s="425">
        <v>0.15</v>
      </c>
      <c r="L2025" s="425">
        <v>5.5385999999999997</v>
      </c>
      <c r="M2025" s="425">
        <f t="shared" ref="M2025:M2037" si="1078">J2025*L2025</f>
        <v>132.9264</v>
      </c>
      <c r="N2025" s="426">
        <v>1</v>
      </c>
      <c r="O2025" s="425">
        <f t="shared" si="1072"/>
        <v>132.93</v>
      </c>
      <c r="P2025" s="425">
        <f t="shared" si="1076"/>
        <v>32.020000000000003</v>
      </c>
      <c r="Q2025" s="427">
        <f t="shared" si="1077"/>
        <v>164.95000000000002</v>
      </c>
    </row>
    <row r="2026" spans="1:17" s="428" customFormat="1" ht="22.15" customHeight="1" x14ac:dyDescent="0.25">
      <c r="A2026" s="424" t="s">
        <v>1277</v>
      </c>
      <c r="B2026" s="750"/>
      <c r="C2026" s="289"/>
      <c r="D2026" s="425"/>
      <c r="E2026" s="425"/>
      <c r="F2026" s="426"/>
      <c r="G2026" s="425"/>
      <c r="H2026" s="425"/>
      <c r="I2026" s="427"/>
      <c r="J2026" s="756">
        <v>46</v>
      </c>
      <c r="K2026" s="425">
        <v>0.28999999999999998</v>
      </c>
      <c r="L2026" s="425">
        <v>6.1020000000000003</v>
      </c>
      <c r="M2026" s="425">
        <f t="shared" si="1078"/>
        <v>280.69200000000001</v>
      </c>
      <c r="N2026" s="426">
        <v>1</v>
      </c>
      <c r="O2026" s="425">
        <f t="shared" si="1072"/>
        <v>280.69</v>
      </c>
      <c r="P2026" s="425">
        <f t="shared" si="1076"/>
        <v>67.62</v>
      </c>
      <c r="Q2026" s="427">
        <f t="shared" si="1077"/>
        <v>348.31</v>
      </c>
    </row>
    <row r="2027" spans="1:17" s="428" customFormat="1" ht="22.15" customHeight="1" x14ac:dyDescent="0.25">
      <c r="A2027" s="424" t="s">
        <v>1277</v>
      </c>
      <c r="B2027" s="750"/>
      <c r="C2027" s="289"/>
      <c r="D2027" s="425"/>
      <c r="E2027" s="425"/>
      <c r="F2027" s="426"/>
      <c r="G2027" s="425"/>
      <c r="H2027" s="425"/>
      <c r="I2027" s="427"/>
      <c r="J2027" s="756">
        <v>48</v>
      </c>
      <c r="K2027" s="425">
        <v>0.3</v>
      </c>
      <c r="L2027" s="425">
        <v>6.1020000000000003</v>
      </c>
      <c r="M2027" s="425">
        <f t="shared" si="1078"/>
        <v>292.89600000000002</v>
      </c>
      <c r="N2027" s="426">
        <v>1</v>
      </c>
      <c r="O2027" s="425">
        <f t="shared" si="1072"/>
        <v>292.89999999999998</v>
      </c>
      <c r="P2027" s="425">
        <f t="shared" si="1076"/>
        <v>70.56</v>
      </c>
      <c r="Q2027" s="427">
        <f t="shared" si="1077"/>
        <v>363.46</v>
      </c>
    </row>
    <row r="2028" spans="1:17" s="428" customFormat="1" ht="22.15" customHeight="1" x14ac:dyDescent="0.25">
      <c r="A2028" s="424" t="s">
        <v>1277</v>
      </c>
      <c r="B2028" s="750"/>
      <c r="C2028" s="289"/>
      <c r="D2028" s="425"/>
      <c r="E2028" s="425"/>
      <c r="F2028" s="426"/>
      <c r="G2028" s="425"/>
      <c r="H2028" s="425"/>
      <c r="I2028" s="427"/>
      <c r="J2028" s="756">
        <v>16</v>
      </c>
      <c r="K2028" s="425">
        <v>0.1</v>
      </c>
      <c r="L2028" s="425">
        <v>6.1020000000000003</v>
      </c>
      <c r="M2028" s="425">
        <f t="shared" si="1078"/>
        <v>97.632000000000005</v>
      </c>
      <c r="N2028" s="426">
        <v>1</v>
      </c>
      <c r="O2028" s="425">
        <f t="shared" si="1072"/>
        <v>97.63</v>
      </c>
      <c r="P2028" s="425">
        <f t="shared" si="1076"/>
        <v>23.52</v>
      </c>
      <c r="Q2028" s="427">
        <f t="shared" si="1077"/>
        <v>121.14999999999999</v>
      </c>
    </row>
    <row r="2029" spans="1:17" s="428" customFormat="1" ht="22.15" customHeight="1" x14ac:dyDescent="0.25">
      <c r="A2029" s="424" t="s">
        <v>1277</v>
      </c>
      <c r="B2029" s="750"/>
      <c r="C2029" s="289"/>
      <c r="D2029" s="425"/>
      <c r="E2029" s="425"/>
      <c r="F2029" s="426"/>
      <c r="G2029" s="425"/>
      <c r="H2029" s="425"/>
      <c r="I2029" s="427"/>
      <c r="J2029" s="756">
        <v>24</v>
      </c>
      <c r="K2029" s="425">
        <v>0.15</v>
      </c>
      <c r="L2029" s="425">
        <v>6.1020000000000003</v>
      </c>
      <c r="M2029" s="425">
        <f t="shared" si="1078"/>
        <v>146.44800000000001</v>
      </c>
      <c r="N2029" s="426">
        <v>1</v>
      </c>
      <c r="O2029" s="425">
        <f t="shared" si="1072"/>
        <v>146.44999999999999</v>
      </c>
      <c r="P2029" s="425">
        <f t="shared" si="1076"/>
        <v>35.28</v>
      </c>
      <c r="Q2029" s="427">
        <f t="shared" si="1077"/>
        <v>181.73</v>
      </c>
    </row>
    <row r="2030" spans="1:17" s="428" customFormat="1" ht="22.15" customHeight="1" x14ac:dyDescent="0.25">
      <c r="A2030" s="424" t="s">
        <v>1277</v>
      </c>
      <c r="B2030" s="750"/>
      <c r="C2030" s="289"/>
      <c r="D2030" s="425"/>
      <c r="E2030" s="425"/>
      <c r="F2030" s="426"/>
      <c r="G2030" s="425"/>
      <c r="H2030" s="425"/>
      <c r="I2030" s="427"/>
      <c r="J2030" s="756">
        <v>46</v>
      </c>
      <c r="K2030" s="425">
        <v>0.28999999999999998</v>
      </c>
      <c r="L2030" s="425">
        <v>6.1020000000000003</v>
      </c>
      <c r="M2030" s="425">
        <f t="shared" si="1078"/>
        <v>280.69200000000001</v>
      </c>
      <c r="N2030" s="426">
        <v>1</v>
      </c>
      <c r="O2030" s="425">
        <f t="shared" si="1072"/>
        <v>280.69</v>
      </c>
      <c r="P2030" s="425">
        <f t="shared" si="1076"/>
        <v>67.62</v>
      </c>
      <c r="Q2030" s="427">
        <f t="shared" si="1077"/>
        <v>348.31</v>
      </c>
    </row>
    <row r="2031" spans="1:17" s="428" customFormat="1" ht="22.15" customHeight="1" x14ac:dyDescent="0.25">
      <c r="A2031" s="424" t="s">
        <v>1277</v>
      </c>
      <c r="B2031" s="750"/>
      <c r="C2031" s="289"/>
      <c r="D2031" s="425"/>
      <c r="E2031" s="425"/>
      <c r="F2031" s="426"/>
      <c r="G2031" s="425"/>
      <c r="H2031" s="425"/>
      <c r="I2031" s="427"/>
      <c r="J2031" s="756">
        <v>16</v>
      </c>
      <c r="K2031" s="425">
        <v>0.1</v>
      </c>
      <c r="L2031" s="425">
        <v>6.1020000000000003</v>
      </c>
      <c r="M2031" s="425">
        <f t="shared" si="1078"/>
        <v>97.632000000000005</v>
      </c>
      <c r="N2031" s="426">
        <v>1</v>
      </c>
      <c r="O2031" s="425">
        <f t="shared" si="1072"/>
        <v>97.63</v>
      </c>
      <c r="P2031" s="425">
        <f t="shared" si="1076"/>
        <v>23.52</v>
      </c>
      <c r="Q2031" s="427">
        <f t="shared" si="1077"/>
        <v>121.14999999999999</v>
      </c>
    </row>
    <row r="2032" spans="1:17" s="428" customFormat="1" ht="22.15" customHeight="1" x14ac:dyDescent="0.25">
      <c r="A2032" s="424" t="s">
        <v>1277</v>
      </c>
      <c r="B2032" s="750"/>
      <c r="C2032" s="289"/>
      <c r="D2032" s="425"/>
      <c r="E2032" s="425"/>
      <c r="F2032" s="426"/>
      <c r="G2032" s="425"/>
      <c r="H2032" s="425"/>
      <c r="I2032" s="427"/>
      <c r="J2032" s="756">
        <v>1</v>
      </c>
      <c r="K2032" s="425">
        <v>0.01</v>
      </c>
      <c r="L2032" s="425">
        <v>6.1020000000000003</v>
      </c>
      <c r="M2032" s="425">
        <f t="shared" si="1078"/>
        <v>6.1020000000000003</v>
      </c>
      <c r="N2032" s="426">
        <v>1</v>
      </c>
      <c r="O2032" s="425">
        <f t="shared" si="1072"/>
        <v>6.1</v>
      </c>
      <c r="P2032" s="425">
        <f t="shared" si="1076"/>
        <v>1.47</v>
      </c>
      <c r="Q2032" s="427">
        <f t="shared" si="1077"/>
        <v>7.5699999999999994</v>
      </c>
    </row>
    <row r="2033" spans="1:17" s="428" customFormat="1" ht="22.15" customHeight="1" x14ac:dyDescent="0.25">
      <c r="A2033" s="424" t="s">
        <v>1277</v>
      </c>
      <c r="B2033" s="750"/>
      <c r="C2033" s="289"/>
      <c r="D2033" s="425"/>
      <c r="E2033" s="425"/>
      <c r="F2033" s="426"/>
      <c r="G2033" s="425"/>
      <c r="H2033" s="425"/>
      <c r="I2033" s="427"/>
      <c r="J2033" s="756">
        <v>1</v>
      </c>
      <c r="K2033" s="425">
        <v>0.01</v>
      </c>
      <c r="L2033" s="425">
        <v>6.1020000000000003</v>
      </c>
      <c r="M2033" s="425">
        <f t="shared" si="1078"/>
        <v>6.1020000000000003</v>
      </c>
      <c r="N2033" s="426">
        <v>1</v>
      </c>
      <c r="O2033" s="425">
        <f t="shared" si="1072"/>
        <v>6.1</v>
      </c>
      <c r="P2033" s="425">
        <f t="shared" si="1076"/>
        <v>1.47</v>
      </c>
      <c r="Q2033" s="427">
        <f t="shared" si="1077"/>
        <v>7.5699999999999994</v>
      </c>
    </row>
    <row r="2034" spans="1:17" s="428" customFormat="1" ht="22.15" customHeight="1" x14ac:dyDescent="0.25">
      <c r="A2034" s="424" t="s">
        <v>1277</v>
      </c>
      <c r="B2034" s="750"/>
      <c r="C2034" s="289"/>
      <c r="D2034" s="425"/>
      <c r="E2034" s="425"/>
      <c r="F2034" s="426"/>
      <c r="G2034" s="425"/>
      <c r="H2034" s="425"/>
      <c r="I2034" s="427"/>
      <c r="J2034" s="756">
        <v>24</v>
      </c>
      <c r="K2034" s="425">
        <v>0.15</v>
      </c>
      <c r="L2034" s="425">
        <v>6.1020000000000003</v>
      </c>
      <c r="M2034" s="425">
        <f t="shared" si="1078"/>
        <v>146.44800000000001</v>
      </c>
      <c r="N2034" s="426">
        <v>1</v>
      </c>
      <c r="O2034" s="425">
        <f t="shared" si="1072"/>
        <v>146.44999999999999</v>
      </c>
      <c r="P2034" s="425">
        <f t="shared" si="1076"/>
        <v>35.28</v>
      </c>
      <c r="Q2034" s="427">
        <f t="shared" si="1077"/>
        <v>181.73</v>
      </c>
    </row>
    <row r="2035" spans="1:17" s="428" customFormat="1" ht="22.15" customHeight="1" x14ac:dyDescent="0.25">
      <c r="A2035" s="424" t="s">
        <v>1277</v>
      </c>
      <c r="B2035" s="750"/>
      <c r="C2035" s="289"/>
      <c r="D2035" s="425"/>
      <c r="E2035" s="425"/>
      <c r="F2035" s="426"/>
      <c r="G2035" s="425"/>
      <c r="H2035" s="425"/>
      <c r="I2035" s="427"/>
      <c r="J2035" s="756">
        <v>47</v>
      </c>
      <c r="K2035" s="425">
        <v>0.3</v>
      </c>
      <c r="L2035" s="425">
        <v>6.1020000000000003</v>
      </c>
      <c r="M2035" s="425">
        <f t="shared" si="1078"/>
        <v>286.79400000000004</v>
      </c>
      <c r="N2035" s="426">
        <v>1</v>
      </c>
      <c r="O2035" s="425">
        <f t="shared" si="1072"/>
        <v>286.79000000000002</v>
      </c>
      <c r="P2035" s="425">
        <f t="shared" si="1076"/>
        <v>69.09</v>
      </c>
      <c r="Q2035" s="427">
        <f t="shared" si="1077"/>
        <v>355.88</v>
      </c>
    </row>
    <row r="2036" spans="1:17" s="428" customFormat="1" ht="22.15" customHeight="1" x14ac:dyDescent="0.25">
      <c r="A2036" s="424" t="s">
        <v>692</v>
      </c>
      <c r="B2036" s="750"/>
      <c r="C2036" s="289"/>
      <c r="D2036" s="425"/>
      <c r="E2036" s="425"/>
      <c r="F2036" s="426"/>
      <c r="G2036" s="425"/>
      <c r="H2036" s="425"/>
      <c r="I2036" s="427"/>
      <c r="J2036" s="756">
        <v>24</v>
      </c>
      <c r="K2036" s="425">
        <v>0.15</v>
      </c>
      <c r="L2036" s="425">
        <v>6.1020000000000003</v>
      </c>
      <c r="M2036" s="425">
        <f t="shared" si="1078"/>
        <v>146.44800000000001</v>
      </c>
      <c r="N2036" s="426">
        <v>1</v>
      </c>
      <c r="O2036" s="425">
        <f t="shared" si="1072"/>
        <v>146.44999999999999</v>
      </c>
      <c r="P2036" s="425">
        <f t="shared" si="1076"/>
        <v>35.28</v>
      </c>
      <c r="Q2036" s="427">
        <f t="shared" si="1077"/>
        <v>181.73</v>
      </c>
    </row>
    <row r="2037" spans="1:17" s="428" customFormat="1" ht="22.15" customHeight="1" x14ac:dyDescent="0.25">
      <c r="A2037" s="424" t="s">
        <v>1277</v>
      </c>
      <c r="B2037" s="750"/>
      <c r="C2037" s="289"/>
      <c r="D2037" s="425"/>
      <c r="E2037" s="425"/>
      <c r="F2037" s="426"/>
      <c r="G2037" s="425"/>
      <c r="H2037" s="425"/>
      <c r="I2037" s="427"/>
      <c r="J2037" s="756">
        <v>24</v>
      </c>
      <c r="K2037" s="425">
        <v>0.15</v>
      </c>
      <c r="L2037" s="425">
        <v>6.5515999999999996</v>
      </c>
      <c r="M2037" s="425">
        <f t="shared" si="1078"/>
        <v>157.23839999999998</v>
      </c>
      <c r="N2037" s="426">
        <v>1</v>
      </c>
      <c r="O2037" s="425">
        <f t="shared" si="1072"/>
        <v>157.24</v>
      </c>
      <c r="P2037" s="425">
        <f t="shared" si="1076"/>
        <v>37.880000000000003</v>
      </c>
      <c r="Q2037" s="427">
        <f t="shared" si="1077"/>
        <v>195.12</v>
      </c>
    </row>
    <row r="2038" spans="1:17" s="428" customFormat="1" ht="22.15" customHeight="1" x14ac:dyDescent="0.25">
      <c r="A2038" s="424" t="s">
        <v>692</v>
      </c>
      <c r="B2038" s="750"/>
      <c r="C2038" s="289"/>
      <c r="D2038" s="425"/>
      <c r="E2038" s="425"/>
      <c r="F2038" s="426"/>
      <c r="G2038" s="425"/>
      <c r="H2038" s="425"/>
      <c r="I2038" s="427"/>
      <c r="J2038" s="756">
        <v>8</v>
      </c>
      <c r="K2038" s="425">
        <f t="shared" ref="K2038:K2044" si="1079">J2038/159</f>
        <v>5.0314465408805034E-2</v>
      </c>
      <c r="L2038" s="425">
        <v>984</v>
      </c>
      <c r="M2038" s="425">
        <f>J2038*L2038/159</f>
        <v>49.509433962264154</v>
      </c>
      <c r="N2038" s="426">
        <v>1</v>
      </c>
      <c r="O2038" s="425">
        <f t="shared" si="1072"/>
        <v>49.51</v>
      </c>
      <c r="P2038" s="425">
        <f t="shared" si="1076"/>
        <v>11.93</v>
      </c>
      <c r="Q2038" s="427">
        <f t="shared" si="1077"/>
        <v>61.44</v>
      </c>
    </row>
    <row r="2039" spans="1:17" s="428" customFormat="1" ht="22.15" customHeight="1" x14ac:dyDescent="0.25">
      <c r="A2039" s="424" t="s">
        <v>1277</v>
      </c>
      <c r="B2039" s="750"/>
      <c r="C2039" s="289"/>
      <c r="D2039" s="425"/>
      <c r="E2039" s="425"/>
      <c r="F2039" s="426"/>
      <c r="G2039" s="425"/>
      <c r="H2039" s="425"/>
      <c r="I2039" s="427"/>
      <c r="J2039" s="756">
        <v>8</v>
      </c>
      <c r="K2039" s="425">
        <f t="shared" si="1079"/>
        <v>5.0314465408805034E-2</v>
      </c>
      <c r="L2039" s="425">
        <v>1078</v>
      </c>
      <c r="M2039" s="425">
        <f t="shared" ref="M2039:M2044" si="1080">J2039*L2039/159</f>
        <v>54.238993710691823</v>
      </c>
      <c r="N2039" s="426">
        <v>1</v>
      </c>
      <c r="O2039" s="425">
        <f t="shared" si="1072"/>
        <v>54.24</v>
      </c>
      <c r="P2039" s="425">
        <f t="shared" si="1076"/>
        <v>13.07</v>
      </c>
      <c r="Q2039" s="427">
        <f t="shared" si="1077"/>
        <v>67.31</v>
      </c>
    </row>
    <row r="2040" spans="1:17" s="428" customFormat="1" ht="22.15" customHeight="1" x14ac:dyDescent="0.25">
      <c r="A2040" s="424" t="s">
        <v>1277</v>
      </c>
      <c r="B2040" s="750"/>
      <c r="C2040" s="289"/>
      <c r="D2040" s="425"/>
      <c r="E2040" s="425"/>
      <c r="F2040" s="426"/>
      <c r="G2040" s="425"/>
      <c r="H2040" s="425"/>
      <c r="I2040" s="427"/>
      <c r="J2040" s="756">
        <v>16</v>
      </c>
      <c r="K2040" s="425">
        <f t="shared" si="1079"/>
        <v>0.10062893081761007</v>
      </c>
      <c r="L2040" s="425">
        <v>1078</v>
      </c>
      <c r="M2040" s="425">
        <f t="shared" si="1080"/>
        <v>108.47798742138365</v>
      </c>
      <c r="N2040" s="426">
        <v>1</v>
      </c>
      <c r="O2040" s="425">
        <f t="shared" si="1072"/>
        <v>108.48</v>
      </c>
      <c r="P2040" s="425">
        <f t="shared" si="1076"/>
        <v>26.13</v>
      </c>
      <c r="Q2040" s="427">
        <f t="shared" si="1077"/>
        <v>134.61000000000001</v>
      </c>
    </row>
    <row r="2041" spans="1:17" s="428" customFormat="1" ht="22.15" customHeight="1" x14ac:dyDescent="0.25">
      <c r="A2041" s="424" t="s">
        <v>1277</v>
      </c>
      <c r="B2041" s="750"/>
      <c r="C2041" s="289"/>
      <c r="D2041" s="425"/>
      <c r="E2041" s="425"/>
      <c r="F2041" s="426"/>
      <c r="G2041" s="425"/>
      <c r="H2041" s="425"/>
      <c r="I2041" s="427"/>
      <c r="J2041" s="756">
        <v>8</v>
      </c>
      <c r="K2041" s="425">
        <f t="shared" si="1079"/>
        <v>5.0314465408805034E-2</v>
      </c>
      <c r="L2041" s="425">
        <v>1078</v>
      </c>
      <c r="M2041" s="425">
        <f t="shared" si="1080"/>
        <v>54.238993710691823</v>
      </c>
      <c r="N2041" s="426">
        <v>1</v>
      </c>
      <c r="O2041" s="425">
        <f t="shared" si="1072"/>
        <v>54.24</v>
      </c>
      <c r="P2041" s="425">
        <f t="shared" si="1076"/>
        <v>13.07</v>
      </c>
      <c r="Q2041" s="427">
        <f t="shared" si="1077"/>
        <v>67.31</v>
      </c>
    </row>
    <row r="2042" spans="1:17" s="428" customFormat="1" ht="22.15" customHeight="1" x14ac:dyDescent="0.25">
      <c r="A2042" s="424" t="s">
        <v>1277</v>
      </c>
      <c r="B2042" s="750"/>
      <c r="C2042" s="289"/>
      <c r="D2042" s="425"/>
      <c r="E2042" s="425"/>
      <c r="F2042" s="426"/>
      <c r="G2042" s="425"/>
      <c r="H2042" s="425"/>
      <c r="I2042" s="427"/>
      <c r="J2042" s="756">
        <v>7</v>
      </c>
      <c r="K2042" s="425">
        <f t="shared" si="1079"/>
        <v>4.40251572327044E-2</v>
      </c>
      <c r="L2042" s="425">
        <v>1078</v>
      </c>
      <c r="M2042" s="425">
        <f t="shared" si="1080"/>
        <v>47.459119496855344</v>
      </c>
      <c r="N2042" s="426">
        <v>1</v>
      </c>
      <c r="O2042" s="425">
        <f t="shared" si="1072"/>
        <v>47.46</v>
      </c>
      <c r="P2042" s="425">
        <f t="shared" si="1076"/>
        <v>11.43</v>
      </c>
      <c r="Q2042" s="427">
        <f t="shared" si="1077"/>
        <v>58.89</v>
      </c>
    </row>
    <row r="2043" spans="1:17" s="428" customFormat="1" ht="22.15" customHeight="1" x14ac:dyDescent="0.25">
      <c r="A2043" s="424" t="s">
        <v>1277</v>
      </c>
      <c r="B2043" s="750"/>
      <c r="C2043" s="289"/>
      <c r="D2043" s="425"/>
      <c r="E2043" s="425"/>
      <c r="F2043" s="426"/>
      <c r="G2043" s="425"/>
      <c r="H2043" s="425"/>
      <c r="I2043" s="427"/>
      <c r="J2043" s="756">
        <v>8</v>
      </c>
      <c r="K2043" s="425">
        <f t="shared" si="1079"/>
        <v>5.0314465408805034E-2</v>
      </c>
      <c r="L2043" s="425">
        <v>1078</v>
      </c>
      <c r="M2043" s="425">
        <f t="shared" si="1080"/>
        <v>54.238993710691823</v>
      </c>
      <c r="N2043" s="426">
        <v>1</v>
      </c>
      <c r="O2043" s="425">
        <f t="shared" si="1072"/>
        <v>54.24</v>
      </c>
      <c r="P2043" s="425">
        <f t="shared" si="1076"/>
        <v>13.07</v>
      </c>
      <c r="Q2043" s="427">
        <f t="shared" si="1077"/>
        <v>67.31</v>
      </c>
    </row>
    <row r="2044" spans="1:17" s="428" customFormat="1" ht="22.15" customHeight="1" x14ac:dyDescent="0.25">
      <c r="A2044" s="424" t="s">
        <v>1277</v>
      </c>
      <c r="B2044" s="750"/>
      <c r="C2044" s="289"/>
      <c r="D2044" s="425"/>
      <c r="E2044" s="425"/>
      <c r="F2044" s="426"/>
      <c r="G2044" s="425"/>
      <c r="H2044" s="425"/>
      <c r="I2044" s="427"/>
      <c r="J2044" s="756">
        <v>8</v>
      </c>
      <c r="K2044" s="425">
        <f t="shared" si="1079"/>
        <v>5.0314465408805034E-2</v>
      </c>
      <c r="L2044" s="425">
        <v>1078</v>
      </c>
      <c r="M2044" s="425">
        <f t="shared" si="1080"/>
        <v>54.238993710691823</v>
      </c>
      <c r="N2044" s="426">
        <v>1</v>
      </c>
      <c r="O2044" s="425">
        <f t="shared" si="1072"/>
        <v>54.24</v>
      </c>
      <c r="P2044" s="425">
        <f t="shared" si="1076"/>
        <v>13.07</v>
      </c>
      <c r="Q2044" s="427">
        <f t="shared" si="1077"/>
        <v>67.31</v>
      </c>
    </row>
    <row r="2045" spans="1:17" s="428" customFormat="1" ht="22.15" customHeight="1" x14ac:dyDescent="0.25">
      <c r="A2045" s="416" t="s">
        <v>1376</v>
      </c>
      <c r="B2045" s="748">
        <f>B2046</f>
        <v>0</v>
      </c>
      <c r="C2045" s="744">
        <f>C2046</f>
        <v>0</v>
      </c>
      <c r="D2045" s="417"/>
      <c r="E2045" s="417">
        <f>E2046</f>
        <v>0</v>
      </c>
      <c r="F2045" s="431"/>
      <c r="G2045" s="417">
        <f>G2046</f>
        <v>0</v>
      </c>
      <c r="H2045" s="417">
        <f>H2046</f>
        <v>0</v>
      </c>
      <c r="I2045" s="418">
        <f>I2046</f>
        <v>0</v>
      </c>
      <c r="J2045" s="754">
        <f>J2046</f>
        <v>711</v>
      </c>
      <c r="K2045" s="417">
        <f>K2046</f>
        <v>4.4716981132075473</v>
      </c>
      <c r="L2045" s="417"/>
      <c r="M2045" s="417">
        <f>M2046</f>
        <v>12300.487421383647</v>
      </c>
      <c r="N2045" s="431"/>
      <c r="O2045" s="417">
        <f>O2046</f>
        <v>3690.1500000000005</v>
      </c>
      <c r="P2045" s="417">
        <f>P2046</f>
        <v>888.96000000000015</v>
      </c>
      <c r="Q2045" s="418">
        <f>Q2046</f>
        <v>4579.1100000000006</v>
      </c>
    </row>
    <row r="2046" spans="1:17" s="428" customFormat="1" ht="22.15" customHeight="1" x14ac:dyDescent="0.25">
      <c r="A2046" s="419" t="s">
        <v>8</v>
      </c>
      <c r="B2046" s="751">
        <f>SUM(B2047:B2055)</f>
        <v>0</v>
      </c>
      <c r="C2046" s="746">
        <f>SUM(C2047:C2055)</f>
        <v>0</v>
      </c>
      <c r="D2046" s="421"/>
      <c r="E2046" s="421">
        <f>SUM(E2047:E2055)</f>
        <v>0</v>
      </c>
      <c r="F2046" s="432"/>
      <c r="G2046" s="421">
        <f>SUM(G2047:G2055)</f>
        <v>0</v>
      </c>
      <c r="H2046" s="421">
        <f>SUM(H2047:H2055)</f>
        <v>0</v>
      </c>
      <c r="I2046" s="429">
        <f>SUM(I2047:I2055)</f>
        <v>0</v>
      </c>
      <c r="J2046" s="757">
        <f>SUM(J2047:J2055)</f>
        <v>711</v>
      </c>
      <c r="K2046" s="421">
        <f>SUM(K2047:K2055)</f>
        <v>4.4716981132075473</v>
      </c>
      <c r="L2046" s="421"/>
      <c r="M2046" s="421">
        <f>SUM(M2047:M2055)</f>
        <v>12300.487421383647</v>
      </c>
      <c r="N2046" s="432"/>
      <c r="O2046" s="421">
        <f>SUM(O2047:O2055)</f>
        <v>3690.1500000000005</v>
      </c>
      <c r="P2046" s="421">
        <f>SUM(P2047:P2055)</f>
        <v>888.96000000000015</v>
      </c>
      <c r="Q2046" s="429">
        <f>SUM(Q2047:Q2055)</f>
        <v>4579.1100000000006</v>
      </c>
    </row>
    <row r="2047" spans="1:17" s="428" customFormat="1" ht="22.15" customHeight="1" x14ac:dyDescent="0.25">
      <c r="A2047" s="424" t="s">
        <v>1377</v>
      </c>
      <c r="B2047" s="750"/>
      <c r="C2047" s="289"/>
      <c r="D2047" s="425"/>
      <c r="E2047" s="425"/>
      <c r="F2047" s="23"/>
      <c r="G2047" s="425"/>
      <c r="H2047" s="425"/>
      <c r="I2047" s="427"/>
      <c r="J2047" s="756">
        <v>80</v>
      </c>
      <c r="K2047" s="425">
        <f t="shared" ref="K2047:K2055" si="1081">J2047/159</f>
        <v>0.50314465408805031</v>
      </c>
      <c r="L2047" s="425">
        <v>945</v>
      </c>
      <c r="M2047" s="425">
        <f t="shared" ref="M2047:M2055" si="1082">J2047*L2047/159</f>
        <v>475.47169811320754</v>
      </c>
      <c r="N2047" s="426">
        <v>0.3</v>
      </c>
      <c r="O2047" s="425">
        <f t="shared" ref="O2047:O2055" si="1083">ROUND(M2047*N2047,2)</f>
        <v>142.63999999999999</v>
      </c>
      <c r="P2047" s="425">
        <f t="shared" ref="P2047:P2055" si="1084">ROUND(O2047*0.2409,2)</f>
        <v>34.36</v>
      </c>
      <c r="Q2047" s="427">
        <f t="shared" ref="Q2047:Q2055" si="1085">O2047+P2047</f>
        <v>177</v>
      </c>
    </row>
    <row r="2048" spans="1:17" s="428" customFormat="1" ht="22.15" customHeight="1" x14ac:dyDescent="0.25">
      <c r="A2048" s="424" t="s">
        <v>1378</v>
      </c>
      <c r="B2048" s="750"/>
      <c r="C2048" s="289"/>
      <c r="D2048" s="425"/>
      <c r="E2048" s="425"/>
      <c r="F2048" s="23"/>
      <c r="G2048" s="425"/>
      <c r="H2048" s="425"/>
      <c r="I2048" s="427"/>
      <c r="J2048" s="756">
        <v>119</v>
      </c>
      <c r="K2048" s="425">
        <f t="shared" si="1081"/>
        <v>0.74842767295597479</v>
      </c>
      <c r="L2048" s="425">
        <v>2635</v>
      </c>
      <c r="M2048" s="425">
        <f t="shared" si="1082"/>
        <v>1972.1069182389938</v>
      </c>
      <c r="N2048" s="426">
        <v>0.3</v>
      </c>
      <c r="O2048" s="425">
        <f t="shared" si="1083"/>
        <v>591.63</v>
      </c>
      <c r="P2048" s="425">
        <f t="shared" si="1084"/>
        <v>142.52000000000001</v>
      </c>
      <c r="Q2048" s="427">
        <f t="shared" si="1085"/>
        <v>734.15</v>
      </c>
    </row>
    <row r="2049" spans="1:17" s="428" customFormat="1" ht="22.15" customHeight="1" x14ac:dyDescent="0.25">
      <c r="A2049" s="424" t="s">
        <v>1379</v>
      </c>
      <c r="B2049" s="750"/>
      <c r="C2049" s="289"/>
      <c r="D2049" s="425"/>
      <c r="E2049" s="425"/>
      <c r="F2049" s="23"/>
      <c r="G2049" s="425"/>
      <c r="H2049" s="425"/>
      <c r="I2049" s="427"/>
      <c r="J2049" s="756">
        <v>59.5</v>
      </c>
      <c r="K2049" s="425">
        <f t="shared" si="1081"/>
        <v>0.37421383647798739</v>
      </c>
      <c r="L2049" s="425">
        <v>2890</v>
      </c>
      <c r="M2049" s="425">
        <f t="shared" si="1082"/>
        <v>1081.4779874213837</v>
      </c>
      <c r="N2049" s="426">
        <v>0.3</v>
      </c>
      <c r="O2049" s="425">
        <f t="shared" si="1083"/>
        <v>324.44</v>
      </c>
      <c r="P2049" s="425">
        <f t="shared" si="1084"/>
        <v>78.16</v>
      </c>
      <c r="Q2049" s="427">
        <f t="shared" si="1085"/>
        <v>402.6</v>
      </c>
    </row>
    <row r="2050" spans="1:17" s="428" customFormat="1" ht="22.15" customHeight="1" x14ac:dyDescent="0.25">
      <c r="A2050" s="424" t="s">
        <v>1380</v>
      </c>
      <c r="B2050" s="750"/>
      <c r="C2050" s="289"/>
      <c r="D2050" s="425"/>
      <c r="E2050" s="425"/>
      <c r="F2050" s="23"/>
      <c r="G2050" s="425"/>
      <c r="H2050" s="425"/>
      <c r="I2050" s="427"/>
      <c r="J2050" s="756">
        <v>83.5</v>
      </c>
      <c r="K2050" s="425">
        <f t="shared" si="1081"/>
        <v>0.52515723270440251</v>
      </c>
      <c r="L2050" s="425">
        <v>2945</v>
      </c>
      <c r="M2050" s="425">
        <f t="shared" si="1082"/>
        <v>1546.5880503144654</v>
      </c>
      <c r="N2050" s="426">
        <v>0.3</v>
      </c>
      <c r="O2050" s="425">
        <f t="shared" si="1083"/>
        <v>463.98</v>
      </c>
      <c r="P2050" s="425">
        <f t="shared" si="1084"/>
        <v>111.77</v>
      </c>
      <c r="Q2050" s="427">
        <f t="shared" si="1085"/>
        <v>575.75</v>
      </c>
    </row>
    <row r="2051" spans="1:17" s="428" customFormat="1" ht="22.15" customHeight="1" x14ac:dyDescent="0.25">
      <c r="A2051" s="424" t="s">
        <v>1381</v>
      </c>
      <c r="B2051" s="750"/>
      <c r="C2051" s="289"/>
      <c r="D2051" s="425"/>
      <c r="E2051" s="425"/>
      <c r="F2051" s="23"/>
      <c r="G2051" s="425"/>
      <c r="H2051" s="425"/>
      <c r="I2051" s="427"/>
      <c r="J2051" s="756">
        <v>119</v>
      </c>
      <c r="K2051" s="425">
        <f t="shared" si="1081"/>
        <v>0.74842767295597479</v>
      </c>
      <c r="L2051" s="425">
        <v>3215</v>
      </c>
      <c r="M2051" s="425">
        <f t="shared" si="1082"/>
        <v>2406.1949685534591</v>
      </c>
      <c r="N2051" s="426">
        <v>0.3</v>
      </c>
      <c r="O2051" s="425">
        <f t="shared" si="1083"/>
        <v>721.86</v>
      </c>
      <c r="P2051" s="425">
        <f t="shared" si="1084"/>
        <v>173.9</v>
      </c>
      <c r="Q2051" s="427">
        <f t="shared" si="1085"/>
        <v>895.76</v>
      </c>
    </row>
    <row r="2052" spans="1:17" s="428" customFormat="1" ht="22.15" customHeight="1" x14ac:dyDescent="0.25">
      <c r="A2052" s="424" t="s">
        <v>1382</v>
      </c>
      <c r="B2052" s="750"/>
      <c r="C2052" s="289"/>
      <c r="D2052" s="425"/>
      <c r="E2052" s="425"/>
      <c r="F2052" s="23"/>
      <c r="G2052" s="425"/>
      <c r="H2052" s="425"/>
      <c r="I2052" s="427"/>
      <c r="J2052" s="756">
        <v>59.5</v>
      </c>
      <c r="K2052" s="425">
        <f t="shared" si="1081"/>
        <v>0.37421383647798739</v>
      </c>
      <c r="L2052" s="425">
        <v>3230</v>
      </c>
      <c r="M2052" s="425">
        <f t="shared" si="1082"/>
        <v>1208.7106918238994</v>
      </c>
      <c r="N2052" s="426">
        <v>0.3</v>
      </c>
      <c r="O2052" s="425">
        <f t="shared" si="1083"/>
        <v>362.61</v>
      </c>
      <c r="P2052" s="425">
        <f t="shared" si="1084"/>
        <v>87.35</v>
      </c>
      <c r="Q2052" s="427">
        <f t="shared" si="1085"/>
        <v>449.96000000000004</v>
      </c>
    </row>
    <row r="2053" spans="1:17" s="428" customFormat="1" ht="22.15" customHeight="1" x14ac:dyDescent="0.25">
      <c r="A2053" s="424" t="s">
        <v>1383</v>
      </c>
      <c r="B2053" s="750"/>
      <c r="C2053" s="289"/>
      <c r="D2053" s="425"/>
      <c r="E2053" s="425"/>
      <c r="F2053" s="23"/>
      <c r="G2053" s="425"/>
      <c r="H2053" s="425"/>
      <c r="I2053" s="427"/>
      <c r="J2053" s="756">
        <v>119</v>
      </c>
      <c r="K2053" s="425">
        <f t="shared" si="1081"/>
        <v>0.74842767295597479</v>
      </c>
      <c r="L2053" s="425">
        <v>3570</v>
      </c>
      <c r="M2053" s="425">
        <f t="shared" si="1082"/>
        <v>2671.8867924528304</v>
      </c>
      <c r="N2053" s="426">
        <v>0.3</v>
      </c>
      <c r="O2053" s="425">
        <f t="shared" si="1083"/>
        <v>801.57</v>
      </c>
      <c r="P2053" s="425">
        <f t="shared" si="1084"/>
        <v>193.1</v>
      </c>
      <c r="Q2053" s="427">
        <f t="shared" si="1085"/>
        <v>994.67000000000007</v>
      </c>
    </row>
    <row r="2054" spans="1:17" s="428" customFormat="1" ht="22.15" customHeight="1" x14ac:dyDescent="0.25">
      <c r="A2054" s="424" t="s">
        <v>1384</v>
      </c>
      <c r="B2054" s="750"/>
      <c r="C2054" s="289"/>
      <c r="D2054" s="425"/>
      <c r="E2054" s="425"/>
      <c r="F2054" s="23"/>
      <c r="G2054" s="425"/>
      <c r="H2054" s="425"/>
      <c r="I2054" s="427"/>
      <c r="J2054" s="756">
        <v>12</v>
      </c>
      <c r="K2054" s="425">
        <f t="shared" si="1081"/>
        <v>7.5471698113207544E-2</v>
      </c>
      <c r="L2054" s="425">
        <v>4000</v>
      </c>
      <c r="M2054" s="425">
        <f t="shared" si="1082"/>
        <v>301.88679245283021</v>
      </c>
      <c r="N2054" s="426">
        <v>0.3</v>
      </c>
      <c r="O2054" s="425">
        <f t="shared" si="1083"/>
        <v>90.57</v>
      </c>
      <c r="P2054" s="425">
        <f t="shared" si="1084"/>
        <v>21.82</v>
      </c>
      <c r="Q2054" s="427">
        <f t="shared" si="1085"/>
        <v>112.38999999999999</v>
      </c>
    </row>
    <row r="2055" spans="1:17" s="428" customFormat="1" ht="22.15" customHeight="1" x14ac:dyDescent="0.25">
      <c r="A2055" s="424" t="s">
        <v>1385</v>
      </c>
      <c r="B2055" s="750"/>
      <c r="C2055" s="289"/>
      <c r="D2055" s="425"/>
      <c r="E2055" s="425"/>
      <c r="F2055" s="23"/>
      <c r="G2055" s="425"/>
      <c r="H2055" s="425"/>
      <c r="I2055" s="427"/>
      <c r="J2055" s="756">
        <v>59.5</v>
      </c>
      <c r="K2055" s="425">
        <f t="shared" si="1081"/>
        <v>0.37421383647798739</v>
      </c>
      <c r="L2055" s="425">
        <v>1700</v>
      </c>
      <c r="M2055" s="425">
        <f t="shared" si="1082"/>
        <v>636.1635220125786</v>
      </c>
      <c r="N2055" s="426">
        <v>0.3</v>
      </c>
      <c r="O2055" s="425">
        <f t="shared" si="1083"/>
        <v>190.85</v>
      </c>
      <c r="P2055" s="425">
        <f t="shared" si="1084"/>
        <v>45.98</v>
      </c>
      <c r="Q2055" s="427">
        <f t="shared" si="1085"/>
        <v>236.82999999999998</v>
      </c>
    </row>
    <row r="2056" spans="1:17" s="428" customFormat="1" ht="22.15" customHeight="1" x14ac:dyDescent="0.25">
      <c r="A2056" s="416" t="s">
        <v>1386</v>
      </c>
      <c r="B2056" s="748">
        <f>B2057</f>
        <v>0</v>
      </c>
      <c r="C2056" s="744">
        <f>C2057</f>
        <v>0</v>
      </c>
      <c r="D2056" s="417"/>
      <c r="E2056" s="417">
        <f>E2057</f>
        <v>0</v>
      </c>
      <c r="F2056" s="431"/>
      <c r="G2056" s="417">
        <f t="shared" ref="G2056:K2057" si="1086">G2057</f>
        <v>0</v>
      </c>
      <c r="H2056" s="417">
        <f t="shared" si="1086"/>
        <v>0</v>
      </c>
      <c r="I2056" s="418">
        <f t="shared" si="1086"/>
        <v>0</v>
      </c>
      <c r="J2056" s="754">
        <f t="shared" si="1086"/>
        <v>119</v>
      </c>
      <c r="K2056" s="417">
        <f t="shared" si="1086"/>
        <v>0.74842767295597479</v>
      </c>
      <c r="L2056" s="417"/>
      <c r="M2056" s="417">
        <f>M2057</f>
        <v>1433.2389937106918</v>
      </c>
      <c r="N2056" s="431"/>
      <c r="O2056" s="417">
        <f t="shared" ref="O2056:Q2057" si="1087">O2057</f>
        <v>429.97</v>
      </c>
      <c r="P2056" s="417">
        <f t="shared" si="1087"/>
        <v>103.58</v>
      </c>
      <c r="Q2056" s="418">
        <f t="shared" si="1087"/>
        <v>533.55000000000007</v>
      </c>
    </row>
    <row r="2057" spans="1:17" s="428" customFormat="1" ht="22.15" customHeight="1" x14ac:dyDescent="0.25">
      <c r="A2057" s="430" t="s">
        <v>11</v>
      </c>
      <c r="B2057" s="751">
        <f>B2058</f>
        <v>0</v>
      </c>
      <c r="C2057" s="746">
        <f>C2058</f>
        <v>0</v>
      </c>
      <c r="D2057" s="421"/>
      <c r="E2057" s="421">
        <f>E2058</f>
        <v>0</v>
      </c>
      <c r="F2057" s="432"/>
      <c r="G2057" s="421">
        <f t="shared" si="1086"/>
        <v>0</v>
      </c>
      <c r="H2057" s="421">
        <f t="shared" si="1086"/>
        <v>0</v>
      </c>
      <c r="I2057" s="429">
        <f t="shared" si="1086"/>
        <v>0</v>
      </c>
      <c r="J2057" s="757">
        <f t="shared" si="1086"/>
        <v>119</v>
      </c>
      <c r="K2057" s="421">
        <f t="shared" si="1086"/>
        <v>0.74842767295597479</v>
      </c>
      <c r="L2057" s="421"/>
      <c r="M2057" s="421">
        <f>M2058</f>
        <v>1433.2389937106918</v>
      </c>
      <c r="N2057" s="432"/>
      <c r="O2057" s="421">
        <f t="shared" si="1087"/>
        <v>429.97</v>
      </c>
      <c r="P2057" s="421">
        <f t="shared" si="1087"/>
        <v>103.58</v>
      </c>
      <c r="Q2057" s="429">
        <f t="shared" si="1087"/>
        <v>533.55000000000007</v>
      </c>
    </row>
    <row r="2058" spans="1:17" s="428" customFormat="1" ht="22.15" customHeight="1" x14ac:dyDescent="0.25">
      <c r="A2058" s="424" t="s">
        <v>1387</v>
      </c>
      <c r="B2058" s="750"/>
      <c r="C2058" s="289"/>
      <c r="D2058" s="425"/>
      <c r="E2058" s="425"/>
      <c r="F2058" s="23"/>
      <c r="G2058" s="425"/>
      <c r="H2058" s="425"/>
      <c r="I2058" s="427"/>
      <c r="J2058" s="756">
        <v>119</v>
      </c>
      <c r="K2058" s="425">
        <f>J2058/159</f>
        <v>0.74842767295597479</v>
      </c>
      <c r="L2058" s="425">
        <v>1915</v>
      </c>
      <c r="M2058" s="425">
        <f t="shared" ref="M2058" si="1088">J2058*L2058/159</f>
        <v>1433.2389937106918</v>
      </c>
      <c r="N2058" s="426">
        <v>0.3</v>
      </c>
      <c r="O2058" s="425">
        <f t="shared" ref="O2058" si="1089">ROUND(M2058*N2058,2)</f>
        <v>429.97</v>
      </c>
      <c r="P2058" s="425">
        <f>ROUND(O2058*0.2409,2)</f>
        <v>103.58</v>
      </c>
      <c r="Q2058" s="427">
        <f>O2058+P2058</f>
        <v>533.55000000000007</v>
      </c>
    </row>
    <row r="2059" spans="1:17" s="428" customFormat="1" ht="22.15" customHeight="1" x14ac:dyDescent="0.25">
      <c r="A2059" s="416" t="s">
        <v>1388</v>
      </c>
      <c r="B2059" s="748">
        <f>B2060</f>
        <v>0</v>
      </c>
      <c r="C2059" s="744">
        <f>C2060</f>
        <v>0</v>
      </c>
      <c r="D2059" s="417"/>
      <c r="E2059" s="417">
        <f>E2060</f>
        <v>0</v>
      </c>
      <c r="F2059" s="431"/>
      <c r="G2059" s="417">
        <f>G2060</f>
        <v>0</v>
      </c>
      <c r="H2059" s="417">
        <f>H2060</f>
        <v>0</v>
      </c>
      <c r="I2059" s="418">
        <f>I2060</f>
        <v>0</v>
      </c>
      <c r="J2059" s="754">
        <f>J2060</f>
        <v>428</v>
      </c>
      <c r="K2059" s="417">
        <f>K2060</f>
        <v>2.691823899371069</v>
      </c>
      <c r="L2059" s="417"/>
      <c r="M2059" s="417">
        <f>M2060</f>
        <v>3847.0125786163526</v>
      </c>
      <c r="N2059" s="431"/>
      <c r="O2059" s="417">
        <f>O2060</f>
        <v>1154.1099999999999</v>
      </c>
      <c r="P2059" s="417">
        <f>P2060</f>
        <v>278.02</v>
      </c>
      <c r="Q2059" s="418">
        <f>Q2060</f>
        <v>1432.1299999999999</v>
      </c>
    </row>
    <row r="2060" spans="1:17" s="428" customFormat="1" ht="22.15" customHeight="1" x14ac:dyDescent="0.25">
      <c r="A2060" s="430" t="s">
        <v>8</v>
      </c>
      <c r="B2060" s="751">
        <f>SUM(B2061:B2064)</f>
        <v>0</v>
      </c>
      <c r="C2060" s="746">
        <f>SUM(C2061:C2064)</f>
        <v>0</v>
      </c>
      <c r="D2060" s="421"/>
      <c r="E2060" s="421">
        <f>SUM(E2061:E2064)</f>
        <v>0</v>
      </c>
      <c r="F2060" s="432"/>
      <c r="G2060" s="421">
        <f>SUM(G2061:G2064)</f>
        <v>0</v>
      </c>
      <c r="H2060" s="421">
        <f>SUM(H2061:H2064)</f>
        <v>0</v>
      </c>
      <c r="I2060" s="429">
        <f>SUM(I2061:I2064)</f>
        <v>0</v>
      </c>
      <c r="J2060" s="757">
        <f>SUM(J2061:J2064)</f>
        <v>428</v>
      </c>
      <c r="K2060" s="421">
        <f>SUM(K2061:K2064)</f>
        <v>2.691823899371069</v>
      </c>
      <c r="L2060" s="421"/>
      <c r="M2060" s="421">
        <f>SUM(M2061:M2064)</f>
        <v>3847.0125786163526</v>
      </c>
      <c r="N2060" s="432"/>
      <c r="O2060" s="421">
        <f>SUM(O2061:O2064)</f>
        <v>1154.1099999999999</v>
      </c>
      <c r="P2060" s="421">
        <f>SUM(P2061:P2064)</f>
        <v>278.02</v>
      </c>
      <c r="Q2060" s="429">
        <f>SUM(Q2061:Q2064)</f>
        <v>1432.1299999999999</v>
      </c>
    </row>
    <row r="2061" spans="1:17" s="428" customFormat="1" ht="22.15" customHeight="1" x14ac:dyDescent="0.25">
      <c r="A2061" s="424" t="s">
        <v>1389</v>
      </c>
      <c r="B2061" s="750"/>
      <c r="C2061" s="289"/>
      <c r="D2061" s="425"/>
      <c r="E2061" s="425"/>
      <c r="F2061" s="23"/>
      <c r="G2061" s="425"/>
      <c r="H2061" s="425"/>
      <c r="I2061" s="427"/>
      <c r="J2061" s="756">
        <v>119</v>
      </c>
      <c r="K2061" s="425">
        <f t="shared" ref="K2061:K2064" si="1090">J2061/159</f>
        <v>0.74842767295597479</v>
      </c>
      <c r="L2061" s="425">
        <v>1345</v>
      </c>
      <c r="M2061" s="425">
        <f t="shared" ref="M2061:M2064" si="1091">J2061*L2061/159</f>
        <v>1006.6352201257862</v>
      </c>
      <c r="N2061" s="426">
        <v>0.3</v>
      </c>
      <c r="O2061" s="425">
        <f t="shared" ref="O2061:O2064" si="1092">ROUND(M2061*N2061,2)</f>
        <v>301.99</v>
      </c>
      <c r="P2061" s="425">
        <f>ROUND(O2061*0.2409,2)</f>
        <v>72.75</v>
      </c>
      <c r="Q2061" s="427">
        <f>O2061+P2061</f>
        <v>374.74</v>
      </c>
    </row>
    <row r="2062" spans="1:17" s="428" customFormat="1" ht="22.15" customHeight="1" x14ac:dyDescent="0.25">
      <c r="A2062" s="424" t="s">
        <v>1390</v>
      </c>
      <c r="B2062" s="750"/>
      <c r="C2062" s="289"/>
      <c r="D2062" s="425"/>
      <c r="E2062" s="425"/>
      <c r="F2062" s="23"/>
      <c r="G2062" s="425"/>
      <c r="H2062" s="425"/>
      <c r="I2062" s="427"/>
      <c r="J2062" s="756">
        <v>71</v>
      </c>
      <c r="K2062" s="425">
        <f t="shared" si="1090"/>
        <v>0.44654088050314467</v>
      </c>
      <c r="L2062" s="425">
        <v>1450</v>
      </c>
      <c r="M2062" s="425">
        <f t="shared" si="1091"/>
        <v>647.48427672955972</v>
      </c>
      <c r="N2062" s="426">
        <v>0.3</v>
      </c>
      <c r="O2062" s="425">
        <f t="shared" si="1092"/>
        <v>194.25</v>
      </c>
      <c r="P2062" s="425">
        <f>ROUND(O2062*0.2409,2)</f>
        <v>46.79</v>
      </c>
      <c r="Q2062" s="427">
        <f>O2062+P2062</f>
        <v>241.04</v>
      </c>
    </row>
    <row r="2063" spans="1:17" s="428" customFormat="1" ht="22.15" customHeight="1" x14ac:dyDescent="0.25">
      <c r="A2063" s="424" t="s">
        <v>1391</v>
      </c>
      <c r="B2063" s="750"/>
      <c r="C2063" s="289"/>
      <c r="D2063" s="425"/>
      <c r="E2063" s="425"/>
      <c r="F2063" s="23"/>
      <c r="G2063" s="425"/>
      <c r="H2063" s="425"/>
      <c r="I2063" s="427"/>
      <c r="J2063" s="756">
        <v>119</v>
      </c>
      <c r="K2063" s="425">
        <f t="shared" si="1090"/>
        <v>0.74842767295597479</v>
      </c>
      <c r="L2063" s="425">
        <v>1460</v>
      </c>
      <c r="M2063" s="425">
        <f t="shared" si="1091"/>
        <v>1092.7044025157234</v>
      </c>
      <c r="N2063" s="426">
        <v>0.3</v>
      </c>
      <c r="O2063" s="425">
        <f t="shared" si="1092"/>
        <v>327.81</v>
      </c>
      <c r="P2063" s="425">
        <f>ROUND(O2063*0.2409,2)</f>
        <v>78.97</v>
      </c>
      <c r="Q2063" s="427">
        <f>O2063+P2063</f>
        <v>406.78</v>
      </c>
    </row>
    <row r="2064" spans="1:17" s="428" customFormat="1" ht="22.15" customHeight="1" x14ac:dyDescent="0.25">
      <c r="A2064" s="424" t="s">
        <v>1392</v>
      </c>
      <c r="B2064" s="750"/>
      <c r="C2064" s="289"/>
      <c r="D2064" s="425"/>
      <c r="E2064" s="425"/>
      <c r="F2064" s="23"/>
      <c r="G2064" s="425"/>
      <c r="H2064" s="425"/>
      <c r="I2064" s="427"/>
      <c r="J2064" s="756">
        <v>119</v>
      </c>
      <c r="K2064" s="425">
        <f t="shared" si="1090"/>
        <v>0.74842767295597479</v>
      </c>
      <c r="L2064" s="425">
        <v>1470</v>
      </c>
      <c r="M2064" s="425">
        <f t="shared" si="1091"/>
        <v>1100.1886792452831</v>
      </c>
      <c r="N2064" s="426">
        <v>0.3</v>
      </c>
      <c r="O2064" s="425">
        <f t="shared" si="1092"/>
        <v>330.06</v>
      </c>
      <c r="P2064" s="425">
        <f>ROUND(O2064*0.2409,2)</f>
        <v>79.510000000000005</v>
      </c>
      <c r="Q2064" s="427">
        <f>O2064+P2064</f>
        <v>409.57</v>
      </c>
    </row>
    <row r="2065" spans="1:17" s="428" customFormat="1" ht="22.15" customHeight="1" x14ac:dyDescent="0.25">
      <c r="A2065" s="416" t="s">
        <v>1393</v>
      </c>
      <c r="B2065" s="748">
        <f>B2066</f>
        <v>0</v>
      </c>
      <c r="C2065" s="744">
        <f>C2066</f>
        <v>0</v>
      </c>
      <c r="D2065" s="417"/>
      <c r="E2065" s="417">
        <f>E2066</f>
        <v>0</v>
      </c>
      <c r="F2065" s="431"/>
      <c r="G2065" s="417">
        <f>G2066</f>
        <v>0</v>
      </c>
      <c r="H2065" s="417">
        <f>H2066</f>
        <v>0</v>
      </c>
      <c r="I2065" s="418">
        <f>I2066</f>
        <v>0</v>
      </c>
      <c r="J2065" s="754">
        <f>J2066</f>
        <v>825</v>
      </c>
      <c r="K2065" s="417">
        <f>K2066</f>
        <v>5.1886792452830184</v>
      </c>
      <c r="L2065" s="417"/>
      <c r="M2065" s="417">
        <f>M2066</f>
        <v>4775.1572327044023</v>
      </c>
      <c r="N2065" s="431"/>
      <c r="O2065" s="417">
        <f>O2066</f>
        <v>1432.5400000000002</v>
      </c>
      <c r="P2065" s="417">
        <f>P2066</f>
        <v>345.11</v>
      </c>
      <c r="Q2065" s="418">
        <f>Q2066</f>
        <v>1777.65</v>
      </c>
    </row>
    <row r="2066" spans="1:17" s="428" customFormat="1" ht="22.15" customHeight="1" x14ac:dyDescent="0.25">
      <c r="A2066" s="430" t="s">
        <v>8</v>
      </c>
      <c r="B2066" s="751">
        <f>SUM(B2067:B2073)</f>
        <v>0</v>
      </c>
      <c r="C2066" s="746">
        <f>SUM(C2067:C2073)</f>
        <v>0</v>
      </c>
      <c r="D2066" s="421"/>
      <c r="E2066" s="421">
        <f>SUM(E2067:E2073)</f>
        <v>0</v>
      </c>
      <c r="F2066" s="432"/>
      <c r="G2066" s="421">
        <f>SUM(G2067:G2073)</f>
        <v>0</v>
      </c>
      <c r="H2066" s="421">
        <f>SUM(H2067:H2073)</f>
        <v>0</v>
      </c>
      <c r="I2066" s="429">
        <f>SUM(I2067:I2073)</f>
        <v>0</v>
      </c>
      <c r="J2066" s="757">
        <f>SUM(J2067:J2073)</f>
        <v>825</v>
      </c>
      <c r="K2066" s="421">
        <f>SUM(K2067:K2073)</f>
        <v>5.1886792452830184</v>
      </c>
      <c r="L2066" s="421"/>
      <c r="M2066" s="421">
        <f>SUM(M2067:M2073)</f>
        <v>4775.1572327044023</v>
      </c>
      <c r="N2066" s="432"/>
      <c r="O2066" s="421">
        <f>SUM(O2067:O2073)</f>
        <v>1432.5400000000002</v>
      </c>
      <c r="P2066" s="421">
        <f>SUM(P2067:P2073)</f>
        <v>345.11</v>
      </c>
      <c r="Q2066" s="429">
        <f>SUM(Q2067:Q2073)</f>
        <v>1777.65</v>
      </c>
    </row>
    <row r="2067" spans="1:17" s="428" customFormat="1" ht="22.15" customHeight="1" x14ac:dyDescent="0.25">
      <c r="A2067" s="424" t="s">
        <v>1394</v>
      </c>
      <c r="B2067" s="750"/>
      <c r="C2067" s="289"/>
      <c r="D2067" s="425"/>
      <c r="E2067" s="425"/>
      <c r="F2067" s="23"/>
      <c r="G2067" s="425"/>
      <c r="H2067" s="425"/>
      <c r="I2067" s="427"/>
      <c r="J2067" s="756">
        <v>111</v>
      </c>
      <c r="K2067" s="425">
        <f t="shared" ref="K2067:K2073" si="1093">J2067/159</f>
        <v>0.69811320754716977</v>
      </c>
      <c r="L2067" s="425">
        <v>740</v>
      </c>
      <c r="M2067" s="425">
        <f t="shared" ref="M2067:M2073" si="1094">J2067*L2067/159</f>
        <v>516.60377358490564</v>
      </c>
      <c r="N2067" s="426">
        <v>0.3</v>
      </c>
      <c r="O2067" s="425">
        <f t="shared" ref="O2067:O2073" si="1095">ROUND(M2067*N2067,2)</f>
        <v>154.97999999999999</v>
      </c>
      <c r="P2067" s="425">
        <f t="shared" ref="P2067:P2073" si="1096">ROUND(O2067*0.2409,2)</f>
        <v>37.33</v>
      </c>
      <c r="Q2067" s="427">
        <f t="shared" ref="Q2067:Q2073" si="1097">O2067+P2067</f>
        <v>192.31</v>
      </c>
    </row>
    <row r="2068" spans="1:17" s="428" customFormat="1" ht="22.15" customHeight="1" x14ac:dyDescent="0.25">
      <c r="A2068" s="424" t="s">
        <v>1395</v>
      </c>
      <c r="B2068" s="750"/>
      <c r="C2068" s="289"/>
      <c r="D2068" s="425"/>
      <c r="E2068" s="425"/>
      <c r="F2068" s="23"/>
      <c r="G2068" s="425"/>
      <c r="H2068" s="425"/>
      <c r="I2068" s="427"/>
      <c r="J2068" s="756">
        <v>119</v>
      </c>
      <c r="K2068" s="425">
        <f t="shared" si="1093"/>
        <v>0.74842767295597479</v>
      </c>
      <c r="L2068" s="425">
        <v>760</v>
      </c>
      <c r="M2068" s="425">
        <f t="shared" si="1094"/>
        <v>568.80503144654085</v>
      </c>
      <c r="N2068" s="426">
        <v>0.3</v>
      </c>
      <c r="O2068" s="425">
        <f t="shared" si="1095"/>
        <v>170.64</v>
      </c>
      <c r="P2068" s="425">
        <f t="shared" si="1096"/>
        <v>41.11</v>
      </c>
      <c r="Q2068" s="427">
        <f t="shared" si="1097"/>
        <v>211.75</v>
      </c>
    </row>
    <row r="2069" spans="1:17" s="428" customFormat="1" ht="22.15" customHeight="1" x14ac:dyDescent="0.25">
      <c r="A2069" s="424" t="s">
        <v>1396</v>
      </c>
      <c r="B2069" s="750"/>
      <c r="C2069" s="289"/>
      <c r="D2069" s="425"/>
      <c r="E2069" s="425"/>
      <c r="F2069" s="23"/>
      <c r="G2069" s="425"/>
      <c r="H2069" s="425"/>
      <c r="I2069" s="427"/>
      <c r="J2069" s="756">
        <v>119</v>
      </c>
      <c r="K2069" s="425">
        <f t="shared" si="1093"/>
        <v>0.74842767295597479</v>
      </c>
      <c r="L2069" s="425">
        <v>860</v>
      </c>
      <c r="M2069" s="425">
        <f t="shared" si="1094"/>
        <v>643.64779874213832</v>
      </c>
      <c r="N2069" s="426">
        <v>0.3</v>
      </c>
      <c r="O2069" s="425">
        <f t="shared" si="1095"/>
        <v>193.09</v>
      </c>
      <c r="P2069" s="425">
        <f t="shared" si="1096"/>
        <v>46.52</v>
      </c>
      <c r="Q2069" s="427">
        <f t="shared" si="1097"/>
        <v>239.61</v>
      </c>
    </row>
    <row r="2070" spans="1:17" s="428" customFormat="1" ht="22.15" customHeight="1" x14ac:dyDescent="0.25">
      <c r="A2070" s="424" t="s">
        <v>1397</v>
      </c>
      <c r="B2070" s="750"/>
      <c r="C2070" s="289"/>
      <c r="D2070" s="425"/>
      <c r="E2070" s="425"/>
      <c r="F2070" s="23"/>
      <c r="G2070" s="425"/>
      <c r="H2070" s="425"/>
      <c r="I2070" s="427"/>
      <c r="J2070" s="756">
        <v>119</v>
      </c>
      <c r="K2070" s="425">
        <f t="shared" si="1093"/>
        <v>0.74842767295597479</v>
      </c>
      <c r="L2070" s="425">
        <v>860</v>
      </c>
      <c r="M2070" s="425">
        <f t="shared" si="1094"/>
        <v>643.64779874213832</v>
      </c>
      <c r="N2070" s="426">
        <v>0.3</v>
      </c>
      <c r="O2070" s="425">
        <f t="shared" si="1095"/>
        <v>193.09</v>
      </c>
      <c r="P2070" s="425">
        <f t="shared" si="1096"/>
        <v>46.52</v>
      </c>
      <c r="Q2070" s="427">
        <f t="shared" si="1097"/>
        <v>239.61</v>
      </c>
    </row>
    <row r="2071" spans="1:17" s="428" customFormat="1" ht="22.15" customHeight="1" x14ac:dyDescent="0.25">
      <c r="A2071" s="424" t="s">
        <v>1398</v>
      </c>
      <c r="B2071" s="750"/>
      <c r="C2071" s="289"/>
      <c r="D2071" s="425"/>
      <c r="E2071" s="425"/>
      <c r="F2071" s="23"/>
      <c r="G2071" s="425"/>
      <c r="H2071" s="425"/>
      <c r="I2071" s="427"/>
      <c r="J2071" s="756">
        <v>119</v>
      </c>
      <c r="K2071" s="425">
        <f t="shared" si="1093"/>
        <v>0.74842767295597479</v>
      </c>
      <c r="L2071" s="425">
        <v>860</v>
      </c>
      <c r="M2071" s="425">
        <f t="shared" si="1094"/>
        <v>643.64779874213832</v>
      </c>
      <c r="N2071" s="426">
        <v>0.3</v>
      </c>
      <c r="O2071" s="425">
        <f t="shared" si="1095"/>
        <v>193.09</v>
      </c>
      <c r="P2071" s="425">
        <f t="shared" si="1096"/>
        <v>46.52</v>
      </c>
      <c r="Q2071" s="427">
        <f t="shared" si="1097"/>
        <v>239.61</v>
      </c>
    </row>
    <row r="2072" spans="1:17" s="428" customFormat="1" ht="22.15" customHeight="1" x14ac:dyDescent="0.25">
      <c r="A2072" s="424" t="s">
        <v>1399</v>
      </c>
      <c r="B2072" s="750"/>
      <c r="C2072" s="289"/>
      <c r="D2072" s="425"/>
      <c r="E2072" s="425"/>
      <c r="F2072" s="23"/>
      <c r="G2072" s="425"/>
      <c r="H2072" s="425"/>
      <c r="I2072" s="427"/>
      <c r="J2072" s="756">
        <v>119</v>
      </c>
      <c r="K2072" s="425">
        <f t="shared" si="1093"/>
        <v>0.74842767295597479</v>
      </c>
      <c r="L2072" s="425">
        <v>1110</v>
      </c>
      <c r="M2072" s="425">
        <f t="shared" si="1094"/>
        <v>830.75471698113211</v>
      </c>
      <c r="N2072" s="426">
        <v>0.3</v>
      </c>
      <c r="O2072" s="425">
        <f t="shared" si="1095"/>
        <v>249.23</v>
      </c>
      <c r="P2072" s="425">
        <f t="shared" si="1096"/>
        <v>60.04</v>
      </c>
      <c r="Q2072" s="427">
        <f t="shared" si="1097"/>
        <v>309.27</v>
      </c>
    </row>
    <row r="2073" spans="1:17" s="428" customFormat="1" ht="22.15" customHeight="1" x14ac:dyDescent="0.25">
      <c r="A2073" s="424" t="s">
        <v>1400</v>
      </c>
      <c r="B2073" s="750"/>
      <c r="C2073" s="289"/>
      <c r="D2073" s="425"/>
      <c r="E2073" s="425"/>
      <c r="F2073" s="23"/>
      <c r="G2073" s="425"/>
      <c r="H2073" s="425"/>
      <c r="I2073" s="427"/>
      <c r="J2073" s="756">
        <v>119</v>
      </c>
      <c r="K2073" s="425">
        <f t="shared" si="1093"/>
        <v>0.74842767295597479</v>
      </c>
      <c r="L2073" s="425">
        <v>1240</v>
      </c>
      <c r="M2073" s="425">
        <f t="shared" si="1094"/>
        <v>928.05031446540886</v>
      </c>
      <c r="N2073" s="426">
        <v>0.3</v>
      </c>
      <c r="O2073" s="425">
        <f t="shared" si="1095"/>
        <v>278.42</v>
      </c>
      <c r="P2073" s="425">
        <f t="shared" si="1096"/>
        <v>67.069999999999993</v>
      </c>
      <c r="Q2073" s="427">
        <f t="shared" si="1097"/>
        <v>345.49</v>
      </c>
    </row>
    <row r="2074" spans="1:17" s="428" customFormat="1" ht="22.15" customHeight="1" x14ac:dyDescent="0.25">
      <c r="A2074" s="416" t="s">
        <v>1401</v>
      </c>
      <c r="B2074" s="748">
        <f>B2075</f>
        <v>0</v>
      </c>
      <c r="C2074" s="744">
        <f>C2075</f>
        <v>0</v>
      </c>
      <c r="D2074" s="417"/>
      <c r="E2074" s="417">
        <f>E2075</f>
        <v>0</v>
      </c>
      <c r="F2074" s="431"/>
      <c r="G2074" s="417">
        <f>G2075</f>
        <v>0</v>
      </c>
      <c r="H2074" s="417">
        <f>H2075</f>
        <v>0</v>
      </c>
      <c r="I2074" s="418">
        <f>I2075</f>
        <v>0</v>
      </c>
      <c r="J2074" s="754">
        <f>J2075</f>
        <v>168</v>
      </c>
      <c r="K2074" s="417">
        <f>K2075</f>
        <v>1.0566037735849056</v>
      </c>
      <c r="L2074" s="417"/>
      <c r="M2074" s="417">
        <f>M2075</f>
        <v>1768.6792452830189</v>
      </c>
      <c r="N2074" s="431"/>
      <c r="O2074" s="417">
        <f>O2075</f>
        <v>530.58999999999992</v>
      </c>
      <c r="P2074" s="417">
        <f>P2075</f>
        <v>127.82</v>
      </c>
      <c r="Q2074" s="418">
        <f>Q2075</f>
        <v>658.41</v>
      </c>
    </row>
    <row r="2075" spans="1:17" s="428" customFormat="1" ht="22.15" customHeight="1" x14ac:dyDescent="0.25">
      <c r="A2075" s="430" t="s">
        <v>8</v>
      </c>
      <c r="B2075" s="751">
        <f>SUM(B2076:B2081)</f>
        <v>0</v>
      </c>
      <c r="C2075" s="746">
        <f>SUM(C2076:C2081)</f>
        <v>0</v>
      </c>
      <c r="D2075" s="421"/>
      <c r="E2075" s="421">
        <f>SUM(E2076:E2081)</f>
        <v>0</v>
      </c>
      <c r="F2075" s="432"/>
      <c r="G2075" s="421">
        <f>SUM(G2076:G2081)</f>
        <v>0</v>
      </c>
      <c r="H2075" s="421">
        <f>SUM(H2076:H2081)</f>
        <v>0</v>
      </c>
      <c r="I2075" s="429">
        <f>SUM(I2076:I2081)</f>
        <v>0</v>
      </c>
      <c r="J2075" s="757">
        <f>SUM(J2076:J2081)</f>
        <v>168</v>
      </c>
      <c r="K2075" s="421">
        <f>SUM(K2076:K2081)</f>
        <v>1.0566037735849056</v>
      </c>
      <c r="L2075" s="421"/>
      <c r="M2075" s="421">
        <f>SUM(M2076:M2081)</f>
        <v>1768.6792452830189</v>
      </c>
      <c r="N2075" s="432"/>
      <c r="O2075" s="421">
        <f>SUM(O2076:O2081)</f>
        <v>530.58999999999992</v>
      </c>
      <c r="P2075" s="421">
        <f>SUM(P2076:P2081)</f>
        <v>127.82</v>
      </c>
      <c r="Q2075" s="429">
        <f>SUM(Q2076:Q2081)</f>
        <v>658.41</v>
      </c>
    </row>
    <row r="2076" spans="1:17" s="428" customFormat="1" ht="22.15" customHeight="1" x14ac:dyDescent="0.25">
      <c r="A2076" s="424" t="s">
        <v>1402</v>
      </c>
      <c r="B2076" s="750"/>
      <c r="C2076" s="289"/>
      <c r="D2076" s="425"/>
      <c r="E2076" s="425"/>
      <c r="F2076" s="23"/>
      <c r="G2076" s="425"/>
      <c r="H2076" s="425"/>
      <c r="I2076" s="427"/>
      <c r="J2076" s="756">
        <v>30</v>
      </c>
      <c r="K2076" s="425">
        <f t="shared" ref="K2076:K2081" si="1098">J2076/159</f>
        <v>0.18867924528301888</v>
      </c>
      <c r="L2076" s="425">
        <v>1400</v>
      </c>
      <c r="M2076" s="425">
        <f t="shared" ref="M2076:M2081" si="1099">J2076*L2076/159</f>
        <v>264.15094339622641</v>
      </c>
      <c r="N2076" s="426">
        <v>0.3</v>
      </c>
      <c r="O2076" s="425">
        <f t="shared" ref="O2076:O2081" si="1100">ROUND(M2076*N2076,2)</f>
        <v>79.25</v>
      </c>
      <c r="P2076" s="425">
        <f t="shared" ref="P2076:P2081" si="1101">ROUND(O2076*0.2409,2)</f>
        <v>19.09</v>
      </c>
      <c r="Q2076" s="427">
        <f t="shared" ref="Q2076:Q2081" si="1102">O2076+P2076</f>
        <v>98.34</v>
      </c>
    </row>
    <row r="2077" spans="1:17" s="428" customFormat="1" ht="22.15" customHeight="1" x14ac:dyDescent="0.25">
      <c r="A2077" s="424" t="s">
        <v>1403</v>
      </c>
      <c r="B2077" s="750"/>
      <c r="C2077" s="289"/>
      <c r="D2077" s="425"/>
      <c r="E2077" s="425"/>
      <c r="F2077" s="23"/>
      <c r="G2077" s="425"/>
      <c r="H2077" s="425"/>
      <c r="I2077" s="427"/>
      <c r="J2077" s="756">
        <v>30</v>
      </c>
      <c r="K2077" s="425">
        <f t="shared" si="1098"/>
        <v>0.18867924528301888</v>
      </c>
      <c r="L2077" s="425">
        <v>1565</v>
      </c>
      <c r="M2077" s="425">
        <f t="shared" si="1099"/>
        <v>295.28301886792451</v>
      </c>
      <c r="N2077" s="426">
        <v>0.3</v>
      </c>
      <c r="O2077" s="425">
        <f t="shared" si="1100"/>
        <v>88.58</v>
      </c>
      <c r="P2077" s="425">
        <f t="shared" si="1101"/>
        <v>21.34</v>
      </c>
      <c r="Q2077" s="427">
        <f t="shared" si="1102"/>
        <v>109.92</v>
      </c>
    </row>
    <row r="2078" spans="1:17" s="428" customFormat="1" ht="22.15" customHeight="1" x14ac:dyDescent="0.25">
      <c r="A2078" s="424" t="s">
        <v>1403</v>
      </c>
      <c r="B2078" s="750"/>
      <c r="C2078" s="289"/>
      <c r="D2078" s="425"/>
      <c r="E2078" s="425"/>
      <c r="F2078" s="23"/>
      <c r="G2078" s="425"/>
      <c r="H2078" s="425"/>
      <c r="I2078" s="427"/>
      <c r="J2078" s="756">
        <v>30</v>
      </c>
      <c r="K2078" s="425">
        <f t="shared" si="1098"/>
        <v>0.18867924528301888</v>
      </c>
      <c r="L2078" s="425">
        <v>1565</v>
      </c>
      <c r="M2078" s="425">
        <f t="shared" si="1099"/>
        <v>295.28301886792451</v>
      </c>
      <c r="N2078" s="426">
        <v>0.3</v>
      </c>
      <c r="O2078" s="425">
        <f t="shared" si="1100"/>
        <v>88.58</v>
      </c>
      <c r="P2078" s="425">
        <f t="shared" si="1101"/>
        <v>21.34</v>
      </c>
      <c r="Q2078" s="427">
        <f t="shared" si="1102"/>
        <v>109.92</v>
      </c>
    </row>
    <row r="2079" spans="1:17" s="428" customFormat="1" ht="22.15" customHeight="1" x14ac:dyDescent="0.25">
      <c r="A2079" s="424" t="s">
        <v>1403</v>
      </c>
      <c r="B2079" s="750"/>
      <c r="C2079" s="289"/>
      <c r="D2079" s="425"/>
      <c r="E2079" s="425"/>
      <c r="F2079" s="23"/>
      <c r="G2079" s="425"/>
      <c r="H2079" s="425"/>
      <c r="I2079" s="427"/>
      <c r="J2079" s="756">
        <v>18</v>
      </c>
      <c r="K2079" s="425">
        <f t="shared" si="1098"/>
        <v>0.11320754716981132</v>
      </c>
      <c r="L2079" s="425">
        <v>1565</v>
      </c>
      <c r="M2079" s="425">
        <f t="shared" si="1099"/>
        <v>177.16981132075472</v>
      </c>
      <c r="N2079" s="426">
        <v>0.3</v>
      </c>
      <c r="O2079" s="425">
        <f t="shared" si="1100"/>
        <v>53.15</v>
      </c>
      <c r="P2079" s="425">
        <f t="shared" si="1101"/>
        <v>12.8</v>
      </c>
      <c r="Q2079" s="427">
        <f t="shared" si="1102"/>
        <v>65.95</v>
      </c>
    </row>
    <row r="2080" spans="1:17" s="428" customFormat="1" ht="22.15" customHeight="1" x14ac:dyDescent="0.25">
      <c r="A2080" s="424" t="s">
        <v>1403</v>
      </c>
      <c r="B2080" s="750"/>
      <c r="C2080" s="289"/>
      <c r="D2080" s="425"/>
      <c r="E2080" s="425"/>
      <c r="F2080" s="23"/>
      <c r="G2080" s="425"/>
      <c r="H2080" s="425"/>
      <c r="I2080" s="427"/>
      <c r="J2080" s="756">
        <v>30</v>
      </c>
      <c r="K2080" s="425">
        <f t="shared" si="1098"/>
        <v>0.18867924528301888</v>
      </c>
      <c r="L2080" s="425">
        <v>1565</v>
      </c>
      <c r="M2080" s="425">
        <f t="shared" si="1099"/>
        <v>295.28301886792451</v>
      </c>
      <c r="N2080" s="426">
        <v>0.3</v>
      </c>
      <c r="O2080" s="425">
        <f t="shared" si="1100"/>
        <v>88.58</v>
      </c>
      <c r="P2080" s="425">
        <f t="shared" si="1101"/>
        <v>21.34</v>
      </c>
      <c r="Q2080" s="427">
        <f t="shared" si="1102"/>
        <v>109.92</v>
      </c>
    </row>
    <row r="2081" spans="1:17" s="428" customFormat="1" ht="22.15" customHeight="1" x14ac:dyDescent="0.25">
      <c r="A2081" s="424" t="s">
        <v>1404</v>
      </c>
      <c r="B2081" s="750"/>
      <c r="C2081" s="289"/>
      <c r="D2081" s="425"/>
      <c r="E2081" s="425"/>
      <c r="F2081" s="23"/>
      <c r="G2081" s="425"/>
      <c r="H2081" s="425"/>
      <c r="I2081" s="427"/>
      <c r="J2081" s="756">
        <v>30</v>
      </c>
      <c r="K2081" s="425">
        <f t="shared" si="1098"/>
        <v>0.18867924528301888</v>
      </c>
      <c r="L2081" s="425">
        <v>2340</v>
      </c>
      <c r="M2081" s="425">
        <f t="shared" si="1099"/>
        <v>441.50943396226415</v>
      </c>
      <c r="N2081" s="426">
        <v>0.3</v>
      </c>
      <c r="O2081" s="425">
        <f t="shared" si="1100"/>
        <v>132.44999999999999</v>
      </c>
      <c r="P2081" s="425">
        <f t="shared" si="1101"/>
        <v>31.91</v>
      </c>
      <c r="Q2081" s="427">
        <f t="shared" si="1102"/>
        <v>164.35999999999999</v>
      </c>
    </row>
    <row r="2082" spans="1:17" s="428" customFormat="1" ht="22.15" customHeight="1" x14ac:dyDescent="0.25">
      <c r="A2082" s="416" t="s">
        <v>1405</v>
      </c>
      <c r="B2082" s="748">
        <f>B2083</f>
        <v>0</v>
      </c>
      <c r="C2082" s="744">
        <f>C2083</f>
        <v>0</v>
      </c>
      <c r="D2082" s="417"/>
      <c r="E2082" s="417">
        <f>E2083</f>
        <v>0</v>
      </c>
      <c r="F2082" s="431"/>
      <c r="G2082" s="417">
        <f>G2083</f>
        <v>0</v>
      </c>
      <c r="H2082" s="417">
        <f>H2083</f>
        <v>0</v>
      </c>
      <c r="I2082" s="418">
        <f>I2083</f>
        <v>0</v>
      </c>
      <c r="J2082" s="754">
        <f>J2083</f>
        <v>326</v>
      </c>
      <c r="K2082" s="417">
        <f>K2083</f>
        <v>2.050314465408805</v>
      </c>
      <c r="L2082" s="417"/>
      <c r="M2082" s="417">
        <f>M2083</f>
        <v>3426.6981132075471</v>
      </c>
      <c r="N2082" s="431"/>
      <c r="O2082" s="417">
        <f>O2083</f>
        <v>1028</v>
      </c>
      <c r="P2082" s="417">
        <f>P2083</f>
        <v>247.64</v>
      </c>
      <c r="Q2082" s="418">
        <f>Q2083</f>
        <v>1275.6400000000001</v>
      </c>
    </row>
    <row r="2083" spans="1:17" s="428" customFormat="1" ht="22.15" customHeight="1" x14ac:dyDescent="0.25">
      <c r="A2083" s="430" t="s">
        <v>8</v>
      </c>
      <c r="B2083" s="751">
        <f>SUM(B2084:B2088)</f>
        <v>0</v>
      </c>
      <c r="C2083" s="746">
        <f>SUM(C2084:C2088)</f>
        <v>0</v>
      </c>
      <c r="D2083" s="421"/>
      <c r="E2083" s="421">
        <f>SUM(E2084:E2088)</f>
        <v>0</v>
      </c>
      <c r="F2083" s="432"/>
      <c r="G2083" s="421">
        <f>SUM(G2084:G2088)</f>
        <v>0</v>
      </c>
      <c r="H2083" s="421">
        <f>SUM(H2084:H2088)</f>
        <v>0</v>
      </c>
      <c r="I2083" s="429">
        <f>SUM(I2084:I2088)</f>
        <v>0</v>
      </c>
      <c r="J2083" s="757">
        <f>SUM(J2084:J2088)</f>
        <v>326</v>
      </c>
      <c r="K2083" s="421">
        <f>SUM(K2084:K2088)</f>
        <v>2.050314465408805</v>
      </c>
      <c r="L2083" s="421"/>
      <c r="M2083" s="421">
        <f>SUM(M2084:M2088)</f>
        <v>3426.6981132075471</v>
      </c>
      <c r="N2083" s="432"/>
      <c r="O2083" s="421">
        <f>SUM(O2084:O2088)</f>
        <v>1028</v>
      </c>
      <c r="P2083" s="421">
        <f>SUM(P2084:P2088)</f>
        <v>247.64</v>
      </c>
      <c r="Q2083" s="429">
        <f>SUM(Q2084:Q2088)</f>
        <v>1275.6400000000001</v>
      </c>
    </row>
    <row r="2084" spans="1:17" s="428" customFormat="1" ht="22.15" customHeight="1" x14ac:dyDescent="0.25">
      <c r="A2084" s="424" t="s">
        <v>1406</v>
      </c>
      <c r="B2084" s="750"/>
      <c r="C2084" s="289"/>
      <c r="D2084" s="425"/>
      <c r="E2084" s="425"/>
      <c r="F2084" s="23"/>
      <c r="G2084" s="425"/>
      <c r="H2084" s="425"/>
      <c r="I2084" s="427"/>
      <c r="J2084" s="756">
        <v>40</v>
      </c>
      <c r="K2084" s="425">
        <f t="shared" ref="K2084:K2088" si="1103">J2084/159</f>
        <v>0.25157232704402516</v>
      </c>
      <c r="L2084" s="425">
        <v>1300</v>
      </c>
      <c r="M2084" s="425">
        <f t="shared" ref="M2084:M2088" si="1104">J2084*L2084/159</f>
        <v>327.04402515723268</v>
      </c>
      <c r="N2084" s="426">
        <v>0.3</v>
      </c>
      <c r="O2084" s="425">
        <f t="shared" ref="O2084:O2088" si="1105">ROUND(M2084*N2084,2)</f>
        <v>98.11</v>
      </c>
      <c r="P2084" s="425">
        <f>ROUND(O2084*0.2409,2)</f>
        <v>23.63</v>
      </c>
      <c r="Q2084" s="427">
        <f>O2084+P2084</f>
        <v>121.74</v>
      </c>
    </row>
    <row r="2085" spans="1:17" s="428" customFormat="1" ht="22.15" customHeight="1" x14ac:dyDescent="0.25">
      <c r="A2085" s="424" t="s">
        <v>1403</v>
      </c>
      <c r="B2085" s="750"/>
      <c r="C2085" s="289"/>
      <c r="D2085" s="425"/>
      <c r="E2085" s="425"/>
      <c r="F2085" s="23"/>
      <c r="G2085" s="425"/>
      <c r="H2085" s="425"/>
      <c r="I2085" s="427"/>
      <c r="J2085" s="756">
        <v>80</v>
      </c>
      <c r="K2085" s="425">
        <f t="shared" si="1103"/>
        <v>0.50314465408805031</v>
      </c>
      <c r="L2085" s="425">
        <v>1645</v>
      </c>
      <c r="M2085" s="425">
        <f t="shared" si="1104"/>
        <v>827.67295597484281</v>
      </c>
      <c r="N2085" s="426">
        <v>0.3</v>
      </c>
      <c r="O2085" s="425">
        <f t="shared" si="1105"/>
        <v>248.3</v>
      </c>
      <c r="P2085" s="425">
        <f>ROUND(O2085*0.2409,2)</f>
        <v>59.82</v>
      </c>
      <c r="Q2085" s="427">
        <f>O2085+P2085</f>
        <v>308.12</v>
      </c>
    </row>
    <row r="2086" spans="1:17" s="428" customFormat="1" ht="22.15" customHeight="1" x14ac:dyDescent="0.25">
      <c r="A2086" s="424" t="s">
        <v>1403</v>
      </c>
      <c r="B2086" s="750"/>
      <c r="C2086" s="289"/>
      <c r="D2086" s="425"/>
      <c r="E2086" s="425"/>
      <c r="F2086" s="23"/>
      <c r="G2086" s="425"/>
      <c r="H2086" s="425"/>
      <c r="I2086" s="427"/>
      <c r="J2086" s="756">
        <v>111</v>
      </c>
      <c r="K2086" s="425">
        <f t="shared" si="1103"/>
        <v>0.69811320754716977</v>
      </c>
      <c r="L2086" s="425">
        <v>1645</v>
      </c>
      <c r="M2086" s="425">
        <f t="shared" si="1104"/>
        <v>1148.3962264150944</v>
      </c>
      <c r="N2086" s="426">
        <v>0.3</v>
      </c>
      <c r="O2086" s="425">
        <f t="shared" si="1105"/>
        <v>344.52</v>
      </c>
      <c r="P2086" s="425">
        <f>ROUND(O2086*0.2409,2)</f>
        <v>82.99</v>
      </c>
      <c r="Q2086" s="427">
        <f>O2086+P2086</f>
        <v>427.51</v>
      </c>
    </row>
    <row r="2087" spans="1:17" s="428" customFormat="1" ht="22.15" customHeight="1" x14ac:dyDescent="0.25">
      <c r="A2087" s="424" t="s">
        <v>1407</v>
      </c>
      <c r="B2087" s="750"/>
      <c r="C2087" s="289"/>
      <c r="D2087" s="425"/>
      <c r="E2087" s="425"/>
      <c r="F2087" s="23"/>
      <c r="G2087" s="425"/>
      <c r="H2087" s="425"/>
      <c r="I2087" s="427"/>
      <c r="J2087" s="756">
        <v>80</v>
      </c>
      <c r="K2087" s="425">
        <f t="shared" si="1103"/>
        <v>0.50314465408805031</v>
      </c>
      <c r="L2087" s="425">
        <v>1845</v>
      </c>
      <c r="M2087" s="425">
        <f t="shared" si="1104"/>
        <v>928.30188679245282</v>
      </c>
      <c r="N2087" s="426">
        <v>0.3</v>
      </c>
      <c r="O2087" s="425">
        <f t="shared" si="1105"/>
        <v>278.49</v>
      </c>
      <c r="P2087" s="425">
        <f>ROUND(O2087*0.2409,2)</f>
        <v>67.09</v>
      </c>
      <c r="Q2087" s="427">
        <f>O2087+P2087</f>
        <v>345.58000000000004</v>
      </c>
    </row>
    <row r="2088" spans="1:17" s="428" customFormat="1" ht="22.15" customHeight="1" x14ac:dyDescent="0.25">
      <c r="A2088" s="424" t="s">
        <v>1408</v>
      </c>
      <c r="B2088" s="750"/>
      <c r="C2088" s="289"/>
      <c r="D2088" s="425"/>
      <c r="E2088" s="425"/>
      <c r="F2088" s="23"/>
      <c r="G2088" s="425"/>
      <c r="H2088" s="425"/>
      <c r="I2088" s="427"/>
      <c r="J2088" s="756">
        <v>15</v>
      </c>
      <c r="K2088" s="425">
        <f t="shared" si="1103"/>
        <v>9.4339622641509441E-2</v>
      </c>
      <c r="L2088" s="425">
        <v>2070</v>
      </c>
      <c r="M2088" s="425">
        <f t="shared" si="1104"/>
        <v>195.28301886792454</v>
      </c>
      <c r="N2088" s="426">
        <v>0.3</v>
      </c>
      <c r="O2088" s="425">
        <f t="shared" si="1105"/>
        <v>58.58</v>
      </c>
      <c r="P2088" s="425">
        <f>ROUND(O2088*0.2409,2)</f>
        <v>14.11</v>
      </c>
      <c r="Q2088" s="427">
        <f>O2088+P2088</f>
        <v>72.69</v>
      </c>
    </row>
    <row r="2089" spans="1:17" s="428" customFormat="1" ht="22.15" customHeight="1" x14ac:dyDescent="0.25">
      <c r="A2089" s="416" t="s">
        <v>1409</v>
      </c>
      <c r="B2089" s="748">
        <f>B2090</f>
        <v>0</v>
      </c>
      <c r="C2089" s="744">
        <f>C2090</f>
        <v>0</v>
      </c>
      <c r="D2089" s="417"/>
      <c r="E2089" s="417">
        <f>E2090</f>
        <v>0</v>
      </c>
      <c r="F2089" s="431"/>
      <c r="G2089" s="417">
        <f>G2090</f>
        <v>0</v>
      </c>
      <c r="H2089" s="417">
        <f>H2090</f>
        <v>0</v>
      </c>
      <c r="I2089" s="418">
        <f>I2090</f>
        <v>0</v>
      </c>
      <c r="J2089" s="754">
        <f>J2090</f>
        <v>72</v>
      </c>
      <c r="K2089" s="417">
        <f>K2090</f>
        <v>0.45283018867924529</v>
      </c>
      <c r="L2089" s="417"/>
      <c r="M2089" s="417">
        <f>M2090</f>
        <v>484.52830188679246</v>
      </c>
      <c r="N2089" s="431"/>
      <c r="O2089" s="417">
        <f>O2090</f>
        <v>145.35000000000002</v>
      </c>
      <c r="P2089" s="417">
        <f>P2090</f>
        <v>35.01</v>
      </c>
      <c r="Q2089" s="418">
        <f>Q2090</f>
        <v>180.36</v>
      </c>
    </row>
    <row r="2090" spans="1:17" s="428" customFormat="1" ht="22.15" customHeight="1" x14ac:dyDescent="0.25">
      <c r="A2090" s="430" t="s">
        <v>8</v>
      </c>
      <c r="B2090" s="751">
        <f>SUM(B2091:B2093)</f>
        <v>0</v>
      </c>
      <c r="C2090" s="746">
        <f>SUM(C2091:C2093)</f>
        <v>0</v>
      </c>
      <c r="D2090" s="421"/>
      <c r="E2090" s="421">
        <f>SUM(E2091:E2093)</f>
        <v>0</v>
      </c>
      <c r="F2090" s="432"/>
      <c r="G2090" s="421">
        <f>SUM(G2091:G2093)</f>
        <v>0</v>
      </c>
      <c r="H2090" s="421">
        <f>SUM(H2091:H2093)</f>
        <v>0</v>
      </c>
      <c r="I2090" s="429">
        <f>SUM(I2091:I2093)</f>
        <v>0</v>
      </c>
      <c r="J2090" s="757">
        <f>SUM(J2091:J2093)</f>
        <v>72</v>
      </c>
      <c r="K2090" s="421">
        <f>SUM(K2091:K2093)</f>
        <v>0.45283018867924529</v>
      </c>
      <c r="L2090" s="421"/>
      <c r="M2090" s="421">
        <f>SUM(M2091:M2093)</f>
        <v>484.52830188679246</v>
      </c>
      <c r="N2090" s="432"/>
      <c r="O2090" s="421">
        <f>SUM(O2091:O2093)</f>
        <v>145.35000000000002</v>
      </c>
      <c r="P2090" s="421">
        <f>SUM(P2091:P2093)</f>
        <v>35.01</v>
      </c>
      <c r="Q2090" s="429">
        <f>SUM(Q2091:Q2093)</f>
        <v>180.36</v>
      </c>
    </row>
    <row r="2091" spans="1:17" s="428" customFormat="1" ht="22.15" customHeight="1" x14ac:dyDescent="0.25">
      <c r="A2091" s="424" t="s">
        <v>372</v>
      </c>
      <c r="B2091" s="750"/>
      <c r="C2091" s="289"/>
      <c r="D2091" s="425"/>
      <c r="E2091" s="425"/>
      <c r="F2091" s="23"/>
      <c r="G2091" s="425"/>
      <c r="H2091" s="425"/>
      <c r="I2091" s="427"/>
      <c r="J2091" s="756">
        <v>24</v>
      </c>
      <c r="K2091" s="425">
        <f t="shared" ref="K2091:K2093" si="1106">J2091/159</f>
        <v>0.15094339622641509</v>
      </c>
      <c r="L2091" s="425">
        <v>1070</v>
      </c>
      <c r="M2091" s="425">
        <f t="shared" ref="M2091:M2093" si="1107">J2091*L2091/159</f>
        <v>161.50943396226415</v>
      </c>
      <c r="N2091" s="426">
        <v>0.3</v>
      </c>
      <c r="O2091" s="425">
        <f t="shared" ref="O2091:O2093" si="1108">ROUND(M2091*N2091,2)</f>
        <v>48.45</v>
      </c>
      <c r="P2091" s="425">
        <f>ROUND(O2091*0.2409,2)</f>
        <v>11.67</v>
      </c>
      <c r="Q2091" s="427">
        <f>O2091+P2091</f>
        <v>60.120000000000005</v>
      </c>
    </row>
    <row r="2092" spans="1:17" s="428" customFormat="1" ht="22.15" customHeight="1" x14ac:dyDescent="0.25">
      <c r="A2092" s="424" t="s">
        <v>372</v>
      </c>
      <c r="B2092" s="750"/>
      <c r="C2092" s="289"/>
      <c r="D2092" s="425"/>
      <c r="E2092" s="425"/>
      <c r="F2092" s="23"/>
      <c r="G2092" s="425"/>
      <c r="H2092" s="425"/>
      <c r="I2092" s="427"/>
      <c r="J2092" s="756">
        <v>24</v>
      </c>
      <c r="K2092" s="425">
        <f t="shared" si="1106"/>
        <v>0.15094339622641509</v>
      </c>
      <c r="L2092" s="425">
        <v>1070</v>
      </c>
      <c r="M2092" s="425">
        <f t="shared" si="1107"/>
        <v>161.50943396226415</v>
      </c>
      <c r="N2092" s="426">
        <v>0.3</v>
      </c>
      <c r="O2092" s="425">
        <f t="shared" si="1108"/>
        <v>48.45</v>
      </c>
      <c r="P2092" s="425">
        <f>ROUND(O2092*0.2409,2)</f>
        <v>11.67</v>
      </c>
      <c r="Q2092" s="427">
        <f>O2092+P2092</f>
        <v>60.120000000000005</v>
      </c>
    </row>
    <row r="2093" spans="1:17" s="428" customFormat="1" ht="22.15" customHeight="1" x14ac:dyDescent="0.25">
      <c r="A2093" s="424" t="s">
        <v>372</v>
      </c>
      <c r="B2093" s="750"/>
      <c r="C2093" s="289"/>
      <c r="D2093" s="425"/>
      <c r="E2093" s="425"/>
      <c r="F2093" s="23"/>
      <c r="G2093" s="425"/>
      <c r="H2093" s="425"/>
      <c r="I2093" s="427"/>
      <c r="J2093" s="756">
        <v>24</v>
      </c>
      <c r="K2093" s="425">
        <f t="shared" si="1106"/>
        <v>0.15094339622641509</v>
      </c>
      <c r="L2093" s="425">
        <v>1070</v>
      </c>
      <c r="M2093" s="425">
        <f t="shared" si="1107"/>
        <v>161.50943396226415</v>
      </c>
      <c r="N2093" s="426">
        <v>0.3</v>
      </c>
      <c r="O2093" s="425">
        <f t="shared" si="1108"/>
        <v>48.45</v>
      </c>
      <c r="P2093" s="425">
        <f>ROUND(O2093*0.2409,2)</f>
        <v>11.67</v>
      </c>
      <c r="Q2093" s="427">
        <f>O2093+P2093</f>
        <v>60.120000000000005</v>
      </c>
    </row>
    <row r="2094" spans="1:17" s="428" customFormat="1" ht="22.15" customHeight="1" x14ac:dyDescent="0.25">
      <c r="A2094" s="416" t="s">
        <v>392</v>
      </c>
      <c r="B2094" s="748">
        <f>B2095</f>
        <v>0</v>
      </c>
      <c r="C2094" s="744">
        <f>C2095</f>
        <v>0</v>
      </c>
      <c r="D2094" s="417"/>
      <c r="E2094" s="417">
        <f>E2095</f>
        <v>0</v>
      </c>
      <c r="F2094" s="431"/>
      <c r="G2094" s="417">
        <f>G2095</f>
        <v>0</v>
      </c>
      <c r="H2094" s="417">
        <f>H2095</f>
        <v>0</v>
      </c>
      <c r="I2094" s="418">
        <f>I2095</f>
        <v>0</v>
      </c>
      <c r="J2094" s="754">
        <f>J2095</f>
        <v>56</v>
      </c>
      <c r="K2094" s="417">
        <f>K2095</f>
        <v>0.35220125786163525</v>
      </c>
      <c r="L2094" s="417"/>
      <c r="M2094" s="417">
        <f>M2095</f>
        <v>558.11320754716985</v>
      </c>
      <c r="N2094" s="431"/>
      <c r="O2094" s="417">
        <f>O2095</f>
        <v>167.44</v>
      </c>
      <c r="P2094" s="417">
        <f>P2095</f>
        <v>40.340000000000003</v>
      </c>
      <c r="Q2094" s="418">
        <f>Q2095</f>
        <v>207.78</v>
      </c>
    </row>
    <row r="2095" spans="1:17" s="428" customFormat="1" ht="22.15" customHeight="1" x14ac:dyDescent="0.25">
      <c r="A2095" s="430" t="s">
        <v>8</v>
      </c>
      <c r="B2095" s="751">
        <f>SUM(B2096:B2097)</f>
        <v>0</v>
      </c>
      <c r="C2095" s="746">
        <f>SUM(C2096:C2097)</f>
        <v>0</v>
      </c>
      <c r="D2095" s="421"/>
      <c r="E2095" s="421">
        <f>SUM(E2096:E2097)</f>
        <v>0</v>
      </c>
      <c r="F2095" s="432"/>
      <c r="G2095" s="421">
        <f>SUM(G2096:G2097)</f>
        <v>0</v>
      </c>
      <c r="H2095" s="421">
        <f>SUM(H2096:H2097)</f>
        <v>0</v>
      </c>
      <c r="I2095" s="429">
        <f>SUM(I2096:I2097)</f>
        <v>0</v>
      </c>
      <c r="J2095" s="757">
        <f>SUM(J2096:J2097)</f>
        <v>56</v>
      </c>
      <c r="K2095" s="421">
        <f>SUM(K2096:K2097)</f>
        <v>0.35220125786163525</v>
      </c>
      <c r="L2095" s="421"/>
      <c r="M2095" s="421">
        <f>SUM(M2096:M2097)</f>
        <v>558.11320754716985</v>
      </c>
      <c r="N2095" s="432"/>
      <c r="O2095" s="421">
        <f>SUM(O2096:O2097)</f>
        <v>167.44</v>
      </c>
      <c r="P2095" s="421">
        <f>SUM(P2096:P2097)</f>
        <v>40.340000000000003</v>
      </c>
      <c r="Q2095" s="429">
        <f>SUM(Q2096:Q2097)</f>
        <v>207.78</v>
      </c>
    </row>
    <row r="2096" spans="1:17" s="428" customFormat="1" ht="22.15" customHeight="1" x14ac:dyDescent="0.25">
      <c r="A2096" s="424" t="s">
        <v>1410</v>
      </c>
      <c r="B2096" s="750"/>
      <c r="C2096" s="289"/>
      <c r="D2096" s="425"/>
      <c r="E2096" s="425"/>
      <c r="F2096" s="23"/>
      <c r="G2096" s="425"/>
      <c r="H2096" s="425"/>
      <c r="I2096" s="427"/>
      <c r="J2096" s="756">
        <v>36</v>
      </c>
      <c r="K2096" s="425">
        <f t="shared" ref="K2096:K2097" si="1109">J2096/159</f>
        <v>0.22641509433962265</v>
      </c>
      <c r="L2096" s="425">
        <v>1365</v>
      </c>
      <c r="M2096" s="425">
        <f t="shared" ref="M2096:M2097" si="1110">J2096*L2096/159</f>
        <v>309.05660377358492</v>
      </c>
      <c r="N2096" s="426">
        <v>0.3</v>
      </c>
      <c r="O2096" s="425">
        <f t="shared" ref="O2096:O2097" si="1111">ROUND(M2096*N2096,2)</f>
        <v>92.72</v>
      </c>
      <c r="P2096" s="425">
        <f>ROUND(O2096*0.2409,2)</f>
        <v>22.34</v>
      </c>
      <c r="Q2096" s="427">
        <f>O2096+P2096</f>
        <v>115.06</v>
      </c>
    </row>
    <row r="2097" spans="1:17" s="428" customFormat="1" ht="22.15" customHeight="1" x14ac:dyDescent="0.25">
      <c r="A2097" s="424" t="s">
        <v>1411</v>
      </c>
      <c r="B2097" s="750"/>
      <c r="C2097" s="289"/>
      <c r="D2097" s="425"/>
      <c r="E2097" s="425"/>
      <c r="F2097" s="23"/>
      <c r="G2097" s="425"/>
      <c r="H2097" s="425"/>
      <c r="I2097" s="427"/>
      <c r="J2097" s="756">
        <v>20</v>
      </c>
      <c r="K2097" s="425">
        <f t="shared" si="1109"/>
        <v>0.12578616352201258</v>
      </c>
      <c r="L2097" s="425">
        <v>1980</v>
      </c>
      <c r="M2097" s="425">
        <f t="shared" si="1110"/>
        <v>249.0566037735849</v>
      </c>
      <c r="N2097" s="426">
        <v>0.3</v>
      </c>
      <c r="O2097" s="425">
        <f t="shared" si="1111"/>
        <v>74.72</v>
      </c>
      <c r="P2097" s="425">
        <f>ROUND(O2097*0.2409,2)</f>
        <v>18</v>
      </c>
      <c r="Q2097" s="427">
        <f>O2097+P2097</f>
        <v>92.72</v>
      </c>
    </row>
    <row r="2098" spans="1:17" s="428" customFormat="1" ht="22.15" customHeight="1" x14ac:dyDescent="0.25">
      <c r="A2098" s="416" t="s">
        <v>1412</v>
      </c>
      <c r="B2098" s="748">
        <f>B2099</f>
        <v>0</v>
      </c>
      <c r="C2098" s="744">
        <f>C2099</f>
        <v>0</v>
      </c>
      <c r="D2098" s="417"/>
      <c r="E2098" s="417">
        <f>E2099</f>
        <v>0</v>
      </c>
      <c r="F2098" s="431"/>
      <c r="G2098" s="417">
        <f>G2099</f>
        <v>0</v>
      </c>
      <c r="H2098" s="417">
        <f>H2099</f>
        <v>0</v>
      </c>
      <c r="I2098" s="418">
        <f>I2099</f>
        <v>0</v>
      </c>
      <c r="J2098" s="754">
        <f>J2099</f>
        <v>106</v>
      </c>
      <c r="K2098" s="417">
        <f>K2099</f>
        <v>0.66666666666666663</v>
      </c>
      <c r="L2098" s="417"/>
      <c r="M2098" s="417">
        <f>M2099</f>
        <v>807.5471698113206</v>
      </c>
      <c r="N2098" s="431"/>
      <c r="O2098" s="417">
        <f>O2099</f>
        <v>242.26</v>
      </c>
      <c r="P2098" s="417">
        <f>P2099</f>
        <v>58.33</v>
      </c>
      <c r="Q2098" s="418">
        <f>Q2099</f>
        <v>300.58999999999997</v>
      </c>
    </row>
    <row r="2099" spans="1:17" s="428" customFormat="1" ht="22.15" customHeight="1" x14ac:dyDescent="0.25">
      <c r="A2099" s="430" t="s">
        <v>8</v>
      </c>
      <c r="B2099" s="751">
        <f>SUM(B2100:B2109)</f>
        <v>0</v>
      </c>
      <c r="C2099" s="746">
        <f>SUM(C2100:C2109)</f>
        <v>0</v>
      </c>
      <c r="D2099" s="421"/>
      <c r="E2099" s="421">
        <f>SUM(E2100:E2109)</f>
        <v>0</v>
      </c>
      <c r="F2099" s="432"/>
      <c r="G2099" s="421">
        <f>SUM(G2100:G2109)</f>
        <v>0</v>
      </c>
      <c r="H2099" s="421">
        <f>SUM(H2100:H2109)</f>
        <v>0</v>
      </c>
      <c r="I2099" s="429">
        <f>SUM(I2100:I2109)</f>
        <v>0</v>
      </c>
      <c r="J2099" s="757">
        <f>SUM(J2100:J2109)</f>
        <v>106</v>
      </c>
      <c r="K2099" s="421">
        <f>SUM(K2100:K2109)</f>
        <v>0.66666666666666663</v>
      </c>
      <c r="L2099" s="421"/>
      <c r="M2099" s="421">
        <f>SUM(M2100:M2109)</f>
        <v>807.5471698113206</v>
      </c>
      <c r="N2099" s="432"/>
      <c r="O2099" s="421">
        <f>SUM(O2100:O2109)</f>
        <v>242.26</v>
      </c>
      <c r="P2099" s="421">
        <f>SUM(P2100:P2109)</f>
        <v>58.33</v>
      </c>
      <c r="Q2099" s="429">
        <f>SUM(Q2100:Q2109)</f>
        <v>300.58999999999997</v>
      </c>
    </row>
    <row r="2100" spans="1:17" s="428" customFormat="1" ht="22.15" customHeight="1" x14ac:dyDescent="0.25">
      <c r="A2100" s="424" t="s">
        <v>1413</v>
      </c>
      <c r="B2100" s="750"/>
      <c r="C2100" s="289"/>
      <c r="D2100" s="425"/>
      <c r="E2100" s="425"/>
      <c r="F2100" s="23"/>
      <c r="G2100" s="425"/>
      <c r="H2100" s="425"/>
      <c r="I2100" s="427"/>
      <c r="J2100" s="756">
        <v>8</v>
      </c>
      <c r="K2100" s="425">
        <f t="shared" ref="K2100:K2109" si="1112">J2100/159</f>
        <v>5.0314465408805034E-2</v>
      </c>
      <c r="L2100" s="425">
        <v>1060</v>
      </c>
      <c r="M2100" s="425">
        <f t="shared" ref="M2100:M2109" si="1113">J2100*L2100/159</f>
        <v>53.333333333333336</v>
      </c>
      <c r="N2100" s="426">
        <v>0.3</v>
      </c>
      <c r="O2100" s="425">
        <f t="shared" ref="O2100:O2109" si="1114">ROUND(M2100*N2100,2)</f>
        <v>16</v>
      </c>
      <c r="P2100" s="425">
        <f t="shared" ref="P2100:P2109" si="1115">ROUND(O2100*0.2409,2)</f>
        <v>3.85</v>
      </c>
      <c r="Q2100" s="427">
        <f t="shared" ref="Q2100:Q2109" si="1116">O2100+P2100</f>
        <v>19.850000000000001</v>
      </c>
    </row>
    <row r="2101" spans="1:17" s="428" customFormat="1" ht="22.15" customHeight="1" x14ac:dyDescent="0.25">
      <c r="A2101" s="424" t="s">
        <v>1413</v>
      </c>
      <c r="B2101" s="750"/>
      <c r="C2101" s="289"/>
      <c r="D2101" s="425"/>
      <c r="E2101" s="425"/>
      <c r="F2101" s="23"/>
      <c r="G2101" s="425"/>
      <c r="H2101" s="425"/>
      <c r="I2101" s="427"/>
      <c r="J2101" s="756">
        <v>8</v>
      </c>
      <c r="K2101" s="425">
        <f t="shared" si="1112"/>
        <v>5.0314465408805034E-2</v>
      </c>
      <c r="L2101" s="425">
        <v>1060</v>
      </c>
      <c r="M2101" s="425">
        <f t="shared" si="1113"/>
        <v>53.333333333333336</v>
      </c>
      <c r="N2101" s="426">
        <v>0.3</v>
      </c>
      <c r="O2101" s="425">
        <f t="shared" si="1114"/>
        <v>16</v>
      </c>
      <c r="P2101" s="425">
        <f t="shared" si="1115"/>
        <v>3.85</v>
      </c>
      <c r="Q2101" s="427">
        <f t="shared" si="1116"/>
        <v>19.850000000000001</v>
      </c>
    </row>
    <row r="2102" spans="1:17" s="428" customFormat="1" ht="22.15" customHeight="1" x14ac:dyDescent="0.25">
      <c r="A2102" s="424" t="s">
        <v>1413</v>
      </c>
      <c r="B2102" s="750"/>
      <c r="C2102" s="289"/>
      <c r="D2102" s="425"/>
      <c r="E2102" s="425"/>
      <c r="F2102" s="23"/>
      <c r="G2102" s="425"/>
      <c r="H2102" s="425"/>
      <c r="I2102" s="427"/>
      <c r="J2102" s="756">
        <v>8</v>
      </c>
      <c r="K2102" s="425">
        <f t="shared" si="1112"/>
        <v>5.0314465408805034E-2</v>
      </c>
      <c r="L2102" s="425">
        <v>1060</v>
      </c>
      <c r="M2102" s="425">
        <f t="shared" si="1113"/>
        <v>53.333333333333336</v>
      </c>
      <c r="N2102" s="426">
        <v>0.3</v>
      </c>
      <c r="O2102" s="425">
        <f t="shared" si="1114"/>
        <v>16</v>
      </c>
      <c r="P2102" s="425">
        <f t="shared" si="1115"/>
        <v>3.85</v>
      </c>
      <c r="Q2102" s="427">
        <f t="shared" si="1116"/>
        <v>19.850000000000001</v>
      </c>
    </row>
    <row r="2103" spans="1:17" s="428" customFormat="1" ht="22.15" customHeight="1" x14ac:dyDescent="0.25">
      <c r="A2103" s="424" t="s">
        <v>1413</v>
      </c>
      <c r="B2103" s="750"/>
      <c r="C2103" s="289"/>
      <c r="D2103" s="425"/>
      <c r="E2103" s="425"/>
      <c r="F2103" s="23"/>
      <c r="G2103" s="425"/>
      <c r="H2103" s="425"/>
      <c r="I2103" s="427"/>
      <c r="J2103" s="756">
        <v>8</v>
      </c>
      <c r="K2103" s="425">
        <f t="shared" si="1112"/>
        <v>5.0314465408805034E-2</v>
      </c>
      <c r="L2103" s="425">
        <v>1060</v>
      </c>
      <c r="M2103" s="425">
        <f t="shared" si="1113"/>
        <v>53.333333333333336</v>
      </c>
      <c r="N2103" s="426">
        <v>0.3</v>
      </c>
      <c r="O2103" s="425">
        <f t="shared" si="1114"/>
        <v>16</v>
      </c>
      <c r="P2103" s="425">
        <f t="shared" si="1115"/>
        <v>3.85</v>
      </c>
      <c r="Q2103" s="427">
        <f t="shared" si="1116"/>
        <v>19.850000000000001</v>
      </c>
    </row>
    <row r="2104" spans="1:17" s="428" customFormat="1" ht="22.15" customHeight="1" x14ac:dyDescent="0.25">
      <c r="A2104" s="424" t="s">
        <v>1414</v>
      </c>
      <c r="B2104" s="750"/>
      <c r="C2104" s="289"/>
      <c r="D2104" s="425"/>
      <c r="E2104" s="425"/>
      <c r="F2104" s="23"/>
      <c r="G2104" s="425"/>
      <c r="H2104" s="425"/>
      <c r="I2104" s="427"/>
      <c r="J2104" s="756">
        <v>8</v>
      </c>
      <c r="K2104" s="425">
        <f t="shared" si="1112"/>
        <v>5.0314465408805034E-2</v>
      </c>
      <c r="L2104" s="425">
        <v>1060</v>
      </c>
      <c r="M2104" s="425">
        <f t="shared" si="1113"/>
        <v>53.333333333333336</v>
      </c>
      <c r="N2104" s="426">
        <v>0.3</v>
      </c>
      <c r="O2104" s="425">
        <f t="shared" si="1114"/>
        <v>16</v>
      </c>
      <c r="P2104" s="425">
        <f t="shared" si="1115"/>
        <v>3.85</v>
      </c>
      <c r="Q2104" s="427">
        <f t="shared" si="1116"/>
        <v>19.850000000000001</v>
      </c>
    </row>
    <row r="2105" spans="1:17" s="428" customFormat="1" ht="22.15" customHeight="1" x14ac:dyDescent="0.25">
      <c r="A2105" s="424" t="s">
        <v>1414</v>
      </c>
      <c r="B2105" s="750"/>
      <c r="C2105" s="289"/>
      <c r="D2105" s="425"/>
      <c r="E2105" s="425"/>
      <c r="F2105" s="23"/>
      <c r="G2105" s="425"/>
      <c r="H2105" s="425"/>
      <c r="I2105" s="427"/>
      <c r="J2105" s="756">
        <v>10</v>
      </c>
      <c r="K2105" s="425">
        <f t="shared" si="1112"/>
        <v>6.2893081761006289E-2</v>
      </c>
      <c r="L2105" s="425">
        <v>1060</v>
      </c>
      <c r="M2105" s="425">
        <f t="shared" si="1113"/>
        <v>66.666666666666671</v>
      </c>
      <c r="N2105" s="426">
        <v>0.3</v>
      </c>
      <c r="O2105" s="425">
        <f t="shared" si="1114"/>
        <v>20</v>
      </c>
      <c r="P2105" s="425">
        <f t="shared" si="1115"/>
        <v>4.82</v>
      </c>
      <c r="Q2105" s="427">
        <f t="shared" si="1116"/>
        <v>24.82</v>
      </c>
    </row>
    <row r="2106" spans="1:17" s="428" customFormat="1" ht="22.15" customHeight="1" x14ac:dyDescent="0.25">
      <c r="A2106" s="424" t="s">
        <v>1415</v>
      </c>
      <c r="B2106" s="750"/>
      <c r="C2106" s="289"/>
      <c r="D2106" s="425"/>
      <c r="E2106" s="425"/>
      <c r="F2106" s="23"/>
      <c r="G2106" s="425"/>
      <c r="H2106" s="425"/>
      <c r="I2106" s="427"/>
      <c r="J2106" s="756">
        <v>8</v>
      </c>
      <c r="K2106" s="425">
        <f t="shared" si="1112"/>
        <v>5.0314465408805034E-2</v>
      </c>
      <c r="L2106" s="425">
        <v>1115</v>
      </c>
      <c r="M2106" s="425">
        <f t="shared" si="1113"/>
        <v>56.100628930817614</v>
      </c>
      <c r="N2106" s="426">
        <v>0.3</v>
      </c>
      <c r="O2106" s="425">
        <f t="shared" si="1114"/>
        <v>16.829999999999998</v>
      </c>
      <c r="P2106" s="425">
        <f t="shared" si="1115"/>
        <v>4.05</v>
      </c>
      <c r="Q2106" s="427">
        <f t="shared" si="1116"/>
        <v>20.88</v>
      </c>
    </row>
    <row r="2107" spans="1:17" s="428" customFormat="1" ht="22.15" customHeight="1" x14ac:dyDescent="0.25">
      <c r="A2107" s="424" t="s">
        <v>1416</v>
      </c>
      <c r="B2107" s="750"/>
      <c r="C2107" s="289"/>
      <c r="D2107" s="425"/>
      <c r="E2107" s="425"/>
      <c r="F2107" s="23"/>
      <c r="G2107" s="425"/>
      <c r="H2107" s="425"/>
      <c r="I2107" s="427"/>
      <c r="J2107" s="756">
        <v>16</v>
      </c>
      <c r="K2107" s="425">
        <f t="shared" si="1112"/>
        <v>0.10062893081761007</v>
      </c>
      <c r="L2107" s="425">
        <v>1385</v>
      </c>
      <c r="M2107" s="425">
        <f t="shared" si="1113"/>
        <v>139.37106918238993</v>
      </c>
      <c r="N2107" s="426">
        <v>0.3</v>
      </c>
      <c r="O2107" s="425">
        <f t="shared" si="1114"/>
        <v>41.81</v>
      </c>
      <c r="P2107" s="425">
        <f t="shared" si="1115"/>
        <v>10.07</v>
      </c>
      <c r="Q2107" s="427">
        <f t="shared" si="1116"/>
        <v>51.88</v>
      </c>
    </row>
    <row r="2108" spans="1:17" s="428" customFormat="1" ht="22.15" customHeight="1" x14ac:dyDescent="0.25">
      <c r="A2108" s="424" t="s">
        <v>1416</v>
      </c>
      <c r="B2108" s="750"/>
      <c r="C2108" s="289"/>
      <c r="D2108" s="425"/>
      <c r="E2108" s="425"/>
      <c r="F2108" s="23"/>
      <c r="G2108" s="425"/>
      <c r="H2108" s="425"/>
      <c r="I2108" s="427"/>
      <c r="J2108" s="756">
        <v>16</v>
      </c>
      <c r="K2108" s="425">
        <f t="shared" si="1112"/>
        <v>0.10062893081761007</v>
      </c>
      <c r="L2108" s="425">
        <v>1385</v>
      </c>
      <c r="M2108" s="425">
        <f t="shared" si="1113"/>
        <v>139.37106918238993</v>
      </c>
      <c r="N2108" s="426">
        <v>0.3</v>
      </c>
      <c r="O2108" s="425">
        <f t="shared" si="1114"/>
        <v>41.81</v>
      </c>
      <c r="P2108" s="425">
        <f t="shared" si="1115"/>
        <v>10.07</v>
      </c>
      <c r="Q2108" s="427">
        <f t="shared" si="1116"/>
        <v>51.88</v>
      </c>
    </row>
    <row r="2109" spans="1:17" s="428" customFormat="1" ht="22.15" customHeight="1" x14ac:dyDescent="0.25">
      <c r="A2109" s="424" t="s">
        <v>1416</v>
      </c>
      <c r="B2109" s="750"/>
      <c r="C2109" s="289"/>
      <c r="D2109" s="425"/>
      <c r="E2109" s="425"/>
      <c r="F2109" s="23"/>
      <c r="G2109" s="425"/>
      <c r="H2109" s="425"/>
      <c r="I2109" s="427"/>
      <c r="J2109" s="756">
        <v>16</v>
      </c>
      <c r="K2109" s="425">
        <f t="shared" si="1112"/>
        <v>0.10062893081761007</v>
      </c>
      <c r="L2109" s="425">
        <v>1385</v>
      </c>
      <c r="M2109" s="425">
        <f t="shared" si="1113"/>
        <v>139.37106918238993</v>
      </c>
      <c r="N2109" s="426">
        <v>0.3</v>
      </c>
      <c r="O2109" s="425">
        <f t="shared" si="1114"/>
        <v>41.81</v>
      </c>
      <c r="P2109" s="425">
        <f t="shared" si="1115"/>
        <v>10.07</v>
      </c>
      <c r="Q2109" s="427">
        <f t="shared" si="1116"/>
        <v>51.88</v>
      </c>
    </row>
    <row r="2110" spans="1:17" s="428" customFormat="1" ht="22.15" customHeight="1" x14ac:dyDescent="0.25">
      <c r="A2110" s="416" t="s">
        <v>1417</v>
      </c>
      <c r="B2110" s="748">
        <f>B2111</f>
        <v>0</v>
      </c>
      <c r="C2110" s="744">
        <f>C2111</f>
        <v>0</v>
      </c>
      <c r="D2110" s="417"/>
      <c r="E2110" s="417">
        <f>E2111</f>
        <v>0</v>
      </c>
      <c r="F2110" s="431"/>
      <c r="G2110" s="417">
        <f>G2111</f>
        <v>0</v>
      </c>
      <c r="H2110" s="417">
        <f>H2111</f>
        <v>0</v>
      </c>
      <c r="I2110" s="418">
        <f>I2111</f>
        <v>0</v>
      </c>
      <c r="J2110" s="754">
        <f>J2111</f>
        <v>142</v>
      </c>
      <c r="K2110" s="417">
        <f>K2111</f>
        <v>0.89308176100628933</v>
      </c>
      <c r="L2110" s="417"/>
      <c r="M2110" s="417">
        <f>M2111</f>
        <v>1374.0251572327047</v>
      </c>
      <c r="N2110" s="431"/>
      <c r="O2110" s="417">
        <f>O2111</f>
        <v>412.21000000000004</v>
      </c>
      <c r="P2110" s="417">
        <f>P2111</f>
        <v>99.3</v>
      </c>
      <c r="Q2110" s="418">
        <f>Q2111</f>
        <v>511.51000000000005</v>
      </c>
    </row>
    <row r="2111" spans="1:17" s="428" customFormat="1" ht="22.15" customHeight="1" x14ac:dyDescent="0.25">
      <c r="A2111" s="430" t="s">
        <v>8</v>
      </c>
      <c r="B2111" s="751">
        <f>SUM(B2112:B2117)</f>
        <v>0</v>
      </c>
      <c r="C2111" s="746">
        <f>SUM(C2112:C2117)</f>
        <v>0</v>
      </c>
      <c r="D2111" s="421"/>
      <c r="E2111" s="421">
        <f>SUM(E2112:E2117)</f>
        <v>0</v>
      </c>
      <c r="F2111" s="432"/>
      <c r="G2111" s="421">
        <f>SUM(G2112:G2117)</f>
        <v>0</v>
      </c>
      <c r="H2111" s="421">
        <f>SUM(H2112:H2117)</f>
        <v>0</v>
      </c>
      <c r="I2111" s="429">
        <f>SUM(I2112:I2117)</f>
        <v>0</v>
      </c>
      <c r="J2111" s="757">
        <f>SUM(J2112:J2117)</f>
        <v>142</v>
      </c>
      <c r="K2111" s="421">
        <f>SUM(K2112:K2117)</f>
        <v>0.89308176100628933</v>
      </c>
      <c r="L2111" s="421"/>
      <c r="M2111" s="421">
        <f>SUM(M2112:M2117)</f>
        <v>1374.0251572327047</v>
      </c>
      <c r="N2111" s="432"/>
      <c r="O2111" s="421">
        <f>SUM(O2112:O2117)</f>
        <v>412.21000000000004</v>
      </c>
      <c r="P2111" s="421">
        <f>SUM(P2112:P2117)</f>
        <v>99.3</v>
      </c>
      <c r="Q2111" s="429">
        <f>SUM(Q2112:Q2117)</f>
        <v>511.51000000000005</v>
      </c>
    </row>
    <row r="2112" spans="1:17" s="428" customFormat="1" ht="22.15" customHeight="1" x14ac:dyDescent="0.25">
      <c r="A2112" s="424" t="s">
        <v>1418</v>
      </c>
      <c r="B2112" s="750"/>
      <c r="C2112" s="289"/>
      <c r="D2112" s="425"/>
      <c r="E2112" s="425"/>
      <c r="F2112" s="23"/>
      <c r="G2112" s="425"/>
      <c r="H2112" s="425"/>
      <c r="I2112" s="427"/>
      <c r="J2112" s="756">
        <v>20</v>
      </c>
      <c r="K2112" s="425">
        <f t="shared" ref="K2112:K2117" si="1117">J2112/159</f>
        <v>0.12578616352201258</v>
      </c>
      <c r="L2112" s="425">
        <v>1000</v>
      </c>
      <c r="M2112" s="425">
        <f t="shared" ref="M2112:M2117" si="1118">J2112*L2112/159</f>
        <v>125.78616352201257</v>
      </c>
      <c r="N2112" s="426">
        <v>0.3</v>
      </c>
      <c r="O2112" s="425">
        <f t="shared" ref="O2112:O2117" si="1119">ROUND(M2112*N2112,2)</f>
        <v>37.74</v>
      </c>
      <c r="P2112" s="425">
        <f t="shared" ref="P2112:P2117" si="1120">ROUND(O2112*0.2409,2)</f>
        <v>9.09</v>
      </c>
      <c r="Q2112" s="427">
        <f t="shared" ref="Q2112:Q2117" si="1121">O2112+P2112</f>
        <v>46.83</v>
      </c>
    </row>
    <row r="2113" spans="1:17" s="428" customFormat="1" ht="22.15" customHeight="1" x14ac:dyDescent="0.25">
      <c r="A2113" s="424" t="s">
        <v>1419</v>
      </c>
      <c r="B2113" s="750"/>
      <c r="C2113" s="289"/>
      <c r="D2113" s="425"/>
      <c r="E2113" s="425"/>
      <c r="F2113" s="23"/>
      <c r="G2113" s="425"/>
      <c r="H2113" s="425"/>
      <c r="I2113" s="427"/>
      <c r="J2113" s="756">
        <v>20</v>
      </c>
      <c r="K2113" s="425">
        <f t="shared" si="1117"/>
        <v>0.12578616352201258</v>
      </c>
      <c r="L2113" s="425">
        <v>1160</v>
      </c>
      <c r="M2113" s="425">
        <f t="shared" si="1118"/>
        <v>145.91194968553458</v>
      </c>
      <c r="N2113" s="426">
        <v>0.3</v>
      </c>
      <c r="O2113" s="425">
        <f t="shared" si="1119"/>
        <v>43.77</v>
      </c>
      <c r="P2113" s="425">
        <f t="shared" si="1120"/>
        <v>10.54</v>
      </c>
      <c r="Q2113" s="427">
        <f t="shared" si="1121"/>
        <v>54.31</v>
      </c>
    </row>
    <row r="2114" spans="1:17" s="428" customFormat="1" ht="22.15" customHeight="1" x14ac:dyDescent="0.25">
      <c r="A2114" s="424" t="s">
        <v>1420</v>
      </c>
      <c r="B2114" s="750"/>
      <c r="C2114" s="289"/>
      <c r="D2114" s="425"/>
      <c r="E2114" s="425"/>
      <c r="F2114" s="23"/>
      <c r="G2114" s="425"/>
      <c r="H2114" s="425"/>
      <c r="I2114" s="427"/>
      <c r="J2114" s="756">
        <v>39</v>
      </c>
      <c r="K2114" s="425">
        <f t="shared" si="1117"/>
        <v>0.24528301886792453</v>
      </c>
      <c r="L2114" s="425">
        <v>1470</v>
      </c>
      <c r="M2114" s="425">
        <f t="shared" si="1118"/>
        <v>360.56603773584908</v>
      </c>
      <c r="N2114" s="426">
        <v>0.3</v>
      </c>
      <c r="O2114" s="425">
        <f t="shared" si="1119"/>
        <v>108.17</v>
      </c>
      <c r="P2114" s="425">
        <f t="shared" si="1120"/>
        <v>26.06</v>
      </c>
      <c r="Q2114" s="427">
        <f t="shared" si="1121"/>
        <v>134.22999999999999</v>
      </c>
    </row>
    <row r="2115" spans="1:17" s="428" customFormat="1" ht="22.15" customHeight="1" x14ac:dyDescent="0.25">
      <c r="A2115" s="424" t="s">
        <v>1421</v>
      </c>
      <c r="B2115" s="750"/>
      <c r="C2115" s="289"/>
      <c r="D2115" s="425"/>
      <c r="E2115" s="425"/>
      <c r="F2115" s="23"/>
      <c r="G2115" s="425"/>
      <c r="H2115" s="425"/>
      <c r="I2115" s="427"/>
      <c r="J2115" s="756">
        <v>9</v>
      </c>
      <c r="K2115" s="425">
        <f t="shared" si="1117"/>
        <v>5.6603773584905662E-2</v>
      </c>
      <c r="L2115" s="425">
        <v>1580</v>
      </c>
      <c r="M2115" s="425">
        <f t="shared" si="1118"/>
        <v>89.433962264150949</v>
      </c>
      <c r="N2115" s="426">
        <v>0.3</v>
      </c>
      <c r="O2115" s="425">
        <f t="shared" si="1119"/>
        <v>26.83</v>
      </c>
      <c r="P2115" s="425">
        <f t="shared" si="1120"/>
        <v>6.46</v>
      </c>
      <c r="Q2115" s="427">
        <f t="shared" si="1121"/>
        <v>33.29</v>
      </c>
    </row>
    <row r="2116" spans="1:17" s="428" customFormat="1" ht="22.15" customHeight="1" x14ac:dyDescent="0.25">
      <c r="A2116" s="424" t="s">
        <v>1422</v>
      </c>
      <c r="B2116" s="750"/>
      <c r="C2116" s="289"/>
      <c r="D2116" s="425"/>
      <c r="E2116" s="425"/>
      <c r="F2116" s="23"/>
      <c r="G2116" s="425"/>
      <c r="H2116" s="425"/>
      <c r="I2116" s="427"/>
      <c r="J2116" s="756">
        <v>34</v>
      </c>
      <c r="K2116" s="425">
        <f t="shared" si="1117"/>
        <v>0.21383647798742139</v>
      </c>
      <c r="L2116" s="425">
        <v>1580</v>
      </c>
      <c r="M2116" s="425">
        <f t="shared" si="1118"/>
        <v>337.86163522012578</v>
      </c>
      <c r="N2116" s="426">
        <v>0.3</v>
      </c>
      <c r="O2116" s="425">
        <f t="shared" si="1119"/>
        <v>101.36</v>
      </c>
      <c r="P2116" s="425">
        <f t="shared" si="1120"/>
        <v>24.42</v>
      </c>
      <c r="Q2116" s="427">
        <f t="shared" si="1121"/>
        <v>125.78</v>
      </c>
    </row>
    <row r="2117" spans="1:17" s="428" customFormat="1" ht="22.15" customHeight="1" x14ac:dyDescent="0.25">
      <c r="A2117" s="424" t="s">
        <v>1423</v>
      </c>
      <c r="B2117" s="750"/>
      <c r="C2117" s="289"/>
      <c r="D2117" s="425"/>
      <c r="E2117" s="425"/>
      <c r="F2117" s="23"/>
      <c r="G2117" s="425"/>
      <c r="H2117" s="425"/>
      <c r="I2117" s="427"/>
      <c r="J2117" s="756">
        <v>20</v>
      </c>
      <c r="K2117" s="425">
        <f t="shared" si="1117"/>
        <v>0.12578616352201258</v>
      </c>
      <c r="L2117" s="425">
        <v>2500</v>
      </c>
      <c r="M2117" s="425">
        <f t="shared" si="1118"/>
        <v>314.46540880503147</v>
      </c>
      <c r="N2117" s="426">
        <v>0.3</v>
      </c>
      <c r="O2117" s="425">
        <f t="shared" si="1119"/>
        <v>94.34</v>
      </c>
      <c r="P2117" s="425">
        <f t="shared" si="1120"/>
        <v>22.73</v>
      </c>
      <c r="Q2117" s="427">
        <f t="shared" si="1121"/>
        <v>117.07000000000001</v>
      </c>
    </row>
    <row r="2118" spans="1:17" s="428" customFormat="1" ht="22.15" customHeight="1" x14ac:dyDescent="0.25">
      <c r="A2118" s="416" t="s">
        <v>1424</v>
      </c>
      <c r="B2118" s="748">
        <f>B2119</f>
        <v>0</v>
      </c>
      <c r="C2118" s="744">
        <f>C2119</f>
        <v>0</v>
      </c>
      <c r="D2118" s="417"/>
      <c r="E2118" s="417">
        <f>E2119</f>
        <v>0</v>
      </c>
      <c r="F2118" s="431"/>
      <c r="G2118" s="417">
        <f>G2119</f>
        <v>0</v>
      </c>
      <c r="H2118" s="417">
        <f>H2119</f>
        <v>0</v>
      </c>
      <c r="I2118" s="418">
        <f>I2119</f>
        <v>0</v>
      </c>
      <c r="J2118" s="754">
        <f>J2119</f>
        <v>420</v>
      </c>
      <c r="K2118" s="417">
        <f>K2119</f>
        <v>2.641509433962264</v>
      </c>
      <c r="L2118" s="417"/>
      <c r="M2118" s="417">
        <f>M2119</f>
        <v>3350.4402515723268</v>
      </c>
      <c r="N2118" s="431"/>
      <c r="O2118" s="417">
        <f>O2119</f>
        <v>1005.14</v>
      </c>
      <c r="P2118" s="417">
        <f>P2119</f>
        <v>242.12</v>
      </c>
      <c r="Q2118" s="418">
        <f>Q2119</f>
        <v>1247.26</v>
      </c>
    </row>
    <row r="2119" spans="1:17" s="428" customFormat="1" ht="22.15" customHeight="1" x14ac:dyDescent="0.25">
      <c r="A2119" s="430" t="s">
        <v>8</v>
      </c>
      <c r="B2119" s="751">
        <f>SUM(B2120:B2125)</f>
        <v>0</v>
      </c>
      <c r="C2119" s="746">
        <f>SUM(C2120:C2125)</f>
        <v>0</v>
      </c>
      <c r="D2119" s="421"/>
      <c r="E2119" s="421">
        <f>SUM(E2120:E2125)</f>
        <v>0</v>
      </c>
      <c r="F2119" s="432"/>
      <c r="G2119" s="421">
        <f>SUM(G2120:G2125)</f>
        <v>0</v>
      </c>
      <c r="H2119" s="421">
        <f>SUM(H2120:H2125)</f>
        <v>0</v>
      </c>
      <c r="I2119" s="429">
        <f>SUM(I2120:I2125)</f>
        <v>0</v>
      </c>
      <c r="J2119" s="757">
        <f>SUM(J2120:J2125)</f>
        <v>420</v>
      </c>
      <c r="K2119" s="421">
        <f>SUM(K2120:K2125)</f>
        <v>2.641509433962264</v>
      </c>
      <c r="L2119" s="421"/>
      <c r="M2119" s="421">
        <f>SUM(M2120:M2125)</f>
        <v>3350.4402515723268</v>
      </c>
      <c r="N2119" s="432"/>
      <c r="O2119" s="421">
        <f>SUM(O2120:O2125)</f>
        <v>1005.14</v>
      </c>
      <c r="P2119" s="421">
        <f>SUM(P2120:P2125)</f>
        <v>242.12</v>
      </c>
      <c r="Q2119" s="429">
        <f>SUM(Q2120:Q2125)</f>
        <v>1247.26</v>
      </c>
    </row>
    <row r="2120" spans="1:17" s="428" customFormat="1" ht="22.15" customHeight="1" x14ac:dyDescent="0.25">
      <c r="A2120" s="424" t="s">
        <v>1425</v>
      </c>
      <c r="B2120" s="750"/>
      <c r="C2120" s="289"/>
      <c r="D2120" s="425"/>
      <c r="E2120" s="425"/>
      <c r="F2120" s="23"/>
      <c r="G2120" s="425"/>
      <c r="H2120" s="425"/>
      <c r="I2120" s="427"/>
      <c r="J2120" s="756">
        <v>119</v>
      </c>
      <c r="K2120" s="425">
        <f t="shared" ref="K2120:K2125" si="1122">J2120/159</f>
        <v>0.74842767295597479</v>
      </c>
      <c r="L2120" s="425">
        <v>1260</v>
      </c>
      <c r="M2120" s="425">
        <f t="shared" ref="M2120:M2125" si="1123">J2120*L2120/159</f>
        <v>943.01886792452831</v>
      </c>
      <c r="N2120" s="426">
        <v>0.3</v>
      </c>
      <c r="O2120" s="425">
        <f t="shared" ref="O2120:O2125" si="1124">ROUND(M2120*N2120,2)</f>
        <v>282.91000000000003</v>
      </c>
      <c r="P2120" s="425">
        <f t="shared" ref="P2120:P2125" si="1125">ROUND(O2120*0.2409,2)</f>
        <v>68.150000000000006</v>
      </c>
      <c r="Q2120" s="427">
        <f t="shared" ref="Q2120:Q2125" si="1126">O2120+P2120</f>
        <v>351.06000000000006</v>
      </c>
    </row>
    <row r="2121" spans="1:17" s="428" customFormat="1" ht="22.15" customHeight="1" x14ac:dyDescent="0.25">
      <c r="A2121" s="424" t="s">
        <v>1425</v>
      </c>
      <c r="B2121" s="750"/>
      <c r="C2121" s="289"/>
      <c r="D2121" s="425"/>
      <c r="E2121" s="425"/>
      <c r="F2121" s="23"/>
      <c r="G2121" s="425"/>
      <c r="H2121" s="425"/>
      <c r="I2121" s="427"/>
      <c r="J2121" s="756">
        <v>16</v>
      </c>
      <c r="K2121" s="425">
        <f t="shared" si="1122"/>
        <v>0.10062893081761007</v>
      </c>
      <c r="L2121" s="425">
        <v>1260</v>
      </c>
      <c r="M2121" s="425">
        <f t="shared" si="1123"/>
        <v>126.79245283018868</v>
      </c>
      <c r="N2121" s="426">
        <v>0.3</v>
      </c>
      <c r="O2121" s="425">
        <f t="shared" si="1124"/>
        <v>38.04</v>
      </c>
      <c r="P2121" s="425">
        <f t="shared" si="1125"/>
        <v>9.16</v>
      </c>
      <c r="Q2121" s="427">
        <f t="shared" si="1126"/>
        <v>47.2</v>
      </c>
    </row>
    <row r="2122" spans="1:17" s="428" customFormat="1" ht="22.15" customHeight="1" x14ac:dyDescent="0.25">
      <c r="A2122" s="424" t="s">
        <v>1425</v>
      </c>
      <c r="B2122" s="750"/>
      <c r="C2122" s="289"/>
      <c r="D2122" s="425"/>
      <c r="E2122" s="425"/>
      <c r="F2122" s="23"/>
      <c r="G2122" s="425"/>
      <c r="H2122" s="425"/>
      <c r="I2122" s="427"/>
      <c r="J2122" s="756">
        <v>79</v>
      </c>
      <c r="K2122" s="425">
        <f t="shared" si="1122"/>
        <v>0.49685534591194969</v>
      </c>
      <c r="L2122" s="425">
        <v>1260</v>
      </c>
      <c r="M2122" s="425">
        <f t="shared" si="1123"/>
        <v>626.03773584905662</v>
      </c>
      <c r="N2122" s="426">
        <v>0.3</v>
      </c>
      <c r="O2122" s="425">
        <f t="shared" si="1124"/>
        <v>187.81</v>
      </c>
      <c r="P2122" s="425">
        <f t="shared" si="1125"/>
        <v>45.24</v>
      </c>
      <c r="Q2122" s="427">
        <f t="shared" si="1126"/>
        <v>233.05</v>
      </c>
    </row>
    <row r="2123" spans="1:17" s="428" customFormat="1" ht="22.15" customHeight="1" x14ac:dyDescent="0.25">
      <c r="A2123" s="424" t="s">
        <v>1425</v>
      </c>
      <c r="B2123" s="750"/>
      <c r="C2123" s="289"/>
      <c r="D2123" s="425"/>
      <c r="E2123" s="425"/>
      <c r="F2123" s="23"/>
      <c r="G2123" s="425"/>
      <c r="H2123" s="425"/>
      <c r="I2123" s="427"/>
      <c r="J2123" s="756">
        <v>111</v>
      </c>
      <c r="K2123" s="425">
        <f t="shared" si="1122"/>
        <v>0.69811320754716977</v>
      </c>
      <c r="L2123" s="425">
        <v>1260</v>
      </c>
      <c r="M2123" s="425">
        <f t="shared" si="1123"/>
        <v>879.62264150943395</v>
      </c>
      <c r="N2123" s="426">
        <v>0.3</v>
      </c>
      <c r="O2123" s="425">
        <f t="shared" si="1124"/>
        <v>263.89</v>
      </c>
      <c r="P2123" s="425">
        <f t="shared" si="1125"/>
        <v>63.57</v>
      </c>
      <c r="Q2123" s="427">
        <f t="shared" si="1126"/>
        <v>327.45999999999998</v>
      </c>
    </row>
    <row r="2124" spans="1:17" s="428" customFormat="1" ht="22.15" customHeight="1" x14ac:dyDescent="0.25">
      <c r="A2124" s="424" t="s">
        <v>1425</v>
      </c>
      <c r="B2124" s="750"/>
      <c r="C2124" s="289"/>
      <c r="D2124" s="425"/>
      <c r="E2124" s="425"/>
      <c r="F2124" s="23"/>
      <c r="G2124" s="425"/>
      <c r="H2124" s="425"/>
      <c r="I2124" s="427"/>
      <c r="J2124" s="756">
        <v>79</v>
      </c>
      <c r="K2124" s="425">
        <f t="shared" si="1122"/>
        <v>0.49685534591194969</v>
      </c>
      <c r="L2124" s="425">
        <v>1260</v>
      </c>
      <c r="M2124" s="425">
        <f t="shared" si="1123"/>
        <v>626.03773584905662</v>
      </c>
      <c r="N2124" s="426">
        <v>0.3</v>
      </c>
      <c r="O2124" s="425">
        <f t="shared" si="1124"/>
        <v>187.81</v>
      </c>
      <c r="P2124" s="425">
        <f t="shared" si="1125"/>
        <v>45.24</v>
      </c>
      <c r="Q2124" s="427">
        <f t="shared" si="1126"/>
        <v>233.05</v>
      </c>
    </row>
    <row r="2125" spans="1:17" s="428" customFormat="1" ht="22.15" customHeight="1" x14ac:dyDescent="0.25">
      <c r="A2125" s="424" t="s">
        <v>453</v>
      </c>
      <c r="B2125" s="750"/>
      <c r="C2125" s="289"/>
      <c r="D2125" s="425"/>
      <c r="E2125" s="425"/>
      <c r="F2125" s="23"/>
      <c r="G2125" s="425"/>
      <c r="H2125" s="425"/>
      <c r="I2125" s="427"/>
      <c r="J2125" s="756">
        <v>16</v>
      </c>
      <c r="K2125" s="425">
        <f t="shared" si="1122"/>
        <v>0.10062893081761007</v>
      </c>
      <c r="L2125" s="425">
        <v>1480</v>
      </c>
      <c r="M2125" s="425">
        <f t="shared" si="1123"/>
        <v>148.93081761006289</v>
      </c>
      <c r="N2125" s="426">
        <v>0.3</v>
      </c>
      <c r="O2125" s="425">
        <f t="shared" si="1124"/>
        <v>44.68</v>
      </c>
      <c r="P2125" s="425">
        <f t="shared" si="1125"/>
        <v>10.76</v>
      </c>
      <c r="Q2125" s="427">
        <f t="shared" si="1126"/>
        <v>55.44</v>
      </c>
    </row>
    <row r="2126" spans="1:17" s="428" customFormat="1" ht="22.15" customHeight="1" x14ac:dyDescent="0.25">
      <c r="A2126" s="416" t="s">
        <v>1426</v>
      </c>
      <c r="B2126" s="748">
        <f>B2127</f>
        <v>0</v>
      </c>
      <c r="C2126" s="744">
        <f>C2127</f>
        <v>0</v>
      </c>
      <c r="D2126" s="417"/>
      <c r="E2126" s="417">
        <f>E2127</f>
        <v>0</v>
      </c>
      <c r="F2126" s="431"/>
      <c r="G2126" s="417">
        <f>G2127</f>
        <v>0</v>
      </c>
      <c r="H2126" s="417">
        <f>H2127</f>
        <v>0</v>
      </c>
      <c r="I2126" s="418">
        <f>I2127</f>
        <v>0</v>
      </c>
      <c r="J2126" s="754">
        <f>J2127</f>
        <v>70</v>
      </c>
      <c r="K2126" s="417">
        <f>K2127</f>
        <v>0.44025157232704404</v>
      </c>
      <c r="L2126" s="417"/>
      <c r="M2126" s="417">
        <f>M2127</f>
        <v>768.89937106918239</v>
      </c>
      <c r="N2126" s="431"/>
      <c r="O2126" s="417">
        <f>O2127</f>
        <v>230.67000000000002</v>
      </c>
      <c r="P2126" s="417">
        <f>P2127</f>
        <v>55.56</v>
      </c>
      <c r="Q2126" s="418">
        <f>Q2127</f>
        <v>286.23</v>
      </c>
    </row>
    <row r="2127" spans="1:17" s="428" customFormat="1" ht="22.15" customHeight="1" x14ac:dyDescent="0.25">
      <c r="A2127" s="430" t="s">
        <v>8</v>
      </c>
      <c r="B2127" s="751">
        <f>SUM(B2128:B2129)</f>
        <v>0</v>
      </c>
      <c r="C2127" s="746">
        <f>SUM(C2128:C2129)</f>
        <v>0</v>
      </c>
      <c r="D2127" s="421"/>
      <c r="E2127" s="421">
        <f>SUM(E2128:E2129)</f>
        <v>0</v>
      </c>
      <c r="F2127" s="432"/>
      <c r="G2127" s="421">
        <f>SUM(G2128:G2129)</f>
        <v>0</v>
      </c>
      <c r="H2127" s="421">
        <f>SUM(H2128:H2129)</f>
        <v>0</v>
      </c>
      <c r="I2127" s="429">
        <f>SUM(I2128:I2129)</f>
        <v>0</v>
      </c>
      <c r="J2127" s="757">
        <f>SUM(J2128:J2129)</f>
        <v>70</v>
      </c>
      <c r="K2127" s="421">
        <f>SUM(K2128:K2129)</f>
        <v>0.44025157232704404</v>
      </c>
      <c r="L2127" s="421"/>
      <c r="M2127" s="421">
        <f>SUM(M2128:M2129)</f>
        <v>768.89937106918239</v>
      </c>
      <c r="N2127" s="432"/>
      <c r="O2127" s="421">
        <f>SUM(O2128:O2129)</f>
        <v>230.67000000000002</v>
      </c>
      <c r="P2127" s="421">
        <f>SUM(P2128:P2129)</f>
        <v>55.56</v>
      </c>
      <c r="Q2127" s="429">
        <f>SUM(Q2128:Q2129)</f>
        <v>286.23</v>
      </c>
    </row>
    <row r="2128" spans="1:17" s="428" customFormat="1" ht="22.15" customHeight="1" x14ac:dyDescent="0.25">
      <c r="A2128" s="424" t="s">
        <v>1427</v>
      </c>
      <c r="B2128" s="750"/>
      <c r="C2128" s="289"/>
      <c r="D2128" s="425"/>
      <c r="E2128" s="425"/>
      <c r="F2128" s="23"/>
      <c r="G2128" s="425"/>
      <c r="H2128" s="425"/>
      <c r="I2128" s="427"/>
      <c r="J2128" s="756">
        <v>29</v>
      </c>
      <c r="K2128" s="425">
        <f t="shared" ref="K2128:K2129" si="1127">J2128/159</f>
        <v>0.18238993710691823</v>
      </c>
      <c r="L2128" s="425">
        <v>1890</v>
      </c>
      <c r="M2128" s="425">
        <f t="shared" ref="M2128:M2129" si="1128">J2128*L2128/159</f>
        <v>344.71698113207549</v>
      </c>
      <c r="N2128" s="426">
        <v>0.3</v>
      </c>
      <c r="O2128" s="425">
        <f t="shared" ref="O2128:O2129" si="1129">ROUND(M2128*N2128,2)</f>
        <v>103.42</v>
      </c>
      <c r="P2128" s="425">
        <f>ROUND(O2128*0.2409,2)</f>
        <v>24.91</v>
      </c>
      <c r="Q2128" s="427">
        <f>O2128+P2128</f>
        <v>128.33000000000001</v>
      </c>
    </row>
    <row r="2129" spans="1:17" s="428" customFormat="1" ht="22.15" customHeight="1" x14ac:dyDescent="0.25">
      <c r="A2129" s="424" t="s">
        <v>1428</v>
      </c>
      <c r="B2129" s="750"/>
      <c r="C2129" s="289"/>
      <c r="D2129" s="425"/>
      <c r="E2129" s="425"/>
      <c r="F2129" s="23"/>
      <c r="G2129" s="425"/>
      <c r="H2129" s="425"/>
      <c r="I2129" s="427"/>
      <c r="J2129" s="756">
        <v>41</v>
      </c>
      <c r="K2129" s="425">
        <f t="shared" si="1127"/>
        <v>0.25786163522012578</v>
      </c>
      <c r="L2129" s="425">
        <v>1645</v>
      </c>
      <c r="M2129" s="425">
        <f t="shared" si="1128"/>
        <v>424.1823899371069</v>
      </c>
      <c r="N2129" s="426">
        <v>0.3</v>
      </c>
      <c r="O2129" s="425">
        <f t="shared" si="1129"/>
        <v>127.25</v>
      </c>
      <c r="P2129" s="425">
        <f>ROUND(O2129*0.2409,2)</f>
        <v>30.65</v>
      </c>
      <c r="Q2129" s="427">
        <f>O2129+P2129</f>
        <v>157.9</v>
      </c>
    </row>
    <row r="2130" spans="1:17" s="428" customFormat="1" ht="22.15" customHeight="1" x14ac:dyDescent="0.25">
      <c r="A2130" s="416" t="s">
        <v>1429</v>
      </c>
      <c r="B2130" s="748">
        <f>B2131</f>
        <v>0</v>
      </c>
      <c r="C2130" s="744">
        <f>C2131</f>
        <v>0</v>
      </c>
      <c r="D2130" s="417"/>
      <c r="E2130" s="417">
        <f>E2131</f>
        <v>0</v>
      </c>
      <c r="F2130" s="431"/>
      <c r="G2130" s="417">
        <f>G2131</f>
        <v>0</v>
      </c>
      <c r="H2130" s="417">
        <f>H2131</f>
        <v>0</v>
      </c>
      <c r="I2130" s="418">
        <f>I2131</f>
        <v>0</v>
      </c>
      <c r="J2130" s="754">
        <f>J2131</f>
        <v>78</v>
      </c>
      <c r="K2130" s="417">
        <f>K2131</f>
        <v>0.490566037735849</v>
      </c>
      <c r="L2130" s="417"/>
      <c r="M2130" s="417">
        <f>M2131</f>
        <v>625.78616352201254</v>
      </c>
      <c r="N2130" s="431"/>
      <c r="O2130" s="417">
        <f>O2131</f>
        <v>187.70999999999998</v>
      </c>
      <c r="P2130" s="417">
        <f>P2131</f>
        <v>45.209999999999994</v>
      </c>
      <c r="Q2130" s="418">
        <f>Q2131</f>
        <v>232.92000000000002</v>
      </c>
    </row>
    <row r="2131" spans="1:17" s="428" customFormat="1" ht="22.15" customHeight="1" x14ac:dyDescent="0.25">
      <c r="A2131" s="430" t="s">
        <v>8</v>
      </c>
      <c r="B2131" s="751">
        <f>SUM(B2132:B2140)</f>
        <v>0</v>
      </c>
      <c r="C2131" s="746">
        <f>SUM(C2132:C2140)</f>
        <v>0</v>
      </c>
      <c r="D2131" s="421"/>
      <c r="E2131" s="421">
        <f>SUM(E2132:E2140)</f>
        <v>0</v>
      </c>
      <c r="F2131" s="432"/>
      <c r="G2131" s="421">
        <f>SUM(G2132:G2140)</f>
        <v>0</v>
      </c>
      <c r="H2131" s="421">
        <f>SUM(H2132:H2140)</f>
        <v>0</v>
      </c>
      <c r="I2131" s="429">
        <f>SUM(I2132:I2140)</f>
        <v>0</v>
      </c>
      <c r="J2131" s="757">
        <f>SUM(J2132:J2140)</f>
        <v>78</v>
      </c>
      <c r="K2131" s="421">
        <f>SUM(K2132:K2140)</f>
        <v>0.490566037735849</v>
      </c>
      <c r="L2131" s="421"/>
      <c r="M2131" s="421">
        <f>SUM(M2132:M2140)</f>
        <v>625.78616352201254</v>
      </c>
      <c r="N2131" s="432"/>
      <c r="O2131" s="421">
        <f>SUM(O2132:O2140)</f>
        <v>187.70999999999998</v>
      </c>
      <c r="P2131" s="421">
        <f>SUM(P2132:P2140)</f>
        <v>45.209999999999994</v>
      </c>
      <c r="Q2131" s="429">
        <f>SUM(Q2132:Q2140)</f>
        <v>232.92000000000002</v>
      </c>
    </row>
    <row r="2132" spans="1:17" s="428" customFormat="1" ht="22.15" customHeight="1" x14ac:dyDescent="0.25">
      <c r="A2132" s="424" t="s">
        <v>1430</v>
      </c>
      <c r="B2132" s="750"/>
      <c r="C2132" s="289"/>
      <c r="D2132" s="425"/>
      <c r="E2132" s="425"/>
      <c r="F2132" s="23"/>
      <c r="G2132" s="425"/>
      <c r="H2132" s="425"/>
      <c r="I2132" s="427"/>
      <c r="J2132" s="756">
        <v>8</v>
      </c>
      <c r="K2132" s="425">
        <f t="shared" ref="K2132:K2140" si="1130">J2132/159</f>
        <v>5.0314465408805034E-2</v>
      </c>
      <c r="L2132" s="425">
        <v>680</v>
      </c>
      <c r="M2132" s="425">
        <f t="shared" ref="M2132:M2140" si="1131">J2132*L2132/159</f>
        <v>34.213836477987421</v>
      </c>
      <c r="N2132" s="426">
        <v>0.3</v>
      </c>
      <c r="O2132" s="425">
        <f t="shared" ref="O2132:O2140" si="1132">ROUND(M2132*N2132,2)</f>
        <v>10.26</v>
      </c>
      <c r="P2132" s="425">
        <f t="shared" ref="P2132:P2140" si="1133">ROUND(O2132*0.2409,2)</f>
        <v>2.4700000000000002</v>
      </c>
      <c r="Q2132" s="427">
        <f t="shared" ref="Q2132:Q2140" si="1134">O2132+P2132</f>
        <v>12.73</v>
      </c>
    </row>
    <row r="2133" spans="1:17" s="428" customFormat="1" ht="22.15" customHeight="1" x14ac:dyDescent="0.25">
      <c r="A2133" s="424" t="s">
        <v>1431</v>
      </c>
      <c r="B2133" s="750"/>
      <c r="C2133" s="289"/>
      <c r="D2133" s="425"/>
      <c r="E2133" s="425"/>
      <c r="F2133" s="23"/>
      <c r="G2133" s="425"/>
      <c r="H2133" s="425"/>
      <c r="I2133" s="427"/>
      <c r="J2133" s="756">
        <v>8</v>
      </c>
      <c r="K2133" s="425">
        <f t="shared" si="1130"/>
        <v>5.0314465408805034E-2</v>
      </c>
      <c r="L2133" s="425">
        <v>970</v>
      </c>
      <c r="M2133" s="425">
        <f t="shared" si="1131"/>
        <v>48.80503144654088</v>
      </c>
      <c r="N2133" s="426">
        <v>0.3</v>
      </c>
      <c r="O2133" s="425">
        <f t="shared" si="1132"/>
        <v>14.64</v>
      </c>
      <c r="P2133" s="425">
        <f t="shared" si="1133"/>
        <v>3.53</v>
      </c>
      <c r="Q2133" s="427">
        <f t="shared" si="1134"/>
        <v>18.170000000000002</v>
      </c>
    </row>
    <row r="2134" spans="1:17" s="428" customFormat="1" ht="22.15" customHeight="1" x14ac:dyDescent="0.25">
      <c r="A2134" s="424" t="s">
        <v>1432</v>
      </c>
      <c r="B2134" s="750"/>
      <c r="C2134" s="289"/>
      <c r="D2134" s="425"/>
      <c r="E2134" s="425"/>
      <c r="F2134" s="23"/>
      <c r="G2134" s="425"/>
      <c r="H2134" s="425"/>
      <c r="I2134" s="427"/>
      <c r="J2134" s="756">
        <v>8</v>
      </c>
      <c r="K2134" s="425">
        <f t="shared" si="1130"/>
        <v>5.0314465408805034E-2</v>
      </c>
      <c r="L2134" s="425">
        <v>1200</v>
      </c>
      <c r="M2134" s="425">
        <f t="shared" si="1131"/>
        <v>60.377358490566039</v>
      </c>
      <c r="N2134" s="426">
        <v>0.3</v>
      </c>
      <c r="O2134" s="425">
        <f t="shared" si="1132"/>
        <v>18.11</v>
      </c>
      <c r="P2134" s="425">
        <f t="shared" si="1133"/>
        <v>4.3600000000000003</v>
      </c>
      <c r="Q2134" s="427">
        <f t="shared" si="1134"/>
        <v>22.47</v>
      </c>
    </row>
    <row r="2135" spans="1:17" s="428" customFormat="1" ht="22.15" customHeight="1" x14ac:dyDescent="0.25">
      <c r="A2135" s="424" t="s">
        <v>1432</v>
      </c>
      <c r="B2135" s="750"/>
      <c r="C2135" s="289"/>
      <c r="D2135" s="425"/>
      <c r="E2135" s="425"/>
      <c r="F2135" s="23"/>
      <c r="G2135" s="425"/>
      <c r="H2135" s="425"/>
      <c r="I2135" s="427"/>
      <c r="J2135" s="756">
        <v>8</v>
      </c>
      <c r="K2135" s="425">
        <f t="shared" si="1130"/>
        <v>5.0314465408805034E-2</v>
      </c>
      <c r="L2135" s="425">
        <v>1200</v>
      </c>
      <c r="M2135" s="425">
        <f t="shared" si="1131"/>
        <v>60.377358490566039</v>
      </c>
      <c r="N2135" s="426">
        <v>0.3</v>
      </c>
      <c r="O2135" s="425">
        <f t="shared" si="1132"/>
        <v>18.11</v>
      </c>
      <c r="P2135" s="425">
        <f t="shared" si="1133"/>
        <v>4.3600000000000003</v>
      </c>
      <c r="Q2135" s="427">
        <f t="shared" si="1134"/>
        <v>22.47</v>
      </c>
    </row>
    <row r="2136" spans="1:17" s="428" customFormat="1" ht="22.15" customHeight="1" x14ac:dyDescent="0.25">
      <c r="A2136" s="424" t="s">
        <v>1432</v>
      </c>
      <c r="B2136" s="750"/>
      <c r="C2136" s="289"/>
      <c r="D2136" s="425"/>
      <c r="E2136" s="425"/>
      <c r="F2136" s="23"/>
      <c r="G2136" s="425"/>
      <c r="H2136" s="425"/>
      <c r="I2136" s="427"/>
      <c r="J2136" s="756">
        <v>8</v>
      </c>
      <c r="K2136" s="425">
        <f t="shared" si="1130"/>
        <v>5.0314465408805034E-2</v>
      </c>
      <c r="L2136" s="425">
        <v>1200</v>
      </c>
      <c r="M2136" s="425">
        <f t="shared" si="1131"/>
        <v>60.377358490566039</v>
      </c>
      <c r="N2136" s="426">
        <v>0.3</v>
      </c>
      <c r="O2136" s="425">
        <f t="shared" si="1132"/>
        <v>18.11</v>
      </c>
      <c r="P2136" s="425">
        <f t="shared" si="1133"/>
        <v>4.3600000000000003</v>
      </c>
      <c r="Q2136" s="427">
        <f t="shared" si="1134"/>
        <v>22.47</v>
      </c>
    </row>
    <row r="2137" spans="1:17" s="428" customFormat="1" ht="22.15" customHeight="1" x14ac:dyDescent="0.25">
      <c r="A2137" s="424" t="s">
        <v>1432</v>
      </c>
      <c r="B2137" s="750"/>
      <c r="C2137" s="289"/>
      <c r="D2137" s="425"/>
      <c r="E2137" s="425"/>
      <c r="F2137" s="23"/>
      <c r="G2137" s="425"/>
      <c r="H2137" s="425"/>
      <c r="I2137" s="427"/>
      <c r="J2137" s="756">
        <v>10</v>
      </c>
      <c r="K2137" s="425">
        <f t="shared" si="1130"/>
        <v>6.2893081761006289E-2</v>
      </c>
      <c r="L2137" s="425">
        <v>1200</v>
      </c>
      <c r="M2137" s="425">
        <f t="shared" si="1131"/>
        <v>75.471698113207552</v>
      </c>
      <c r="N2137" s="426">
        <v>0.3</v>
      </c>
      <c r="O2137" s="425">
        <f t="shared" si="1132"/>
        <v>22.64</v>
      </c>
      <c r="P2137" s="425">
        <f t="shared" si="1133"/>
        <v>5.45</v>
      </c>
      <c r="Q2137" s="427">
        <f t="shared" si="1134"/>
        <v>28.09</v>
      </c>
    </row>
    <row r="2138" spans="1:17" s="428" customFormat="1" ht="22.15" customHeight="1" x14ac:dyDescent="0.25">
      <c r="A2138" s="424" t="s">
        <v>1433</v>
      </c>
      <c r="B2138" s="750"/>
      <c r="C2138" s="289"/>
      <c r="D2138" s="425"/>
      <c r="E2138" s="425"/>
      <c r="F2138" s="23"/>
      <c r="G2138" s="425"/>
      <c r="H2138" s="425"/>
      <c r="I2138" s="427"/>
      <c r="J2138" s="756">
        <v>10</v>
      </c>
      <c r="K2138" s="425">
        <f t="shared" si="1130"/>
        <v>6.2893081761006289E-2</v>
      </c>
      <c r="L2138" s="425">
        <v>1595</v>
      </c>
      <c r="M2138" s="425">
        <f t="shared" si="1131"/>
        <v>100.31446540880503</v>
      </c>
      <c r="N2138" s="426">
        <v>0.3</v>
      </c>
      <c r="O2138" s="425">
        <f t="shared" si="1132"/>
        <v>30.09</v>
      </c>
      <c r="P2138" s="425">
        <f t="shared" si="1133"/>
        <v>7.25</v>
      </c>
      <c r="Q2138" s="427">
        <f t="shared" si="1134"/>
        <v>37.340000000000003</v>
      </c>
    </row>
    <row r="2139" spans="1:17" s="428" customFormat="1" ht="22.15" customHeight="1" x14ac:dyDescent="0.25">
      <c r="A2139" s="424" t="s">
        <v>1434</v>
      </c>
      <c r="B2139" s="750"/>
      <c r="C2139" s="289"/>
      <c r="D2139" s="425"/>
      <c r="E2139" s="425"/>
      <c r="F2139" s="23"/>
      <c r="G2139" s="425"/>
      <c r="H2139" s="425"/>
      <c r="I2139" s="427"/>
      <c r="J2139" s="756">
        <v>8</v>
      </c>
      <c r="K2139" s="425">
        <f t="shared" si="1130"/>
        <v>5.0314465408805034E-2</v>
      </c>
      <c r="L2139" s="425">
        <v>1600</v>
      </c>
      <c r="M2139" s="425">
        <f t="shared" si="1131"/>
        <v>80.503144654088047</v>
      </c>
      <c r="N2139" s="426">
        <v>0.3</v>
      </c>
      <c r="O2139" s="425">
        <f t="shared" si="1132"/>
        <v>24.15</v>
      </c>
      <c r="P2139" s="425">
        <f t="shared" si="1133"/>
        <v>5.82</v>
      </c>
      <c r="Q2139" s="427">
        <f t="shared" si="1134"/>
        <v>29.97</v>
      </c>
    </row>
    <row r="2140" spans="1:17" s="428" customFormat="1" ht="22.15" customHeight="1" x14ac:dyDescent="0.25">
      <c r="A2140" s="424" t="s">
        <v>1435</v>
      </c>
      <c r="B2140" s="750"/>
      <c r="C2140" s="289"/>
      <c r="D2140" s="425"/>
      <c r="E2140" s="425"/>
      <c r="F2140" s="23"/>
      <c r="G2140" s="425"/>
      <c r="H2140" s="425"/>
      <c r="I2140" s="427"/>
      <c r="J2140" s="756">
        <v>10</v>
      </c>
      <c r="K2140" s="425">
        <f t="shared" si="1130"/>
        <v>6.2893081761006289E-2</v>
      </c>
      <c r="L2140" s="425">
        <v>1675</v>
      </c>
      <c r="M2140" s="425">
        <f t="shared" si="1131"/>
        <v>105.34591194968553</v>
      </c>
      <c r="N2140" s="426">
        <v>0.3</v>
      </c>
      <c r="O2140" s="425">
        <f t="shared" si="1132"/>
        <v>31.6</v>
      </c>
      <c r="P2140" s="425">
        <f t="shared" si="1133"/>
        <v>7.61</v>
      </c>
      <c r="Q2140" s="427">
        <f t="shared" si="1134"/>
        <v>39.21</v>
      </c>
    </row>
    <row r="2141" spans="1:17" s="428" customFormat="1" ht="22.15" customHeight="1" x14ac:dyDescent="0.25">
      <c r="A2141" s="416" t="s">
        <v>1436</v>
      </c>
      <c r="B2141" s="748">
        <f>B2142</f>
        <v>0</v>
      </c>
      <c r="C2141" s="744">
        <f>C2142</f>
        <v>0</v>
      </c>
      <c r="D2141" s="417"/>
      <c r="E2141" s="417">
        <f>E2142</f>
        <v>0</v>
      </c>
      <c r="F2141" s="431"/>
      <c r="G2141" s="417">
        <f>G2142</f>
        <v>0</v>
      </c>
      <c r="H2141" s="417">
        <f>H2142</f>
        <v>0</v>
      </c>
      <c r="I2141" s="418">
        <f>I2142</f>
        <v>0</v>
      </c>
      <c r="J2141" s="754">
        <f>J2142</f>
        <v>36.5</v>
      </c>
      <c r="K2141" s="417">
        <f>K2142</f>
        <v>0.22955974842767296</v>
      </c>
      <c r="L2141" s="417"/>
      <c r="M2141" s="417">
        <f>M2142</f>
        <v>505.03144654088049</v>
      </c>
      <c r="N2141" s="431"/>
      <c r="O2141" s="417">
        <f>O2142</f>
        <v>151.51</v>
      </c>
      <c r="P2141" s="417">
        <f>P2142</f>
        <v>36.5</v>
      </c>
      <c r="Q2141" s="418">
        <f>Q2142</f>
        <v>188.01000000000002</v>
      </c>
    </row>
    <row r="2142" spans="1:17" s="428" customFormat="1" ht="22.15" customHeight="1" x14ac:dyDescent="0.25">
      <c r="A2142" s="430" t="s">
        <v>8</v>
      </c>
      <c r="B2142" s="751">
        <f>SUM(B2143:B2144)</f>
        <v>0</v>
      </c>
      <c r="C2142" s="746">
        <f>SUM(C2143:C2144)</f>
        <v>0</v>
      </c>
      <c r="D2142" s="421"/>
      <c r="E2142" s="421">
        <f>SUM(E2143:E2144)</f>
        <v>0</v>
      </c>
      <c r="F2142" s="432"/>
      <c r="G2142" s="421">
        <f>SUM(G2143:G2144)</f>
        <v>0</v>
      </c>
      <c r="H2142" s="421">
        <f>SUM(H2143:H2144)</f>
        <v>0</v>
      </c>
      <c r="I2142" s="429">
        <f>SUM(I2143:I2144)</f>
        <v>0</v>
      </c>
      <c r="J2142" s="757">
        <f>SUM(J2143:J2144)</f>
        <v>36.5</v>
      </c>
      <c r="K2142" s="421">
        <f>SUM(K2143:K2144)</f>
        <v>0.22955974842767296</v>
      </c>
      <c r="L2142" s="421"/>
      <c r="M2142" s="421">
        <f>SUM(M2143:M2144)</f>
        <v>505.03144654088049</v>
      </c>
      <c r="N2142" s="432"/>
      <c r="O2142" s="421">
        <f>SUM(O2143:O2144)</f>
        <v>151.51</v>
      </c>
      <c r="P2142" s="421">
        <f>SUM(P2143:P2144)</f>
        <v>36.5</v>
      </c>
      <c r="Q2142" s="429">
        <f>SUM(Q2143:Q2144)</f>
        <v>188.01000000000002</v>
      </c>
    </row>
    <row r="2143" spans="1:17" s="428" customFormat="1" ht="22.15" customHeight="1" x14ac:dyDescent="0.25">
      <c r="A2143" s="424" t="s">
        <v>1437</v>
      </c>
      <c r="B2143" s="750"/>
      <c r="C2143" s="289"/>
      <c r="D2143" s="425"/>
      <c r="E2143" s="425"/>
      <c r="F2143" s="23"/>
      <c r="G2143" s="425"/>
      <c r="H2143" s="425"/>
      <c r="I2143" s="427"/>
      <c r="J2143" s="756">
        <v>28</v>
      </c>
      <c r="K2143" s="425">
        <f t="shared" ref="K2143:K2144" si="1135">J2143/159</f>
        <v>0.1761006289308176</v>
      </c>
      <c r="L2143" s="425">
        <v>2200</v>
      </c>
      <c r="M2143" s="425">
        <f>J2143*L2143/159</f>
        <v>387.42138364779873</v>
      </c>
      <c r="N2143" s="426">
        <v>0.3</v>
      </c>
      <c r="O2143" s="425">
        <f t="shared" ref="O2143:O2144" si="1136">ROUND(M2143*N2143,2)</f>
        <v>116.23</v>
      </c>
      <c r="P2143" s="425">
        <f>ROUND(O2143*0.2409,2)</f>
        <v>28</v>
      </c>
      <c r="Q2143" s="427">
        <f>O2143+P2143</f>
        <v>144.23000000000002</v>
      </c>
    </row>
    <row r="2144" spans="1:17" s="428" customFormat="1" ht="22.15" customHeight="1" x14ac:dyDescent="0.25">
      <c r="A2144" s="424" t="s">
        <v>1437</v>
      </c>
      <c r="B2144" s="750"/>
      <c r="C2144" s="289"/>
      <c r="D2144" s="425"/>
      <c r="E2144" s="425"/>
      <c r="F2144" s="23"/>
      <c r="G2144" s="425"/>
      <c r="H2144" s="425"/>
      <c r="I2144" s="427"/>
      <c r="J2144" s="756">
        <v>8.5</v>
      </c>
      <c r="K2144" s="425">
        <f t="shared" si="1135"/>
        <v>5.3459119496855348E-2</v>
      </c>
      <c r="L2144" s="425">
        <v>2200</v>
      </c>
      <c r="M2144" s="425">
        <f>J2144*L2144/159</f>
        <v>117.61006289308176</v>
      </c>
      <c r="N2144" s="426">
        <v>0.3</v>
      </c>
      <c r="O2144" s="425">
        <f t="shared" si="1136"/>
        <v>35.28</v>
      </c>
      <c r="P2144" s="425">
        <f>ROUND(O2144*0.2409,2)</f>
        <v>8.5</v>
      </c>
      <c r="Q2144" s="427">
        <f>O2144+P2144</f>
        <v>43.78</v>
      </c>
    </row>
    <row r="2145" spans="1:17" s="428" customFormat="1" ht="22.15" customHeight="1" x14ac:dyDescent="0.25">
      <c r="A2145" s="416" t="s">
        <v>1438</v>
      </c>
      <c r="B2145" s="748">
        <f>B2146</f>
        <v>0</v>
      </c>
      <c r="C2145" s="744">
        <f>C2146</f>
        <v>0</v>
      </c>
      <c r="D2145" s="417"/>
      <c r="E2145" s="417">
        <f>E2146</f>
        <v>0</v>
      </c>
      <c r="F2145" s="431"/>
      <c r="G2145" s="417">
        <f>G2146</f>
        <v>0</v>
      </c>
      <c r="H2145" s="417">
        <f>H2146</f>
        <v>0</v>
      </c>
      <c r="I2145" s="418">
        <f>I2146</f>
        <v>0</v>
      </c>
      <c r="J2145" s="754">
        <f>J2146</f>
        <v>906.5</v>
      </c>
      <c r="K2145" s="417">
        <f>K2146</f>
        <v>5.7016352201257865</v>
      </c>
      <c r="L2145" s="417"/>
      <c r="M2145" s="417">
        <f>M2146</f>
        <v>5616.2830191823896</v>
      </c>
      <c r="N2145" s="431"/>
      <c r="O2145" s="417">
        <f>O2146</f>
        <v>1684.8900000000003</v>
      </c>
      <c r="P2145" s="417">
        <f>P2146</f>
        <v>405.87000000000006</v>
      </c>
      <c r="Q2145" s="418">
        <f>Q2146</f>
        <v>2090.7599999999998</v>
      </c>
    </row>
    <row r="2146" spans="1:17" s="428" customFormat="1" ht="22.15" customHeight="1" x14ac:dyDescent="0.25">
      <c r="A2146" s="430" t="s">
        <v>8</v>
      </c>
      <c r="B2146" s="751">
        <f>SUM(B2147:B2157)</f>
        <v>0</v>
      </c>
      <c r="C2146" s="746">
        <f>SUM(C2147:C2157)</f>
        <v>0</v>
      </c>
      <c r="D2146" s="421"/>
      <c r="E2146" s="421">
        <f>SUM(E2147:E2157)</f>
        <v>0</v>
      </c>
      <c r="F2146" s="432"/>
      <c r="G2146" s="421">
        <f>SUM(G2147:G2157)</f>
        <v>0</v>
      </c>
      <c r="H2146" s="421">
        <f>SUM(H2147:H2157)</f>
        <v>0</v>
      </c>
      <c r="I2146" s="429">
        <f>SUM(I2147:I2157)</f>
        <v>0</v>
      </c>
      <c r="J2146" s="757">
        <f>SUM(J2147:J2157)</f>
        <v>906.5</v>
      </c>
      <c r="K2146" s="421">
        <f>SUM(K2147:K2157)</f>
        <v>5.7016352201257865</v>
      </c>
      <c r="L2146" s="421"/>
      <c r="M2146" s="421">
        <f>SUM(M2147:M2157)</f>
        <v>5616.2830191823896</v>
      </c>
      <c r="N2146" s="432"/>
      <c r="O2146" s="421">
        <f>SUM(O2147:O2157)</f>
        <v>1684.8900000000003</v>
      </c>
      <c r="P2146" s="421">
        <f>SUM(P2147:P2157)</f>
        <v>405.87000000000006</v>
      </c>
      <c r="Q2146" s="429">
        <f>SUM(Q2147:Q2157)</f>
        <v>2090.7599999999998</v>
      </c>
    </row>
    <row r="2147" spans="1:17" s="428" customFormat="1" ht="22.15" customHeight="1" x14ac:dyDescent="0.25">
      <c r="A2147" s="424" t="s">
        <v>1439</v>
      </c>
      <c r="B2147" s="750"/>
      <c r="C2147" s="289"/>
      <c r="D2147" s="425"/>
      <c r="E2147" s="425"/>
      <c r="F2147" s="23"/>
      <c r="G2147" s="425"/>
      <c r="H2147" s="425"/>
      <c r="I2147" s="427"/>
      <c r="J2147" s="756">
        <v>94</v>
      </c>
      <c r="K2147" s="425">
        <v>0.59</v>
      </c>
      <c r="L2147" s="425">
        <v>3.8363</v>
      </c>
      <c r="M2147" s="425">
        <f>J2147*L2147</f>
        <v>360.61220000000003</v>
      </c>
      <c r="N2147" s="426">
        <v>0.3</v>
      </c>
      <c r="O2147" s="425">
        <f t="shared" ref="O2147:O2157" si="1137">ROUND(M2147*N2147,2)</f>
        <v>108.18</v>
      </c>
      <c r="P2147" s="425">
        <f t="shared" ref="P2147:P2157" si="1138">ROUND(O2147*0.2409,2)</f>
        <v>26.06</v>
      </c>
      <c r="Q2147" s="427">
        <f t="shared" ref="Q2147:Q2157" si="1139">O2147+P2147</f>
        <v>134.24</v>
      </c>
    </row>
    <row r="2148" spans="1:17" s="428" customFormat="1" ht="22.15" customHeight="1" x14ac:dyDescent="0.25">
      <c r="A2148" s="424" t="s">
        <v>1439</v>
      </c>
      <c r="B2148" s="750"/>
      <c r="C2148" s="289"/>
      <c r="D2148" s="425"/>
      <c r="E2148" s="425"/>
      <c r="F2148" s="23"/>
      <c r="G2148" s="425"/>
      <c r="H2148" s="425"/>
      <c r="I2148" s="427"/>
      <c r="J2148" s="756">
        <v>104.5</v>
      </c>
      <c r="K2148" s="425">
        <v>0.66</v>
      </c>
      <c r="L2148" s="425">
        <v>3.8363</v>
      </c>
      <c r="M2148" s="425">
        <f t="shared" ref="M2148:M2149" si="1140">J2148*L2148</f>
        <v>400.89335</v>
      </c>
      <c r="N2148" s="426">
        <v>0.3</v>
      </c>
      <c r="O2148" s="425">
        <f t="shared" si="1137"/>
        <v>120.27</v>
      </c>
      <c r="P2148" s="425">
        <f t="shared" si="1138"/>
        <v>28.97</v>
      </c>
      <c r="Q2148" s="427">
        <f t="shared" si="1139"/>
        <v>149.24</v>
      </c>
    </row>
    <row r="2149" spans="1:17" s="428" customFormat="1" ht="22.15" customHeight="1" x14ac:dyDescent="0.25">
      <c r="A2149" s="424" t="s">
        <v>1439</v>
      </c>
      <c r="B2149" s="750"/>
      <c r="C2149" s="289"/>
      <c r="D2149" s="425"/>
      <c r="E2149" s="425"/>
      <c r="F2149" s="23"/>
      <c r="G2149" s="425"/>
      <c r="H2149" s="425"/>
      <c r="I2149" s="427"/>
      <c r="J2149" s="756">
        <v>94</v>
      </c>
      <c r="K2149" s="425">
        <v>0.59</v>
      </c>
      <c r="L2149" s="425">
        <v>4.5255999999999998</v>
      </c>
      <c r="M2149" s="425">
        <f t="shared" si="1140"/>
        <v>425.40639999999996</v>
      </c>
      <c r="N2149" s="426">
        <v>0.3</v>
      </c>
      <c r="O2149" s="425">
        <f t="shared" si="1137"/>
        <v>127.62</v>
      </c>
      <c r="P2149" s="425">
        <f t="shared" si="1138"/>
        <v>30.74</v>
      </c>
      <c r="Q2149" s="427">
        <f t="shared" si="1139"/>
        <v>158.36000000000001</v>
      </c>
    </row>
    <row r="2150" spans="1:17" s="428" customFormat="1" ht="22.15" customHeight="1" x14ac:dyDescent="0.25">
      <c r="A2150" s="424" t="s">
        <v>1440</v>
      </c>
      <c r="B2150" s="750"/>
      <c r="C2150" s="289"/>
      <c r="D2150" s="425"/>
      <c r="E2150" s="425"/>
      <c r="F2150" s="23"/>
      <c r="G2150" s="425"/>
      <c r="H2150" s="425"/>
      <c r="I2150" s="427"/>
      <c r="J2150" s="756">
        <v>119</v>
      </c>
      <c r="K2150" s="425">
        <f t="shared" ref="K2150:K2157" si="1141">J2150/159</f>
        <v>0.74842767295597479</v>
      </c>
      <c r="L2150" s="425">
        <v>1020</v>
      </c>
      <c r="M2150" s="425">
        <f>J2150*L2150/159</f>
        <v>763.39622641509436</v>
      </c>
      <c r="N2150" s="426">
        <v>0.3</v>
      </c>
      <c r="O2150" s="425">
        <f t="shared" si="1137"/>
        <v>229.02</v>
      </c>
      <c r="P2150" s="425">
        <f t="shared" si="1138"/>
        <v>55.17</v>
      </c>
      <c r="Q2150" s="427">
        <f t="shared" si="1139"/>
        <v>284.19</v>
      </c>
    </row>
    <row r="2151" spans="1:17" s="428" customFormat="1" ht="22.15" customHeight="1" x14ac:dyDescent="0.25">
      <c r="A2151" s="424" t="s">
        <v>1440</v>
      </c>
      <c r="B2151" s="750"/>
      <c r="C2151" s="289"/>
      <c r="D2151" s="425"/>
      <c r="E2151" s="425"/>
      <c r="F2151" s="23"/>
      <c r="G2151" s="425"/>
      <c r="H2151" s="425"/>
      <c r="I2151" s="427"/>
      <c r="J2151" s="756">
        <v>119</v>
      </c>
      <c r="K2151" s="425">
        <f t="shared" si="1141"/>
        <v>0.74842767295597479</v>
      </c>
      <c r="L2151" s="425">
        <v>1020</v>
      </c>
      <c r="M2151" s="425">
        <f t="shared" ref="M2151:M2157" si="1142">J2151*L2151/159</f>
        <v>763.39622641509436</v>
      </c>
      <c r="N2151" s="426">
        <v>0.3</v>
      </c>
      <c r="O2151" s="425">
        <f t="shared" si="1137"/>
        <v>229.02</v>
      </c>
      <c r="P2151" s="425">
        <f t="shared" si="1138"/>
        <v>55.17</v>
      </c>
      <c r="Q2151" s="427">
        <f t="shared" si="1139"/>
        <v>284.19</v>
      </c>
    </row>
    <row r="2152" spans="1:17" s="428" customFormat="1" ht="22.15" customHeight="1" x14ac:dyDescent="0.25">
      <c r="A2152" s="424" t="s">
        <v>1440</v>
      </c>
      <c r="B2152" s="750"/>
      <c r="C2152" s="289"/>
      <c r="D2152" s="425"/>
      <c r="E2152" s="425"/>
      <c r="F2152" s="23"/>
      <c r="G2152" s="425"/>
      <c r="H2152" s="425"/>
      <c r="I2152" s="427"/>
      <c r="J2152" s="756">
        <v>119</v>
      </c>
      <c r="K2152" s="425">
        <f t="shared" si="1141"/>
        <v>0.74842767295597479</v>
      </c>
      <c r="L2152" s="425">
        <v>1020</v>
      </c>
      <c r="M2152" s="425">
        <f t="shared" si="1142"/>
        <v>763.39622641509436</v>
      </c>
      <c r="N2152" s="426">
        <v>0.3</v>
      </c>
      <c r="O2152" s="425">
        <f t="shared" si="1137"/>
        <v>229.02</v>
      </c>
      <c r="P2152" s="425">
        <f t="shared" si="1138"/>
        <v>55.17</v>
      </c>
      <c r="Q2152" s="427">
        <f t="shared" si="1139"/>
        <v>284.19</v>
      </c>
    </row>
    <row r="2153" spans="1:17" s="428" customFormat="1" ht="22.15" customHeight="1" x14ac:dyDescent="0.25">
      <c r="A2153" s="424" t="s">
        <v>1440</v>
      </c>
      <c r="B2153" s="750"/>
      <c r="C2153" s="289"/>
      <c r="D2153" s="425"/>
      <c r="E2153" s="425"/>
      <c r="F2153" s="23"/>
      <c r="G2153" s="425"/>
      <c r="H2153" s="425"/>
      <c r="I2153" s="427"/>
      <c r="J2153" s="756">
        <v>48</v>
      </c>
      <c r="K2153" s="425">
        <f t="shared" si="1141"/>
        <v>0.30188679245283018</v>
      </c>
      <c r="L2153" s="425">
        <v>1020</v>
      </c>
      <c r="M2153" s="425">
        <f t="shared" si="1142"/>
        <v>307.92452830188677</v>
      </c>
      <c r="N2153" s="426">
        <v>0.3</v>
      </c>
      <c r="O2153" s="425">
        <f t="shared" si="1137"/>
        <v>92.38</v>
      </c>
      <c r="P2153" s="425">
        <f t="shared" si="1138"/>
        <v>22.25</v>
      </c>
      <c r="Q2153" s="427">
        <f t="shared" si="1139"/>
        <v>114.63</v>
      </c>
    </row>
    <row r="2154" spans="1:17" s="428" customFormat="1" ht="22.15" customHeight="1" x14ac:dyDescent="0.25">
      <c r="A2154" s="424" t="s">
        <v>1440</v>
      </c>
      <c r="B2154" s="750"/>
      <c r="C2154" s="289"/>
      <c r="D2154" s="425"/>
      <c r="E2154" s="425"/>
      <c r="F2154" s="23"/>
      <c r="G2154" s="425"/>
      <c r="H2154" s="425"/>
      <c r="I2154" s="427"/>
      <c r="J2154" s="756">
        <v>40</v>
      </c>
      <c r="K2154" s="425">
        <f t="shared" si="1141"/>
        <v>0.25157232704402516</v>
      </c>
      <c r="L2154" s="425">
        <v>1020</v>
      </c>
      <c r="M2154" s="425">
        <f t="shared" si="1142"/>
        <v>256.60377358490564</v>
      </c>
      <c r="N2154" s="426">
        <v>0.3</v>
      </c>
      <c r="O2154" s="425">
        <f t="shared" si="1137"/>
        <v>76.98</v>
      </c>
      <c r="P2154" s="425">
        <f t="shared" si="1138"/>
        <v>18.54</v>
      </c>
      <c r="Q2154" s="427">
        <f t="shared" si="1139"/>
        <v>95.52000000000001</v>
      </c>
    </row>
    <row r="2155" spans="1:17" s="428" customFormat="1" ht="22.15" customHeight="1" x14ac:dyDescent="0.25">
      <c r="A2155" s="424" t="s">
        <v>1441</v>
      </c>
      <c r="B2155" s="750"/>
      <c r="C2155" s="289"/>
      <c r="D2155" s="425"/>
      <c r="E2155" s="425"/>
      <c r="F2155" s="23"/>
      <c r="G2155" s="425"/>
      <c r="H2155" s="425"/>
      <c r="I2155" s="427"/>
      <c r="J2155" s="756">
        <v>79</v>
      </c>
      <c r="K2155" s="425">
        <f t="shared" si="1141"/>
        <v>0.49685534591194969</v>
      </c>
      <c r="L2155" s="425">
        <v>1280</v>
      </c>
      <c r="M2155" s="425">
        <f t="shared" si="1142"/>
        <v>635.97484276729563</v>
      </c>
      <c r="N2155" s="426">
        <v>0.3</v>
      </c>
      <c r="O2155" s="425">
        <f t="shared" si="1137"/>
        <v>190.79</v>
      </c>
      <c r="P2155" s="425">
        <f t="shared" si="1138"/>
        <v>45.96</v>
      </c>
      <c r="Q2155" s="427">
        <f t="shared" si="1139"/>
        <v>236.75</v>
      </c>
    </row>
    <row r="2156" spans="1:17" s="428" customFormat="1" ht="22.15" customHeight="1" x14ac:dyDescent="0.25">
      <c r="A2156" s="424" t="s">
        <v>1442</v>
      </c>
      <c r="B2156" s="750"/>
      <c r="C2156" s="289"/>
      <c r="D2156" s="425"/>
      <c r="E2156" s="425"/>
      <c r="F2156" s="23"/>
      <c r="G2156" s="425"/>
      <c r="H2156" s="425"/>
      <c r="I2156" s="427"/>
      <c r="J2156" s="756">
        <v>51.25</v>
      </c>
      <c r="K2156" s="425">
        <f t="shared" si="1141"/>
        <v>0.32232704402515722</v>
      </c>
      <c r="L2156" s="425">
        <v>1400</v>
      </c>
      <c r="M2156" s="425">
        <f t="shared" si="1142"/>
        <v>451.25786163522014</v>
      </c>
      <c r="N2156" s="426">
        <v>0.3</v>
      </c>
      <c r="O2156" s="425">
        <f t="shared" si="1137"/>
        <v>135.38</v>
      </c>
      <c r="P2156" s="425">
        <f t="shared" si="1138"/>
        <v>32.61</v>
      </c>
      <c r="Q2156" s="427">
        <f t="shared" si="1139"/>
        <v>167.99</v>
      </c>
    </row>
    <row r="2157" spans="1:17" s="428" customFormat="1" ht="22.15" customHeight="1" x14ac:dyDescent="0.25">
      <c r="A2157" s="424" t="s">
        <v>1443</v>
      </c>
      <c r="B2157" s="750"/>
      <c r="C2157" s="289"/>
      <c r="D2157" s="425"/>
      <c r="E2157" s="425"/>
      <c r="F2157" s="23"/>
      <c r="G2157" s="425"/>
      <c r="H2157" s="425"/>
      <c r="I2157" s="427"/>
      <c r="J2157" s="756">
        <v>38.75</v>
      </c>
      <c r="K2157" s="425">
        <f t="shared" si="1141"/>
        <v>0.24371069182389937</v>
      </c>
      <c r="L2157" s="425">
        <v>2000</v>
      </c>
      <c r="M2157" s="425">
        <f t="shared" si="1142"/>
        <v>487.42138364779873</v>
      </c>
      <c r="N2157" s="426">
        <v>0.3</v>
      </c>
      <c r="O2157" s="425">
        <f t="shared" si="1137"/>
        <v>146.22999999999999</v>
      </c>
      <c r="P2157" s="425">
        <f t="shared" si="1138"/>
        <v>35.229999999999997</v>
      </c>
      <c r="Q2157" s="427">
        <f t="shared" si="1139"/>
        <v>181.45999999999998</v>
      </c>
    </row>
    <row r="2158" spans="1:17" s="428" customFormat="1" ht="22.15" customHeight="1" x14ac:dyDescent="0.25">
      <c r="A2158" s="416" t="s">
        <v>1444</v>
      </c>
      <c r="B2158" s="748">
        <f>B2159</f>
        <v>0</v>
      </c>
      <c r="C2158" s="744">
        <f>C2159</f>
        <v>0</v>
      </c>
      <c r="D2158" s="417"/>
      <c r="E2158" s="417">
        <f>E2159</f>
        <v>0</v>
      </c>
      <c r="F2158" s="431"/>
      <c r="G2158" s="417">
        <f>G2159</f>
        <v>0</v>
      </c>
      <c r="H2158" s="417">
        <f>H2159</f>
        <v>0</v>
      </c>
      <c r="I2158" s="418">
        <f>I2159</f>
        <v>0</v>
      </c>
      <c r="J2158" s="754">
        <f>J2159</f>
        <v>148</v>
      </c>
      <c r="K2158" s="417">
        <f>K2159</f>
        <v>0.9308176100628931</v>
      </c>
      <c r="L2158" s="417"/>
      <c r="M2158" s="417">
        <f>M2159</f>
        <v>1462.8930817610062</v>
      </c>
      <c r="N2158" s="431"/>
      <c r="O2158" s="417">
        <f>O2159</f>
        <v>438.87</v>
      </c>
      <c r="P2158" s="417">
        <f>P2159</f>
        <v>105.72</v>
      </c>
      <c r="Q2158" s="418">
        <f>Q2159</f>
        <v>544.59</v>
      </c>
    </row>
    <row r="2159" spans="1:17" s="428" customFormat="1" ht="22.15" customHeight="1" x14ac:dyDescent="0.25">
      <c r="A2159" s="430" t="s">
        <v>8</v>
      </c>
      <c r="B2159" s="751">
        <f>SUM(B2160:B2162)</f>
        <v>0</v>
      </c>
      <c r="C2159" s="746">
        <f>SUM(C2160:C2162)</f>
        <v>0</v>
      </c>
      <c r="D2159" s="421"/>
      <c r="E2159" s="421">
        <f>SUM(E2160:E2162)</f>
        <v>0</v>
      </c>
      <c r="F2159" s="432"/>
      <c r="G2159" s="421">
        <f>SUM(G2160:G2162)</f>
        <v>0</v>
      </c>
      <c r="H2159" s="421">
        <f>SUM(H2160:H2162)</f>
        <v>0</v>
      </c>
      <c r="I2159" s="429">
        <f>SUM(I2160:I2162)</f>
        <v>0</v>
      </c>
      <c r="J2159" s="757">
        <f>SUM(J2160:J2162)</f>
        <v>148</v>
      </c>
      <c r="K2159" s="421">
        <f>SUM(K2160:K2162)</f>
        <v>0.9308176100628931</v>
      </c>
      <c r="L2159" s="421"/>
      <c r="M2159" s="421">
        <f>SUM(M2160:M2162)</f>
        <v>1462.8930817610062</v>
      </c>
      <c r="N2159" s="432"/>
      <c r="O2159" s="421">
        <f>SUM(O2160:O2162)</f>
        <v>438.87</v>
      </c>
      <c r="P2159" s="421">
        <f>SUM(P2160:P2162)</f>
        <v>105.72</v>
      </c>
      <c r="Q2159" s="429">
        <f>SUM(Q2160:Q2162)</f>
        <v>544.59</v>
      </c>
    </row>
    <row r="2160" spans="1:17" s="428" customFormat="1" ht="22.15" customHeight="1" x14ac:dyDescent="0.25">
      <c r="A2160" s="424" t="s">
        <v>1445</v>
      </c>
      <c r="B2160" s="750"/>
      <c r="C2160" s="289"/>
      <c r="D2160" s="425"/>
      <c r="E2160" s="425"/>
      <c r="F2160" s="23"/>
      <c r="G2160" s="425"/>
      <c r="H2160" s="425"/>
      <c r="I2160" s="427"/>
      <c r="J2160" s="756">
        <v>20</v>
      </c>
      <c r="K2160" s="425">
        <f t="shared" ref="K2160:K2162" si="1143">J2160/159</f>
        <v>0.12578616352201258</v>
      </c>
      <c r="L2160" s="425">
        <v>1070</v>
      </c>
      <c r="M2160" s="425">
        <f t="shared" ref="M2160:M2162" si="1144">J2160*L2160/159</f>
        <v>134.59119496855345</v>
      </c>
      <c r="N2160" s="426">
        <v>0.3</v>
      </c>
      <c r="O2160" s="425">
        <f t="shared" ref="O2160:O2162" si="1145">ROUND(M2160*N2160,2)</f>
        <v>40.380000000000003</v>
      </c>
      <c r="P2160" s="425">
        <f>ROUND(O2160*0.2409,2)</f>
        <v>9.73</v>
      </c>
      <c r="Q2160" s="427">
        <f>O2160+P2160</f>
        <v>50.11</v>
      </c>
    </row>
    <row r="2161" spans="1:17" s="428" customFormat="1" ht="22.15" customHeight="1" x14ac:dyDescent="0.25">
      <c r="A2161" s="424" t="s">
        <v>1446</v>
      </c>
      <c r="B2161" s="750"/>
      <c r="C2161" s="289"/>
      <c r="D2161" s="425"/>
      <c r="E2161" s="425"/>
      <c r="F2161" s="23"/>
      <c r="G2161" s="425"/>
      <c r="H2161" s="425"/>
      <c r="I2161" s="427"/>
      <c r="J2161" s="756">
        <v>64</v>
      </c>
      <c r="K2161" s="425">
        <f t="shared" si="1143"/>
        <v>0.40251572327044027</v>
      </c>
      <c r="L2161" s="425">
        <v>1500</v>
      </c>
      <c r="M2161" s="425">
        <f t="shared" si="1144"/>
        <v>603.77358490566041</v>
      </c>
      <c r="N2161" s="426">
        <v>0.3</v>
      </c>
      <c r="O2161" s="425">
        <f t="shared" si="1145"/>
        <v>181.13</v>
      </c>
      <c r="P2161" s="425">
        <f>ROUND(O2161*0.2409,2)</f>
        <v>43.63</v>
      </c>
      <c r="Q2161" s="427">
        <f>O2161+P2161</f>
        <v>224.76</v>
      </c>
    </row>
    <row r="2162" spans="1:17" s="428" customFormat="1" ht="22.15" customHeight="1" x14ac:dyDescent="0.25">
      <c r="A2162" s="424" t="s">
        <v>1447</v>
      </c>
      <c r="B2162" s="750"/>
      <c r="C2162" s="289"/>
      <c r="D2162" s="425"/>
      <c r="E2162" s="425"/>
      <c r="F2162" s="23"/>
      <c r="G2162" s="425"/>
      <c r="H2162" s="425"/>
      <c r="I2162" s="427"/>
      <c r="J2162" s="756">
        <v>64</v>
      </c>
      <c r="K2162" s="425">
        <f t="shared" si="1143"/>
        <v>0.40251572327044027</v>
      </c>
      <c r="L2162" s="425">
        <v>1800</v>
      </c>
      <c r="M2162" s="425">
        <f t="shared" si="1144"/>
        <v>724.52830188679241</v>
      </c>
      <c r="N2162" s="426">
        <v>0.3</v>
      </c>
      <c r="O2162" s="425">
        <f t="shared" si="1145"/>
        <v>217.36</v>
      </c>
      <c r="P2162" s="425">
        <f>ROUND(O2162*0.2409,2)</f>
        <v>52.36</v>
      </c>
      <c r="Q2162" s="427">
        <f>O2162+P2162</f>
        <v>269.72000000000003</v>
      </c>
    </row>
    <row r="2163" spans="1:17" s="428" customFormat="1" ht="22.15" customHeight="1" x14ac:dyDescent="0.25">
      <c r="A2163" s="416" t="s">
        <v>1448</v>
      </c>
      <c r="B2163" s="748">
        <f>B2164</f>
        <v>0</v>
      </c>
      <c r="C2163" s="744">
        <f>C2164</f>
        <v>0</v>
      </c>
      <c r="D2163" s="417"/>
      <c r="E2163" s="417">
        <f>E2164</f>
        <v>0</v>
      </c>
      <c r="F2163" s="431"/>
      <c r="G2163" s="417">
        <f t="shared" ref="G2163:K2164" si="1146">G2164</f>
        <v>0</v>
      </c>
      <c r="H2163" s="417">
        <f t="shared" si="1146"/>
        <v>0</v>
      </c>
      <c r="I2163" s="418">
        <f t="shared" si="1146"/>
        <v>0</v>
      </c>
      <c r="J2163" s="754">
        <f t="shared" si="1146"/>
        <v>59.5</v>
      </c>
      <c r="K2163" s="417">
        <f t="shared" si="1146"/>
        <v>0.37421383647798739</v>
      </c>
      <c r="L2163" s="417"/>
      <c r="M2163" s="417">
        <f>M2164</f>
        <v>1010.3773584905661</v>
      </c>
      <c r="N2163" s="431"/>
      <c r="O2163" s="417">
        <f t="shared" ref="O2163:Q2164" si="1147">O2164</f>
        <v>303.11</v>
      </c>
      <c r="P2163" s="417">
        <f t="shared" si="1147"/>
        <v>73.02</v>
      </c>
      <c r="Q2163" s="418">
        <f t="shared" si="1147"/>
        <v>376.13</v>
      </c>
    </row>
    <row r="2164" spans="1:17" s="428" customFormat="1" ht="22.15" customHeight="1" x14ac:dyDescent="0.25">
      <c r="A2164" s="430" t="s">
        <v>9</v>
      </c>
      <c r="B2164" s="751">
        <f>B2165</f>
        <v>0</v>
      </c>
      <c r="C2164" s="746">
        <f>C2165</f>
        <v>0</v>
      </c>
      <c r="D2164" s="421"/>
      <c r="E2164" s="421">
        <f>E2165</f>
        <v>0</v>
      </c>
      <c r="F2164" s="432"/>
      <c r="G2164" s="421">
        <f t="shared" si="1146"/>
        <v>0</v>
      </c>
      <c r="H2164" s="421">
        <f t="shared" si="1146"/>
        <v>0</v>
      </c>
      <c r="I2164" s="429">
        <f t="shared" si="1146"/>
        <v>0</v>
      </c>
      <c r="J2164" s="757">
        <f t="shared" si="1146"/>
        <v>59.5</v>
      </c>
      <c r="K2164" s="421">
        <f t="shared" si="1146"/>
        <v>0.37421383647798739</v>
      </c>
      <c r="L2164" s="421"/>
      <c r="M2164" s="421">
        <f>M2165</f>
        <v>1010.3773584905661</v>
      </c>
      <c r="N2164" s="432"/>
      <c r="O2164" s="421">
        <f t="shared" si="1147"/>
        <v>303.11</v>
      </c>
      <c r="P2164" s="421">
        <f t="shared" si="1147"/>
        <v>73.02</v>
      </c>
      <c r="Q2164" s="429">
        <f t="shared" si="1147"/>
        <v>376.13</v>
      </c>
    </row>
    <row r="2165" spans="1:17" s="428" customFormat="1" ht="22.15" customHeight="1" x14ac:dyDescent="0.25">
      <c r="A2165" s="424" t="s">
        <v>1449</v>
      </c>
      <c r="B2165" s="750"/>
      <c r="C2165" s="289"/>
      <c r="D2165" s="425"/>
      <c r="E2165" s="425"/>
      <c r="F2165" s="23"/>
      <c r="G2165" s="425"/>
      <c r="H2165" s="425"/>
      <c r="I2165" s="427"/>
      <c r="J2165" s="756">
        <v>59.5</v>
      </c>
      <c r="K2165" s="425">
        <f>J2165/159</f>
        <v>0.37421383647798739</v>
      </c>
      <c r="L2165" s="425">
        <v>2700</v>
      </c>
      <c r="M2165" s="425">
        <f t="shared" ref="M2165" si="1148">J2165*L2165/159</f>
        <v>1010.3773584905661</v>
      </c>
      <c r="N2165" s="426">
        <v>0.3</v>
      </c>
      <c r="O2165" s="425">
        <f t="shared" ref="O2165" si="1149">ROUND(M2165*N2165,2)</f>
        <v>303.11</v>
      </c>
      <c r="P2165" s="425">
        <f>ROUND(O2165*0.2409,2)</f>
        <v>73.02</v>
      </c>
      <c r="Q2165" s="427">
        <f>O2165+P2165</f>
        <v>376.13</v>
      </c>
    </row>
    <row r="2166" spans="1:17" s="428" customFormat="1" ht="22.15" customHeight="1" x14ac:dyDescent="0.25">
      <c r="A2166" s="416" t="s">
        <v>1450</v>
      </c>
      <c r="B2166" s="748">
        <f>B2167</f>
        <v>0</v>
      </c>
      <c r="C2166" s="744">
        <f>C2167</f>
        <v>0</v>
      </c>
      <c r="D2166" s="417"/>
      <c r="E2166" s="417">
        <f>E2167</f>
        <v>0</v>
      </c>
      <c r="F2166" s="431"/>
      <c r="G2166" s="417">
        <f>G2167</f>
        <v>0</v>
      </c>
      <c r="H2166" s="417">
        <f>H2167</f>
        <v>0</v>
      </c>
      <c r="I2166" s="418">
        <f>I2167</f>
        <v>0</v>
      </c>
      <c r="J2166" s="754">
        <f>J2167</f>
        <v>1094</v>
      </c>
      <c r="K2166" s="417">
        <f>K2167</f>
        <v>6.8837735849056605</v>
      </c>
      <c r="L2166" s="417"/>
      <c r="M2166" s="417">
        <f>M2167</f>
        <v>6482.7924201257865</v>
      </c>
      <c r="N2166" s="431"/>
      <c r="O2166" s="417">
        <f>O2167</f>
        <v>1944.8200000000006</v>
      </c>
      <c r="P2166" s="417">
        <f>P2167</f>
        <v>468.47999999999996</v>
      </c>
      <c r="Q2166" s="418">
        <f>Q2167</f>
        <v>2413.3000000000002</v>
      </c>
    </row>
    <row r="2167" spans="1:17" s="428" customFormat="1" ht="22.15" customHeight="1" x14ac:dyDescent="0.25">
      <c r="A2167" s="430" t="s">
        <v>8</v>
      </c>
      <c r="B2167" s="751">
        <f>SUM(B2168:B2191)</f>
        <v>0</v>
      </c>
      <c r="C2167" s="746">
        <f>SUM(C2168:C2191)</f>
        <v>0</v>
      </c>
      <c r="D2167" s="421"/>
      <c r="E2167" s="421">
        <f>SUM(E2168:E2191)</f>
        <v>0</v>
      </c>
      <c r="F2167" s="432"/>
      <c r="G2167" s="421">
        <f>SUM(G2168:G2191)</f>
        <v>0</v>
      </c>
      <c r="H2167" s="421">
        <f>SUM(H2168:H2191)</f>
        <v>0</v>
      </c>
      <c r="I2167" s="429">
        <f>SUM(I2168:I2191)</f>
        <v>0</v>
      </c>
      <c r="J2167" s="757">
        <f>SUM(J2168:J2191)</f>
        <v>1094</v>
      </c>
      <c r="K2167" s="421">
        <f>SUM(K2168:K2191)</f>
        <v>6.8837735849056605</v>
      </c>
      <c r="L2167" s="421"/>
      <c r="M2167" s="421">
        <f>SUM(M2168:M2191)</f>
        <v>6482.7924201257865</v>
      </c>
      <c r="N2167" s="432"/>
      <c r="O2167" s="421">
        <f>SUM(O2168:O2191)</f>
        <v>1944.8200000000006</v>
      </c>
      <c r="P2167" s="421">
        <f>SUM(P2168:P2191)</f>
        <v>468.47999999999996</v>
      </c>
      <c r="Q2167" s="429">
        <f>SUM(Q2168:Q2191)</f>
        <v>2413.3000000000002</v>
      </c>
    </row>
    <row r="2168" spans="1:17" s="428" customFormat="1" ht="22.15" customHeight="1" x14ac:dyDescent="0.25">
      <c r="A2168" s="424" t="s">
        <v>1451</v>
      </c>
      <c r="B2168" s="750"/>
      <c r="C2168" s="289"/>
      <c r="D2168" s="425"/>
      <c r="E2168" s="425"/>
      <c r="F2168" s="23"/>
      <c r="G2168" s="425"/>
      <c r="H2168" s="425"/>
      <c r="I2168" s="427"/>
      <c r="J2168" s="756">
        <v>8</v>
      </c>
      <c r="K2168" s="425">
        <f t="shared" ref="K2168:K2172" si="1150">J2168/159</f>
        <v>5.0314465408805034E-2</v>
      </c>
      <c r="L2168" s="425">
        <v>1470</v>
      </c>
      <c r="M2168" s="425">
        <f t="shared" ref="M2168:M2191" si="1151">J2168*L2168/159</f>
        <v>73.962264150943398</v>
      </c>
      <c r="N2168" s="426">
        <v>0.3</v>
      </c>
      <c r="O2168" s="425">
        <f t="shared" ref="O2168:O2191" si="1152">ROUND(M2168*N2168,2)</f>
        <v>22.19</v>
      </c>
      <c r="P2168" s="425">
        <f t="shared" ref="P2168:P2191" si="1153">ROUND(O2168*0.2409,2)</f>
        <v>5.35</v>
      </c>
      <c r="Q2168" s="427">
        <f t="shared" ref="Q2168:Q2191" si="1154">O2168+P2168</f>
        <v>27.54</v>
      </c>
    </row>
    <row r="2169" spans="1:17" s="428" customFormat="1" ht="22.15" customHeight="1" x14ac:dyDescent="0.25">
      <c r="A2169" s="424" t="s">
        <v>1452</v>
      </c>
      <c r="B2169" s="750"/>
      <c r="C2169" s="289"/>
      <c r="D2169" s="425"/>
      <c r="E2169" s="425"/>
      <c r="F2169" s="23"/>
      <c r="G2169" s="425"/>
      <c r="H2169" s="425"/>
      <c r="I2169" s="427"/>
      <c r="J2169" s="756">
        <v>63</v>
      </c>
      <c r="K2169" s="425">
        <f t="shared" si="1150"/>
        <v>0.39622641509433965</v>
      </c>
      <c r="L2169" s="425">
        <v>1525</v>
      </c>
      <c r="M2169" s="425">
        <f t="shared" si="1151"/>
        <v>604.24528301886789</v>
      </c>
      <c r="N2169" s="426">
        <v>0.3</v>
      </c>
      <c r="O2169" s="425">
        <f t="shared" si="1152"/>
        <v>181.27</v>
      </c>
      <c r="P2169" s="425">
        <f t="shared" si="1153"/>
        <v>43.67</v>
      </c>
      <c r="Q2169" s="427">
        <f t="shared" si="1154"/>
        <v>224.94</v>
      </c>
    </row>
    <row r="2170" spans="1:17" s="428" customFormat="1" ht="22.15" customHeight="1" x14ac:dyDescent="0.25">
      <c r="A2170" s="424" t="s">
        <v>1453</v>
      </c>
      <c r="B2170" s="750"/>
      <c r="C2170" s="289"/>
      <c r="D2170" s="425"/>
      <c r="E2170" s="425"/>
      <c r="F2170" s="23"/>
      <c r="G2170" s="425"/>
      <c r="H2170" s="425"/>
      <c r="I2170" s="427"/>
      <c r="J2170" s="756">
        <v>95</v>
      </c>
      <c r="K2170" s="425">
        <f t="shared" si="1150"/>
        <v>0.59748427672955973</v>
      </c>
      <c r="L2170" s="425">
        <v>1525</v>
      </c>
      <c r="M2170" s="425">
        <f t="shared" si="1151"/>
        <v>911.1635220125786</v>
      </c>
      <c r="N2170" s="426">
        <v>0.3</v>
      </c>
      <c r="O2170" s="425">
        <f t="shared" si="1152"/>
        <v>273.35000000000002</v>
      </c>
      <c r="P2170" s="425">
        <f t="shared" si="1153"/>
        <v>65.849999999999994</v>
      </c>
      <c r="Q2170" s="427">
        <f t="shared" si="1154"/>
        <v>339.20000000000005</v>
      </c>
    </row>
    <row r="2171" spans="1:17" s="428" customFormat="1" ht="22.15" customHeight="1" x14ac:dyDescent="0.25">
      <c r="A2171" s="424" t="s">
        <v>1454</v>
      </c>
      <c r="B2171" s="750"/>
      <c r="C2171" s="289"/>
      <c r="D2171" s="425"/>
      <c r="E2171" s="425"/>
      <c r="F2171" s="23"/>
      <c r="G2171" s="425"/>
      <c r="H2171" s="425"/>
      <c r="I2171" s="427"/>
      <c r="J2171" s="756">
        <v>47</v>
      </c>
      <c r="K2171" s="425">
        <f t="shared" si="1150"/>
        <v>0.29559748427672955</v>
      </c>
      <c r="L2171" s="425">
        <v>1715</v>
      </c>
      <c r="M2171" s="425">
        <f t="shared" si="1151"/>
        <v>506.9496855345912</v>
      </c>
      <c r="N2171" s="426">
        <v>0.3</v>
      </c>
      <c r="O2171" s="425">
        <f t="shared" si="1152"/>
        <v>152.08000000000001</v>
      </c>
      <c r="P2171" s="425">
        <f t="shared" si="1153"/>
        <v>36.64</v>
      </c>
      <c r="Q2171" s="427">
        <f t="shared" si="1154"/>
        <v>188.72000000000003</v>
      </c>
    </row>
    <row r="2172" spans="1:17" s="428" customFormat="1" ht="22.15" customHeight="1" x14ac:dyDescent="0.25">
      <c r="A2172" s="424" t="s">
        <v>1455</v>
      </c>
      <c r="B2172" s="750"/>
      <c r="C2172" s="289"/>
      <c r="D2172" s="425"/>
      <c r="E2172" s="425"/>
      <c r="F2172" s="23"/>
      <c r="G2172" s="425"/>
      <c r="H2172" s="425"/>
      <c r="I2172" s="427"/>
      <c r="J2172" s="756">
        <v>47</v>
      </c>
      <c r="K2172" s="425">
        <f t="shared" si="1150"/>
        <v>0.29559748427672955</v>
      </c>
      <c r="L2172" s="425">
        <v>2300</v>
      </c>
      <c r="M2172" s="425">
        <f t="shared" si="1151"/>
        <v>679.87421383647802</v>
      </c>
      <c r="N2172" s="426">
        <v>0.3</v>
      </c>
      <c r="O2172" s="425">
        <f t="shared" si="1152"/>
        <v>203.96</v>
      </c>
      <c r="P2172" s="425">
        <f t="shared" si="1153"/>
        <v>49.13</v>
      </c>
      <c r="Q2172" s="427">
        <f t="shared" si="1154"/>
        <v>253.09</v>
      </c>
    </row>
    <row r="2173" spans="1:17" s="428" customFormat="1" ht="22.15" customHeight="1" x14ac:dyDescent="0.25">
      <c r="A2173" s="424" t="s">
        <v>1456</v>
      </c>
      <c r="B2173" s="750"/>
      <c r="C2173" s="289"/>
      <c r="D2173" s="425"/>
      <c r="E2173" s="425"/>
      <c r="F2173" s="23"/>
      <c r="G2173" s="425"/>
      <c r="H2173" s="425"/>
      <c r="I2173" s="427"/>
      <c r="J2173" s="756">
        <v>23.5</v>
      </c>
      <c r="K2173" s="425">
        <v>0.15</v>
      </c>
      <c r="L2173" s="425">
        <v>3.7763</v>
      </c>
      <c r="M2173" s="425">
        <f>J2173*L2173</f>
        <v>88.743049999999997</v>
      </c>
      <c r="N2173" s="426">
        <v>0.3</v>
      </c>
      <c r="O2173" s="425">
        <f t="shared" si="1152"/>
        <v>26.62</v>
      </c>
      <c r="P2173" s="425">
        <f t="shared" si="1153"/>
        <v>6.41</v>
      </c>
      <c r="Q2173" s="427">
        <f t="shared" si="1154"/>
        <v>33.03</v>
      </c>
    </row>
    <row r="2174" spans="1:17" s="428" customFormat="1" ht="22.15" customHeight="1" x14ac:dyDescent="0.25">
      <c r="A2174" s="424" t="s">
        <v>1457</v>
      </c>
      <c r="B2174" s="750"/>
      <c r="C2174" s="289"/>
      <c r="D2174" s="425"/>
      <c r="E2174" s="425"/>
      <c r="F2174" s="23"/>
      <c r="G2174" s="425"/>
      <c r="H2174" s="425"/>
      <c r="I2174" s="427"/>
      <c r="J2174" s="756">
        <v>20.5</v>
      </c>
      <c r="K2174" s="425">
        <v>0.13</v>
      </c>
      <c r="L2174" s="425">
        <v>3.7763</v>
      </c>
      <c r="M2174" s="425">
        <f>J2174*L2174</f>
        <v>77.414150000000006</v>
      </c>
      <c r="N2174" s="426">
        <v>0.3</v>
      </c>
      <c r="O2174" s="425">
        <f t="shared" si="1152"/>
        <v>23.22</v>
      </c>
      <c r="P2174" s="425">
        <f t="shared" si="1153"/>
        <v>5.59</v>
      </c>
      <c r="Q2174" s="427">
        <f t="shared" si="1154"/>
        <v>28.81</v>
      </c>
    </row>
    <row r="2175" spans="1:17" s="428" customFormat="1" ht="22.15" customHeight="1" x14ac:dyDescent="0.25">
      <c r="A2175" s="424" t="s">
        <v>899</v>
      </c>
      <c r="B2175" s="750"/>
      <c r="C2175" s="289"/>
      <c r="D2175" s="425"/>
      <c r="E2175" s="425"/>
      <c r="F2175" s="23"/>
      <c r="G2175" s="425"/>
      <c r="H2175" s="425"/>
      <c r="I2175" s="427"/>
      <c r="J2175" s="756">
        <v>8</v>
      </c>
      <c r="K2175" s="425">
        <f t="shared" ref="K2175:K2191" si="1155">J2175/159</f>
        <v>5.0314465408805034E-2</v>
      </c>
      <c r="L2175" s="425">
        <v>895</v>
      </c>
      <c r="M2175" s="425">
        <f t="shared" si="1151"/>
        <v>45.031446540880502</v>
      </c>
      <c r="N2175" s="426">
        <v>0.3</v>
      </c>
      <c r="O2175" s="425">
        <f t="shared" si="1152"/>
        <v>13.51</v>
      </c>
      <c r="P2175" s="425">
        <f t="shared" si="1153"/>
        <v>3.25</v>
      </c>
      <c r="Q2175" s="427">
        <f t="shared" si="1154"/>
        <v>16.759999999999998</v>
      </c>
    </row>
    <row r="2176" spans="1:17" s="428" customFormat="1" ht="22.15" customHeight="1" x14ac:dyDescent="0.25">
      <c r="A2176" s="424" t="s">
        <v>1458</v>
      </c>
      <c r="B2176" s="750"/>
      <c r="C2176" s="289"/>
      <c r="D2176" s="425"/>
      <c r="E2176" s="425"/>
      <c r="F2176" s="23"/>
      <c r="G2176" s="425"/>
      <c r="H2176" s="425"/>
      <c r="I2176" s="427"/>
      <c r="J2176" s="756">
        <v>39</v>
      </c>
      <c r="K2176" s="425">
        <f t="shared" si="1155"/>
        <v>0.24528301886792453</v>
      </c>
      <c r="L2176" s="425">
        <v>1105</v>
      </c>
      <c r="M2176" s="425">
        <f t="shared" si="1151"/>
        <v>271.03773584905662</v>
      </c>
      <c r="N2176" s="426">
        <v>0.3</v>
      </c>
      <c r="O2176" s="425">
        <f t="shared" si="1152"/>
        <v>81.31</v>
      </c>
      <c r="P2176" s="425">
        <f t="shared" si="1153"/>
        <v>19.59</v>
      </c>
      <c r="Q2176" s="427">
        <f t="shared" si="1154"/>
        <v>100.9</v>
      </c>
    </row>
    <row r="2177" spans="1:17" s="428" customFormat="1" ht="22.15" customHeight="1" x14ac:dyDescent="0.25">
      <c r="A2177" s="424" t="s">
        <v>1459</v>
      </c>
      <c r="B2177" s="750"/>
      <c r="C2177" s="289"/>
      <c r="D2177" s="425"/>
      <c r="E2177" s="425"/>
      <c r="F2177" s="23"/>
      <c r="G2177" s="425"/>
      <c r="H2177" s="425"/>
      <c r="I2177" s="427"/>
      <c r="J2177" s="756">
        <v>16</v>
      </c>
      <c r="K2177" s="425">
        <f t="shared" si="1155"/>
        <v>0.10062893081761007</v>
      </c>
      <c r="L2177" s="425">
        <v>1250</v>
      </c>
      <c r="M2177" s="425">
        <f t="shared" si="1151"/>
        <v>125.78616352201257</v>
      </c>
      <c r="N2177" s="426">
        <v>0.3</v>
      </c>
      <c r="O2177" s="425">
        <f t="shared" si="1152"/>
        <v>37.74</v>
      </c>
      <c r="P2177" s="425">
        <f t="shared" si="1153"/>
        <v>9.09</v>
      </c>
      <c r="Q2177" s="427">
        <f t="shared" si="1154"/>
        <v>46.83</v>
      </c>
    </row>
    <row r="2178" spans="1:17" s="428" customFormat="1" ht="22.15" customHeight="1" x14ac:dyDescent="0.25">
      <c r="A2178" s="424" t="s">
        <v>1049</v>
      </c>
      <c r="B2178" s="750"/>
      <c r="C2178" s="289"/>
      <c r="D2178" s="425"/>
      <c r="E2178" s="425"/>
      <c r="F2178" s="23"/>
      <c r="G2178" s="425"/>
      <c r="H2178" s="425"/>
      <c r="I2178" s="427"/>
      <c r="J2178" s="756">
        <v>63</v>
      </c>
      <c r="K2178" s="425">
        <f t="shared" si="1155"/>
        <v>0.39622641509433965</v>
      </c>
      <c r="L2178" s="425">
        <v>495</v>
      </c>
      <c r="M2178" s="425">
        <f t="shared" si="1151"/>
        <v>196.1320754716981</v>
      </c>
      <c r="N2178" s="426">
        <v>0.3</v>
      </c>
      <c r="O2178" s="425">
        <f t="shared" si="1152"/>
        <v>58.84</v>
      </c>
      <c r="P2178" s="425">
        <f t="shared" si="1153"/>
        <v>14.17</v>
      </c>
      <c r="Q2178" s="427">
        <f t="shared" si="1154"/>
        <v>73.010000000000005</v>
      </c>
    </row>
    <row r="2179" spans="1:17" s="428" customFormat="1" ht="22.15" customHeight="1" x14ac:dyDescent="0.25">
      <c r="A2179" s="424" t="s">
        <v>1049</v>
      </c>
      <c r="B2179" s="750"/>
      <c r="C2179" s="289"/>
      <c r="D2179" s="425"/>
      <c r="E2179" s="425"/>
      <c r="F2179" s="23"/>
      <c r="G2179" s="425"/>
      <c r="H2179" s="425"/>
      <c r="I2179" s="427"/>
      <c r="J2179" s="756">
        <v>64</v>
      </c>
      <c r="K2179" s="425">
        <f t="shared" si="1155"/>
        <v>0.40251572327044027</v>
      </c>
      <c r="L2179" s="425">
        <v>495</v>
      </c>
      <c r="M2179" s="425">
        <f t="shared" si="1151"/>
        <v>199.24528301886792</v>
      </c>
      <c r="N2179" s="426">
        <v>0.3</v>
      </c>
      <c r="O2179" s="425">
        <f t="shared" si="1152"/>
        <v>59.77</v>
      </c>
      <c r="P2179" s="425">
        <f t="shared" si="1153"/>
        <v>14.4</v>
      </c>
      <c r="Q2179" s="427">
        <f t="shared" si="1154"/>
        <v>74.17</v>
      </c>
    </row>
    <row r="2180" spans="1:17" s="428" customFormat="1" ht="22.15" customHeight="1" x14ac:dyDescent="0.25">
      <c r="A2180" s="424" t="s">
        <v>1460</v>
      </c>
      <c r="B2180" s="750"/>
      <c r="C2180" s="289"/>
      <c r="D2180" s="425"/>
      <c r="E2180" s="425"/>
      <c r="F2180" s="23"/>
      <c r="G2180" s="425"/>
      <c r="H2180" s="425"/>
      <c r="I2180" s="427"/>
      <c r="J2180" s="756">
        <v>16</v>
      </c>
      <c r="K2180" s="425">
        <f t="shared" si="1155"/>
        <v>0.10062893081761007</v>
      </c>
      <c r="L2180" s="425">
        <v>685</v>
      </c>
      <c r="M2180" s="425">
        <f t="shared" si="1151"/>
        <v>68.930817610062888</v>
      </c>
      <c r="N2180" s="426">
        <v>0.3</v>
      </c>
      <c r="O2180" s="425">
        <f t="shared" si="1152"/>
        <v>20.68</v>
      </c>
      <c r="P2180" s="425">
        <f t="shared" si="1153"/>
        <v>4.9800000000000004</v>
      </c>
      <c r="Q2180" s="427">
        <f t="shared" si="1154"/>
        <v>25.66</v>
      </c>
    </row>
    <row r="2181" spans="1:17" s="428" customFormat="1" ht="22.15" customHeight="1" x14ac:dyDescent="0.25">
      <c r="A2181" s="424" t="s">
        <v>1461</v>
      </c>
      <c r="B2181" s="750"/>
      <c r="C2181" s="289"/>
      <c r="D2181" s="425"/>
      <c r="E2181" s="425"/>
      <c r="F2181" s="23"/>
      <c r="G2181" s="425"/>
      <c r="H2181" s="425"/>
      <c r="I2181" s="427"/>
      <c r="J2181" s="756">
        <v>24</v>
      </c>
      <c r="K2181" s="425">
        <f t="shared" si="1155"/>
        <v>0.15094339622641509</v>
      </c>
      <c r="L2181" s="425">
        <v>685</v>
      </c>
      <c r="M2181" s="425">
        <f t="shared" si="1151"/>
        <v>103.39622641509433</v>
      </c>
      <c r="N2181" s="426">
        <v>0.3</v>
      </c>
      <c r="O2181" s="425">
        <f t="shared" si="1152"/>
        <v>31.02</v>
      </c>
      <c r="P2181" s="425">
        <f t="shared" si="1153"/>
        <v>7.47</v>
      </c>
      <c r="Q2181" s="427">
        <f t="shared" si="1154"/>
        <v>38.49</v>
      </c>
    </row>
    <row r="2182" spans="1:17" s="428" customFormat="1" ht="22.15" customHeight="1" x14ac:dyDescent="0.25">
      <c r="A2182" s="424" t="s">
        <v>1462</v>
      </c>
      <c r="B2182" s="750"/>
      <c r="C2182" s="289"/>
      <c r="D2182" s="425"/>
      <c r="E2182" s="425"/>
      <c r="F2182" s="23"/>
      <c r="G2182" s="425"/>
      <c r="H2182" s="425"/>
      <c r="I2182" s="427"/>
      <c r="J2182" s="756">
        <v>32</v>
      </c>
      <c r="K2182" s="425">
        <f t="shared" si="1155"/>
        <v>0.20125786163522014</v>
      </c>
      <c r="L2182" s="425">
        <v>735</v>
      </c>
      <c r="M2182" s="425">
        <f t="shared" si="1151"/>
        <v>147.9245283018868</v>
      </c>
      <c r="N2182" s="426">
        <v>0.3</v>
      </c>
      <c r="O2182" s="425">
        <f t="shared" si="1152"/>
        <v>44.38</v>
      </c>
      <c r="P2182" s="425">
        <f t="shared" si="1153"/>
        <v>10.69</v>
      </c>
      <c r="Q2182" s="427">
        <f t="shared" si="1154"/>
        <v>55.07</v>
      </c>
    </row>
    <row r="2183" spans="1:17" s="428" customFormat="1" ht="22.15" customHeight="1" x14ac:dyDescent="0.25">
      <c r="A2183" s="424" t="s">
        <v>899</v>
      </c>
      <c r="B2183" s="750"/>
      <c r="C2183" s="289"/>
      <c r="D2183" s="425"/>
      <c r="E2183" s="425"/>
      <c r="F2183" s="23"/>
      <c r="G2183" s="425"/>
      <c r="H2183" s="425"/>
      <c r="I2183" s="427"/>
      <c r="J2183" s="756">
        <v>32</v>
      </c>
      <c r="K2183" s="425">
        <f t="shared" si="1155"/>
        <v>0.20125786163522014</v>
      </c>
      <c r="L2183" s="425">
        <v>735</v>
      </c>
      <c r="M2183" s="425">
        <f t="shared" si="1151"/>
        <v>147.9245283018868</v>
      </c>
      <c r="N2183" s="426">
        <v>0.3</v>
      </c>
      <c r="O2183" s="425">
        <f t="shared" si="1152"/>
        <v>44.38</v>
      </c>
      <c r="P2183" s="425">
        <f t="shared" si="1153"/>
        <v>10.69</v>
      </c>
      <c r="Q2183" s="427">
        <f t="shared" si="1154"/>
        <v>55.07</v>
      </c>
    </row>
    <row r="2184" spans="1:17" s="428" customFormat="1" ht="22.15" customHeight="1" x14ac:dyDescent="0.25">
      <c r="A2184" s="424" t="s">
        <v>899</v>
      </c>
      <c r="B2184" s="750"/>
      <c r="C2184" s="289"/>
      <c r="D2184" s="425"/>
      <c r="E2184" s="425"/>
      <c r="F2184" s="23"/>
      <c r="G2184" s="425"/>
      <c r="H2184" s="425"/>
      <c r="I2184" s="427"/>
      <c r="J2184" s="756">
        <v>32</v>
      </c>
      <c r="K2184" s="425">
        <f t="shared" si="1155"/>
        <v>0.20125786163522014</v>
      </c>
      <c r="L2184" s="425">
        <v>735</v>
      </c>
      <c r="M2184" s="425">
        <f t="shared" si="1151"/>
        <v>147.9245283018868</v>
      </c>
      <c r="N2184" s="426">
        <v>0.3</v>
      </c>
      <c r="O2184" s="425">
        <f t="shared" si="1152"/>
        <v>44.38</v>
      </c>
      <c r="P2184" s="425">
        <f t="shared" si="1153"/>
        <v>10.69</v>
      </c>
      <c r="Q2184" s="427">
        <f t="shared" si="1154"/>
        <v>55.07</v>
      </c>
    </row>
    <row r="2185" spans="1:17" s="428" customFormat="1" ht="22.15" customHeight="1" x14ac:dyDescent="0.25">
      <c r="A2185" s="424" t="s">
        <v>1049</v>
      </c>
      <c r="B2185" s="750"/>
      <c r="C2185" s="289"/>
      <c r="D2185" s="425"/>
      <c r="E2185" s="425"/>
      <c r="F2185" s="23"/>
      <c r="G2185" s="425"/>
      <c r="H2185" s="425"/>
      <c r="I2185" s="427"/>
      <c r="J2185" s="756">
        <v>39</v>
      </c>
      <c r="K2185" s="425">
        <f t="shared" si="1155"/>
        <v>0.24528301886792453</v>
      </c>
      <c r="L2185" s="425">
        <v>495</v>
      </c>
      <c r="M2185" s="425">
        <f t="shared" si="1151"/>
        <v>121.41509433962264</v>
      </c>
      <c r="N2185" s="426">
        <v>0.3</v>
      </c>
      <c r="O2185" s="425">
        <f t="shared" si="1152"/>
        <v>36.42</v>
      </c>
      <c r="P2185" s="425">
        <f t="shared" si="1153"/>
        <v>8.77</v>
      </c>
      <c r="Q2185" s="427">
        <f t="shared" si="1154"/>
        <v>45.19</v>
      </c>
    </row>
    <row r="2186" spans="1:17" s="428" customFormat="1" ht="22.15" customHeight="1" x14ac:dyDescent="0.25">
      <c r="A2186" s="424" t="s">
        <v>1049</v>
      </c>
      <c r="B2186" s="750"/>
      <c r="C2186" s="289"/>
      <c r="D2186" s="425"/>
      <c r="E2186" s="425"/>
      <c r="F2186" s="23"/>
      <c r="G2186" s="425"/>
      <c r="H2186" s="425"/>
      <c r="I2186" s="427"/>
      <c r="J2186" s="756">
        <v>39</v>
      </c>
      <c r="K2186" s="425">
        <f t="shared" si="1155"/>
        <v>0.24528301886792453</v>
      </c>
      <c r="L2186" s="425">
        <v>495</v>
      </c>
      <c r="M2186" s="425">
        <f t="shared" si="1151"/>
        <v>121.41509433962264</v>
      </c>
      <c r="N2186" s="426">
        <v>0.3</v>
      </c>
      <c r="O2186" s="425">
        <f t="shared" si="1152"/>
        <v>36.42</v>
      </c>
      <c r="P2186" s="425">
        <f t="shared" si="1153"/>
        <v>8.77</v>
      </c>
      <c r="Q2186" s="427">
        <f t="shared" si="1154"/>
        <v>45.19</v>
      </c>
    </row>
    <row r="2187" spans="1:17" s="428" customFormat="1" ht="22.15" customHeight="1" x14ac:dyDescent="0.25">
      <c r="A2187" s="424" t="s">
        <v>1460</v>
      </c>
      <c r="B2187" s="750"/>
      <c r="C2187" s="289"/>
      <c r="D2187" s="425"/>
      <c r="E2187" s="425"/>
      <c r="F2187" s="23"/>
      <c r="G2187" s="425"/>
      <c r="H2187" s="425"/>
      <c r="I2187" s="427"/>
      <c r="J2187" s="756">
        <v>103</v>
      </c>
      <c r="K2187" s="425">
        <f t="shared" si="1155"/>
        <v>0.64779874213836475</v>
      </c>
      <c r="L2187" s="425">
        <v>685</v>
      </c>
      <c r="M2187" s="425">
        <f t="shared" si="1151"/>
        <v>443.74213836477986</v>
      </c>
      <c r="N2187" s="426">
        <v>0.3</v>
      </c>
      <c r="O2187" s="425">
        <f t="shared" si="1152"/>
        <v>133.12</v>
      </c>
      <c r="P2187" s="425">
        <f t="shared" si="1153"/>
        <v>32.07</v>
      </c>
      <c r="Q2187" s="427">
        <f t="shared" si="1154"/>
        <v>165.19</v>
      </c>
    </row>
    <row r="2188" spans="1:17" s="428" customFormat="1" ht="22.15" customHeight="1" x14ac:dyDescent="0.25">
      <c r="A2188" s="424" t="s">
        <v>1461</v>
      </c>
      <c r="B2188" s="750"/>
      <c r="C2188" s="289"/>
      <c r="D2188" s="425"/>
      <c r="E2188" s="425"/>
      <c r="F2188" s="23"/>
      <c r="G2188" s="425"/>
      <c r="H2188" s="425"/>
      <c r="I2188" s="427"/>
      <c r="J2188" s="756">
        <v>36</v>
      </c>
      <c r="K2188" s="425">
        <f t="shared" si="1155"/>
        <v>0.22641509433962265</v>
      </c>
      <c r="L2188" s="425">
        <v>685</v>
      </c>
      <c r="M2188" s="425">
        <f t="shared" si="1151"/>
        <v>155.09433962264151</v>
      </c>
      <c r="N2188" s="426">
        <v>0.3</v>
      </c>
      <c r="O2188" s="425">
        <f t="shared" si="1152"/>
        <v>46.53</v>
      </c>
      <c r="P2188" s="425">
        <f t="shared" si="1153"/>
        <v>11.21</v>
      </c>
      <c r="Q2188" s="427">
        <f t="shared" si="1154"/>
        <v>57.74</v>
      </c>
    </row>
    <row r="2189" spans="1:17" s="428" customFormat="1" ht="22.15" customHeight="1" x14ac:dyDescent="0.25">
      <c r="A2189" s="424" t="s">
        <v>899</v>
      </c>
      <c r="B2189" s="750"/>
      <c r="C2189" s="289"/>
      <c r="D2189" s="425"/>
      <c r="E2189" s="425"/>
      <c r="F2189" s="23"/>
      <c r="G2189" s="425"/>
      <c r="H2189" s="425"/>
      <c r="I2189" s="427"/>
      <c r="J2189" s="756">
        <v>72</v>
      </c>
      <c r="K2189" s="425">
        <f t="shared" si="1155"/>
        <v>0.45283018867924529</v>
      </c>
      <c r="L2189" s="425">
        <v>735</v>
      </c>
      <c r="M2189" s="425">
        <f t="shared" si="1151"/>
        <v>332.83018867924528</v>
      </c>
      <c r="N2189" s="426">
        <v>0.3</v>
      </c>
      <c r="O2189" s="425">
        <f t="shared" si="1152"/>
        <v>99.85</v>
      </c>
      <c r="P2189" s="425">
        <f t="shared" si="1153"/>
        <v>24.05</v>
      </c>
      <c r="Q2189" s="427">
        <f t="shared" si="1154"/>
        <v>123.89999999999999</v>
      </c>
    </row>
    <row r="2190" spans="1:17" s="428" customFormat="1" ht="22.15" customHeight="1" x14ac:dyDescent="0.25">
      <c r="A2190" s="424" t="s">
        <v>1463</v>
      </c>
      <c r="B2190" s="750"/>
      <c r="C2190" s="289"/>
      <c r="D2190" s="425"/>
      <c r="E2190" s="425"/>
      <c r="F2190" s="23"/>
      <c r="G2190" s="425"/>
      <c r="H2190" s="425"/>
      <c r="I2190" s="427"/>
      <c r="J2190" s="756">
        <v>72</v>
      </c>
      <c r="K2190" s="425">
        <f t="shared" si="1155"/>
        <v>0.45283018867924529</v>
      </c>
      <c r="L2190" s="425">
        <v>735</v>
      </c>
      <c r="M2190" s="425">
        <f t="shared" si="1151"/>
        <v>332.83018867924528</v>
      </c>
      <c r="N2190" s="426">
        <v>0.3</v>
      </c>
      <c r="O2190" s="425">
        <f t="shared" si="1152"/>
        <v>99.85</v>
      </c>
      <c r="P2190" s="425">
        <f t="shared" si="1153"/>
        <v>24.05</v>
      </c>
      <c r="Q2190" s="427">
        <f t="shared" si="1154"/>
        <v>123.89999999999999</v>
      </c>
    </row>
    <row r="2191" spans="1:17" s="428" customFormat="1" ht="22.15" customHeight="1" x14ac:dyDescent="0.25">
      <c r="A2191" s="424" t="s">
        <v>1458</v>
      </c>
      <c r="B2191" s="750"/>
      <c r="C2191" s="289"/>
      <c r="D2191" s="425"/>
      <c r="E2191" s="425"/>
      <c r="F2191" s="23"/>
      <c r="G2191" s="425"/>
      <c r="H2191" s="425"/>
      <c r="I2191" s="427"/>
      <c r="J2191" s="756">
        <v>103</v>
      </c>
      <c r="K2191" s="425">
        <f t="shared" si="1155"/>
        <v>0.64779874213836475</v>
      </c>
      <c r="L2191" s="425">
        <v>895</v>
      </c>
      <c r="M2191" s="425">
        <f t="shared" si="1151"/>
        <v>579.77987421383648</v>
      </c>
      <c r="N2191" s="426">
        <v>0.3</v>
      </c>
      <c r="O2191" s="425">
        <f t="shared" si="1152"/>
        <v>173.93</v>
      </c>
      <c r="P2191" s="425">
        <f t="shared" si="1153"/>
        <v>41.9</v>
      </c>
      <c r="Q2191" s="427">
        <f t="shared" si="1154"/>
        <v>215.83</v>
      </c>
    </row>
    <row r="2192" spans="1:17" s="428" customFormat="1" ht="22.15" customHeight="1" x14ac:dyDescent="0.25">
      <c r="A2192" s="416" t="s">
        <v>1464</v>
      </c>
      <c r="B2192" s="748">
        <f>B2193</f>
        <v>0</v>
      </c>
      <c r="C2192" s="744">
        <f>C2193</f>
        <v>0</v>
      </c>
      <c r="D2192" s="417"/>
      <c r="E2192" s="417">
        <f>E2193</f>
        <v>0</v>
      </c>
      <c r="F2192" s="431"/>
      <c r="G2192" s="417">
        <f>G2193</f>
        <v>0</v>
      </c>
      <c r="H2192" s="417">
        <f>H2193</f>
        <v>0</v>
      </c>
      <c r="I2192" s="418">
        <f>I2193</f>
        <v>0</v>
      </c>
      <c r="J2192" s="754">
        <f>J2193</f>
        <v>79</v>
      </c>
      <c r="K2192" s="417">
        <f>K2193</f>
        <v>0.49685534591194969</v>
      </c>
      <c r="L2192" s="417"/>
      <c r="M2192" s="417">
        <f>M2193</f>
        <v>407.42138364779873</v>
      </c>
      <c r="N2192" s="431"/>
      <c r="O2192" s="417">
        <f>O2193</f>
        <v>122.23</v>
      </c>
      <c r="P2192" s="417">
        <f>P2193</f>
        <v>29.45</v>
      </c>
      <c r="Q2192" s="418">
        <f>Q2193</f>
        <v>151.68</v>
      </c>
    </row>
    <row r="2193" spans="1:17" s="428" customFormat="1" ht="22.15" customHeight="1" x14ac:dyDescent="0.25">
      <c r="A2193" s="430" t="s">
        <v>8</v>
      </c>
      <c r="B2193" s="751"/>
      <c r="C2193" s="746"/>
      <c r="D2193" s="421"/>
      <c r="E2193" s="421"/>
      <c r="F2193" s="432"/>
      <c r="G2193" s="421"/>
      <c r="H2193" s="421"/>
      <c r="I2193" s="429"/>
      <c r="J2193" s="757">
        <f>SUM(J2194)</f>
        <v>79</v>
      </c>
      <c r="K2193" s="421">
        <f>SUM(K2194)</f>
        <v>0.49685534591194969</v>
      </c>
      <c r="L2193" s="421"/>
      <c r="M2193" s="421">
        <f>SUM(M2194)</f>
        <v>407.42138364779873</v>
      </c>
      <c r="N2193" s="432"/>
      <c r="O2193" s="421">
        <f>SUM(O2194)</f>
        <v>122.23</v>
      </c>
      <c r="P2193" s="421">
        <f>SUM(P2194)</f>
        <v>29.45</v>
      </c>
      <c r="Q2193" s="429">
        <f>SUM(Q2194)</f>
        <v>151.68</v>
      </c>
    </row>
    <row r="2194" spans="1:17" s="428" customFormat="1" ht="22.15" customHeight="1" x14ac:dyDescent="0.25">
      <c r="A2194" s="424" t="s">
        <v>1465</v>
      </c>
      <c r="B2194" s="750"/>
      <c r="C2194" s="289"/>
      <c r="D2194" s="425"/>
      <c r="E2194" s="425"/>
      <c r="F2194" s="23"/>
      <c r="G2194" s="425"/>
      <c r="H2194" s="425"/>
      <c r="I2194" s="427"/>
      <c r="J2194" s="756">
        <v>79</v>
      </c>
      <c r="K2194" s="425">
        <f>J2194/159</f>
        <v>0.49685534591194969</v>
      </c>
      <c r="L2194" s="425">
        <v>820</v>
      </c>
      <c r="M2194" s="425">
        <f t="shared" ref="M2194" si="1156">J2194*L2194/159</f>
        <v>407.42138364779873</v>
      </c>
      <c r="N2194" s="426">
        <v>0.3</v>
      </c>
      <c r="O2194" s="425">
        <f t="shared" ref="O2194" si="1157">ROUND(M2194*N2194,2)</f>
        <v>122.23</v>
      </c>
      <c r="P2194" s="425">
        <f>ROUND(O2194*0.2409,2)</f>
        <v>29.45</v>
      </c>
      <c r="Q2194" s="427">
        <f>O2194+P2194</f>
        <v>151.68</v>
      </c>
    </row>
    <row r="2195" spans="1:17" s="428" customFormat="1" ht="22.15" customHeight="1" x14ac:dyDescent="0.25">
      <c r="A2195" s="416" t="s">
        <v>1466</v>
      </c>
      <c r="B2195" s="748">
        <f>B2196</f>
        <v>0</v>
      </c>
      <c r="C2195" s="744">
        <f>C2196</f>
        <v>0</v>
      </c>
      <c r="D2195" s="417"/>
      <c r="E2195" s="417">
        <f>E2196</f>
        <v>0</v>
      </c>
      <c r="F2195" s="431"/>
      <c r="G2195" s="417">
        <f>G2196</f>
        <v>0</v>
      </c>
      <c r="H2195" s="417">
        <f>H2196</f>
        <v>0</v>
      </c>
      <c r="I2195" s="418">
        <f>I2196</f>
        <v>0</v>
      </c>
      <c r="J2195" s="754">
        <f>J2196</f>
        <v>327.25</v>
      </c>
      <c r="K2195" s="417">
        <f>K2196</f>
        <v>2.058176100628931</v>
      </c>
      <c r="L2195" s="417"/>
      <c r="M2195" s="417">
        <f>M2196</f>
        <v>1565.9905660377358</v>
      </c>
      <c r="N2195" s="431"/>
      <c r="O2195" s="417">
        <f>O2196</f>
        <v>469.80000000000007</v>
      </c>
      <c r="P2195" s="417">
        <f>P2196</f>
        <v>113.17999999999999</v>
      </c>
      <c r="Q2195" s="418">
        <f>Q2196</f>
        <v>582.98</v>
      </c>
    </row>
    <row r="2196" spans="1:17" s="428" customFormat="1" ht="22.15" customHeight="1" x14ac:dyDescent="0.25">
      <c r="A2196" s="430" t="s">
        <v>8</v>
      </c>
      <c r="B2196" s="751">
        <f>SUM(B2197:B2201)</f>
        <v>0</v>
      </c>
      <c r="C2196" s="746">
        <f>SUM(C2197:C2201)</f>
        <v>0</v>
      </c>
      <c r="D2196" s="421"/>
      <c r="E2196" s="421">
        <f>SUM(E2197:E2201)</f>
        <v>0</v>
      </c>
      <c r="F2196" s="432"/>
      <c r="G2196" s="421">
        <f>SUM(G2197:G2201)</f>
        <v>0</v>
      </c>
      <c r="H2196" s="421">
        <f>SUM(H2197:H2201)</f>
        <v>0</v>
      </c>
      <c r="I2196" s="429">
        <f>SUM(I2197:I2201)</f>
        <v>0</v>
      </c>
      <c r="J2196" s="757">
        <f>SUM(J2197:J2201)</f>
        <v>327.25</v>
      </c>
      <c r="K2196" s="421">
        <f>SUM(K2197:K2201)</f>
        <v>2.058176100628931</v>
      </c>
      <c r="L2196" s="421"/>
      <c r="M2196" s="421">
        <f>SUM(M2197:M2201)</f>
        <v>1565.9905660377358</v>
      </c>
      <c r="N2196" s="432"/>
      <c r="O2196" s="421">
        <f>SUM(O2197:O2201)</f>
        <v>469.80000000000007</v>
      </c>
      <c r="P2196" s="421">
        <f>SUM(P2197:P2201)</f>
        <v>113.17999999999999</v>
      </c>
      <c r="Q2196" s="429">
        <f>SUM(Q2197:Q2201)</f>
        <v>582.98</v>
      </c>
    </row>
    <row r="2197" spans="1:17" s="428" customFormat="1" ht="22.15" customHeight="1" x14ac:dyDescent="0.25">
      <c r="A2197" s="424" t="s">
        <v>1467</v>
      </c>
      <c r="B2197" s="750"/>
      <c r="C2197" s="289"/>
      <c r="D2197" s="425"/>
      <c r="E2197" s="425"/>
      <c r="F2197" s="23"/>
      <c r="G2197" s="425"/>
      <c r="H2197" s="425"/>
      <c r="I2197" s="427"/>
      <c r="J2197" s="756">
        <v>40</v>
      </c>
      <c r="K2197" s="425">
        <f t="shared" ref="K2197:K2201" si="1158">J2197/159</f>
        <v>0.25157232704402516</v>
      </c>
      <c r="L2197" s="425">
        <v>750</v>
      </c>
      <c r="M2197" s="425">
        <f t="shared" ref="M2197:M2201" si="1159">J2197*L2197/159</f>
        <v>188.67924528301887</v>
      </c>
      <c r="N2197" s="426">
        <v>0.3</v>
      </c>
      <c r="O2197" s="425">
        <f t="shared" ref="O2197:O2201" si="1160">ROUND(M2197*N2197,2)</f>
        <v>56.6</v>
      </c>
      <c r="P2197" s="425">
        <f>ROUND(O2197*0.2409,2)</f>
        <v>13.63</v>
      </c>
      <c r="Q2197" s="427">
        <f>O2197+P2197</f>
        <v>70.23</v>
      </c>
    </row>
    <row r="2198" spans="1:17" s="428" customFormat="1" ht="22.15" customHeight="1" x14ac:dyDescent="0.25">
      <c r="A2198" s="424" t="s">
        <v>1467</v>
      </c>
      <c r="B2198" s="750"/>
      <c r="C2198" s="289"/>
      <c r="D2198" s="425"/>
      <c r="E2198" s="425"/>
      <c r="F2198" s="23"/>
      <c r="G2198" s="425"/>
      <c r="H2198" s="425"/>
      <c r="I2198" s="427"/>
      <c r="J2198" s="756">
        <v>39.5</v>
      </c>
      <c r="K2198" s="425">
        <f t="shared" si="1158"/>
        <v>0.24842767295597484</v>
      </c>
      <c r="L2198" s="425">
        <v>750</v>
      </c>
      <c r="M2198" s="425">
        <f t="shared" si="1159"/>
        <v>186.32075471698113</v>
      </c>
      <c r="N2198" s="426">
        <v>0.3</v>
      </c>
      <c r="O2198" s="425">
        <f t="shared" si="1160"/>
        <v>55.9</v>
      </c>
      <c r="P2198" s="425">
        <f>ROUND(O2198*0.2409,2)</f>
        <v>13.47</v>
      </c>
      <c r="Q2198" s="427">
        <f>O2198+P2198</f>
        <v>69.37</v>
      </c>
    </row>
    <row r="2199" spans="1:17" s="428" customFormat="1" ht="22.15" customHeight="1" x14ac:dyDescent="0.25">
      <c r="A2199" s="424" t="s">
        <v>1467</v>
      </c>
      <c r="B2199" s="750"/>
      <c r="C2199" s="289"/>
      <c r="D2199" s="425"/>
      <c r="E2199" s="425"/>
      <c r="F2199" s="23"/>
      <c r="G2199" s="425"/>
      <c r="H2199" s="425"/>
      <c r="I2199" s="427"/>
      <c r="J2199" s="756">
        <v>89.25</v>
      </c>
      <c r="K2199" s="425">
        <f t="shared" si="1158"/>
        <v>0.56132075471698117</v>
      </c>
      <c r="L2199" s="425">
        <v>750</v>
      </c>
      <c r="M2199" s="425">
        <f t="shared" si="1159"/>
        <v>420.99056603773585</v>
      </c>
      <c r="N2199" s="426">
        <v>0.3</v>
      </c>
      <c r="O2199" s="425">
        <f t="shared" si="1160"/>
        <v>126.3</v>
      </c>
      <c r="P2199" s="425">
        <f>ROUND(O2199*0.2409,2)</f>
        <v>30.43</v>
      </c>
      <c r="Q2199" s="427">
        <f>O2199+P2199</f>
        <v>156.72999999999999</v>
      </c>
    </row>
    <row r="2200" spans="1:17" s="428" customFormat="1" ht="22.15" customHeight="1" x14ac:dyDescent="0.25">
      <c r="A2200" s="424" t="s">
        <v>1467</v>
      </c>
      <c r="B2200" s="750"/>
      <c r="C2200" s="289"/>
      <c r="D2200" s="425"/>
      <c r="E2200" s="425"/>
      <c r="F2200" s="23"/>
      <c r="G2200" s="425"/>
      <c r="H2200" s="425"/>
      <c r="I2200" s="427"/>
      <c r="J2200" s="756">
        <v>119</v>
      </c>
      <c r="K2200" s="425">
        <f t="shared" si="1158"/>
        <v>0.74842767295597479</v>
      </c>
      <c r="L2200" s="425">
        <v>750</v>
      </c>
      <c r="M2200" s="425">
        <f t="shared" si="1159"/>
        <v>561.32075471698113</v>
      </c>
      <c r="N2200" s="426">
        <v>0.3</v>
      </c>
      <c r="O2200" s="425">
        <f t="shared" si="1160"/>
        <v>168.4</v>
      </c>
      <c r="P2200" s="425">
        <f>ROUND(O2200*0.2409,2)</f>
        <v>40.57</v>
      </c>
      <c r="Q2200" s="427">
        <f>O2200+P2200</f>
        <v>208.97</v>
      </c>
    </row>
    <row r="2201" spans="1:17" s="428" customFormat="1" ht="22.15" customHeight="1" thickBot="1" x14ac:dyDescent="0.3">
      <c r="A2201" s="434" t="s">
        <v>1468</v>
      </c>
      <c r="B2201" s="752"/>
      <c r="C2201" s="747"/>
      <c r="D2201" s="435"/>
      <c r="E2201" s="435"/>
      <c r="F2201" s="436"/>
      <c r="G2201" s="435"/>
      <c r="H2201" s="435"/>
      <c r="I2201" s="437"/>
      <c r="J2201" s="758">
        <v>39.5</v>
      </c>
      <c r="K2201" s="435">
        <f t="shared" si="1158"/>
        <v>0.24842767295597484</v>
      </c>
      <c r="L2201" s="435">
        <v>840</v>
      </c>
      <c r="M2201" s="435">
        <f t="shared" si="1159"/>
        <v>208.67924528301887</v>
      </c>
      <c r="N2201" s="438">
        <v>0.3</v>
      </c>
      <c r="O2201" s="435">
        <f t="shared" si="1160"/>
        <v>62.6</v>
      </c>
      <c r="P2201" s="435">
        <f>ROUND(O2201*0.2409,2)</f>
        <v>15.08</v>
      </c>
      <c r="Q2201" s="437">
        <f>O2201+P2201</f>
        <v>77.680000000000007</v>
      </c>
    </row>
    <row r="2203" spans="1:17" x14ac:dyDescent="0.25">
      <c r="A2203" s="170" t="s">
        <v>168</v>
      </c>
    </row>
    <row r="2204" spans="1:17" x14ac:dyDescent="0.25">
      <c r="A2204" s="170"/>
    </row>
    <row r="2205" spans="1:17" x14ac:dyDescent="0.25">
      <c r="A2205" s="170"/>
    </row>
    <row r="2206" spans="1:17" x14ac:dyDescent="0.25">
      <c r="A2206" s="170" t="s">
        <v>1469</v>
      </c>
    </row>
    <row r="2207" spans="1:17" x14ac:dyDescent="0.25">
      <c r="A2207" s="170" t="s">
        <v>1470</v>
      </c>
    </row>
  </sheetData>
  <mergeCells count="4">
    <mergeCell ref="A2:Q2"/>
    <mergeCell ref="A7:A8"/>
    <mergeCell ref="B7:I7"/>
    <mergeCell ref="J7:Q7"/>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59999389629810485"/>
  </sheetPr>
  <dimension ref="A2:Q433"/>
  <sheetViews>
    <sheetView zoomScale="70" zoomScaleNormal="70" zoomScaleSheetLayoutView="80" workbookViewId="0">
      <selection activeCell="B7" sqref="A7:XFD7"/>
    </sheetView>
  </sheetViews>
  <sheetFormatPr defaultColWidth="9.140625" defaultRowHeight="16.5" x14ac:dyDescent="0.25"/>
  <cols>
    <col min="1" max="1" width="51.42578125" style="588" customWidth="1"/>
    <col min="2" max="2" width="17.7109375" style="588" customWidth="1"/>
    <col min="3" max="3" width="19.5703125" style="588" bestFit="1" customWidth="1"/>
    <col min="4" max="4" width="10.42578125" style="588" customWidth="1"/>
    <col min="5" max="5" width="13.5703125" style="762" customWidth="1"/>
    <col min="6" max="6" width="10.5703125" style="588" customWidth="1"/>
    <col min="7" max="7" width="13" style="588" customWidth="1"/>
    <col min="8" max="8" width="15.85546875" style="588" bestFit="1" customWidth="1"/>
    <col min="9" max="9" width="17.140625" style="588" bestFit="1" customWidth="1"/>
    <col min="10" max="10" width="19" style="588" bestFit="1" customWidth="1"/>
    <col min="11" max="11" width="19.5703125" style="762" bestFit="1" customWidth="1"/>
    <col min="12" max="12" width="10.140625" style="588" customWidth="1"/>
    <col min="13" max="13" width="13.140625" style="762" customWidth="1"/>
    <col min="14" max="14" width="10.42578125" style="588" customWidth="1"/>
    <col min="15" max="15" width="13.140625" style="588" customWidth="1"/>
    <col min="16" max="16" width="17.140625" style="588" bestFit="1" customWidth="1"/>
    <col min="17" max="17" width="18.42578125" style="588" bestFit="1" customWidth="1"/>
    <col min="18" max="16384" width="9.140625" style="588"/>
  </cols>
  <sheetData>
    <row r="2" spans="1:17" s="589" customFormat="1" ht="66" customHeight="1" x14ac:dyDescent="0.25">
      <c r="A2" s="1816" t="s">
        <v>2448</v>
      </c>
      <c r="B2" s="1816"/>
      <c r="C2" s="1816"/>
      <c r="D2" s="1816"/>
      <c r="E2" s="1816"/>
      <c r="F2" s="1816"/>
      <c r="G2" s="1816"/>
      <c r="H2" s="1816"/>
      <c r="I2" s="1816"/>
      <c r="J2" s="1816"/>
      <c r="K2" s="1816"/>
      <c r="L2" s="1816"/>
      <c r="M2" s="1816"/>
      <c r="N2" s="1816"/>
      <c r="O2" s="1816"/>
      <c r="P2" s="1816"/>
      <c r="Q2" s="1816"/>
    </row>
    <row r="4" spans="1:17" x14ac:dyDescent="0.25">
      <c r="A4" s="588" t="s">
        <v>2252</v>
      </c>
    </row>
    <row r="5" spans="1:17" ht="17.25" thickBot="1" x14ac:dyDescent="0.3"/>
    <row r="6" spans="1:17" ht="22.5" customHeight="1" x14ac:dyDescent="0.25">
      <c r="A6" s="1817"/>
      <c r="B6" s="1819" t="s">
        <v>23</v>
      </c>
      <c r="C6" s="1820"/>
      <c r="D6" s="1820"/>
      <c r="E6" s="1820"/>
      <c r="F6" s="1820"/>
      <c r="G6" s="1820"/>
      <c r="H6" s="1820"/>
      <c r="I6" s="1821"/>
      <c r="J6" s="1822" t="s">
        <v>25</v>
      </c>
      <c r="K6" s="1820"/>
      <c r="L6" s="1820"/>
      <c r="M6" s="1820"/>
      <c r="N6" s="1820"/>
      <c r="O6" s="1820"/>
      <c r="P6" s="1820"/>
      <c r="Q6" s="1821"/>
    </row>
    <row r="7" spans="1:17" ht="115.5" customHeight="1" thickBot="1" x14ac:dyDescent="0.3">
      <c r="A7" s="1818"/>
      <c r="B7" s="797" t="s">
        <v>22</v>
      </c>
      <c r="C7" s="798" t="s">
        <v>16</v>
      </c>
      <c r="D7" s="799" t="s">
        <v>17</v>
      </c>
      <c r="E7" s="800" t="s">
        <v>14</v>
      </c>
      <c r="F7" s="799" t="s">
        <v>4</v>
      </c>
      <c r="G7" s="799" t="s">
        <v>5</v>
      </c>
      <c r="H7" s="799" t="s">
        <v>6</v>
      </c>
      <c r="I7" s="801" t="s">
        <v>7</v>
      </c>
      <c r="J7" s="802" t="s">
        <v>22</v>
      </c>
      <c r="K7" s="803" t="s">
        <v>16</v>
      </c>
      <c r="L7" s="799" t="s">
        <v>17</v>
      </c>
      <c r="M7" s="800" t="s">
        <v>14</v>
      </c>
      <c r="N7" s="799" t="s">
        <v>4</v>
      </c>
      <c r="O7" s="799" t="s">
        <v>5</v>
      </c>
      <c r="P7" s="799" t="s">
        <v>6</v>
      </c>
      <c r="Q7" s="801" t="s">
        <v>7</v>
      </c>
    </row>
    <row r="8" spans="1:17" ht="16.5" customHeight="1" thickBot="1" x14ac:dyDescent="0.3">
      <c r="A8" s="804"/>
      <c r="B8" s="805">
        <v>1</v>
      </c>
      <c r="C8" s="806" t="s">
        <v>24</v>
      </c>
      <c r="D8" s="806">
        <v>3</v>
      </c>
      <c r="E8" s="807" t="s">
        <v>18</v>
      </c>
      <c r="F8" s="806">
        <v>5</v>
      </c>
      <c r="G8" s="806" t="s">
        <v>19</v>
      </c>
      <c r="H8" s="806" t="s">
        <v>20</v>
      </c>
      <c r="I8" s="808" t="s">
        <v>21</v>
      </c>
      <c r="J8" s="809">
        <v>1</v>
      </c>
      <c r="K8" s="807" t="s">
        <v>24</v>
      </c>
      <c r="L8" s="806">
        <v>3</v>
      </c>
      <c r="M8" s="807" t="s">
        <v>18</v>
      </c>
      <c r="N8" s="806">
        <v>5</v>
      </c>
      <c r="O8" s="806" t="s">
        <v>19</v>
      </c>
      <c r="P8" s="806" t="s">
        <v>20</v>
      </c>
      <c r="Q8" s="808" t="s">
        <v>21</v>
      </c>
    </row>
    <row r="9" spans="1:17" s="589" customFormat="1" ht="24.75" customHeight="1" thickBot="1" x14ac:dyDescent="0.3">
      <c r="A9" s="590" t="s">
        <v>0</v>
      </c>
      <c r="B9" s="763">
        <f>B10+B22+B25+B28+B31+B34+B80+B114+B117+B135+B169+B202+B225+B330+B359+B364+B372+B386+B408+B413+B417+B423</f>
        <v>6041.5</v>
      </c>
      <c r="C9" s="764">
        <f t="shared" ref="C9:I9" si="0">C10+C22+C25+C28+C31+C34+C80+C114+C117+C135+C169+C202+C225+C330+C359+C364+C372+C386+C408+C413+C417+C423</f>
        <v>37.996855345911939</v>
      </c>
      <c r="D9" s="765"/>
      <c r="E9" s="765"/>
      <c r="F9" s="765"/>
      <c r="G9" s="765">
        <f t="shared" si="0"/>
        <v>10511.219999999998</v>
      </c>
      <c r="H9" s="765">
        <f t="shared" si="0"/>
        <v>2532.16</v>
      </c>
      <c r="I9" s="767">
        <f t="shared" si="0"/>
        <v>13043.379999999997</v>
      </c>
      <c r="J9" s="768">
        <f>J10+J22+J25+J28+J31+J34+J80+J114+J117+J135+J169+J202+J225+J330+J359+J364+J372+J386+J408+J413+J417+J423</f>
        <v>19997.419999999998</v>
      </c>
      <c r="K9" s="769">
        <f t="shared" ref="K9" si="1">K10+K22+K25+K28+K31+K34+K80+K114+K117+K135+K169+K202+K225+K330+K359+K364+K372+K386+K408+K413+K417+K423</f>
        <v>125.39572327044024</v>
      </c>
      <c r="L9" s="765"/>
      <c r="M9" s="769"/>
      <c r="N9" s="765"/>
      <c r="O9" s="765">
        <f t="shared" ref="O9" si="2">O10+O22+O25+O28+O31+O34+O80+O114+O117+O135+O169+O202+O225+O330+O359+O364+O372+O386+O408+O413+O417+O423</f>
        <v>106007.72</v>
      </c>
      <c r="P9" s="765">
        <f t="shared" ref="P9" si="3">P10+P22+P25+P28+P31+P34+P80+P114+P117+P135+P169+P202+P225+P330+P359+P364+P372+P386+P408+P413+P417+P423</f>
        <v>25537.100000000002</v>
      </c>
      <c r="Q9" s="766">
        <f t="shared" ref="Q9" si="4">Q10+Q22+Q25+Q28+Q31+Q34+Q80+Q114+Q117+Q135+Q169+Q202+Q225+Q330+Q359+Q364+Q372+Q386+Q408+Q413+Q417+Q423</f>
        <v>131544.81999999998</v>
      </c>
    </row>
    <row r="10" spans="1:17" s="589" customFormat="1" x14ac:dyDescent="0.25">
      <c r="A10" s="810" t="s">
        <v>1847</v>
      </c>
      <c r="B10" s="811"/>
      <c r="C10" s="812"/>
      <c r="D10" s="813"/>
      <c r="E10" s="814"/>
      <c r="F10" s="813"/>
      <c r="G10" s="813"/>
      <c r="H10" s="813"/>
      <c r="I10" s="815"/>
      <c r="J10" s="811">
        <f>J11+J14+J20</f>
        <v>192</v>
      </c>
      <c r="K10" s="814">
        <f>K11+K14+K20</f>
        <v>1.2075471698113207</v>
      </c>
      <c r="L10" s="813"/>
      <c r="M10" s="814"/>
      <c r="N10" s="813"/>
      <c r="O10" s="816">
        <f>O11+O14+O20</f>
        <v>891.95</v>
      </c>
      <c r="P10" s="816">
        <f t="shared" ref="P10:Q10" si="5">P11+P14+P20</f>
        <v>214.83999999999997</v>
      </c>
      <c r="Q10" s="817">
        <f t="shared" si="5"/>
        <v>1106.79</v>
      </c>
    </row>
    <row r="11" spans="1:17" ht="49.5" x14ac:dyDescent="0.25">
      <c r="A11" s="818" t="s">
        <v>9</v>
      </c>
      <c r="B11" s="819"/>
      <c r="C11" s="820"/>
      <c r="D11" s="821"/>
      <c r="E11" s="820"/>
      <c r="F11" s="821"/>
      <c r="G11" s="821"/>
      <c r="H11" s="822"/>
      <c r="I11" s="823"/>
      <c r="J11" s="819">
        <f>SUM(J12:J13)</f>
        <v>48</v>
      </c>
      <c r="K11" s="820">
        <f>SUM(K12:K13)</f>
        <v>0.30188679245283018</v>
      </c>
      <c r="L11" s="821"/>
      <c r="M11" s="820"/>
      <c r="N11" s="821"/>
      <c r="O11" s="824">
        <f>SUM(O12:O13)</f>
        <v>255.5</v>
      </c>
      <c r="P11" s="824">
        <f t="shared" ref="P11:Q11" si="6">SUM(P12:P13)</f>
        <v>61.54</v>
      </c>
      <c r="Q11" s="825">
        <f t="shared" si="6"/>
        <v>317.04000000000002</v>
      </c>
    </row>
    <row r="12" spans="1:17" x14ac:dyDescent="0.25">
      <c r="A12" s="826" t="s">
        <v>1217</v>
      </c>
      <c r="B12" s="827"/>
      <c r="C12" s="828"/>
      <c r="D12" s="829"/>
      <c r="E12" s="828"/>
      <c r="F12" s="830"/>
      <c r="G12" s="831"/>
      <c r="H12" s="832"/>
      <c r="I12" s="833"/>
      <c r="J12" s="827">
        <v>24</v>
      </c>
      <c r="K12" s="828">
        <f>J12/159</f>
        <v>0.15094339622641509</v>
      </c>
      <c r="L12" s="829">
        <v>5.3228</v>
      </c>
      <c r="M12" s="828">
        <f>J12*L12</f>
        <v>127.74719999999999</v>
      </c>
      <c r="N12" s="830">
        <v>1</v>
      </c>
      <c r="O12" s="831">
        <f>ROUND(M12*N12,2)</f>
        <v>127.75</v>
      </c>
      <c r="P12" s="832">
        <f>ROUND(O12*0.2409,2)</f>
        <v>30.77</v>
      </c>
      <c r="Q12" s="834">
        <f>O12+P12</f>
        <v>158.52000000000001</v>
      </c>
    </row>
    <row r="13" spans="1:17" x14ac:dyDescent="0.25">
      <c r="A13" s="826" t="s">
        <v>1217</v>
      </c>
      <c r="B13" s="827"/>
      <c r="C13" s="828"/>
      <c r="D13" s="829"/>
      <c r="E13" s="828"/>
      <c r="F13" s="830"/>
      <c r="G13" s="831"/>
      <c r="H13" s="832"/>
      <c r="I13" s="833"/>
      <c r="J13" s="827">
        <v>24</v>
      </c>
      <c r="K13" s="828">
        <f>J13/159</f>
        <v>0.15094339622641509</v>
      </c>
      <c r="L13" s="829">
        <v>5.3228</v>
      </c>
      <c r="M13" s="828">
        <f>J13*L13</f>
        <v>127.74719999999999</v>
      </c>
      <c r="N13" s="830">
        <v>1</v>
      </c>
      <c r="O13" s="831">
        <f>ROUND(M13*N13,2)</f>
        <v>127.75</v>
      </c>
      <c r="P13" s="832">
        <f>ROUND(O13*0.2409,2)</f>
        <v>30.77</v>
      </c>
      <c r="Q13" s="834">
        <f t="shared" ref="Q13:Q76" si="7">O13+P13</f>
        <v>158.52000000000001</v>
      </c>
    </row>
    <row r="14" spans="1:17" ht="49.5" x14ac:dyDescent="0.25">
      <c r="A14" s="818" t="s">
        <v>10</v>
      </c>
      <c r="B14" s="819"/>
      <c r="C14" s="820"/>
      <c r="D14" s="835"/>
      <c r="E14" s="820"/>
      <c r="F14" s="836"/>
      <c r="G14" s="824"/>
      <c r="H14" s="822"/>
      <c r="I14" s="823"/>
      <c r="J14" s="819">
        <f>SUM(J15:J19)</f>
        <v>120</v>
      </c>
      <c r="K14" s="820">
        <f>SUM(K15:K19)</f>
        <v>0.75471698113207542</v>
      </c>
      <c r="L14" s="835"/>
      <c r="M14" s="820"/>
      <c r="N14" s="836"/>
      <c r="O14" s="824">
        <f>SUM(O15:O19)</f>
        <v>556.75</v>
      </c>
      <c r="P14" s="824">
        <f t="shared" ref="P14:Q14" si="8">SUM(P15:P19)</f>
        <v>134.1</v>
      </c>
      <c r="Q14" s="825">
        <f t="shared" si="8"/>
        <v>690.84999999999991</v>
      </c>
    </row>
    <row r="15" spans="1:17" x14ac:dyDescent="0.25">
      <c r="A15" s="826" t="s">
        <v>193</v>
      </c>
      <c r="B15" s="827"/>
      <c r="C15" s="828"/>
      <c r="D15" s="829"/>
      <c r="E15" s="828"/>
      <c r="F15" s="830"/>
      <c r="G15" s="831"/>
      <c r="H15" s="832"/>
      <c r="I15" s="833"/>
      <c r="J15" s="827">
        <v>24</v>
      </c>
      <c r="K15" s="828">
        <f>J15/159</f>
        <v>0.15094339622641509</v>
      </c>
      <c r="L15" s="829">
        <v>4.6395</v>
      </c>
      <c r="M15" s="828">
        <f>J15*L15</f>
        <v>111.348</v>
      </c>
      <c r="N15" s="830">
        <v>1</v>
      </c>
      <c r="O15" s="831">
        <f>ROUND(M15*N15,2)</f>
        <v>111.35</v>
      </c>
      <c r="P15" s="832">
        <f t="shared" ref="P15:P76" si="9">ROUND(O15*0.2409,2)</f>
        <v>26.82</v>
      </c>
      <c r="Q15" s="834">
        <f t="shared" si="7"/>
        <v>138.16999999999999</v>
      </c>
    </row>
    <row r="16" spans="1:17" x14ac:dyDescent="0.25">
      <c r="A16" s="826" t="s">
        <v>193</v>
      </c>
      <c r="B16" s="827"/>
      <c r="C16" s="828"/>
      <c r="D16" s="829"/>
      <c r="E16" s="828"/>
      <c r="F16" s="830"/>
      <c r="G16" s="831"/>
      <c r="H16" s="832"/>
      <c r="I16" s="833"/>
      <c r="J16" s="827">
        <v>24</v>
      </c>
      <c r="K16" s="828">
        <f t="shared" ref="K16:K21" si="10">J16/159</f>
        <v>0.15094339622641509</v>
      </c>
      <c r="L16" s="829">
        <v>4.6395</v>
      </c>
      <c r="M16" s="828">
        <f t="shared" ref="M16:M19" si="11">J16*L16</f>
        <v>111.348</v>
      </c>
      <c r="N16" s="830">
        <v>1</v>
      </c>
      <c r="O16" s="831">
        <f t="shared" ref="O16:O21" si="12">ROUND(M16*N16,2)</f>
        <v>111.35</v>
      </c>
      <c r="P16" s="832">
        <f t="shared" si="9"/>
        <v>26.82</v>
      </c>
      <c r="Q16" s="834">
        <f t="shared" si="7"/>
        <v>138.16999999999999</v>
      </c>
    </row>
    <row r="17" spans="1:17" x14ac:dyDescent="0.25">
      <c r="A17" s="826" t="s">
        <v>193</v>
      </c>
      <c r="B17" s="827"/>
      <c r="C17" s="828"/>
      <c r="D17" s="829"/>
      <c r="E17" s="828"/>
      <c r="F17" s="830"/>
      <c r="G17" s="831"/>
      <c r="H17" s="832"/>
      <c r="I17" s="833"/>
      <c r="J17" s="827">
        <v>24</v>
      </c>
      <c r="K17" s="828">
        <f t="shared" si="10"/>
        <v>0.15094339622641509</v>
      </c>
      <c r="L17" s="829">
        <v>4.6395</v>
      </c>
      <c r="M17" s="828">
        <f t="shared" si="11"/>
        <v>111.348</v>
      </c>
      <c r="N17" s="830">
        <v>1</v>
      </c>
      <c r="O17" s="831">
        <f t="shared" si="12"/>
        <v>111.35</v>
      </c>
      <c r="P17" s="832">
        <f t="shared" si="9"/>
        <v>26.82</v>
      </c>
      <c r="Q17" s="834">
        <f t="shared" si="7"/>
        <v>138.16999999999999</v>
      </c>
    </row>
    <row r="18" spans="1:17" x14ac:dyDescent="0.25">
      <c r="A18" s="826" t="s">
        <v>193</v>
      </c>
      <c r="B18" s="827"/>
      <c r="C18" s="828"/>
      <c r="D18" s="829"/>
      <c r="E18" s="828"/>
      <c r="F18" s="830"/>
      <c r="G18" s="831"/>
      <c r="H18" s="832"/>
      <c r="I18" s="833"/>
      <c r="J18" s="827">
        <v>24</v>
      </c>
      <c r="K18" s="828">
        <f t="shared" si="10"/>
        <v>0.15094339622641509</v>
      </c>
      <c r="L18" s="829">
        <v>4.6395</v>
      </c>
      <c r="M18" s="828">
        <f t="shared" si="11"/>
        <v>111.348</v>
      </c>
      <c r="N18" s="830">
        <v>1</v>
      </c>
      <c r="O18" s="831">
        <f t="shared" si="12"/>
        <v>111.35</v>
      </c>
      <c r="P18" s="832">
        <f t="shared" si="9"/>
        <v>26.82</v>
      </c>
      <c r="Q18" s="834">
        <f t="shared" si="7"/>
        <v>138.16999999999999</v>
      </c>
    </row>
    <row r="19" spans="1:17" x14ac:dyDescent="0.25">
      <c r="A19" s="826" t="s">
        <v>193</v>
      </c>
      <c r="B19" s="827"/>
      <c r="C19" s="828"/>
      <c r="D19" s="829"/>
      <c r="E19" s="828"/>
      <c r="F19" s="830"/>
      <c r="G19" s="831"/>
      <c r="H19" s="832"/>
      <c r="I19" s="833"/>
      <c r="J19" s="827">
        <v>24</v>
      </c>
      <c r="K19" s="828">
        <f t="shared" si="10"/>
        <v>0.15094339622641509</v>
      </c>
      <c r="L19" s="829">
        <v>4.6395</v>
      </c>
      <c r="M19" s="828">
        <f t="shared" si="11"/>
        <v>111.348</v>
      </c>
      <c r="N19" s="830">
        <v>1</v>
      </c>
      <c r="O19" s="831">
        <f t="shared" si="12"/>
        <v>111.35</v>
      </c>
      <c r="P19" s="832">
        <f t="shared" si="9"/>
        <v>26.82</v>
      </c>
      <c r="Q19" s="834">
        <f t="shared" si="7"/>
        <v>138.16999999999999</v>
      </c>
    </row>
    <row r="20" spans="1:17" ht="33" x14ac:dyDescent="0.25">
      <c r="A20" s="818" t="s">
        <v>8</v>
      </c>
      <c r="B20" s="819"/>
      <c r="C20" s="820"/>
      <c r="D20" s="821"/>
      <c r="E20" s="820"/>
      <c r="F20" s="821"/>
      <c r="G20" s="821"/>
      <c r="H20" s="822"/>
      <c r="I20" s="823"/>
      <c r="J20" s="819">
        <f>J21</f>
        <v>24</v>
      </c>
      <c r="K20" s="820">
        <f>K21</f>
        <v>0.15094339622641509</v>
      </c>
      <c r="L20" s="821"/>
      <c r="M20" s="820"/>
      <c r="N20" s="821"/>
      <c r="O20" s="824">
        <f>O21</f>
        <v>79.7</v>
      </c>
      <c r="P20" s="822">
        <f t="shared" si="9"/>
        <v>19.2</v>
      </c>
      <c r="Q20" s="837">
        <f t="shared" si="7"/>
        <v>98.9</v>
      </c>
    </row>
    <row r="21" spans="1:17" x14ac:dyDescent="0.25">
      <c r="A21" s="826" t="s">
        <v>182</v>
      </c>
      <c r="B21" s="827"/>
      <c r="C21" s="828"/>
      <c r="D21" s="829"/>
      <c r="E21" s="828"/>
      <c r="F21" s="830"/>
      <c r="G21" s="831"/>
      <c r="H21" s="832"/>
      <c r="I21" s="833"/>
      <c r="J21" s="827">
        <v>24</v>
      </c>
      <c r="K21" s="828">
        <f t="shared" si="10"/>
        <v>0.15094339622641509</v>
      </c>
      <c r="L21" s="829">
        <v>3.3207</v>
      </c>
      <c r="M21" s="828">
        <f>J21*L21</f>
        <v>79.696799999999996</v>
      </c>
      <c r="N21" s="830">
        <v>1</v>
      </c>
      <c r="O21" s="831">
        <f t="shared" si="12"/>
        <v>79.7</v>
      </c>
      <c r="P21" s="832">
        <f t="shared" si="9"/>
        <v>19.2</v>
      </c>
      <c r="Q21" s="834">
        <f t="shared" si="7"/>
        <v>98.9</v>
      </c>
    </row>
    <row r="22" spans="1:17" x14ac:dyDescent="0.25">
      <c r="A22" s="838" t="s">
        <v>362</v>
      </c>
      <c r="B22" s="811"/>
      <c r="C22" s="814"/>
      <c r="D22" s="839"/>
      <c r="E22" s="814"/>
      <c r="F22" s="840"/>
      <c r="G22" s="816"/>
      <c r="H22" s="841"/>
      <c r="I22" s="842"/>
      <c r="J22" s="811">
        <f>J23</f>
        <v>53</v>
      </c>
      <c r="K22" s="814">
        <f>K23</f>
        <v>0.33333333333333331</v>
      </c>
      <c r="L22" s="839"/>
      <c r="M22" s="814"/>
      <c r="N22" s="840"/>
      <c r="O22" s="816">
        <f>O23</f>
        <v>102.6</v>
      </c>
      <c r="P22" s="841">
        <f t="shared" si="9"/>
        <v>24.72</v>
      </c>
      <c r="Q22" s="843">
        <f t="shared" si="7"/>
        <v>127.32</v>
      </c>
    </row>
    <row r="23" spans="1:17" ht="33" x14ac:dyDescent="0.25">
      <c r="A23" s="818" t="s">
        <v>8</v>
      </c>
      <c r="B23" s="819"/>
      <c r="C23" s="820"/>
      <c r="D23" s="821"/>
      <c r="E23" s="820"/>
      <c r="F23" s="821"/>
      <c r="G23" s="821"/>
      <c r="H23" s="822"/>
      <c r="I23" s="823"/>
      <c r="J23" s="819">
        <f>J24</f>
        <v>53</v>
      </c>
      <c r="K23" s="820">
        <f>K24</f>
        <v>0.33333333333333331</v>
      </c>
      <c r="L23" s="821"/>
      <c r="M23" s="820"/>
      <c r="N23" s="821"/>
      <c r="O23" s="824">
        <f>O24</f>
        <v>102.6</v>
      </c>
      <c r="P23" s="824">
        <f t="shared" ref="P23:Q23" si="13">P24</f>
        <v>24.72</v>
      </c>
      <c r="Q23" s="825">
        <f t="shared" si="13"/>
        <v>127.32</v>
      </c>
    </row>
    <row r="24" spans="1:17" x14ac:dyDescent="0.25">
      <c r="A24" s="826" t="s">
        <v>1848</v>
      </c>
      <c r="B24" s="827"/>
      <c r="C24" s="828"/>
      <c r="D24" s="829"/>
      <c r="E24" s="828"/>
      <c r="F24" s="830"/>
      <c r="G24" s="831"/>
      <c r="H24" s="832"/>
      <c r="I24" s="833"/>
      <c r="J24" s="827">
        <v>53</v>
      </c>
      <c r="K24" s="828">
        <f t="shared" ref="K24" si="14">J24/159</f>
        <v>0.33333333333333331</v>
      </c>
      <c r="L24" s="829">
        <v>6.4527999999999999</v>
      </c>
      <c r="M24" s="828">
        <f>J24*L24</f>
        <v>341.9984</v>
      </c>
      <c r="N24" s="830">
        <v>0.3</v>
      </c>
      <c r="O24" s="831">
        <f t="shared" ref="O24" si="15">ROUND(M24*N24,2)</f>
        <v>102.6</v>
      </c>
      <c r="P24" s="832">
        <f t="shared" si="9"/>
        <v>24.72</v>
      </c>
      <c r="Q24" s="834">
        <f t="shared" si="7"/>
        <v>127.32</v>
      </c>
    </row>
    <row r="25" spans="1:17" x14ac:dyDescent="0.25">
      <c r="A25" s="838" t="s">
        <v>1849</v>
      </c>
      <c r="B25" s="811">
        <f>B26</f>
        <v>24</v>
      </c>
      <c r="C25" s="814">
        <f>C26</f>
        <v>0.15094339622641509</v>
      </c>
      <c r="D25" s="839"/>
      <c r="E25" s="814"/>
      <c r="F25" s="840"/>
      <c r="G25" s="816">
        <f>G26</f>
        <v>115.77</v>
      </c>
      <c r="H25" s="816">
        <f t="shared" ref="H25:I25" si="16">H26</f>
        <v>27.89</v>
      </c>
      <c r="I25" s="852">
        <f t="shared" si="16"/>
        <v>143.66</v>
      </c>
      <c r="J25" s="811">
        <f>J26</f>
        <v>119</v>
      </c>
      <c r="K25" s="814">
        <f>K26</f>
        <v>0.74842767295597479</v>
      </c>
      <c r="L25" s="839"/>
      <c r="M25" s="814"/>
      <c r="N25" s="840"/>
      <c r="O25" s="816">
        <f>O26</f>
        <v>1148.0899999999999</v>
      </c>
      <c r="P25" s="816">
        <f t="shared" ref="P25:Q25" si="17">P26</f>
        <v>276.57</v>
      </c>
      <c r="Q25" s="817">
        <f t="shared" si="17"/>
        <v>1424.6599999999999</v>
      </c>
    </row>
    <row r="26" spans="1:17" ht="33" x14ac:dyDescent="0.25">
      <c r="A26" s="818" t="s">
        <v>11</v>
      </c>
      <c r="B26" s="819">
        <f>B27</f>
        <v>24</v>
      </c>
      <c r="C26" s="820">
        <f>C27</f>
        <v>0.15094339622641509</v>
      </c>
      <c r="D26" s="821"/>
      <c r="E26" s="820"/>
      <c r="F26" s="821"/>
      <c r="G26" s="824">
        <f>G27</f>
        <v>115.77</v>
      </c>
      <c r="H26" s="824">
        <f t="shared" ref="H26:I26" si="18">H27</f>
        <v>27.89</v>
      </c>
      <c r="I26" s="884">
        <f t="shared" si="18"/>
        <v>143.66</v>
      </c>
      <c r="J26" s="819">
        <f>J27</f>
        <v>119</v>
      </c>
      <c r="K26" s="820">
        <f>K27</f>
        <v>0.74842767295597479</v>
      </c>
      <c r="L26" s="821"/>
      <c r="M26" s="820"/>
      <c r="N26" s="821"/>
      <c r="O26" s="824">
        <f>O27</f>
        <v>1148.0899999999999</v>
      </c>
      <c r="P26" s="824">
        <f t="shared" ref="P26:Q26" si="19">P27</f>
        <v>276.57</v>
      </c>
      <c r="Q26" s="825">
        <f t="shared" si="19"/>
        <v>1424.6599999999999</v>
      </c>
    </row>
    <row r="27" spans="1:17" x14ac:dyDescent="0.25">
      <c r="A27" s="826" t="s">
        <v>1850</v>
      </c>
      <c r="B27" s="827">
        <v>24</v>
      </c>
      <c r="C27" s="828">
        <f>B27/159</f>
        <v>0.15094339622641509</v>
      </c>
      <c r="D27" s="829">
        <v>9.6478000000000002</v>
      </c>
      <c r="E27" s="828">
        <f>B27*D27</f>
        <v>231.5472</v>
      </c>
      <c r="F27" s="830">
        <v>0.5</v>
      </c>
      <c r="G27" s="831">
        <f t="shared" ref="G27" si="20">ROUND(E27*F27,2)</f>
        <v>115.77</v>
      </c>
      <c r="H27" s="832">
        <f t="shared" ref="H27:H76" si="21">ROUND(G27*0.2409,2)</f>
        <v>27.89</v>
      </c>
      <c r="I27" s="833">
        <f t="shared" ref="I27:I76" si="22">G27+H27</f>
        <v>143.66</v>
      </c>
      <c r="J27" s="827">
        <v>119</v>
      </c>
      <c r="K27" s="828">
        <f>J27/159</f>
        <v>0.74842767295597479</v>
      </c>
      <c r="L27" s="829">
        <v>9.6478000000000002</v>
      </c>
      <c r="M27" s="828">
        <f>J27*L27</f>
        <v>1148.0881999999999</v>
      </c>
      <c r="N27" s="830">
        <v>1</v>
      </c>
      <c r="O27" s="831">
        <f t="shared" ref="O27" si="23">ROUND(M27*N27,2)</f>
        <v>1148.0899999999999</v>
      </c>
      <c r="P27" s="832">
        <f t="shared" si="9"/>
        <v>276.57</v>
      </c>
      <c r="Q27" s="834">
        <f t="shared" si="7"/>
        <v>1424.6599999999999</v>
      </c>
    </row>
    <row r="28" spans="1:17" x14ac:dyDescent="0.25">
      <c r="A28" s="838" t="s">
        <v>1851</v>
      </c>
      <c r="B28" s="811">
        <f>B29</f>
        <v>40</v>
      </c>
      <c r="C28" s="814">
        <f>C29</f>
        <v>0.25157232704402516</v>
      </c>
      <c r="D28" s="839"/>
      <c r="E28" s="814"/>
      <c r="F28" s="840"/>
      <c r="G28" s="816">
        <f>G29</f>
        <v>130.94</v>
      </c>
      <c r="H28" s="816">
        <f t="shared" ref="H28:I29" si="24">H29</f>
        <v>31.54</v>
      </c>
      <c r="I28" s="852">
        <f t="shared" si="24"/>
        <v>162.47999999999999</v>
      </c>
      <c r="J28" s="811">
        <f>J29</f>
        <v>119</v>
      </c>
      <c r="K28" s="814">
        <f>K29</f>
        <v>0.74842767295597479</v>
      </c>
      <c r="L28" s="839"/>
      <c r="M28" s="814"/>
      <c r="N28" s="840"/>
      <c r="O28" s="816">
        <f t="shared" ref="O28:Q29" si="25">O29</f>
        <v>779.12</v>
      </c>
      <c r="P28" s="841">
        <f t="shared" si="25"/>
        <v>187.69</v>
      </c>
      <c r="Q28" s="817">
        <f t="shared" si="25"/>
        <v>966.81</v>
      </c>
    </row>
    <row r="29" spans="1:17" ht="49.5" x14ac:dyDescent="0.25">
      <c r="A29" s="818" t="s">
        <v>9</v>
      </c>
      <c r="B29" s="819">
        <f>B30</f>
        <v>40</v>
      </c>
      <c r="C29" s="820">
        <f>C30</f>
        <v>0.25157232704402516</v>
      </c>
      <c r="D29" s="821"/>
      <c r="E29" s="820"/>
      <c r="F29" s="821"/>
      <c r="G29" s="821">
        <f>G30</f>
        <v>130.94</v>
      </c>
      <c r="H29" s="821">
        <f t="shared" si="24"/>
        <v>31.54</v>
      </c>
      <c r="I29" s="885">
        <f t="shared" si="24"/>
        <v>162.47999999999999</v>
      </c>
      <c r="J29" s="819">
        <f>J30</f>
        <v>119</v>
      </c>
      <c r="K29" s="820">
        <f>K30</f>
        <v>0.74842767295597479</v>
      </c>
      <c r="L29" s="821"/>
      <c r="M29" s="820"/>
      <c r="N29" s="821"/>
      <c r="O29" s="821">
        <f t="shared" si="25"/>
        <v>779.12</v>
      </c>
      <c r="P29" s="822">
        <f t="shared" si="25"/>
        <v>187.69</v>
      </c>
      <c r="Q29" s="886">
        <f t="shared" si="25"/>
        <v>966.81</v>
      </c>
    </row>
    <row r="30" spans="1:17" x14ac:dyDescent="0.25">
      <c r="A30" s="826" t="s">
        <v>885</v>
      </c>
      <c r="B30" s="827">
        <v>40</v>
      </c>
      <c r="C30" s="828">
        <f>B30/159</f>
        <v>0.25157232704402516</v>
      </c>
      <c r="D30" s="829">
        <v>6.5472000000000001</v>
      </c>
      <c r="E30" s="828">
        <f>B30*D30</f>
        <v>261.88800000000003</v>
      </c>
      <c r="F30" s="830">
        <v>0.5</v>
      </c>
      <c r="G30" s="831">
        <f t="shared" ref="G30" si="26">ROUND(E30*F30,2)</f>
        <v>130.94</v>
      </c>
      <c r="H30" s="832">
        <f t="shared" si="21"/>
        <v>31.54</v>
      </c>
      <c r="I30" s="833">
        <f t="shared" si="22"/>
        <v>162.47999999999999</v>
      </c>
      <c r="J30" s="827">
        <v>119</v>
      </c>
      <c r="K30" s="828">
        <f>J30/159</f>
        <v>0.74842767295597479</v>
      </c>
      <c r="L30" s="829">
        <v>6.5472000000000001</v>
      </c>
      <c r="M30" s="828">
        <f>J30*L30</f>
        <v>779.11680000000001</v>
      </c>
      <c r="N30" s="830">
        <v>1</v>
      </c>
      <c r="O30" s="831">
        <f t="shared" ref="O30" si="27">ROUND(M30*N30,2)</f>
        <v>779.12</v>
      </c>
      <c r="P30" s="832">
        <f t="shared" si="9"/>
        <v>187.69</v>
      </c>
      <c r="Q30" s="834">
        <f t="shared" si="7"/>
        <v>966.81</v>
      </c>
    </row>
    <row r="31" spans="1:17" x14ac:dyDescent="0.25">
      <c r="A31" s="838" t="s">
        <v>1852</v>
      </c>
      <c r="B31" s="811"/>
      <c r="C31" s="814"/>
      <c r="D31" s="839"/>
      <c r="E31" s="814"/>
      <c r="F31" s="840"/>
      <c r="G31" s="816"/>
      <c r="H31" s="841"/>
      <c r="I31" s="842"/>
      <c r="J31" s="811">
        <f>J32</f>
        <v>59.5</v>
      </c>
      <c r="K31" s="814">
        <f>K32</f>
        <v>0.37421383647798739</v>
      </c>
      <c r="L31" s="839"/>
      <c r="M31" s="814"/>
      <c r="N31" s="840"/>
      <c r="O31" s="816">
        <f>O32</f>
        <v>267.75</v>
      </c>
      <c r="P31" s="816">
        <f t="shared" ref="P31:Q32" si="28">P32</f>
        <v>64.5</v>
      </c>
      <c r="Q31" s="817">
        <f t="shared" si="28"/>
        <v>332.25</v>
      </c>
    </row>
    <row r="32" spans="1:17" ht="33" x14ac:dyDescent="0.25">
      <c r="A32" s="818" t="s">
        <v>8</v>
      </c>
      <c r="B32" s="819"/>
      <c r="C32" s="820"/>
      <c r="D32" s="835"/>
      <c r="E32" s="820"/>
      <c r="F32" s="836"/>
      <c r="G32" s="824"/>
      <c r="H32" s="822"/>
      <c r="I32" s="823"/>
      <c r="J32" s="819">
        <f>J33</f>
        <v>59.5</v>
      </c>
      <c r="K32" s="820">
        <f>K33</f>
        <v>0.37421383647798739</v>
      </c>
      <c r="L32" s="835"/>
      <c r="M32" s="820"/>
      <c r="N32" s="836"/>
      <c r="O32" s="824">
        <f>O33</f>
        <v>267.75</v>
      </c>
      <c r="P32" s="824">
        <f t="shared" si="28"/>
        <v>64.5</v>
      </c>
      <c r="Q32" s="825">
        <f t="shared" si="28"/>
        <v>332.25</v>
      </c>
    </row>
    <row r="33" spans="1:17" x14ac:dyDescent="0.25">
      <c r="A33" s="826" t="s">
        <v>1853</v>
      </c>
      <c r="B33" s="827"/>
      <c r="C33" s="828"/>
      <c r="D33" s="829"/>
      <c r="E33" s="828"/>
      <c r="F33" s="830"/>
      <c r="G33" s="831"/>
      <c r="H33" s="832"/>
      <c r="I33" s="833"/>
      <c r="J33" s="827">
        <v>59.5</v>
      </c>
      <c r="K33" s="828">
        <f>J33/159</f>
        <v>0.37421383647798739</v>
      </c>
      <c r="L33" s="829">
        <v>15</v>
      </c>
      <c r="M33" s="828">
        <f>J33*L33</f>
        <v>892.5</v>
      </c>
      <c r="N33" s="830">
        <v>0.3</v>
      </c>
      <c r="O33" s="831">
        <f t="shared" ref="O33" si="29">ROUND(M33*N33,2)</f>
        <v>267.75</v>
      </c>
      <c r="P33" s="832">
        <f t="shared" si="9"/>
        <v>64.5</v>
      </c>
      <c r="Q33" s="834">
        <f t="shared" si="7"/>
        <v>332.25</v>
      </c>
    </row>
    <row r="34" spans="1:17" x14ac:dyDescent="0.25">
      <c r="A34" s="838" t="s">
        <v>1854</v>
      </c>
      <c r="B34" s="811">
        <f>B35+B39+B57+B71</f>
        <v>1552</v>
      </c>
      <c r="C34" s="814">
        <f t="shared" ref="C34:Q34" si="30">C35+C39+C57+C71</f>
        <v>9.7610062893081757</v>
      </c>
      <c r="D34" s="813"/>
      <c r="E34" s="813"/>
      <c r="F34" s="813"/>
      <c r="G34" s="813">
        <f t="shared" si="30"/>
        <v>4003.12</v>
      </c>
      <c r="H34" s="813">
        <f t="shared" si="30"/>
        <v>964.36</v>
      </c>
      <c r="I34" s="815">
        <f t="shared" si="30"/>
        <v>4967.4799999999996</v>
      </c>
      <c r="J34" s="811">
        <f t="shared" si="30"/>
        <v>4233</v>
      </c>
      <c r="K34" s="814">
        <f t="shared" si="30"/>
        <v>26.622641509433961</v>
      </c>
      <c r="L34" s="813"/>
      <c r="M34" s="813"/>
      <c r="N34" s="813"/>
      <c r="O34" s="813">
        <f t="shared" si="30"/>
        <v>21610.28</v>
      </c>
      <c r="P34" s="813">
        <f t="shared" si="30"/>
        <v>5205.9000000000005</v>
      </c>
      <c r="Q34" s="857">
        <f t="shared" si="30"/>
        <v>26816.179999999997</v>
      </c>
    </row>
    <row r="35" spans="1:17" ht="33" x14ac:dyDescent="0.25">
      <c r="A35" s="818" t="s">
        <v>11</v>
      </c>
      <c r="B35" s="819">
        <f>SUM(B36:B38)</f>
        <v>120</v>
      </c>
      <c r="C35" s="820">
        <f t="shared" ref="C35:H35" si="31">SUM(C36:C38)</f>
        <v>0.75471698113207553</v>
      </c>
      <c r="D35" s="821"/>
      <c r="E35" s="821"/>
      <c r="F35" s="821"/>
      <c r="G35" s="821">
        <f t="shared" si="31"/>
        <v>514.72</v>
      </c>
      <c r="H35" s="821">
        <f t="shared" si="31"/>
        <v>124</v>
      </c>
      <c r="I35" s="884">
        <f>SUM(I36:I38)</f>
        <v>638.72</v>
      </c>
      <c r="J35" s="819">
        <f>SUM(J36:J38)</f>
        <v>317</v>
      </c>
      <c r="K35" s="820">
        <f t="shared" ref="K35" si="32">SUM(K36:K38)</f>
        <v>1.9937106918238992</v>
      </c>
      <c r="L35" s="835"/>
      <c r="M35" s="820"/>
      <c r="N35" s="836"/>
      <c r="O35" s="824">
        <f t="shared" ref="O35" si="33">SUM(O36:O38)</f>
        <v>2740.81</v>
      </c>
      <c r="P35" s="822">
        <f t="shared" ref="P35" si="34">SUM(P36:P38)</f>
        <v>660.26</v>
      </c>
      <c r="Q35" s="837">
        <f t="shared" ref="Q35" si="35">SUM(Q36:Q38)</f>
        <v>3401.07</v>
      </c>
    </row>
    <row r="36" spans="1:17" x14ac:dyDescent="0.25">
      <c r="A36" s="826" t="s">
        <v>1855</v>
      </c>
      <c r="B36" s="827">
        <v>40</v>
      </c>
      <c r="C36" s="828">
        <f>B36/159</f>
        <v>0.25157232704402516</v>
      </c>
      <c r="D36" s="829">
        <v>9.6478000000000002</v>
      </c>
      <c r="E36" s="828">
        <f>B36*D36</f>
        <v>385.91200000000003</v>
      </c>
      <c r="F36" s="830">
        <v>0.5</v>
      </c>
      <c r="G36" s="831">
        <f t="shared" ref="G36:G78" si="36">ROUND(E36*F36,2)</f>
        <v>192.96</v>
      </c>
      <c r="H36" s="832">
        <f t="shared" si="21"/>
        <v>46.48</v>
      </c>
      <c r="I36" s="833">
        <f t="shared" si="22"/>
        <v>239.44</v>
      </c>
      <c r="J36" s="827">
        <v>119</v>
      </c>
      <c r="K36" s="828">
        <f>J36/159</f>
        <v>0.74842767295597479</v>
      </c>
      <c r="L36" s="829">
        <v>9.6478000000000002</v>
      </c>
      <c r="M36" s="828">
        <f>J36*L36</f>
        <v>1148.0881999999999</v>
      </c>
      <c r="N36" s="830">
        <v>1</v>
      </c>
      <c r="O36" s="831">
        <f t="shared" ref="O36:O38" si="37">ROUND(M36*N36,2)</f>
        <v>1148.0899999999999</v>
      </c>
      <c r="P36" s="832">
        <f t="shared" si="9"/>
        <v>276.57</v>
      </c>
      <c r="Q36" s="834">
        <f t="shared" si="7"/>
        <v>1424.6599999999999</v>
      </c>
    </row>
    <row r="37" spans="1:17" x14ac:dyDescent="0.25">
      <c r="A37" s="826" t="s">
        <v>1855</v>
      </c>
      <c r="B37" s="827">
        <v>40</v>
      </c>
      <c r="C37" s="828">
        <f t="shared" ref="C37:C38" si="38">B37/159</f>
        <v>0.25157232704402516</v>
      </c>
      <c r="D37" s="829">
        <v>8.0440000000000005</v>
      </c>
      <c r="E37" s="828">
        <f t="shared" ref="E37:E38" si="39">B37*D37</f>
        <v>321.76</v>
      </c>
      <c r="F37" s="830">
        <v>0.5</v>
      </c>
      <c r="G37" s="831">
        <f t="shared" si="36"/>
        <v>160.88</v>
      </c>
      <c r="H37" s="832">
        <f t="shared" si="21"/>
        <v>38.76</v>
      </c>
      <c r="I37" s="833">
        <f t="shared" si="22"/>
        <v>199.64</v>
      </c>
      <c r="J37" s="827">
        <v>119</v>
      </c>
      <c r="K37" s="828">
        <f t="shared" ref="K37:K38" si="40">J37/159</f>
        <v>0.74842767295597479</v>
      </c>
      <c r="L37" s="829">
        <v>8.0440000000000005</v>
      </c>
      <c r="M37" s="828">
        <f t="shared" ref="M37:M38" si="41">J37*L37</f>
        <v>957.2360000000001</v>
      </c>
      <c r="N37" s="830">
        <v>1</v>
      </c>
      <c r="O37" s="831">
        <f t="shared" si="37"/>
        <v>957.24</v>
      </c>
      <c r="P37" s="832">
        <f t="shared" si="9"/>
        <v>230.6</v>
      </c>
      <c r="Q37" s="834">
        <f t="shared" si="7"/>
        <v>1187.8399999999999</v>
      </c>
    </row>
    <row r="38" spans="1:17" x14ac:dyDescent="0.25">
      <c r="A38" s="826" t="s">
        <v>1855</v>
      </c>
      <c r="B38" s="827">
        <v>40</v>
      </c>
      <c r="C38" s="828">
        <f t="shared" si="38"/>
        <v>0.25157232704402516</v>
      </c>
      <c r="D38" s="829">
        <v>8.0440000000000005</v>
      </c>
      <c r="E38" s="828">
        <f t="shared" si="39"/>
        <v>321.76</v>
      </c>
      <c r="F38" s="830">
        <v>0.5</v>
      </c>
      <c r="G38" s="831">
        <f t="shared" si="36"/>
        <v>160.88</v>
      </c>
      <c r="H38" s="832">
        <f t="shared" si="21"/>
        <v>38.76</v>
      </c>
      <c r="I38" s="833">
        <f t="shared" si="22"/>
        <v>199.64</v>
      </c>
      <c r="J38" s="827">
        <v>79</v>
      </c>
      <c r="K38" s="828">
        <f t="shared" si="40"/>
        <v>0.49685534591194969</v>
      </c>
      <c r="L38" s="829">
        <v>8.0440000000000005</v>
      </c>
      <c r="M38" s="828">
        <f t="shared" si="41"/>
        <v>635.476</v>
      </c>
      <c r="N38" s="830">
        <v>1</v>
      </c>
      <c r="O38" s="831">
        <f t="shared" si="37"/>
        <v>635.48</v>
      </c>
      <c r="P38" s="832">
        <f t="shared" si="9"/>
        <v>153.09</v>
      </c>
      <c r="Q38" s="834">
        <f t="shared" si="7"/>
        <v>788.57</v>
      </c>
    </row>
    <row r="39" spans="1:17" ht="49.5" x14ac:dyDescent="0.25">
      <c r="A39" s="818" t="s">
        <v>9</v>
      </c>
      <c r="B39" s="819">
        <f>SUM(B40:B56)</f>
        <v>680</v>
      </c>
      <c r="C39" s="820">
        <f t="shared" ref="C39:H39" si="42">SUM(C40:C56)</f>
        <v>4.2767295597484276</v>
      </c>
      <c r="D39" s="821"/>
      <c r="E39" s="821"/>
      <c r="F39" s="821"/>
      <c r="G39" s="821">
        <f t="shared" si="42"/>
        <v>1910.0699999999997</v>
      </c>
      <c r="H39" s="821">
        <f t="shared" si="42"/>
        <v>460.15</v>
      </c>
      <c r="I39" s="884">
        <f>SUM(I40:I56)</f>
        <v>2370.2199999999998</v>
      </c>
      <c r="J39" s="819">
        <f>SUM(J40:J56)</f>
        <v>1799</v>
      </c>
      <c r="K39" s="820">
        <f t="shared" ref="K39" si="43">SUM(K40:K56)</f>
        <v>11.314465408805031</v>
      </c>
      <c r="L39" s="835"/>
      <c r="M39" s="820"/>
      <c r="N39" s="836"/>
      <c r="O39" s="824">
        <f t="shared" ref="O39" si="44">SUM(O40:O56)</f>
        <v>10131.33</v>
      </c>
      <c r="P39" s="822">
        <f t="shared" ref="P39" si="45">SUM(P40:P56)</f>
        <v>2440.6400000000003</v>
      </c>
      <c r="Q39" s="837">
        <f t="shared" ref="Q39" si="46">SUM(Q40:Q56)</f>
        <v>12571.969999999998</v>
      </c>
    </row>
    <row r="40" spans="1:17" x14ac:dyDescent="0.25">
      <c r="A40" s="826" t="s">
        <v>1856</v>
      </c>
      <c r="B40" s="827">
        <v>48</v>
      </c>
      <c r="C40" s="828">
        <f>B40/159</f>
        <v>0.30188679245283018</v>
      </c>
      <c r="D40" s="829">
        <v>5.6643999999999997</v>
      </c>
      <c r="E40" s="828">
        <f>B40*D40</f>
        <v>271.89119999999997</v>
      </c>
      <c r="F40" s="830">
        <v>0.5</v>
      </c>
      <c r="G40" s="831">
        <f t="shared" si="36"/>
        <v>135.94999999999999</v>
      </c>
      <c r="H40" s="832">
        <f t="shared" si="21"/>
        <v>32.75</v>
      </c>
      <c r="I40" s="833">
        <f t="shared" si="22"/>
        <v>168.7</v>
      </c>
      <c r="J40" s="827">
        <v>112</v>
      </c>
      <c r="K40" s="828">
        <f>J40/159</f>
        <v>0.70440251572327039</v>
      </c>
      <c r="L40" s="829">
        <v>5.6643999999999997</v>
      </c>
      <c r="M40" s="828">
        <f>J40*L40</f>
        <v>634.41279999999995</v>
      </c>
      <c r="N40" s="830">
        <v>1</v>
      </c>
      <c r="O40" s="831">
        <f t="shared" ref="O40:O56" si="47">ROUND(M40*N40,2)</f>
        <v>634.41</v>
      </c>
      <c r="P40" s="832">
        <f t="shared" si="9"/>
        <v>152.83000000000001</v>
      </c>
      <c r="Q40" s="834">
        <f t="shared" si="7"/>
        <v>787.24</v>
      </c>
    </row>
    <row r="41" spans="1:17" x14ac:dyDescent="0.25">
      <c r="A41" s="826" t="s">
        <v>1856</v>
      </c>
      <c r="B41" s="827">
        <v>56</v>
      </c>
      <c r="C41" s="828">
        <f t="shared" ref="C41:C56" si="48">B41/159</f>
        <v>0.3522012578616352</v>
      </c>
      <c r="D41" s="829">
        <v>5.6643999999999997</v>
      </c>
      <c r="E41" s="828">
        <f t="shared" ref="E41:E56" si="49">B41*D41</f>
        <v>317.20639999999997</v>
      </c>
      <c r="F41" s="830">
        <v>0.5</v>
      </c>
      <c r="G41" s="831">
        <f t="shared" si="36"/>
        <v>158.6</v>
      </c>
      <c r="H41" s="832">
        <f t="shared" si="21"/>
        <v>38.21</v>
      </c>
      <c r="I41" s="833">
        <f t="shared" si="22"/>
        <v>196.81</v>
      </c>
      <c r="J41" s="827">
        <v>104</v>
      </c>
      <c r="K41" s="828">
        <f t="shared" ref="K41:K56" si="50">J41/159</f>
        <v>0.65408805031446537</v>
      </c>
      <c r="L41" s="829">
        <v>5.6643999999999997</v>
      </c>
      <c r="M41" s="828">
        <f t="shared" ref="M41:M56" si="51">J41*L41</f>
        <v>589.09759999999994</v>
      </c>
      <c r="N41" s="830">
        <v>1</v>
      </c>
      <c r="O41" s="831">
        <f t="shared" si="47"/>
        <v>589.1</v>
      </c>
      <c r="P41" s="832">
        <f t="shared" si="9"/>
        <v>141.91</v>
      </c>
      <c r="Q41" s="834">
        <f t="shared" si="7"/>
        <v>731.01</v>
      </c>
    </row>
    <row r="42" spans="1:17" x14ac:dyDescent="0.25">
      <c r="A42" s="826" t="s">
        <v>1856</v>
      </c>
      <c r="B42" s="827">
        <v>48</v>
      </c>
      <c r="C42" s="828">
        <f t="shared" si="48"/>
        <v>0.30188679245283018</v>
      </c>
      <c r="D42" s="829">
        <v>5.6643999999999997</v>
      </c>
      <c r="E42" s="828">
        <f t="shared" si="49"/>
        <v>271.89119999999997</v>
      </c>
      <c r="F42" s="830">
        <v>0.5</v>
      </c>
      <c r="G42" s="831">
        <f t="shared" si="36"/>
        <v>135.94999999999999</v>
      </c>
      <c r="H42" s="832">
        <f t="shared" si="21"/>
        <v>32.75</v>
      </c>
      <c r="I42" s="833">
        <f t="shared" si="22"/>
        <v>168.7</v>
      </c>
      <c r="J42" s="827">
        <v>112</v>
      </c>
      <c r="K42" s="828">
        <f t="shared" si="50"/>
        <v>0.70440251572327039</v>
      </c>
      <c r="L42" s="829">
        <v>5.6643999999999997</v>
      </c>
      <c r="M42" s="828">
        <f t="shared" si="51"/>
        <v>634.41279999999995</v>
      </c>
      <c r="N42" s="830">
        <v>1</v>
      </c>
      <c r="O42" s="831">
        <f t="shared" si="47"/>
        <v>634.41</v>
      </c>
      <c r="P42" s="832">
        <f t="shared" si="9"/>
        <v>152.83000000000001</v>
      </c>
      <c r="Q42" s="834">
        <f t="shared" si="7"/>
        <v>787.24</v>
      </c>
    </row>
    <row r="43" spans="1:17" x14ac:dyDescent="0.25">
      <c r="A43" s="826" t="s">
        <v>1856</v>
      </c>
      <c r="B43" s="827">
        <v>40</v>
      </c>
      <c r="C43" s="828">
        <f t="shared" si="48"/>
        <v>0.25157232704402516</v>
      </c>
      <c r="D43" s="829">
        <v>5.6643999999999997</v>
      </c>
      <c r="E43" s="828">
        <f t="shared" si="49"/>
        <v>226.57599999999999</v>
      </c>
      <c r="F43" s="830">
        <v>0.5</v>
      </c>
      <c r="G43" s="831">
        <f t="shared" si="36"/>
        <v>113.29</v>
      </c>
      <c r="H43" s="832">
        <f t="shared" si="21"/>
        <v>27.29</v>
      </c>
      <c r="I43" s="833">
        <f t="shared" si="22"/>
        <v>140.58000000000001</v>
      </c>
      <c r="J43" s="827">
        <v>144</v>
      </c>
      <c r="K43" s="828">
        <f t="shared" si="50"/>
        <v>0.90566037735849059</v>
      </c>
      <c r="L43" s="829">
        <v>5.6643999999999997</v>
      </c>
      <c r="M43" s="828">
        <f t="shared" si="51"/>
        <v>815.67359999999996</v>
      </c>
      <c r="N43" s="830">
        <v>1</v>
      </c>
      <c r="O43" s="831">
        <f t="shared" si="47"/>
        <v>815.67</v>
      </c>
      <c r="P43" s="832">
        <f t="shared" si="9"/>
        <v>196.49</v>
      </c>
      <c r="Q43" s="834">
        <f t="shared" si="7"/>
        <v>1012.16</v>
      </c>
    </row>
    <row r="44" spans="1:17" x14ac:dyDescent="0.25">
      <c r="A44" s="826" t="s">
        <v>1856</v>
      </c>
      <c r="B44" s="827">
        <v>48</v>
      </c>
      <c r="C44" s="828">
        <f t="shared" si="48"/>
        <v>0.30188679245283018</v>
      </c>
      <c r="D44" s="829">
        <v>5.6643999999999997</v>
      </c>
      <c r="E44" s="828">
        <f t="shared" si="49"/>
        <v>271.89119999999997</v>
      </c>
      <c r="F44" s="830">
        <v>0.5</v>
      </c>
      <c r="G44" s="831">
        <f t="shared" si="36"/>
        <v>135.94999999999999</v>
      </c>
      <c r="H44" s="832">
        <f t="shared" si="21"/>
        <v>32.75</v>
      </c>
      <c r="I44" s="833">
        <f t="shared" si="22"/>
        <v>168.7</v>
      </c>
      <c r="J44" s="827">
        <v>112</v>
      </c>
      <c r="K44" s="828">
        <f t="shared" si="50"/>
        <v>0.70440251572327039</v>
      </c>
      <c r="L44" s="829">
        <v>5.6643999999999997</v>
      </c>
      <c r="M44" s="828">
        <f t="shared" si="51"/>
        <v>634.41279999999995</v>
      </c>
      <c r="N44" s="830">
        <v>1</v>
      </c>
      <c r="O44" s="831">
        <f t="shared" si="47"/>
        <v>634.41</v>
      </c>
      <c r="P44" s="832">
        <f t="shared" si="9"/>
        <v>152.83000000000001</v>
      </c>
      <c r="Q44" s="834">
        <f t="shared" si="7"/>
        <v>787.24</v>
      </c>
    </row>
    <row r="45" spans="1:17" x14ac:dyDescent="0.25">
      <c r="A45" s="826" t="s">
        <v>1856</v>
      </c>
      <c r="B45" s="827"/>
      <c r="C45" s="828"/>
      <c r="D45" s="829"/>
      <c r="E45" s="828"/>
      <c r="F45" s="830"/>
      <c r="G45" s="831"/>
      <c r="H45" s="832"/>
      <c r="I45" s="833"/>
      <c r="J45" s="827">
        <v>48</v>
      </c>
      <c r="K45" s="828">
        <f t="shared" si="50"/>
        <v>0.30188679245283018</v>
      </c>
      <c r="L45" s="829">
        <v>5.6643999999999997</v>
      </c>
      <c r="M45" s="828">
        <f t="shared" si="51"/>
        <v>271.89119999999997</v>
      </c>
      <c r="N45" s="830">
        <v>1</v>
      </c>
      <c r="O45" s="831">
        <f t="shared" si="47"/>
        <v>271.89</v>
      </c>
      <c r="P45" s="832">
        <f t="shared" si="9"/>
        <v>65.5</v>
      </c>
      <c r="Q45" s="834">
        <f t="shared" si="7"/>
        <v>337.39</v>
      </c>
    </row>
    <row r="46" spans="1:17" x14ac:dyDescent="0.25">
      <c r="A46" s="826" t="s">
        <v>1856</v>
      </c>
      <c r="B46" s="827">
        <v>60</v>
      </c>
      <c r="C46" s="828">
        <f t="shared" si="48"/>
        <v>0.37735849056603776</v>
      </c>
      <c r="D46" s="829">
        <v>5.6643999999999997</v>
      </c>
      <c r="E46" s="828">
        <f t="shared" si="49"/>
        <v>339.86399999999998</v>
      </c>
      <c r="F46" s="830">
        <v>0.5</v>
      </c>
      <c r="G46" s="831">
        <f t="shared" si="36"/>
        <v>169.93</v>
      </c>
      <c r="H46" s="832">
        <f t="shared" si="21"/>
        <v>40.94</v>
      </c>
      <c r="I46" s="833">
        <f t="shared" si="22"/>
        <v>210.87</v>
      </c>
      <c r="J46" s="827">
        <v>112</v>
      </c>
      <c r="K46" s="828">
        <f t="shared" si="50"/>
        <v>0.70440251572327039</v>
      </c>
      <c r="L46" s="829">
        <v>5.6643999999999997</v>
      </c>
      <c r="M46" s="828">
        <f t="shared" si="51"/>
        <v>634.41279999999995</v>
      </c>
      <c r="N46" s="830">
        <v>1</v>
      </c>
      <c r="O46" s="831">
        <f t="shared" si="47"/>
        <v>634.41</v>
      </c>
      <c r="P46" s="832">
        <f t="shared" si="9"/>
        <v>152.83000000000001</v>
      </c>
      <c r="Q46" s="834">
        <f t="shared" si="7"/>
        <v>787.24</v>
      </c>
    </row>
    <row r="47" spans="1:17" x14ac:dyDescent="0.25">
      <c r="A47" s="826" t="s">
        <v>1856</v>
      </c>
      <c r="B47" s="827">
        <v>32</v>
      </c>
      <c r="C47" s="828">
        <f t="shared" si="48"/>
        <v>0.20125786163522014</v>
      </c>
      <c r="D47" s="829">
        <v>5.6643999999999997</v>
      </c>
      <c r="E47" s="828">
        <f t="shared" si="49"/>
        <v>181.26079999999999</v>
      </c>
      <c r="F47" s="830">
        <v>0.5</v>
      </c>
      <c r="G47" s="831">
        <f t="shared" si="36"/>
        <v>90.63</v>
      </c>
      <c r="H47" s="832">
        <f t="shared" si="21"/>
        <v>21.83</v>
      </c>
      <c r="I47" s="833">
        <f t="shared" si="22"/>
        <v>112.46</v>
      </c>
      <c r="J47" s="827">
        <v>140</v>
      </c>
      <c r="K47" s="828">
        <f t="shared" si="50"/>
        <v>0.88050314465408808</v>
      </c>
      <c r="L47" s="829">
        <v>5.6643999999999997</v>
      </c>
      <c r="M47" s="828">
        <f t="shared" si="51"/>
        <v>793.01599999999996</v>
      </c>
      <c r="N47" s="830">
        <v>1</v>
      </c>
      <c r="O47" s="831">
        <f t="shared" si="47"/>
        <v>793.02</v>
      </c>
      <c r="P47" s="832">
        <f t="shared" si="9"/>
        <v>191.04</v>
      </c>
      <c r="Q47" s="834">
        <f t="shared" si="7"/>
        <v>984.06</v>
      </c>
    </row>
    <row r="48" spans="1:17" x14ac:dyDescent="0.25">
      <c r="A48" s="826" t="s">
        <v>1856</v>
      </c>
      <c r="B48" s="827">
        <v>40</v>
      </c>
      <c r="C48" s="828">
        <f t="shared" si="48"/>
        <v>0.25157232704402516</v>
      </c>
      <c r="D48" s="829">
        <v>5.3228</v>
      </c>
      <c r="E48" s="828">
        <f t="shared" si="49"/>
        <v>212.91200000000001</v>
      </c>
      <c r="F48" s="830">
        <v>0.5</v>
      </c>
      <c r="G48" s="831">
        <f t="shared" si="36"/>
        <v>106.46</v>
      </c>
      <c r="H48" s="832">
        <f t="shared" si="21"/>
        <v>25.65</v>
      </c>
      <c r="I48" s="833">
        <f t="shared" si="22"/>
        <v>132.10999999999999</v>
      </c>
      <c r="J48" s="827">
        <v>48</v>
      </c>
      <c r="K48" s="828">
        <f t="shared" si="50"/>
        <v>0.30188679245283018</v>
      </c>
      <c r="L48" s="829">
        <v>5.3228</v>
      </c>
      <c r="M48" s="828">
        <f t="shared" si="51"/>
        <v>255.49439999999998</v>
      </c>
      <c r="N48" s="830">
        <v>1</v>
      </c>
      <c r="O48" s="831">
        <f t="shared" si="47"/>
        <v>255.49</v>
      </c>
      <c r="P48" s="832">
        <f t="shared" si="9"/>
        <v>61.55</v>
      </c>
      <c r="Q48" s="834">
        <f t="shared" si="7"/>
        <v>317.04000000000002</v>
      </c>
    </row>
    <row r="49" spans="1:17" x14ac:dyDescent="0.25">
      <c r="A49" s="826" t="s">
        <v>1856</v>
      </c>
      <c r="B49" s="827">
        <v>56</v>
      </c>
      <c r="C49" s="828">
        <f t="shared" si="48"/>
        <v>0.3522012578616352</v>
      </c>
      <c r="D49" s="829">
        <v>5.6643999999999997</v>
      </c>
      <c r="E49" s="828">
        <f t="shared" si="49"/>
        <v>317.20639999999997</v>
      </c>
      <c r="F49" s="830">
        <v>0.5</v>
      </c>
      <c r="G49" s="831">
        <f t="shared" si="36"/>
        <v>158.6</v>
      </c>
      <c r="H49" s="832">
        <f t="shared" si="21"/>
        <v>38.21</v>
      </c>
      <c r="I49" s="833">
        <f t="shared" si="22"/>
        <v>196.81</v>
      </c>
      <c r="J49" s="827">
        <v>132</v>
      </c>
      <c r="K49" s="828">
        <f t="shared" si="50"/>
        <v>0.83018867924528306</v>
      </c>
      <c r="L49" s="829">
        <v>5.6643999999999997</v>
      </c>
      <c r="M49" s="828">
        <f t="shared" si="51"/>
        <v>747.70079999999996</v>
      </c>
      <c r="N49" s="830">
        <v>1</v>
      </c>
      <c r="O49" s="831">
        <f t="shared" si="47"/>
        <v>747.7</v>
      </c>
      <c r="P49" s="832">
        <f t="shared" si="9"/>
        <v>180.12</v>
      </c>
      <c r="Q49" s="834">
        <f t="shared" si="7"/>
        <v>927.82</v>
      </c>
    </row>
    <row r="50" spans="1:17" x14ac:dyDescent="0.25">
      <c r="A50" s="826" t="s">
        <v>1856</v>
      </c>
      <c r="B50" s="827">
        <v>60</v>
      </c>
      <c r="C50" s="828">
        <f t="shared" si="48"/>
        <v>0.37735849056603776</v>
      </c>
      <c r="D50" s="829">
        <v>5.3228</v>
      </c>
      <c r="E50" s="828">
        <f t="shared" si="49"/>
        <v>319.36799999999999</v>
      </c>
      <c r="F50" s="830">
        <v>0.5</v>
      </c>
      <c r="G50" s="831">
        <f t="shared" si="36"/>
        <v>159.68</v>
      </c>
      <c r="H50" s="832">
        <f t="shared" si="21"/>
        <v>38.47</v>
      </c>
      <c r="I50" s="833">
        <f t="shared" si="22"/>
        <v>198.15</v>
      </c>
      <c r="J50" s="827">
        <v>132</v>
      </c>
      <c r="K50" s="828">
        <f t="shared" si="50"/>
        <v>0.83018867924528306</v>
      </c>
      <c r="L50" s="829">
        <v>5.3228</v>
      </c>
      <c r="M50" s="828">
        <f t="shared" si="51"/>
        <v>702.6096</v>
      </c>
      <c r="N50" s="830">
        <v>1</v>
      </c>
      <c r="O50" s="831">
        <f t="shared" si="47"/>
        <v>702.61</v>
      </c>
      <c r="P50" s="832">
        <f t="shared" si="9"/>
        <v>169.26</v>
      </c>
      <c r="Q50" s="834">
        <f t="shared" si="7"/>
        <v>871.87</v>
      </c>
    </row>
    <row r="51" spans="1:17" x14ac:dyDescent="0.25">
      <c r="A51" s="826" t="s">
        <v>1856</v>
      </c>
      <c r="B51" s="827"/>
      <c r="C51" s="828"/>
      <c r="D51" s="829"/>
      <c r="E51" s="828"/>
      <c r="F51" s="830"/>
      <c r="G51" s="831"/>
      <c r="H51" s="832"/>
      <c r="I51" s="833"/>
      <c r="J51" s="827">
        <v>80</v>
      </c>
      <c r="K51" s="828">
        <f t="shared" si="50"/>
        <v>0.50314465408805031</v>
      </c>
      <c r="L51" s="829">
        <v>5.6643999999999997</v>
      </c>
      <c r="M51" s="828">
        <f t="shared" si="51"/>
        <v>453.15199999999999</v>
      </c>
      <c r="N51" s="830">
        <v>1</v>
      </c>
      <c r="O51" s="831">
        <f t="shared" si="47"/>
        <v>453.15</v>
      </c>
      <c r="P51" s="832">
        <f t="shared" si="9"/>
        <v>109.16</v>
      </c>
      <c r="Q51" s="834">
        <f t="shared" si="7"/>
        <v>562.30999999999995</v>
      </c>
    </row>
    <row r="52" spans="1:17" x14ac:dyDescent="0.25">
      <c r="A52" s="826" t="s">
        <v>1856</v>
      </c>
      <c r="B52" s="827">
        <v>56</v>
      </c>
      <c r="C52" s="828">
        <f t="shared" si="48"/>
        <v>0.3522012578616352</v>
      </c>
      <c r="D52" s="829">
        <v>5.6643999999999997</v>
      </c>
      <c r="E52" s="828">
        <f t="shared" si="49"/>
        <v>317.20639999999997</v>
      </c>
      <c r="F52" s="830">
        <v>0.5</v>
      </c>
      <c r="G52" s="831">
        <f t="shared" si="36"/>
        <v>158.6</v>
      </c>
      <c r="H52" s="832">
        <f t="shared" si="21"/>
        <v>38.21</v>
      </c>
      <c r="I52" s="833">
        <f t="shared" si="22"/>
        <v>196.81</v>
      </c>
      <c r="J52" s="827">
        <v>104</v>
      </c>
      <c r="K52" s="828">
        <f t="shared" si="50"/>
        <v>0.65408805031446537</v>
      </c>
      <c r="L52" s="829">
        <v>5.6643999999999997</v>
      </c>
      <c r="M52" s="828">
        <f t="shared" si="51"/>
        <v>589.09759999999994</v>
      </c>
      <c r="N52" s="830">
        <v>1</v>
      </c>
      <c r="O52" s="831">
        <f t="shared" si="47"/>
        <v>589.1</v>
      </c>
      <c r="P52" s="832">
        <f t="shared" si="9"/>
        <v>141.91</v>
      </c>
      <c r="Q52" s="834">
        <f t="shared" si="7"/>
        <v>731.01</v>
      </c>
    </row>
    <row r="53" spans="1:17" x14ac:dyDescent="0.25">
      <c r="A53" s="826" t="s">
        <v>1856</v>
      </c>
      <c r="B53" s="827">
        <v>24</v>
      </c>
      <c r="C53" s="828">
        <f t="shared" si="48"/>
        <v>0.15094339622641509</v>
      </c>
      <c r="D53" s="829">
        <v>5.3228</v>
      </c>
      <c r="E53" s="828">
        <f t="shared" si="49"/>
        <v>127.74719999999999</v>
      </c>
      <c r="F53" s="830">
        <v>0.5</v>
      </c>
      <c r="G53" s="831">
        <f t="shared" si="36"/>
        <v>63.87</v>
      </c>
      <c r="H53" s="832">
        <f t="shared" si="21"/>
        <v>15.39</v>
      </c>
      <c r="I53" s="833">
        <f t="shared" si="22"/>
        <v>79.259999999999991</v>
      </c>
      <c r="J53" s="827">
        <v>96</v>
      </c>
      <c r="K53" s="828">
        <f t="shared" si="50"/>
        <v>0.60377358490566035</v>
      </c>
      <c r="L53" s="829">
        <v>5.3228</v>
      </c>
      <c r="M53" s="828">
        <f t="shared" si="51"/>
        <v>510.98879999999997</v>
      </c>
      <c r="N53" s="830">
        <v>1</v>
      </c>
      <c r="O53" s="831">
        <f t="shared" si="47"/>
        <v>510.99</v>
      </c>
      <c r="P53" s="832">
        <f t="shared" si="9"/>
        <v>123.1</v>
      </c>
      <c r="Q53" s="834">
        <f t="shared" si="7"/>
        <v>634.09</v>
      </c>
    </row>
    <row r="54" spans="1:17" x14ac:dyDescent="0.25">
      <c r="A54" s="826" t="s">
        <v>1856</v>
      </c>
      <c r="B54" s="827">
        <v>48</v>
      </c>
      <c r="C54" s="828">
        <f t="shared" si="48"/>
        <v>0.30188679245283018</v>
      </c>
      <c r="D54" s="829">
        <v>5.3228</v>
      </c>
      <c r="E54" s="828">
        <f t="shared" si="49"/>
        <v>255.49439999999998</v>
      </c>
      <c r="F54" s="830">
        <v>0.5</v>
      </c>
      <c r="G54" s="831">
        <f t="shared" si="36"/>
        <v>127.75</v>
      </c>
      <c r="H54" s="832">
        <f t="shared" si="21"/>
        <v>30.77</v>
      </c>
      <c r="I54" s="833">
        <f t="shared" si="22"/>
        <v>158.52000000000001</v>
      </c>
      <c r="J54" s="827">
        <v>144</v>
      </c>
      <c r="K54" s="828">
        <f t="shared" si="50"/>
        <v>0.90566037735849059</v>
      </c>
      <c r="L54" s="829">
        <v>5.3228</v>
      </c>
      <c r="M54" s="828">
        <f t="shared" si="51"/>
        <v>766.48320000000001</v>
      </c>
      <c r="N54" s="830">
        <v>1</v>
      </c>
      <c r="O54" s="831">
        <f t="shared" si="47"/>
        <v>766.48</v>
      </c>
      <c r="P54" s="832">
        <f t="shared" si="9"/>
        <v>184.65</v>
      </c>
      <c r="Q54" s="834">
        <f t="shared" si="7"/>
        <v>951.13</v>
      </c>
    </row>
    <row r="55" spans="1:17" x14ac:dyDescent="0.25">
      <c r="A55" s="826" t="s">
        <v>1856</v>
      </c>
      <c r="B55" s="827">
        <v>24</v>
      </c>
      <c r="C55" s="828">
        <f t="shared" si="48"/>
        <v>0.15094339622641509</v>
      </c>
      <c r="D55" s="829">
        <v>5.3228</v>
      </c>
      <c r="E55" s="828">
        <f t="shared" si="49"/>
        <v>127.74719999999999</v>
      </c>
      <c r="F55" s="830">
        <v>0.5</v>
      </c>
      <c r="G55" s="831">
        <f t="shared" si="36"/>
        <v>63.87</v>
      </c>
      <c r="H55" s="832">
        <f t="shared" si="21"/>
        <v>15.39</v>
      </c>
      <c r="I55" s="833">
        <f t="shared" si="22"/>
        <v>79.259999999999991</v>
      </c>
      <c r="J55" s="827">
        <v>60</v>
      </c>
      <c r="K55" s="828">
        <f t="shared" si="50"/>
        <v>0.37735849056603776</v>
      </c>
      <c r="L55" s="829">
        <v>5.3228</v>
      </c>
      <c r="M55" s="828">
        <f t="shared" si="51"/>
        <v>319.36799999999999</v>
      </c>
      <c r="N55" s="830">
        <v>1</v>
      </c>
      <c r="O55" s="831">
        <f t="shared" si="47"/>
        <v>319.37</v>
      </c>
      <c r="P55" s="832">
        <f t="shared" si="9"/>
        <v>76.94</v>
      </c>
      <c r="Q55" s="834">
        <f t="shared" si="7"/>
        <v>396.31</v>
      </c>
    </row>
    <row r="56" spans="1:17" s="591" customFormat="1" x14ac:dyDescent="0.25">
      <c r="A56" s="826" t="s">
        <v>344</v>
      </c>
      <c r="B56" s="827">
        <v>40</v>
      </c>
      <c r="C56" s="828">
        <f t="shared" si="48"/>
        <v>0.25157232704402516</v>
      </c>
      <c r="D56" s="829">
        <v>6.5472000000000001</v>
      </c>
      <c r="E56" s="828">
        <f t="shared" si="49"/>
        <v>261.88800000000003</v>
      </c>
      <c r="F56" s="830">
        <v>0.5</v>
      </c>
      <c r="G56" s="831">
        <f t="shared" si="36"/>
        <v>130.94</v>
      </c>
      <c r="H56" s="832">
        <f t="shared" si="21"/>
        <v>31.54</v>
      </c>
      <c r="I56" s="833">
        <f t="shared" si="22"/>
        <v>162.47999999999999</v>
      </c>
      <c r="J56" s="827">
        <v>119</v>
      </c>
      <c r="K56" s="828">
        <f t="shared" si="50"/>
        <v>0.74842767295597479</v>
      </c>
      <c r="L56" s="829">
        <v>6.5472000000000001</v>
      </c>
      <c r="M56" s="828">
        <f t="shared" si="51"/>
        <v>779.11680000000001</v>
      </c>
      <c r="N56" s="830">
        <v>1</v>
      </c>
      <c r="O56" s="831">
        <f t="shared" si="47"/>
        <v>779.12</v>
      </c>
      <c r="P56" s="832">
        <f t="shared" si="9"/>
        <v>187.69</v>
      </c>
      <c r="Q56" s="834">
        <f t="shared" si="7"/>
        <v>966.81</v>
      </c>
    </row>
    <row r="57" spans="1:17" ht="49.5" x14ac:dyDescent="0.25">
      <c r="A57" s="818" t="s">
        <v>10</v>
      </c>
      <c r="B57" s="819">
        <f>SUM(B58:B70)</f>
        <v>508</v>
      </c>
      <c r="C57" s="820">
        <f t="shared" ref="C57:H57" si="52">SUM(C58:C70)</f>
        <v>3.1949685534591192</v>
      </c>
      <c r="D57" s="821"/>
      <c r="E57" s="821"/>
      <c r="F57" s="821"/>
      <c r="G57" s="821">
        <f t="shared" si="52"/>
        <v>1178.4299999999998</v>
      </c>
      <c r="H57" s="821">
        <f t="shared" si="52"/>
        <v>283.88</v>
      </c>
      <c r="I57" s="884">
        <f>SUM(I58:I70)</f>
        <v>1462.3100000000002</v>
      </c>
      <c r="J57" s="819">
        <f>SUM(J58:J70)</f>
        <v>1336</v>
      </c>
      <c r="K57" s="820">
        <f t="shared" ref="K57" si="53">SUM(K58:K70)</f>
        <v>8.4025157232704402</v>
      </c>
      <c r="L57" s="835"/>
      <c r="M57" s="820"/>
      <c r="N57" s="836"/>
      <c r="O57" s="824">
        <f t="shared" ref="O57" si="54">SUM(O58:O70)</f>
        <v>6198.35</v>
      </c>
      <c r="P57" s="822">
        <f t="shared" ref="P57" si="55">SUM(P58:P70)</f>
        <v>1493.17</v>
      </c>
      <c r="Q57" s="837">
        <f t="shared" ref="Q57" si="56">SUM(Q58:Q70)</f>
        <v>7691.52</v>
      </c>
    </row>
    <row r="58" spans="1:17" x14ac:dyDescent="0.25">
      <c r="A58" s="826" t="s">
        <v>193</v>
      </c>
      <c r="B58" s="827">
        <v>48</v>
      </c>
      <c r="C58" s="828">
        <f>B58/159</f>
        <v>0.30188679245283018</v>
      </c>
      <c r="D58" s="829">
        <v>4.6395</v>
      </c>
      <c r="E58" s="828">
        <f>B58*D58</f>
        <v>222.696</v>
      </c>
      <c r="F58" s="830">
        <v>0.5</v>
      </c>
      <c r="G58" s="831">
        <f t="shared" si="36"/>
        <v>111.35</v>
      </c>
      <c r="H58" s="832">
        <f t="shared" si="21"/>
        <v>26.82</v>
      </c>
      <c r="I58" s="833">
        <f t="shared" si="22"/>
        <v>138.16999999999999</v>
      </c>
      <c r="J58" s="827">
        <v>120</v>
      </c>
      <c r="K58" s="828">
        <f>J58/159</f>
        <v>0.75471698113207553</v>
      </c>
      <c r="L58" s="829">
        <v>4.6395</v>
      </c>
      <c r="M58" s="828">
        <f>J58*L58</f>
        <v>556.74</v>
      </c>
      <c r="N58" s="830">
        <v>1</v>
      </c>
      <c r="O58" s="831">
        <f t="shared" ref="O58:O70" si="57">ROUND(M58*N58,2)</f>
        <v>556.74</v>
      </c>
      <c r="P58" s="832">
        <f t="shared" si="9"/>
        <v>134.12</v>
      </c>
      <c r="Q58" s="834">
        <f t="shared" si="7"/>
        <v>690.86</v>
      </c>
    </row>
    <row r="59" spans="1:17" x14ac:dyDescent="0.25">
      <c r="A59" s="826" t="s">
        <v>193</v>
      </c>
      <c r="B59" s="827">
        <v>44</v>
      </c>
      <c r="C59" s="828">
        <f t="shared" ref="C59:C70" si="58">B59/159</f>
        <v>0.27672955974842767</v>
      </c>
      <c r="D59" s="829">
        <v>4.6395</v>
      </c>
      <c r="E59" s="828">
        <f t="shared" ref="E59:E70" si="59">B59*D59</f>
        <v>204.13800000000001</v>
      </c>
      <c r="F59" s="830">
        <v>0.5</v>
      </c>
      <c r="G59" s="831">
        <f t="shared" si="36"/>
        <v>102.07</v>
      </c>
      <c r="H59" s="832">
        <f t="shared" si="21"/>
        <v>24.59</v>
      </c>
      <c r="I59" s="833">
        <f t="shared" si="22"/>
        <v>126.66</v>
      </c>
      <c r="J59" s="827">
        <v>132</v>
      </c>
      <c r="K59" s="828">
        <f t="shared" ref="K59:K70" si="60">J59/159</f>
        <v>0.83018867924528306</v>
      </c>
      <c r="L59" s="829">
        <v>4.6395</v>
      </c>
      <c r="M59" s="828">
        <f t="shared" ref="M59:M70" si="61">J59*L59</f>
        <v>612.41399999999999</v>
      </c>
      <c r="N59" s="830">
        <v>1</v>
      </c>
      <c r="O59" s="831">
        <f t="shared" si="57"/>
        <v>612.41</v>
      </c>
      <c r="P59" s="832">
        <f t="shared" si="9"/>
        <v>147.53</v>
      </c>
      <c r="Q59" s="834">
        <f t="shared" si="7"/>
        <v>759.93999999999994</v>
      </c>
    </row>
    <row r="60" spans="1:17" x14ac:dyDescent="0.25">
      <c r="A60" s="826" t="s">
        <v>193</v>
      </c>
      <c r="B60" s="827">
        <v>44</v>
      </c>
      <c r="C60" s="828">
        <f t="shared" si="58"/>
        <v>0.27672955974842767</v>
      </c>
      <c r="D60" s="829">
        <v>4.6395</v>
      </c>
      <c r="E60" s="828">
        <f t="shared" si="59"/>
        <v>204.13800000000001</v>
      </c>
      <c r="F60" s="830">
        <v>0.5</v>
      </c>
      <c r="G60" s="831">
        <f t="shared" si="36"/>
        <v>102.07</v>
      </c>
      <c r="H60" s="832">
        <f t="shared" si="21"/>
        <v>24.59</v>
      </c>
      <c r="I60" s="833">
        <f t="shared" si="22"/>
        <v>126.66</v>
      </c>
      <c r="J60" s="827">
        <v>144</v>
      </c>
      <c r="K60" s="828">
        <f t="shared" si="60"/>
        <v>0.90566037735849059</v>
      </c>
      <c r="L60" s="829">
        <v>4.6395</v>
      </c>
      <c r="M60" s="828">
        <f t="shared" si="61"/>
        <v>668.08799999999997</v>
      </c>
      <c r="N60" s="830">
        <v>1</v>
      </c>
      <c r="O60" s="831">
        <f t="shared" si="57"/>
        <v>668.09</v>
      </c>
      <c r="P60" s="832">
        <f t="shared" si="9"/>
        <v>160.94</v>
      </c>
      <c r="Q60" s="834">
        <f t="shared" si="7"/>
        <v>829.03</v>
      </c>
    </row>
    <row r="61" spans="1:17" x14ac:dyDescent="0.25">
      <c r="A61" s="826" t="s">
        <v>193</v>
      </c>
      <c r="B61" s="827">
        <v>40</v>
      </c>
      <c r="C61" s="828">
        <f t="shared" si="58"/>
        <v>0.25157232704402516</v>
      </c>
      <c r="D61" s="829">
        <v>4.6395</v>
      </c>
      <c r="E61" s="828">
        <f t="shared" si="59"/>
        <v>185.57999999999998</v>
      </c>
      <c r="F61" s="830">
        <v>0.5</v>
      </c>
      <c r="G61" s="831">
        <f t="shared" si="36"/>
        <v>92.79</v>
      </c>
      <c r="H61" s="832">
        <f t="shared" si="21"/>
        <v>22.35</v>
      </c>
      <c r="I61" s="833">
        <f t="shared" si="22"/>
        <v>115.14000000000001</v>
      </c>
      <c r="J61" s="827">
        <v>72</v>
      </c>
      <c r="K61" s="828">
        <f t="shared" si="60"/>
        <v>0.45283018867924529</v>
      </c>
      <c r="L61" s="829">
        <v>4.6395</v>
      </c>
      <c r="M61" s="828">
        <f t="shared" si="61"/>
        <v>334.04399999999998</v>
      </c>
      <c r="N61" s="830">
        <v>1</v>
      </c>
      <c r="O61" s="831">
        <f t="shared" si="57"/>
        <v>334.04</v>
      </c>
      <c r="P61" s="832">
        <f t="shared" si="9"/>
        <v>80.47</v>
      </c>
      <c r="Q61" s="834">
        <f t="shared" si="7"/>
        <v>414.51</v>
      </c>
    </row>
    <row r="62" spans="1:17" x14ac:dyDescent="0.25">
      <c r="A62" s="826" t="s">
        <v>193</v>
      </c>
      <c r="B62" s="827">
        <v>44</v>
      </c>
      <c r="C62" s="828">
        <f t="shared" si="58"/>
        <v>0.27672955974842767</v>
      </c>
      <c r="D62" s="829">
        <v>4.6395</v>
      </c>
      <c r="E62" s="828">
        <f t="shared" si="59"/>
        <v>204.13800000000001</v>
      </c>
      <c r="F62" s="830">
        <v>0.5</v>
      </c>
      <c r="G62" s="831">
        <f t="shared" si="36"/>
        <v>102.07</v>
      </c>
      <c r="H62" s="832">
        <f t="shared" si="21"/>
        <v>24.59</v>
      </c>
      <c r="I62" s="833">
        <f t="shared" si="22"/>
        <v>126.66</v>
      </c>
      <c r="J62" s="827">
        <v>24</v>
      </c>
      <c r="K62" s="828">
        <f t="shared" si="60"/>
        <v>0.15094339622641509</v>
      </c>
      <c r="L62" s="829">
        <v>4.6395</v>
      </c>
      <c r="M62" s="828">
        <f t="shared" si="61"/>
        <v>111.348</v>
      </c>
      <c r="N62" s="830">
        <v>1</v>
      </c>
      <c r="O62" s="831">
        <f t="shared" si="57"/>
        <v>111.35</v>
      </c>
      <c r="P62" s="832">
        <f t="shared" si="9"/>
        <v>26.82</v>
      </c>
      <c r="Q62" s="834">
        <f t="shared" si="7"/>
        <v>138.16999999999999</v>
      </c>
    </row>
    <row r="63" spans="1:17" x14ac:dyDescent="0.25">
      <c r="A63" s="826" t="s">
        <v>193</v>
      </c>
      <c r="B63" s="827">
        <v>24</v>
      </c>
      <c r="C63" s="828">
        <f t="shared" si="58"/>
        <v>0.15094339622641509</v>
      </c>
      <c r="D63" s="829">
        <v>4.6395</v>
      </c>
      <c r="E63" s="828">
        <f t="shared" si="59"/>
        <v>111.348</v>
      </c>
      <c r="F63" s="830">
        <v>0.5</v>
      </c>
      <c r="G63" s="831">
        <f t="shared" si="36"/>
        <v>55.67</v>
      </c>
      <c r="H63" s="832">
        <f t="shared" si="21"/>
        <v>13.41</v>
      </c>
      <c r="I63" s="833">
        <f t="shared" si="22"/>
        <v>69.08</v>
      </c>
      <c r="J63" s="827">
        <v>136</v>
      </c>
      <c r="K63" s="828">
        <f t="shared" si="60"/>
        <v>0.85534591194968557</v>
      </c>
      <c r="L63" s="829">
        <v>4.6395</v>
      </c>
      <c r="M63" s="828">
        <f t="shared" si="61"/>
        <v>630.97199999999998</v>
      </c>
      <c r="N63" s="830">
        <v>1</v>
      </c>
      <c r="O63" s="831">
        <f t="shared" si="57"/>
        <v>630.97</v>
      </c>
      <c r="P63" s="832">
        <f t="shared" si="9"/>
        <v>152</v>
      </c>
      <c r="Q63" s="834">
        <f t="shared" si="7"/>
        <v>782.97</v>
      </c>
    </row>
    <row r="64" spans="1:17" x14ac:dyDescent="0.25">
      <c r="A64" s="826" t="s">
        <v>193</v>
      </c>
      <c r="B64" s="827">
        <v>48</v>
      </c>
      <c r="C64" s="828">
        <f t="shared" si="58"/>
        <v>0.30188679245283018</v>
      </c>
      <c r="D64" s="829">
        <v>4.6395</v>
      </c>
      <c r="E64" s="828">
        <f t="shared" si="59"/>
        <v>222.696</v>
      </c>
      <c r="F64" s="830">
        <v>0.5</v>
      </c>
      <c r="G64" s="831">
        <f t="shared" si="36"/>
        <v>111.35</v>
      </c>
      <c r="H64" s="832">
        <f t="shared" si="21"/>
        <v>26.82</v>
      </c>
      <c r="I64" s="833">
        <f t="shared" si="22"/>
        <v>138.16999999999999</v>
      </c>
      <c r="J64" s="827">
        <v>124</v>
      </c>
      <c r="K64" s="828">
        <f t="shared" si="60"/>
        <v>0.77987421383647804</v>
      </c>
      <c r="L64" s="829">
        <v>4.6395</v>
      </c>
      <c r="M64" s="828">
        <f t="shared" si="61"/>
        <v>575.298</v>
      </c>
      <c r="N64" s="830">
        <v>1</v>
      </c>
      <c r="O64" s="831">
        <f t="shared" si="57"/>
        <v>575.29999999999995</v>
      </c>
      <c r="P64" s="832">
        <f t="shared" si="9"/>
        <v>138.59</v>
      </c>
      <c r="Q64" s="834">
        <f t="shared" si="7"/>
        <v>713.89</v>
      </c>
    </row>
    <row r="65" spans="1:17" x14ac:dyDescent="0.25">
      <c r="A65" s="826" t="s">
        <v>193</v>
      </c>
      <c r="B65" s="827"/>
      <c r="C65" s="828"/>
      <c r="D65" s="829"/>
      <c r="E65" s="828"/>
      <c r="F65" s="830"/>
      <c r="G65" s="831"/>
      <c r="H65" s="832"/>
      <c r="I65" s="833"/>
      <c r="J65" s="827">
        <v>12</v>
      </c>
      <c r="K65" s="828">
        <f t="shared" si="60"/>
        <v>7.5471698113207544E-2</v>
      </c>
      <c r="L65" s="829">
        <v>4.6395</v>
      </c>
      <c r="M65" s="828">
        <f t="shared" si="61"/>
        <v>55.673999999999999</v>
      </c>
      <c r="N65" s="830">
        <v>1</v>
      </c>
      <c r="O65" s="831">
        <f t="shared" si="57"/>
        <v>55.67</v>
      </c>
      <c r="P65" s="832">
        <f t="shared" si="9"/>
        <v>13.41</v>
      </c>
      <c r="Q65" s="834">
        <f t="shared" si="7"/>
        <v>69.08</v>
      </c>
    </row>
    <row r="66" spans="1:17" x14ac:dyDescent="0.25">
      <c r="A66" s="826" t="s">
        <v>193</v>
      </c>
      <c r="B66" s="827">
        <v>24</v>
      </c>
      <c r="C66" s="828">
        <f t="shared" si="58"/>
        <v>0.15094339622641509</v>
      </c>
      <c r="D66" s="829">
        <v>4.6395</v>
      </c>
      <c r="E66" s="828">
        <f t="shared" si="59"/>
        <v>111.348</v>
      </c>
      <c r="F66" s="830">
        <v>0.5</v>
      </c>
      <c r="G66" s="831">
        <f t="shared" si="36"/>
        <v>55.67</v>
      </c>
      <c r="H66" s="832">
        <f t="shared" si="21"/>
        <v>13.41</v>
      </c>
      <c r="I66" s="833">
        <f t="shared" si="22"/>
        <v>69.08</v>
      </c>
      <c r="J66" s="827">
        <v>72</v>
      </c>
      <c r="K66" s="828">
        <f t="shared" si="60"/>
        <v>0.45283018867924529</v>
      </c>
      <c r="L66" s="829">
        <v>4.6395</v>
      </c>
      <c r="M66" s="828">
        <f t="shared" si="61"/>
        <v>334.04399999999998</v>
      </c>
      <c r="N66" s="830">
        <v>1</v>
      </c>
      <c r="O66" s="831">
        <f t="shared" si="57"/>
        <v>334.04</v>
      </c>
      <c r="P66" s="832">
        <f t="shared" si="9"/>
        <v>80.47</v>
      </c>
      <c r="Q66" s="834">
        <f t="shared" si="7"/>
        <v>414.51</v>
      </c>
    </row>
    <row r="67" spans="1:17" x14ac:dyDescent="0.25">
      <c r="A67" s="826" t="s">
        <v>193</v>
      </c>
      <c r="B67" s="827">
        <v>72</v>
      </c>
      <c r="C67" s="828">
        <f t="shared" si="58"/>
        <v>0.45283018867924529</v>
      </c>
      <c r="D67" s="829">
        <v>4.6395</v>
      </c>
      <c r="E67" s="828">
        <f t="shared" si="59"/>
        <v>334.04399999999998</v>
      </c>
      <c r="F67" s="830">
        <v>0.5</v>
      </c>
      <c r="G67" s="831">
        <f t="shared" si="36"/>
        <v>167.02</v>
      </c>
      <c r="H67" s="832">
        <f t="shared" si="21"/>
        <v>40.24</v>
      </c>
      <c r="I67" s="833">
        <f t="shared" si="22"/>
        <v>207.26000000000002</v>
      </c>
      <c r="J67" s="827">
        <v>132</v>
      </c>
      <c r="K67" s="828">
        <f t="shared" si="60"/>
        <v>0.83018867924528306</v>
      </c>
      <c r="L67" s="829">
        <v>4.6395</v>
      </c>
      <c r="M67" s="828">
        <f t="shared" si="61"/>
        <v>612.41399999999999</v>
      </c>
      <c r="N67" s="830">
        <v>1</v>
      </c>
      <c r="O67" s="831">
        <f t="shared" si="57"/>
        <v>612.41</v>
      </c>
      <c r="P67" s="832">
        <f t="shared" si="9"/>
        <v>147.53</v>
      </c>
      <c r="Q67" s="834">
        <f t="shared" si="7"/>
        <v>759.93999999999994</v>
      </c>
    </row>
    <row r="68" spans="1:17" x14ac:dyDescent="0.25">
      <c r="A68" s="826" t="s">
        <v>193</v>
      </c>
      <c r="B68" s="827">
        <v>72</v>
      </c>
      <c r="C68" s="828">
        <f t="shared" si="58"/>
        <v>0.45283018867924529</v>
      </c>
      <c r="D68" s="829">
        <v>4.6395</v>
      </c>
      <c r="E68" s="828">
        <f t="shared" si="59"/>
        <v>334.04399999999998</v>
      </c>
      <c r="F68" s="830">
        <v>0.5</v>
      </c>
      <c r="G68" s="831">
        <f t="shared" si="36"/>
        <v>167.02</v>
      </c>
      <c r="H68" s="832">
        <f t="shared" si="21"/>
        <v>40.24</v>
      </c>
      <c r="I68" s="833">
        <f t="shared" si="22"/>
        <v>207.26000000000002</v>
      </c>
      <c r="J68" s="827">
        <v>140</v>
      </c>
      <c r="K68" s="828">
        <f t="shared" si="60"/>
        <v>0.88050314465408808</v>
      </c>
      <c r="L68" s="829">
        <v>4.6395</v>
      </c>
      <c r="M68" s="828">
        <f t="shared" si="61"/>
        <v>649.53</v>
      </c>
      <c r="N68" s="830">
        <v>1</v>
      </c>
      <c r="O68" s="831">
        <f t="shared" si="57"/>
        <v>649.53</v>
      </c>
      <c r="P68" s="832">
        <f t="shared" si="9"/>
        <v>156.47</v>
      </c>
      <c r="Q68" s="834">
        <f t="shared" si="7"/>
        <v>806</v>
      </c>
    </row>
    <row r="69" spans="1:17" x14ac:dyDescent="0.25">
      <c r="A69" s="826" t="s">
        <v>193</v>
      </c>
      <c r="B69" s="827">
        <v>0</v>
      </c>
      <c r="C69" s="828">
        <f t="shared" si="58"/>
        <v>0</v>
      </c>
      <c r="D69" s="829">
        <v>4.6395</v>
      </c>
      <c r="E69" s="828">
        <f t="shared" si="59"/>
        <v>0</v>
      </c>
      <c r="F69" s="830">
        <v>0.5</v>
      </c>
      <c r="G69" s="831">
        <f t="shared" si="36"/>
        <v>0</v>
      </c>
      <c r="H69" s="832">
        <f t="shared" si="21"/>
        <v>0</v>
      </c>
      <c r="I69" s="833">
        <f t="shared" si="22"/>
        <v>0</v>
      </c>
      <c r="J69" s="827">
        <v>96</v>
      </c>
      <c r="K69" s="828">
        <f t="shared" si="60"/>
        <v>0.60377358490566035</v>
      </c>
      <c r="L69" s="829">
        <v>4.6395</v>
      </c>
      <c r="M69" s="828">
        <f t="shared" si="61"/>
        <v>445.392</v>
      </c>
      <c r="N69" s="830">
        <v>1</v>
      </c>
      <c r="O69" s="831">
        <f t="shared" si="57"/>
        <v>445.39</v>
      </c>
      <c r="P69" s="832">
        <f t="shared" si="9"/>
        <v>107.29</v>
      </c>
      <c r="Q69" s="834">
        <f t="shared" si="7"/>
        <v>552.67999999999995</v>
      </c>
    </row>
    <row r="70" spans="1:17" x14ac:dyDescent="0.25">
      <c r="A70" s="826" t="s">
        <v>193</v>
      </c>
      <c r="B70" s="827">
        <v>48</v>
      </c>
      <c r="C70" s="828">
        <f t="shared" si="58"/>
        <v>0.30188679245283018</v>
      </c>
      <c r="D70" s="829">
        <v>4.6395</v>
      </c>
      <c r="E70" s="828">
        <f t="shared" si="59"/>
        <v>222.696</v>
      </c>
      <c r="F70" s="830">
        <v>0.5</v>
      </c>
      <c r="G70" s="831">
        <f t="shared" si="36"/>
        <v>111.35</v>
      </c>
      <c r="H70" s="832">
        <f t="shared" si="21"/>
        <v>26.82</v>
      </c>
      <c r="I70" s="833">
        <f t="shared" si="22"/>
        <v>138.16999999999999</v>
      </c>
      <c r="J70" s="827">
        <v>132</v>
      </c>
      <c r="K70" s="828">
        <f t="shared" si="60"/>
        <v>0.83018867924528306</v>
      </c>
      <c r="L70" s="829">
        <v>4.6395</v>
      </c>
      <c r="M70" s="828">
        <f t="shared" si="61"/>
        <v>612.41399999999999</v>
      </c>
      <c r="N70" s="830">
        <v>1</v>
      </c>
      <c r="O70" s="831">
        <f t="shared" si="57"/>
        <v>612.41</v>
      </c>
      <c r="P70" s="832">
        <f t="shared" si="9"/>
        <v>147.53</v>
      </c>
      <c r="Q70" s="834">
        <f t="shared" si="7"/>
        <v>759.93999999999994</v>
      </c>
    </row>
    <row r="71" spans="1:17" ht="33" x14ac:dyDescent="0.25">
      <c r="A71" s="818" t="s">
        <v>8</v>
      </c>
      <c r="B71" s="819">
        <f>SUM(B72:B79)</f>
        <v>244</v>
      </c>
      <c r="C71" s="820">
        <f t="shared" ref="C71:H71" si="62">SUM(C72:C79)</f>
        <v>1.5345911949685533</v>
      </c>
      <c r="D71" s="821"/>
      <c r="E71" s="821"/>
      <c r="F71" s="821"/>
      <c r="G71" s="821">
        <f t="shared" si="62"/>
        <v>399.9</v>
      </c>
      <c r="H71" s="821">
        <f t="shared" si="62"/>
        <v>96.330000000000013</v>
      </c>
      <c r="I71" s="884">
        <f>SUM(I72:I79)</f>
        <v>496.23</v>
      </c>
      <c r="J71" s="819">
        <f>SUM(J72:J79)</f>
        <v>781</v>
      </c>
      <c r="K71" s="820">
        <f t="shared" ref="K71" si="63">SUM(K72:K79)</f>
        <v>4.9119496855345908</v>
      </c>
      <c r="L71" s="835"/>
      <c r="M71" s="820"/>
      <c r="N71" s="836"/>
      <c r="O71" s="824">
        <f t="shared" ref="O71" si="64">SUM(O72:O79)</f>
        <v>2539.79</v>
      </c>
      <c r="P71" s="822">
        <f t="shared" ref="P71" si="65">SUM(P72:P79)</f>
        <v>611.82999999999993</v>
      </c>
      <c r="Q71" s="837">
        <f t="shared" ref="Q71" si="66">SUM(Q72:Q79)</f>
        <v>3151.6200000000003</v>
      </c>
    </row>
    <row r="72" spans="1:17" x14ac:dyDescent="0.25">
      <c r="A72" s="826" t="s">
        <v>223</v>
      </c>
      <c r="B72" s="827">
        <v>28</v>
      </c>
      <c r="C72" s="828">
        <f>B72/159</f>
        <v>0.1761006289308176</v>
      </c>
      <c r="D72" s="829">
        <v>3.1589</v>
      </c>
      <c r="E72" s="828">
        <f>B72*D72</f>
        <v>88.449200000000005</v>
      </c>
      <c r="F72" s="830">
        <v>0.5</v>
      </c>
      <c r="G72" s="831">
        <f t="shared" si="36"/>
        <v>44.22</v>
      </c>
      <c r="H72" s="832">
        <f t="shared" si="21"/>
        <v>10.65</v>
      </c>
      <c r="I72" s="833">
        <f t="shared" si="22"/>
        <v>54.87</v>
      </c>
      <c r="J72" s="827">
        <v>92</v>
      </c>
      <c r="K72" s="828">
        <f>J72/159</f>
        <v>0.57861635220125784</v>
      </c>
      <c r="L72" s="829">
        <v>3.1589</v>
      </c>
      <c r="M72" s="828">
        <f>J72*L72</f>
        <v>290.61880000000002</v>
      </c>
      <c r="N72" s="830">
        <v>1</v>
      </c>
      <c r="O72" s="831">
        <f t="shared" ref="O72:O79" si="67">ROUND(M72*N72,2)</f>
        <v>290.62</v>
      </c>
      <c r="P72" s="832">
        <f t="shared" si="9"/>
        <v>70.010000000000005</v>
      </c>
      <c r="Q72" s="834">
        <f t="shared" si="7"/>
        <v>360.63</v>
      </c>
    </row>
    <row r="73" spans="1:17" x14ac:dyDescent="0.25">
      <c r="A73" s="826" t="s">
        <v>223</v>
      </c>
      <c r="B73" s="827">
        <v>24</v>
      </c>
      <c r="C73" s="828">
        <f t="shared" ref="C73:C78" si="68">B73/159</f>
        <v>0.15094339622641509</v>
      </c>
      <c r="D73" s="829">
        <v>3.1589</v>
      </c>
      <c r="E73" s="828">
        <f t="shared" ref="E73:E78" si="69">B73*D73</f>
        <v>75.813600000000008</v>
      </c>
      <c r="F73" s="830">
        <v>0.5</v>
      </c>
      <c r="G73" s="831">
        <f t="shared" si="36"/>
        <v>37.909999999999997</v>
      </c>
      <c r="H73" s="832">
        <f t="shared" si="21"/>
        <v>9.1300000000000008</v>
      </c>
      <c r="I73" s="833">
        <f t="shared" si="22"/>
        <v>47.04</v>
      </c>
      <c r="J73" s="827">
        <v>124</v>
      </c>
      <c r="K73" s="828">
        <f t="shared" ref="K73:K79" si="70">J73/159</f>
        <v>0.77987421383647804</v>
      </c>
      <c r="L73" s="829">
        <v>3.1589</v>
      </c>
      <c r="M73" s="828">
        <f t="shared" ref="M73:M79" si="71">J73*L73</f>
        <v>391.70359999999999</v>
      </c>
      <c r="N73" s="830">
        <v>1</v>
      </c>
      <c r="O73" s="831">
        <f t="shared" si="67"/>
        <v>391.7</v>
      </c>
      <c r="P73" s="832">
        <f t="shared" si="9"/>
        <v>94.36</v>
      </c>
      <c r="Q73" s="834">
        <f t="shared" si="7"/>
        <v>486.06</v>
      </c>
    </row>
    <row r="74" spans="1:17" x14ac:dyDescent="0.25">
      <c r="A74" s="826" t="s">
        <v>223</v>
      </c>
      <c r="B74" s="827">
        <v>36</v>
      </c>
      <c r="C74" s="828">
        <f t="shared" si="68"/>
        <v>0.22641509433962265</v>
      </c>
      <c r="D74" s="829">
        <v>3.1589</v>
      </c>
      <c r="E74" s="828">
        <f t="shared" si="69"/>
        <v>113.7204</v>
      </c>
      <c r="F74" s="830">
        <v>0.5</v>
      </c>
      <c r="G74" s="831">
        <f t="shared" si="36"/>
        <v>56.86</v>
      </c>
      <c r="H74" s="832">
        <f t="shared" si="21"/>
        <v>13.7</v>
      </c>
      <c r="I74" s="833">
        <f t="shared" si="22"/>
        <v>70.56</v>
      </c>
      <c r="J74" s="827">
        <v>108</v>
      </c>
      <c r="K74" s="828">
        <f t="shared" si="70"/>
        <v>0.67924528301886788</v>
      </c>
      <c r="L74" s="829">
        <v>3.1589</v>
      </c>
      <c r="M74" s="828">
        <f t="shared" si="71"/>
        <v>341.16120000000001</v>
      </c>
      <c r="N74" s="830">
        <v>1</v>
      </c>
      <c r="O74" s="831">
        <f t="shared" si="67"/>
        <v>341.16</v>
      </c>
      <c r="P74" s="832">
        <f t="shared" si="9"/>
        <v>82.19</v>
      </c>
      <c r="Q74" s="834">
        <f t="shared" si="7"/>
        <v>423.35</v>
      </c>
    </row>
    <row r="75" spans="1:17" x14ac:dyDescent="0.25">
      <c r="A75" s="826" t="s">
        <v>223</v>
      </c>
      <c r="B75" s="827">
        <v>28</v>
      </c>
      <c r="C75" s="828">
        <f t="shared" si="68"/>
        <v>0.1761006289308176</v>
      </c>
      <c r="D75" s="829">
        <v>2.8712</v>
      </c>
      <c r="E75" s="828">
        <f t="shared" si="69"/>
        <v>80.393599999999992</v>
      </c>
      <c r="F75" s="830">
        <v>0.5</v>
      </c>
      <c r="G75" s="831">
        <f t="shared" si="36"/>
        <v>40.200000000000003</v>
      </c>
      <c r="H75" s="832">
        <f t="shared" si="21"/>
        <v>9.68</v>
      </c>
      <c r="I75" s="833">
        <f t="shared" si="22"/>
        <v>49.88</v>
      </c>
      <c r="J75" s="827">
        <v>79</v>
      </c>
      <c r="K75" s="828">
        <f t="shared" si="70"/>
        <v>0.49685534591194969</v>
      </c>
      <c r="L75" s="829">
        <v>2.8712</v>
      </c>
      <c r="M75" s="828">
        <f t="shared" si="71"/>
        <v>226.82480000000001</v>
      </c>
      <c r="N75" s="830">
        <v>1</v>
      </c>
      <c r="O75" s="831">
        <f t="shared" si="67"/>
        <v>226.82</v>
      </c>
      <c r="P75" s="832">
        <f t="shared" si="9"/>
        <v>54.64</v>
      </c>
      <c r="Q75" s="834">
        <f t="shared" si="7"/>
        <v>281.45999999999998</v>
      </c>
    </row>
    <row r="76" spans="1:17" x14ac:dyDescent="0.25">
      <c r="A76" s="826" t="s">
        <v>1284</v>
      </c>
      <c r="B76" s="827">
        <v>40</v>
      </c>
      <c r="C76" s="828">
        <f t="shared" si="68"/>
        <v>0.25157232704402516</v>
      </c>
      <c r="D76" s="829">
        <v>3.5659999999999998</v>
      </c>
      <c r="E76" s="828">
        <f t="shared" si="69"/>
        <v>142.63999999999999</v>
      </c>
      <c r="F76" s="830">
        <v>0.5</v>
      </c>
      <c r="G76" s="831">
        <f t="shared" si="36"/>
        <v>71.319999999999993</v>
      </c>
      <c r="H76" s="832">
        <f t="shared" si="21"/>
        <v>17.18</v>
      </c>
      <c r="I76" s="833">
        <f t="shared" si="22"/>
        <v>88.5</v>
      </c>
      <c r="J76" s="827">
        <v>119</v>
      </c>
      <c r="K76" s="828">
        <f t="shared" si="70"/>
        <v>0.74842767295597479</v>
      </c>
      <c r="L76" s="829">
        <v>3.5659999999999998</v>
      </c>
      <c r="M76" s="828">
        <f t="shared" si="71"/>
        <v>424.35399999999998</v>
      </c>
      <c r="N76" s="830">
        <v>1</v>
      </c>
      <c r="O76" s="831">
        <f t="shared" si="67"/>
        <v>424.35</v>
      </c>
      <c r="P76" s="832">
        <f t="shared" si="9"/>
        <v>102.23</v>
      </c>
      <c r="Q76" s="834">
        <f t="shared" si="7"/>
        <v>526.58000000000004</v>
      </c>
    </row>
    <row r="77" spans="1:17" x14ac:dyDescent="0.25">
      <c r="A77" s="826" t="s">
        <v>182</v>
      </c>
      <c r="B77" s="827">
        <v>48</v>
      </c>
      <c r="C77" s="828">
        <f t="shared" si="68"/>
        <v>0.30188679245283018</v>
      </c>
      <c r="D77" s="829">
        <v>3.3207</v>
      </c>
      <c r="E77" s="828">
        <f t="shared" si="69"/>
        <v>159.39359999999999</v>
      </c>
      <c r="F77" s="830">
        <v>0.5</v>
      </c>
      <c r="G77" s="831">
        <f t="shared" si="36"/>
        <v>79.7</v>
      </c>
      <c r="H77" s="832">
        <f t="shared" ref="H77:H134" si="72">ROUND(G77*0.2409,2)</f>
        <v>19.2</v>
      </c>
      <c r="I77" s="833">
        <f t="shared" ref="I77:I134" si="73">G77+H77</f>
        <v>98.9</v>
      </c>
      <c r="J77" s="827">
        <v>92</v>
      </c>
      <c r="K77" s="828">
        <f t="shared" si="70"/>
        <v>0.57861635220125784</v>
      </c>
      <c r="L77" s="829">
        <v>3.3207</v>
      </c>
      <c r="M77" s="828">
        <f t="shared" si="71"/>
        <v>305.50439999999998</v>
      </c>
      <c r="N77" s="830">
        <v>1</v>
      </c>
      <c r="O77" s="831">
        <f t="shared" si="67"/>
        <v>305.5</v>
      </c>
      <c r="P77" s="832">
        <f t="shared" ref="P77:P140" si="74">ROUND(O77*0.2409,2)</f>
        <v>73.59</v>
      </c>
      <c r="Q77" s="834">
        <f t="shared" ref="Q77:Q140" si="75">O77+P77</f>
        <v>379.09000000000003</v>
      </c>
    </row>
    <row r="78" spans="1:17" x14ac:dyDescent="0.25">
      <c r="A78" s="826" t="s">
        <v>182</v>
      </c>
      <c r="B78" s="827">
        <v>40</v>
      </c>
      <c r="C78" s="828">
        <f t="shared" si="68"/>
        <v>0.25157232704402516</v>
      </c>
      <c r="D78" s="829">
        <v>3.4843000000000002</v>
      </c>
      <c r="E78" s="828">
        <f t="shared" si="69"/>
        <v>139.37200000000001</v>
      </c>
      <c r="F78" s="830">
        <v>0.5</v>
      </c>
      <c r="G78" s="831">
        <f t="shared" si="36"/>
        <v>69.69</v>
      </c>
      <c r="H78" s="832">
        <f t="shared" si="72"/>
        <v>16.79</v>
      </c>
      <c r="I78" s="833">
        <f t="shared" si="73"/>
        <v>86.47999999999999</v>
      </c>
      <c r="J78" s="827">
        <v>119</v>
      </c>
      <c r="K78" s="828">
        <f t="shared" si="70"/>
        <v>0.74842767295597479</v>
      </c>
      <c r="L78" s="829">
        <v>3.4843000000000002</v>
      </c>
      <c r="M78" s="828">
        <f t="shared" si="71"/>
        <v>414.63170000000002</v>
      </c>
      <c r="N78" s="830">
        <v>1</v>
      </c>
      <c r="O78" s="831">
        <f t="shared" si="67"/>
        <v>414.63</v>
      </c>
      <c r="P78" s="832">
        <f t="shared" si="74"/>
        <v>99.88</v>
      </c>
      <c r="Q78" s="834">
        <f t="shared" si="75"/>
        <v>514.51</v>
      </c>
    </row>
    <row r="79" spans="1:17" x14ac:dyDescent="0.25">
      <c r="A79" s="826" t="s">
        <v>182</v>
      </c>
      <c r="B79" s="827"/>
      <c r="C79" s="828"/>
      <c r="D79" s="829"/>
      <c r="E79" s="828"/>
      <c r="F79" s="830"/>
      <c r="G79" s="831"/>
      <c r="H79" s="832"/>
      <c r="I79" s="833"/>
      <c r="J79" s="827">
        <v>48</v>
      </c>
      <c r="K79" s="828">
        <f t="shared" si="70"/>
        <v>0.30188679245283018</v>
      </c>
      <c r="L79" s="829">
        <v>3.0209999999999999</v>
      </c>
      <c r="M79" s="828">
        <f t="shared" si="71"/>
        <v>145.00799999999998</v>
      </c>
      <c r="N79" s="830">
        <v>1</v>
      </c>
      <c r="O79" s="831">
        <f t="shared" si="67"/>
        <v>145.01</v>
      </c>
      <c r="P79" s="832">
        <f t="shared" si="74"/>
        <v>34.93</v>
      </c>
      <c r="Q79" s="834">
        <f t="shared" si="75"/>
        <v>179.94</v>
      </c>
    </row>
    <row r="80" spans="1:17" x14ac:dyDescent="0.25">
      <c r="A80" s="838" t="s">
        <v>1739</v>
      </c>
      <c r="B80" s="811"/>
      <c r="C80" s="814"/>
      <c r="D80" s="813"/>
      <c r="E80" s="814"/>
      <c r="F80" s="813"/>
      <c r="G80" s="813"/>
      <c r="H80" s="841"/>
      <c r="I80" s="842"/>
      <c r="J80" s="811">
        <f>J81+J90+J104+J106</f>
        <v>1310</v>
      </c>
      <c r="K80" s="814">
        <f>K81+K90+K104+K106</f>
        <v>8.2389937106918225</v>
      </c>
      <c r="L80" s="813"/>
      <c r="M80" s="814"/>
      <c r="N80" s="813"/>
      <c r="O80" s="813">
        <f>O81+O90+O104+O106</f>
        <v>6119.1100000000006</v>
      </c>
      <c r="P80" s="813">
        <f t="shared" ref="P80:Q80" si="76">P81+P90+P104+P106</f>
        <v>1474.08</v>
      </c>
      <c r="Q80" s="857">
        <f t="shared" si="76"/>
        <v>7593.1900000000005</v>
      </c>
    </row>
    <row r="81" spans="1:17" ht="33" x14ac:dyDescent="0.25">
      <c r="A81" s="844" t="s">
        <v>11</v>
      </c>
      <c r="B81" s="845"/>
      <c r="C81" s="846"/>
      <c r="D81" s="855"/>
      <c r="E81" s="846"/>
      <c r="F81" s="856"/>
      <c r="G81" s="850"/>
      <c r="H81" s="848"/>
      <c r="I81" s="849"/>
      <c r="J81" s="845">
        <f>SUM(J82:J89)</f>
        <v>320</v>
      </c>
      <c r="K81" s="846">
        <f t="shared" ref="K81:Q81" si="77">SUM(K82:K89)</f>
        <v>2.0125786163522013</v>
      </c>
      <c r="L81" s="847"/>
      <c r="M81" s="847"/>
      <c r="N81" s="847"/>
      <c r="O81" s="847">
        <f t="shared" si="77"/>
        <v>1792.0000000000002</v>
      </c>
      <c r="P81" s="847">
        <f t="shared" si="77"/>
        <v>431.68</v>
      </c>
      <c r="Q81" s="854">
        <f t="shared" si="77"/>
        <v>2223.6800000000003</v>
      </c>
    </row>
    <row r="82" spans="1:17" x14ac:dyDescent="0.25">
      <c r="A82" s="826" t="s">
        <v>1857</v>
      </c>
      <c r="B82" s="827"/>
      <c r="C82" s="828"/>
      <c r="D82" s="829"/>
      <c r="E82" s="828"/>
      <c r="F82" s="830"/>
      <c r="G82" s="831"/>
      <c r="H82" s="832"/>
      <c r="I82" s="833"/>
      <c r="J82" s="827">
        <v>40</v>
      </c>
      <c r="K82" s="828">
        <f>J82/159</f>
        <v>0.25157232704402516</v>
      </c>
      <c r="L82" s="829">
        <v>5.6</v>
      </c>
      <c r="M82" s="828">
        <f>J82*L82</f>
        <v>224</v>
      </c>
      <c r="N82" s="830">
        <v>1</v>
      </c>
      <c r="O82" s="831">
        <f t="shared" ref="O82:O113" si="78">ROUND(M82*N82,2)</f>
        <v>224</v>
      </c>
      <c r="P82" s="832">
        <f t="shared" si="74"/>
        <v>53.96</v>
      </c>
      <c r="Q82" s="834">
        <f t="shared" si="75"/>
        <v>277.95999999999998</v>
      </c>
    </row>
    <row r="83" spans="1:17" x14ac:dyDescent="0.25">
      <c r="A83" s="826" t="s">
        <v>1857</v>
      </c>
      <c r="B83" s="827"/>
      <c r="C83" s="828"/>
      <c r="D83" s="829"/>
      <c r="E83" s="828"/>
      <c r="F83" s="830"/>
      <c r="G83" s="831"/>
      <c r="H83" s="832"/>
      <c r="I83" s="833"/>
      <c r="J83" s="827">
        <v>48</v>
      </c>
      <c r="K83" s="828">
        <f t="shared" ref="K83:K89" si="79">J83/159</f>
        <v>0.30188679245283018</v>
      </c>
      <c r="L83" s="829">
        <v>5.6</v>
      </c>
      <c r="M83" s="828">
        <f t="shared" ref="M83:M89" si="80">J83*L83</f>
        <v>268.79999999999995</v>
      </c>
      <c r="N83" s="830">
        <v>1</v>
      </c>
      <c r="O83" s="831">
        <f t="shared" si="78"/>
        <v>268.8</v>
      </c>
      <c r="P83" s="832">
        <f t="shared" si="74"/>
        <v>64.75</v>
      </c>
      <c r="Q83" s="834">
        <f t="shared" si="75"/>
        <v>333.55</v>
      </c>
    </row>
    <row r="84" spans="1:17" x14ac:dyDescent="0.25">
      <c r="A84" s="826" t="s">
        <v>1857</v>
      </c>
      <c r="B84" s="827"/>
      <c r="C84" s="828"/>
      <c r="D84" s="829"/>
      <c r="E84" s="828"/>
      <c r="F84" s="830"/>
      <c r="G84" s="831"/>
      <c r="H84" s="832"/>
      <c r="I84" s="833"/>
      <c r="J84" s="827">
        <v>48</v>
      </c>
      <c r="K84" s="828">
        <f t="shared" si="79"/>
        <v>0.30188679245283018</v>
      </c>
      <c r="L84" s="829">
        <v>5.6</v>
      </c>
      <c r="M84" s="828">
        <f t="shared" si="80"/>
        <v>268.79999999999995</v>
      </c>
      <c r="N84" s="830">
        <v>1</v>
      </c>
      <c r="O84" s="831">
        <f t="shared" si="78"/>
        <v>268.8</v>
      </c>
      <c r="P84" s="832">
        <f t="shared" si="74"/>
        <v>64.75</v>
      </c>
      <c r="Q84" s="834">
        <f t="shared" si="75"/>
        <v>333.55</v>
      </c>
    </row>
    <row r="85" spans="1:17" x14ac:dyDescent="0.25">
      <c r="A85" s="826" t="s">
        <v>1857</v>
      </c>
      <c r="B85" s="827"/>
      <c r="C85" s="828"/>
      <c r="D85" s="829"/>
      <c r="E85" s="828"/>
      <c r="F85" s="830"/>
      <c r="G85" s="831"/>
      <c r="H85" s="832"/>
      <c r="I85" s="833"/>
      <c r="J85" s="827">
        <v>16</v>
      </c>
      <c r="K85" s="828">
        <f t="shared" si="79"/>
        <v>0.10062893081761007</v>
      </c>
      <c r="L85" s="829">
        <v>5.6</v>
      </c>
      <c r="M85" s="828">
        <f t="shared" si="80"/>
        <v>89.6</v>
      </c>
      <c r="N85" s="830">
        <v>1</v>
      </c>
      <c r="O85" s="831">
        <f t="shared" si="78"/>
        <v>89.6</v>
      </c>
      <c r="P85" s="832">
        <f t="shared" si="74"/>
        <v>21.58</v>
      </c>
      <c r="Q85" s="834">
        <f t="shared" si="75"/>
        <v>111.17999999999999</v>
      </c>
    </row>
    <row r="86" spans="1:17" x14ac:dyDescent="0.25">
      <c r="A86" s="826" t="s">
        <v>1857</v>
      </c>
      <c r="B86" s="827"/>
      <c r="C86" s="828"/>
      <c r="D86" s="829"/>
      <c r="E86" s="828"/>
      <c r="F86" s="830"/>
      <c r="G86" s="831"/>
      <c r="H86" s="832"/>
      <c r="I86" s="833"/>
      <c r="J86" s="827">
        <v>16</v>
      </c>
      <c r="K86" s="828">
        <f t="shared" si="79"/>
        <v>0.10062893081761007</v>
      </c>
      <c r="L86" s="829">
        <v>5.6</v>
      </c>
      <c r="M86" s="828">
        <f t="shared" si="80"/>
        <v>89.6</v>
      </c>
      <c r="N86" s="830">
        <v>1</v>
      </c>
      <c r="O86" s="831">
        <f t="shared" si="78"/>
        <v>89.6</v>
      </c>
      <c r="P86" s="832">
        <f t="shared" si="74"/>
        <v>21.58</v>
      </c>
      <c r="Q86" s="834">
        <f t="shared" si="75"/>
        <v>111.17999999999999</v>
      </c>
    </row>
    <row r="87" spans="1:17" x14ac:dyDescent="0.25">
      <c r="A87" s="826" t="s">
        <v>1857</v>
      </c>
      <c r="B87" s="827"/>
      <c r="C87" s="828"/>
      <c r="D87" s="829"/>
      <c r="E87" s="828"/>
      <c r="F87" s="830"/>
      <c r="G87" s="831"/>
      <c r="H87" s="832"/>
      <c r="I87" s="833"/>
      <c r="J87" s="827">
        <v>56</v>
      </c>
      <c r="K87" s="828">
        <f t="shared" si="79"/>
        <v>0.3522012578616352</v>
      </c>
      <c r="L87" s="829">
        <v>5.6</v>
      </c>
      <c r="M87" s="828">
        <f t="shared" si="80"/>
        <v>313.59999999999997</v>
      </c>
      <c r="N87" s="830">
        <v>1</v>
      </c>
      <c r="O87" s="831">
        <f t="shared" si="78"/>
        <v>313.60000000000002</v>
      </c>
      <c r="P87" s="832">
        <f t="shared" si="74"/>
        <v>75.55</v>
      </c>
      <c r="Q87" s="834">
        <f t="shared" si="75"/>
        <v>389.15000000000003</v>
      </c>
    </row>
    <row r="88" spans="1:17" x14ac:dyDescent="0.25">
      <c r="A88" s="826" t="s">
        <v>1857</v>
      </c>
      <c r="B88" s="827"/>
      <c r="C88" s="828"/>
      <c r="D88" s="829"/>
      <c r="E88" s="828"/>
      <c r="F88" s="830"/>
      <c r="G88" s="831"/>
      <c r="H88" s="832"/>
      <c r="I88" s="833"/>
      <c r="J88" s="827">
        <v>72</v>
      </c>
      <c r="K88" s="828">
        <f t="shared" si="79"/>
        <v>0.45283018867924529</v>
      </c>
      <c r="L88" s="829">
        <v>5.6</v>
      </c>
      <c r="M88" s="828">
        <f t="shared" si="80"/>
        <v>403.2</v>
      </c>
      <c r="N88" s="830">
        <v>1</v>
      </c>
      <c r="O88" s="831">
        <f t="shared" si="78"/>
        <v>403.2</v>
      </c>
      <c r="P88" s="832">
        <f t="shared" si="74"/>
        <v>97.13</v>
      </c>
      <c r="Q88" s="834">
        <f t="shared" si="75"/>
        <v>500.33</v>
      </c>
    </row>
    <row r="89" spans="1:17" x14ac:dyDescent="0.25">
      <c r="A89" s="826" t="s">
        <v>1857</v>
      </c>
      <c r="B89" s="827"/>
      <c r="C89" s="828"/>
      <c r="D89" s="829"/>
      <c r="E89" s="828"/>
      <c r="F89" s="830"/>
      <c r="G89" s="831"/>
      <c r="H89" s="832"/>
      <c r="I89" s="833"/>
      <c r="J89" s="827">
        <v>24</v>
      </c>
      <c r="K89" s="828">
        <f t="shared" si="79"/>
        <v>0.15094339622641509</v>
      </c>
      <c r="L89" s="829">
        <v>5.6</v>
      </c>
      <c r="M89" s="828">
        <f t="shared" si="80"/>
        <v>134.39999999999998</v>
      </c>
      <c r="N89" s="830">
        <v>1</v>
      </c>
      <c r="O89" s="831">
        <f t="shared" si="78"/>
        <v>134.4</v>
      </c>
      <c r="P89" s="832">
        <f t="shared" si="74"/>
        <v>32.380000000000003</v>
      </c>
      <c r="Q89" s="834">
        <f t="shared" si="75"/>
        <v>166.78</v>
      </c>
    </row>
    <row r="90" spans="1:17" ht="49.5" x14ac:dyDescent="0.25">
      <c r="A90" s="844" t="s">
        <v>9</v>
      </c>
      <c r="B90" s="845"/>
      <c r="C90" s="846"/>
      <c r="D90" s="855"/>
      <c r="E90" s="846"/>
      <c r="F90" s="856"/>
      <c r="G90" s="850"/>
      <c r="H90" s="848"/>
      <c r="I90" s="849"/>
      <c r="J90" s="845">
        <f>SUM(J91:J103)</f>
        <v>385</v>
      </c>
      <c r="K90" s="846">
        <f>SUM(K91:K103)</f>
        <v>2.4213836477987418</v>
      </c>
      <c r="L90" s="855"/>
      <c r="M90" s="846"/>
      <c r="N90" s="856"/>
      <c r="O90" s="850">
        <f>SUM(O91:O103)</f>
        <v>2221.4399999999996</v>
      </c>
      <c r="P90" s="850">
        <f t="shared" ref="P90:Q90" si="81">SUM(P91:P103)</f>
        <v>535.13</v>
      </c>
      <c r="Q90" s="851">
        <f t="shared" si="81"/>
        <v>2756.57</v>
      </c>
    </row>
    <row r="91" spans="1:17" x14ac:dyDescent="0.25">
      <c r="A91" s="826" t="s">
        <v>1249</v>
      </c>
      <c r="B91" s="827"/>
      <c r="C91" s="828"/>
      <c r="D91" s="829"/>
      <c r="E91" s="828"/>
      <c r="F91" s="830"/>
      <c r="G91" s="831"/>
      <c r="H91" s="832"/>
      <c r="I91" s="833"/>
      <c r="J91" s="827">
        <v>24</v>
      </c>
      <c r="K91" s="828">
        <f>J91/159</f>
        <v>0.15094339622641509</v>
      </c>
      <c r="L91" s="829">
        <v>6.4737</v>
      </c>
      <c r="M91" s="828">
        <f>J91*L91</f>
        <v>155.36879999999999</v>
      </c>
      <c r="N91" s="830">
        <v>1</v>
      </c>
      <c r="O91" s="831">
        <f t="shared" si="78"/>
        <v>155.37</v>
      </c>
      <c r="P91" s="832">
        <f t="shared" si="74"/>
        <v>37.43</v>
      </c>
      <c r="Q91" s="834">
        <f t="shared" si="75"/>
        <v>192.8</v>
      </c>
    </row>
    <row r="92" spans="1:17" x14ac:dyDescent="0.25">
      <c r="A92" s="826" t="s">
        <v>1249</v>
      </c>
      <c r="B92" s="827"/>
      <c r="C92" s="828"/>
      <c r="D92" s="829"/>
      <c r="E92" s="828"/>
      <c r="F92" s="830"/>
      <c r="G92" s="831"/>
      <c r="H92" s="832"/>
      <c r="I92" s="833"/>
      <c r="J92" s="827">
        <v>36</v>
      </c>
      <c r="K92" s="828">
        <f t="shared" ref="K92:K103" si="82">J92/159</f>
        <v>0.22641509433962265</v>
      </c>
      <c r="L92" s="829">
        <v>6.1738999999999997</v>
      </c>
      <c r="M92" s="828">
        <f t="shared" ref="M92:M103" si="83">J92*L92</f>
        <v>222.2604</v>
      </c>
      <c r="N92" s="830">
        <v>1</v>
      </c>
      <c r="O92" s="831">
        <f t="shared" si="78"/>
        <v>222.26</v>
      </c>
      <c r="P92" s="832">
        <f t="shared" si="74"/>
        <v>53.54</v>
      </c>
      <c r="Q92" s="834">
        <f t="shared" si="75"/>
        <v>275.8</v>
      </c>
    </row>
    <row r="93" spans="1:17" x14ac:dyDescent="0.25">
      <c r="A93" s="826" t="s">
        <v>1249</v>
      </c>
      <c r="B93" s="827"/>
      <c r="C93" s="828"/>
      <c r="D93" s="829"/>
      <c r="E93" s="828"/>
      <c r="F93" s="830"/>
      <c r="G93" s="831"/>
      <c r="H93" s="832"/>
      <c r="I93" s="833"/>
      <c r="J93" s="827">
        <v>12</v>
      </c>
      <c r="K93" s="828">
        <f t="shared" si="82"/>
        <v>7.5471698113207544E-2</v>
      </c>
      <c r="L93" s="829">
        <v>5.8383000000000003</v>
      </c>
      <c r="M93" s="828">
        <f t="shared" si="83"/>
        <v>70.059600000000003</v>
      </c>
      <c r="N93" s="830">
        <v>1</v>
      </c>
      <c r="O93" s="831">
        <f t="shared" si="78"/>
        <v>70.06</v>
      </c>
      <c r="P93" s="832">
        <f t="shared" si="74"/>
        <v>16.88</v>
      </c>
      <c r="Q93" s="834">
        <f t="shared" si="75"/>
        <v>86.94</v>
      </c>
    </row>
    <row r="94" spans="1:17" x14ac:dyDescent="0.25">
      <c r="A94" s="826" t="s">
        <v>1110</v>
      </c>
      <c r="B94" s="827"/>
      <c r="C94" s="828"/>
      <c r="D94" s="829"/>
      <c r="E94" s="828"/>
      <c r="F94" s="830"/>
      <c r="G94" s="831"/>
      <c r="H94" s="832"/>
      <c r="I94" s="833"/>
      <c r="J94" s="827">
        <v>36</v>
      </c>
      <c r="K94" s="828">
        <f t="shared" si="82"/>
        <v>0.22641509433962265</v>
      </c>
      <c r="L94" s="829">
        <v>5.8383000000000003</v>
      </c>
      <c r="M94" s="828">
        <f t="shared" si="83"/>
        <v>210.17880000000002</v>
      </c>
      <c r="N94" s="830">
        <v>1</v>
      </c>
      <c r="O94" s="831">
        <f t="shared" si="78"/>
        <v>210.18</v>
      </c>
      <c r="P94" s="832">
        <f t="shared" si="74"/>
        <v>50.63</v>
      </c>
      <c r="Q94" s="834">
        <f t="shared" si="75"/>
        <v>260.81</v>
      </c>
    </row>
    <row r="95" spans="1:17" x14ac:dyDescent="0.25">
      <c r="A95" s="826" t="s">
        <v>1110</v>
      </c>
      <c r="B95" s="827"/>
      <c r="C95" s="828"/>
      <c r="D95" s="829"/>
      <c r="E95" s="828"/>
      <c r="F95" s="830"/>
      <c r="G95" s="831"/>
      <c r="H95" s="832"/>
      <c r="I95" s="833"/>
      <c r="J95" s="827">
        <v>24</v>
      </c>
      <c r="K95" s="828">
        <f t="shared" si="82"/>
        <v>0.15094339622641509</v>
      </c>
      <c r="L95" s="829">
        <v>5.4965999999999999</v>
      </c>
      <c r="M95" s="828">
        <f t="shared" si="83"/>
        <v>131.91839999999999</v>
      </c>
      <c r="N95" s="830">
        <v>1</v>
      </c>
      <c r="O95" s="831">
        <f t="shared" si="78"/>
        <v>131.91999999999999</v>
      </c>
      <c r="P95" s="832">
        <f t="shared" si="74"/>
        <v>31.78</v>
      </c>
      <c r="Q95" s="834">
        <f t="shared" si="75"/>
        <v>163.69999999999999</v>
      </c>
    </row>
    <row r="96" spans="1:17" x14ac:dyDescent="0.25">
      <c r="A96" s="826" t="s">
        <v>1110</v>
      </c>
      <c r="B96" s="827"/>
      <c r="C96" s="828"/>
      <c r="D96" s="829"/>
      <c r="E96" s="828"/>
      <c r="F96" s="830"/>
      <c r="G96" s="831"/>
      <c r="H96" s="832"/>
      <c r="I96" s="833"/>
      <c r="J96" s="827">
        <v>24</v>
      </c>
      <c r="K96" s="828">
        <f t="shared" si="82"/>
        <v>0.15094339622641509</v>
      </c>
      <c r="L96" s="829">
        <v>5.8383000000000003</v>
      </c>
      <c r="M96" s="828">
        <f t="shared" si="83"/>
        <v>140.11920000000001</v>
      </c>
      <c r="N96" s="830">
        <v>1</v>
      </c>
      <c r="O96" s="831">
        <f t="shared" si="78"/>
        <v>140.12</v>
      </c>
      <c r="P96" s="832">
        <f t="shared" si="74"/>
        <v>33.75</v>
      </c>
      <c r="Q96" s="834">
        <f t="shared" si="75"/>
        <v>173.87</v>
      </c>
    </row>
    <row r="97" spans="1:17" x14ac:dyDescent="0.25">
      <c r="A97" s="826" t="s">
        <v>1110</v>
      </c>
      <c r="B97" s="827"/>
      <c r="C97" s="828"/>
      <c r="D97" s="829"/>
      <c r="E97" s="828"/>
      <c r="F97" s="830"/>
      <c r="G97" s="831"/>
      <c r="H97" s="832"/>
      <c r="I97" s="833"/>
      <c r="J97" s="827">
        <v>12</v>
      </c>
      <c r="K97" s="828">
        <f t="shared" si="82"/>
        <v>7.5471698113207544E-2</v>
      </c>
      <c r="L97" s="829">
        <v>5.8383000000000003</v>
      </c>
      <c r="M97" s="828">
        <f t="shared" si="83"/>
        <v>70.059600000000003</v>
      </c>
      <c r="N97" s="830">
        <v>1</v>
      </c>
      <c r="O97" s="831">
        <f t="shared" si="78"/>
        <v>70.06</v>
      </c>
      <c r="P97" s="832">
        <f t="shared" si="74"/>
        <v>16.88</v>
      </c>
      <c r="Q97" s="834">
        <f t="shared" si="75"/>
        <v>86.94</v>
      </c>
    </row>
    <row r="98" spans="1:17" x14ac:dyDescent="0.25">
      <c r="A98" s="826" t="s">
        <v>1110</v>
      </c>
      <c r="B98" s="827"/>
      <c r="C98" s="828"/>
      <c r="D98" s="829"/>
      <c r="E98" s="828"/>
      <c r="F98" s="830"/>
      <c r="G98" s="831"/>
      <c r="H98" s="832"/>
      <c r="I98" s="833"/>
      <c r="J98" s="827">
        <v>36</v>
      </c>
      <c r="K98" s="828">
        <f t="shared" si="82"/>
        <v>0.22641509433962265</v>
      </c>
      <c r="L98" s="829">
        <v>5.8383000000000003</v>
      </c>
      <c r="M98" s="828">
        <f t="shared" si="83"/>
        <v>210.17880000000002</v>
      </c>
      <c r="N98" s="830">
        <v>1</v>
      </c>
      <c r="O98" s="831">
        <f t="shared" si="78"/>
        <v>210.18</v>
      </c>
      <c r="P98" s="832">
        <f t="shared" si="74"/>
        <v>50.63</v>
      </c>
      <c r="Q98" s="834">
        <f t="shared" si="75"/>
        <v>260.81</v>
      </c>
    </row>
    <row r="99" spans="1:17" x14ac:dyDescent="0.25">
      <c r="A99" s="826" t="s">
        <v>1110</v>
      </c>
      <c r="B99" s="827"/>
      <c r="C99" s="828"/>
      <c r="D99" s="829"/>
      <c r="E99" s="828"/>
      <c r="F99" s="830"/>
      <c r="G99" s="831"/>
      <c r="H99" s="832"/>
      <c r="I99" s="833"/>
      <c r="J99" s="827">
        <v>16</v>
      </c>
      <c r="K99" s="828">
        <f t="shared" si="82"/>
        <v>0.10062893081761007</v>
      </c>
      <c r="L99" s="829">
        <v>5.4965999999999999</v>
      </c>
      <c r="M99" s="828">
        <f t="shared" si="83"/>
        <v>87.945599999999999</v>
      </c>
      <c r="N99" s="830">
        <v>1</v>
      </c>
      <c r="O99" s="831">
        <f t="shared" si="78"/>
        <v>87.95</v>
      </c>
      <c r="P99" s="832">
        <f t="shared" si="74"/>
        <v>21.19</v>
      </c>
      <c r="Q99" s="834">
        <f t="shared" si="75"/>
        <v>109.14</v>
      </c>
    </row>
    <row r="100" spans="1:17" x14ac:dyDescent="0.25">
      <c r="A100" s="826" t="s">
        <v>1110</v>
      </c>
      <c r="B100" s="827"/>
      <c r="C100" s="828"/>
      <c r="D100" s="829"/>
      <c r="E100" s="828"/>
      <c r="F100" s="830"/>
      <c r="G100" s="831"/>
      <c r="H100" s="832"/>
      <c r="I100" s="833"/>
      <c r="J100" s="827">
        <v>53</v>
      </c>
      <c r="K100" s="828">
        <f t="shared" si="82"/>
        <v>0.33333333333333331</v>
      </c>
      <c r="L100" s="829">
        <v>5.4965999999999999</v>
      </c>
      <c r="M100" s="828">
        <f t="shared" si="83"/>
        <v>291.31979999999999</v>
      </c>
      <c r="N100" s="830">
        <v>1</v>
      </c>
      <c r="O100" s="831">
        <f t="shared" si="78"/>
        <v>291.32</v>
      </c>
      <c r="P100" s="832">
        <f t="shared" si="74"/>
        <v>70.180000000000007</v>
      </c>
      <c r="Q100" s="834">
        <f t="shared" si="75"/>
        <v>361.5</v>
      </c>
    </row>
    <row r="101" spans="1:17" s="589" customFormat="1" x14ac:dyDescent="0.25">
      <c r="A101" s="826" t="s">
        <v>1110</v>
      </c>
      <c r="B101" s="827"/>
      <c r="C101" s="828"/>
      <c r="D101" s="829"/>
      <c r="E101" s="828"/>
      <c r="F101" s="830"/>
      <c r="G101" s="831"/>
      <c r="H101" s="832"/>
      <c r="I101" s="833"/>
      <c r="J101" s="827">
        <v>24</v>
      </c>
      <c r="K101" s="828">
        <f t="shared" si="82"/>
        <v>0.15094339622641509</v>
      </c>
      <c r="L101" s="829">
        <v>5.8383000000000003</v>
      </c>
      <c r="M101" s="828">
        <f t="shared" si="83"/>
        <v>140.11920000000001</v>
      </c>
      <c r="N101" s="830">
        <v>1</v>
      </c>
      <c r="O101" s="831">
        <f t="shared" si="78"/>
        <v>140.12</v>
      </c>
      <c r="P101" s="832">
        <f t="shared" si="74"/>
        <v>33.75</v>
      </c>
      <c r="Q101" s="834">
        <f t="shared" si="75"/>
        <v>173.87</v>
      </c>
    </row>
    <row r="102" spans="1:17" x14ac:dyDescent="0.25">
      <c r="A102" s="826" t="s">
        <v>1110</v>
      </c>
      <c r="B102" s="827"/>
      <c r="C102" s="828"/>
      <c r="D102" s="829"/>
      <c r="E102" s="828"/>
      <c r="F102" s="830"/>
      <c r="G102" s="831"/>
      <c r="H102" s="832"/>
      <c r="I102" s="833"/>
      <c r="J102" s="827">
        <v>24</v>
      </c>
      <c r="K102" s="828">
        <f t="shared" si="82"/>
        <v>0.15094339622641509</v>
      </c>
      <c r="L102" s="829">
        <v>5.8383000000000003</v>
      </c>
      <c r="M102" s="828">
        <f t="shared" si="83"/>
        <v>140.11920000000001</v>
      </c>
      <c r="N102" s="830">
        <v>1</v>
      </c>
      <c r="O102" s="831">
        <f t="shared" si="78"/>
        <v>140.12</v>
      </c>
      <c r="P102" s="832">
        <f t="shared" si="74"/>
        <v>33.75</v>
      </c>
      <c r="Q102" s="834">
        <f t="shared" si="75"/>
        <v>173.87</v>
      </c>
    </row>
    <row r="103" spans="1:17" x14ac:dyDescent="0.25">
      <c r="A103" s="826" t="s">
        <v>1110</v>
      </c>
      <c r="B103" s="827"/>
      <c r="C103" s="828"/>
      <c r="D103" s="829"/>
      <c r="E103" s="828"/>
      <c r="F103" s="830"/>
      <c r="G103" s="831"/>
      <c r="H103" s="832"/>
      <c r="I103" s="833"/>
      <c r="J103" s="827">
        <v>64</v>
      </c>
      <c r="K103" s="828">
        <f t="shared" si="82"/>
        <v>0.40251572327044027</v>
      </c>
      <c r="L103" s="829">
        <v>5.4965999999999999</v>
      </c>
      <c r="M103" s="828">
        <f t="shared" si="83"/>
        <v>351.7824</v>
      </c>
      <c r="N103" s="830">
        <v>1</v>
      </c>
      <c r="O103" s="831">
        <f t="shared" si="78"/>
        <v>351.78</v>
      </c>
      <c r="P103" s="832">
        <f t="shared" si="74"/>
        <v>84.74</v>
      </c>
      <c r="Q103" s="834">
        <f t="shared" si="75"/>
        <v>436.52</v>
      </c>
    </row>
    <row r="104" spans="1:17" ht="49.5" x14ac:dyDescent="0.25">
      <c r="A104" s="844" t="s">
        <v>10</v>
      </c>
      <c r="B104" s="845"/>
      <c r="C104" s="846"/>
      <c r="D104" s="847"/>
      <c r="E104" s="846"/>
      <c r="F104" s="847"/>
      <c r="G104" s="847"/>
      <c r="H104" s="848"/>
      <c r="I104" s="849"/>
      <c r="J104" s="845">
        <f>J105</f>
        <v>79</v>
      </c>
      <c r="K104" s="846">
        <f>K105</f>
        <v>0.49685534591194969</v>
      </c>
      <c r="L104" s="846"/>
      <c r="M104" s="846"/>
      <c r="N104" s="846"/>
      <c r="O104" s="846">
        <f t="shared" ref="O104:Q104" si="84">O105</f>
        <v>384.56</v>
      </c>
      <c r="P104" s="846">
        <f t="shared" si="84"/>
        <v>92.64</v>
      </c>
      <c r="Q104" s="859">
        <f t="shared" si="84"/>
        <v>477.2</v>
      </c>
    </row>
    <row r="105" spans="1:17" x14ac:dyDescent="0.25">
      <c r="A105" s="826" t="s">
        <v>193</v>
      </c>
      <c r="B105" s="827"/>
      <c r="C105" s="828"/>
      <c r="D105" s="829"/>
      <c r="E105" s="828"/>
      <c r="F105" s="830"/>
      <c r="G105" s="831"/>
      <c r="H105" s="832"/>
      <c r="I105" s="833"/>
      <c r="J105" s="827">
        <v>79</v>
      </c>
      <c r="K105" s="828">
        <f>J105/159</f>
        <v>0.49685534591194969</v>
      </c>
      <c r="L105" s="829">
        <v>4.8678999999999997</v>
      </c>
      <c r="M105" s="828">
        <f>J105*L105</f>
        <v>384.5641</v>
      </c>
      <c r="N105" s="830">
        <v>1</v>
      </c>
      <c r="O105" s="831">
        <f t="shared" si="78"/>
        <v>384.56</v>
      </c>
      <c r="P105" s="832">
        <f t="shared" si="74"/>
        <v>92.64</v>
      </c>
      <c r="Q105" s="834">
        <f t="shared" si="75"/>
        <v>477.2</v>
      </c>
    </row>
    <row r="106" spans="1:17" ht="33" x14ac:dyDescent="0.25">
      <c r="A106" s="844" t="s">
        <v>8</v>
      </c>
      <c r="B106" s="845"/>
      <c r="C106" s="846"/>
      <c r="D106" s="847"/>
      <c r="E106" s="846"/>
      <c r="F106" s="847"/>
      <c r="G106" s="847"/>
      <c r="H106" s="848"/>
      <c r="I106" s="849"/>
      <c r="J106" s="845">
        <f>SUM(J107:J113)</f>
        <v>526</v>
      </c>
      <c r="K106" s="846">
        <f t="shared" ref="K106:Q106" si="85">SUM(K107:K113)</f>
        <v>3.3081761006289305</v>
      </c>
      <c r="L106" s="847"/>
      <c r="M106" s="847"/>
      <c r="N106" s="847"/>
      <c r="O106" s="847">
        <f t="shared" si="85"/>
        <v>1721.1100000000001</v>
      </c>
      <c r="P106" s="847">
        <f t="shared" si="85"/>
        <v>414.63</v>
      </c>
      <c r="Q106" s="854">
        <f t="shared" si="85"/>
        <v>2135.7400000000002</v>
      </c>
    </row>
    <row r="107" spans="1:17" x14ac:dyDescent="0.25">
      <c r="A107" s="826" t="s">
        <v>223</v>
      </c>
      <c r="B107" s="827"/>
      <c r="C107" s="828"/>
      <c r="D107" s="829"/>
      <c r="E107" s="828"/>
      <c r="F107" s="830"/>
      <c r="G107" s="831"/>
      <c r="H107" s="832"/>
      <c r="I107" s="833"/>
      <c r="J107" s="827">
        <v>87</v>
      </c>
      <c r="K107" s="828">
        <f>J107/159</f>
        <v>0.54716981132075471</v>
      </c>
      <c r="L107" s="829">
        <v>3.1589</v>
      </c>
      <c r="M107" s="828">
        <f>J107*L107</f>
        <v>274.82429999999999</v>
      </c>
      <c r="N107" s="830">
        <v>1</v>
      </c>
      <c r="O107" s="831">
        <f t="shared" si="78"/>
        <v>274.82</v>
      </c>
      <c r="P107" s="832">
        <f t="shared" si="74"/>
        <v>66.2</v>
      </c>
      <c r="Q107" s="834">
        <f t="shared" si="75"/>
        <v>341.02</v>
      </c>
    </row>
    <row r="108" spans="1:17" x14ac:dyDescent="0.25">
      <c r="A108" s="826" t="s">
        <v>223</v>
      </c>
      <c r="B108" s="827"/>
      <c r="C108" s="828"/>
      <c r="D108" s="829"/>
      <c r="E108" s="828"/>
      <c r="F108" s="830"/>
      <c r="G108" s="831"/>
      <c r="H108" s="832"/>
      <c r="I108" s="833"/>
      <c r="J108" s="827">
        <v>71</v>
      </c>
      <c r="K108" s="828">
        <f t="shared" ref="K108:K113" si="86">J108/159</f>
        <v>0.44654088050314467</v>
      </c>
      <c r="L108" s="829">
        <v>3.1589</v>
      </c>
      <c r="M108" s="828">
        <f t="shared" ref="M108:M113" si="87">J108*L108</f>
        <v>224.28190000000001</v>
      </c>
      <c r="N108" s="830">
        <v>1</v>
      </c>
      <c r="O108" s="831">
        <f t="shared" si="78"/>
        <v>224.28</v>
      </c>
      <c r="P108" s="832">
        <f t="shared" si="74"/>
        <v>54.03</v>
      </c>
      <c r="Q108" s="834">
        <f t="shared" si="75"/>
        <v>278.31</v>
      </c>
    </row>
    <row r="109" spans="1:17" x14ac:dyDescent="0.25">
      <c r="A109" s="826" t="s">
        <v>182</v>
      </c>
      <c r="B109" s="827"/>
      <c r="C109" s="828"/>
      <c r="D109" s="829"/>
      <c r="E109" s="828"/>
      <c r="F109" s="830"/>
      <c r="G109" s="831"/>
      <c r="H109" s="832"/>
      <c r="I109" s="833"/>
      <c r="J109" s="827">
        <v>88</v>
      </c>
      <c r="K109" s="828">
        <f t="shared" si="86"/>
        <v>0.55345911949685533</v>
      </c>
      <c r="L109" s="829">
        <v>3.3207</v>
      </c>
      <c r="M109" s="828">
        <f t="shared" si="87"/>
        <v>292.22160000000002</v>
      </c>
      <c r="N109" s="830">
        <v>1</v>
      </c>
      <c r="O109" s="831">
        <f t="shared" si="78"/>
        <v>292.22000000000003</v>
      </c>
      <c r="P109" s="832">
        <f t="shared" si="74"/>
        <v>70.400000000000006</v>
      </c>
      <c r="Q109" s="834">
        <f t="shared" si="75"/>
        <v>362.62</v>
      </c>
    </row>
    <row r="110" spans="1:17" x14ac:dyDescent="0.25">
      <c r="A110" s="826" t="s">
        <v>182</v>
      </c>
      <c r="B110" s="827"/>
      <c r="C110" s="828"/>
      <c r="D110" s="829"/>
      <c r="E110" s="828"/>
      <c r="F110" s="830"/>
      <c r="G110" s="831"/>
      <c r="H110" s="832"/>
      <c r="I110" s="833"/>
      <c r="J110" s="827">
        <v>64</v>
      </c>
      <c r="K110" s="828">
        <f t="shared" si="86"/>
        <v>0.40251572327044027</v>
      </c>
      <c r="L110" s="829">
        <v>3.3207</v>
      </c>
      <c r="M110" s="828">
        <f t="shared" si="87"/>
        <v>212.5248</v>
      </c>
      <c r="N110" s="830">
        <v>1</v>
      </c>
      <c r="O110" s="831">
        <f t="shared" si="78"/>
        <v>212.52</v>
      </c>
      <c r="P110" s="832">
        <f t="shared" si="74"/>
        <v>51.2</v>
      </c>
      <c r="Q110" s="834">
        <f t="shared" si="75"/>
        <v>263.72000000000003</v>
      </c>
    </row>
    <row r="111" spans="1:17" x14ac:dyDescent="0.25">
      <c r="A111" s="826" t="s">
        <v>182</v>
      </c>
      <c r="B111" s="827"/>
      <c r="C111" s="828"/>
      <c r="D111" s="829"/>
      <c r="E111" s="828"/>
      <c r="F111" s="830"/>
      <c r="G111" s="831"/>
      <c r="H111" s="832"/>
      <c r="I111" s="833"/>
      <c r="J111" s="827">
        <v>64</v>
      </c>
      <c r="K111" s="828">
        <f t="shared" si="86"/>
        <v>0.40251572327044027</v>
      </c>
      <c r="L111" s="829">
        <v>3.3207</v>
      </c>
      <c r="M111" s="828">
        <f t="shared" si="87"/>
        <v>212.5248</v>
      </c>
      <c r="N111" s="830">
        <v>1</v>
      </c>
      <c r="O111" s="831">
        <f t="shared" si="78"/>
        <v>212.52</v>
      </c>
      <c r="P111" s="832">
        <f t="shared" si="74"/>
        <v>51.2</v>
      </c>
      <c r="Q111" s="834">
        <f t="shared" si="75"/>
        <v>263.72000000000003</v>
      </c>
    </row>
    <row r="112" spans="1:17" x14ac:dyDescent="0.25">
      <c r="A112" s="826" t="s">
        <v>182</v>
      </c>
      <c r="B112" s="827"/>
      <c r="C112" s="828"/>
      <c r="D112" s="829"/>
      <c r="E112" s="828"/>
      <c r="F112" s="830"/>
      <c r="G112" s="831"/>
      <c r="H112" s="832"/>
      <c r="I112" s="833"/>
      <c r="J112" s="827">
        <v>80</v>
      </c>
      <c r="K112" s="828">
        <f t="shared" si="86"/>
        <v>0.50314465408805031</v>
      </c>
      <c r="L112" s="829">
        <v>3.3207</v>
      </c>
      <c r="M112" s="828">
        <f t="shared" si="87"/>
        <v>265.65600000000001</v>
      </c>
      <c r="N112" s="830">
        <v>1</v>
      </c>
      <c r="O112" s="831">
        <f t="shared" si="78"/>
        <v>265.66000000000003</v>
      </c>
      <c r="P112" s="832">
        <f t="shared" si="74"/>
        <v>64</v>
      </c>
      <c r="Q112" s="834">
        <f t="shared" si="75"/>
        <v>329.66</v>
      </c>
    </row>
    <row r="113" spans="1:17" x14ac:dyDescent="0.25">
      <c r="A113" s="826" t="s">
        <v>182</v>
      </c>
      <c r="B113" s="827"/>
      <c r="C113" s="828"/>
      <c r="D113" s="829"/>
      <c r="E113" s="828"/>
      <c r="F113" s="830"/>
      <c r="G113" s="831"/>
      <c r="H113" s="832"/>
      <c r="I113" s="833"/>
      <c r="J113" s="827">
        <v>72</v>
      </c>
      <c r="K113" s="828">
        <f t="shared" si="86"/>
        <v>0.45283018867924529</v>
      </c>
      <c r="L113" s="829">
        <v>3.3207</v>
      </c>
      <c r="M113" s="828">
        <f t="shared" si="87"/>
        <v>239.09039999999999</v>
      </c>
      <c r="N113" s="830">
        <v>1</v>
      </c>
      <c r="O113" s="831">
        <f t="shared" si="78"/>
        <v>239.09</v>
      </c>
      <c r="P113" s="832">
        <f t="shared" si="74"/>
        <v>57.6</v>
      </c>
      <c r="Q113" s="834">
        <f t="shared" si="75"/>
        <v>296.69</v>
      </c>
    </row>
    <row r="114" spans="1:17" x14ac:dyDescent="0.25">
      <c r="A114" s="838" t="s">
        <v>1496</v>
      </c>
      <c r="B114" s="811"/>
      <c r="C114" s="814"/>
      <c r="D114" s="839"/>
      <c r="E114" s="814"/>
      <c r="F114" s="840"/>
      <c r="G114" s="816"/>
      <c r="H114" s="841"/>
      <c r="I114" s="842"/>
      <c r="J114" s="811">
        <f>J115</f>
        <v>48</v>
      </c>
      <c r="K114" s="814">
        <f>K115</f>
        <v>0.30188679245283018</v>
      </c>
      <c r="L114" s="814"/>
      <c r="M114" s="814"/>
      <c r="N114" s="814"/>
      <c r="O114" s="814">
        <f t="shared" ref="O114:Q115" si="88">O115</f>
        <v>463.09</v>
      </c>
      <c r="P114" s="814">
        <f t="shared" si="88"/>
        <v>111.56</v>
      </c>
      <c r="Q114" s="860">
        <f t="shared" si="88"/>
        <v>574.65</v>
      </c>
    </row>
    <row r="115" spans="1:17" ht="33" x14ac:dyDescent="0.25">
      <c r="A115" s="844" t="s">
        <v>11</v>
      </c>
      <c r="B115" s="845"/>
      <c r="C115" s="846"/>
      <c r="D115" s="855"/>
      <c r="E115" s="846"/>
      <c r="F115" s="856"/>
      <c r="G115" s="850"/>
      <c r="H115" s="848"/>
      <c r="I115" s="849"/>
      <c r="J115" s="845">
        <f>J116</f>
        <v>48</v>
      </c>
      <c r="K115" s="846">
        <f>K116</f>
        <v>0.30188679245283018</v>
      </c>
      <c r="L115" s="846"/>
      <c r="M115" s="846"/>
      <c r="N115" s="846"/>
      <c r="O115" s="846">
        <f t="shared" si="88"/>
        <v>463.09</v>
      </c>
      <c r="P115" s="846">
        <f t="shared" si="88"/>
        <v>111.56</v>
      </c>
      <c r="Q115" s="859">
        <f t="shared" si="88"/>
        <v>574.65</v>
      </c>
    </row>
    <row r="116" spans="1:17" x14ac:dyDescent="0.25">
      <c r="A116" s="826" t="s">
        <v>1857</v>
      </c>
      <c r="B116" s="827"/>
      <c r="C116" s="828"/>
      <c r="D116" s="829"/>
      <c r="E116" s="828"/>
      <c r="F116" s="830"/>
      <c r="G116" s="831"/>
      <c r="H116" s="832"/>
      <c r="I116" s="833"/>
      <c r="J116" s="827">
        <v>48</v>
      </c>
      <c r="K116" s="828">
        <f>J116/159</f>
        <v>0.30188679245283018</v>
      </c>
      <c r="L116" s="829">
        <v>9.6478000000000002</v>
      </c>
      <c r="M116" s="828">
        <f>J116*L116</f>
        <v>463.09440000000001</v>
      </c>
      <c r="N116" s="830">
        <v>1</v>
      </c>
      <c r="O116" s="831">
        <f t="shared" ref="O116" si="89">ROUND(M116*N116,2)</f>
        <v>463.09</v>
      </c>
      <c r="P116" s="832">
        <f t="shared" si="74"/>
        <v>111.56</v>
      </c>
      <c r="Q116" s="834">
        <f t="shared" si="75"/>
        <v>574.65</v>
      </c>
    </row>
    <row r="117" spans="1:17" x14ac:dyDescent="0.25">
      <c r="A117" s="838" t="s">
        <v>1858</v>
      </c>
      <c r="B117" s="811">
        <f>B118+B120</f>
        <v>524</v>
      </c>
      <c r="C117" s="814">
        <f t="shared" ref="C117:I117" si="90">C118+C120</f>
        <v>3.2955974842767293</v>
      </c>
      <c r="D117" s="813"/>
      <c r="E117" s="813"/>
      <c r="F117" s="813"/>
      <c r="G117" s="813">
        <f t="shared" si="90"/>
        <v>592.6099999999999</v>
      </c>
      <c r="H117" s="813">
        <f t="shared" si="90"/>
        <v>142.77000000000001</v>
      </c>
      <c r="I117" s="815">
        <f t="shared" si="90"/>
        <v>735.38000000000011</v>
      </c>
      <c r="J117" s="811">
        <f>J118+J120</f>
        <v>1500</v>
      </c>
      <c r="K117" s="814">
        <f t="shared" ref="K117" si="91">K118+K120</f>
        <v>9.0597484276729556</v>
      </c>
      <c r="L117" s="839"/>
      <c r="M117" s="814"/>
      <c r="N117" s="840"/>
      <c r="O117" s="816">
        <f t="shared" ref="O117" si="92">O118+O120</f>
        <v>8440.17</v>
      </c>
      <c r="P117" s="841">
        <f t="shared" ref="P117" si="93">P118+P120</f>
        <v>2033.24</v>
      </c>
      <c r="Q117" s="843">
        <f t="shared" ref="Q117" si="94">Q118+Q120</f>
        <v>10473.410000000002</v>
      </c>
    </row>
    <row r="118" spans="1:17" ht="49.5" x14ac:dyDescent="0.25">
      <c r="A118" s="844" t="s">
        <v>10</v>
      </c>
      <c r="B118" s="845">
        <f>B119</f>
        <v>20</v>
      </c>
      <c r="C118" s="846">
        <f>C119</f>
        <v>0.12578616352201258</v>
      </c>
      <c r="D118" s="847"/>
      <c r="E118" s="847"/>
      <c r="F118" s="847"/>
      <c r="G118" s="847">
        <f t="shared" ref="G118:H118" si="95">G119</f>
        <v>18.559999999999999</v>
      </c>
      <c r="H118" s="847">
        <f t="shared" si="95"/>
        <v>4.47</v>
      </c>
      <c r="I118" s="853">
        <f>I119</f>
        <v>23.029999999999998</v>
      </c>
      <c r="J118" s="845">
        <f>J119</f>
        <v>59.5</v>
      </c>
      <c r="K118" s="846">
        <f>K119</f>
        <v>0</v>
      </c>
      <c r="L118" s="855"/>
      <c r="M118" s="846"/>
      <c r="N118" s="856"/>
      <c r="O118" s="850">
        <f t="shared" ref="O118" si="96">O119</f>
        <v>276.05</v>
      </c>
      <c r="P118" s="848">
        <f t="shared" ref="P118" si="97">P119</f>
        <v>66.5</v>
      </c>
      <c r="Q118" s="858">
        <f t="shared" ref="Q118" si="98">Q119</f>
        <v>342.55</v>
      </c>
    </row>
    <row r="119" spans="1:17" x14ac:dyDescent="0.25">
      <c r="A119" s="826" t="s">
        <v>193</v>
      </c>
      <c r="B119" s="827">
        <v>20</v>
      </c>
      <c r="C119" s="828">
        <f>B119/159</f>
        <v>0.12578616352201258</v>
      </c>
      <c r="D119" s="829">
        <v>4.6395</v>
      </c>
      <c r="E119" s="828">
        <f>B119*D119</f>
        <v>92.789999999999992</v>
      </c>
      <c r="F119" s="830">
        <v>0.2</v>
      </c>
      <c r="G119" s="831">
        <f t="shared" ref="G119" si="99">ROUND(E119*F119,2)</f>
        <v>18.559999999999999</v>
      </c>
      <c r="H119" s="832">
        <f t="shared" si="72"/>
        <v>4.47</v>
      </c>
      <c r="I119" s="833">
        <f t="shared" si="73"/>
        <v>23.029999999999998</v>
      </c>
      <c r="J119" s="827">
        <v>59.5</v>
      </c>
      <c r="K119" s="828"/>
      <c r="L119" s="829" t="s">
        <v>1859</v>
      </c>
      <c r="M119" s="828">
        <v>276.05025000000001</v>
      </c>
      <c r="N119" s="830">
        <v>1</v>
      </c>
      <c r="O119" s="831">
        <v>276.05</v>
      </c>
      <c r="P119" s="832">
        <f t="shared" si="74"/>
        <v>66.5</v>
      </c>
      <c r="Q119" s="834">
        <f t="shared" si="75"/>
        <v>342.55</v>
      </c>
    </row>
    <row r="120" spans="1:17" ht="33" x14ac:dyDescent="0.25">
      <c r="A120" s="844" t="s">
        <v>8</v>
      </c>
      <c r="B120" s="845">
        <f>SUM(B121:B134)</f>
        <v>504</v>
      </c>
      <c r="C120" s="846">
        <f t="shared" ref="C120:H120" si="100">SUM(C121:C134)</f>
        <v>3.1698113207547167</v>
      </c>
      <c r="D120" s="847"/>
      <c r="E120" s="847"/>
      <c r="F120" s="847"/>
      <c r="G120" s="847">
        <f t="shared" si="100"/>
        <v>574.04999999999995</v>
      </c>
      <c r="H120" s="847">
        <f t="shared" si="100"/>
        <v>138.30000000000001</v>
      </c>
      <c r="I120" s="853">
        <f>SUM(I121:I134)</f>
        <v>712.35000000000014</v>
      </c>
      <c r="J120" s="845">
        <f>SUM(J121:J134)</f>
        <v>1440.5</v>
      </c>
      <c r="K120" s="846">
        <f t="shared" ref="K120" si="101">SUM(K121:K134)</f>
        <v>9.0597484276729556</v>
      </c>
      <c r="L120" s="855"/>
      <c r="M120" s="846"/>
      <c r="N120" s="856"/>
      <c r="O120" s="850">
        <f t="shared" ref="O120" si="102">SUM(O121:O134)</f>
        <v>8164.12</v>
      </c>
      <c r="P120" s="848">
        <f t="shared" ref="P120" si="103">SUM(P121:P134)</f>
        <v>1966.74</v>
      </c>
      <c r="Q120" s="858">
        <f t="shared" ref="Q120" si="104">SUM(Q121:Q134)</f>
        <v>10130.860000000002</v>
      </c>
    </row>
    <row r="121" spans="1:17" x14ac:dyDescent="0.25">
      <c r="A121" s="826" t="s">
        <v>1335</v>
      </c>
      <c r="B121" s="827">
        <v>24</v>
      </c>
      <c r="C121" s="828">
        <f>B121/159</f>
        <v>0.15094339622641509</v>
      </c>
      <c r="D121" s="829">
        <v>6.0780000000000003</v>
      </c>
      <c r="E121" s="828">
        <f>B121*D121</f>
        <v>145.87200000000001</v>
      </c>
      <c r="F121" s="830">
        <v>0.2</v>
      </c>
      <c r="G121" s="831">
        <f t="shared" ref="G121:G134" si="105">ROUND(E121*F121,2)</f>
        <v>29.17</v>
      </c>
      <c r="H121" s="832">
        <f t="shared" si="72"/>
        <v>7.03</v>
      </c>
      <c r="I121" s="833">
        <f t="shared" si="73"/>
        <v>36.200000000000003</v>
      </c>
      <c r="J121" s="827">
        <v>135</v>
      </c>
      <c r="K121" s="828">
        <f>J121/159</f>
        <v>0.84905660377358494</v>
      </c>
      <c r="L121" s="829">
        <v>6.0780000000000003</v>
      </c>
      <c r="M121" s="828">
        <f>J121*L121</f>
        <v>820.53000000000009</v>
      </c>
      <c r="N121" s="830">
        <v>1</v>
      </c>
      <c r="O121" s="831">
        <f t="shared" ref="O121:O134" si="106">ROUND(M121*N121,2)</f>
        <v>820.53</v>
      </c>
      <c r="P121" s="832">
        <f t="shared" si="74"/>
        <v>197.67</v>
      </c>
      <c r="Q121" s="834">
        <f t="shared" si="75"/>
        <v>1018.1999999999999</v>
      </c>
    </row>
    <row r="122" spans="1:17" x14ac:dyDescent="0.25">
      <c r="A122" s="826" t="s">
        <v>1335</v>
      </c>
      <c r="B122" s="827">
        <v>38</v>
      </c>
      <c r="C122" s="828">
        <f t="shared" ref="C122:C134" si="107">B122/159</f>
        <v>0.2389937106918239</v>
      </c>
      <c r="D122" s="829">
        <v>6.0780000000000003</v>
      </c>
      <c r="E122" s="828">
        <f t="shared" ref="E122:E134" si="108">B122*D122</f>
        <v>230.964</v>
      </c>
      <c r="F122" s="830">
        <v>0.2</v>
      </c>
      <c r="G122" s="831">
        <f t="shared" si="105"/>
        <v>46.19</v>
      </c>
      <c r="H122" s="832">
        <f t="shared" si="72"/>
        <v>11.13</v>
      </c>
      <c r="I122" s="833">
        <f t="shared" si="73"/>
        <v>57.32</v>
      </c>
      <c r="J122" s="827">
        <v>121</v>
      </c>
      <c r="K122" s="828">
        <f t="shared" ref="K122:K134" si="109">J122/159</f>
        <v>0.76100628930817615</v>
      </c>
      <c r="L122" s="829">
        <v>6.0780000000000003</v>
      </c>
      <c r="M122" s="828">
        <f t="shared" ref="M122:M134" si="110">J122*L122</f>
        <v>735.43799999999999</v>
      </c>
      <c r="N122" s="830">
        <v>1</v>
      </c>
      <c r="O122" s="831">
        <f t="shared" si="106"/>
        <v>735.44</v>
      </c>
      <c r="P122" s="832">
        <f t="shared" si="74"/>
        <v>177.17</v>
      </c>
      <c r="Q122" s="834">
        <f t="shared" si="75"/>
        <v>912.61</v>
      </c>
    </row>
    <row r="123" spans="1:17" x14ac:dyDescent="0.25">
      <c r="A123" s="826" t="s">
        <v>1335</v>
      </c>
      <c r="B123" s="827">
        <v>40</v>
      </c>
      <c r="C123" s="828">
        <f t="shared" si="107"/>
        <v>0.25157232704402516</v>
      </c>
      <c r="D123" s="829">
        <v>6.3773999999999997</v>
      </c>
      <c r="E123" s="828">
        <f t="shared" si="108"/>
        <v>255.096</v>
      </c>
      <c r="F123" s="830">
        <v>0.2</v>
      </c>
      <c r="G123" s="831">
        <f t="shared" si="105"/>
        <v>51.02</v>
      </c>
      <c r="H123" s="832">
        <f t="shared" si="72"/>
        <v>12.29</v>
      </c>
      <c r="I123" s="833">
        <f t="shared" si="73"/>
        <v>63.31</v>
      </c>
      <c r="J123" s="827">
        <v>111</v>
      </c>
      <c r="K123" s="828">
        <f t="shared" si="109"/>
        <v>0.69811320754716977</v>
      </c>
      <c r="L123" s="829">
        <v>6.3773999999999997</v>
      </c>
      <c r="M123" s="828">
        <f t="shared" si="110"/>
        <v>707.89139999999998</v>
      </c>
      <c r="N123" s="830">
        <v>1</v>
      </c>
      <c r="O123" s="831">
        <f t="shared" si="106"/>
        <v>707.89</v>
      </c>
      <c r="P123" s="832">
        <f t="shared" si="74"/>
        <v>170.53</v>
      </c>
      <c r="Q123" s="834">
        <f t="shared" si="75"/>
        <v>878.42</v>
      </c>
    </row>
    <row r="124" spans="1:17" x14ac:dyDescent="0.25">
      <c r="A124" s="826" t="s">
        <v>1335</v>
      </c>
      <c r="B124" s="827">
        <v>37</v>
      </c>
      <c r="C124" s="828">
        <f t="shared" si="107"/>
        <v>0.23270440251572327</v>
      </c>
      <c r="D124" s="829">
        <v>6.0780000000000003</v>
      </c>
      <c r="E124" s="828">
        <f t="shared" si="108"/>
        <v>224.88600000000002</v>
      </c>
      <c r="F124" s="830">
        <v>0.2</v>
      </c>
      <c r="G124" s="831">
        <f t="shared" si="105"/>
        <v>44.98</v>
      </c>
      <c r="H124" s="832">
        <f t="shared" si="72"/>
        <v>10.84</v>
      </c>
      <c r="I124" s="833">
        <f t="shared" si="73"/>
        <v>55.819999999999993</v>
      </c>
      <c r="J124" s="827">
        <v>122</v>
      </c>
      <c r="K124" s="828">
        <f t="shared" si="109"/>
        <v>0.76729559748427678</v>
      </c>
      <c r="L124" s="829">
        <v>6.0780000000000003</v>
      </c>
      <c r="M124" s="828">
        <f t="shared" si="110"/>
        <v>741.51600000000008</v>
      </c>
      <c r="N124" s="830">
        <v>1</v>
      </c>
      <c r="O124" s="831">
        <f t="shared" si="106"/>
        <v>741.52</v>
      </c>
      <c r="P124" s="832">
        <f t="shared" si="74"/>
        <v>178.63</v>
      </c>
      <c r="Q124" s="834">
        <f t="shared" si="75"/>
        <v>920.15</v>
      </c>
    </row>
    <row r="125" spans="1:17" x14ac:dyDescent="0.25">
      <c r="A125" s="826" t="s">
        <v>1335</v>
      </c>
      <c r="B125" s="827">
        <v>48</v>
      </c>
      <c r="C125" s="828">
        <f t="shared" si="107"/>
        <v>0.30188679245283018</v>
      </c>
      <c r="D125" s="829">
        <v>6.0780000000000003</v>
      </c>
      <c r="E125" s="828">
        <f t="shared" si="108"/>
        <v>291.74400000000003</v>
      </c>
      <c r="F125" s="830">
        <v>0.2</v>
      </c>
      <c r="G125" s="831">
        <f t="shared" si="105"/>
        <v>58.35</v>
      </c>
      <c r="H125" s="832">
        <f t="shared" si="72"/>
        <v>14.06</v>
      </c>
      <c r="I125" s="833">
        <f t="shared" si="73"/>
        <v>72.41</v>
      </c>
      <c r="J125" s="827">
        <v>63</v>
      </c>
      <c r="K125" s="828">
        <f t="shared" si="109"/>
        <v>0.39622641509433965</v>
      </c>
      <c r="L125" s="829">
        <v>6.0780000000000003</v>
      </c>
      <c r="M125" s="828">
        <f t="shared" si="110"/>
        <v>382.91400000000004</v>
      </c>
      <c r="N125" s="830">
        <v>1</v>
      </c>
      <c r="O125" s="831">
        <f t="shared" si="106"/>
        <v>382.91</v>
      </c>
      <c r="P125" s="832">
        <f t="shared" si="74"/>
        <v>92.24</v>
      </c>
      <c r="Q125" s="834">
        <f t="shared" si="75"/>
        <v>475.15000000000003</v>
      </c>
    </row>
    <row r="126" spans="1:17" x14ac:dyDescent="0.25">
      <c r="A126" s="826" t="s">
        <v>1335</v>
      </c>
      <c r="B126" s="827">
        <v>48</v>
      </c>
      <c r="C126" s="828">
        <f t="shared" si="107"/>
        <v>0.30188679245283018</v>
      </c>
      <c r="D126" s="829">
        <v>6.0780000000000003</v>
      </c>
      <c r="E126" s="828">
        <f t="shared" si="108"/>
        <v>291.74400000000003</v>
      </c>
      <c r="F126" s="830">
        <v>0.2</v>
      </c>
      <c r="G126" s="831">
        <f t="shared" si="105"/>
        <v>58.35</v>
      </c>
      <c r="H126" s="832">
        <f t="shared" si="72"/>
        <v>14.06</v>
      </c>
      <c r="I126" s="833">
        <f t="shared" si="73"/>
        <v>72.41</v>
      </c>
      <c r="J126" s="827">
        <v>111</v>
      </c>
      <c r="K126" s="828">
        <f t="shared" si="109"/>
        <v>0.69811320754716977</v>
      </c>
      <c r="L126" s="829">
        <v>6.0780000000000003</v>
      </c>
      <c r="M126" s="828">
        <f t="shared" si="110"/>
        <v>674.65800000000002</v>
      </c>
      <c r="N126" s="830">
        <v>1</v>
      </c>
      <c r="O126" s="831">
        <f t="shared" si="106"/>
        <v>674.66</v>
      </c>
      <c r="P126" s="832">
        <f t="shared" si="74"/>
        <v>162.53</v>
      </c>
      <c r="Q126" s="834">
        <f t="shared" si="75"/>
        <v>837.18999999999994</v>
      </c>
    </row>
    <row r="127" spans="1:17" x14ac:dyDescent="0.25">
      <c r="A127" s="826" t="s">
        <v>1335</v>
      </c>
      <c r="B127" s="827">
        <v>40</v>
      </c>
      <c r="C127" s="828">
        <f t="shared" si="107"/>
        <v>0.25157232704402516</v>
      </c>
      <c r="D127" s="829">
        <v>6.0780000000000003</v>
      </c>
      <c r="E127" s="828">
        <f t="shared" si="108"/>
        <v>243.12</v>
      </c>
      <c r="F127" s="830">
        <v>0.2</v>
      </c>
      <c r="G127" s="831">
        <f t="shared" si="105"/>
        <v>48.62</v>
      </c>
      <c r="H127" s="832">
        <f t="shared" si="72"/>
        <v>11.71</v>
      </c>
      <c r="I127" s="833">
        <f t="shared" si="73"/>
        <v>60.33</v>
      </c>
      <c r="J127" s="827">
        <v>111</v>
      </c>
      <c r="K127" s="828">
        <f t="shared" si="109"/>
        <v>0.69811320754716977</v>
      </c>
      <c r="L127" s="829">
        <v>6.0780000000000003</v>
      </c>
      <c r="M127" s="828">
        <f t="shared" si="110"/>
        <v>674.65800000000002</v>
      </c>
      <c r="N127" s="830">
        <v>1</v>
      </c>
      <c r="O127" s="831">
        <f t="shared" si="106"/>
        <v>674.66</v>
      </c>
      <c r="P127" s="832">
        <f t="shared" si="74"/>
        <v>162.53</v>
      </c>
      <c r="Q127" s="834">
        <f t="shared" si="75"/>
        <v>837.18999999999994</v>
      </c>
    </row>
    <row r="128" spans="1:17" x14ac:dyDescent="0.25">
      <c r="A128" s="826" t="s">
        <v>1335</v>
      </c>
      <c r="B128" s="827">
        <v>49</v>
      </c>
      <c r="C128" s="828">
        <f t="shared" si="107"/>
        <v>0.3081761006289308</v>
      </c>
      <c r="D128" s="829">
        <v>6.0780000000000003</v>
      </c>
      <c r="E128" s="828">
        <f t="shared" si="108"/>
        <v>297.822</v>
      </c>
      <c r="F128" s="830">
        <v>0.2</v>
      </c>
      <c r="G128" s="831">
        <f t="shared" si="105"/>
        <v>59.56</v>
      </c>
      <c r="H128" s="832">
        <f t="shared" si="72"/>
        <v>14.35</v>
      </c>
      <c r="I128" s="833">
        <f t="shared" si="73"/>
        <v>73.91</v>
      </c>
      <c r="J128" s="827">
        <v>110</v>
      </c>
      <c r="K128" s="828">
        <f t="shared" si="109"/>
        <v>0.69182389937106914</v>
      </c>
      <c r="L128" s="829">
        <v>6.0780000000000003</v>
      </c>
      <c r="M128" s="828">
        <f t="shared" si="110"/>
        <v>668.58</v>
      </c>
      <c r="N128" s="830">
        <v>1</v>
      </c>
      <c r="O128" s="831">
        <f t="shared" si="106"/>
        <v>668.58</v>
      </c>
      <c r="P128" s="832">
        <f t="shared" si="74"/>
        <v>161.06</v>
      </c>
      <c r="Q128" s="834">
        <f t="shared" si="75"/>
        <v>829.6400000000001</v>
      </c>
    </row>
    <row r="129" spans="1:17" x14ac:dyDescent="0.25">
      <c r="A129" s="826" t="s">
        <v>1335</v>
      </c>
      <c r="B129" s="827">
        <v>32</v>
      </c>
      <c r="C129" s="828">
        <f t="shared" si="107"/>
        <v>0.20125786163522014</v>
      </c>
      <c r="D129" s="829">
        <v>6.0780000000000003</v>
      </c>
      <c r="E129" s="828">
        <f t="shared" si="108"/>
        <v>194.49600000000001</v>
      </c>
      <c r="F129" s="830">
        <v>0.2</v>
      </c>
      <c r="G129" s="831">
        <f t="shared" si="105"/>
        <v>38.9</v>
      </c>
      <c r="H129" s="832">
        <f t="shared" si="72"/>
        <v>9.3699999999999992</v>
      </c>
      <c r="I129" s="833">
        <f t="shared" si="73"/>
        <v>48.269999999999996</v>
      </c>
      <c r="J129" s="827">
        <v>100</v>
      </c>
      <c r="K129" s="828">
        <f t="shared" si="109"/>
        <v>0.62893081761006286</v>
      </c>
      <c r="L129" s="829">
        <v>6.0780000000000003</v>
      </c>
      <c r="M129" s="828">
        <f t="shared" si="110"/>
        <v>607.80000000000007</v>
      </c>
      <c r="N129" s="830">
        <v>1</v>
      </c>
      <c r="O129" s="831">
        <f t="shared" si="106"/>
        <v>607.79999999999995</v>
      </c>
      <c r="P129" s="832">
        <f t="shared" si="74"/>
        <v>146.41999999999999</v>
      </c>
      <c r="Q129" s="834">
        <f t="shared" si="75"/>
        <v>754.21999999999991</v>
      </c>
    </row>
    <row r="130" spans="1:17" x14ac:dyDescent="0.25">
      <c r="A130" s="826" t="s">
        <v>1394</v>
      </c>
      <c r="B130" s="827">
        <v>8</v>
      </c>
      <c r="C130" s="828">
        <f t="shared" si="107"/>
        <v>5.0314465408805034E-2</v>
      </c>
      <c r="D130" s="829">
        <v>5.1698000000000004</v>
      </c>
      <c r="E130" s="828">
        <f t="shared" si="108"/>
        <v>41.358400000000003</v>
      </c>
      <c r="F130" s="830">
        <v>0.2</v>
      </c>
      <c r="G130" s="831">
        <f t="shared" si="105"/>
        <v>8.27</v>
      </c>
      <c r="H130" s="832">
        <f t="shared" si="72"/>
        <v>1.99</v>
      </c>
      <c r="I130" s="833">
        <f t="shared" si="73"/>
        <v>10.26</v>
      </c>
      <c r="J130" s="827">
        <v>48</v>
      </c>
      <c r="K130" s="828">
        <f t="shared" si="109"/>
        <v>0.30188679245283018</v>
      </c>
      <c r="L130" s="829">
        <v>5.1698000000000004</v>
      </c>
      <c r="M130" s="828">
        <f t="shared" si="110"/>
        <v>248.15040000000002</v>
      </c>
      <c r="N130" s="830">
        <v>1</v>
      </c>
      <c r="O130" s="831">
        <f t="shared" si="106"/>
        <v>248.15</v>
      </c>
      <c r="P130" s="832">
        <f t="shared" si="74"/>
        <v>59.78</v>
      </c>
      <c r="Q130" s="834">
        <f t="shared" si="75"/>
        <v>307.93</v>
      </c>
    </row>
    <row r="131" spans="1:17" x14ac:dyDescent="0.25">
      <c r="A131" s="826" t="s">
        <v>1394</v>
      </c>
      <c r="B131" s="827">
        <v>40</v>
      </c>
      <c r="C131" s="828">
        <f t="shared" si="107"/>
        <v>0.25157232704402516</v>
      </c>
      <c r="D131" s="829">
        <v>5.1698000000000004</v>
      </c>
      <c r="E131" s="828">
        <f t="shared" si="108"/>
        <v>206.79200000000003</v>
      </c>
      <c r="F131" s="830">
        <v>0.2</v>
      </c>
      <c r="G131" s="831">
        <f t="shared" si="105"/>
        <v>41.36</v>
      </c>
      <c r="H131" s="832">
        <f t="shared" si="72"/>
        <v>9.9600000000000009</v>
      </c>
      <c r="I131" s="833">
        <f t="shared" si="73"/>
        <v>51.32</v>
      </c>
      <c r="J131" s="827">
        <v>119</v>
      </c>
      <c r="K131" s="828">
        <f t="shared" si="109"/>
        <v>0.74842767295597479</v>
      </c>
      <c r="L131" s="829">
        <v>5.1698000000000004</v>
      </c>
      <c r="M131" s="828">
        <f t="shared" si="110"/>
        <v>615.20620000000008</v>
      </c>
      <c r="N131" s="830">
        <v>1</v>
      </c>
      <c r="O131" s="831">
        <f t="shared" si="106"/>
        <v>615.21</v>
      </c>
      <c r="P131" s="832">
        <f t="shared" si="74"/>
        <v>148.19999999999999</v>
      </c>
      <c r="Q131" s="834">
        <f t="shared" si="75"/>
        <v>763.41000000000008</v>
      </c>
    </row>
    <row r="132" spans="1:17" x14ac:dyDescent="0.25">
      <c r="A132" s="826" t="s">
        <v>1394</v>
      </c>
      <c r="B132" s="827">
        <v>40</v>
      </c>
      <c r="C132" s="828">
        <f t="shared" si="107"/>
        <v>0.25157232704402516</v>
      </c>
      <c r="D132" s="829">
        <v>5.1698000000000004</v>
      </c>
      <c r="E132" s="828">
        <f t="shared" si="108"/>
        <v>206.79200000000003</v>
      </c>
      <c r="F132" s="830">
        <v>0.2</v>
      </c>
      <c r="G132" s="831">
        <f t="shared" si="105"/>
        <v>41.36</v>
      </c>
      <c r="H132" s="832">
        <f t="shared" si="72"/>
        <v>9.9600000000000009</v>
      </c>
      <c r="I132" s="833">
        <f t="shared" si="73"/>
        <v>51.32</v>
      </c>
      <c r="J132" s="827">
        <v>111</v>
      </c>
      <c r="K132" s="828">
        <f t="shared" si="109"/>
        <v>0.69811320754716977</v>
      </c>
      <c r="L132" s="829">
        <v>5.1698000000000004</v>
      </c>
      <c r="M132" s="828">
        <f t="shared" si="110"/>
        <v>573.84780000000001</v>
      </c>
      <c r="N132" s="830">
        <v>1</v>
      </c>
      <c r="O132" s="831">
        <f t="shared" si="106"/>
        <v>573.85</v>
      </c>
      <c r="P132" s="832">
        <f t="shared" si="74"/>
        <v>138.24</v>
      </c>
      <c r="Q132" s="834">
        <f t="shared" si="75"/>
        <v>712.09</v>
      </c>
    </row>
    <row r="133" spans="1:17" x14ac:dyDescent="0.25">
      <c r="A133" s="826" t="s">
        <v>1394</v>
      </c>
      <c r="B133" s="827">
        <v>40</v>
      </c>
      <c r="C133" s="828">
        <f t="shared" si="107"/>
        <v>0.25157232704402516</v>
      </c>
      <c r="D133" s="829">
        <v>4.2079000000000004</v>
      </c>
      <c r="E133" s="828">
        <f t="shared" si="108"/>
        <v>168.31600000000003</v>
      </c>
      <c r="F133" s="830">
        <v>0.2</v>
      </c>
      <c r="G133" s="831">
        <f t="shared" si="105"/>
        <v>33.659999999999997</v>
      </c>
      <c r="H133" s="832">
        <f t="shared" si="72"/>
        <v>8.11</v>
      </c>
      <c r="I133" s="833">
        <f t="shared" si="73"/>
        <v>41.769999999999996</v>
      </c>
      <c r="J133" s="827">
        <v>119</v>
      </c>
      <c r="K133" s="828">
        <f t="shared" si="109"/>
        <v>0.74842767295597479</v>
      </c>
      <c r="L133" s="829">
        <v>4.2079000000000004</v>
      </c>
      <c r="M133" s="828">
        <f t="shared" si="110"/>
        <v>500.74010000000004</v>
      </c>
      <c r="N133" s="830">
        <v>1</v>
      </c>
      <c r="O133" s="831">
        <f t="shared" si="106"/>
        <v>500.74</v>
      </c>
      <c r="P133" s="832">
        <f t="shared" si="74"/>
        <v>120.63</v>
      </c>
      <c r="Q133" s="834">
        <f t="shared" si="75"/>
        <v>621.37</v>
      </c>
    </row>
    <row r="134" spans="1:17" x14ac:dyDescent="0.25">
      <c r="A134" s="826" t="s">
        <v>1284</v>
      </c>
      <c r="B134" s="827">
        <v>20</v>
      </c>
      <c r="C134" s="828">
        <f t="shared" si="107"/>
        <v>0.12578616352201258</v>
      </c>
      <c r="D134" s="829">
        <v>3.5659999999999998</v>
      </c>
      <c r="E134" s="828">
        <f t="shared" si="108"/>
        <v>71.319999999999993</v>
      </c>
      <c r="F134" s="830">
        <v>0.2</v>
      </c>
      <c r="G134" s="831">
        <f t="shared" si="105"/>
        <v>14.26</v>
      </c>
      <c r="H134" s="832">
        <f t="shared" si="72"/>
        <v>3.44</v>
      </c>
      <c r="I134" s="833">
        <f t="shared" si="73"/>
        <v>17.7</v>
      </c>
      <c r="J134" s="827">
        <v>59.5</v>
      </c>
      <c r="K134" s="828">
        <f t="shared" si="109"/>
        <v>0.37421383647798739</v>
      </c>
      <c r="L134" s="829">
        <v>3.5659999999999998</v>
      </c>
      <c r="M134" s="828">
        <f t="shared" si="110"/>
        <v>212.17699999999999</v>
      </c>
      <c r="N134" s="830">
        <v>1</v>
      </c>
      <c r="O134" s="831">
        <f t="shared" si="106"/>
        <v>212.18</v>
      </c>
      <c r="P134" s="832">
        <f t="shared" si="74"/>
        <v>51.11</v>
      </c>
      <c r="Q134" s="834">
        <f t="shared" si="75"/>
        <v>263.29000000000002</v>
      </c>
    </row>
    <row r="135" spans="1:17" x14ac:dyDescent="0.25">
      <c r="A135" s="838" t="s">
        <v>1860</v>
      </c>
      <c r="B135" s="811"/>
      <c r="C135" s="814"/>
      <c r="D135" s="839"/>
      <c r="E135" s="814"/>
      <c r="F135" s="840"/>
      <c r="G135" s="816"/>
      <c r="H135" s="841"/>
      <c r="I135" s="842"/>
      <c r="J135" s="811">
        <f>J136+J141+J153+J161</f>
        <v>940</v>
      </c>
      <c r="K135" s="814">
        <f>K136+K141+K153+K161</f>
        <v>5.9119496855345908</v>
      </c>
      <c r="L135" s="839"/>
      <c r="M135" s="814"/>
      <c r="N135" s="840"/>
      <c r="O135" s="816">
        <f>O136+O141+O153+O161</f>
        <v>5067.0599999999995</v>
      </c>
      <c r="P135" s="816">
        <f t="shared" ref="P135:Q135" si="111">P136+P141+P153+P161</f>
        <v>1220.6500000000001</v>
      </c>
      <c r="Q135" s="817">
        <f t="shared" si="111"/>
        <v>6287.7099999999991</v>
      </c>
    </row>
    <row r="136" spans="1:17" ht="33" x14ac:dyDescent="0.25">
      <c r="A136" s="818" t="s">
        <v>11</v>
      </c>
      <c r="B136" s="819"/>
      <c r="C136" s="820"/>
      <c r="D136" s="835"/>
      <c r="E136" s="820"/>
      <c r="F136" s="836"/>
      <c r="G136" s="824"/>
      <c r="H136" s="822"/>
      <c r="I136" s="823"/>
      <c r="J136" s="819">
        <f>SUM(J137:J140)</f>
        <v>128</v>
      </c>
      <c r="K136" s="820">
        <f t="shared" ref="K136:Q136" si="112">SUM(K137:K140)</f>
        <v>0.80503144654088055</v>
      </c>
      <c r="L136" s="821"/>
      <c r="M136" s="821"/>
      <c r="N136" s="821"/>
      <c r="O136" s="821">
        <f t="shared" si="112"/>
        <v>1093.78</v>
      </c>
      <c r="P136" s="821">
        <f t="shared" si="112"/>
        <v>263.49</v>
      </c>
      <c r="Q136" s="886">
        <f t="shared" si="112"/>
        <v>1357.27</v>
      </c>
    </row>
    <row r="137" spans="1:17" x14ac:dyDescent="0.25">
      <c r="A137" s="826" t="s">
        <v>1861</v>
      </c>
      <c r="B137" s="827"/>
      <c r="C137" s="828"/>
      <c r="D137" s="829"/>
      <c r="E137" s="828"/>
      <c r="F137" s="830"/>
      <c r="G137" s="831"/>
      <c r="H137" s="832"/>
      <c r="I137" s="833"/>
      <c r="J137" s="827">
        <v>32</v>
      </c>
      <c r="K137" s="828">
        <f>J137/159</f>
        <v>0.20125786163522014</v>
      </c>
      <c r="L137" s="829">
        <v>8.0440000000000005</v>
      </c>
      <c r="M137" s="828">
        <f>J137*L137</f>
        <v>257.40800000000002</v>
      </c>
      <c r="N137" s="830">
        <v>1</v>
      </c>
      <c r="O137" s="831">
        <f t="shared" ref="O137:O168" si="113">ROUND(M137*N137,2)</f>
        <v>257.41000000000003</v>
      </c>
      <c r="P137" s="832">
        <f t="shared" si="74"/>
        <v>62.01</v>
      </c>
      <c r="Q137" s="834">
        <f t="shared" si="75"/>
        <v>319.42</v>
      </c>
    </row>
    <row r="138" spans="1:17" x14ac:dyDescent="0.25">
      <c r="A138" s="826" t="s">
        <v>1861</v>
      </c>
      <c r="B138" s="827"/>
      <c r="C138" s="828"/>
      <c r="D138" s="829"/>
      <c r="E138" s="828"/>
      <c r="F138" s="830"/>
      <c r="G138" s="831"/>
      <c r="H138" s="832"/>
      <c r="I138" s="833"/>
      <c r="J138" s="827">
        <v>16</v>
      </c>
      <c r="K138" s="828">
        <f t="shared" ref="K138:K140" si="114">J138/159</f>
        <v>0.10062893081761007</v>
      </c>
      <c r="L138" s="829">
        <v>8.0440000000000005</v>
      </c>
      <c r="M138" s="828">
        <f t="shared" ref="M138:M140" si="115">J138*L138</f>
        <v>128.70400000000001</v>
      </c>
      <c r="N138" s="830">
        <v>1</v>
      </c>
      <c r="O138" s="831">
        <f t="shared" si="113"/>
        <v>128.69999999999999</v>
      </c>
      <c r="P138" s="832">
        <f t="shared" si="74"/>
        <v>31</v>
      </c>
      <c r="Q138" s="834">
        <f t="shared" si="75"/>
        <v>159.69999999999999</v>
      </c>
    </row>
    <row r="139" spans="1:17" x14ac:dyDescent="0.25">
      <c r="A139" s="826" t="s">
        <v>1861</v>
      </c>
      <c r="B139" s="827"/>
      <c r="C139" s="828"/>
      <c r="D139" s="829"/>
      <c r="E139" s="828"/>
      <c r="F139" s="830"/>
      <c r="G139" s="831"/>
      <c r="H139" s="832"/>
      <c r="I139" s="833"/>
      <c r="J139" s="827">
        <v>40</v>
      </c>
      <c r="K139" s="828">
        <f t="shared" si="114"/>
        <v>0.25157232704402516</v>
      </c>
      <c r="L139" s="829">
        <v>8.0440000000000005</v>
      </c>
      <c r="M139" s="828">
        <f t="shared" si="115"/>
        <v>321.76</v>
      </c>
      <c r="N139" s="830">
        <v>1</v>
      </c>
      <c r="O139" s="831">
        <f t="shared" si="113"/>
        <v>321.76</v>
      </c>
      <c r="P139" s="832">
        <f t="shared" si="74"/>
        <v>77.510000000000005</v>
      </c>
      <c r="Q139" s="834">
        <f t="shared" si="75"/>
        <v>399.27</v>
      </c>
    </row>
    <row r="140" spans="1:17" x14ac:dyDescent="0.25">
      <c r="A140" s="826" t="s">
        <v>1862</v>
      </c>
      <c r="B140" s="827"/>
      <c r="C140" s="828"/>
      <c r="D140" s="829"/>
      <c r="E140" s="828"/>
      <c r="F140" s="830"/>
      <c r="G140" s="831"/>
      <c r="H140" s="832"/>
      <c r="I140" s="833"/>
      <c r="J140" s="827">
        <v>40</v>
      </c>
      <c r="K140" s="828">
        <f t="shared" si="114"/>
        <v>0.25157232704402516</v>
      </c>
      <c r="L140" s="829">
        <v>9.6478000000000002</v>
      </c>
      <c r="M140" s="828">
        <f t="shared" si="115"/>
        <v>385.91200000000003</v>
      </c>
      <c r="N140" s="830">
        <v>1</v>
      </c>
      <c r="O140" s="831">
        <f t="shared" si="113"/>
        <v>385.91</v>
      </c>
      <c r="P140" s="832">
        <f t="shared" si="74"/>
        <v>92.97</v>
      </c>
      <c r="Q140" s="834">
        <f t="shared" si="75"/>
        <v>478.88</v>
      </c>
    </row>
    <row r="141" spans="1:17" ht="49.5" x14ac:dyDescent="0.25">
      <c r="A141" s="818" t="s">
        <v>9</v>
      </c>
      <c r="B141" s="819"/>
      <c r="C141" s="820"/>
      <c r="D141" s="835"/>
      <c r="E141" s="820"/>
      <c r="F141" s="836"/>
      <c r="G141" s="824"/>
      <c r="H141" s="822"/>
      <c r="I141" s="823"/>
      <c r="J141" s="819">
        <f>SUM(J142:J152)</f>
        <v>404</v>
      </c>
      <c r="K141" s="820">
        <f t="shared" ref="K141:Q141" si="116">SUM(K142:K152)</f>
        <v>2.540880503144654</v>
      </c>
      <c r="L141" s="821"/>
      <c r="M141" s="821"/>
      <c r="N141" s="821"/>
      <c r="O141" s="821">
        <f t="shared" si="116"/>
        <v>2281.16</v>
      </c>
      <c r="P141" s="821">
        <f t="shared" si="116"/>
        <v>549.53</v>
      </c>
      <c r="Q141" s="886">
        <f t="shared" si="116"/>
        <v>2830.6899999999996</v>
      </c>
    </row>
    <row r="142" spans="1:17" x14ac:dyDescent="0.25">
      <c r="A142" s="826" t="s">
        <v>1863</v>
      </c>
      <c r="B142" s="827"/>
      <c r="C142" s="828"/>
      <c r="D142" s="829"/>
      <c r="E142" s="828"/>
      <c r="F142" s="830"/>
      <c r="G142" s="831"/>
      <c r="H142" s="832"/>
      <c r="I142" s="833"/>
      <c r="J142" s="827">
        <v>36</v>
      </c>
      <c r="K142" s="828">
        <f>J142/159</f>
        <v>0.22641509433962265</v>
      </c>
      <c r="L142" s="829">
        <v>5.6643999999999997</v>
      </c>
      <c r="M142" s="828">
        <f>J142*L142</f>
        <v>203.91839999999999</v>
      </c>
      <c r="N142" s="830">
        <v>1</v>
      </c>
      <c r="O142" s="831">
        <f t="shared" si="113"/>
        <v>203.92</v>
      </c>
      <c r="P142" s="832">
        <f t="shared" ref="P142:P201" si="117">ROUND(O142*0.2409,2)</f>
        <v>49.12</v>
      </c>
      <c r="Q142" s="834">
        <f t="shared" ref="Q142:Q201" si="118">O142+P142</f>
        <v>253.04</v>
      </c>
    </row>
    <row r="143" spans="1:17" x14ac:dyDescent="0.25">
      <c r="A143" s="826" t="s">
        <v>1863</v>
      </c>
      <c r="B143" s="827"/>
      <c r="C143" s="828"/>
      <c r="D143" s="829"/>
      <c r="E143" s="828"/>
      <c r="F143" s="830"/>
      <c r="G143" s="831"/>
      <c r="H143" s="832"/>
      <c r="I143" s="833"/>
      <c r="J143" s="827">
        <v>40</v>
      </c>
      <c r="K143" s="828">
        <f t="shared" ref="K143:K152" si="119">J143/159</f>
        <v>0.25157232704402516</v>
      </c>
      <c r="L143" s="829">
        <v>5.9433999999999996</v>
      </c>
      <c r="M143" s="828">
        <f t="shared" ref="M143:M152" si="120">J143*L143</f>
        <v>237.73599999999999</v>
      </c>
      <c r="N143" s="830">
        <v>1</v>
      </c>
      <c r="O143" s="831">
        <f t="shared" si="113"/>
        <v>237.74</v>
      </c>
      <c r="P143" s="832">
        <f t="shared" si="117"/>
        <v>57.27</v>
      </c>
      <c r="Q143" s="834">
        <f t="shared" si="118"/>
        <v>295.01</v>
      </c>
    </row>
    <row r="144" spans="1:17" x14ac:dyDescent="0.25">
      <c r="A144" s="826" t="s">
        <v>1863</v>
      </c>
      <c r="B144" s="827"/>
      <c r="C144" s="828"/>
      <c r="D144" s="829"/>
      <c r="E144" s="828"/>
      <c r="F144" s="830"/>
      <c r="G144" s="831"/>
      <c r="H144" s="832"/>
      <c r="I144" s="833"/>
      <c r="J144" s="827">
        <v>24</v>
      </c>
      <c r="K144" s="828">
        <f t="shared" si="119"/>
        <v>0.15094339622641509</v>
      </c>
      <c r="L144" s="829">
        <v>5.6643999999999997</v>
      </c>
      <c r="M144" s="828">
        <f t="shared" si="120"/>
        <v>135.94559999999998</v>
      </c>
      <c r="N144" s="830">
        <v>1</v>
      </c>
      <c r="O144" s="831">
        <f t="shared" si="113"/>
        <v>135.94999999999999</v>
      </c>
      <c r="P144" s="832">
        <f t="shared" si="117"/>
        <v>32.75</v>
      </c>
      <c r="Q144" s="834">
        <f t="shared" si="118"/>
        <v>168.7</v>
      </c>
    </row>
    <row r="145" spans="1:17" x14ac:dyDescent="0.25">
      <c r="A145" s="826" t="s">
        <v>1863</v>
      </c>
      <c r="B145" s="827"/>
      <c r="C145" s="828"/>
      <c r="D145" s="829"/>
      <c r="E145" s="828"/>
      <c r="F145" s="830"/>
      <c r="G145" s="831"/>
      <c r="H145" s="832"/>
      <c r="I145" s="833"/>
      <c r="J145" s="827">
        <v>28</v>
      </c>
      <c r="K145" s="828">
        <f t="shared" si="119"/>
        <v>0.1761006289308176</v>
      </c>
      <c r="L145" s="829">
        <v>5.6643999999999997</v>
      </c>
      <c r="M145" s="828">
        <f t="shared" si="120"/>
        <v>158.60319999999999</v>
      </c>
      <c r="N145" s="830">
        <v>1</v>
      </c>
      <c r="O145" s="831">
        <f t="shared" si="113"/>
        <v>158.6</v>
      </c>
      <c r="P145" s="832">
        <f t="shared" si="117"/>
        <v>38.21</v>
      </c>
      <c r="Q145" s="834">
        <f t="shared" si="118"/>
        <v>196.81</v>
      </c>
    </row>
    <row r="146" spans="1:17" x14ac:dyDescent="0.25">
      <c r="A146" s="826" t="s">
        <v>1863</v>
      </c>
      <c r="B146" s="827"/>
      <c r="C146" s="828"/>
      <c r="D146" s="829"/>
      <c r="E146" s="828"/>
      <c r="F146" s="830"/>
      <c r="G146" s="831"/>
      <c r="H146" s="832"/>
      <c r="I146" s="833"/>
      <c r="J146" s="827">
        <v>48</v>
      </c>
      <c r="K146" s="828">
        <f t="shared" si="119"/>
        <v>0.30188679245283018</v>
      </c>
      <c r="L146" s="829">
        <v>5.6643999999999997</v>
      </c>
      <c r="M146" s="828">
        <f t="shared" si="120"/>
        <v>271.89119999999997</v>
      </c>
      <c r="N146" s="830">
        <v>1</v>
      </c>
      <c r="O146" s="831">
        <f t="shared" si="113"/>
        <v>271.89</v>
      </c>
      <c r="P146" s="832">
        <f t="shared" si="117"/>
        <v>65.5</v>
      </c>
      <c r="Q146" s="834">
        <f t="shared" si="118"/>
        <v>337.39</v>
      </c>
    </row>
    <row r="147" spans="1:17" x14ac:dyDescent="0.25">
      <c r="A147" s="826" t="s">
        <v>1863</v>
      </c>
      <c r="B147" s="827"/>
      <c r="C147" s="828"/>
      <c r="D147" s="829"/>
      <c r="E147" s="828"/>
      <c r="F147" s="830"/>
      <c r="G147" s="831"/>
      <c r="H147" s="832"/>
      <c r="I147" s="833"/>
      <c r="J147" s="827">
        <v>36</v>
      </c>
      <c r="K147" s="828">
        <f t="shared" si="119"/>
        <v>0.22641509433962265</v>
      </c>
      <c r="L147" s="829">
        <v>5.3228</v>
      </c>
      <c r="M147" s="828">
        <f t="shared" si="120"/>
        <v>191.6208</v>
      </c>
      <c r="N147" s="830">
        <v>1</v>
      </c>
      <c r="O147" s="831">
        <f t="shared" si="113"/>
        <v>191.62</v>
      </c>
      <c r="P147" s="832">
        <f t="shared" si="117"/>
        <v>46.16</v>
      </c>
      <c r="Q147" s="834">
        <f t="shared" si="118"/>
        <v>237.78</v>
      </c>
    </row>
    <row r="148" spans="1:17" x14ac:dyDescent="0.25">
      <c r="A148" s="826" t="s">
        <v>1863</v>
      </c>
      <c r="B148" s="827"/>
      <c r="C148" s="828"/>
      <c r="D148" s="829"/>
      <c r="E148" s="828"/>
      <c r="F148" s="830"/>
      <c r="G148" s="831"/>
      <c r="H148" s="832"/>
      <c r="I148" s="833"/>
      <c r="J148" s="827">
        <v>40</v>
      </c>
      <c r="K148" s="828">
        <f t="shared" si="119"/>
        <v>0.25157232704402516</v>
      </c>
      <c r="L148" s="829">
        <v>5.5849000000000002</v>
      </c>
      <c r="M148" s="828">
        <f t="shared" si="120"/>
        <v>223.39600000000002</v>
      </c>
      <c r="N148" s="830">
        <v>1</v>
      </c>
      <c r="O148" s="831">
        <f t="shared" si="113"/>
        <v>223.4</v>
      </c>
      <c r="P148" s="832">
        <f t="shared" si="117"/>
        <v>53.82</v>
      </c>
      <c r="Q148" s="834">
        <f t="shared" si="118"/>
        <v>277.22000000000003</v>
      </c>
    </row>
    <row r="149" spans="1:17" x14ac:dyDescent="0.25">
      <c r="A149" s="826" t="s">
        <v>1863</v>
      </c>
      <c r="B149" s="827"/>
      <c r="C149" s="828"/>
      <c r="D149" s="829"/>
      <c r="E149" s="828"/>
      <c r="F149" s="830"/>
      <c r="G149" s="831"/>
      <c r="H149" s="832"/>
      <c r="I149" s="833"/>
      <c r="J149" s="827">
        <v>36</v>
      </c>
      <c r="K149" s="828">
        <f t="shared" si="119"/>
        <v>0.22641509433962265</v>
      </c>
      <c r="L149" s="829">
        <v>5.3228</v>
      </c>
      <c r="M149" s="828">
        <f t="shared" si="120"/>
        <v>191.6208</v>
      </c>
      <c r="N149" s="830">
        <v>1</v>
      </c>
      <c r="O149" s="831">
        <f t="shared" si="113"/>
        <v>191.62</v>
      </c>
      <c r="P149" s="832">
        <f t="shared" si="117"/>
        <v>46.16</v>
      </c>
      <c r="Q149" s="834">
        <f t="shared" si="118"/>
        <v>237.78</v>
      </c>
    </row>
    <row r="150" spans="1:17" x14ac:dyDescent="0.25">
      <c r="A150" s="826" t="s">
        <v>1863</v>
      </c>
      <c r="B150" s="827"/>
      <c r="C150" s="828"/>
      <c r="D150" s="829"/>
      <c r="E150" s="828"/>
      <c r="F150" s="830"/>
      <c r="G150" s="831"/>
      <c r="H150" s="832"/>
      <c r="I150" s="833"/>
      <c r="J150" s="827">
        <v>32</v>
      </c>
      <c r="K150" s="828">
        <f t="shared" si="119"/>
        <v>0.20125786163522014</v>
      </c>
      <c r="L150" s="829">
        <v>5.3228</v>
      </c>
      <c r="M150" s="828">
        <f t="shared" si="120"/>
        <v>170.3296</v>
      </c>
      <c r="N150" s="830">
        <v>1</v>
      </c>
      <c r="O150" s="831">
        <f t="shared" si="113"/>
        <v>170.33</v>
      </c>
      <c r="P150" s="832">
        <f t="shared" si="117"/>
        <v>41.03</v>
      </c>
      <c r="Q150" s="834">
        <f t="shared" si="118"/>
        <v>211.36</v>
      </c>
    </row>
    <row r="151" spans="1:17" x14ac:dyDescent="0.25">
      <c r="A151" s="826" t="s">
        <v>1863</v>
      </c>
      <c r="B151" s="827"/>
      <c r="C151" s="828"/>
      <c r="D151" s="829"/>
      <c r="E151" s="828"/>
      <c r="F151" s="830"/>
      <c r="G151" s="831"/>
      <c r="H151" s="832"/>
      <c r="I151" s="833"/>
      <c r="J151" s="827">
        <v>44</v>
      </c>
      <c r="K151" s="828">
        <f t="shared" si="119"/>
        <v>0.27672955974842767</v>
      </c>
      <c r="L151" s="829">
        <v>5.3228</v>
      </c>
      <c r="M151" s="828">
        <f t="shared" si="120"/>
        <v>234.20320000000001</v>
      </c>
      <c r="N151" s="830">
        <v>1</v>
      </c>
      <c r="O151" s="831">
        <f t="shared" si="113"/>
        <v>234.2</v>
      </c>
      <c r="P151" s="832">
        <f t="shared" si="117"/>
        <v>56.42</v>
      </c>
      <c r="Q151" s="834">
        <f t="shared" si="118"/>
        <v>290.62</v>
      </c>
    </row>
    <row r="152" spans="1:17" x14ac:dyDescent="0.25">
      <c r="A152" s="826" t="s">
        <v>344</v>
      </c>
      <c r="B152" s="827"/>
      <c r="C152" s="828"/>
      <c r="D152" s="829"/>
      <c r="E152" s="828"/>
      <c r="F152" s="830"/>
      <c r="G152" s="831"/>
      <c r="H152" s="832"/>
      <c r="I152" s="833"/>
      <c r="J152" s="827">
        <v>40</v>
      </c>
      <c r="K152" s="828">
        <f t="shared" si="119"/>
        <v>0.25157232704402516</v>
      </c>
      <c r="L152" s="829">
        <v>6.5472000000000001</v>
      </c>
      <c r="M152" s="828">
        <f t="shared" si="120"/>
        <v>261.88800000000003</v>
      </c>
      <c r="N152" s="830">
        <v>1</v>
      </c>
      <c r="O152" s="831">
        <f t="shared" si="113"/>
        <v>261.89</v>
      </c>
      <c r="P152" s="832">
        <f t="shared" si="117"/>
        <v>63.09</v>
      </c>
      <c r="Q152" s="834">
        <f t="shared" si="118"/>
        <v>324.98</v>
      </c>
    </row>
    <row r="153" spans="1:17" ht="49.5" x14ac:dyDescent="0.25">
      <c r="A153" s="818" t="s">
        <v>10</v>
      </c>
      <c r="B153" s="819"/>
      <c r="C153" s="820"/>
      <c r="D153" s="821"/>
      <c r="E153" s="820"/>
      <c r="F153" s="821"/>
      <c r="G153" s="821"/>
      <c r="H153" s="822"/>
      <c r="I153" s="823"/>
      <c r="J153" s="819">
        <f>SUM(J154:J160)</f>
        <v>248</v>
      </c>
      <c r="K153" s="820">
        <f t="shared" ref="K153:Q153" si="121">SUM(K154:K160)</f>
        <v>1.5597484276729559</v>
      </c>
      <c r="L153" s="821"/>
      <c r="M153" s="821"/>
      <c r="N153" s="821"/>
      <c r="O153" s="821">
        <f t="shared" si="121"/>
        <v>1164.3100000000002</v>
      </c>
      <c r="P153" s="821">
        <f t="shared" si="121"/>
        <v>280.47999999999996</v>
      </c>
      <c r="Q153" s="886">
        <f t="shared" si="121"/>
        <v>1444.79</v>
      </c>
    </row>
    <row r="154" spans="1:17" x14ac:dyDescent="0.25">
      <c r="A154" s="826" t="s">
        <v>193</v>
      </c>
      <c r="B154" s="827"/>
      <c r="C154" s="828"/>
      <c r="D154" s="829"/>
      <c r="E154" s="828"/>
      <c r="F154" s="830"/>
      <c r="G154" s="831"/>
      <c r="H154" s="832"/>
      <c r="I154" s="833"/>
      <c r="J154" s="827">
        <v>54</v>
      </c>
      <c r="K154" s="828">
        <f>J154/159</f>
        <v>0.33962264150943394</v>
      </c>
      <c r="L154" s="829">
        <v>4.6395</v>
      </c>
      <c r="M154" s="828">
        <f>J154*L154</f>
        <v>250.53299999999999</v>
      </c>
      <c r="N154" s="830">
        <v>1</v>
      </c>
      <c r="O154" s="831">
        <f t="shared" si="113"/>
        <v>250.53</v>
      </c>
      <c r="P154" s="832">
        <f t="shared" si="117"/>
        <v>60.35</v>
      </c>
      <c r="Q154" s="834">
        <f t="shared" si="118"/>
        <v>310.88</v>
      </c>
    </row>
    <row r="155" spans="1:17" x14ac:dyDescent="0.25">
      <c r="A155" s="826" t="s">
        <v>193</v>
      </c>
      <c r="B155" s="827"/>
      <c r="C155" s="828"/>
      <c r="D155" s="829"/>
      <c r="E155" s="828"/>
      <c r="F155" s="830"/>
      <c r="G155" s="831"/>
      <c r="H155" s="832"/>
      <c r="I155" s="833"/>
      <c r="J155" s="827">
        <v>14</v>
      </c>
      <c r="K155" s="828">
        <f t="shared" ref="K155:K160" si="122">J155/159</f>
        <v>8.8050314465408799E-2</v>
      </c>
      <c r="L155" s="829">
        <v>4.6395</v>
      </c>
      <c r="M155" s="828">
        <f t="shared" ref="M155:M160" si="123">J155*L155</f>
        <v>64.953000000000003</v>
      </c>
      <c r="N155" s="830">
        <v>1</v>
      </c>
      <c r="O155" s="831">
        <f t="shared" si="113"/>
        <v>64.95</v>
      </c>
      <c r="P155" s="832">
        <f t="shared" si="117"/>
        <v>15.65</v>
      </c>
      <c r="Q155" s="834">
        <f t="shared" si="118"/>
        <v>80.600000000000009</v>
      </c>
    </row>
    <row r="156" spans="1:17" x14ac:dyDescent="0.25">
      <c r="A156" s="826" t="s">
        <v>193</v>
      </c>
      <c r="B156" s="827"/>
      <c r="C156" s="828"/>
      <c r="D156" s="829"/>
      <c r="E156" s="828"/>
      <c r="F156" s="830"/>
      <c r="G156" s="831"/>
      <c r="H156" s="832"/>
      <c r="I156" s="833"/>
      <c r="J156" s="827">
        <v>40</v>
      </c>
      <c r="K156" s="828">
        <f t="shared" si="122"/>
        <v>0.25157232704402516</v>
      </c>
      <c r="L156" s="829">
        <v>4.8678999999999997</v>
      </c>
      <c r="M156" s="828">
        <f t="shared" si="123"/>
        <v>194.71599999999998</v>
      </c>
      <c r="N156" s="830">
        <v>1</v>
      </c>
      <c r="O156" s="831">
        <f t="shared" si="113"/>
        <v>194.72</v>
      </c>
      <c r="P156" s="832">
        <f t="shared" si="117"/>
        <v>46.91</v>
      </c>
      <c r="Q156" s="834">
        <f t="shared" si="118"/>
        <v>241.63</v>
      </c>
    </row>
    <row r="157" spans="1:17" x14ac:dyDescent="0.25">
      <c r="A157" s="826" t="s">
        <v>193</v>
      </c>
      <c r="B157" s="827"/>
      <c r="C157" s="828"/>
      <c r="D157" s="829"/>
      <c r="E157" s="828"/>
      <c r="F157" s="830"/>
      <c r="G157" s="831"/>
      <c r="H157" s="832"/>
      <c r="I157" s="833"/>
      <c r="J157" s="827">
        <v>48</v>
      </c>
      <c r="K157" s="828">
        <f t="shared" si="122"/>
        <v>0.30188679245283018</v>
      </c>
      <c r="L157" s="829">
        <v>4.6395</v>
      </c>
      <c r="M157" s="828">
        <f t="shared" si="123"/>
        <v>222.696</v>
      </c>
      <c r="N157" s="830">
        <v>1</v>
      </c>
      <c r="O157" s="831">
        <f t="shared" si="113"/>
        <v>222.7</v>
      </c>
      <c r="P157" s="832">
        <f t="shared" si="117"/>
        <v>53.65</v>
      </c>
      <c r="Q157" s="834">
        <f t="shared" si="118"/>
        <v>276.34999999999997</v>
      </c>
    </row>
    <row r="158" spans="1:17" x14ac:dyDescent="0.25">
      <c r="A158" s="826" t="s">
        <v>193</v>
      </c>
      <c r="B158" s="827"/>
      <c r="C158" s="828"/>
      <c r="D158" s="829"/>
      <c r="E158" s="828"/>
      <c r="F158" s="830"/>
      <c r="G158" s="831"/>
      <c r="H158" s="832"/>
      <c r="I158" s="833"/>
      <c r="J158" s="827">
        <v>20</v>
      </c>
      <c r="K158" s="828">
        <f t="shared" si="122"/>
        <v>0.12578616352201258</v>
      </c>
      <c r="L158" s="829">
        <v>4.8678999999999997</v>
      </c>
      <c r="M158" s="828">
        <f t="shared" si="123"/>
        <v>97.35799999999999</v>
      </c>
      <c r="N158" s="830">
        <v>1</v>
      </c>
      <c r="O158" s="831">
        <f t="shared" si="113"/>
        <v>97.36</v>
      </c>
      <c r="P158" s="832">
        <f t="shared" si="117"/>
        <v>23.45</v>
      </c>
      <c r="Q158" s="834">
        <f t="shared" si="118"/>
        <v>120.81</v>
      </c>
    </row>
    <row r="159" spans="1:17" x14ac:dyDescent="0.25">
      <c r="A159" s="826" t="s">
        <v>193</v>
      </c>
      <c r="B159" s="827"/>
      <c r="C159" s="828"/>
      <c r="D159" s="829"/>
      <c r="E159" s="828"/>
      <c r="F159" s="830"/>
      <c r="G159" s="831"/>
      <c r="H159" s="832"/>
      <c r="I159" s="833"/>
      <c r="J159" s="827">
        <v>24</v>
      </c>
      <c r="K159" s="828">
        <f t="shared" si="122"/>
        <v>0.15094339622641509</v>
      </c>
      <c r="L159" s="829">
        <v>4.6395</v>
      </c>
      <c r="M159" s="828">
        <f t="shared" si="123"/>
        <v>111.348</v>
      </c>
      <c r="N159" s="830">
        <v>1</v>
      </c>
      <c r="O159" s="831">
        <f t="shared" si="113"/>
        <v>111.35</v>
      </c>
      <c r="P159" s="832">
        <f t="shared" si="117"/>
        <v>26.82</v>
      </c>
      <c r="Q159" s="834">
        <f t="shared" si="118"/>
        <v>138.16999999999999</v>
      </c>
    </row>
    <row r="160" spans="1:17" x14ac:dyDescent="0.25">
      <c r="A160" s="826" t="s">
        <v>193</v>
      </c>
      <c r="B160" s="827"/>
      <c r="C160" s="828"/>
      <c r="D160" s="829"/>
      <c r="E160" s="828"/>
      <c r="F160" s="830"/>
      <c r="G160" s="831"/>
      <c r="H160" s="832"/>
      <c r="I160" s="833"/>
      <c r="J160" s="827">
        <v>48</v>
      </c>
      <c r="K160" s="828">
        <f t="shared" si="122"/>
        <v>0.30188679245283018</v>
      </c>
      <c r="L160" s="829">
        <v>4.6395</v>
      </c>
      <c r="M160" s="828">
        <f t="shared" si="123"/>
        <v>222.696</v>
      </c>
      <c r="N160" s="830">
        <v>1</v>
      </c>
      <c r="O160" s="831">
        <f t="shared" si="113"/>
        <v>222.7</v>
      </c>
      <c r="P160" s="832">
        <f t="shared" si="117"/>
        <v>53.65</v>
      </c>
      <c r="Q160" s="834">
        <f t="shared" si="118"/>
        <v>276.34999999999997</v>
      </c>
    </row>
    <row r="161" spans="1:17" ht="33" x14ac:dyDescent="0.25">
      <c r="A161" s="818" t="s">
        <v>8</v>
      </c>
      <c r="B161" s="819"/>
      <c r="C161" s="820"/>
      <c r="D161" s="835"/>
      <c r="E161" s="820"/>
      <c r="F161" s="836"/>
      <c r="G161" s="824"/>
      <c r="H161" s="822"/>
      <c r="I161" s="823"/>
      <c r="J161" s="819">
        <f>SUM(J162:J168)</f>
        <v>160</v>
      </c>
      <c r="K161" s="820">
        <f t="shared" ref="K161:Q161" si="124">SUM(K162:K168)</f>
        <v>1.0062893081761006</v>
      </c>
      <c r="L161" s="821"/>
      <c r="M161" s="821"/>
      <c r="N161" s="821"/>
      <c r="O161" s="821">
        <f t="shared" si="124"/>
        <v>527.80999999999995</v>
      </c>
      <c r="P161" s="821">
        <f t="shared" si="124"/>
        <v>127.14999999999999</v>
      </c>
      <c r="Q161" s="886">
        <f t="shared" si="124"/>
        <v>654.96000000000015</v>
      </c>
    </row>
    <row r="162" spans="1:17" x14ac:dyDescent="0.25">
      <c r="A162" s="826" t="s">
        <v>223</v>
      </c>
      <c r="B162" s="827"/>
      <c r="C162" s="828"/>
      <c r="D162" s="829"/>
      <c r="E162" s="828"/>
      <c r="F162" s="830"/>
      <c r="G162" s="831"/>
      <c r="H162" s="832"/>
      <c r="I162" s="833"/>
      <c r="J162" s="827">
        <v>24</v>
      </c>
      <c r="K162" s="828">
        <f>J162/159</f>
        <v>0.15094339622641509</v>
      </c>
      <c r="L162" s="829">
        <v>3.1589</v>
      </c>
      <c r="M162" s="828">
        <f>J162*L162</f>
        <v>75.813600000000008</v>
      </c>
      <c r="N162" s="830">
        <v>1</v>
      </c>
      <c r="O162" s="831">
        <f t="shared" si="113"/>
        <v>75.81</v>
      </c>
      <c r="P162" s="832">
        <f t="shared" si="117"/>
        <v>18.260000000000002</v>
      </c>
      <c r="Q162" s="834">
        <f t="shared" si="118"/>
        <v>94.070000000000007</v>
      </c>
    </row>
    <row r="163" spans="1:17" x14ac:dyDescent="0.25">
      <c r="A163" s="826" t="s">
        <v>223</v>
      </c>
      <c r="B163" s="827"/>
      <c r="C163" s="828"/>
      <c r="D163" s="829"/>
      <c r="E163" s="828"/>
      <c r="F163" s="830"/>
      <c r="G163" s="831"/>
      <c r="H163" s="832"/>
      <c r="I163" s="833"/>
      <c r="J163" s="827">
        <v>12</v>
      </c>
      <c r="K163" s="828">
        <f t="shared" ref="K163:K168" si="125">J163/159</f>
        <v>7.5471698113207544E-2</v>
      </c>
      <c r="L163" s="829">
        <v>3.1589</v>
      </c>
      <c r="M163" s="828">
        <f t="shared" ref="M163:M168" si="126">J163*L163</f>
        <v>37.906800000000004</v>
      </c>
      <c r="N163" s="830">
        <v>1</v>
      </c>
      <c r="O163" s="831">
        <f t="shared" si="113"/>
        <v>37.909999999999997</v>
      </c>
      <c r="P163" s="832">
        <f t="shared" si="117"/>
        <v>9.1300000000000008</v>
      </c>
      <c r="Q163" s="834">
        <f t="shared" si="118"/>
        <v>47.04</v>
      </c>
    </row>
    <row r="164" spans="1:17" x14ac:dyDescent="0.25">
      <c r="A164" s="826" t="s">
        <v>223</v>
      </c>
      <c r="B164" s="827"/>
      <c r="C164" s="828"/>
      <c r="D164" s="829"/>
      <c r="E164" s="828"/>
      <c r="F164" s="830"/>
      <c r="G164" s="831"/>
      <c r="H164" s="832"/>
      <c r="I164" s="833"/>
      <c r="J164" s="827">
        <v>16</v>
      </c>
      <c r="K164" s="828">
        <f t="shared" si="125"/>
        <v>0.10062893081761007</v>
      </c>
      <c r="L164" s="829">
        <v>3.1589</v>
      </c>
      <c r="M164" s="828">
        <f t="shared" si="126"/>
        <v>50.542400000000001</v>
      </c>
      <c r="N164" s="830">
        <v>1</v>
      </c>
      <c r="O164" s="831">
        <f t="shared" si="113"/>
        <v>50.54</v>
      </c>
      <c r="P164" s="832">
        <f t="shared" si="117"/>
        <v>12.18</v>
      </c>
      <c r="Q164" s="834">
        <f t="shared" si="118"/>
        <v>62.72</v>
      </c>
    </row>
    <row r="165" spans="1:17" x14ac:dyDescent="0.25">
      <c r="A165" s="826" t="s">
        <v>1284</v>
      </c>
      <c r="B165" s="827"/>
      <c r="C165" s="828"/>
      <c r="D165" s="829"/>
      <c r="E165" s="828"/>
      <c r="F165" s="830"/>
      <c r="G165" s="831"/>
      <c r="H165" s="832"/>
      <c r="I165" s="833"/>
      <c r="J165" s="827">
        <v>20</v>
      </c>
      <c r="K165" s="828">
        <f t="shared" si="125"/>
        <v>0.12578616352201258</v>
      </c>
      <c r="L165" s="829">
        <v>3.5659999999999998</v>
      </c>
      <c r="M165" s="828">
        <f t="shared" si="126"/>
        <v>71.319999999999993</v>
      </c>
      <c r="N165" s="830">
        <v>1</v>
      </c>
      <c r="O165" s="831">
        <f t="shared" si="113"/>
        <v>71.319999999999993</v>
      </c>
      <c r="P165" s="832">
        <f t="shared" si="117"/>
        <v>17.18</v>
      </c>
      <c r="Q165" s="834">
        <f t="shared" si="118"/>
        <v>88.5</v>
      </c>
    </row>
    <row r="166" spans="1:17" x14ac:dyDescent="0.25">
      <c r="A166" s="826" t="s">
        <v>182</v>
      </c>
      <c r="B166" s="827"/>
      <c r="C166" s="828"/>
      <c r="D166" s="829"/>
      <c r="E166" s="828"/>
      <c r="F166" s="830"/>
      <c r="G166" s="831"/>
      <c r="H166" s="832"/>
      <c r="I166" s="833"/>
      <c r="J166" s="827">
        <v>40</v>
      </c>
      <c r="K166" s="828">
        <f t="shared" si="125"/>
        <v>0.25157232704402516</v>
      </c>
      <c r="L166" s="829">
        <v>3.3207</v>
      </c>
      <c r="M166" s="828">
        <f t="shared" si="126"/>
        <v>132.828</v>
      </c>
      <c r="N166" s="830">
        <v>1</v>
      </c>
      <c r="O166" s="831">
        <f t="shared" si="113"/>
        <v>132.83000000000001</v>
      </c>
      <c r="P166" s="832">
        <f t="shared" si="117"/>
        <v>32</v>
      </c>
      <c r="Q166" s="834">
        <f t="shared" si="118"/>
        <v>164.83</v>
      </c>
    </row>
    <row r="167" spans="1:17" x14ac:dyDescent="0.25">
      <c r="A167" s="826" t="s">
        <v>182</v>
      </c>
      <c r="B167" s="827"/>
      <c r="C167" s="828"/>
      <c r="D167" s="829"/>
      <c r="E167" s="828"/>
      <c r="F167" s="830"/>
      <c r="G167" s="831"/>
      <c r="H167" s="832"/>
      <c r="I167" s="833"/>
      <c r="J167" s="827">
        <v>36</v>
      </c>
      <c r="K167" s="828">
        <f t="shared" si="125"/>
        <v>0.22641509433962265</v>
      </c>
      <c r="L167" s="829">
        <v>3.3207</v>
      </c>
      <c r="M167" s="828">
        <f t="shared" si="126"/>
        <v>119.54519999999999</v>
      </c>
      <c r="N167" s="830">
        <v>1</v>
      </c>
      <c r="O167" s="831">
        <f t="shared" si="113"/>
        <v>119.55</v>
      </c>
      <c r="P167" s="832">
        <f t="shared" si="117"/>
        <v>28.8</v>
      </c>
      <c r="Q167" s="834">
        <f t="shared" si="118"/>
        <v>148.35</v>
      </c>
    </row>
    <row r="168" spans="1:17" x14ac:dyDescent="0.25">
      <c r="A168" s="826" t="s">
        <v>182</v>
      </c>
      <c r="B168" s="827"/>
      <c r="C168" s="828"/>
      <c r="D168" s="829"/>
      <c r="E168" s="828"/>
      <c r="F168" s="830"/>
      <c r="G168" s="831"/>
      <c r="H168" s="832"/>
      <c r="I168" s="833"/>
      <c r="J168" s="827">
        <v>12</v>
      </c>
      <c r="K168" s="828">
        <f t="shared" si="125"/>
        <v>7.5471698113207544E-2</v>
      </c>
      <c r="L168" s="829">
        <v>3.3207</v>
      </c>
      <c r="M168" s="828">
        <f t="shared" si="126"/>
        <v>39.848399999999998</v>
      </c>
      <c r="N168" s="830">
        <v>1</v>
      </c>
      <c r="O168" s="831">
        <f t="shared" si="113"/>
        <v>39.85</v>
      </c>
      <c r="P168" s="832">
        <f t="shared" si="117"/>
        <v>9.6</v>
      </c>
      <c r="Q168" s="834">
        <f t="shared" si="118"/>
        <v>49.45</v>
      </c>
    </row>
    <row r="169" spans="1:17" x14ac:dyDescent="0.25">
      <c r="A169" s="838" t="s">
        <v>1864</v>
      </c>
      <c r="B169" s="811"/>
      <c r="C169" s="814"/>
      <c r="D169" s="839"/>
      <c r="E169" s="814"/>
      <c r="F169" s="840"/>
      <c r="G169" s="816"/>
      <c r="H169" s="841"/>
      <c r="I169" s="842"/>
      <c r="J169" s="811">
        <f>J170+J175+J187+J194</f>
        <v>876</v>
      </c>
      <c r="K169" s="814">
        <f>K170+K175+K187+K194</f>
        <v>5.5094339622641506</v>
      </c>
      <c r="L169" s="839"/>
      <c r="M169" s="814"/>
      <c r="N169" s="840"/>
      <c r="O169" s="816">
        <f>O170+O175+O187+O194</f>
        <v>4728.66</v>
      </c>
      <c r="P169" s="816">
        <f t="shared" ref="P169:Q169" si="127">P170+P175+P187+P194</f>
        <v>1139.1100000000001</v>
      </c>
      <c r="Q169" s="817">
        <f t="shared" si="127"/>
        <v>5867.7699999999995</v>
      </c>
    </row>
    <row r="170" spans="1:17" ht="33" x14ac:dyDescent="0.25">
      <c r="A170" s="818" t="s">
        <v>11</v>
      </c>
      <c r="B170" s="819"/>
      <c r="C170" s="820"/>
      <c r="D170" s="821"/>
      <c r="E170" s="820"/>
      <c r="F170" s="821"/>
      <c r="G170" s="821"/>
      <c r="H170" s="822"/>
      <c r="I170" s="823"/>
      <c r="J170" s="819">
        <f>SUM(J171:J174)</f>
        <v>152</v>
      </c>
      <c r="K170" s="820">
        <f>SUM(K171:K174)</f>
        <v>0.95597484276729561</v>
      </c>
      <c r="L170" s="821"/>
      <c r="M170" s="820"/>
      <c r="N170" s="821"/>
      <c r="O170" s="821">
        <f>SUM(O171:O174)</f>
        <v>1299.6600000000001</v>
      </c>
      <c r="P170" s="821">
        <f t="shared" ref="P170:Q170" si="128">SUM(P171:P174)</f>
        <v>313.08000000000004</v>
      </c>
      <c r="Q170" s="886">
        <f t="shared" si="128"/>
        <v>1612.7400000000002</v>
      </c>
    </row>
    <row r="171" spans="1:17" x14ac:dyDescent="0.25">
      <c r="A171" s="826" t="s">
        <v>687</v>
      </c>
      <c r="B171" s="827"/>
      <c r="C171" s="828"/>
      <c r="D171" s="829"/>
      <c r="E171" s="828"/>
      <c r="F171" s="830"/>
      <c r="G171" s="831"/>
      <c r="H171" s="832"/>
      <c r="I171" s="833"/>
      <c r="J171" s="827">
        <v>48</v>
      </c>
      <c r="K171" s="828">
        <f>J171/159</f>
        <v>0.30188679245283018</v>
      </c>
      <c r="L171" s="829">
        <v>8.0440000000000005</v>
      </c>
      <c r="M171" s="828">
        <f>J171*L171</f>
        <v>386.11200000000002</v>
      </c>
      <c r="N171" s="830">
        <v>1</v>
      </c>
      <c r="O171" s="831">
        <f t="shared" ref="O171:O201" si="129">ROUND(M171*N171,2)</f>
        <v>386.11</v>
      </c>
      <c r="P171" s="832">
        <f t="shared" si="117"/>
        <v>93.01</v>
      </c>
      <c r="Q171" s="834">
        <f t="shared" si="118"/>
        <v>479.12</v>
      </c>
    </row>
    <row r="172" spans="1:17" x14ac:dyDescent="0.25">
      <c r="A172" s="826" t="s">
        <v>687</v>
      </c>
      <c r="B172" s="827"/>
      <c r="C172" s="828"/>
      <c r="D172" s="829"/>
      <c r="E172" s="828"/>
      <c r="F172" s="830"/>
      <c r="G172" s="831"/>
      <c r="H172" s="832"/>
      <c r="I172" s="833"/>
      <c r="J172" s="827">
        <v>8</v>
      </c>
      <c r="K172" s="828">
        <f t="shared" ref="K172:K174" si="130">J172/159</f>
        <v>5.0314465408805034E-2</v>
      </c>
      <c r="L172" s="829">
        <v>8.0440000000000005</v>
      </c>
      <c r="M172" s="828">
        <f t="shared" ref="M172:M174" si="131">J172*L172</f>
        <v>64.352000000000004</v>
      </c>
      <c r="N172" s="830">
        <v>1</v>
      </c>
      <c r="O172" s="831">
        <f t="shared" si="129"/>
        <v>64.349999999999994</v>
      </c>
      <c r="P172" s="832">
        <f t="shared" si="117"/>
        <v>15.5</v>
      </c>
      <c r="Q172" s="834">
        <f t="shared" si="118"/>
        <v>79.849999999999994</v>
      </c>
    </row>
    <row r="173" spans="1:17" x14ac:dyDescent="0.25">
      <c r="A173" s="826" t="s">
        <v>1865</v>
      </c>
      <c r="B173" s="827"/>
      <c r="C173" s="828"/>
      <c r="D173" s="829"/>
      <c r="E173" s="828"/>
      <c r="F173" s="830"/>
      <c r="G173" s="831"/>
      <c r="H173" s="832"/>
      <c r="I173" s="833"/>
      <c r="J173" s="827">
        <v>48</v>
      </c>
      <c r="K173" s="828">
        <f t="shared" si="130"/>
        <v>0.30188679245283018</v>
      </c>
      <c r="L173" s="829">
        <v>8.0440000000000005</v>
      </c>
      <c r="M173" s="828">
        <f t="shared" si="131"/>
        <v>386.11200000000002</v>
      </c>
      <c r="N173" s="830">
        <v>1</v>
      </c>
      <c r="O173" s="831">
        <f t="shared" si="129"/>
        <v>386.11</v>
      </c>
      <c r="P173" s="832">
        <f t="shared" si="117"/>
        <v>93.01</v>
      </c>
      <c r="Q173" s="834">
        <f t="shared" si="118"/>
        <v>479.12</v>
      </c>
    </row>
    <row r="174" spans="1:17" x14ac:dyDescent="0.25">
      <c r="A174" s="826" t="s">
        <v>1866</v>
      </c>
      <c r="B174" s="827"/>
      <c r="C174" s="828"/>
      <c r="D174" s="829"/>
      <c r="E174" s="828"/>
      <c r="F174" s="830"/>
      <c r="G174" s="831"/>
      <c r="H174" s="832"/>
      <c r="I174" s="833"/>
      <c r="J174" s="827">
        <v>48</v>
      </c>
      <c r="K174" s="828">
        <f t="shared" si="130"/>
        <v>0.30188679245283018</v>
      </c>
      <c r="L174" s="829">
        <v>9.6478000000000002</v>
      </c>
      <c r="M174" s="828">
        <f t="shared" si="131"/>
        <v>463.09440000000001</v>
      </c>
      <c r="N174" s="830">
        <v>1</v>
      </c>
      <c r="O174" s="831">
        <f t="shared" si="129"/>
        <v>463.09</v>
      </c>
      <c r="P174" s="832">
        <f t="shared" si="117"/>
        <v>111.56</v>
      </c>
      <c r="Q174" s="834">
        <f t="shared" si="118"/>
        <v>574.65</v>
      </c>
    </row>
    <row r="175" spans="1:17" ht="49.5" x14ac:dyDescent="0.25">
      <c r="A175" s="818" t="s">
        <v>9</v>
      </c>
      <c r="B175" s="819"/>
      <c r="C175" s="820"/>
      <c r="D175" s="821"/>
      <c r="E175" s="820"/>
      <c r="F175" s="821"/>
      <c r="G175" s="821"/>
      <c r="H175" s="822"/>
      <c r="I175" s="823"/>
      <c r="J175" s="819">
        <f>SUM(J176:J186)</f>
        <v>336</v>
      </c>
      <c r="K175" s="820">
        <f>SUM(K176:K186)</f>
        <v>2.1132075471698113</v>
      </c>
      <c r="L175" s="821"/>
      <c r="M175" s="820"/>
      <c r="N175" s="821"/>
      <c r="O175" s="821">
        <f>SUM(O176:O186)</f>
        <v>1904.8999999999999</v>
      </c>
      <c r="P175" s="821">
        <f t="shared" ref="P175:Q175" si="132">SUM(P176:P186)</f>
        <v>458.88</v>
      </c>
      <c r="Q175" s="886">
        <f t="shared" si="132"/>
        <v>2363.7799999999997</v>
      </c>
    </row>
    <row r="176" spans="1:17" x14ac:dyDescent="0.25">
      <c r="A176" s="826" t="s">
        <v>1283</v>
      </c>
      <c r="B176" s="827"/>
      <c r="C176" s="828"/>
      <c r="D176" s="829"/>
      <c r="E176" s="828"/>
      <c r="F176" s="830"/>
      <c r="G176" s="831"/>
      <c r="H176" s="832"/>
      <c r="I176" s="833"/>
      <c r="J176" s="827">
        <v>24</v>
      </c>
      <c r="K176" s="828">
        <f>J176/159</f>
        <v>0.15094339622641509</v>
      </c>
      <c r="L176" s="829">
        <v>5.6643999999999997</v>
      </c>
      <c r="M176" s="828">
        <f>J176*L176</f>
        <v>135.94559999999998</v>
      </c>
      <c r="N176" s="830">
        <v>1</v>
      </c>
      <c r="O176" s="831">
        <f t="shared" si="129"/>
        <v>135.94999999999999</v>
      </c>
      <c r="P176" s="832">
        <f t="shared" si="117"/>
        <v>32.75</v>
      </c>
      <c r="Q176" s="834">
        <f t="shared" si="118"/>
        <v>168.7</v>
      </c>
    </row>
    <row r="177" spans="1:17" x14ac:dyDescent="0.25">
      <c r="A177" s="826" t="s">
        <v>1283</v>
      </c>
      <c r="B177" s="827"/>
      <c r="C177" s="828"/>
      <c r="D177" s="829"/>
      <c r="E177" s="828"/>
      <c r="F177" s="830"/>
      <c r="G177" s="831"/>
      <c r="H177" s="832"/>
      <c r="I177" s="833"/>
      <c r="J177" s="827">
        <v>24</v>
      </c>
      <c r="K177" s="828">
        <f t="shared" ref="K177:K186" si="133">J177/159</f>
        <v>0.15094339622641509</v>
      </c>
      <c r="L177" s="829">
        <v>5.6643999999999997</v>
      </c>
      <c r="M177" s="828">
        <f t="shared" ref="M177:M186" si="134">J177*L177</f>
        <v>135.94559999999998</v>
      </c>
      <c r="N177" s="830">
        <v>1</v>
      </c>
      <c r="O177" s="831">
        <f t="shared" si="129"/>
        <v>135.94999999999999</v>
      </c>
      <c r="P177" s="832">
        <f t="shared" si="117"/>
        <v>32.75</v>
      </c>
      <c r="Q177" s="834">
        <f t="shared" si="118"/>
        <v>168.7</v>
      </c>
    </row>
    <row r="178" spans="1:17" x14ac:dyDescent="0.25">
      <c r="A178" s="826" t="s">
        <v>1283</v>
      </c>
      <c r="B178" s="827"/>
      <c r="C178" s="828"/>
      <c r="D178" s="829"/>
      <c r="E178" s="828"/>
      <c r="F178" s="830"/>
      <c r="G178" s="831"/>
      <c r="H178" s="832"/>
      <c r="I178" s="833"/>
      <c r="J178" s="827">
        <v>40</v>
      </c>
      <c r="K178" s="828">
        <f t="shared" si="133"/>
        <v>0.25157232704402516</v>
      </c>
      <c r="L178" s="829">
        <v>5.3228</v>
      </c>
      <c r="M178" s="828">
        <f t="shared" si="134"/>
        <v>212.91200000000001</v>
      </c>
      <c r="N178" s="830">
        <v>1</v>
      </c>
      <c r="O178" s="831">
        <f t="shared" si="129"/>
        <v>212.91</v>
      </c>
      <c r="P178" s="832">
        <f t="shared" si="117"/>
        <v>51.29</v>
      </c>
      <c r="Q178" s="834">
        <f t="shared" si="118"/>
        <v>264.2</v>
      </c>
    </row>
    <row r="179" spans="1:17" x14ac:dyDescent="0.25">
      <c r="A179" s="826" t="s">
        <v>1283</v>
      </c>
      <c r="B179" s="827"/>
      <c r="C179" s="828"/>
      <c r="D179" s="829"/>
      <c r="E179" s="828"/>
      <c r="F179" s="830"/>
      <c r="G179" s="831"/>
      <c r="H179" s="832"/>
      <c r="I179" s="833"/>
      <c r="J179" s="827">
        <v>10.5</v>
      </c>
      <c r="K179" s="828">
        <f t="shared" si="133"/>
        <v>6.6037735849056603E-2</v>
      </c>
      <c r="L179" s="829">
        <v>5.6643999999999997</v>
      </c>
      <c r="M179" s="828">
        <f t="shared" si="134"/>
        <v>59.476199999999999</v>
      </c>
      <c r="N179" s="830">
        <v>1</v>
      </c>
      <c r="O179" s="831">
        <f t="shared" si="129"/>
        <v>59.48</v>
      </c>
      <c r="P179" s="832">
        <f t="shared" si="117"/>
        <v>14.33</v>
      </c>
      <c r="Q179" s="834">
        <f t="shared" si="118"/>
        <v>73.81</v>
      </c>
    </row>
    <row r="180" spans="1:17" x14ac:dyDescent="0.25">
      <c r="A180" s="826" t="s">
        <v>1283</v>
      </c>
      <c r="B180" s="827"/>
      <c r="C180" s="828"/>
      <c r="D180" s="829"/>
      <c r="E180" s="828"/>
      <c r="F180" s="830"/>
      <c r="G180" s="831"/>
      <c r="H180" s="832"/>
      <c r="I180" s="833"/>
      <c r="J180" s="827">
        <v>48</v>
      </c>
      <c r="K180" s="828">
        <f t="shared" si="133"/>
        <v>0.30188679245283018</v>
      </c>
      <c r="L180" s="829">
        <v>5.9433999999999996</v>
      </c>
      <c r="M180" s="828">
        <f t="shared" si="134"/>
        <v>285.28319999999997</v>
      </c>
      <c r="N180" s="830">
        <v>1</v>
      </c>
      <c r="O180" s="831">
        <f t="shared" si="129"/>
        <v>285.27999999999997</v>
      </c>
      <c r="P180" s="832">
        <f t="shared" si="117"/>
        <v>68.72</v>
      </c>
      <c r="Q180" s="834">
        <f t="shared" si="118"/>
        <v>354</v>
      </c>
    </row>
    <row r="181" spans="1:17" x14ac:dyDescent="0.25">
      <c r="A181" s="826" t="s">
        <v>1283</v>
      </c>
      <c r="B181" s="827"/>
      <c r="C181" s="828"/>
      <c r="D181" s="829"/>
      <c r="E181" s="828"/>
      <c r="F181" s="830"/>
      <c r="G181" s="831"/>
      <c r="H181" s="832"/>
      <c r="I181" s="833"/>
      <c r="J181" s="827">
        <v>3.5</v>
      </c>
      <c r="K181" s="828">
        <f t="shared" si="133"/>
        <v>2.20125786163522E-2</v>
      </c>
      <c r="L181" s="829">
        <v>5.3228</v>
      </c>
      <c r="M181" s="828">
        <f t="shared" si="134"/>
        <v>18.629799999999999</v>
      </c>
      <c r="N181" s="830">
        <v>1</v>
      </c>
      <c r="O181" s="831">
        <f t="shared" si="129"/>
        <v>18.63</v>
      </c>
      <c r="P181" s="832">
        <f t="shared" si="117"/>
        <v>4.49</v>
      </c>
      <c r="Q181" s="834">
        <f t="shared" si="118"/>
        <v>23.119999999999997</v>
      </c>
    </row>
    <row r="182" spans="1:17" x14ac:dyDescent="0.25">
      <c r="A182" s="826" t="s">
        <v>1283</v>
      </c>
      <c r="B182" s="827"/>
      <c r="C182" s="828"/>
      <c r="D182" s="829"/>
      <c r="E182" s="828"/>
      <c r="F182" s="830"/>
      <c r="G182" s="831"/>
      <c r="H182" s="832"/>
      <c r="I182" s="833"/>
      <c r="J182" s="827">
        <v>40</v>
      </c>
      <c r="K182" s="828">
        <f t="shared" si="133"/>
        <v>0.25157232704402516</v>
      </c>
      <c r="L182" s="829">
        <v>5.6643999999999997</v>
      </c>
      <c r="M182" s="828">
        <f t="shared" si="134"/>
        <v>226.57599999999999</v>
      </c>
      <c r="N182" s="830">
        <v>1</v>
      </c>
      <c r="O182" s="831">
        <f t="shared" si="129"/>
        <v>226.58</v>
      </c>
      <c r="P182" s="832">
        <f t="shared" si="117"/>
        <v>54.58</v>
      </c>
      <c r="Q182" s="834">
        <f t="shared" si="118"/>
        <v>281.16000000000003</v>
      </c>
    </row>
    <row r="183" spans="1:17" x14ac:dyDescent="0.25">
      <c r="A183" s="826" t="s">
        <v>1283</v>
      </c>
      <c r="B183" s="827"/>
      <c r="C183" s="828"/>
      <c r="D183" s="829"/>
      <c r="E183" s="828"/>
      <c r="F183" s="830"/>
      <c r="G183" s="831"/>
      <c r="H183" s="832"/>
      <c r="I183" s="833"/>
      <c r="J183" s="827">
        <v>60</v>
      </c>
      <c r="K183" s="828">
        <f t="shared" si="133"/>
        <v>0.37735849056603776</v>
      </c>
      <c r="L183" s="829">
        <v>5.6643999999999997</v>
      </c>
      <c r="M183" s="828">
        <f t="shared" si="134"/>
        <v>339.86399999999998</v>
      </c>
      <c r="N183" s="830">
        <v>1</v>
      </c>
      <c r="O183" s="831">
        <f t="shared" si="129"/>
        <v>339.86</v>
      </c>
      <c r="P183" s="832">
        <f t="shared" si="117"/>
        <v>81.87</v>
      </c>
      <c r="Q183" s="834">
        <f t="shared" si="118"/>
        <v>421.73</v>
      </c>
    </row>
    <row r="184" spans="1:17" x14ac:dyDescent="0.25">
      <c r="A184" s="826" t="s">
        <v>1283</v>
      </c>
      <c r="B184" s="827"/>
      <c r="C184" s="828"/>
      <c r="D184" s="829"/>
      <c r="E184" s="828"/>
      <c r="F184" s="830"/>
      <c r="G184" s="831"/>
      <c r="H184" s="832"/>
      <c r="I184" s="833"/>
      <c r="J184" s="827">
        <v>6</v>
      </c>
      <c r="K184" s="828">
        <f t="shared" si="133"/>
        <v>3.7735849056603772E-2</v>
      </c>
      <c r="L184" s="829">
        <v>5.3228</v>
      </c>
      <c r="M184" s="828">
        <f t="shared" si="134"/>
        <v>31.936799999999998</v>
      </c>
      <c r="N184" s="830">
        <v>1</v>
      </c>
      <c r="O184" s="831">
        <f t="shared" si="129"/>
        <v>31.94</v>
      </c>
      <c r="P184" s="832">
        <f t="shared" si="117"/>
        <v>7.69</v>
      </c>
      <c r="Q184" s="834">
        <f t="shared" si="118"/>
        <v>39.630000000000003</v>
      </c>
    </row>
    <row r="185" spans="1:17" x14ac:dyDescent="0.25">
      <c r="A185" s="826" t="s">
        <v>1283</v>
      </c>
      <c r="B185" s="827"/>
      <c r="C185" s="828"/>
      <c r="D185" s="829"/>
      <c r="E185" s="828"/>
      <c r="F185" s="830"/>
      <c r="G185" s="831"/>
      <c r="H185" s="832"/>
      <c r="I185" s="833"/>
      <c r="J185" s="827">
        <v>32</v>
      </c>
      <c r="K185" s="828">
        <f t="shared" si="133"/>
        <v>0.20125786163522014</v>
      </c>
      <c r="L185" s="829">
        <v>4.5015999999999998</v>
      </c>
      <c r="M185" s="828">
        <f t="shared" si="134"/>
        <v>144.05119999999999</v>
      </c>
      <c r="N185" s="830">
        <v>1</v>
      </c>
      <c r="O185" s="831">
        <f t="shared" si="129"/>
        <v>144.05000000000001</v>
      </c>
      <c r="P185" s="832">
        <f t="shared" si="117"/>
        <v>34.700000000000003</v>
      </c>
      <c r="Q185" s="834">
        <f t="shared" si="118"/>
        <v>178.75</v>
      </c>
    </row>
    <row r="186" spans="1:17" x14ac:dyDescent="0.25">
      <c r="A186" s="826" t="s">
        <v>344</v>
      </c>
      <c r="B186" s="827"/>
      <c r="C186" s="828"/>
      <c r="D186" s="829"/>
      <c r="E186" s="828"/>
      <c r="F186" s="830"/>
      <c r="G186" s="831"/>
      <c r="H186" s="832"/>
      <c r="I186" s="833"/>
      <c r="J186" s="827">
        <v>48</v>
      </c>
      <c r="K186" s="828">
        <f t="shared" si="133"/>
        <v>0.30188679245283018</v>
      </c>
      <c r="L186" s="829">
        <v>6.5472000000000001</v>
      </c>
      <c r="M186" s="828">
        <f t="shared" si="134"/>
        <v>314.26560000000001</v>
      </c>
      <c r="N186" s="830">
        <v>1</v>
      </c>
      <c r="O186" s="831">
        <f t="shared" si="129"/>
        <v>314.27</v>
      </c>
      <c r="P186" s="832">
        <f t="shared" si="117"/>
        <v>75.709999999999994</v>
      </c>
      <c r="Q186" s="834">
        <f t="shared" si="118"/>
        <v>389.97999999999996</v>
      </c>
    </row>
    <row r="187" spans="1:17" ht="49.5" x14ac:dyDescent="0.25">
      <c r="A187" s="818" t="s">
        <v>10</v>
      </c>
      <c r="B187" s="819"/>
      <c r="C187" s="820"/>
      <c r="D187" s="835"/>
      <c r="E187" s="820"/>
      <c r="F187" s="836"/>
      <c r="G187" s="824"/>
      <c r="H187" s="822"/>
      <c r="I187" s="823"/>
      <c r="J187" s="819">
        <f>SUM(J188:J193)</f>
        <v>192</v>
      </c>
      <c r="K187" s="820">
        <f>SUM(K188:K193)</f>
        <v>1.2075471698113207</v>
      </c>
      <c r="L187" s="835"/>
      <c r="M187" s="820"/>
      <c r="N187" s="836"/>
      <c r="O187" s="824">
        <f>SUM(O188:O193)</f>
        <v>879.0100000000001</v>
      </c>
      <c r="P187" s="824">
        <f t="shared" ref="P187:Q187" si="135">SUM(P188:P193)</f>
        <v>211.73999999999998</v>
      </c>
      <c r="Q187" s="825">
        <f t="shared" si="135"/>
        <v>1090.7499999999998</v>
      </c>
    </row>
    <row r="188" spans="1:17" x14ac:dyDescent="0.25">
      <c r="A188" s="826" t="s">
        <v>193</v>
      </c>
      <c r="B188" s="827"/>
      <c r="C188" s="828"/>
      <c r="D188" s="829"/>
      <c r="E188" s="828"/>
      <c r="F188" s="830"/>
      <c r="G188" s="831"/>
      <c r="H188" s="832"/>
      <c r="I188" s="833"/>
      <c r="J188" s="827">
        <v>48</v>
      </c>
      <c r="K188" s="828">
        <f>J188/159</f>
        <v>0.30188679245283018</v>
      </c>
      <c r="L188" s="829">
        <v>4.6395</v>
      </c>
      <c r="M188" s="828">
        <f>J188*L188</f>
        <v>222.696</v>
      </c>
      <c r="N188" s="830">
        <v>1</v>
      </c>
      <c r="O188" s="831">
        <f t="shared" si="129"/>
        <v>222.7</v>
      </c>
      <c r="P188" s="832">
        <f t="shared" si="117"/>
        <v>53.65</v>
      </c>
      <c r="Q188" s="834">
        <f t="shared" si="118"/>
        <v>276.34999999999997</v>
      </c>
    </row>
    <row r="189" spans="1:17" x14ac:dyDescent="0.25">
      <c r="A189" s="826" t="s">
        <v>193</v>
      </c>
      <c r="B189" s="827"/>
      <c r="C189" s="828"/>
      <c r="D189" s="829"/>
      <c r="E189" s="828"/>
      <c r="F189" s="830"/>
      <c r="G189" s="831"/>
      <c r="H189" s="832"/>
      <c r="I189" s="833"/>
      <c r="J189" s="827">
        <v>24</v>
      </c>
      <c r="K189" s="828">
        <f t="shared" ref="K189:K193" si="136">J189/159</f>
        <v>0.15094339622641509</v>
      </c>
      <c r="L189" s="829">
        <v>4.6395</v>
      </c>
      <c r="M189" s="828">
        <f t="shared" ref="M189:M193" si="137">J189*L189</f>
        <v>111.348</v>
      </c>
      <c r="N189" s="830">
        <v>1</v>
      </c>
      <c r="O189" s="831">
        <f t="shared" si="129"/>
        <v>111.35</v>
      </c>
      <c r="P189" s="832">
        <f t="shared" si="117"/>
        <v>26.82</v>
      </c>
      <c r="Q189" s="834">
        <f t="shared" si="118"/>
        <v>138.16999999999999</v>
      </c>
    </row>
    <row r="190" spans="1:17" x14ac:dyDescent="0.25">
      <c r="A190" s="826" t="s">
        <v>193</v>
      </c>
      <c r="B190" s="827"/>
      <c r="C190" s="828"/>
      <c r="D190" s="829"/>
      <c r="E190" s="828"/>
      <c r="F190" s="830"/>
      <c r="G190" s="831"/>
      <c r="H190" s="832"/>
      <c r="I190" s="833"/>
      <c r="J190" s="827">
        <v>48</v>
      </c>
      <c r="K190" s="828">
        <f t="shared" si="136"/>
        <v>0.30188679245283018</v>
      </c>
      <c r="L190" s="829">
        <v>4.6395</v>
      </c>
      <c r="M190" s="828">
        <f t="shared" si="137"/>
        <v>222.696</v>
      </c>
      <c r="N190" s="830">
        <v>1</v>
      </c>
      <c r="O190" s="831">
        <f t="shared" si="129"/>
        <v>222.7</v>
      </c>
      <c r="P190" s="832">
        <f t="shared" si="117"/>
        <v>53.65</v>
      </c>
      <c r="Q190" s="834">
        <f t="shared" si="118"/>
        <v>276.34999999999997</v>
      </c>
    </row>
    <row r="191" spans="1:17" x14ac:dyDescent="0.25">
      <c r="A191" s="826" t="s">
        <v>193</v>
      </c>
      <c r="B191" s="827"/>
      <c r="C191" s="828"/>
      <c r="D191" s="829"/>
      <c r="E191" s="828"/>
      <c r="F191" s="830"/>
      <c r="G191" s="831"/>
      <c r="H191" s="832"/>
      <c r="I191" s="833"/>
      <c r="J191" s="827">
        <v>24</v>
      </c>
      <c r="K191" s="828">
        <f t="shared" si="136"/>
        <v>0.15094339622641509</v>
      </c>
      <c r="L191" s="829">
        <v>4.8678999999999997</v>
      </c>
      <c r="M191" s="828">
        <f t="shared" si="137"/>
        <v>116.8296</v>
      </c>
      <c r="N191" s="830">
        <v>1</v>
      </c>
      <c r="O191" s="831">
        <f t="shared" si="129"/>
        <v>116.83</v>
      </c>
      <c r="P191" s="832">
        <f t="shared" si="117"/>
        <v>28.14</v>
      </c>
      <c r="Q191" s="834">
        <f t="shared" si="118"/>
        <v>144.97</v>
      </c>
    </row>
    <row r="192" spans="1:17" x14ac:dyDescent="0.25">
      <c r="A192" s="826" t="s">
        <v>193</v>
      </c>
      <c r="B192" s="827"/>
      <c r="C192" s="828"/>
      <c r="D192" s="829"/>
      <c r="E192" s="828"/>
      <c r="F192" s="830"/>
      <c r="G192" s="831"/>
      <c r="H192" s="832"/>
      <c r="I192" s="833"/>
      <c r="J192" s="827">
        <v>24</v>
      </c>
      <c r="K192" s="828">
        <f t="shared" si="136"/>
        <v>0.15094339622641509</v>
      </c>
      <c r="L192" s="829">
        <v>4.6395</v>
      </c>
      <c r="M192" s="828">
        <f t="shared" si="137"/>
        <v>111.348</v>
      </c>
      <c r="N192" s="830">
        <v>1</v>
      </c>
      <c r="O192" s="831">
        <f t="shared" si="129"/>
        <v>111.35</v>
      </c>
      <c r="P192" s="832">
        <f t="shared" si="117"/>
        <v>26.82</v>
      </c>
      <c r="Q192" s="834">
        <f t="shared" si="118"/>
        <v>138.16999999999999</v>
      </c>
    </row>
    <row r="193" spans="1:17" x14ac:dyDescent="0.25">
      <c r="A193" s="826" t="s">
        <v>193</v>
      </c>
      <c r="B193" s="827"/>
      <c r="C193" s="828"/>
      <c r="D193" s="829"/>
      <c r="E193" s="828"/>
      <c r="F193" s="830"/>
      <c r="G193" s="831"/>
      <c r="H193" s="832"/>
      <c r="I193" s="833"/>
      <c r="J193" s="827">
        <v>24</v>
      </c>
      <c r="K193" s="828">
        <f t="shared" si="136"/>
        <v>0.15094339622641509</v>
      </c>
      <c r="L193" s="829">
        <v>3.9201999999999999</v>
      </c>
      <c r="M193" s="828">
        <f t="shared" si="137"/>
        <v>94.084800000000001</v>
      </c>
      <c r="N193" s="830">
        <v>1</v>
      </c>
      <c r="O193" s="831">
        <f t="shared" si="129"/>
        <v>94.08</v>
      </c>
      <c r="P193" s="832">
        <f t="shared" si="117"/>
        <v>22.66</v>
      </c>
      <c r="Q193" s="834">
        <f t="shared" si="118"/>
        <v>116.74</v>
      </c>
    </row>
    <row r="194" spans="1:17" ht="33" x14ac:dyDescent="0.25">
      <c r="A194" s="818" t="s">
        <v>8</v>
      </c>
      <c r="B194" s="819"/>
      <c r="C194" s="820"/>
      <c r="D194" s="821"/>
      <c r="E194" s="820"/>
      <c r="F194" s="821"/>
      <c r="G194" s="821"/>
      <c r="H194" s="822"/>
      <c r="I194" s="823"/>
      <c r="J194" s="819">
        <f>SUM(J195:J201)</f>
        <v>196</v>
      </c>
      <c r="K194" s="820">
        <f>SUM(K195:K201)</f>
        <v>1.2327044025157232</v>
      </c>
      <c r="L194" s="821"/>
      <c r="M194" s="820"/>
      <c r="N194" s="821"/>
      <c r="O194" s="821">
        <f>SUM(O195:O201)</f>
        <v>645.09</v>
      </c>
      <c r="P194" s="821">
        <f t="shared" ref="P194:Q194" si="138">SUM(P195:P201)</f>
        <v>155.41</v>
      </c>
      <c r="Q194" s="886">
        <f t="shared" si="138"/>
        <v>800.50000000000011</v>
      </c>
    </row>
    <row r="195" spans="1:17" x14ac:dyDescent="0.25">
      <c r="A195" s="826" t="s">
        <v>223</v>
      </c>
      <c r="B195" s="827"/>
      <c r="C195" s="828"/>
      <c r="D195" s="829"/>
      <c r="E195" s="828"/>
      <c r="F195" s="830"/>
      <c r="G195" s="831"/>
      <c r="H195" s="832"/>
      <c r="I195" s="833"/>
      <c r="J195" s="827">
        <v>24</v>
      </c>
      <c r="K195" s="828">
        <f>J195/159</f>
        <v>0.15094339622641509</v>
      </c>
      <c r="L195" s="829">
        <v>3.1589</v>
      </c>
      <c r="M195" s="828">
        <f>J195*L195</f>
        <v>75.813600000000008</v>
      </c>
      <c r="N195" s="830">
        <v>1</v>
      </c>
      <c r="O195" s="831">
        <f t="shared" si="129"/>
        <v>75.81</v>
      </c>
      <c r="P195" s="832">
        <f t="shared" si="117"/>
        <v>18.260000000000002</v>
      </c>
      <c r="Q195" s="834">
        <f t="shared" si="118"/>
        <v>94.070000000000007</v>
      </c>
    </row>
    <row r="196" spans="1:17" x14ac:dyDescent="0.25">
      <c r="A196" s="826" t="s">
        <v>223</v>
      </c>
      <c r="B196" s="827"/>
      <c r="C196" s="828"/>
      <c r="D196" s="829"/>
      <c r="E196" s="828"/>
      <c r="F196" s="830"/>
      <c r="G196" s="831"/>
      <c r="H196" s="832"/>
      <c r="I196" s="833"/>
      <c r="J196" s="827">
        <v>48</v>
      </c>
      <c r="K196" s="828">
        <f t="shared" ref="K196:K201" si="139">J196/159</f>
        <v>0.30188679245283018</v>
      </c>
      <c r="L196" s="829">
        <v>3.1589</v>
      </c>
      <c r="M196" s="828">
        <f t="shared" ref="M196:M201" si="140">J196*L196</f>
        <v>151.62720000000002</v>
      </c>
      <c r="N196" s="830">
        <v>1</v>
      </c>
      <c r="O196" s="831">
        <f t="shared" si="129"/>
        <v>151.63</v>
      </c>
      <c r="P196" s="832">
        <f t="shared" si="117"/>
        <v>36.53</v>
      </c>
      <c r="Q196" s="834">
        <f t="shared" si="118"/>
        <v>188.16</v>
      </c>
    </row>
    <row r="197" spans="1:17" x14ac:dyDescent="0.25">
      <c r="A197" s="826" t="s">
        <v>1284</v>
      </c>
      <c r="B197" s="827"/>
      <c r="C197" s="828"/>
      <c r="D197" s="829"/>
      <c r="E197" s="828"/>
      <c r="F197" s="830"/>
      <c r="G197" s="831"/>
      <c r="H197" s="832"/>
      <c r="I197" s="833"/>
      <c r="J197" s="827">
        <v>24</v>
      </c>
      <c r="K197" s="828">
        <f t="shared" si="139"/>
        <v>0.15094339622641509</v>
      </c>
      <c r="L197" s="829">
        <v>3.5659999999999998</v>
      </c>
      <c r="M197" s="828">
        <f t="shared" si="140"/>
        <v>85.584000000000003</v>
      </c>
      <c r="N197" s="830">
        <v>1</v>
      </c>
      <c r="O197" s="831">
        <f t="shared" si="129"/>
        <v>85.58</v>
      </c>
      <c r="P197" s="832">
        <f t="shared" si="117"/>
        <v>20.62</v>
      </c>
      <c r="Q197" s="834">
        <f t="shared" si="118"/>
        <v>106.2</v>
      </c>
    </row>
    <row r="198" spans="1:17" x14ac:dyDescent="0.25">
      <c r="A198" s="826" t="s">
        <v>182</v>
      </c>
      <c r="B198" s="827"/>
      <c r="C198" s="828"/>
      <c r="D198" s="829"/>
      <c r="E198" s="828"/>
      <c r="F198" s="830"/>
      <c r="G198" s="831"/>
      <c r="H198" s="832"/>
      <c r="I198" s="833"/>
      <c r="J198" s="827">
        <v>28</v>
      </c>
      <c r="K198" s="828">
        <f t="shared" si="139"/>
        <v>0.1761006289308176</v>
      </c>
      <c r="L198" s="829">
        <v>3.3207</v>
      </c>
      <c r="M198" s="828">
        <f t="shared" si="140"/>
        <v>92.979600000000005</v>
      </c>
      <c r="N198" s="830">
        <v>1</v>
      </c>
      <c r="O198" s="831">
        <f t="shared" si="129"/>
        <v>92.98</v>
      </c>
      <c r="P198" s="832">
        <f t="shared" si="117"/>
        <v>22.4</v>
      </c>
      <c r="Q198" s="834">
        <f t="shared" si="118"/>
        <v>115.38</v>
      </c>
    </row>
    <row r="199" spans="1:17" x14ac:dyDescent="0.25">
      <c r="A199" s="826" t="s">
        <v>182</v>
      </c>
      <c r="B199" s="827"/>
      <c r="C199" s="828"/>
      <c r="D199" s="829"/>
      <c r="E199" s="828"/>
      <c r="F199" s="830"/>
      <c r="G199" s="831"/>
      <c r="H199" s="832"/>
      <c r="I199" s="833"/>
      <c r="J199" s="827">
        <v>48</v>
      </c>
      <c r="K199" s="828">
        <f t="shared" si="139"/>
        <v>0.30188679245283018</v>
      </c>
      <c r="L199" s="829">
        <v>3.3207</v>
      </c>
      <c r="M199" s="828">
        <f t="shared" si="140"/>
        <v>159.39359999999999</v>
      </c>
      <c r="N199" s="830">
        <v>1</v>
      </c>
      <c r="O199" s="831">
        <f t="shared" si="129"/>
        <v>159.38999999999999</v>
      </c>
      <c r="P199" s="832">
        <f t="shared" si="117"/>
        <v>38.4</v>
      </c>
      <c r="Q199" s="834">
        <f t="shared" si="118"/>
        <v>197.79</v>
      </c>
    </row>
    <row r="200" spans="1:17" x14ac:dyDescent="0.25">
      <c r="A200" s="826" t="s">
        <v>182</v>
      </c>
      <c r="B200" s="827"/>
      <c r="C200" s="828"/>
      <c r="D200" s="829"/>
      <c r="E200" s="828"/>
      <c r="F200" s="830"/>
      <c r="G200" s="831"/>
      <c r="H200" s="832"/>
      <c r="I200" s="833"/>
      <c r="J200" s="827">
        <v>12</v>
      </c>
      <c r="K200" s="828">
        <f t="shared" si="139"/>
        <v>7.5471698113207544E-2</v>
      </c>
      <c r="L200" s="829">
        <v>3.3207</v>
      </c>
      <c r="M200" s="828">
        <f t="shared" si="140"/>
        <v>39.848399999999998</v>
      </c>
      <c r="N200" s="830">
        <v>1</v>
      </c>
      <c r="O200" s="831">
        <f t="shared" si="129"/>
        <v>39.85</v>
      </c>
      <c r="P200" s="832">
        <f t="shared" si="117"/>
        <v>9.6</v>
      </c>
      <c r="Q200" s="834">
        <f t="shared" si="118"/>
        <v>49.45</v>
      </c>
    </row>
    <row r="201" spans="1:17" x14ac:dyDescent="0.25">
      <c r="A201" s="826" t="s">
        <v>182</v>
      </c>
      <c r="B201" s="827"/>
      <c r="C201" s="828"/>
      <c r="D201" s="829"/>
      <c r="E201" s="828"/>
      <c r="F201" s="830"/>
      <c r="G201" s="831"/>
      <c r="H201" s="832"/>
      <c r="I201" s="833"/>
      <c r="J201" s="827">
        <v>12</v>
      </c>
      <c r="K201" s="828">
        <f t="shared" si="139"/>
        <v>7.5471698113207544E-2</v>
      </c>
      <c r="L201" s="829">
        <v>3.3207</v>
      </c>
      <c r="M201" s="828">
        <f t="shared" si="140"/>
        <v>39.848399999999998</v>
      </c>
      <c r="N201" s="830">
        <v>1</v>
      </c>
      <c r="O201" s="831">
        <f t="shared" si="129"/>
        <v>39.85</v>
      </c>
      <c r="P201" s="832">
        <f t="shared" si="117"/>
        <v>9.6</v>
      </c>
      <c r="Q201" s="834">
        <f t="shared" si="118"/>
        <v>49.45</v>
      </c>
    </row>
    <row r="202" spans="1:17" x14ac:dyDescent="0.25">
      <c r="A202" s="838" t="s">
        <v>1867</v>
      </c>
      <c r="B202" s="811">
        <f>B203+B206+B216+B220</f>
        <v>262.5</v>
      </c>
      <c r="C202" s="814">
        <f t="shared" ref="C202:K202" si="141">C203+C206+C216+C220</f>
        <v>1.6509433962264151</v>
      </c>
      <c r="D202" s="813"/>
      <c r="E202" s="813"/>
      <c r="F202" s="813"/>
      <c r="G202" s="813">
        <f t="shared" si="141"/>
        <v>729.45</v>
      </c>
      <c r="H202" s="813">
        <f t="shared" si="141"/>
        <v>175.70000000000005</v>
      </c>
      <c r="I202" s="815">
        <f t="shared" si="141"/>
        <v>905.15000000000009</v>
      </c>
      <c r="J202" s="811">
        <f t="shared" si="141"/>
        <v>135.5</v>
      </c>
      <c r="K202" s="814">
        <f t="shared" si="141"/>
        <v>0.85220125786163514</v>
      </c>
      <c r="L202" s="839"/>
      <c r="M202" s="814"/>
      <c r="N202" s="840"/>
      <c r="O202" s="816">
        <f t="shared" ref="O202" si="142">O203+O206+O216+O220</f>
        <v>737.68999999999994</v>
      </c>
      <c r="P202" s="841">
        <f t="shared" ref="P202" si="143">P203+P206+P216+P220</f>
        <v>177.68999999999997</v>
      </c>
      <c r="Q202" s="843">
        <f t="shared" ref="Q202" si="144">Q203+Q206+Q216+Q220</f>
        <v>915.38</v>
      </c>
    </row>
    <row r="203" spans="1:17" ht="33" x14ac:dyDescent="0.25">
      <c r="A203" s="818" t="s">
        <v>11</v>
      </c>
      <c r="B203" s="819">
        <f>SUM(B204:B205)</f>
        <v>32</v>
      </c>
      <c r="C203" s="820">
        <f>SUM(C204:C205)</f>
        <v>0.20125786163522014</v>
      </c>
      <c r="D203" s="821"/>
      <c r="E203" s="820"/>
      <c r="F203" s="821"/>
      <c r="G203" s="824">
        <f>SUM(G204:G205)</f>
        <v>141.53</v>
      </c>
      <c r="H203" s="824">
        <f t="shared" ref="H203:I203" si="145">SUM(H204:H205)</f>
        <v>34.090000000000003</v>
      </c>
      <c r="I203" s="884">
        <f t="shared" si="145"/>
        <v>175.62</v>
      </c>
      <c r="J203" s="819">
        <f>SUM(J204:J205)</f>
        <v>16</v>
      </c>
      <c r="K203" s="820">
        <f>SUM(K204:K205)</f>
        <v>0.10062893081761007</v>
      </c>
      <c r="L203" s="821"/>
      <c r="M203" s="820"/>
      <c r="N203" s="821"/>
      <c r="O203" s="821">
        <f>SUM(O204:O205)</f>
        <v>141.53</v>
      </c>
      <c r="P203" s="822">
        <f t="shared" ref="P203" si="146">SUM(P204:P205)</f>
        <v>34.090000000000003</v>
      </c>
      <c r="Q203" s="837">
        <f t="shared" ref="Q203" si="147">SUM(Q204:Q205)</f>
        <v>175.62</v>
      </c>
    </row>
    <row r="204" spans="1:17" x14ac:dyDescent="0.25">
      <c r="A204" s="826" t="s">
        <v>1868</v>
      </c>
      <c r="B204" s="827">
        <v>16</v>
      </c>
      <c r="C204" s="828">
        <f>B204/159</f>
        <v>0.10062893081761007</v>
      </c>
      <c r="D204" s="829">
        <v>8.0440000000000005</v>
      </c>
      <c r="E204" s="828">
        <f>B204*D204</f>
        <v>128.70400000000001</v>
      </c>
      <c r="F204" s="830">
        <v>0.5</v>
      </c>
      <c r="G204" s="831">
        <f t="shared" ref="G204:G215" si="148">ROUND(E204*F204,2)</f>
        <v>64.349999999999994</v>
      </c>
      <c r="H204" s="832">
        <f t="shared" ref="H204:H205" si="149">ROUND(G204*0.2409,2)</f>
        <v>15.5</v>
      </c>
      <c r="I204" s="833">
        <f t="shared" ref="I204:I205" si="150">G204+H204</f>
        <v>79.849999999999994</v>
      </c>
      <c r="J204" s="827">
        <v>8</v>
      </c>
      <c r="K204" s="828">
        <f>J204/159</f>
        <v>5.0314465408805034E-2</v>
      </c>
      <c r="L204" s="829">
        <v>8.0440000000000005</v>
      </c>
      <c r="M204" s="828">
        <f>J204*L204</f>
        <v>64.352000000000004</v>
      </c>
      <c r="N204" s="830">
        <v>1</v>
      </c>
      <c r="O204" s="831">
        <f t="shared" ref="O204:O215" si="151">ROUND(M204*N204,2)</f>
        <v>64.349999999999994</v>
      </c>
      <c r="P204" s="832">
        <f t="shared" ref="P204:P205" si="152">ROUND(O204*0.2409,2)</f>
        <v>15.5</v>
      </c>
      <c r="Q204" s="834">
        <f t="shared" ref="Q204:Q205" si="153">O204+P204</f>
        <v>79.849999999999994</v>
      </c>
    </row>
    <row r="205" spans="1:17" x14ac:dyDescent="0.25">
      <c r="A205" s="826" t="s">
        <v>1869</v>
      </c>
      <c r="B205" s="827">
        <v>16</v>
      </c>
      <c r="C205" s="828">
        <f>B205/159</f>
        <v>0.10062893081761007</v>
      </c>
      <c r="D205" s="829">
        <v>9.6478000000000002</v>
      </c>
      <c r="E205" s="828">
        <f>B205*D205</f>
        <v>154.3648</v>
      </c>
      <c r="F205" s="830">
        <v>0.5</v>
      </c>
      <c r="G205" s="831">
        <f t="shared" si="148"/>
        <v>77.180000000000007</v>
      </c>
      <c r="H205" s="832">
        <f t="shared" si="149"/>
        <v>18.59</v>
      </c>
      <c r="I205" s="833">
        <f t="shared" si="150"/>
        <v>95.77000000000001</v>
      </c>
      <c r="J205" s="827">
        <v>8</v>
      </c>
      <c r="K205" s="828">
        <f>J205/159</f>
        <v>5.0314465408805034E-2</v>
      </c>
      <c r="L205" s="829">
        <v>9.6478000000000002</v>
      </c>
      <c r="M205" s="828">
        <f>J205*L205</f>
        <v>77.182400000000001</v>
      </c>
      <c r="N205" s="830">
        <v>1</v>
      </c>
      <c r="O205" s="831">
        <f t="shared" si="151"/>
        <v>77.180000000000007</v>
      </c>
      <c r="P205" s="832">
        <f t="shared" si="152"/>
        <v>18.59</v>
      </c>
      <c r="Q205" s="834">
        <f t="shared" si="153"/>
        <v>95.77000000000001</v>
      </c>
    </row>
    <row r="206" spans="1:17" ht="49.5" x14ac:dyDescent="0.25">
      <c r="A206" s="818" t="s">
        <v>9</v>
      </c>
      <c r="B206" s="819">
        <f>SUM(B207:B215)</f>
        <v>134.5</v>
      </c>
      <c r="C206" s="820">
        <f>SUM(C207:C215)</f>
        <v>0.84591194968553451</v>
      </c>
      <c r="D206" s="821"/>
      <c r="E206" s="821"/>
      <c r="F206" s="821"/>
      <c r="G206" s="821">
        <f>SUM(G207:G215)</f>
        <v>394.45</v>
      </c>
      <c r="H206" s="821">
        <f>SUM(H207:H215)</f>
        <v>95.01</v>
      </c>
      <c r="I206" s="884">
        <f>SUM(I207:I215)</f>
        <v>489.46000000000004</v>
      </c>
      <c r="J206" s="819">
        <f>SUM(J207:J215)</f>
        <v>71.5</v>
      </c>
      <c r="K206" s="820">
        <f>SUM(K207:K215)</f>
        <v>0.44968553459119498</v>
      </c>
      <c r="L206" s="835"/>
      <c r="M206" s="820"/>
      <c r="N206" s="836"/>
      <c r="O206" s="824">
        <f>SUM(O207:O215)</f>
        <v>418.52</v>
      </c>
      <c r="P206" s="822">
        <f>SUM(P207:P215)</f>
        <v>100.8</v>
      </c>
      <c r="Q206" s="837">
        <f>SUM(Q207:Q215)</f>
        <v>519.31999999999994</v>
      </c>
    </row>
    <row r="207" spans="1:17" x14ac:dyDescent="0.25">
      <c r="A207" s="826" t="s">
        <v>695</v>
      </c>
      <c r="B207" s="827">
        <v>14</v>
      </c>
      <c r="C207" s="828">
        <f>B207/159</f>
        <v>8.8050314465408799E-2</v>
      </c>
      <c r="D207" s="829">
        <v>6.7986000000000004</v>
      </c>
      <c r="E207" s="828">
        <f>B207*D207</f>
        <v>95.180400000000006</v>
      </c>
      <c r="F207" s="830">
        <v>0.5</v>
      </c>
      <c r="G207" s="831">
        <f t="shared" si="148"/>
        <v>47.59</v>
      </c>
      <c r="H207" s="832">
        <f t="shared" ref="H207:H270" si="154">ROUND(G207*0.2409,2)</f>
        <v>11.46</v>
      </c>
      <c r="I207" s="833">
        <f t="shared" ref="I207:I270" si="155">G207+H207</f>
        <v>59.050000000000004</v>
      </c>
      <c r="J207" s="827">
        <v>7</v>
      </c>
      <c r="K207" s="828">
        <f>J207/159</f>
        <v>4.40251572327044E-2</v>
      </c>
      <c r="L207" s="829">
        <v>6.7986000000000004</v>
      </c>
      <c r="M207" s="828">
        <f>J207*L207</f>
        <v>47.590200000000003</v>
      </c>
      <c r="N207" s="830">
        <v>1</v>
      </c>
      <c r="O207" s="831">
        <f t="shared" si="151"/>
        <v>47.59</v>
      </c>
      <c r="P207" s="832">
        <f t="shared" ref="P207:P215" si="156">ROUND(O207*0.2409,2)</f>
        <v>11.46</v>
      </c>
      <c r="Q207" s="834">
        <f t="shared" ref="Q207:Q215" si="157">O207+P207</f>
        <v>59.050000000000004</v>
      </c>
    </row>
    <row r="208" spans="1:17" x14ac:dyDescent="0.25">
      <c r="A208" s="826" t="s">
        <v>1217</v>
      </c>
      <c r="B208" s="827">
        <v>16</v>
      </c>
      <c r="C208" s="828">
        <f t="shared" ref="C208:C215" si="158">B208/159</f>
        <v>0.10062893081761007</v>
      </c>
      <c r="D208" s="829">
        <v>5.6643999999999997</v>
      </c>
      <c r="E208" s="828">
        <f t="shared" ref="E208:E215" si="159">B208*D208</f>
        <v>90.630399999999995</v>
      </c>
      <c r="F208" s="830">
        <v>0.5</v>
      </c>
      <c r="G208" s="831">
        <f t="shared" si="148"/>
        <v>45.32</v>
      </c>
      <c r="H208" s="832">
        <f t="shared" si="154"/>
        <v>10.92</v>
      </c>
      <c r="I208" s="833">
        <f t="shared" si="155"/>
        <v>56.24</v>
      </c>
      <c r="J208" s="827"/>
      <c r="K208" s="828"/>
      <c r="L208" s="829"/>
      <c r="M208" s="828"/>
      <c r="N208" s="830"/>
      <c r="O208" s="831"/>
      <c r="P208" s="832"/>
      <c r="Q208" s="834"/>
    </row>
    <row r="209" spans="1:17" x14ac:dyDescent="0.25">
      <c r="A209" s="826" t="s">
        <v>1217</v>
      </c>
      <c r="B209" s="827">
        <v>16</v>
      </c>
      <c r="C209" s="828">
        <f t="shared" si="158"/>
        <v>0.10062893081761007</v>
      </c>
      <c r="D209" s="829">
        <v>5.9433999999999996</v>
      </c>
      <c r="E209" s="828">
        <f t="shared" si="159"/>
        <v>95.094399999999993</v>
      </c>
      <c r="F209" s="830">
        <v>0.5</v>
      </c>
      <c r="G209" s="831">
        <f t="shared" si="148"/>
        <v>47.55</v>
      </c>
      <c r="H209" s="832">
        <f t="shared" si="154"/>
        <v>11.45</v>
      </c>
      <c r="I209" s="833">
        <f t="shared" si="155"/>
        <v>59</v>
      </c>
      <c r="J209" s="827">
        <v>8</v>
      </c>
      <c r="K209" s="828">
        <f t="shared" ref="K209:K215" si="160">J209/159</f>
        <v>5.0314465408805034E-2</v>
      </c>
      <c r="L209" s="829">
        <v>5.9433999999999996</v>
      </c>
      <c r="M209" s="828">
        <f t="shared" ref="M209:M215" si="161">J209*L209</f>
        <v>47.547199999999997</v>
      </c>
      <c r="N209" s="830">
        <v>1</v>
      </c>
      <c r="O209" s="831">
        <f t="shared" si="151"/>
        <v>47.55</v>
      </c>
      <c r="P209" s="832">
        <f t="shared" si="156"/>
        <v>11.45</v>
      </c>
      <c r="Q209" s="834">
        <f t="shared" si="157"/>
        <v>59</v>
      </c>
    </row>
    <row r="210" spans="1:17" x14ac:dyDescent="0.25">
      <c r="A210" s="826" t="s">
        <v>1217</v>
      </c>
      <c r="B210" s="827">
        <v>16</v>
      </c>
      <c r="C210" s="828">
        <f t="shared" si="158"/>
        <v>0.10062893081761007</v>
      </c>
      <c r="D210" s="829">
        <v>5.9433999999999996</v>
      </c>
      <c r="E210" s="828">
        <f t="shared" si="159"/>
        <v>95.094399999999993</v>
      </c>
      <c r="F210" s="830">
        <v>0.5</v>
      </c>
      <c r="G210" s="831">
        <f t="shared" si="148"/>
        <v>47.55</v>
      </c>
      <c r="H210" s="832">
        <f t="shared" si="154"/>
        <v>11.45</v>
      </c>
      <c r="I210" s="833">
        <f t="shared" si="155"/>
        <v>59</v>
      </c>
      <c r="J210" s="827">
        <v>8</v>
      </c>
      <c r="K210" s="828">
        <f t="shared" si="160"/>
        <v>5.0314465408805034E-2</v>
      </c>
      <c r="L210" s="829">
        <v>5.9433999999999996</v>
      </c>
      <c r="M210" s="828">
        <f t="shared" si="161"/>
        <v>47.547199999999997</v>
      </c>
      <c r="N210" s="830">
        <v>1</v>
      </c>
      <c r="O210" s="831">
        <f t="shared" si="151"/>
        <v>47.55</v>
      </c>
      <c r="P210" s="832">
        <f t="shared" si="156"/>
        <v>11.45</v>
      </c>
      <c r="Q210" s="834">
        <f t="shared" si="157"/>
        <v>59</v>
      </c>
    </row>
    <row r="211" spans="1:17" x14ac:dyDescent="0.25">
      <c r="A211" s="826" t="s">
        <v>1217</v>
      </c>
      <c r="B211" s="827">
        <v>16</v>
      </c>
      <c r="C211" s="828">
        <f t="shared" si="158"/>
        <v>0.10062893081761007</v>
      </c>
      <c r="D211" s="829">
        <v>5.9433999999999996</v>
      </c>
      <c r="E211" s="828">
        <f t="shared" si="159"/>
        <v>95.094399999999993</v>
      </c>
      <c r="F211" s="830">
        <v>0.5</v>
      </c>
      <c r="G211" s="831">
        <f t="shared" si="148"/>
        <v>47.55</v>
      </c>
      <c r="H211" s="832">
        <f t="shared" si="154"/>
        <v>11.45</v>
      </c>
      <c r="I211" s="833">
        <f t="shared" si="155"/>
        <v>59</v>
      </c>
      <c r="J211" s="827">
        <v>8</v>
      </c>
      <c r="K211" s="828">
        <f t="shared" si="160"/>
        <v>5.0314465408805034E-2</v>
      </c>
      <c r="L211" s="829">
        <v>5.9433999999999996</v>
      </c>
      <c r="M211" s="828">
        <f t="shared" si="161"/>
        <v>47.547199999999997</v>
      </c>
      <c r="N211" s="830">
        <v>1</v>
      </c>
      <c r="O211" s="831">
        <f t="shared" si="151"/>
        <v>47.55</v>
      </c>
      <c r="P211" s="832">
        <f t="shared" si="156"/>
        <v>11.45</v>
      </c>
      <c r="Q211" s="834">
        <f t="shared" si="157"/>
        <v>59</v>
      </c>
    </row>
    <row r="212" spans="1:17" x14ac:dyDescent="0.25">
      <c r="A212" s="826" t="s">
        <v>1217</v>
      </c>
      <c r="B212" s="827">
        <v>16</v>
      </c>
      <c r="C212" s="828">
        <f t="shared" si="158"/>
        <v>0.10062893081761007</v>
      </c>
      <c r="D212" s="829">
        <v>5.6643999999999997</v>
      </c>
      <c r="E212" s="828">
        <f t="shared" si="159"/>
        <v>90.630399999999995</v>
      </c>
      <c r="F212" s="830">
        <v>0.5</v>
      </c>
      <c r="G212" s="831">
        <f t="shared" si="148"/>
        <v>45.32</v>
      </c>
      <c r="H212" s="832">
        <f t="shared" si="154"/>
        <v>10.92</v>
      </c>
      <c r="I212" s="833">
        <f t="shared" si="155"/>
        <v>56.24</v>
      </c>
      <c r="J212" s="827">
        <v>16</v>
      </c>
      <c r="K212" s="828">
        <f t="shared" si="160"/>
        <v>0.10062893081761007</v>
      </c>
      <c r="L212" s="829">
        <v>5.6643999999999997</v>
      </c>
      <c r="M212" s="828">
        <f t="shared" si="161"/>
        <v>90.630399999999995</v>
      </c>
      <c r="N212" s="830">
        <v>1</v>
      </c>
      <c r="O212" s="831">
        <f t="shared" si="151"/>
        <v>90.63</v>
      </c>
      <c r="P212" s="832">
        <f t="shared" si="156"/>
        <v>21.83</v>
      </c>
      <c r="Q212" s="834">
        <f t="shared" si="157"/>
        <v>112.46</v>
      </c>
    </row>
    <row r="213" spans="1:17" x14ac:dyDescent="0.25">
      <c r="A213" s="826" t="s">
        <v>1217</v>
      </c>
      <c r="B213" s="827">
        <v>8.5</v>
      </c>
      <c r="C213" s="828">
        <f t="shared" si="158"/>
        <v>5.3459119496855348E-2</v>
      </c>
      <c r="D213" s="829">
        <v>5.6643999999999997</v>
      </c>
      <c r="E213" s="828">
        <f t="shared" si="159"/>
        <v>48.147399999999998</v>
      </c>
      <c r="F213" s="830">
        <v>0.5</v>
      </c>
      <c r="G213" s="831">
        <f t="shared" si="148"/>
        <v>24.07</v>
      </c>
      <c r="H213" s="832">
        <f t="shared" si="154"/>
        <v>5.8</v>
      </c>
      <c r="I213" s="833">
        <f t="shared" si="155"/>
        <v>29.87</v>
      </c>
      <c r="J213" s="827">
        <v>8.5</v>
      </c>
      <c r="K213" s="828">
        <f t="shared" si="160"/>
        <v>5.3459119496855348E-2</v>
      </c>
      <c r="L213" s="829">
        <v>5.6643999999999997</v>
      </c>
      <c r="M213" s="828">
        <f t="shared" si="161"/>
        <v>48.147399999999998</v>
      </c>
      <c r="N213" s="830">
        <v>1</v>
      </c>
      <c r="O213" s="831">
        <f t="shared" si="151"/>
        <v>48.15</v>
      </c>
      <c r="P213" s="832">
        <f t="shared" si="156"/>
        <v>11.6</v>
      </c>
      <c r="Q213" s="834">
        <f t="shared" si="157"/>
        <v>59.75</v>
      </c>
    </row>
    <row r="214" spans="1:17" x14ac:dyDescent="0.25">
      <c r="A214" s="826" t="s">
        <v>382</v>
      </c>
      <c r="B214" s="827">
        <v>16</v>
      </c>
      <c r="C214" s="828">
        <f t="shared" si="158"/>
        <v>0.10062893081761007</v>
      </c>
      <c r="D214" s="829">
        <v>4.6395</v>
      </c>
      <c r="E214" s="828">
        <f t="shared" si="159"/>
        <v>74.231999999999999</v>
      </c>
      <c r="F214" s="830">
        <v>0.5</v>
      </c>
      <c r="G214" s="831">
        <f t="shared" si="148"/>
        <v>37.119999999999997</v>
      </c>
      <c r="H214" s="832">
        <f t="shared" si="154"/>
        <v>8.94</v>
      </c>
      <c r="I214" s="833">
        <f t="shared" si="155"/>
        <v>46.059999999999995</v>
      </c>
      <c r="J214" s="827">
        <v>8</v>
      </c>
      <c r="K214" s="828">
        <f t="shared" si="160"/>
        <v>5.0314465408805034E-2</v>
      </c>
      <c r="L214" s="829">
        <v>4.6395</v>
      </c>
      <c r="M214" s="828">
        <f t="shared" si="161"/>
        <v>37.116</v>
      </c>
      <c r="N214" s="830">
        <v>1</v>
      </c>
      <c r="O214" s="831">
        <f t="shared" si="151"/>
        <v>37.119999999999997</v>
      </c>
      <c r="P214" s="832">
        <f t="shared" si="156"/>
        <v>8.94</v>
      </c>
      <c r="Q214" s="834">
        <f t="shared" si="157"/>
        <v>46.059999999999995</v>
      </c>
    </row>
    <row r="215" spans="1:17" x14ac:dyDescent="0.25">
      <c r="A215" s="826" t="s">
        <v>344</v>
      </c>
      <c r="B215" s="827">
        <v>16</v>
      </c>
      <c r="C215" s="828">
        <f t="shared" si="158"/>
        <v>0.10062893081761007</v>
      </c>
      <c r="D215" s="829">
        <v>6.5472000000000001</v>
      </c>
      <c r="E215" s="828">
        <f t="shared" si="159"/>
        <v>104.7552</v>
      </c>
      <c r="F215" s="830">
        <v>0.5</v>
      </c>
      <c r="G215" s="831">
        <f t="shared" si="148"/>
        <v>52.38</v>
      </c>
      <c r="H215" s="832">
        <f t="shared" si="154"/>
        <v>12.62</v>
      </c>
      <c r="I215" s="833">
        <f t="shared" si="155"/>
        <v>65</v>
      </c>
      <c r="J215" s="827">
        <v>8</v>
      </c>
      <c r="K215" s="828">
        <f t="shared" si="160"/>
        <v>5.0314465408805034E-2</v>
      </c>
      <c r="L215" s="829">
        <v>6.5472000000000001</v>
      </c>
      <c r="M215" s="828">
        <f t="shared" si="161"/>
        <v>52.377600000000001</v>
      </c>
      <c r="N215" s="830">
        <v>1</v>
      </c>
      <c r="O215" s="831">
        <f t="shared" si="151"/>
        <v>52.38</v>
      </c>
      <c r="P215" s="832">
        <f t="shared" si="156"/>
        <v>12.62</v>
      </c>
      <c r="Q215" s="834">
        <f t="shared" si="157"/>
        <v>65</v>
      </c>
    </row>
    <row r="216" spans="1:17" ht="49.5" x14ac:dyDescent="0.25">
      <c r="A216" s="818" t="s">
        <v>10</v>
      </c>
      <c r="B216" s="819">
        <f>SUM(B217:B219)</f>
        <v>48</v>
      </c>
      <c r="C216" s="820">
        <f t="shared" ref="C216:K216" si="162">SUM(C217:C219)</f>
        <v>0.30188679245283023</v>
      </c>
      <c r="D216" s="821"/>
      <c r="E216" s="821"/>
      <c r="F216" s="821"/>
      <c r="G216" s="821">
        <f t="shared" si="162"/>
        <v>114.08</v>
      </c>
      <c r="H216" s="821">
        <f t="shared" si="162"/>
        <v>27.480000000000004</v>
      </c>
      <c r="I216" s="885">
        <f t="shared" si="162"/>
        <v>141.56</v>
      </c>
      <c r="J216" s="819">
        <f t="shared" si="162"/>
        <v>12</v>
      </c>
      <c r="K216" s="820">
        <f t="shared" si="162"/>
        <v>7.5471698113207558E-2</v>
      </c>
      <c r="L216" s="835"/>
      <c r="M216" s="820"/>
      <c r="N216" s="836"/>
      <c r="O216" s="824">
        <f t="shared" ref="O216" si="163">SUM(O217:O219)</f>
        <v>58.41</v>
      </c>
      <c r="P216" s="822">
        <f t="shared" ref="P216" si="164">SUM(P217:P219)</f>
        <v>14.07</v>
      </c>
      <c r="Q216" s="837">
        <f t="shared" ref="Q216" si="165">SUM(Q217:Q219)</f>
        <v>72.48</v>
      </c>
    </row>
    <row r="217" spans="1:17" x14ac:dyDescent="0.25">
      <c r="A217" s="826" t="s">
        <v>193</v>
      </c>
      <c r="B217" s="827">
        <v>8</v>
      </c>
      <c r="C217" s="828">
        <f>B217/159</f>
        <v>5.0314465408805034E-2</v>
      </c>
      <c r="D217" s="829">
        <v>4.8678999999999997</v>
      </c>
      <c r="E217" s="828">
        <f>B217*D217</f>
        <v>38.943199999999997</v>
      </c>
      <c r="F217" s="830">
        <v>0.5</v>
      </c>
      <c r="G217" s="831">
        <f t="shared" ref="G217:G219" si="166">ROUND(E217*F217,2)</f>
        <v>19.47</v>
      </c>
      <c r="H217" s="832">
        <f t="shared" si="154"/>
        <v>4.6900000000000004</v>
      </c>
      <c r="I217" s="833">
        <f t="shared" si="155"/>
        <v>24.16</v>
      </c>
      <c r="J217" s="827">
        <v>4</v>
      </c>
      <c r="K217" s="828">
        <f>J217/159</f>
        <v>2.5157232704402517E-2</v>
      </c>
      <c r="L217" s="829">
        <v>4.8678999999999997</v>
      </c>
      <c r="M217" s="828">
        <f>J217*L217</f>
        <v>19.471599999999999</v>
      </c>
      <c r="N217" s="830">
        <v>1</v>
      </c>
      <c r="O217" s="831">
        <f t="shared" ref="O217:O219" si="167">ROUND(M217*N217,2)</f>
        <v>19.47</v>
      </c>
      <c r="P217" s="832">
        <f t="shared" ref="P217:P219" si="168">ROUND(O217*0.2409,2)</f>
        <v>4.6900000000000004</v>
      </c>
      <c r="Q217" s="834">
        <f t="shared" ref="Q217:Q219" si="169">O217+P217</f>
        <v>24.16</v>
      </c>
    </row>
    <row r="218" spans="1:17" x14ac:dyDescent="0.25">
      <c r="A218" s="826" t="s">
        <v>193</v>
      </c>
      <c r="B218" s="827">
        <v>24</v>
      </c>
      <c r="C218" s="828">
        <f t="shared" ref="C218:C219" si="170">B218/159</f>
        <v>0.15094339622641509</v>
      </c>
      <c r="D218" s="829">
        <v>4.6395</v>
      </c>
      <c r="E218" s="828">
        <f t="shared" ref="E218:E219" si="171">B218*D218</f>
        <v>111.348</v>
      </c>
      <c r="F218" s="830">
        <v>0.5</v>
      </c>
      <c r="G218" s="831">
        <f t="shared" si="166"/>
        <v>55.67</v>
      </c>
      <c r="H218" s="832">
        <f t="shared" si="154"/>
        <v>13.41</v>
      </c>
      <c r="I218" s="833">
        <f t="shared" si="155"/>
        <v>69.08</v>
      </c>
      <c r="J218" s="827"/>
      <c r="K218" s="828"/>
      <c r="L218" s="829"/>
      <c r="M218" s="828"/>
      <c r="N218" s="830"/>
      <c r="O218" s="831"/>
      <c r="P218" s="832"/>
      <c r="Q218" s="834"/>
    </row>
    <row r="219" spans="1:17" x14ac:dyDescent="0.25">
      <c r="A219" s="826" t="s">
        <v>193</v>
      </c>
      <c r="B219" s="827">
        <v>16</v>
      </c>
      <c r="C219" s="828">
        <f t="shared" si="170"/>
        <v>0.10062893081761007</v>
      </c>
      <c r="D219" s="829">
        <v>4.8678999999999997</v>
      </c>
      <c r="E219" s="828">
        <f t="shared" si="171"/>
        <v>77.886399999999995</v>
      </c>
      <c r="F219" s="830">
        <v>0.5</v>
      </c>
      <c r="G219" s="831">
        <f t="shared" si="166"/>
        <v>38.94</v>
      </c>
      <c r="H219" s="832">
        <f t="shared" si="154"/>
        <v>9.3800000000000008</v>
      </c>
      <c r="I219" s="833">
        <f t="shared" si="155"/>
        <v>48.32</v>
      </c>
      <c r="J219" s="827">
        <v>8</v>
      </c>
      <c r="K219" s="828">
        <f t="shared" ref="K219" si="172">J219/159</f>
        <v>5.0314465408805034E-2</v>
      </c>
      <c r="L219" s="829">
        <v>4.8678999999999997</v>
      </c>
      <c r="M219" s="828">
        <f t="shared" ref="M219" si="173">J219*L219</f>
        <v>38.943199999999997</v>
      </c>
      <c r="N219" s="830">
        <v>1</v>
      </c>
      <c r="O219" s="831">
        <f t="shared" si="167"/>
        <v>38.94</v>
      </c>
      <c r="P219" s="832">
        <f t="shared" si="168"/>
        <v>9.3800000000000008</v>
      </c>
      <c r="Q219" s="834">
        <f t="shared" si="169"/>
        <v>48.32</v>
      </c>
    </row>
    <row r="220" spans="1:17" ht="33" x14ac:dyDescent="0.25">
      <c r="A220" s="818" t="s">
        <v>8</v>
      </c>
      <c r="B220" s="819">
        <f>SUM(B221:B224)</f>
        <v>48</v>
      </c>
      <c r="C220" s="820">
        <f t="shared" ref="C220:K220" si="174">SUM(C221:C224)</f>
        <v>0.30188679245283023</v>
      </c>
      <c r="D220" s="821"/>
      <c r="E220" s="821"/>
      <c r="F220" s="821"/>
      <c r="G220" s="821">
        <f t="shared" si="174"/>
        <v>79.39</v>
      </c>
      <c r="H220" s="821">
        <f t="shared" si="174"/>
        <v>19.119999999999997</v>
      </c>
      <c r="I220" s="885">
        <f t="shared" si="174"/>
        <v>98.51</v>
      </c>
      <c r="J220" s="819">
        <f t="shared" si="174"/>
        <v>36</v>
      </c>
      <c r="K220" s="820">
        <f t="shared" si="174"/>
        <v>0.22641509433962265</v>
      </c>
      <c r="L220" s="835"/>
      <c r="M220" s="820"/>
      <c r="N220" s="836"/>
      <c r="O220" s="824">
        <f t="shared" ref="O220" si="175">SUM(O221:O224)</f>
        <v>119.23</v>
      </c>
      <c r="P220" s="822">
        <f t="shared" ref="P220" si="176">SUM(P221:P224)</f>
        <v>28.729999999999997</v>
      </c>
      <c r="Q220" s="837">
        <f t="shared" ref="Q220" si="177">SUM(Q221:Q224)</f>
        <v>147.96</v>
      </c>
    </row>
    <row r="221" spans="1:17" x14ac:dyDescent="0.25">
      <c r="A221" s="826" t="s">
        <v>223</v>
      </c>
      <c r="B221" s="827">
        <v>8</v>
      </c>
      <c r="C221" s="828">
        <f>B221/159</f>
        <v>5.0314465408805034E-2</v>
      </c>
      <c r="D221" s="829">
        <v>3.1589</v>
      </c>
      <c r="E221" s="828">
        <f>B221*D221</f>
        <v>25.2712</v>
      </c>
      <c r="F221" s="830">
        <v>0.5</v>
      </c>
      <c r="G221" s="831">
        <f t="shared" ref="G221:G224" si="178">ROUND(E221*F221,2)</f>
        <v>12.64</v>
      </c>
      <c r="H221" s="832">
        <f t="shared" si="154"/>
        <v>3.04</v>
      </c>
      <c r="I221" s="833">
        <f t="shared" si="155"/>
        <v>15.68</v>
      </c>
      <c r="J221" s="827">
        <v>8</v>
      </c>
      <c r="K221" s="828">
        <f>J221/159</f>
        <v>5.0314465408805034E-2</v>
      </c>
      <c r="L221" s="829">
        <v>3.1589</v>
      </c>
      <c r="M221" s="828">
        <f>J221*L221</f>
        <v>25.2712</v>
      </c>
      <c r="N221" s="830">
        <v>1</v>
      </c>
      <c r="O221" s="831">
        <f t="shared" ref="O221:O224" si="179">ROUND(M221*N221,2)</f>
        <v>25.27</v>
      </c>
      <c r="P221" s="832">
        <f t="shared" ref="P221:P224" si="180">ROUND(O221*0.2409,2)</f>
        <v>6.09</v>
      </c>
      <c r="Q221" s="834">
        <f t="shared" ref="Q221:Q224" si="181">O221+P221</f>
        <v>31.36</v>
      </c>
    </row>
    <row r="222" spans="1:17" x14ac:dyDescent="0.25">
      <c r="A222" s="826" t="s">
        <v>223</v>
      </c>
      <c r="B222" s="827">
        <v>8</v>
      </c>
      <c r="C222" s="828">
        <f t="shared" ref="C222:C224" si="182">B222/159</f>
        <v>5.0314465408805034E-2</v>
      </c>
      <c r="D222" s="829">
        <v>3.1589</v>
      </c>
      <c r="E222" s="828">
        <f t="shared" ref="E222:E224" si="183">B222*D222</f>
        <v>25.2712</v>
      </c>
      <c r="F222" s="830">
        <v>0.5</v>
      </c>
      <c r="G222" s="831">
        <f t="shared" si="178"/>
        <v>12.64</v>
      </c>
      <c r="H222" s="832">
        <f t="shared" si="154"/>
        <v>3.04</v>
      </c>
      <c r="I222" s="833">
        <f t="shared" si="155"/>
        <v>15.68</v>
      </c>
      <c r="J222" s="827"/>
      <c r="K222" s="828"/>
      <c r="L222" s="829"/>
      <c r="M222" s="828"/>
      <c r="N222" s="830"/>
      <c r="O222" s="831"/>
      <c r="P222" s="832"/>
      <c r="Q222" s="834"/>
    </row>
    <row r="223" spans="1:17" x14ac:dyDescent="0.25">
      <c r="A223" s="826" t="s">
        <v>1284</v>
      </c>
      <c r="B223" s="827">
        <v>8</v>
      </c>
      <c r="C223" s="828">
        <f t="shared" si="182"/>
        <v>5.0314465408805034E-2</v>
      </c>
      <c r="D223" s="829">
        <v>3.5659999999999998</v>
      </c>
      <c r="E223" s="828">
        <f t="shared" si="183"/>
        <v>28.527999999999999</v>
      </c>
      <c r="F223" s="830">
        <v>0.5</v>
      </c>
      <c r="G223" s="831">
        <f t="shared" si="178"/>
        <v>14.26</v>
      </c>
      <c r="H223" s="832">
        <f t="shared" si="154"/>
        <v>3.44</v>
      </c>
      <c r="I223" s="833">
        <f t="shared" si="155"/>
        <v>17.7</v>
      </c>
      <c r="J223" s="827">
        <v>4</v>
      </c>
      <c r="K223" s="828">
        <f t="shared" ref="K223:K224" si="184">J223/159</f>
        <v>2.5157232704402517E-2</v>
      </c>
      <c r="L223" s="829">
        <v>3.5659999999999998</v>
      </c>
      <c r="M223" s="828">
        <f t="shared" ref="M223:M224" si="185">J223*L223</f>
        <v>14.263999999999999</v>
      </c>
      <c r="N223" s="830">
        <v>1</v>
      </c>
      <c r="O223" s="831">
        <f t="shared" si="179"/>
        <v>14.26</v>
      </c>
      <c r="P223" s="832">
        <f t="shared" si="180"/>
        <v>3.44</v>
      </c>
      <c r="Q223" s="834">
        <f t="shared" si="181"/>
        <v>17.7</v>
      </c>
    </row>
    <row r="224" spans="1:17" x14ac:dyDescent="0.25">
      <c r="A224" s="826" t="s">
        <v>182</v>
      </c>
      <c r="B224" s="827">
        <v>24</v>
      </c>
      <c r="C224" s="828">
        <f t="shared" si="182"/>
        <v>0.15094339622641509</v>
      </c>
      <c r="D224" s="829">
        <v>3.3207</v>
      </c>
      <c r="E224" s="828">
        <f t="shared" si="183"/>
        <v>79.696799999999996</v>
      </c>
      <c r="F224" s="830">
        <v>0.5</v>
      </c>
      <c r="G224" s="831">
        <f t="shared" si="178"/>
        <v>39.85</v>
      </c>
      <c r="H224" s="832">
        <f t="shared" si="154"/>
        <v>9.6</v>
      </c>
      <c r="I224" s="833">
        <f t="shared" si="155"/>
        <v>49.45</v>
      </c>
      <c r="J224" s="827">
        <v>24</v>
      </c>
      <c r="K224" s="828">
        <f t="shared" si="184"/>
        <v>0.15094339622641509</v>
      </c>
      <c r="L224" s="829">
        <v>3.3207</v>
      </c>
      <c r="M224" s="828">
        <f t="shared" si="185"/>
        <v>79.696799999999996</v>
      </c>
      <c r="N224" s="830">
        <v>1</v>
      </c>
      <c r="O224" s="831">
        <f t="shared" si="179"/>
        <v>79.7</v>
      </c>
      <c r="P224" s="832">
        <f t="shared" si="180"/>
        <v>19.2</v>
      </c>
      <c r="Q224" s="834">
        <f t="shared" si="181"/>
        <v>98.9</v>
      </c>
    </row>
    <row r="225" spans="1:17" x14ac:dyDescent="0.25">
      <c r="A225" s="838" t="s">
        <v>1870</v>
      </c>
      <c r="B225" s="811">
        <f>B226+B272+B303+B310</f>
        <v>2783</v>
      </c>
      <c r="C225" s="814">
        <f t="shared" ref="C225:K225" si="186">C226+C272+C303+C310</f>
        <v>17.50314465408805</v>
      </c>
      <c r="D225" s="813"/>
      <c r="E225" s="813"/>
      <c r="F225" s="813"/>
      <c r="G225" s="813">
        <f t="shared" si="186"/>
        <v>2934.4099999999994</v>
      </c>
      <c r="H225" s="813">
        <f t="shared" si="186"/>
        <v>706.91999999999985</v>
      </c>
      <c r="I225" s="815">
        <f t="shared" si="186"/>
        <v>3641.3299999999995</v>
      </c>
      <c r="J225" s="811">
        <f t="shared" si="186"/>
        <v>7172.75</v>
      </c>
      <c r="K225" s="814">
        <f t="shared" si="186"/>
        <v>45.111635220125784</v>
      </c>
      <c r="L225" s="839"/>
      <c r="M225" s="814"/>
      <c r="N225" s="840"/>
      <c r="O225" s="816">
        <f t="shared" ref="O225" si="187">O226+O272+O303+O310</f>
        <v>37706.120000000003</v>
      </c>
      <c r="P225" s="841">
        <f t="shared" ref="P225" si="188">P226+P272+P303+P310</f>
        <v>9083.4000000000015</v>
      </c>
      <c r="Q225" s="843">
        <f t="shared" ref="Q225" si="189">Q226+Q272+Q303+Q310</f>
        <v>46789.520000000004</v>
      </c>
    </row>
    <row r="226" spans="1:17" ht="33" x14ac:dyDescent="0.25">
      <c r="A226" s="818" t="s">
        <v>11</v>
      </c>
      <c r="B226" s="819">
        <f>SUM(B227:B271)</f>
        <v>910</v>
      </c>
      <c r="C226" s="820">
        <f t="shared" ref="C226:K226" si="190">SUM(C227:C271)</f>
        <v>5.7232704402515724</v>
      </c>
      <c r="D226" s="821"/>
      <c r="E226" s="821"/>
      <c r="F226" s="821"/>
      <c r="G226" s="821">
        <f t="shared" si="190"/>
        <v>1072.54</v>
      </c>
      <c r="H226" s="821">
        <f t="shared" si="190"/>
        <v>258.42999999999989</v>
      </c>
      <c r="I226" s="884">
        <f>SUM(I227:I271)</f>
        <v>1330.97</v>
      </c>
      <c r="J226" s="819">
        <f>SUM(J227:J271)</f>
        <v>2238.75</v>
      </c>
      <c r="K226" s="820">
        <f t="shared" si="190"/>
        <v>14.080188679245282</v>
      </c>
      <c r="L226" s="835"/>
      <c r="M226" s="820"/>
      <c r="N226" s="836"/>
      <c r="O226" s="824">
        <f t="shared" ref="O226" si="191">SUM(O227:O271)</f>
        <v>13208.079999999998</v>
      </c>
      <c r="P226" s="822">
        <f t="shared" ref="P226" si="192">SUM(P227:P271)</f>
        <v>3181.7800000000011</v>
      </c>
      <c r="Q226" s="837">
        <f t="shared" ref="Q226" si="193">SUM(Q227:Q271)</f>
        <v>16389.859999999997</v>
      </c>
    </row>
    <row r="227" spans="1:17" x14ac:dyDescent="0.25">
      <c r="A227" s="826" t="s">
        <v>1871</v>
      </c>
      <c r="B227" s="827"/>
      <c r="C227" s="828"/>
      <c r="D227" s="829"/>
      <c r="E227" s="828"/>
      <c r="F227" s="830"/>
      <c r="G227" s="831"/>
      <c r="H227" s="832"/>
      <c r="I227" s="833"/>
      <c r="J227" s="827">
        <v>0.5</v>
      </c>
      <c r="K227" s="828">
        <f>J227/159</f>
        <v>3.1446540880503146E-3</v>
      </c>
      <c r="L227" s="829">
        <v>5.6</v>
      </c>
      <c r="M227" s="828">
        <f>J227*L227</f>
        <v>2.8</v>
      </c>
      <c r="N227" s="830">
        <v>1</v>
      </c>
      <c r="O227" s="831">
        <f t="shared" ref="O227:O271" si="194">ROUND(M227*N227,2)</f>
        <v>2.8</v>
      </c>
      <c r="P227" s="832">
        <f t="shared" ref="P227:P271" si="195">ROUND(O227*0.2409,2)</f>
        <v>0.67</v>
      </c>
      <c r="Q227" s="834">
        <f t="shared" ref="Q227:Q271" si="196">O227+P227</f>
        <v>3.4699999999999998</v>
      </c>
    </row>
    <row r="228" spans="1:17" x14ac:dyDescent="0.25">
      <c r="A228" s="826" t="s">
        <v>1872</v>
      </c>
      <c r="B228" s="827">
        <v>16</v>
      </c>
      <c r="C228" s="828">
        <f t="shared" ref="C228:C271" si="197">B228/159</f>
        <v>0.10062893081761007</v>
      </c>
      <c r="D228" s="829">
        <v>5.6</v>
      </c>
      <c r="E228" s="828">
        <f t="shared" ref="E228:E291" si="198">B228*D228</f>
        <v>89.6</v>
      </c>
      <c r="F228" s="830">
        <v>0.2</v>
      </c>
      <c r="G228" s="831">
        <f t="shared" ref="G228:G290" si="199">ROUND(E228*F228,2)</f>
        <v>17.920000000000002</v>
      </c>
      <c r="H228" s="832">
        <f t="shared" si="154"/>
        <v>4.32</v>
      </c>
      <c r="I228" s="833">
        <f t="shared" si="155"/>
        <v>22.240000000000002</v>
      </c>
      <c r="J228" s="827">
        <v>16</v>
      </c>
      <c r="K228" s="828">
        <f t="shared" ref="K228:K271" si="200">J228/159</f>
        <v>0.10062893081761007</v>
      </c>
      <c r="L228" s="829">
        <v>5.6</v>
      </c>
      <c r="M228" s="828">
        <f t="shared" ref="M228:M291" si="201">J228*L228</f>
        <v>89.6</v>
      </c>
      <c r="N228" s="830">
        <v>1</v>
      </c>
      <c r="O228" s="831">
        <f t="shared" si="194"/>
        <v>89.6</v>
      </c>
      <c r="P228" s="832">
        <f t="shared" si="195"/>
        <v>21.58</v>
      </c>
      <c r="Q228" s="834">
        <f t="shared" si="196"/>
        <v>111.17999999999999</v>
      </c>
    </row>
    <row r="229" spans="1:17" x14ac:dyDescent="0.25">
      <c r="A229" s="826" t="s">
        <v>1872</v>
      </c>
      <c r="B229" s="827">
        <v>64</v>
      </c>
      <c r="C229" s="828">
        <f t="shared" si="197"/>
        <v>0.40251572327044027</v>
      </c>
      <c r="D229" s="829">
        <v>5.6</v>
      </c>
      <c r="E229" s="828">
        <f t="shared" si="198"/>
        <v>358.4</v>
      </c>
      <c r="F229" s="830">
        <v>0.2</v>
      </c>
      <c r="G229" s="831">
        <f t="shared" si="199"/>
        <v>71.680000000000007</v>
      </c>
      <c r="H229" s="832">
        <f t="shared" si="154"/>
        <v>17.27</v>
      </c>
      <c r="I229" s="833">
        <f t="shared" si="155"/>
        <v>88.95</v>
      </c>
      <c r="J229" s="827">
        <v>128</v>
      </c>
      <c r="K229" s="828">
        <f t="shared" si="200"/>
        <v>0.80503144654088055</v>
      </c>
      <c r="L229" s="829">
        <v>5.6</v>
      </c>
      <c r="M229" s="828">
        <f t="shared" si="201"/>
        <v>716.8</v>
      </c>
      <c r="N229" s="830">
        <v>1</v>
      </c>
      <c r="O229" s="831">
        <f t="shared" si="194"/>
        <v>716.8</v>
      </c>
      <c r="P229" s="832">
        <f t="shared" si="195"/>
        <v>172.68</v>
      </c>
      <c r="Q229" s="834">
        <f t="shared" si="196"/>
        <v>889.48</v>
      </c>
    </row>
    <row r="230" spans="1:17" x14ac:dyDescent="0.25">
      <c r="A230" s="826" t="s">
        <v>1872</v>
      </c>
      <c r="B230" s="827">
        <v>8</v>
      </c>
      <c r="C230" s="828">
        <f t="shared" si="197"/>
        <v>5.0314465408805034E-2</v>
      </c>
      <c r="D230" s="829">
        <v>5.6</v>
      </c>
      <c r="E230" s="828">
        <f t="shared" si="198"/>
        <v>44.8</v>
      </c>
      <c r="F230" s="830">
        <v>0.2</v>
      </c>
      <c r="G230" s="831">
        <f t="shared" si="199"/>
        <v>8.9600000000000009</v>
      </c>
      <c r="H230" s="832">
        <f t="shared" si="154"/>
        <v>2.16</v>
      </c>
      <c r="I230" s="833">
        <f t="shared" si="155"/>
        <v>11.120000000000001</v>
      </c>
      <c r="J230" s="827"/>
      <c r="K230" s="828"/>
      <c r="L230" s="829"/>
      <c r="M230" s="828"/>
      <c r="N230" s="830"/>
      <c r="O230" s="831"/>
      <c r="P230" s="832"/>
      <c r="Q230" s="834"/>
    </row>
    <row r="231" spans="1:17" x14ac:dyDescent="0.25">
      <c r="A231" s="826" t="s">
        <v>1872</v>
      </c>
      <c r="B231" s="827"/>
      <c r="C231" s="828"/>
      <c r="D231" s="829"/>
      <c r="E231" s="828"/>
      <c r="F231" s="830"/>
      <c r="G231" s="831"/>
      <c r="H231" s="832"/>
      <c r="I231" s="833"/>
      <c r="J231" s="827">
        <v>16</v>
      </c>
      <c r="K231" s="828">
        <f t="shared" si="200"/>
        <v>0.10062893081761007</v>
      </c>
      <c r="L231" s="829">
        <v>5.6</v>
      </c>
      <c r="M231" s="828">
        <f t="shared" si="201"/>
        <v>89.6</v>
      </c>
      <c r="N231" s="830">
        <v>1</v>
      </c>
      <c r="O231" s="831">
        <f t="shared" si="194"/>
        <v>89.6</v>
      </c>
      <c r="P231" s="832">
        <f t="shared" si="195"/>
        <v>21.58</v>
      </c>
      <c r="Q231" s="834">
        <f t="shared" si="196"/>
        <v>111.17999999999999</v>
      </c>
    </row>
    <row r="232" spans="1:17" x14ac:dyDescent="0.25">
      <c r="A232" s="826" t="s">
        <v>1872</v>
      </c>
      <c r="B232" s="827">
        <v>40</v>
      </c>
      <c r="C232" s="828">
        <f t="shared" si="197"/>
        <v>0.25157232704402516</v>
      </c>
      <c r="D232" s="829">
        <v>5.6</v>
      </c>
      <c r="E232" s="828">
        <f t="shared" si="198"/>
        <v>224</v>
      </c>
      <c r="F232" s="830">
        <v>0.2</v>
      </c>
      <c r="G232" s="831">
        <f t="shared" si="199"/>
        <v>44.8</v>
      </c>
      <c r="H232" s="832">
        <f t="shared" si="154"/>
        <v>10.79</v>
      </c>
      <c r="I232" s="833">
        <f t="shared" si="155"/>
        <v>55.589999999999996</v>
      </c>
      <c r="J232" s="827">
        <v>112</v>
      </c>
      <c r="K232" s="828">
        <f t="shared" si="200"/>
        <v>0.70440251572327039</v>
      </c>
      <c r="L232" s="829">
        <v>5.6</v>
      </c>
      <c r="M232" s="828">
        <f t="shared" si="201"/>
        <v>627.19999999999993</v>
      </c>
      <c r="N232" s="830">
        <v>1</v>
      </c>
      <c r="O232" s="831">
        <f t="shared" si="194"/>
        <v>627.20000000000005</v>
      </c>
      <c r="P232" s="832">
        <f t="shared" si="195"/>
        <v>151.09</v>
      </c>
      <c r="Q232" s="834">
        <f t="shared" si="196"/>
        <v>778.29000000000008</v>
      </c>
    </row>
    <row r="233" spans="1:17" x14ac:dyDescent="0.25">
      <c r="A233" s="826" t="s">
        <v>1872</v>
      </c>
      <c r="B233" s="827">
        <v>16</v>
      </c>
      <c r="C233" s="828">
        <f t="shared" si="197"/>
        <v>0.10062893081761007</v>
      </c>
      <c r="D233" s="829">
        <v>5.6</v>
      </c>
      <c r="E233" s="828">
        <f t="shared" si="198"/>
        <v>89.6</v>
      </c>
      <c r="F233" s="830">
        <v>0.2</v>
      </c>
      <c r="G233" s="831">
        <f t="shared" si="199"/>
        <v>17.920000000000002</v>
      </c>
      <c r="H233" s="832">
        <f t="shared" si="154"/>
        <v>4.32</v>
      </c>
      <c r="I233" s="833">
        <f t="shared" si="155"/>
        <v>22.240000000000002</v>
      </c>
      <c r="J233" s="827">
        <v>56</v>
      </c>
      <c r="K233" s="828">
        <f t="shared" si="200"/>
        <v>0.3522012578616352</v>
      </c>
      <c r="L233" s="829">
        <v>5.6</v>
      </c>
      <c r="M233" s="828">
        <f t="shared" si="201"/>
        <v>313.59999999999997</v>
      </c>
      <c r="N233" s="830">
        <v>1</v>
      </c>
      <c r="O233" s="831">
        <f t="shared" si="194"/>
        <v>313.60000000000002</v>
      </c>
      <c r="P233" s="832">
        <f t="shared" si="195"/>
        <v>75.55</v>
      </c>
      <c r="Q233" s="834">
        <f t="shared" si="196"/>
        <v>389.15000000000003</v>
      </c>
    </row>
    <row r="234" spans="1:17" x14ac:dyDescent="0.25">
      <c r="A234" s="826" t="s">
        <v>1872</v>
      </c>
      <c r="B234" s="827"/>
      <c r="C234" s="828"/>
      <c r="D234" s="829"/>
      <c r="E234" s="828"/>
      <c r="F234" s="830"/>
      <c r="G234" s="831"/>
      <c r="H234" s="832"/>
      <c r="I234" s="833"/>
      <c r="J234" s="827">
        <v>40</v>
      </c>
      <c r="K234" s="828">
        <f t="shared" si="200"/>
        <v>0.25157232704402516</v>
      </c>
      <c r="L234" s="829">
        <v>5.6</v>
      </c>
      <c r="M234" s="828">
        <f t="shared" si="201"/>
        <v>224</v>
      </c>
      <c r="N234" s="830">
        <v>1</v>
      </c>
      <c r="O234" s="831">
        <f t="shared" si="194"/>
        <v>224</v>
      </c>
      <c r="P234" s="832">
        <f t="shared" si="195"/>
        <v>53.96</v>
      </c>
      <c r="Q234" s="834">
        <f t="shared" si="196"/>
        <v>277.95999999999998</v>
      </c>
    </row>
    <row r="235" spans="1:17" x14ac:dyDescent="0.25">
      <c r="A235" s="826" t="s">
        <v>1872</v>
      </c>
      <c r="B235" s="827">
        <v>16</v>
      </c>
      <c r="C235" s="828">
        <f t="shared" si="197"/>
        <v>0.10062893081761007</v>
      </c>
      <c r="D235" s="829">
        <v>5.6</v>
      </c>
      <c r="E235" s="828">
        <f t="shared" si="198"/>
        <v>89.6</v>
      </c>
      <c r="F235" s="830">
        <v>0.2</v>
      </c>
      <c r="G235" s="831">
        <f t="shared" si="199"/>
        <v>17.920000000000002</v>
      </c>
      <c r="H235" s="832">
        <f t="shared" si="154"/>
        <v>4.32</v>
      </c>
      <c r="I235" s="833">
        <f t="shared" si="155"/>
        <v>22.240000000000002</v>
      </c>
      <c r="J235" s="827">
        <v>32</v>
      </c>
      <c r="K235" s="828">
        <f t="shared" si="200"/>
        <v>0.20125786163522014</v>
      </c>
      <c r="L235" s="829">
        <v>5.6</v>
      </c>
      <c r="M235" s="828">
        <f t="shared" si="201"/>
        <v>179.2</v>
      </c>
      <c r="N235" s="830">
        <v>1</v>
      </c>
      <c r="O235" s="831">
        <f t="shared" si="194"/>
        <v>179.2</v>
      </c>
      <c r="P235" s="832">
        <f t="shared" si="195"/>
        <v>43.17</v>
      </c>
      <c r="Q235" s="834">
        <f t="shared" si="196"/>
        <v>222.37</v>
      </c>
    </row>
    <row r="236" spans="1:17" x14ac:dyDescent="0.25">
      <c r="A236" s="826" t="s">
        <v>689</v>
      </c>
      <c r="B236" s="827"/>
      <c r="C236" s="828"/>
      <c r="D236" s="829"/>
      <c r="E236" s="828"/>
      <c r="F236" s="830"/>
      <c r="G236" s="831"/>
      <c r="H236" s="832"/>
      <c r="I236" s="833"/>
      <c r="J236" s="827">
        <v>48</v>
      </c>
      <c r="K236" s="828">
        <f t="shared" si="200"/>
        <v>0.30188679245283018</v>
      </c>
      <c r="L236" s="829">
        <v>5.6</v>
      </c>
      <c r="M236" s="828">
        <f t="shared" si="201"/>
        <v>268.79999999999995</v>
      </c>
      <c r="N236" s="830">
        <v>1</v>
      </c>
      <c r="O236" s="831">
        <f t="shared" si="194"/>
        <v>268.8</v>
      </c>
      <c r="P236" s="832">
        <f t="shared" si="195"/>
        <v>64.75</v>
      </c>
      <c r="Q236" s="834">
        <f t="shared" si="196"/>
        <v>333.55</v>
      </c>
    </row>
    <row r="237" spans="1:17" x14ac:dyDescent="0.25">
      <c r="A237" s="826" t="s">
        <v>689</v>
      </c>
      <c r="B237" s="827"/>
      <c r="C237" s="828"/>
      <c r="D237" s="829"/>
      <c r="E237" s="828"/>
      <c r="F237" s="830"/>
      <c r="G237" s="831"/>
      <c r="H237" s="832"/>
      <c r="I237" s="833"/>
      <c r="J237" s="827">
        <v>32</v>
      </c>
      <c r="K237" s="828">
        <f t="shared" si="200"/>
        <v>0.20125786163522014</v>
      </c>
      <c r="L237" s="829">
        <v>5.6</v>
      </c>
      <c r="M237" s="828">
        <f t="shared" si="201"/>
        <v>179.2</v>
      </c>
      <c r="N237" s="830">
        <v>1</v>
      </c>
      <c r="O237" s="831">
        <f t="shared" si="194"/>
        <v>179.2</v>
      </c>
      <c r="P237" s="832">
        <f t="shared" si="195"/>
        <v>43.17</v>
      </c>
      <c r="Q237" s="834">
        <f t="shared" si="196"/>
        <v>222.37</v>
      </c>
    </row>
    <row r="238" spans="1:17" x14ac:dyDescent="0.25">
      <c r="A238" s="826" t="s">
        <v>689</v>
      </c>
      <c r="B238" s="827">
        <v>16</v>
      </c>
      <c r="C238" s="828">
        <f t="shared" si="197"/>
        <v>0.10062893081761007</v>
      </c>
      <c r="D238" s="829">
        <v>5.6</v>
      </c>
      <c r="E238" s="828">
        <f t="shared" si="198"/>
        <v>89.6</v>
      </c>
      <c r="F238" s="830">
        <v>0.2</v>
      </c>
      <c r="G238" s="831">
        <f t="shared" si="199"/>
        <v>17.920000000000002</v>
      </c>
      <c r="H238" s="832">
        <f t="shared" si="154"/>
        <v>4.32</v>
      </c>
      <c r="I238" s="833">
        <f t="shared" si="155"/>
        <v>22.240000000000002</v>
      </c>
      <c r="J238" s="827">
        <v>16</v>
      </c>
      <c r="K238" s="828">
        <f t="shared" si="200"/>
        <v>0.10062893081761007</v>
      </c>
      <c r="L238" s="829">
        <v>5.6</v>
      </c>
      <c r="M238" s="828">
        <f t="shared" si="201"/>
        <v>89.6</v>
      </c>
      <c r="N238" s="830">
        <v>1</v>
      </c>
      <c r="O238" s="831">
        <f t="shared" si="194"/>
        <v>89.6</v>
      </c>
      <c r="P238" s="832">
        <f t="shared" si="195"/>
        <v>21.58</v>
      </c>
      <c r="Q238" s="834">
        <f t="shared" si="196"/>
        <v>111.17999999999999</v>
      </c>
    </row>
    <row r="239" spans="1:17" x14ac:dyDescent="0.25">
      <c r="A239" s="826" t="s">
        <v>689</v>
      </c>
      <c r="B239" s="827">
        <v>16</v>
      </c>
      <c r="C239" s="828">
        <f t="shared" si="197"/>
        <v>0.10062893081761007</v>
      </c>
      <c r="D239" s="829">
        <v>5.6</v>
      </c>
      <c r="E239" s="828">
        <f t="shared" si="198"/>
        <v>89.6</v>
      </c>
      <c r="F239" s="830">
        <v>0.2</v>
      </c>
      <c r="G239" s="831">
        <f t="shared" si="199"/>
        <v>17.920000000000002</v>
      </c>
      <c r="H239" s="832">
        <f t="shared" si="154"/>
        <v>4.32</v>
      </c>
      <c r="I239" s="833">
        <f t="shared" si="155"/>
        <v>22.240000000000002</v>
      </c>
      <c r="J239" s="827">
        <v>32</v>
      </c>
      <c r="K239" s="828">
        <f t="shared" si="200"/>
        <v>0.20125786163522014</v>
      </c>
      <c r="L239" s="829">
        <v>5.6</v>
      </c>
      <c r="M239" s="828">
        <f t="shared" si="201"/>
        <v>179.2</v>
      </c>
      <c r="N239" s="830">
        <v>1</v>
      </c>
      <c r="O239" s="831">
        <f t="shared" si="194"/>
        <v>179.2</v>
      </c>
      <c r="P239" s="832">
        <f t="shared" si="195"/>
        <v>43.17</v>
      </c>
      <c r="Q239" s="834">
        <f t="shared" si="196"/>
        <v>222.37</v>
      </c>
    </row>
    <row r="240" spans="1:17" x14ac:dyDescent="0.25">
      <c r="A240" s="826" t="s">
        <v>689</v>
      </c>
      <c r="B240" s="827">
        <v>16</v>
      </c>
      <c r="C240" s="828">
        <f t="shared" si="197"/>
        <v>0.10062893081761007</v>
      </c>
      <c r="D240" s="829">
        <v>5.6</v>
      </c>
      <c r="E240" s="828">
        <f t="shared" si="198"/>
        <v>89.6</v>
      </c>
      <c r="F240" s="830">
        <v>0.2</v>
      </c>
      <c r="G240" s="831">
        <f t="shared" si="199"/>
        <v>17.920000000000002</v>
      </c>
      <c r="H240" s="832">
        <f t="shared" si="154"/>
        <v>4.32</v>
      </c>
      <c r="I240" s="833">
        <f t="shared" si="155"/>
        <v>22.240000000000002</v>
      </c>
      <c r="J240" s="827">
        <v>32</v>
      </c>
      <c r="K240" s="828">
        <f t="shared" si="200"/>
        <v>0.20125786163522014</v>
      </c>
      <c r="L240" s="829">
        <v>5.6</v>
      </c>
      <c r="M240" s="828">
        <f t="shared" si="201"/>
        <v>179.2</v>
      </c>
      <c r="N240" s="830">
        <v>1</v>
      </c>
      <c r="O240" s="831">
        <f t="shared" si="194"/>
        <v>179.2</v>
      </c>
      <c r="P240" s="832">
        <f t="shared" si="195"/>
        <v>43.17</v>
      </c>
      <c r="Q240" s="834">
        <f t="shared" si="196"/>
        <v>222.37</v>
      </c>
    </row>
    <row r="241" spans="1:17" x14ac:dyDescent="0.25">
      <c r="A241" s="826" t="s">
        <v>689</v>
      </c>
      <c r="B241" s="827"/>
      <c r="C241" s="828"/>
      <c r="D241" s="829"/>
      <c r="E241" s="828"/>
      <c r="F241" s="830"/>
      <c r="G241" s="831"/>
      <c r="H241" s="832"/>
      <c r="I241" s="833"/>
      <c r="J241" s="827">
        <v>16</v>
      </c>
      <c r="K241" s="828">
        <f t="shared" si="200"/>
        <v>0.10062893081761007</v>
      </c>
      <c r="L241" s="829">
        <v>5.6</v>
      </c>
      <c r="M241" s="828">
        <f t="shared" si="201"/>
        <v>89.6</v>
      </c>
      <c r="N241" s="830">
        <v>1</v>
      </c>
      <c r="O241" s="831">
        <f t="shared" si="194"/>
        <v>89.6</v>
      </c>
      <c r="P241" s="832">
        <f t="shared" si="195"/>
        <v>21.58</v>
      </c>
      <c r="Q241" s="834">
        <f t="shared" si="196"/>
        <v>111.17999999999999</v>
      </c>
    </row>
    <row r="242" spans="1:17" x14ac:dyDescent="0.25">
      <c r="A242" s="826" t="s">
        <v>689</v>
      </c>
      <c r="B242" s="827">
        <v>96</v>
      </c>
      <c r="C242" s="828">
        <f t="shared" si="197"/>
        <v>0.60377358490566035</v>
      </c>
      <c r="D242" s="829">
        <v>5.6</v>
      </c>
      <c r="E242" s="828">
        <f t="shared" si="198"/>
        <v>537.59999999999991</v>
      </c>
      <c r="F242" s="830">
        <v>0.2</v>
      </c>
      <c r="G242" s="831">
        <f t="shared" si="199"/>
        <v>107.52</v>
      </c>
      <c r="H242" s="832">
        <f t="shared" si="154"/>
        <v>25.9</v>
      </c>
      <c r="I242" s="833">
        <f t="shared" si="155"/>
        <v>133.41999999999999</v>
      </c>
      <c r="J242" s="827">
        <v>96</v>
      </c>
      <c r="K242" s="828">
        <f t="shared" si="200"/>
        <v>0.60377358490566035</v>
      </c>
      <c r="L242" s="829">
        <v>5.6</v>
      </c>
      <c r="M242" s="828">
        <f t="shared" si="201"/>
        <v>537.59999999999991</v>
      </c>
      <c r="N242" s="830">
        <v>1</v>
      </c>
      <c r="O242" s="831">
        <f t="shared" si="194"/>
        <v>537.6</v>
      </c>
      <c r="P242" s="832">
        <f t="shared" si="195"/>
        <v>129.51</v>
      </c>
      <c r="Q242" s="834">
        <f t="shared" si="196"/>
        <v>667.11</v>
      </c>
    </row>
    <row r="243" spans="1:17" x14ac:dyDescent="0.25">
      <c r="A243" s="826" t="s">
        <v>689</v>
      </c>
      <c r="B243" s="827"/>
      <c r="C243" s="828"/>
      <c r="D243" s="829"/>
      <c r="E243" s="828"/>
      <c r="F243" s="830"/>
      <c r="G243" s="831"/>
      <c r="H243" s="832"/>
      <c r="I243" s="833"/>
      <c r="J243" s="827">
        <v>62</v>
      </c>
      <c r="K243" s="828">
        <f t="shared" si="200"/>
        <v>0.38993710691823902</v>
      </c>
      <c r="L243" s="829">
        <v>5.6</v>
      </c>
      <c r="M243" s="828">
        <f t="shared" si="201"/>
        <v>347.2</v>
      </c>
      <c r="N243" s="830">
        <v>1</v>
      </c>
      <c r="O243" s="831">
        <f t="shared" si="194"/>
        <v>347.2</v>
      </c>
      <c r="P243" s="832">
        <f t="shared" si="195"/>
        <v>83.64</v>
      </c>
      <c r="Q243" s="834">
        <f t="shared" si="196"/>
        <v>430.84</v>
      </c>
    </row>
    <row r="244" spans="1:17" x14ac:dyDescent="0.25">
      <c r="A244" s="826" t="s">
        <v>689</v>
      </c>
      <c r="B244" s="827"/>
      <c r="C244" s="828"/>
      <c r="D244" s="829"/>
      <c r="E244" s="828"/>
      <c r="F244" s="830"/>
      <c r="G244" s="831"/>
      <c r="H244" s="832"/>
      <c r="I244" s="833"/>
      <c r="J244" s="827">
        <v>10</v>
      </c>
      <c r="K244" s="828">
        <f t="shared" si="200"/>
        <v>6.2893081761006289E-2</v>
      </c>
      <c r="L244" s="829">
        <v>5.6</v>
      </c>
      <c r="M244" s="828">
        <f t="shared" si="201"/>
        <v>56</v>
      </c>
      <c r="N244" s="830">
        <v>1</v>
      </c>
      <c r="O244" s="831">
        <f t="shared" si="194"/>
        <v>56</v>
      </c>
      <c r="P244" s="832">
        <f t="shared" si="195"/>
        <v>13.49</v>
      </c>
      <c r="Q244" s="834">
        <f t="shared" si="196"/>
        <v>69.489999999999995</v>
      </c>
    </row>
    <row r="245" spans="1:17" x14ac:dyDescent="0.25">
      <c r="A245" s="826" t="s">
        <v>689</v>
      </c>
      <c r="B245" s="827">
        <v>16</v>
      </c>
      <c r="C245" s="828">
        <f t="shared" si="197"/>
        <v>0.10062893081761007</v>
      </c>
      <c r="D245" s="829">
        <v>5.6</v>
      </c>
      <c r="E245" s="828">
        <f t="shared" si="198"/>
        <v>89.6</v>
      </c>
      <c r="F245" s="830">
        <v>0.2</v>
      </c>
      <c r="G245" s="831">
        <f t="shared" si="199"/>
        <v>17.920000000000002</v>
      </c>
      <c r="H245" s="832">
        <f t="shared" si="154"/>
        <v>4.32</v>
      </c>
      <c r="I245" s="833">
        <f t="shared" si="155"/>
        <v>22.240000000000002</v>
      </c>
      <c r="J245" s="827">
        <v>38</v>
      </c>
      <c r="K245" s="828">
        <f t="shared" si="200"/>
        <v>0.2389937106918239</v>
      </c>
      <c r="L245" s="829">
        <v>5.6</v>
      </c>
      <c r="M245" s="828">
        <f t="shared" si="201"/>
        <v>212.79999999999998</v>
      </c>
      <c r="N245" s="830">
        <v>1</v>
      </c>
      <c r="O245" s="831">
        <f t="shared" si="194"/>
        <v>212.8</v>
      </c>
      <c r="P245" s="832">
        <f t="shared" si="195"/>
        <v>51.26</v>
      </c>
      <c r="Q245" s="834">
        <f t="shared" si="196"/>
        <v>264.06</v>
      </c>
    </row>
    <row r="246" spans="1:17" x14ac:dyDescent="0.25">
      <c r="A246" s="826" t="s">
        <v>1873</v>
      </c>
      <c r="B246" s="827">
        <v>24</v>
      </c>
      <c r="C246" s="828">
        <f t="shared" si="197"/>
        <v>0.15094339622641509</v>
      </c>
      <c r="D246" s="829">
        <v>7.6665000000000001</v>
      </c>
      <c r="E246" s="828">
        <f t="shared" si="198"/>
        <v>183.99600000000001</v>
      </c>
      <c r="F246" s="830">
        <v>0.2</v>
      </c>
      <c r="G246" s="831">
        <f t="shared" si="199"/>
        <v>36.799999999999997</v>
      </c>
      <c r="H246" s="832">
        <f t="shared" si="154"/>
        <v>8.8699999999999992</v>
      </c>
      <c r="I246" s="833">
        <f t="shared" si="155"/>
        <v>45.669999999999995</v>
      </c>
      <c r="J246" s="827">
        <v>40</v>
      </c>
      <c r="K246" s="828">
        <f t="shared" si="200"/>
        <v>0.25157232704402516</v>
      </c>
      <c r="L246" s="829">
        <v>7.6665000000000001</v>
      </c>
      <c r="M246" s="828">
        <f t="shared" si="201"/>
        <v>306.66000000000003</v>
      </c>
      <c r="N246" s="830">
        <v>1</v>
      </c>
      <c r="O246" s="831">
        <f t="shared" si="194"/>
        <v>306.66000000000003</v>
      </c>
      <c r="P246" s="832">
        <f t="shared" si="195"/>
        <v>73.87</v>
      </c>
      <c r="Q246" s="834">
        <f t="shared" si="196"/>
        <v>380.53000000000003</v>
      </c>
    </row>
    <row r="247" spans="1:17" x14ac:dyDescent="0.25">
      <c r="A247" s="826" t="s">
        <v>1874</v>
      </c>
      <c r="B247" s="827">
        <v>16</v>
      </c>
      <c r="C247" s="828">
        <f t="shared" si="197"/>
        <v>0.10062893081761007</v>
      </c>
      <c r="D247" s="829">
        <v>5.6</v>
      </c>
      <c r="E247" s="828">
        <f t="shared" si="198"/>
        <v>89.6</v>
      </c>
      <c r="F247" s="830">
        <v>0.2</v>
      </c>
      <c r="G247" s="831">
        <f t="shared" si="199"/>
        <v>17.920000000000002</v>
      </c>
      <c r="H247" s="832">
        <f t="shared" si="154"/>
        <v>4.32</v>
      </c>
      <c r="I247" s="833">
        <f t="shared" si="155"/>
        <v>22.240000000000002</v>
      </c>
      <c r="J247" s="827">
        <v>40</v>
      </c>
      <c r="K247" s="828">
        <f t="shared" si="200"/>
        <v>0.25157232704402516</v>
      </c>
      <c r="L247" s="829">
        <v>5.6</v>
      </c>
      <c r="M247" s="828">
        <f t="shared" si="201"/>
        <v>224</v>
      </c>
      <c r="N247" s="830">
        <v>1</v>
      </c>
      <c r="O247" s="831">
        <f t="shared" si="194"/>
        <v>224</v>
      </c>
      <c r="P247" s="832">
        <f t="shared" si="195"/>
        <v>53.96</v>
      </c>
      <c r="Q247" s="834">
        <f t="shared" si="196"/>
        <v>277.95999999999998</v>
      </c>
    </row>
    <row r="248" spans="1:17" x14ac:dyDescent="0.25">
      <c r="A248" s="826" t="s">
        <v>1874</v>
      </c>
      <c r="B248" s="827"/>
      <c r="C248" s="828"/>
      <c r="D248" s="829"/>
      <c r="E248" s="828"/>
      <c r="F248" s="830"/>
      <c r="G248" s="831"/>
      <c r="H248" s="832"/>
      <c r="I248" s="833"/>
      <c r="J248" s="827">
        <v>60</v>
      </c>
      <c r="K248" s="828">
        <f t="shared" si="200"/>
        <v>0.37735849056603776</v>
      </c>
      <c r="L248" s="829">
        <v>5.6</v>
      </c>
      <c r="M248" s="828">
        <f t="shared" si="201"/>
        <v>336</v>
      </c>
      <c r="N248" s="830">
        <v>1</v>
      </c>
      <c r="O248" s="831">
        <f t="shared" si="194"/>
        <v>336</v>
      </c>
      <c r="P248" s="832">
        <f t="shared" si="195"/>
        <v>80.94</v>
      </c>
      <c r="Q248" s="834">
        <f t="shared" si="196"/>
        <v>416.94</v>
      </c>
    </row>
    <row r="249" spans="1:17" x14ac:dyDescent="0.25">
      <c r="A249" s="826" t="s">
        <v>1874</v>
      </c>
      <c r="B249" s="827">
        <v>24</v>
      </c>
      <c r="C249" s="828">
        <f t="shared" si="197"/>
        <v>0.15094339622641509</v>
      </c>
      <c r="D249" s="829">
        <v>5.6</v>
      </c>
      <c r="E249" s="828">
        <f t="shared" si="198"/>
        <v>134.39999999999998</v>
      </c>
      <c r="F249" s="830">
        <v>0.2</v>
      </c>
      <c r="G249" s="831">
        <f t="shared" si="199"/>
        <v>26.88</v>
      </c>
      <c r="H249" s="832">
        <f t="shared" si="154"/>
        <v>6.48</v>
      </c>
      <c r="I249" s="833">
        <f t="shared" si="155"/>
        <v>33.36</v>
      </c>
      <c r="J249" s="827">
        <v>48</v>
      </c>
      <c r="K249" s="828">
        <f t="shared" si="200"/>
        <v>0.30188679245283018</v>
      </c>
      <c r="L249" s="829">
        <v>5.6</v>
      </c>
      <c r="M249" s="828">
        <f t="shared" si="201"/>
        <v>268.79999999999995</v>
      </c>
      <c r="N249" s="830">
        <v>1</v>
      </c>
      <c r="O249" s="831">
        <f t="shared" si="194"/>
        <v>268.8</v>
      </c>
      <c r="P249" s="832">
        <f t="shared" si="195"/>
        <v>64.75</v>
      </c>
      <c r="Q249" s="834">
        <f t="shared" si="196"/>
        <v>333.55</v>
      </c>
    </row>
    <row r="250" spans="1:17" x14ac:dyDescent="0.25">
      <c r="A250" s="826" t="s">
        <v>1874</v>
      </c>
      <c r="B250" s="827">
        <v>32</v>
      </c>
      <c r="C250" s="828">
        <f t="shared" si="197"/>
        <v>0.20125786163522014</v>
      </c>
      <c r="D250" s="829">
        <v>5.6</v>
      </c>
      <c r="E250" s="828">
        <f t="shared" si="198"/>
        <v>179.2</v>
      </c>
      <c r="F250" s="830">
        <v>0.2</v>
      </c>
      <c r="G250" s="831">
        <f t="shared" si="199"/>
        <v>35.840000000000003</v>
      </c>
      <c r="H250" s="832">
        <f t="shared" si="154"/>
        <v>8.6300000000000008</v>
      </c>
      <c r="I250" s="833">
        <f t="shared" si="155"/>
        <v>44.470000000000006</v>
      </c>
      <c r="J250" s="827">
        <v>40</v>
      </c>
      <c r="K250" s="828">
        <f t="shared" si="200"/>
        <v>0.25157232704402516</v>
      </c>
      <c r="L250" s="829">
        <v>5.6</v>
      </c>
      <c r="M250" s="828">
        <f t="shared" si="201"/>
        <v>224</v>
      </c>
      <c r="N250" s="830">
        <v>1</v>
      </c>
      <c r="O250" s="831">
        <f t="shared" si="194"/>
        <v>224</v>
      </c>
      <c r="P250" s="832">
        <f t="shared" si="195"/>
        <v>53.96</v>
      </c>
      <c r="Q250" s="834">
        <f t="shared" si="196"/>
        <v>277.95999999999998</v>
      </c>
    </row>
    <row r="251" spans="1:17" x14ac:dyDescent="0.25">
      <c r="A251" s="826" t="s">
        <v>1874</v>
      </c>
      <c r="B251" s="827">
        <v>56</v>
      </c>
      <c r="C251" s="828">
        <f t="shared" si="197"/>
        <v>0.3522012578616352</v>
      </c>
      <c r="D251" s="829">
        <v>5.6</v>
      </c>
      <c r="E251" s="828">
        <f t="shared" si="198"/>
        <v>313.59999999999997</v>
      </c>
      <c r="F251" s="830">
        <v>0.2</v>
      </c>
      <c r="G251" s="831">
        <f t="shared" si="199"/>
        <v>62.72</v>
      </c>
      <c r="H251" s="832">
        <f t="shared" si="154"/>
        <v>15.11</v>
      </c>
      <c r="I251" s="833">
        <f t="shared" si="155"/>
        <v>77.83</v>
      </c>
      <c r="J251" s="827">
        <v>40</v>
      </c>
      <c r="K251" s="828">
        <f t="shared" si="200"/>
        <v>0.25157232704402516</v>
      </c>
      <c r="L251" s="829">
        <v>5.6</v>
      </c>
      <c r="M251" s="828">
        <f t="shared" si="201"/>
        <v>224</v>
      </c>
      <c r="N251" s="830">
        <v>1</v>
      </c>
      <c r="O251" s="831">
        <f t="shared" si="194"/>
        <v>224</v>
      </c>
      <c r="P251" s="832">
        <f t="shared" si="195"/>
        <v>53.96</v>
      </c>
      <c r="Q251" s="834">
        <f t="shared" si="196"/>
        <v>277.95999999999998</v>
      </c>
    </row>
    <row r="252" spans="1:17" x14ac:dyDescent="0.25">
      <c r="A252" s="826" t="s">
        <v>1874</v>
      </c>
      <c r="B252" s="827">
        <v>40</v>
      </c>
      <c r="C252" s="828">
        <f t="shared" si="197"/>
        <v>0.25157232704402516</v>
      </c>
      <c r="D252" s="829">
        <v>5.6</v>
      </c>
      <c r="E252" s="828">
        <f t="shared" si="198"/>
        <v>224</v>
      </c>
      <c r="F252" s="830">
        <v>0.2</v>
      </c>
      <c r="G252" s="831">
        <f t="shared" si="199"/>
        <v>44.8</v>
      </c>
      <c r="H252" s="832">
        <f t="shared" si="154"/>
        <v>10.79</v>
      </c>
      <c r="I252" s="833">
        <f t="shared" si="155"/>
        <v>55.589999999999996</v>
      </c>
      <c r="J252" s="827">
        <v>72</v>
      </c>
      <c r="K252" s="828">
        <f t="shared" si="200"/>
        <v>0.45283018867924529</v>
      </c>
      <c r="L252" s="829">
        <v>5.6</v>
      </c>
      <c r="M252" s="828">
        <f t="shared" si="201"/>
        <v>403.2</v>
      </c>
      <c r="N252" s="830">
        <v>1</v>
      </c>
      <c r="O252" s="831">
        <f t="shared" si="194"/>
        <v>403.2</v>
      </c>
      <c r="P252" s="832">
        <f t="shared" si="195"/>
        <v>97.13</v>
      </c>
      <c r="Q252" s="834">
        <f t="shared" si="196"/>
        <v>500.33</v>
      </c>
    </row>
    <row r="253" spans="1:17" x14ac:dyDescent="0.25">
      <c r="A253" s="826" t="s">
        <v>1874</v>
      </c>
      <c r="B253" s="827"/>
      <c r="C253" s="828"/>
      <c r="D253" s="829"/>
      <c r="E253" s="828"/>
      <c r="F253" s="830"/>
      <c r="G253" s="831"/>
      <c r="H253" s="832"/>
      <c r="I253" s="833"/>
      <c r="J253" s="827">
        <v>12</v>
      </c>
      <c r="K253" s="828">
        <f t="shared" si="200"/>
        <v>7.5471698113207544E-2</v>
      </c>
      <c r="L253" s="829">
        <v>5.6</v>
      </c>
      <c r="M253" s="828">
        <f t="shared" si="201"/>
        <v>67.199999999999989</v>
      </c>
      <c r="N253" s="830">
        <v>1</v>
      </c>
      <c r="O253" s="831">
        <f t="shared" si="194"/>
        <v>67.2</v>
      </c>
      <c r="P253" s="832">
        <f t="shared" si="195"/>
        <v>16.190000000000001</v>
      </c>
      <c r="Q253" s="834">
        <f t="shared" si="196"/>
        <v>83.39</v>
      </c>
    </row>
    <row r="254" spans="1:17" x14ac:dyDescent="0.25">
      <c r="A254" s="826" t="s">
        <v>1874</v>
      </c>
      <c r="B254" s="827">
        <v>16</v>
      </c>
      <c r="C254" s="828">
        <f t="shared" si="197"/>
        <v>0.10062893081761007</v>
      </c>
      <c r="D254" s="829">
        <v>5.6</v>
      </c>
      <c r="E254" s="828">
        <f t="shared" si="198"/>
        <v>89.6</v>
      </c>
      <c r="F254" s="830">
        <v>0.2</v>
      </c>
      <c r="G254" s="831">
        <f t="shared" si="199"/>
        <v>17.920000000000002</v>
      </c>
      <c r="H254" s="832">
        <f t="shared" si="154"/>
        <v>4.32</v>
      </c>
      <c r="I254" s="833">
        <f t="shared" si="155"/>
        <v>22.240000000000002</v>
      </c>
      <c r="J254" s="827">
        <v>48</v>
      </c>
      <c r="K254" s="828">
        <f t="shared" si="200"/>
        <v>0.30188679245283018</v>
      </c>
      <c r="L254" s="829">
        <v>5.6</v>
      </c>
      <c r="M254" s="828">
        <f t="shared" si="201"/>
        <v>268.79999999999995</v>
      </c>
      <c r="N254" s="830">
        <v>1</v>
      </c>
      <c r="O254" s="831">
        <f t="shared" si="194"/>
        <v>268.8</v>
      </c>
      <c r="P254" s="832">
        <f t="shared" si="195"/>
        <v>64.75</v>
      </c>
      <c r="Q254" s="834">
        <f t="shared" si="196"/>
        <v>333.55</v>
      </c>
    </row>
    <row r="255" spans="1:17" x14ac:dyDescent="0.25">
      <c r="A255" s="826" t="s">
        <v>1874</v>
      </c>
      <c r="B255" s="827">
        <v>40</v>
      </c>
      <c r="C255" s="828">
        <f t="shared" si="197"/>
        <v>0.25157232704402516</v>
      </c>
      <c r="D255" s="829">
        <v>5.6</v>
      </c>
      <c r="E255" s="828">
        <f t="shared" si="198"/>
        <v>224</v>
      </c>
      <c r="F255" s="830">
        <v>0.2</v>
      </c>
      <c r="G255" s="831">
        <f t="shared" si="199"/>
        <v>44.8</v>
      </c>
      <c r="H255" s="832">
        <f t="shared" si="154"/>
        <v>10.79</v>
      </c>
      <c r="I255" s="833">
        <f t="shared" si="155"/>
        <v>55.589999999999996</v>
      </c>
      <c r="J255" s="827">
        <v>72</v>
      </c>
      <c r="K255" s="828">
        <f t="shared" si="200"/>
        <v>0.45283018867924529</v>
      </c>
      <c r="L255" s="829">
        <v>5.6</v>
      </c>
      <c r="M255" s="828">
        <f t="shared" si="201"/>
        <v>403.2</v>
      </c>
      <c r="N255" s="830">
        <v>1</v>
      </c>
      <c r="O255" s="831">
        <f t="shared" si="194"/>
        <v>403.2</v>
      </c>
      <c r="P255" s="832">
        <f t="shared" si="195"/>
        <v>97.13</v>
      </c>
      <c r="Q255" s="834">
        <f t="shared" si="196"/>
        <v>500.33</v>
      </c>
    </row>
    <row r="256" spans="1:17" x14ac:dyDescent="0.25">
      <c r="A256" s="826" t="s">
        <v>1874</v>
      </c>
      <c r="B256" s="827"/>
      <c r="C256" s="828"/>
      <c r="D256" s="829"/>
      <c r="E256" s="828"/>
      <c r="F256" s="830"/>
      <c r="G256" s="831"/>
      <c r="H256" s="832"/>
      <c r="I256" s="833"/>
      <c r="J256" s="827">
        <v>72</v>
      </c>
      <c r="K256" s="828">
        <f t="shared" si="200"/>
        <v>0.45283018867924529</v>
      </c>
      <c r="L256" s="829">
        <v>5.6</v>
      </c>
      <c r="M256" s="828">
        <f t="shared" si="201"/>
        <v>403.2</v>
      </c>
      <c r="N256" s="830">
        <v>1</v>
      </c>
      <c r="O256" s="831">
        <f t="shared" si="194"/>
        <v>403.2</v>
      </c>
      <c r="P256" s="832">
        <f t="shared" si="195"/>
        <v>97.13</v>
      </c>
      <c r="Q256" s="834">
        <f t="shared" si="196"/>
        <v>500.33</v>
      </c>
    </row>
    <row r="257" spans="1:17" x14ac:dyDescent="0.25">
      <c r="A257" s="826" t="s">
        <v>1874</v>
      </c>
      <c r="B257" s="827">
        <v>24</v>
      </c>
      <c r="C257" s="828">
        <f t="shared" si="197"/>
        <v>0.15094339622641509</v>
      </c>
      <c r="D257" s="829">
        <v>5.6</v>
      </c>
      <c r="E257" s="828">
        <f t="shared" si="198"/>
        <v>134.39999999999998</v>
      </c>
      <c r="F257" s="830">
        <v>0.2</v>
      </c>
      <c r="G257" s="831">
        <f t="shared" si="199"/>
        <v>26.88</v>
      </c>
      <c r="H257" s="832">
        <f t="shared" si="154"/>
        <v>6.48</v>
      </c>
      <c r="I257" s="833">
        <f t="shared" si="155"/>
        <v>33.36</v>
      </c>
      <c r="J257" s="827">
        <v>88</v>
      </c>
      <c r="K257" s="828">
        <f t="shared" si="200"/>
        <v>0.55345911949685533</v>
      </c>
      <c r="L257" s="829">
        <v>5.6</v>
      </c>
      <c r="M257" s="828">
        <f t="shared" si="201"/>
        <v>492.79999999999995</v>
      </c>
      <c r="N257" s="830">
        <v>1</v>
      </c>
      <c r="O257" s="831">
        <f t="shared" si="194"/>
        <v>492.8</v>
      </c>
      <c r="P257" s="832">
        <f t="shared" si="195"/>
        <v>118.72</v>
      </c>
      <c r="Q257" s="834">
        <f t="shared" si="196"/>
        <v>611.52</v>
      </c>
    </row>
    <row r="258" spans="1:17" x14ac:dyDescent="0.25">
      <c r="A258" s="826" t="s">
        <v>1874</v>
      </c>
      <c r="B258" s="827"/>
      <c r="C258" s="828"/>
      <c r="D258" s="829"/>
      <c r="E258" s="828"/>
      <c r="F258" s="830"/>
      <c r="G258" s="831"/>
      <c r="H258" s="832"/>
      <c r="I258" s="833"/>
      <c r="J258" s="827">
        <v>64</v>
      </c>
      <c r="K258" s="828">
        <f t="shared" si="200"/>
        <v>0.40251572327044027</v>
      </c>
      <c r="L258" s="829">
        <v>5.6</v>
      </c>
      <c r="M258" s="828">
        <f t="shared" si="201"/>
        <v>358.4</v>
      </c>
      <c r="N258" s="830">
        <v>1</v>
      </c>
      <c r="O258" s="831">
        <f t="shared" si="194"/>
        <v>358.4</v>
      </c>
      <c r="P258" s="832">
        <f t="shared" si="195"/>
        <v>86.34</v>
      </c>
      <c r="Q258" s="834">
        <f t="shared" si="196"/>
        <v>444.74</v>
      </c>
    </row>
    <row r="259" spans="1:17" x14ac:dyDescent="0.25">
      <c r="A259" s="826" t="s">
        <v>1874</v>
      </c>
      <c r="B259" s="827">
        <v>8</v>
      </c>
      <c r="C259" s="828">
        <f t="shared" si="197"/>
        <v>5.0314465408805034E-2</v>
      </c>
      <c r="D259" s="829">
        <v>5.6</v>
      </c>
      <c r="E259" s="828">
        <f t="shared" si="198"/>
        <v>44.8</v>
      </c>
      <c r="F259" s="830">
        <v>0.2</v>
      </c>
      <c r="G259" s="831">
        <f t="shared" si="199"/>
        <v>8.9600000000000009</v>
      </c>
      <c r="H259" s="832">
        <f t="shared" si="154"/>
        <v>2.16</v>
      </c>
      <c r="I259" s="833">
        <f t="shared" si="155"/>
        <v>11.120000000000001</v>
      </c>
      <c r="J259" s="827">
        <v>80</v>
      </c>
      <c r="K259" s="828">
        <f t="shared" si="200"/>
        <v>0.50314465408805031</v>
      </c>
      <c r="L259" s="829">
        <v>5.6</v>
      </c>
      <c r="M259" s="828">
        <f t="shared" si="201"/>
        <v>448</v>
      </c>
      <c r="N259" s="830">
        <v>1</v>
      </c>
      <c r="O259" s="831">
        <f t="shared" si="194"/>
        <v>448</v>
      </c>
      <c r="P259" s="832">
        <f t="shared" si="195"/>
        <v>107.92</v>
      </c>
      <c r="Q259" s="834">
        <f t="shared" si="196"/>
        <v>555.91999999999996</v>
      </c>
    </row>
    <row r="260" spans="1:17" x14ac:dyDescent="0.25">
      <c r="A260" s="826" t="s">
        <v>1874</v>
      </c>
      <c r="B260" s="827">
        <v>40</v>
      </c>
      <c r="C260" s="828">
        <f t="shared" si="197"/>
        <v>0.25157232704402516</v>
      </c>
      <c r="D260" s="829">
        <v>5.6</v>
      </c>
      <c r="E260" s="828">
        <f t="shared" si="198"/>
        <v>224</v>
      </c>
      <c r="F260" s="830">
        <v>0.2</v>
      </c>
      <c r="G260" s="831">
        <f t="shared" si="199"/>
        <v>44.8</v>
      </c>
      <c r="H260" s="832">
        <f t="shared" si="154"/>
        <v>10.79</v>
      </c>
      <c r="I260" s="833">
        <f t="shared" si="155"/>
        <v>55.589999999999996</v>
      </c>
      <c r="J260" s="827">
        <v>24</v>
      </c>
      <c r="K260" s="828">
        <f t="shared" si="200"/>
        <v>0.15094339622641509</v>
      </c>
      <c r="L260" s="829">
        <v>5.6</v>
      </c>
      <c r="M260" s="828">
        <f t="shared" si="201"/>
        <v>134.39999999999998</v>
      </c>
      <c r="N260" s="830">
        <v>1</v>
      </c>
      <c r="O260" s="831">
        <f t="shared" si="194"/>
        <v>134.4</v>
      </c>
      <c r="P260" s="832">
        <f t="shared" si="195"/>
        <v>32.380000000000003</v>
      </c>
      <c r="Q260" s="834">
        <f t="shared" si="196"/>
        <v>166.78</v>
      </c>
    </row>
    <row r="261" spans="1:17" x14ac:dyDescent="0.25">
      <c r="A261" s="826" t="s">
        <v>1874</v>
      </c>
      <c r="B261" s="827">
        <v>24</v>
      </c>
      <c r="C261" s="828">
        <f t="shared" si="197"/>
        <v>0.15094339622641509</v>
      </c>
      <c r="D261" s="829">
        <v>5.6</v>
      </c>
      <c r="E261" s="828">
        <f t="shared" si="198"/>
        <v>134.39999999999998</v>
      </c>
      <c r="F261" s="830">
        <v>0.2</v>
      </c>
      <c r="G261" s="831">
        <f t="shared" si="199"/>
        <v>26.88</v>
      </c>
      <c r="H261" s="832">
        <f t="shared" si="154"/>
        <v>6.48</v>
      </c>
      <c r="I261" s="833">
        <f t="shared" si="155"/>
        <v>33.36</v>
      </c>
      <c r="J261" s="827">
        <v>40</v>
      </c>
      <c r="K261" s="828">
        <f t="shared" si="200"/>
        <v>0.25157232704402516</v>
      </c>
      <c r="L261" s="829">
        <v>5.6</v>
      </c>
      <c r="M261" s="828">
        <f t="shared" si="201"/>
        <v>224</v>
      </c>
      <c r="N261" s="830">
        <v>1</v>
      </c>
      <c r="O261" s="831">
        <f t="shared" si="194"/>
        <v>224</v>
      </c>
      <c r="P261" s="832">
        <f t="shared" si="195"/>
        <v>53.96</v>
      </c>
      <c r="Q261" s="834">
        <f t="shared" si="196"/>
        <v>277.95999999999998</v>
      </c>
    </row>
    <row r="262" spans="1:17" x14ac:dyDescent="0.25">
      <c r="A262" s="826" t="s">
        <v>1875</v>
      </c>
      <c r="B262" s="827">
        <v>48</v>
      </c>
      <c r="C262" s="828">
        <f t="shared" si="197"/>
        <v>0.30188679245283018</v>
      </c>
      <c r="D262" s="829">
        <v>5.6</v>
      </c>
      <c r="E262" s="828">
        <f t="shared" si="198"/>
        <v>268.79999999999995</v>
      </c>
      <c r="F262" s="830">
        <v>0.2</v>
      </c>
      <c r="G262" s="831">
        <f t="shared" si="199"/>
        <v>53.76</v>
      </c>
      <c r="H262" s="832">
        <f t="shared" si="154"/>
        <v>12.95</v>
      </c>
      <c r="I262" s="833">
        <f t="shared" si="155"/>
        <v>66.709999999999994</v>
      </c>
      <c r="J262" s="827">
        <v>104</v>
      </c>
      <c r="K262" s="828">
        <f t="shared" si="200"/>
        <v>0.65408805031446537</v>
      </c>
      <c r="L262" s="829">
        <v>5.6</v>
      </c>
      <c r="M262" s="828">
        <f t="shared" si="201"/>
        <v>582.4</v>
      </c>
      <c r="N262" s="830">
        <v>1</v>
      </c>
      <c r="O262" s="831">
        <f t="shared" si="194"/>
        <v>582.4</v>
      </c>
      <c r="P262" s="832">
        <f t="shared" si="195"/>
        <v>140.30000000000001</v>
      </c>
      <c r="Q262" s="834">
        <f t="shared" si="196"/>
        <v>722.7</v>
      </c>
    </row>
    <row r="263" spans="1:17" x14ac:dyDescent="0.25">
      <c r="A263" s="826" t="s">
        <v>1875</v>
      </c>
      <c r="B263" s="827">
        <v>16</v>
      </c>
      <c r="C263" s="828">
        <f t="shared" si="197"/>
        <v>0.10062893081761007</v>
      </c>
      <c r="D263" s="829">
        <v>5.6</v>
      </c>
      <c r="E263" s="828">
        <f t="shared" si="198"/>
        <v>89.6</v>
      </c>
      <c r="F263" s="830">
        <v>0.2</v>
      </c>
      <c r="G263" s="831">
        <f t="shared" si="199"/>
        <v>17.920000000000002</v>
      </c>
      <c r="H263" s="832">
        <f t="shared" si="154"/>
        <v>4.32</v>
      </c>
      <c r="I263" s="833">
        <f t="shared" si="155"/>
        <v>22.240000000000002</v>
      </c>
      <c r="J263" s="827">
        <v>56</v>
      </c>
      <c r="K263" s="828">
        <f t="shared" si="200"/>
        <v>0.3522012578616352</v>
      </c>
      <c r="L263" s="829">
        <v>5.6</v>
      </c>
      <c r="M263" s="828">
        <f t="shared" si="201"/>
        <v>313.59999999999997</v>
      </c>
      <c r="N263" s="830">
        <v>1</v>
      </c>
      <c r="O263" s="831">
        <f t="shared" si="194"/>
        <v>313.60000000000002</v>
      </c>
      <c r="P263" s="832">
        <f t="shared" si="195"/>
        <v>75.55</v>
      </c>
      <c r="Q263" s="834">
        <f t="shared" si="196"/>
        <v>389.15000000000003</v>
      </c>
    </row>
    <row r="264" spans="1:17" x14ac:dyDescent="0.25">
      <c r="A264" s="826" t="s">
        <v>1875</v>
      </c>
      <c r="B264" s="827">
        <v>64</v>
      </c>
      <c r="C264" s="828">
        <f t="shared" si="197"/>
        <v>0.40251572327044027</v>
      </c>
      <c r="D264" s="829">
        <v>5.6</v>
      </c>
      <c r="E264" s="828">
        <f t="shared" si="198"/>
        <v>358.4</v>
      </c>
      <c r="F264" s="830">
        <v>0.2</v>
      </c>
      <c r="G264" s="831">
        <f t="shared" si="199"/>
        <v>71.680000000000007</v>
      </c>
      <c r="H264" s="832">
        <f t="shared" si="154"/>
        <v>17.27</v>
      </c>
      <c r="I264" s="833">
        <f t="shared" si="155"/>
        <v>88.95</v>
      </c>
      <c r="J264" s="827">
        <v>64</v>
      </c>
      <c r="K264" s="828">
        <f t="shared" si="200"/>
        <v>0.40251572327044027</v>
      </c>
      <c r="L264" s="829">
        <v>5.6</v>
      </c>
      <c r="M264" s="828">
        <f t="shared" si="201"/>
        <v>358.4</v>
      </c>
      <c r="N264" s="830">
        <v>1</v>
      </c>
      <c r="O264" s="831">
        <f t="shared" si="194"/>
        <v>358.4</v>
      </c>
      <c r="P264" s="832">
        <f t="shared" si="195"/>
        <v>86.34</v>
      </c>
      <c r="Q264" s="834">
        <f t="shared" si="196"/>
        <v>444.74</v>
      </c>
    </row>
    <row r="265" spans="1:17" x14ac:dyDescent="0.25">
      <c r="A265" s="826" t="s">
        <v>1875</v>
      </c>
      <c r="B265" s="827">
        <v>24</v>
      </c>
      <c r="C265" s="828">
        <f t="shared" si="197"/>
        <v>0.15094339622641509</v>
      </c>
      <c r="D265" s="829">
        <v>5.6</v>
      </c>
      <c r="E265" s="828">
        <f t="shared" si="198"/>
        <v>134.39999999999998</v>
      </c>
      <c r="F265" s="830">
        <v>0.2</v>
      </c>
      <c r="G265" s="831">
        <f t="shared" si="199"/>
        <v>26.88</v>
      </c>
      <c r="H265" s="832">
        <f t="shared" si="154"/>
        <v>6.48</v>
      </c>
      <c r="I265" s="833">
        <f t="shared" si="155"/>
        <v>33.36</v>
      </c>
      <c r="J265" s="827">
        <v>32</v>
      </c>
      <c r="K265" s="828">
        <f t="shared" si="200"/>
        <v>0.20125786163522014</v>
      </c>
      <c r="L265" s="829">
        <v>5.6</v>
      </c>
      <c r="M265" s="828">
        <f t="shared" si="201"/>
        <v>179.2</v>
      </c>
      <c r="N265" s="830">
        <v>1</v>
      </c>
      <c r="O265" s="831">
        <f t="shared" si="194"/>
        <v>179.2</v>
      </c>
      <c r="P265" s="832">
        <f t="shared" si="195"/>
        <v>43.17</v>
      </c>
      <c r="Q265" s="834">
        <f t="shared" si="196"/>
        <v>222.37</v>
      </c>
    </row>
    <row r="266" spans="1:17" x14ac:dyDescent="0.25">
      <c r="A266" s="826" t="s">
        <v>1875</v>
      </c>
      <c r="B266" s="827">
        <v>24</v>
      </c>
      <c r="C266" s="828">
        <f t="shared" si="197"/>
        <v>0.15094339622641509</v>
      </c>
      <c r="D266" s="829">
        <v>5.6</v>
      </c>
      <c r="E266" s="828">
        <f t="shared" si="198"/>
        <v>134.39999999999998</v>
      </c>
      <c r="F266" s="830">
        <v>0.2</v>
      </c>
      <c r="G266" s="831">
        <f t="shared" si="199"/>
        <v>26.88</v>
      </c>
      <c r="H266" s="832">
        <f t="shared" si="154"/>
        <v>6.48</v>
      </c>
      <c r="I266" s="833">
        <f t="shared" si="155"/>
        <v>33.36</v>
      </c>
      <c r="J266" s="827">
        <v>32</v>
      </c>
      <c r="K266" s="828">
        <f t="shared" si="200"/>
        <v>0.20125786163522014</v>
      </c>
      <c r="L266" s="829">
        <v>5.6</v>
      </c>
      <c r="M266" s="828">
        <f t="shared" si="201"/>
        <v>179.2</v>
      </c>
      <c r="N266" s="830">
        <v>1</v>
      </c>
      <c r="O266" s="831">
        <f t="shared" si="194"/>
        <v>179.2</v>
      </c>
      <c r="P266" s="832">
        <f t="shared" si="195"/>
        <v>43.17</v>
      </c>
      <c r="Q266" s="834">
        <f t="shared" si="196"/>
        <v>222.37</v>
      </c>
    </row>
    <row r="267" spans="1:17" x14ac:dyDescent="0.25">
      <c r="A267" s="826" t="s">
        <v>1875</v>
      </c>
      <c r="B267" s="827"/>
      <c r="C267" s="828"/>
      <c r="D267" s="829"/>
      <c r="E267" s="828"/>
      <c r="F267" s="830"/>
      <c r="G267" s="831"/>
      <c r="H267" s="832"/>
      <c r="I267" s="833"/>
      <c r="J267" s="827">
        <v>40</v>
      </c>
      <c r="K267" s="828">
        <f t="shared" si="200"/>
        <v>0.25157232704402516</v>
      </c>
      <c r="L267" s="829">
        <v>5.6</v>
      </c>
      <c r="M267" s="828">
        <f t="shared" si="201"/>
        <v>224</v>
      </c>
      <c r="N267" s="830">
        <v>1</v>
      </c>
      <c r="O267" s="831">
        <f t="shared" si="194"/>
        <v>224</v>
      </c>
      <c r="P267" s="832">
        <f t="shared" si="195"/>
        <v>53.96</v>
      </c>
      <c r="Q267" s="834">
        <f t="shared" si="196"/>
        <v>277.95999999999998</v>
      </c>
    </row>
    <row r="268" spans="1:17" x14ac:dyDescent="0.25">
      <c r="A268" s="826" t="s">
        <v>1875</v>
      </c>
      <c r="B268" s="827"/>
      <c r="C268" s="828"/>
      <c r="D268" s="829"/>
      <c r="E268" s="828"/>
      <c r="F268" s="830"/>
      <c r="G268" s="831"/>
      <c r="H268" s="832"/>
      <c r="I268" s="833"/>
      <c r="J268" s="827">
        <v>48</v>
      </c>
      <c r="K268" s="828">
        <f t="shared" si="200"/>
        <v>0.30188679245283018</v>
      </c>
      <c r="L268" s="829">
        <v>5.6</v>
      </c>
      <c r="M268" s="828">
        <f t="shared" si="201"/>
        <v>268.79999999999995</v>
      </c>
      <c r="N268" s="830">
        <v>1</v>
      </c>
      <c r="O268" s="831">
        <f t="shared" si="194"/>
        <v>268.8</v>
      </c>
      <c r="P268" s="832">
        <f t="shared" si="195"/>
        <v>64.75</v>
      </c>
      <c r="Q268" s="834">
        <f t="shared" si="196"/>
        <v>333.55</v>
      </c>
    </row>
    <row r="269" spans="1:17" x14ac:dyDescent="0.25">
      <c r="A269" s="826" t="s">
        <v>1875</v>
      </c>
      <c r="B269" s="827"/>
      <c r="C269" s="828"/>
      <c r="D269" s="829"/>
      <c r="E269" s="828"/>
      <c r="F269" s="830"/>
      <c r="G269" s="831"/>
      <c r="H269" s="832"/>
      <c r="I269" s="833"/>
      <c r="J269" s="827">
        <v>48</v>
      </c>
      <c r="K269" s="828">
        <f t="shared" si="200"/>
        <v>0.30188679245283018</v>
      </c>
      <c r="L269" s="829">
        <v>5.6</v>
      </c>
      <c r="M269" s="828">
        <f t="shared" si="201"/>
        <v>268.79999999999995</v>
      </c>
      <c r="N269" s="830">
        <v>1</v>
      </c>
      <c r="O269" s="831">
        <f t="shared" si="194"/>
        <v>268.8</v>
      </c>
      <c r="P269" s="832">
        <f t="shared" si="195"/>
        <v>64.75</v>
      </c>
      <c r="Q269" s="834">
        <f t="shared" si="196"/>
        <v>333.55</v>
      </c>
    </row>
    <row r="270" spans="1:17" x14ac:dyDescent="0.25">
      <c r="A270" s="826" t="s">
        <v>1876</v>
      </c>
      <c r="B270" s="827">
        <v>30</v>
      </c>
      <c r="C270" s="828">
        <f t="shared" si="197"/>
        <v>0.18867924528301888</v>
      </c>
      <c r="D270" s="829">
        <v>8.0440000000000005</v>
      </c>
      <c r="E270" s="828">
        <f t="shared" si="198"/>
        <v>241.32000000000002</v>
      </c>
      <c r="F270" s="830">
        <v>0.2</v>
      </c>
      <c r="G270" s="831">
        <f t="shared" si="199"/>
        <v>48.26</v>
      </c>
      <c r="H270" s="832">
        <f t="shared" si="154"/>
        <v>11.63</v>
      </c>
      <c r="I270" s="833">
        <f t="shared" si="155"/>
        <v>59.89</v>
      </c>
      <c r="J270" s="827">
        <v>89.25</v>
      </c>
      <c r="K270" s="828">
        <f t="shared" si="200"/>
        <v>0.56132075471698117</v>
      </c>
      <c r="L270" s="829">
        <v>8.0440000000000005</v>
      </c>
      <c r="M270" s="828">
        <f t="shared" si="201"/>
        <v>717.92700000000002</v>
      </c>
      <c r="N270" s="830">
        <v>1</v>
      </c>
      <c r="O270" s="831">
        <f t="shared" si="194"/>
        <v>717.93</v>
      </c>
      <c r="P270" s="832">
        <f t="shared" si="195"/>
        <v>172.95</v>
      </c>
      <c r="Q270" s="834">
        <f t="shared" si="196"/>
        <v>890.87999999999988</v>
      </c>
    </row>
    <row r="271" spans="1:17" x14ac:dyDescent="0.25">
      <c r="A271" s="826" t="s">
        <v>1877</v>
      </c>
      <c r="B271" s="827">
        <v>40</v>
      </c>
      <c r="C271" s="828">
        <f t="shared" si="197"/>
        <v>0.25157232704402516</v>
      </c>
      <c r="D271" s="829">
        <v>9.1950000000000003</v>
      </c>
      <c r="E271" s="828">
        <f t="shared" si="198"/>
        <v>367.8</v>
      </c>
      <c r="F271" s="830">
        <v>0.2</v>
      </c>
      <c r="G271" s="831">
        <f t="shared" si="199"/>
        <v>73.56</v>
      </c>
      <c r="H271" s="832">
        <f t="shared" ref="H271:H329" si="202">ROUND(G271*0.2409,2)</f>
        <v>17.72</v>
      </c>
      <c r="I271" s="833">
        <f t="shared" ref="I271:I329" si="203">G271+H271</f>
        <v>91.28</v>
      </c>
      <c r="J271" s="827">
        <v>103</v>
      </c>
      <c r="K271" s="828">
        <f t="shared" si="200"/>
        <v>0.64779874213836475</v>
      </c>
      <c r="L271" s="829">
        <v>9.1950000000000003</v>
      </c>
      <c r="M271" s="828">
        <f t="shared" si="201"/>
        <v>947.08500000000004</v>
      </c>
      <c r="N271" s="830">
        <v>1</v>
      </c>
      <c r="O271" s="831">
        <f t="shared" si="194"/>
        <v>947.09</v>
      </c>
      <c r="P271" s="832">
        <f t="shared" si="195"/>
        <v>228.15</v>
      </c>
      <c r="Q271" s="834">
        <f t="shared" si="196"/>
        <v>1175.24</v>
      </c>
    </row>
    <row r="272" spans="1:17" ht="49.5" x14ac:dyDescent="0.25">
      <c r="A272" s="818" t="s">
        <v>9</v>
      </c>
      <c r="B272" s="819">
        <f>SUM(B273:B302)</f>
        <v>993</v>
      </c>
      <c r="C272" s="820">
        <f t="shared" ref="C272:K272" si="204">SUM(C273:C302)</f>
        <v>6.2452830188679247</v>
      </c>
      <c r="D272" s="821"/>
      <c r="E272" s="821"/>
      <c r="F272" s="821"/>
      <c r="G272" s="821">
        <f t="shared" si="204"/>
        <v>1192.3399999999997</v>
      </c>
      <c r="H272" s="821">
        <f t="shared" si="204"/>
        <v>287.20999999999992</v>
      </c>
      <c r="I272" s="884">
        <f>SUM(I273:I302)</f>
        <v>1479.5499999999995</v>
      </c>
      <c r="J272" s="819">
        <f>SUM(J273:J302)</f>
        <v>2616</v>
      </c>
      <c r="K272" s="820">
        <f t="shared" si="204"/>
        <v>16.452830188679243</v>
      </c>
      <c r="L272" s="835"/>
      <c r="M272" s="820"/>
      <c r="N272" s="836"/>
      <c r="O272" s="824">
        <f t="shared" ref="O272" si="205">SUM(O273:O302)</f>
        <v>15638.29</v>
      </c>
      <c r="P272" s="822">
        <f t="shared" ref="P272" si="206">SUM(P273:P302)</f>
        <v>3767.26</v>
      </c>
      <c r="Q272" s="837">
        <f t="shared" ref="Q272" si="207">SUM(Q273:Q302)</f>
        <v>19405.550000000003</v>
      </c>
    </row>
    <row r="273" spans="1:17" x14ac:dyDescent="0.25">
      <c r="A273" s="826" t="s">
        <v>1249</v>
      </c>
      <c r="B273" s="827"/>
      <c r="C273" s="828"/>
      <c r="D273" s="829"/>
      <c r="E273" s="828"/>
      <c r="F273" s="830"/>
      <c r="G273" s="831"/>
      <c r="H273" s="832"/>
      <c r="I273" s="833"/>
      <c r="J273" s="827">
        <v>84</v>
      </c>
      <c r="K273" s="828">
        <f>J273/159</f>
        <v>0.52830188679245282</v>
      </c>
      <c r="L273" s="829">
        <v>6.4737</v>
      </c>
      <c r="M273" s="828">
        <f t="shared" si="201"/>
        <v>543.79079999999999</v>
      </c>
      <c r="N273" s="830">
        <v>1</v>
      </c>
      <c r="O273" s="831">
        <f t="shared" ref="O273:O302" si="208">ROUND(M273*N273,2)</f>
        <v>543.79</v>
      </c>
      <c r="P273" s="832">
        <f t="shared" ref="P273:P302" si="209">ROUND(O273*0.2409,2)</f>
        <v>131</v>
      </c>
      <c r="Q273" s="834">
        <f t="shared" ref="Q273:Q302" si="210">O273+P273</f>
        <v>674.79</v>
      </c>
    </row>
    <row r="274" spans="1:17" x14ac:dyDescent="0.25">
      <c r="A274" s="826" t="s">
        <v>1249</v>
      </c>
      <c r="B274" s="827">
        <v>48</v>
      </c>
      <c r="C274" s="828">
        <f t="shared" ref="C274:C329" si="211">B274/159</f>
        <v>0.30188679245283018</v>
      </c>
      <c r="D274" s="829">
        <v>5.8383000000000003</v>
      </c>
      <c r="E274" s="828">
        <f t="shared" si="198"/>
        <v>280.23840000000001</v>
      </c>
      <c r="F274" s="830">
        <v>0.2</v>
      </c>
      <c r="G274" s="831">
        <f t="shared" si="199"/>
        <v>56.05</v>
      </c>
      <c r="H274" s="832">
        <f t="shared" si="202"/>
        <v>13.5</v>
      </c>
      <c r="I274" s="833">
        <f t="shared" si="203"/>
        <v>69.55</v>
      </c>
      <c r="J274" s="827">
        <v>120</v>
      </c>
      <c r="K274" s="828">
        <f t="shared" ref="K274:K329" si="212">J274/159</f>
        <v>0.75471698113207553</v>
      </c>
      <c r="L274" s="829">
        <v>5.8383000000000003</v>
      </c>
      <c r="M274" s="828">
        <f t="shared" si="201"/>
        <v>700.596</v>
      </c>
      <c r="N274" s="830">
        <v>1</v>
      </c>
      <c r="O274" s="831">
        <f t="shared" si="208"/>
        <v>700.6</v>
      </c>
      <c r="P274" s="832">
        <f t="shared" si="209"/>
        <v>168.77</v>
      </c>
      <c r="Q274" s="834">
        <f t="shared" si="210"/>
        <v>869.37</v>
      </c>
    </row>
    <row r="275" spans="1:17" x14ac:dyDescent="0.25">
      <c r="A275" s="826" t="s">
        <v>1249</v>
      </c>
      <c r="B275" s="827">
        <v>48</v>
      </c>
      <c r="C275" s="828">
        <f t="shared" si="211"/>
        <v>0.30188679245283018</v>
      </c>
      <c r="D275" s="829">
        <v>6.4737</v>
      </c>
      <c r="E275" s="828">
        <f t="shared" si="198"/>
        <v>310.73759999999999</v>
      </c>
      <c r="F275" s="830">
        <v>0.2</v>
      </c>
      <c r="G275" s="831">
        <f t="shared" si="199"/>
        <v>62.15</v>
      </c>
      <c r="H275" s="832">
        <f t="shared" si="202"/>
        <v>14.97</v>
      </c>
      <c r="I275" s="833">
        <f t="shared" si="203"/>
        <v>77.12</v>
      </c>
      <c r="J275" s="827">
        <v>130</v>
      </c>
      <c r="K275" s="828">
        <f t="shared" si="212"/>
        <v>0.8176100628930818</v>
      </c>
      <c r="L275" s="829">
        <v>6.4737</v>
      </c>
      <c r="M275" s="828">
        <f t="shared" si="201"/>
        <v>841.58100000000002</v>
      </c>
      <c r="N275" s="830">
        <v>1</v>
      </c>
      <c r="O275" s="831">
        <f t="shared" si="208"/>
        <v>841.58</v>
      </c>
      <c r="P275" s="832">
        <f t="shared" si="209"/>
        <v>202.74</v>
      </c>
      <c r="Q275" s="834">
        <f t="shared" si="210"/>
        <v>1044.3200000000002</v>
      </c>
    </row>
    <row r="276" spans="1:17" x14ac:dyDescent="0.25">
      <c r="A276" s="826" t="s">
        <v>1249</v>
      </c>
      <c r="B276" s="827"/>
      <c r="C276" s="828"/>
      <c r="D276" s="829"/>
      <c r="E276" s="828"/>
      <c r="F276" s="830"/>
      <c r="G276" s="831"/>
      <c r="H276" s="832"/>
      <c r="I276" s="833"/>
      <c r="J276" s="827">
        <v>34</v>
      </c>
      <c r="K276" s="828">
        <f t="shared" si="212"/>
        <v>0.21383647798742139</v>
      </c>
      <c r="L276" s="829">
        <v>6.4737</v>
      </c>
      <c r="M276" s="828">
        <f t="shared" si="201"/>
        <v>220.10579999999999</v>
      </c>
      <c r="N276" s="830">
        <v>1</v>
      </c>
      <c r="O276" s="831">
        <f t="shared" si="208"/>
        <v>220.11</v>
      </c>
      <c r="P276" s="832">
        <f t="shared" si="209"/>
        <v>53.02</v>
      </c>
      <c r="Q276" s="834">
        <f t="shared" si="210"/>
        <v>273.13</v>
      </c>
    </row>
    <row r="277" spans="1:17" x14ac:dyDescent="0.25">
      <c r="A277" s="826" t="s">
        <v>1249</v>
      </c>
      <c r="B277" s="827">
        <v>56</v>
      </c>
      <c r="C277" s="828">
        <f t="shared" si="211"/>
        <v>0.3522012578616352</v>
      </c>
      <c r="D277" s="829">
        <v>6.4737</v>
      </c>
      <c r="E277" s="828">
        <f t="shared" si="198"/>
        <v>362.52719999999999</v>
      </c>
      <c r="F277" s="830">
        <v>0.2</v>
      </c>
      <c r="G277" s="831">
        <f t="shared" si="199"/>
        <v>72.510000000000005</v>
      </c>
      <c r="H277" s="832">
        <f t="shared" si="202"/>
        <v>17.47</v>
      </c>
      <c r="I277" s="833">
        <f t="shared" si="203"/>
        <v>89.98</v>
      </c>
      <c r="J277" s="827">
        <v>96</v>
      </c>
      <c r="K277" s="828">
        <f t="shared" si="212"/>
        <v>0.60377358490566035</v>
      </c>
      <c r="L277" s="829">
        <v>6.4737</v>
      </c>
      <c r="M277" s="828">
        <f t="shared" si="201"/>
        <v>621.47519999999997</v>
      </c>
      <c r="N277" s="830">
        <v>1</v>
      </c>
      <c r="O277" s="831">
        <f t="shared" si="208"/>
        <v>621.48</v>
      </c>
      <c r="P277" s="832">
        <f t="shared" si="209"/>
        <v>149.71</v>
      </c>
      <c r="Q277" s="834">
        <f t="shared" si="210"/>
        <v>771.19</v>
      </c>
    </row>
    <row r="278" spans="1:17" x14ac:dyDescent="0.25">
      <c r="A278" s="826" t="s">
        <v>1249</v>
      </c>
      <c r="B278" s="827">
        <v>48</v>
      </c>
      <c r="C278" s="828">
        <f t="shared" si="211"/>
        <v>0.30188679245283018</v>
      </c>
      <c r="D278" s="829">
        <v>6.4737</v>
      </c>
      <c r="E278" s="828">
        <f t="shared" si="198"/>
        <v>310.73759999999999</v>
      </c>
      <c r="F278" s="830">
        <v>0.2</v>
      </c>
      <c r="G278" s="831">
        <f t="shared" si="199"/>
        <v>62.15</v>
      </c>
      <c r="H278" s="832">
        <f t="shared" si="202"/>
        <v>14.97</v>
      </c>
      <c r="I278" s="833">
        <f t="shared" si="203"/>
        <v>77.12</v>
      </c>
      <c r="J278" s="827">
        <v>130</v>
      </c>
      <c r="K278" s="828">
        <f t="shared" si="212"/>
        <v>0.8176100628930818</v>
      </c>
      <c r="L278" s="829">
        <v>6.4737</v>
      </c>
      <c r="M278" s="828">
        <f t="shared" si="201"/>
        <v>841.58100000000002</v>
      </c>
      <c r="N278" s="830">
        <v>1</v>
      </c>
      <c r="O278" s="831">
        <f t="shared" si="208"/>
        <v>841.58</v>
      </c>
      <c r="P278" s="832">
        <f t="shared" si="209"/>
        <v>202.74</v>
      </c>
      <c r="Q278" s="834">
        <f t="shared" si="210"/>
        <v>1044.3200000000002</v>
      </c>
    </row>
    <row r="279" spans="1:17" x14ac:dyDescent="0.25">
      <c r="A279" s="826" t="s">
        <v>1249</v>
      </c>
      <c r="B279" s="827">
        <v>48</v>
      </c>
      <c r="C279" s="828">
        <f t="shared" si="211"/>
        <v>0.30188679245283018</v>
      </c>
      <c r="D279" s="829">
        <v>6.1738999999999997</v>
      </c>
      <c r="E279" s="828">
        <f t="shared" si="198"/>
        <v>296.34719999999999</v>
      </c>
      <c r="F279" s="830">
        <v>0.2</v>
      </c>
      <c r="G279" s="831">
        <f t="shared" si="199"/>
        <v>59.27</v>
      </c>
      <c r="H279" s="832">
        <f t="shared" si="202"/>
        <v>14.28</v>
      </c>
      <c r="I279" s="833">
        <f t="shared" si="203"/>
        <v>73.55</v>
      </c>
      <c r="J279" s="827">
        <v>100</v>
      </c>
      <c r="K279" s="828">
        <f t="shared" si="212"/>
        <v>0.62893081761006286</v>
      </c>
      <c r="L279" s="829">
        <v>6.1738999999999997</v>
      </c>
      <c r="M279" s="828">
        <f t="shared" si="201"/>
        <v>617.39</v>
      </c>
      <c r="N279" s="830">
        <v>1</v>
      </c>
      <c r="O279" s="831">
        <f t="shared" si="208"/>
        <v>617.39</v>
      </c>
      <c r="P279" s="832">
        <f t="shared" si="209"/>
        <v>148.72999999999999</v>
      </c>
      <c r="Q279" s="834">
        <f t="shared" si="210"/>
        <v>766.12</v>
      </c>
    </row>
    <row r="280" spans="1:17" x14ac:dyDescent="0.25">
      <c r="A280" s="826" t="s">
        <v>1249</v>
      </c>
      <c r="B280" s="827">
        <v>32</v>
      </c>
      <c r="C280" s="828">
        <f t="shared" si="211"/>
        <v>0.20125786163522014</v>
      </c>
      <c r="D280" s="829">
        <v>6.1738999999999997</v>
      </c>
      <c r="E280" s="828">
        <f t="shared" si="198"/>
        <v>197.56479999999999</v>
      </c>
      <c r="F280" s="830">
        <v>0.2</v>
      </c>
      <c r="G280" s="831">
        <f t="shared" si="199"/>
        <v>39.51</v>
      </c>
      <c r="H280" s="832">
        <f t="shared" si="202"/>
        <v>9.52</v>
      </c>
      <c r="I280" s="833">
        <f t="shared" si="203"/>
        <v>49.03</v>
      </c>
      <c r="J280" s="827">
        <v>48</v>
      </c>
      <c r="K280" s="828">
        <f t="shared" si="212"/>
        <v>0.30188679245283018</v>
      </c>
      <c r="L280" s="829">
        <v>6.1738999999999997</v>
      </c>
      <c r="M280" s="828">
        <f t="shared" si="201"/>
        <v>296.34719999999999</v>
      </c>
      <c r="N280" s="830">
        <v>1</v>
      </c>
      <c r="O280" s="831">
        <f t="shared" si="208"/>
        <v>296.35000000000002</v>
      </c>
      <c r="P280" s="832">
        <f t="shared" si="209"/>
        <v>71.39</v>
      </c>
      <c r="Q280" s="834">
        <f t="shared" si="210"/>
        <v>367.74</v>
      </c>
    </row>
    <row r="281" spans="1:17" x14ac:dyDescent="0.25">
      <c r="A281" s="826" t="s">
        <v>1249</v>
      </c>
      <c r="B281" s="827">
        <v>48</v>
      </c>
      <c r="C281" s="828">
        <f t="shared" si="211"/>
        <v>0.30188679245283018</v>
      </c>
      <c r="D281" s="829">
        <v>6.1738999999999997</v>
      </c>
      <c r="E281" s="828">
        <f t="shared" si="198"/>
        <v>296.34719999999999</v>
      </c>
      <c r="F281" s="830">
        <v>0.2</v>
      </c>
      <c r="G281" s="831">
        <f t="shared" si="199"/>
        <v>59.27</v>
      </c>
      <c r="H281" s="832">
        <f t="shared" si="202"/>
        <v>14.28</v>
      </c>
      <c r="I281" s="833">
        <f t="shared" si="203"/>
        <v>73.55</v>
      </c>
      <c r="J281" s="827">
        <v>144</v>
      </c>
      <c r="K281" s="828">
        <f t="shared" si="212"/>
        <v>0.90566037735849059</v>
      </c>
      <c r="L281" s="829">
        <v>6.1738999999999997</v>
      </c>
      <c r="M281" s="828">
        <f t="shared" si="201"/>
        <v>889.04160000000002</v>
      </c>
      <c r="N281" s="830">
        <v>1</v>
      </c>
      <c r="O281" s="831">
        <f t="shared" si="208"/>
        <v>889.04</v>
      </c>
      <c r="P281" s="832">
        <f t="shared" si="209"/>
        <v>214.17</v>
      </c>
      <c r="Q281" s="834">
        <f t="shared" si="210"/>
        <v>1103.21</v>
      </c>
    </row>
    <row r="282" spans="1:17" x14ac:dyDescent="0.25">
      <c r="A282" s="826" t="s">
        <v>1249</v>
      </c>
      <c r="B282" s="827">
        <v>58</v>
      </c>
      <c r="C282" s="828">
        <f t="shared" si="211"/>
        <v>0.36477987421383645</v>
      </c>
      <c r="D282" s="829">
        <v>6.4737</v>
      </c>
      <c r="E282" s="828">
        <f t="shared" si="198"/>
        <v>375.47460000000001</v>
      </c>
      <c r="F282" s="830">
        <v>0.2</v>
      </c>
      <c r="G282" s="831">
        <f t="shared" si="199"/>
        <v>75.09</v>
      </c>
      <c r="H282" s="832">
        <f t="shared" si="202"/>
        <v>18.09</v>
      </c>
      <c r="I282" s="833">
        <f t="shared" si="203"/>
        <v>93.18</v>
      </c>
      <c r="J282" s="827">
        <v>120</v>
      </c>
      <c r="K282" s="828">
        <f t="shared" si="212"/>
        <v>0.75471698113207553</v>
      </c>
      <c r="L282" s="829">
        <v>6.4737</v>
      </c>
      <c r="M282" s="828">
        <f t="shared" si="201"/>
        <v>776.84400000000005</v>
      </c>
      <c r="N282" s="830">
        <v>1</v>
      </c>
      <c r="O282" s="831">
        <f t="shared" si="208"/>
        <v>776.84</v>
      </c>
      <c r="P282" s="832">
        <f t="shared" si="209"/>
        <v>187.14</v>
      </c>
      <c r="Q282" s="834">
        <f t="shared" si="210"/>
        <v>963.98</v>
      </c>
    </row>
    <row r="283" spans="1:17" x14ac:dyDescent="0.25">
      <c r="A283" s="826" t="s">
        <v>1249</v>
      </c>
      <c r="B283" s="827">
        <v>48</v>
      </c>
      <c r="C283" s="828">
        <f t="shared" si="211"/>
        <v>0.30188679245283018</v>
      </c>
      <c r="D283" s="829">
        <v>6.1738999999999997</v>
      </c>
      <c r="E283" s="828">
        <f t="shared" si="198"/>
        <v>296.34719999999999</v>
      </c>
      <c r="F283" s="830">
        <v>0.2</v>
      </c>
      <c r="G283" s="831">
        <f t="shared" si="199"/>
        <v>59.27</v>
      </c>
      <c r="H283" s="832">
        <f t="shared" si="202"/>
        <v>14.28</v>
      </c>
      <c r="I283" s="833">
        <f t="shared" si="203"/>
        <v>73.55</v>
      </c>
      <c r="J283" s="827">
        <v>132</v>
      </c>
      <c r="K283" s="828">
        <f t="shared" si="212"/>
        <v>0.83018867924528306</v>
      </c>
      <c r="L283" s="829">
        <v>6.1738999999999997</v>
      </c>
      <c r="M283" s="828">
        <f t="shared" si="201"/>
        <v>814.95479999999998</v>
      </c>
      <c r="N283" s="830">
        <v>1</v>
      </c>
      <c r="O283" s="831">
        <f t="shared" si="208"/>
        <v>814.95</v>
      </c>
      <c r="P283" s="832">
        <f t="shared" si="209"/>
        <v>196.32</v>
      </c>
      <c r="Q283" s="834">
        <f t="shared" si="210"/>
        <v>1011.27</v>
      </c>
    </row>
    <row r="284" spans="1:17" x14ac:dyDescent="0.25">
      <c r="A284" s="826" t="s">
        <v>1249</v>
      </c>
      <c r="B284" s="827">
        <v>24</v>
      </c>
      <c r="C284" s="828">
        <f t="shared" si="211"/>
        <v>0.15094339622641509</v>
      </c>
      <c r="D284" s="829">
        <v>6.1738999999999997</v>
      </c>
      <c r="E284" s="828">
        <f t="shared" si="198"/>
        <v>148.17359999999999</v>
      </c>
      <c r="F284" s="830">
        <v>0.2</v>
      </c>
      <c r="G284" s="831">
        <f t="shared" si="199"/>
        <v>29.63</v>
      </c>
      <c r="H284" s="832">
        <f t="shared" si="202"/>
        <v>7.14</v>
      </c>
      <c r="I284" s="833">
        <f t="shared" si="203"/>
        <v>36.769999999999996</v>
      </c>
      <c r="J284" s="827">
        <v>156</v>
      </c>
      <c r="K284" s="828">
        <f t="shared" si="212"/>
        <v>0.98113207547169812</v>
      </c>
      <c r="L284" s="829">
        <v>6.1738999999999997</v>
      </c>
      <c r="M284" s="828">
        <f t="shared" si="201"/>
        <v>963.12839999999994</v>
      </c>
      <c r="N284" s="830">
        <v>1</v>
      </c>
      <c r="O284" s="831">
        <f t="shared" si="208"/>
        <v>963.13</v>
      </c>
      <c r="P284" s="832">
        <f t="shared" si="209"/>
        <v>232.02</v>
      </c>
      <c r="Q284" s="834">
        <f t="shared" si="210"/>
        <v>1195.1500000000001</v>
      </c>
    </row>
    <row r="285" spans="1:17" x14ac:dyDescent="0.25">
      <c r="A285" s="826" t="s">
        <v>1249</v>
      </c>
      <c r="B285" s="827">
        <v>34</v>
      </c>
      <c r="C285" s="828">
        <f t="shared" si="211"/>
        <v>0.21383647798742139</v>
      </c>
      <c r="D285" s="829">
        <v>5.8383000000000003</v>
      </c>
      <c r="E285" s="828">
        <f t="shared" si="198"/>
        <v>198.50220000000002</v>
      </c>
      <c r="F285" s="830">
        <v>0.2</v>
      </c>
      <c r="G285" s="831">
        <f t="shared" si="199"/>
        <v>39.700000000000003</v>
      </c>
      <c r="H285" s="832">
        <f t="shared" si="202"/>
        <v>9.56</v>
      </c>
      <c r="I285" s="833">
        <f t="shared" si="203"/>
        <v>49.260000000000005</v>
      </c>
      <c r="J285" s="827">
        <v>82</v>
      </c>
      <c r="K285" s="828">
        <f t="shared" si="212"/>
        <v>0.51572327044025157</v>
      </c>
      <c r="L285" s="829">
        <v>5.8383000000000003</v>
      </c>
      <c r="M285" s="828">
        <f t="shared" si="201"/>
        <v>478.74060000000003</v>
      </c>
      <c r="N285" s="830">
        <v>1</v>
      </c>
      <c r="O285" s="831">
        <f t="shared" si="208"/>
        <v>478.74</v>
      </c>
      <c r="P285" s="832">
        <f t="shared" si="209"/>
        <v>115.33</v>
      </c>
      <c r="Q285" s="834">
        <f t="shared" si="210"/>
        <v>594.07000000000005</v>
      </c>
    </row>
    <row r="286" spans="1:17" x14ac:dyDescent="0.25">
      <c r="A286" s="826" t="s">
        <v>1249</v>
      </c>
      <c r="B286" s="827">
        <v>32</v>
      </c>
      <c r="C286" s="828">
        <f t="shared" si="211"/>
        <v>0.20125786163522014</v>
      </c>
      <c r="D286" s="829">
        <v>6.4737</v>
      </c>
      <c r="E286" s="828">
        <f t="shared" si="198"/>
        <v>207.1584</v>
      </c>
      <c r="F286" s="830">
        <v>0.2</v>
      </c>
      <c r="G286" s="831">
        <f t="shared" si="199"/>
        <v>41.43</v>
      </c>
      <c r="H286" s="832">
        <f t="shared" si="202"/>
        <v>9.98</v>
      </c>
      <c r="I286" s="833">
        <f t="shared" si="203"/>
        <v>51.41</v>
      </c>
      <c r="J286" s="827">
        <v>76</v>
      </c>
      <c r="K286" s="828">
        <f t="shared" si="212"/>
        <v>0.4779874213836478</v>
      </c>
      <c r="L286" s="829">
        <v>6.4737</v>
      </c>
      <c r="M286" s="828">
        <f t="shared" si="201"/>
        <v>492.00119999999998</v>
      </c>
      <c r="N286" s="830">
        <v>1</v>
      </c>
      <c r="O286" s="831">
        <f t="shared" si="208"/>
        <v>492</v>
      </c>
      <c r="P286" s="832">
        <f t="shared" si="209"/>
        <v>118.52</v>
      </c>
      <c r="Q286" s="834">
        <f t="shared" si="210"/>
        <v>610.52</v>
      </c>
    </row>
    <row r="287" spans="1:17" x14ac:dyDescent="0.25">
      <c r="A287" s="826" t="s">
        <v>1249</v>
      </c>
      <c r="B287" s="827">
        <v>57</v>
      </c>
      <c r="C287" s="828">
        <f t="shared" si="211"/>
        <v>0.35849056603773582</v>
      </c>
      <c r="D287" s="829">
        <v>5.8383000000000003</v>
      </c>
      <c r="E287" s="828">
        <f t="shared" si="198"/>
        <v>332.78309999999999</v>
      </c>
      <c r="F287" s="830">
        <v>0.2</v>
      </c>
      <c r="G287" s="831">
        <f t="shared" si="199"/>
        <v>66.56</v>
      </c>
      <c r="H287" s="832">
        <f t="shared" si="202"/>
        <v>16.03</v>
      </c>
      <c r="I287" s="833">
        <f t="shared" si="203"/>
        <v>82.59</v>
      </c>
      <c r="J287" s="827">
        <v>132</v>
      </c>
      <c r="K287" s="828">
        <f t="shared" si="212"/>
        <v>0.83018867924528306</v>
      </c>
      <c r="L287" s="829">
        <v>5.8383000000000003</v>
      </c>
      <c r="M287" s="828">
        <f t="shared" si="201"/>
        <v>770.65560000000005</v>
      </c>
      <c r="N287" s="830">
        <v>1</v>
      </c>
      <c r="O287" s="831">
        <f t="shared" si="208"/>
        <v>770.66</v>
      </c>
      <c r="P287" s="832">
        <f t="shared" si="209"/>
        <v>185.65</v>
      </c>
      <c r="Q287" s="834">
        <f t="shared" si="210"/>
        <v>956.31</v>
      </c>
    </row>
    <row r="288" spans="1:17" x14ac:dyDescent="0.25">
      <c r="A288" s="826" t="s">
        <v>1249</v>
      </c>
      <c r="B288" s="827">
        <v>10</v>
      </c>
      <c r="C288" s="828">
        <f t="shared" si="211"/>
        <v>6.2893081761006289E-2</v>
      </c>
      <c r="D288" s="829">
        <v>5.4725999999999999</v>
      </c>
      <c r="E288" s="828">
        <f t="shared" si="198"/>
        <v>54.725999999999999</v>
      </c>
      <c r="F288" s="830">
        <v>0.2</v>
      </c>
      <c r="G288" s="831">
        <f t="shared" si="199"/>
        <v>10.95</v>
      </c>
      <c r="H288" s="832">
        <f t="shared" si="202"/>
        <v>2.64</v>
      </c>
      <c r="I288" s="833">
        <f t="shared" si="203"/>
        <v>13.59</v>
      </c>
      <c r="J288" s="827">
        <v>40</v>
      </c>
      <c r="K288" s="828">
        <f t="shared" si="212"/>
        <v>0.25157232704402516</v>
      </c>
      <c r="L288" s="829">
        <v>5.4725999999999999</v>
      </c>
      <c r="M288" s="828">
        <f t="shared" si="201"/>
        <v>218.904</v>
      </c>
      <c r="N288" s="830">
        <v>1</v>
      </c>
      <c r="O288" s="831">
        <f t="shared" si="208"/>
        <v>218.9</v>
      </c>
      <c r="P288" s="832">
        <f t="shared" si="209"/>
        <v>52.73</v>
      </c>
      <c r="Q288" s="834">
        <f t="shared" si="210"/>
        <v>271.63</v>
      </c>
    </row>
    <row r="289" spans="1:17" x14ac:dyDescent="0.25">
      <c r="A289" s="826" t="s">
        <v>1878</v>
      </c>
      <c r="B289" s="827">
        <v>48</v>
      </c>
      <c r="C289" s="828">
        <f t="shared" si="211"/>
        <v>0.30188679245283018</v>
      </c>
      <c r="D289" s="829">
        <v>5.8383000000000003</v>
      </c>
      <c r="E289" s="828">
        <f t="shared" si="198"/>
        <v>280.23840000000001</v>
      </c>
      <c r="F289" s="830">
        <v>0.2</v>
      </c>
      <c r="G289" s="831">
        <f t="shared" si="199"/>
        <v>56.05</v>
      </c>
      <c r="H289" s="832">
        <f t="shared" si="202"/>
        <v>13.5</v>
      </c>
      <c r="I289" s="833">
        <f t="shared" si="203"/>
        <v>69.55</v>
      </c>
      <c r="J289" s="827">
        <v>63</v>
      </c>
      <c r="K289" s="828">
        <f t="shared" si="212"/>
        <v>0.39622641509433965</v>
      </c>
      <c r="L289" s="829">
        <v>5.8383000000000003</v>
      </c>
      <c r="M289" s="828">
        <f t="shared" si="201"/>
        <v>367.81290000000001</v>
      </c>
      <c r="N289" s="830">
        <v>1</v>
      </c>
      <c r="O289" s="831">
        <f t="shared" si="208"/>
        <v>367.81</v>
      </c>
      <c r="P289" s="832">
        <f t="shared" si="209"/>
        <v>88.61</v>
      </c>
      <c r="Q289" s="834">
        <f t="shared" si="210"/>
        <v>456.42</v>
      </c>
    </row>
    <row r="290" spans="1:17" x14ac:dyDescent="0.25">
      <c r="A290" s="826" t="s">
        <v>1878</v>
      </c>
      <c r="B290" s="827">
        <v>48</v>
      </c>
      <c r="C290" s="828">
        <f t="shared" si="211"/>
        <v>0.30188679245283018</v>
      </c>
      <c r="D290" s="829">
        <v>5.8383000000000003</v>
      </c>
      <c r="E290" s="828">
        <f t="shared" si="198"/>
        <v>280.23840000000001</v>
      </c>
      <c r="F290" s="830">
        <v>0.2</v>
      </c>
      <c r="G290" s="831">
        <f t="shared" si="199"/>
        <v>56.05</v>
      </c>
      <c r="H290" s="832">
        <f t="shared" si="202"/>
        <v>13.5</v>
      </c>
      <c r="I290" s="833">
        <f t="shared" si="203"/>
        <v>69.55</v>
      </c>
      <c r="J290" s="827">
        <v>142</v>
      </c>
      <c r="K290" s="828">
        <f t="shared" si="212"/>
        <v>0.89308176100628933</v>
      </c>
      <c r="L290" s="829">
        <v>5.8383000000000003</v>
      </c>
      <c r="M290" s="828">
        <f t="shared" si="201"/>
        <v>829.03860000000009</v>
      </c>
      <c r="N290" s="830">
        <v>1</v>
      </c>
      <c r="O290" s="831">
        <f t="shared" si="208"/>
        <v>829.04</v>
      </c>
      <c r="P290" s="832">
        <f t="shared" si="209"/>
        <v>199.72</v>
      </c>
      <c r="Q290" s="834">
        <f t="shared" si="210"/>
        <v>1028.76</v>
      </c>
    </row>
    <row r="291" spans="1:17" x14ac:dyDescent="0.25">
      <c r="A291" s="826" t="s">
        <v>1878</v>
      </c>
      <c r="B291" s="827">
        <v>40</v>
      </c>
      <c r="C291" s="828">
        <f t="shared" si="211"/>
        <v>0.25157232704402516</v>
      </c>
      <c r="D291" s="829">
        <v>5.4965999999999999</v>
      </c>
      <c r="E291" s="828">
        <f t="shared" si="198"/>
        <v>219.864</v>
      </c>
      <c r="F291" s="830">
        <v>0.2</v>
      </c>
      <c r="G291" s="831">
        <f t="shared" ref="G291:G329" si="213">ROUND(E291*F291,2)</f>
        <v>43.97</v>
      </c>
      <c r="H291" s="832">
        <f t="shared" si="202"/>
        <v>10.59</v>
      </c>
      <c r="I291" s="833">
        <f t="shared" si="203"/>
        <v>54.56</v>
      </c>
      <c r="J291" s="827">
        <v>10</v>
      </c>
      <c r="K291" s="828">
        <f t="shared" si="212"/>
        <v>6.2893081761006289E-2</v>
      </c>
      <c r="L291" s="829">
        <v>5.4965999999999999</v>
      </c>
      <c r="M291" s="828">
        <f t="shared" si="201"/>
        <v>54.966000000000001</v>
      </c>
      <c r="N291" s="830">
        <v>1</v>
      </c>
      <c r="O291" s="831">
        <f t="shared" si="208"/>
        <v>54.97</v>
      </c>
      <c r="P291" s="832">
        <f t="shared" si="209"/>
        <v>13.24</v>
      </c>
      <c r="Q291" s="834">
        <f t="shared" si="210"/>
        <v>68.209999999999994</v>
      </c>
    </row>
    <row r="292" spans="1:17" x14ac:dyDescent="0.25">
      <c r="A292" s="826" t="s">
        <v>1878</v>
      </c>
      <c r="B292" s="827">
        <v>48</v>
      </c>
      <c r="C292" s="828">
        <f t="shared" si="211"/>
        <v>0.30188679245283018</v>
      </c>
      <c r="D292" s="829">
        <v>5.4965999999999999</v>
      </c>
      <c r="E292" s="828">
        <f t="shared" ref="E292:E329" si="214">B292*D292</f>
        <v>263.83679999999998</v>
      </c>
      <c r="F292" s="830">
        <v>0.2</v>
      </c>
      <c r="G292" s="831">
        <f t="shared" si="213"/>
        <v>52.77</v>
      </c>
      <c r="H292" s="832">
        <f t="shared" si="202"/>
        <v>12.71</v>
      </c>
      <c r="I292" s="833">
        <f t="shared" si="203"/>
        <v>65.48</v>
      </c>
      <c r="J292" s="827">
        <v>142</v>
      </c>
      <c r="K292" s="828">
        <f t="shared" si="212"/>
        <v>0.89308176100628933</v>
      </c>
      <c r="L292" s="829">
        <v>5.4965999999999999</v>
      </c>
      <c r="M292" s="828">
        <f t="shared" ref="M292:M329" si="215">J292*L292</f>
        <v>780.5172</v>
      </c>
      <c r="N292" s="830">
        <v>1</v>
      </c>
      <c r="O292" s="831">
        <f t="shared" si="208"/>
        <v>780.52</v>
      </c>
      <c r="P292" s="832">
        <f t="shared" si="209"/>
        <v>188.03</v>
      </c>
      <c r="Q292" s="834">
        <f t="shared" si="210"/>
        <v>968.55</v>
      </c>
    </row>
    <row r="293" spans="1:17" x14ac:dyDescent="0.25">
      <c r="A293" s="826" t="s">
        <v>1878</v>
      </c>
      <c r="B293" s="827">
        <v>48</v>
      </c>
      <c r="C293" s="828">
        <f t="shared" si="211"/>
        <v>0.30188679245283018</v>
      </c>
      <c r="D293" s="829">
        <v>5.8383000000000003</v>
      </c>
      <c r="E293" s="828">
        <f t="shared" si="214"/>
        <v>280.23840000000001</v>
      </c>
      <c r="F293" s="830">
        <v>0.2</v>
      </c>
      <c r="G293" s="831">
        <f t="shared" si="213"/>
        <v>56.05</v>
      </c>
      <c r="H293" s="832">
        <f t="shared" si="202"/>
        <v>13.5</v>
      </c>
      <c r="I293" s="833">
        <f t="shared" si="203"/>
        <v>69.55</v>
      </c>
      <c r="J293" s="827">
        <v>48</v>
      </c>
      <c r="K293" s="828">
        <f t="shared" si="212"/>
        <v>0.30188679245283018</v>
      </c>
      <c r="L293" s="829">
        <v>5.8383000000000003</v>
      </c>
      <c r="M293" s="828">
        <f t="shared" si="215"/>
        <v>280.23840000000001</v>
      </c>
      <c r="N293" s="830">
        <v>1</v>
      </c>
      <c r="O293" s="831">
        <f t="shared" si="208"/>
        <v>280.24</v>
      </c>
      <c r="P293" s="832">
        <f t="shared" si="209"/>
        <v>67.510000000000005</v>
      </c>
      <c r="Q293" s="834">
        <f t="shared" si="210"/>
        <v>347.75</v>
      </c>
    </row>
    <row r="294" spans="1:17" x14ac:dyDescent="0.25">
      <c r="A294" s="826" t="s">
        <v>1878</v>
      </c>
      <c r="B294" s="827"/>
      <c r="C294" s="828"/>
      <c r="D294" s="829"/>
      <c r="E294" s="828"/>
      <c r="F294" s="830"/>
      <c r="G294" s="831"/>
      <c r="H294" s="832"/>
      <c r="I294" s="833"/>
      <c r="J294" s="827">
        <v>24</v>
      </c>
      <c r="K294" s="828">
        <f t="shared" si="212"/>
        <v>0.15094339622641509</v>
      </c>
      <c r="L294" s="829">
        <v>5.8383000000000003</v>
      </c>
      <c r="M294" s="828">
        <f t="shared" si="215"/>
        <v>140.11920000000001</v>
      </c>
      <c r="N294" s="830">
        <v>1</v>
      </c>
      <c r="O294" s="831">
        <f t="shared" si="208"/>
        <v>140.12</v>
      </c>
      <c r="P294" s="832">
        <f t="shared" si="209"/>
        <v>33.75</v>
      </c>
      <c r="Q294" s="834">
        <f t="shared" si="210"/>
        <v>173.87</v>
      </c>
    </row>
    <row r="295" spans="1:17" x14ac:dyDescent="0.25">
      <c r="A295" s="826" t="s">
        <v>1878</v>
      </c>
      <c r="B295" s="827"/>
      <c r="C295" s="828"/>
      <c r="D295" s="829"/>
      <c r="E295" s="828"/>
      <c r="F295" s="830"/>
      <c r="G295" s="831"/>
      <c r="H295" s="832"/>
      <c r="I295" s="833"/>
      <c r="J295" s="827">
        <v>9</v>
      </c>
      <c r="K295" s="828">
        <f t="shared" si="212"/>
        <v>5.6603773584905662E-2</v>
      </c>
      <c r="L295" s="829">
        <v>5.8383000000000003</v>
      </c>
      <c r="M295" s="828">
        <f t="shared" si="215"/>
        <v>52.544700000000006</v>
      </c>
      <c r="N295" s="830">
        <v>1</v>
      </c>
      <c r="O295" s="831">
        <f t="shared" si="208"/>
        <v>52.54</v>
      </c>
      <c r="P295" s="832">
        <f t="shared" si="209"/>
        <v>12.66</v>
      </c>
      <c r="Q295" s="834">
        <f t="shared" si="210"/>
        <v>65.2</v>
      </c>
    </row>
    <row r="296" spans="1:17" x14ac:dyDescent="0.25">
      <c r="A296" s="826" t="s">
        <v>1878</v>
      </c>
      <c r="B296" s="827">
        <v>48</v>
      </c>
      <c r="C296" s="828">
        <f t="shared" si="211"/>
        <v>0.30188679245283018</v>
      </c>
      <c r="D296" s="829">
        <v>5.4965999999999999</v>
      </c>
      <c r="E296" s="828">
        <f t="shared" si="214"/>
        <v>263.83679999999998</v>
      </c>
      <c r="F296" s="830">
        <v>0.2</v>
      </c>
      <c r="G296" s="831">
        <f t="shared" si="213"/>
        <v>52.77</v>
      </c>
      <c r="H296" s="832">
        <f t="shared" si="202"/>
        <v>12.71</v>
      </c>
      <c r="I296" s="833">
        <f t="shared" si="203"/>
        <v>65.48</v>
      </c>
      <c r="J296" s="827">
        <v>136</v>
      </c>
      <c r="K296" s="828">
        <f t="shared" si="212"/>
        <v>0.85534591194968557</v>
      </c>
      <c r="L296" s="829">
        <v>5.4965999999999999</v>
      </c>
      <c r="M296" s="828">
        <f t="shared" si="215"/>
        <v>747.5376</v>
      </c>
      <c r="N296" s="830">
        <v>1</v>
      </c>
      <c r="O296" s="831">
        <f t="shared" si="208"/>
        <v>747.54</v>
      </c>
      <c r="P296" s="832">
        <f t="shared" si="209"/>
        <v>180.08</v>
      </c>
      <c r="Q296" s="834">
        <f t="shared" si="210"/>
        <v>927.62</v>
      </c>
    </row>
    <row r="297" spans="1:17" x14ac:dyDescent="0.25">
      <c r="A297" s="826" t="s">
        <v>1878</v>
      </c>
      <c r="B297" s="827">
        <v>18</v>
      </c>
      <c r="C297" s="828">
        <f t="shared" si="211"/>
        <v>0.11320754716981132</v>
      </c>
      <c r="D297" s="829">
        <v>5.8383000000000003</v>
      </c>
      <c r="E297" s="828">
        <f t="shared" si="214"/>
        <v>105.08940000000001</v>
      </c>
      <c r="F297" s="830">
        <v>0.2</v>
      </c>
      <c r="G297" s="831">
        <f t="shared" si="213"/>
        <v>21.02</v>
      </c>
      <c r="H297" s="832">
        <f t="shared" si="202"/>
        <v>5.0599999999999996</v>
      </c>
      <c r="I297" s="833">
        <f t="shared" si="203"/>
        <v>26.08</v>
      </c>
      <c r="J297" s="827">
        <v>9</v>
      </c>
      <c r="K297" s="828">
        <f t="shared" si="212"/>
        <v>5.6603773584905662E-2</v>
      </c>
      <c r="L297" s="829">
        <v>5.8383000000000003</v>
      </c>
      <c r="M297" s="828">
        <f t="shared" si="215"/>
        <v>52.544700000000006</v>
      </c>
      <c r="N297" s="830">
        <v>1</v>
      </c>
      <c r="O297" s="831">
        <f t="shared" si="208"/>
        <v>52.54</v>
      </c>
      <c r="P297" s="832">
        <f t="shared" si="209"/>
        <v>12.66</v>
      </c>
      <c r="Q297" s="834">
        <f t="shared" si="210"/>
        <v>65.2</v>
      </c>
    </row>
    <row r="298" spans="1:17" x14ac:dyDescent="0.25">
      <c r="A298" s="826" t="s">
        <v>1878</v>
      </c>
      <c r="B298" s="827">
        <v>9</v>
      </c>
      <c r="C298" s="828">
        <f t="shared" si="211"/>
        <v>5.6603773584905662E-2</v>
      </c>
      <c r="D298" s="829">
        <v>5.8383000000000003</v>
      </c>
      <c r="E298" s="828">
        <f t="shared" si="214"/>
        <v>52.544700000000006</v>
      </c>
      <c r="F298" s="830">
        <v>0.2</v>
      </c>
      <c r="G298" s="831">
        <f t="shared" si="213"/>
        <v>10.51</v>
      </c>
      <c r="H298" s="832">
        <f t="shared" si="202"/>
        <v>2.5299999999999998</v>
      </c>
      <c r="I298" s="833">
        <f t="shared" si="203"/>
        <v>13.04</v>
      </c>
      <c r="J298" s="827">
        <v>36</v>
      </c>
      <c r="K298" s="828">
        <f t="shared" si="212"/>
        <v>0.22641509433962265</v>
      </c>
      <c r="L298" s="829">
        <v>5.8383000000000003</v>
      </c>
      <c r="M298" s="828">
        <f t="shared" si="215"/>
        <v>210.17880000000002</v>
      </c>
      <c r="N298" s="830">
        <v>1</v>
      </c>
      <c r="O298" s="831">
        <f t="shared" si="208"/>
        <v>210.18</v>
      </c>
      <c r="P298" s="832">
        <f t="shared" si="209"/>
        <v>50.63</v>
      </c>
      <c r="Q298" s="834">
        <f t="shared" si="210"/>
        <v>260.81</v>
      </c>
    </row>
    <row r="299" spans="1:17" x14ac:dyDescent="0.25">
      <c r="A299" s="826" t="s">
        <v>1878</v>
      </c>
      <c r="B299" s="827">
        <v>36</v>
      </c>
      <c r="C299" s="828">
        <f t="shared" si="211"/>
        <v>0.22641509433962265</v>
      </c>
      <c r="D299" s="829">
        <v>5.4965999999999999</v>
      </c>
      <c r="E299" s="828">
        <f t="shared" si="214"/>
        <v>197.8776</v>
      </c>
      <c r="F299" s="830">
        <v>0.2</v>
      </c>
      <c r="G299" s="831">
        <f t="shared" si="213"/>
        <v>39.58</v>
      </c>
      <c r="H299" s="832">
        <f t="shared" si="202"/>
        <v>9.5299999999999994</v>
      </c>
      <c r="I299" s="833">
        <f t="shared" si="203"/>
        <v>49.11</v>
      </c>
      <c r="J299" s="827">
        <v>90</v>
      </c>
      <c r="K299" s="828">
        <f t="shared" si="212"/>
        <v>0.56603773584905659</v>
      </c>
      <c r="L299" s="829">
        <v>5.4965999999999999</v>
      </c>
      <c r="M299" s="828">
        <f t="shared" si="215"/>
        <v>494.69400000000002</v>
      </c>
      <c r="N299" s="830">
        <v>1</v>
      </c>
      <c r="O299" s="831">
        <f t="shared" si="208"/>
        <v>494.69</v>
      </c>
      <c r="P299" s="832">
        <f t="shared" si="209"/>
        <v>119.17</v>
      </c>
      <c r="Q299" s="834">
        <f t="shared" si="210"/>
        <v>613.86</v>
      </c>
    </row>
    <row r="300" spans="1:17" x14ac:dyDescent="0.25">
      <c r="A300" s="826" t="s">
        <v>1878</v>
      </c>
      <c r="B300" s="827">
        <v>10</v>
      </c>
      <c r="C300" s="828">
        <f t="shared" si="211"/>
        <v>6.2893081761006289E-2</v>
      </c>
      <c r="D300" s="829">
        <v>4.6454000000000004</v>
      </c>
      <c r="E300" s="828">
        <f t="shared" si="214"/>
        <v>46.454000000000008</v>
      </c>
      <c r="F300" s="830">
        <v>0.2</v>
      </c>
      <c r="G300" s="831">
        <f t="shared" si="213"/>
        <v>9.2899999999999991</v>
      </c>
      <c r="H300" s="832">
        <f t="shared" si="202"/>
        <v>2.2400000000000002</v>
      </c>
      <c r="I300" s="833">
        <f t="shared" si="203"/>
        <v>11.53</v>
      </c>
      <c r="J300" s="827">
        <v>110</v>
      </c>
      <c r="K300" s="828">
        <f t="shared" si="212"/>
        <v>0.69182389937106914</v>
      </c>
      <c r="L300" s="829">
        <v>4.6454000000000004</v>
      </c>
      <c r="M300" s="828">
        <f t="shared" si="215"/>
        <v>510.99400000000003</v>
      </c>
      <c r="N300" s="830">
        <v>1</v>
      </c>
      <c r="O300" s="831">
        <f t="shared" si="208"/>
        <v>510.99</v>
      </c>
      <c r="P300" s="832">
        <f t="shared" si="209"/>
        <v>123.1</v>
      </c>
      <c r="Q300" s="834">
        <f t="shared" si="210"/>
        <v>634.09</v>
      </c>
    </row>
    <row r="301" spans="1:17" x14ac:dyDescent="0.25">
      <c r="A301" s="826" t="s">
        <v>1878</v>
      </c>
      <c r="B301" s="827">
        <v>9</v>
      </c>
      <c r="C301" s="828">
        <f t="shared" si="211"/>
        <v>5.6603773584905662E-2</v>
      </c>
      <c r="D301" s="829">
        <v>4.6454000000000004</v>
      </c>
      <c r="E301" s="828">
        <f t="shared" si="214"/>
        <v>41.808600000000006</v>
      </c>
      <c r="F301" s="830">
        <v>0.2</v>
      </c>
      <c r="G301" s="831">
        <f t="shared" si="213"/>
        <v>8.36</v>
      </c>
      <c r="H301" s="832">
        <f t="shared" si="202"/>
        <v>2.0099999999999998</v>
      </c>
      <c r="I301" s="833">
        <f t="shared" si="203"/>
        <v>10.37</v>
      </c>
      <c r="J301" s="827">
        <v>54</v>
      </c>
      <c r="K301" s="828">
        <f t="shared" si="212"/>
        <v>0.33962264150943394</v>
      </c>
      <c r="L301" s="829">
        <v>4.6454000000000004</v>
      </c>
      <c r="M301" s="828">
        <f t="shared" si="215"/>
        <v>250.85160000000002</v>
      </c>
      <c r="N301" s="830">
        <v>1</v>
      </c>
      <c r="O301" s="831">
        <f t="shared" si="208"/>
        <v>250.85</v>
      </c>
      <c r="P301" s="832">
        <f t="shared" si="209"/>
        <v>60.43</v>
      </c>
      <c r="Q301" s="834">
        <f t="shared" si="210"/>
        <v>311.27999999999997</v>
      </c>
    </row>
    <row r="302" spans="1:17" x14ac:dyDescent="0.25">
      <c r="A302" s="826" t="s">
        <v>344</v>
      </c>
      <c r="B302" s="827">
        <v>40</v>
      </c>
      <c r="C302" s="828">
        <f t="shared" si="211"/>
        <v>0.25157232704402516</v>
      </c>
      <c r="D302" s="829">
        <v>6.5472000000000001</v>
      </c>
      <c r="E302" s="828">
        <f t="shared" si="214"/>
        <v>261.88800000000003</v>
      </c>
      <c r="F302" s="830">
        <v>0.2</v>
      </c>
      <c r="G302" s="831">
        <f t="shared" si="213"/>
        <v>52.38</v>
      </c>
      <c r="H302" s="832">
        <f t="shared" si="202"/>
        <v>12.62</v>
      </c>
      <c r="I302" s="833">
        <f t="shared" si="203"/>
        <v>65</v>
      </c>
      <c r="J302" s="827">
        <v>119</v>
      </c>
      <c r="K302" s="828">
        <f t="shared" si="212"/>
        <v>0.74842767295597479</v>
      </c>
      <c r="L302" s="829">
        <v>6.5472000000000001</v>
      </c>
      <c r="M302" s="828">
        <f t="shared" si="215"/>
        <v>779.11680000000001</v>
      </c>
      <c r="N302" s="830">
        <v>1</v>
      </c>
      <c r="O302" s="831">
        <f t="shared" si="208"/>
        <v>779.12</v>
      </c>
      <c r="P302" s="832">
        <f t="shared" si="209"/>
        <v>187.69</v>
      </c>
      <c r="Q302" s="834">
        <f t="shared" si="210"/>
        <v>966.81</v>
      </c>
    </row>
    <row r="303" spans="1:17" ht="49.5" x14ac:dyDescent="0.25">
      <c r="A303" s="818" t="s">
        <v>10</v>
      </c>
      <c r="B303" s="819">
        <f>SUM(B304:B309)</f>
        <v>240</v>
      </c>
      <c r="C303" s="820">
        <f t="shared" ref="C303:K303" si="216">SUM(C304:C309)</f>
        <v>1.5094339622641508</v>
      </c>
      <c r="D303" s="821"/>
      <c r="E303" s="821"/>
      <c r="F303" s="821"/>
      <c r="G303" s="821">
        <f t="shared" si="216"/>
        <v>222.7</v>
      </c>
      <c r="H303" s="821">
        <f t="shared" si="216"/>
        <v>53.650000000000006</v>
      </c>
      <c r="I303" s="884">
        <f>SUM(I304:I309)</f>
        <v>276.34999999999997</v>
      </c>
      <c r="J303" s="819">
        <f t="shared" si="216"/>
        <v>625</v>
      </c>
      <c r="K303" s="820">
        <f t="shared" si="216"/>
        <v>3.9308176100628929</v>
      </c>
      <c r="L303" s="835"/>
      <c r="M303" s="820"/>
      <c r="N303" s="836"/>
      <c r="O303" s="824">
        <f t="shared" ref="O303" si="217">SUM(O304:O309)</f>
        <v>2899.68</v>
      </c>
      <c r="P303" s="822">
        <f t="shared" ref="P303" si="218">SUM(P304:P309)</f>
        <v>698.54</v>
      </c>
      <c r="Q303" s="837">
        <f t="shared" ref="Q303" si="219">SUM(Q304:Q309)</f>
        <v>3598.2200000000003</v>
      </c>
    </row>
    <row r="304" spans="1:17" x14ac:dyDescent="0.25">
      <c r="A304" s="826" t="s">
        <v>193</v>
      </c>
      <c r="B304" s="827">
        <v>48</v>
      </c>
      <c r="C304" s="828">
        <f t="shared" si="211"/>
        <v>0.30188679245283018</v>
      </c>
      <c r="D304" s="829">
        <v>4.6395</v>
      </c>
      <c r="E304" s="828">
        <f t="shared" si="214"/>
        <v>222.696</v>
      </c>
      <c r="F304" s="830">
        <v>0.2</v>
      </c>
      <c r="G304" s="831">
        <f t="shared" si="213"/>
        <v>44.54</v>
      </c>
      <c r="H304" s="832">
        <f t="shared" si="202"/>
        <v>10.73</v>
      </c>
      <c r="I304" s="833">
        <f t="shared" si="203"/>
        <v>55.269999999999996</v>
      </c>
      <c r="J304" s="827">
        <v>120</v>
      </c>
      <c r="K304" s="828">
        <f t="shared" si="212"/>
        <v>0.75471698113207553</v>
      </c>
      <c r="L304" s="829">
        <v>4.6395</v>
      </c>
      <c r="M304" s="828">
        <f t="shared" si="215"/>
        <v>556.74</v>
      </c>
      <c r="N304" s="830">
        <v>1</v>
      </c>
      <c r="O304" s="831">
        <f t="shared" ref="O304:O309" si="220">ROUND(M304*N304,2)</f>
        <v>556.74</v>
      </c>
      <c r="P304" s="832">
        <f t="shared" ref="P304:P309" si="221">ROUND(O304*0.2409,2)</f>
        <v>134.12</v>
      </c>
      <c r="Q304" s="834">
        <f t="shared" ref="Q304:Q309" si="222">O304+P304</f>
        <v>690.86</v>
      </c>
    </row>
    <row r="305" spans="1:17" x14ac:dyDescent="0.25">
      <c r="A305" s="826" t="s">
        <v>193</v>
      </c>
      <c r="B305" s="827">
        <v>48</v>
      </c>
      <c r="C305" s="828">
        <f t="shared" si="211"/>
        <v>0.30188679245283018</v>
      </c>
      <c r="D305" s="829">
        <v>4.6395</v>
      </c>
      <c r="E305" s="828">
        <f t="shared" si="214"/>
        <v>222.696</v>
      </c>
      <c r="F305" s="830">
        <v>0.2</v>
      </c>
      <c r="G305" s="831">
        <f t="shared" si="213"/>
        <v>44.54</v>
      </c>
      <c r="H305" s="832">
        <f t="shared" si="202"/>
        <v>10.73</v>
      </c>
      <c r="I305" s="833">
        <f t="shared" si="203"/>
        <v>55.269999999999996</v>
      </c>
      <c r="J305" s="827">
        <v>120</v>
      </c>
      <c r="K305" s="828">
        <f t="shared" si="212"/>
        <v>0.75471698113207553</v>
      </c>
      <c r="L305" s="829">
        <v>4.6395</v>
      </c>
      <c r="M305" s="828">
        <f t="shared" si="215"/>
        <v>556.74</v>
      </c>
      <c r="N305" s="830">
        <v>1</v>
      </c>
      <c r="O305" s="831">
        <f t="shared" si="220"/>
        <v>556.74</v>
      </c>
      <c r="P305" s="832">
        <f t="shared" si="221"/>
        <v>134.12</v>
      </c>
      <c r="Q305" s="834">
        <f t="shared" si="222"/>
        <v>690.86</v>
      </c>
    </row>
    <row r="306" spans="1:17" x14ac:dyDescent="0.25">
      <c r="A306" s="826" t="s">
        <v>193</v>
      </c>
      <c r="B306" s="827">
        <v>48</v>
      </c>
      <c r="C306" s="828">
        <f t="shared" si="211"/>
        <v>0.30188679245283018</v>
      </c>
      <c r="D306" s="829">
        <v>4.6395</v>
      </c>
      <c r="E306" s="828">
        <f t="shared" si="214"/>
        <v>222.696</v>
      </c>
      <c r="F306" s="830">
        <v>0.2</v>
      </c>
      <c r="G306" s="831">
        <f t="shared" si="213"/>
        <v>44.54</v>
      </c>
      <c r="H306" s="832">
        <f t="shared" si="202"/>
        <v>10.73</v>
      </c>
      <c r="I306" s="833">
        <f t="shared" si="203"/>
        <v>55.269999999999996</v>
      </c>
      <c r="J306" s="827">
        <v>72</v>
      </c>
      <c r="K306" s="828">
        <f t="shared" si="212"/>
        <v>0.45283018867924529</v>
      </c>
      <c r="L306" s="829">
        <v>4.6395</v>
      </c>
      <c r="M306" s="828">
        <f t="shared" si="215"/>
        <v>334.04399999999998</v>
      </c>
      <c r="N306" s="830">
        <v>1</v>
      </c>
      <c r="O306" s="831">
        <f t="shared" si="220"/>
        <v>334.04</v>
      </c>
      <c r="P306" s="832">
        <f t="shared" si="221"/>
        <v>80.47</v>
      </c>
      <c r="Q306" s="834">
        <f t="shared" si="222"/>
        <v>414.51</v>
      </c>
    </row>
    <row r="307" spans="1:17" x14ac:dyDescent="0.25">
      <c r="A307" s="826" t="s">
        <v>193</v>
      </c>
      <c r="B307" s="827"/>
      <c r="C307" s="828"/>
      <c r="D307" s="829"/>
      <c r="E307" s="828"/>
      <c r="F307" s="830"/>
      <c r="G307" s="831"/>
      <c r="H307" s="832"/>
      <c r="I307" s="833"/>
      <c r="J307" s="827">
        <v>81</v>
      </c>
      <c r="K307" s="828">
        <f t="shared" si="212"/>
        <v>0.50943396226415094</v>
      </c>
      <c r="L307" s="829">
        <v>4.6395</v>
      </c>
      <c r="M307" s="828">
        <f t="shared" si="215"/>
        <v>375.79950000000002</v>
      </c>
      <c r="N307" s="830">
        <v>1</v>
      </c>
      <c r="O307" s="831">
        <f t="shared" si="220"/>
        <v>375.8</v>
      </c>
      <c r="P307" s="832">
        <f t="shared" si="221"/>
        <v>90.53</v>
      </c>
      <c r="Q307" s="834">
        <f t="shared" si="222"/>
        <v>466.33000000000004</v>
      </c>
    </row>
    <row r="308" spans="1:17" x14ac:dyDescent="0.25">
      <c r="A308" s="826" t="s">
        <v>193</v>
      </c>
      <c r="B308" s="827">
        <v>48</v>
      </c>
      <c r="C308" s="828">
        <f t="shared" si="211"/>
        <v>0.30188679245283018</v>
      </c>
      <c r="D308" s="829">
        <v>4.6395</v>
      </c>
      <c r="E308" s="828">
        <f t="shared" si="214"/>
        <v>222.696</v>
      </c>
      <c r="F308" s="830">
        <v>0.2</v>
      </c>
      <c r="G308" s="831">
        <f t="shared" si="213"/>
        <v>44.54</v>
      </c>
      <c r="H308" s="832">
        <f t="shared" si="202"/>
        <v>10.73</v>
      </c>
      <c r="I308" s="833">
        <f t="shared" si="203"/>
        <v>55.269999999999996</v>
      </c>
      <c r="J308" s="827">
        <v>120</v>
      </c>
      <c r="K308" s="828">
        <f t="shared" si="212"/>
        <v>0.75471698113207553</v>
      </c>
      <c r="L308" s="829">
        <v>4.6395</v>
      </c>
      <c r="M308" s="828">
        <f t="shared" si="215"/>
        <v>556.74</v>
      </c>
      <c r="N308" s="830">
        <v>1</v>
      </c>
      <c r="O308" s="831">
        <f t="shared" si="220"/>
        <v>556.74</v>
      </c>
      <c r="P308" s="832">
        <f t="shared" si="221"/>
        <v>134.12</v>
      </c>
      <c r="Q308" s="834">
        <f t="shared" si="222"/>
        <v>690.86</v>
      </c>
    </row>
    <row r="309" spans="1:17" x14ac:dyDescent="0.25">
      <c r="A309" s="826" t="s">
        <v>193</v>
      </c>
      <c r="B309" s="827">
        <v>48</v>
      </c>
      <c r="C309" s="828">
        <f t="shared" si="211"/>
        <v>0.30188679245283018</v>
      </c>
      <c r="D309" s="829">
        <v>4.6395</v>
      </c>
      <c r="E309" s="828">
        <f t="shared" si="214"/>
        <v>222.696</v>
      </c>
      <c r="F309" s="830">
        <v>0.2</v>
      </c>
      <c r="G309" s="831">
        <f t="shared" si="213"/>
        <v>44.54</v>
      </c>
      <c r="H309" s="832">
        <f t="shared" si="202"/>
        <v>10.73</v>
      </c>
      <c r="I309" s="833">
        <f t="shared" si="203"/>
        <v>55.269999999999996</v>
      </c>
      <c r="J309" s="827">
        <v>112</v>
      </c>
      <c r="K309" s="828">
        <f t="shared" si="212"/>
        <v>0.70440251572327039</v>
      </c>
      <c r="L309" s="829">
        <v>4.6395</v>
      </c>
      <c r="M309" s="828">
        <f t="shared" si="215"/>
        <v>519.62400000000002</v>
      </c>
      <c r="N309" s="830">
        <v>1</v>
      </c>
      <c r="O309" s="831">
        <f t="shared" si="220"/>
        <v>519.62</v>
      </c>
      <c r="P309" s="832">
        <f t="shared" si="221"/>
        <v>125.18</v>
      </c>
      <c r="Q309" s="834">
        <f t="shared" si="222"/>
        <v>644.79999999999995</v>
      </c>
    </row>
    <row r="310" spans="1:17" ht="33" x14ac:dyDescent="0.25">
      <c r="A310" s="818" t="s">
        <v>8</v>
      </c>
      <c r="B310" s="819">
        <f>SUM(B311:B329)</f>
        <v>640</v>
      </c>
      <c r="C310" s="820">
        <f t="shared" ref="C310:H310" si="223">SUM(C311:C329)</f>
        <v>4.0251572327044025</v>
      </c>
      <c r="D310" s="821"/>
      <c r="E310" s="821"/>
      <c r="F310" s="821"/>
      <c r="G310" s="821">
        <f t="shared" si="223"/>
        <v>446.82999999999993</v>
      </c>
      <c r="H310" s="821">
        <f t="shared" si="223"/>
        <v>107.62999999999997</v>
      </c>
      <c r="I310" s="884">
        <f>SUM(I311:I329)</f>
        <v>554.45999999999992</v>
      </c>
      <c r="J310" s="819">
        <f>SUM(J311:J329)</f>
        <v>1693</v>
      </c>
      <c r="K310" s="820">
        <f t="shared" ref="K310" si="224">SUM(K311:K329)</f>
        <v>10.647798742138363</v>
      </c>
      <c r="L310" s="821"/>
      <c r="M310" s="820"/>
      <c r="N310" s="821"/>
      <c r="O310" s="821">
        <f t="shared" ref="O310" si="225">SUM(O311:O329)</f>
        <v>5960.0700000000006</v>
      </c>
      <c r="P310" s="822">
        <f t="shared" ref="P310" si="226">SUM(P311:P329)</f>
        <v>1435.82</v>
      </c>
      <c r="Q310" s="837">
        <f t="shared" ref="Q310" si="227">SUM(Q311:Q329)</f>
        <v>7395.89</v>
      </c>
    </row>
    <row r="311" spans="1:17" x14ac:dyDescent="0.25">
      <c r="A311" s="826" t="s">
        <v>1284</v>
      </c>
      <c r="B311" s="827">
        <v>40</v>
      </c>
      <c r="C311" s="828">
        <f t="shared" si="211"/>
        <v>0.25157232704402516</v>
      </c>
      <c r="D311" s="829">
        <v>3.5659999999999998</v>
      </c>
      <c r="E311" s="828">
        <f t="shared" si="214"/>
        <v>142.63999999999999</v>
      </c>
      <c r="F311" s="830">
        <v>0.2</v>
      </c>
      <c r="G311" s="831">
        <f t="shared" si="213"/>
        <v>28.53</v>
      </c>
      <c r="H311" s="832">
        <f t="shared" si="202"/>
        <v>6.87</v>
      </c>
      <c r="I311" s="833">
        <f t="shared" si="203"/>
        <v>35.4</v>
      </c>
      <c r="J311" s="827">
        <v>119</v>
      </c>
      <c r="K311" s="828">
        <f t="shared" si="212"/>
        <v>0.74842767295597479</v>
      </c>
      <c r="L311" s="829">
        <v>3.5659999999999998</v>
      </c>
      <c r="M311" s="828">
        <f t="shared" si="215"/>
        <v>424.35399999999998</v>
      </c>
      <c r="N311" s="830">
        <v>1</v>
      </c>
      <c r="O311" s="831">
        <f t="shared" ref="O311:O329" si="228">ROUND(M311*N311,2)</f>
        <v>424.35</v>
      </c>
      <c r="P311" s="832">
        <f t="shared" ref="P311:P329" si="229">ROUND(O311*0.2409,2)</f>
        <v>102.23</v>
      </c>
      <c r="Q311" s="834">
        <f t="shared" ref="Q311:Q329" si="230">O311+P311</f>
        <v>526.58000000000004</v>
      </c>
    </row>
    <row r="312" spans="1:17" x14ac:dyDescent="0.25">
      <c r="A312" s="826" t="s">
        <v>182</v>
      </c>
      <c r="B312" s="827">
        <v>48</v>
      </c>
      <c r="C312" s="828">
        <f t="shared" si="211"/>
        <v>0.30188679245283018</v>
      </c>
      <c r="D312" s="829">
        <v>3.3207</v>
      </c>
      <c r="E312" s="828">
        <f t="shared" si="214"/>
        <v>159.39359999999999</v>
      </c>
      <c r="F312" s="830">
        <v>0.2</v>
      </c>
      <c r="G312" s="831">
        <f t="shared" si="213"/>
        <v>31.88</v>
      </c>
      <c r="H312" s="832">
        <f t="shared" si="202"/>
        <v>7.68</v>
      </c>
      <c r="I312" s="833">
        <f t="shared" si="203"/>
        <v>39.56</v>
      </c>
      <c r="J312" s="827">
        <v>111</v>
      </c>
      <c r="K312" s="828">
        <f t="shared" si="212"/>
        <v>0.69811320754716977</v>
      </c>
      <c r="L312" s="829">
        <v>3.3207</v>
      </c>
      <c r="M312" s="828">
        <f t="shared" si="215"/>
        <v>368.59769999999997</v>
      </c>
      <c r="N312" s="830">
        <v>1</v>
      </c>
      <c r="O312" s="831">
        <f t="shared" si="228"/>
        <v>368.6</v>
      </c>
      <c r="P312" s="832">
        <f t="shared" si="229"/>
        <v>88.8</v>
      </c>
      <c r="Q312" s="834">
        <f t="shared" si="230"/>
        <v>457.40000000000003</v>
      </c>
    </row>
    <row r="313" spans="1:17" x14ac:dyDescent="0.25">
      <c r="A313" s="826" t="s">
        <v>182</v>
      </c>
      <c r="B313" s="827">
        <v>48</v>
      </c>
      <c r="C313" s="828">
        <f t="shared" si="211"/>
        <v>0.30188679245283018</v>
      </c>
      <c r="D313" s="829">
        <v>4.6395</v>
      </c>
      <c r="E313" s="828">
        <f t="shared" si="214"/>
        <v>222.696</v>
      </c>
      <c r="F313" s="830">
        <v>0.2</v>
      </c>
      <c r="G313" s="831">
        <f t="shared" si="213"/>
        <v>44.54</v>
      </c>
      <c r="H313" s="832">
        <f t="shared" si="202"/>
        <v>10.73</v>
      </c>
      <c r="I313" s="833">
        <f t="shared" si="203"/>
        <v>55.269999999999996</v>
      </c>
      <c r="J313" s="827">
        <v>111</v>
      </c>
      <c r="K313" s="828">
        <f t="shared" si="212"/>
        <v>0.69811320754716977</v>
      </c>
      <c r="L313" s="829">
        <v>4.6395</v>
      </c>
      <c r="M313" s="828">
        <f t="shared" si="215"/>
        <v>514.98450000000003</v>
      </c>
      <c r="N313" s="830">
        <v>1</v>
      </c>
      <c r="O313" s="831">
        <f t="shared" si="228"/>
        <v>514.98</v>
      </c>
      <c r="P313" s="832">
        <f t="shared" si="229"/>
        <v>124.06</v>
      </c>
      <c r="Q313" s="834">
        <f t="shared" si="230"/>
        <v>639.04</v>
      </c>
    </row>
    <row r="314" spans="1:17" x14ac:dyDescent="0.25">
      <c r="A314" s="826" t="s">
        <v>182</v>
      </c>
      <c r="B314" s="827"/>
      <c r="C314" s="828"/>
      <c r="D314" s="829"/>
      <c r="E314" s="828"/>
      <c r="F314" s="830"/>
      <c r="G314" s="831"/>
      <c r="H314" s="832"/>
      <c r="I314" s="833"/>
      <c r="J314" s="827">
        <v>40</v>
      </c>
      <c r="K314" s="828">
        <f t="shared" si="212"/>
        <v>0.25157232704402516</v>
      </c>
      <c r="L314" s="829">
        <v>4.6395</v>
      </c>
      <c r="M314" s="828">
        <f t="shared" si="215"/>
        <v>185.57999999999998</v>
      </c>
      <c r="N314" s="830">
        <v>1</v>
      </c>
      <c r="O314" s="831">
        <f t="shared" si="228"/>
        <v>185.58</v>
      </c>
      <c r="P314" s="832">
        <f t="shared" si="229"/>
        <v>44.71</v>
      </c>
      <c r="Q314" s="834">
        <f t="shared" si="230"/>
        <v>230.29000000000002</v>
      </c>
    </row>
    <row r="315" spans="1:17" x14ac:dyDescent="0.25">
      <c r="A315" s="826" t="s">
        <v>182</v>
      </c>
      <c r="B315" s="827">
        <v>24</v>
      </c>
      <c r="C315" s="828">
        <f t="shared" si="211"/>
        <v>0.15094339622641509</v>
      </c>
      <c r="D315" s="829">
        <v>4.6395</v>
      </c>
      <c r="E315" s="828">
        <f t="shared" si="214"/>
        <v>111.348</v>
      </c>
      <c r="F315" s="830">
        <v>0.2</v>
      </c>
      <c r="G315" s="831">
        <f t="shared" si="213"/>
        <v>22.27</v>
      </c>
      <c r="H315" s="832">
        <f t="shared" si="202"/>
        <v>5.36</v>
      </c>
      <c r="I315" s="833">
        <f t="shared" si="203"/>
        <v>27.63</v>
      </c>
      <c r="J315" s="827">
        <v>81</v>
      </c>
      <c r="K315" s="828">
        <f t="shared" si="212"/>
        <v>0.50943396226415094</v>
      </c>
      <c r="L315" s="829">
        <v>4.6395</v>
      </c>
      <c r="M315" s="828">
        <f t="shared" si="215"/>
        <v>375.79950000000002</v>
      </c>
      <c r="N315" s="830">
        <v>1</v>
      </c>
      <c r="O315" s="831">
        <f t="shared" si="228"/>
        <v>375.8</v>
      </c>
      <c r="P315" s="832">
        <f t="shared" si="229"/>
        <v>90.53</v>
      </c>
      <c r="Q315" s="834">
        <f t="shared" si="230"/>
        <v>466.33000000000004</v>
      </c>
    </row>
    <row r="316" spans="1:17" x14ac:dyDescent="0.25">
      <c r="A316" s="826" t="s">
        <v>182</v>
      </c>
      <c r="B316" s="827">
        <v>24</v>
      </c>
      <c r="C316" s="828">
        <f t="shared" si="211"/>
        <v>0.15094339622641509</v>
      </c>
      <c r="D316" s="829">
        <v>3.3207</v>
      </c>
      <c r="E316" s="828">
        <f t="shared" si="214"/>
        <v>79.696799999999996</v>
      </c>
      <c r="F316" s="830">
        <v>0.2</v>
      </c>
      <c r="G316" s="831">
        <f t="shared" si="213"/>
        <v>15.94</v>
      </c>
      <c r="H316" s="832">
        <f t="shared" si="202"/>
        <v>3.84</v>
      </c>
      <c r="I316" s="833">
        <f t="shared" si="203"/>
        <v>19.78</v>
      </c>
      <c r="J316" s="827">
        <v>90</v>
      </c>
      <c r="K316" s="828">
        <f t="shared" si="212"/>
        <v>0.56603773584905659</v>
      </c>
      <c r="L316" s="829">
        <v>3.3207</v>
      </c>
      <c r="M316" s="828">
        <f t="shared" si="215"/>
        <v>298.863</v>
      </c>
      <c r="N316" s="830">
        <v>1</v>
      </c>
      <c r="O316" s="831">
        <f t="shared" si="228"/>
        <v>298.86</v>
      </c>
      <c r="P316" s="832">
        <f t="shared" si="229"/>
        <v>72</v>
      </c>
      <c r="Q316" s="834">
        <f t="shared" si="230"/>
        <v>370.86</v>
      </c>
    </row>
    <row r="317" spans="1:17" x14ac:dyDescent="0.25">
      <c r="A317" s="826" t="s">
        <v>182</v>
      </c>
      <c r="B317" s="827">
        <v>32</v>
      </c>
      <c r="C317" s="828">
        <f t="shared" si="211"/>
        <v>0.20125786163522014</v>
      </c>
      <c r="D317" s="829">
        <v>3.3207</v>
      </c>
      <c r="E317" s="828">
        <f t="shared" si="214"/>
        <v>106.2624</v>
      </c>
      <c r="F317" s="830">
        <v>0.2</v>
      </c>
      <c r="G317" s="831">
        <f t="shared" si="213"/>
        <v>21.25</v>
      </c>
      <c r="H317" s="832">
        <f t="shared" si="202"/>
        <v>5.12</v>
      </c>
      <c r="I317" s="833">
        <f t="shared" si="203"/>
        <v>26.37</v>
      </c>
      <c r="J317" s="827">
        <v>48</v>
      </c>
      <c r="K317" s="828">
        <f t="shared" si="212"/>
        <v>0.30188679245283018</v>
      </c>
      <c r="L317" s="829">
        <v>3.3207</v>
      </c>
      <c r="M317" s="828">
        <f t="shared" si="215"/>
        <v>159.39359999999999</v>
      </c>
      <c r="N317" s="830">
        <v>1</v>
      </c>
      <c r="O317" s="831">
        <f t="shared" si="228"/>
        <v>159.38999999999999</v>
      </c>
      <c r="P317" s="832">
        <f t="shared" si="229"/>
        <v>38.4</v>
      </c>
      <c r="Q317" s="834">
        <f t="shared" si="230"/>
        <v>197.79</v>
      </c>
    </row>
    <row r="318" spans="1:17" x14ac:dyDescent="0.25">
      <c r="A318" s="826" t="s">
        <v>182</v>
      </c>
      <c r="B318" s="827">
        <v>48</v>
      </c>
      <c r="C318" s="828">
        <f t="shared" si="211"/>
        <v>0.30188679245283018</v>
      </c>
      <c r="D318" s="829">
        <v>3.3207</v>
      </c>
      <c r="E318" s="828">
        <f t="shared" si="214"/>
        <v>159.39359999999999</v>
      </c>
      <c r="F318" s="830">
        <v>0.2</v>
      </c>
      <c r="G318" s="831">
        <f t="shared" si="213"/>
        <v>31.88</v>
      </c>
      <c r="H318" s="832">
        <f t="shared" si="202"/>
        <v>7.68</v>
      </c>
      <c r="I318" s="833">
        <f t="shared" si="203"/>
        <v>39.56</v>
      </c>
      <c r="J318" s="827">
        <v>111</v>
      </c>
      <c r="K318" s="828">
        <f t="shared" si="212"/>
        <v>0.69811320754716977</v>
      </c>
      <c r="L318" s="829">
        <v>3.3207</v>
      </c>
      <c r="M318" s="828">
        <f t="shared" si="215"/>
        <v>368.59769999999997</v>
      </c>
      <c r="N318" s="830">
        <v>1</v>
      </c>
      <c r="O318" s="831">
        <f t="shared" si="228"/>
        <v>368.6</v>
      </c>
      <c r="P318" s="832">
        <f t="shared" si="229"/>
        <v>88.8</v>
      </c>
      <c r="Q318" s="834">
        <f t="shared" si="230"/>
        <v>457.40000000000003</v>
      </c>
    </row>
    <row r="319" spans="1:17" x14ac:dyDescent="0.25">
      <c r="A319" s="826" t="s">
        <v>182</v>
      </c>
      <c r="B319" s="827">
        <v>8</v>
      </c>
      <c r="C319" s="828">
        <f t="shared" si="211"/>
        <v>5.0314465408805034E-2</v>
      </c>
      <c r="D319" s="829">
        <v>3.0209999999999999</v>
      </c>
      <c r="E319" s="828">
        <f t="shared" si="214"/>
        <v>24.167999999999999</v>
      </c>
      <c r="F319" s="830">
        <v>0.2</v>
      </c>
      <c r="G319" s="831">
        <f t="shared" si="213"/>
        <v>4.83</v>
      </c>
      <c r="H319" s="832">
        <f t="shared" si="202"/>
        <v>1.1599999999999999</v>
      </c>
      <c r="I319" s="833">
        <f t="shared" si="203"/>
        <v>5.99</v>
      </c>
      <c r="J319" s="827">
        <v>55</v>
      </c>
      <c r="K319" s="828">
        <f t="shared" si="212"/>
        <v>0.34591194968553457</v>
      </c>
      <c r="L319" s="829">
        <v>3.0209999999999999</v>
      </c>
      <c r="M319" s="828">
        <f t="shared" si="215"/>
        <v>166.155</v>
      </c>
      <c r="N319" s="830">
        <v>1</v>
      </c>
      <c r="O319" s="831">
        <f t="shared" si="228"/>
        <v>166.16</v>
      </c>
      <c r="P319" s="832">
        <f t="shared" si="229"/>
        <v>40.03</v>
      </c>
      <c r="Q319" s="834">
        <f t="shared" si="230"/>
        <v>206.19</v>
      </c>
    </row>
    <row r="320" spans="1:17" x14ac:dyDescent="0.25">
      <c r="A320" s="826" t="s">
        <v>1879</v>
      </c>
      <c r="B320" s="827">
        <v>48</v>
      </c>
      <c r="C320" s="828">
        <f t="shared" si="211"/>
        <v>0.30188679245283018</v>
      </c>
      <c r="D320" s="829">
        <v>3.3207</v>
      </c>
      <c r="E320" s="828">
        <f t="shared" si="214"/>
        <v>159.39359999999999</v>
      </c>
      <c r="F320" s="830">
        <v>0.2</v>
      </c>
      <c r="G320" s="831">
        <f t="shared" si="213"/>
        <v>31.88</v>
      </c>
      <c r="H320" s="832">
        <f t="shared" si="202"/>
        <v>7.68</v>
      </c>
      <c r="I320" s="833">
        <f t="shared" si="203"/>
        <v>39.56</v>
      </c>
      <c r="J320" s="827">
        <v>111</v>
      </c>
      <c r="K320" s="828">
        <f t="shared" si="212"/>
        <v>0.69811320754716977</v>
      </c>
      <c r="L320" s="829">
        <v>3.3207</v>
      </c>
      <c r="M320" s="828">
        <f t="shared" si="215"/>
        <v>368.59769999999997</v>
      </c>
      <c r="N320" s="830">
        <v>1</v>
      </c>
      <c r="O320" s="831">
        <f t="shared" si="228"/>
        <v>368.6</v>
      </c>
      <c r="P320" s="832">
        <f t="shared" si="229"/>
        <v>88.8</v>
      </c>
      <c r="Q320" s="834">
        <f t="shared" si="230"/>
        <v>457.40000000000003</v>
      </c>
    </row>
    <row r="321" spans="1:17" x14ac:dyDescent="0.25">
      <c r="A321" s="826" t="s">
        <v>1879</v>
      </c>
      <c r="B321" s="827">
        <v>24</v>
      </c>
      <c r="C321" s="828">
        <f t="shared" si="211"/>
        <v>0.15094339622641509</v>
      </c>
      <c r="D321" s="829">
        <v>3.3207</v>
      </c>
      <c r="E321" s="828">
        <f t="shared" si="214"/>
        <v>79.696799999999996</v>
      </c>
      <c r="F321" s="830">
        <v>0.2</v>
      </c>
      <c r="G321" s="831">
        <f t="shared" si="213"/>
        <v>15.94</v>
      </c>
      <c r="H321" s="832">
        <f t="shared" si="202"/>
        <v>3.84</v>
      </c>
      <c r="I321" s="833">
        <f t="shared" si="203"/>
        <v>19.78</v>
      </c>
      <c r="J321" s="827">
        <v>72</v>
      </c>
      <c r="K321" s="828">
        <f t="shared" si="212"/>
        <v>0.45283018867924529</v>
      </c>
      <c r="L321" s="829">
        <v>3.3207</v>
      </c>
      <c r="M321" s="828">
        <f t="shared" si="215"/>
        <v>239.09039999999999</v>
      </c>
      <c r="N321" s="830">
        <v>1</v>
      </c>
      <c r="O321" s="831">
        <f t="shared" si="228"/>
        <v>239.09</v>
      </c>
      <c r="P321" s="832">
        <f t="shared" si="229"/>
        <v>57.6</v>
      </c>
      <c r="Q321" s="834">
        <f t="shared" si="230"/>
        <v>296.69</v>
      </c>
    </row>
    <row r="322" spans="1:17" x14ac:dyDescent="0.25">
      <c r="A322" s="826" t="s">
        <v>1879</v>
      </c>
      <c r="B322" s="827">
        <v>48</v>
      </c>
      <c r="C322" s="828">
        <f t="shared" si="211"/>
        <v>0.30188679245283018</v>
      </c>
      <c r="D322" s="829">
        <v>3.3207</v>
      </c>
      <c r="E322" s="828">
        <f t="shared" si="214"/>
        <v>159.39359999999999</v>
      </c>
      <c r="F322" s="830">
        <v>0.2</v>
      </c>
      <c r="G322" s="831">
        <f t="shared" si="213"/>
        <v>31.88</v>
      </c>
      <c r="H322" s="832">
        <f t="shared" si="202"/>
        <v>7.68</v>
      </c>
      <c r="I322" s="833">
        <f t="shared" si="203"/>
        <v>39.56</v>
      </c>
      <c r="J322" s="827">
        <v>111</v>
      </c>
      <c r="K322" s="828">
        <f t="shared" si="212"/>
        <v>0.69811320754716977</v>
      </c>
      <c r="L322" s="829">
        <v>3.3207</v>
      </c>
      <c r="M322" s="828">
        <f t="shared" si="215"/>
        <v>368.59769999999997</v>
      </c>
      <c r="N322" s="830">
        <v>1</v>
      </c>
      <c r="O322" s="831">
        <f t="shared" si="228"/>
        <v>368.6</v>
      </c>
      <c r="P322" s="832">
        <f t="shared" si="229"/>
        <v>88.8</v>
      </c>
      <c r="Q322" s="834">
        <f t="shared" si="230"/>
        <v>457.40000000000003</v>
      </c>
    </row>
    <row r="323" spans="1:17" x14ac:dyDescent="0.25">
      <c r="A323" s="826" t="s">
        <v>1879</v>
      </c>
      <c r="B323" s="827">
        <v>40</v>
      </c>
      <c r="C323" s="828">
        <f t="shared" si="211"/>
        <v>0.25157232704402516</v>
      </c>
      <c r="D323" s="829">
        <v>3.4843000000000002</v>
      </c>
      <c r="E323" s="828">
        <f t="shared" si="214"/>
        <v>139.37200000000001</v>
      </c>
      <c r="F323" s="830">
        <v>0.2</v>
      </c>
      <c r="G323" s="831">
        <f t="shared" si="213"/>
        <v>27.87</v>
      </c>
      <c r="H323" s="832">
        <f t="shared" si="202"/>
        <v>6.71</v>
      </c>
      <c r="I323" s="833">
        <f t="shared" si="203"/>
        <v>34.58</v>
      </c>
      <c r="J323" s="827">
        <v>119</v>
      </c>
      <c r="K323" s="828">
        <f t="shared" si="212"/>
        <v>0.74842767295597479</v>
      </c>
      <c r="L323" s="829">
        <v>3.4843000000000002</v>
      </c>
      <c r="M323" s="828">
        <f t="shared" si="215"/>
        <v>414.63170000000002</v>
      </c>
      <c r="N323" s="830">
        <v>1</v>
      </c>
      <c r="O323" s="831">
        <f t="shared" si="228"/>
        <v>414.63</v>
      </c>
      <c r="P323" s="832">
        <f t="shared" si="229"/>
        <v>99.88</v>
      </c>
      <c r="Q323" s="834">
        <f t="shared" si="230"/>
        <v>514.51</v>
      </c>
    </row>
    <row r="324" spans="1:17" x14ac:dyDescent="0.25">
      <c r="A324" s="826" t="s">
        <v>1879</v>
      </c>
      <c r="B324" s="827">
        <v>48</v>
      </c>
      <c r="C324" s="828">
        <f t="shared" si="211"/>
        <v>0.30188679245283018</v>
      </c>
      <c r="D324" s="829">
        <v>3.3207</v>
      </c>
      <c r="E324" s="828">
        <f t="shared" si="214"/>
        <v>159.39359999999999</v>
      </c>
      <c r="F324" s="830">
        <v>0.2</v>
      </c>
      <c r="G324" s="831">
        <f t="shared" si="213"/>
        <v>31.88</v>
      </c>
      <c r="H324" s="832">
        <f t="shared" si="202"/>
        <v>7.68</v>
      </c>
      <c r="I324" s="833">
        <f t="shared" si="203"/>
        <v>39.56</v>
      </c>
      <c r="J324" s="827">
        <v>111</v>
      </c>
      <c r="K324" s="828">
        <f t="shared" si="212"/>
        <v>0.69811320754716977</v>
      </c>
      <c r="L324" s="829">
        <v>3.3207</v>
      </c>
      <c r="M324" s="828">
        <f t="shared" si="215"/>
        <v>368.59769999999997</v>
      </c>
      <c r="N324" s="830">
        <v>1</v>
      </c>
      <c r="O324" s="831">
        <f t="shared" si="228"/>
        <v>368.6</v>
      </c>
      <c r="P324" s="832">
        <f t="shared" si="229"/>
        <v>88.8</v>
      </c>
      <c r="Q324" s="834">
        <f t="shared" si="230"/>
        <v>457.40000000000003</v>
      </c>
    </row>
    <row r="325" spans="1:17" x14ac:dyDescent="0.25">
      <c r="A325" s="826" t="s">
        <v>1879</v>
      </c>
      <c r="B325" s="827">
        <v>39</v>
      </c>
      <c r="C325" s="828">
        <f t="shared" si="211"/>
        <v>0.24528301886792453</v>
      </c>
      <c r="D325" s="829">
        <v>3.3207</v>
      </c>
      <c r="E325" s="828">
        <f t="shared" si="214"/>
        <v>129.50729999999999</v>
      </c>
      <c r="F325" s="830">
        <v>0.2</v>
      </c>
      <c r="G325" s="831">
        <f t="shared" si="213"/>
        <v>25.9</v>
      </c>
      <c r="H325" s="832">
        <f t="shared" si="202"/>
        <v>6.24</v>
      </c>
      <c r="I325" s="833">
        <f t="shared" si="203"/>
        <v>32.14</v>
      </c>
      <c r="J325" s="827">
        <v>120</v>
      </c>
      <c r="K325" s="828">
        <f t="shared" si="212"/>
        <v>0.75471698113207553</v>
      </c>
      <c r="L325" s="829">
        <v>3.3207</v>
      </c>
      <c r="M325" s="828">
        <f t="shared" si="215"/>
        <v>398.48399999999998</v>
      </c>
      <c r="N325" s="830">
        <v>1</v>
      </c>
      <c r="O325" s="831">
        <f t="shared" si="228"/>
        <v>398.48</v>
      </c>
      <c r="P325" s="832">
        <f t="shared" si="229"/>
        <v>95.99</v>
      </c>
      <c r="Q325" s="834">
        <f t="shared" si="230"/>
        <v>494.47</v>
      </c>
    </row>
    <row r="326" spans="1:17" x14ac:dyDescent="0.25">
      <c r="A326" s="826" t="s">
        <v>1879</v>
      </c>
      <c r="B326" s="827">
        <v>24</v>
      </c>
      <c r="C326" s="828">
        <f t="shared" si="211"/>
        <v>0.15094339622641509</v>
      </c>
      <c r="D326" s="829">
        <v>3.3207</v>
      </c>
      <c r="E326" s="828">
        <f t="shared" si="214"/>
        <v>79.696799999999996</v>
      </c>
      <c r="F326" s="830">
        <v>0.2</v>
      </c>
      <c r="G326" s="831">
        <f t="shared" si="213"/>
        <v>15.94</v>
      </c>
      <c r="H326" s="832">
        <f t="shared" si="202"/>
        <v>3.84</v>
      </c>
      <c r="I326" s="833">
        <f t="shared" si="203"/>
        <v>19.78</v>
      </c>
      <c r="J326" s="827">
        <v>48</v>
      </c>
      <c r="K326" s="828">
        <f t="shared" si="212"/>
        <v>0.30188679245283018</v>
      </c>
      <c r="L326" s="829">
        <v>3.3207</v>
      </c>
      <c r="M326" s="828">
        <f t="shared" si="215"/>
        <v>159.39359999999999</v>
      </c>
      <c r="N326" s="830">
        <v>1</v>
      </c>
      <c r="O326" s="831">
        <f t="shared" si="228"/>
        <v>159.38999999999999</v>
      </c>
      <c r="P326" s="832">
        <f t="shared" si="229"/>
        <v>38.4</v>
      </c>
      <c r="Q326" s="834">
        <f t="shared" si="230"/>
        <v>197.79</v>
      </c>
    </row>
    <row r="327" spans="1:17" x14ac:dyDescent="0.25">
      <c r="A327" s="826" t="s">
        <v>1879</v>
      </c>
      <c r="B327" s="827">
        <v>39</v>
      </c>
      <c r="C327" s="828">
        <f t="shared" si="211"/>
        <v>0.24528301886792453</v>
      </c>
      <c r="D327" s="829">
        <v>3.3207</v>
      </c>
      <c r="E327" s="828">
        <f t="shared" si="214"/>
        <v>129.50729999999999</v>
      </c>
      <c r="F327" s="830">
        <v>0.2</v>
      </c>
      <c r="G327" s="831">
        <f t="shared" si="213"/>
        <v>25.9</v>
      </c>
      <c r="H327" s="832">
        <f t="shared" si="202"/>
        <v>6.24</v>
      </c>
      <c r="I327" s="833">
        <f t="shared" si="203"/>
        <v>32.14</v>
      </c>
      <c r="J327" s="827">
        <v>120</v>
      </c>
      <c r="K327" s="828">
        <f t="shared" si="212"/>
        <v>0.75471698113207553</v>
      </c>
      <c r="L327" s="829">
        <v>3.3207</v>
      </c>
      <c r="M327" s="828">
        <f t="shared" si="215"/>
        <v>398.48399999999998</v>
      </c>
      <c r="N327" s="830">
        <v>1</v>
      </c>
      <c r="O327" s="831">
        <f t="shared" si="228"/>
        <v>398.48</v>
      </c>
      <c r="P327" s="832">
        <f t="shared" si="229"/>
        <v>95.99</v>
      </c>
      <c r="Q327" s="834">
        <f t="shared" si="230"/>
        <v>494.47</v>
      </c>
    </row>
    <row r="328" spans="1:17" x14ac:dyDescent="0.25">
      <c r="A328" s="826" t="s">
        <v>1879</v>
      </c>
      <c r="B328" s="827">
        <v>26</v>
      </c>
      <c r="C328" s="828">
        <f t="shared" si="211"/>
        <v>0.16352201257861634</v>
      </c>
      <c r="D328" s="829">
        <v>3.3207</v>
      </c>
      <c r="E328" s="828">
        <f t="shared" si="214"/>
        <v>86.338200000000001</v>
      </c>
      <c r="F328" s="830">
        <v>0.2</v>
      </c>
      <c r="G328" s="831">
        <f t="shared" si="213"/>
        <v>17.27</v>
      </c>
      <c r="H328" s="832">
        <f t="shared" si="202"/>
        <v>4.16</v>
      </c>
      <c r="I328" s="833">
        <f t="shared" si="203"/>
        <v>21.43</v>
      </c>
      <c r="J328" s="827">
        <v>51</v>
      </c>
      <c r="K328" s="828">
        <f t="shared" si="212"/>
        <v>0.32075471698113206</v>
      </c>
      <c r="L328" s="829">
        <v>3.3207</v>
      </c>
      <c r="M328" s="828">
        <f t="shared" si="215"/>
        <v>169.35570000000001</v>
      </c>
      <c r="N328" s="830">
        <v>1</v>
      </c>
      <c r="O328" s="831">
        <f t="shared" si="228"/>
        <v>169.36</v>
      </c>
      <c r="P328" s="832">
        <f t="shared" si="229"/>
        <v>40.799999999999997</v>
      </c>
      <c r="Q328" s="834">
        <f t="shared" si="230"/>
        <v>210.16000000000003</v>
      </c>
    </row>
    <row r="329" spans="1:17" x14ac:dyDescent="0.25">
      <c r="A329" s="826" t="s">
        <v>1879</v>
      </c>
      <c r="B329" s="827">
        <v>32</v>
      </c>
      <c r="C329" s="828">
        <f t="shared" si="211"/>
        <v>0.20125786163522014</v>
      </c>
      <c r="D329" s="829">
        <v>3.3207</v>
      </c>
      <c r="E329" s="828">
        <f t="shared" si="214"/>
        <v>106.2624</v>
      </c>
      <c r="F329" s="830">
        <v>0.2</v>
      </c>
      <c r="G329" s="831">
        <f t="shared" si="213"/>
        <v>21.25</v>
      </c>
      <c r="H329" s="832">
        <f t="shared" si="202"/>
        <v>5.12</v>
      </c>
      <c r="I329" s="833">
        <f t="shared" si="203"/>
        <v>26.37</v>
      </c>
      <c r="J329" s="827">
        <v>64</v>
      </c>
      <c r="K329" s="828">
        <f t="shared" si="212"/>
        <v>0.40251572327044027</v>
      </c>
      <c r="L329" s="829">
        <v>3.3207</v>
      </c>
      <c r="M329" s="828">
        <f t="shared" si="215"/>
        <v>212.5248</v>
      </c>
      <c r="N329" s="830">
        <v>1</v>
      </c>
      <c r="O329" s="831">
        <f t="shared" si="228"/>
        <v>212.52</v>
      </c>
      <c r="P329" s="832">
        <f t="shared" si="229"/>
        <v>51.2</v>
      </c>
      <c r="Q329" s="834">
        <f t="shared" si="230"/>
        <v>263.72000000000003</v>
      </c>
    </row>
    <row r="330" spans="1:17" x14ac:dyDescent="0.25">
      <c r="A330" s="838" t="s">
        <v>1880</v>
      </c>
      <c r="B330" s="811"/>
      <c r="C330" s="814"/>
      <c r="D330" s="813"/>
      <c r="E330" s="814"/>
      <c r="F330" s="813"/>
      <c r="G330" s="813"/>
      <c r="H330" s="841"/>
      <c r="I330" s="842"/>
      <c r="J330" s="811">
        <f>J331+J334+J344+J352</f>
        <v>2120</v>
      </c>
      <c r="K330" s="814">
        <f>K331+K334+K344+K352</f>
        <v>13.333333333333334</v>
      </c>
      <c r="L330" s="813"/>
      <c r="M330" s="814"/>
      <c r="N330" s="813"/>
      <c r="O330" s="813">
        <f>O331+O334+O344+O352</f>
        <v>11155.23</v>
      </c>
      <c r="P330" s="813">
        <f t="shared" ref="P330:Q330" si="231">P331+P334+P344+P352</f>
        <v>2687.29</v>
      </c>
      <c r="Q330" s="857">
        <f t="shared" si="231"/>
        <v>13842.519999999999</v>
      </c>
    </row>
    <row r="331" spans="1:17" ht="33" x14ac:dyDescent="0.25">
      <c r="A331" s="818" t="s">
        <v>11</v>
      </c>
      <c r="B331" s="819"/>
      <c r="C331" s="820"/>
      <c r="D331" s="821"/>
      <c r="E331" s="820"/>
      <c r="F331" s="821"/>
      <c r="G331" s="821"/>
      <c r="H331" s="822"/>
      <c r="I331" s="823"/>
      <c r="J331" s="819">
        <f>SUM(J332:J333)</f>
        <v>206</v>
      </c>
      <c r="K331" s="820">
        <f>SUM(K332:K333)</f>
        <v>1.2955974842767295</v>
      </c>
      <c r="L331" s="821"/>
      <c r="M331" s="820"/>
      <c r="N331" s="821"/>
      <c r="O331" s="821">
        <f>SUM(O332:O333)</f>
        <v>1822.25</v>
      </c>
      <c r="P331" s="821">
        <f t="shared" ref="P331:Q331" si="232">SUM(P332:P333)</f>
        <v>438.98</v>
      </c>
      <c r="Q331" s="886">
        <f t="shared" si="232"/>
        <v>2261.23</v>
      </c>
    </row>
    <row r="332" spans="1:17" x14ac:dyDescent="0.25">
      <c r="A332" s="826" t="s">
        <v>1881</v>
      </c>
      <c r="B332" s="827"/>
      <c r="C332" s="828"/>
      <c r="D332" s="829"/>
      <c r="E332" s="828"/>
      <c r="F332" s="830"/>
      <c r="G332" s="831"/>
      <c r="H332" s="832"/>
      <c r="I332" s="833"/>
      <c r="J332" s="827">
        <v>103</v>
      </c>
      <c r="K332" s="828">
        <f>J332/159</f>
        <v>0.64779874213836475</v>
      </c>
      <c r="L332" s="829">
        <v>8.0440000000000005</v>
      </c>
      <c r="M332" s="828">
        <f>J332*L332</f>
        <v>828.53200000000004</v>
      </c>
      <c r="N332" s="830">
        <v>1</v>
      </c>
      <c r="O332" s="831">
        <f t="shared" ref="O332:O333" si="233">ROUND(M332*N332,2)</f>
        <v>828.53</v>
      </c>
      <c r="P332" s="832">
        <f t="shared" ref="P332:P333" si="234">ROUND(O332*0.2409,2)</f>
        <v>199.59</v>
      </c>
      <c r="Q332" s="834">
        <f t="shared" ref="Q332:Q333" si="235">O332+P332</f>
        <v>1028.1199999999999</v>
      </c>
    </row>
    <row r="333" spans="1:17" x14ac:dyDescent="0.25">
      <c r="A333" s="826" t="s">
        <v>1882</v>
      </c>
      <c r="B333" s="827"/>
      <c r="C333" s="828"/>
      <c r="D333" s="829"/>
      <c r="E333" s="828"/>
      <c r="F333" s="830"/>
      <c r="G333" s="831"/>
      <c r="H333" s="832"/>
      <c r="I333" s="833"/>
      <c r="J333" s="827">
        <v>103</v>
      </c>
      <c r="K333" s="828">
        <f>J333/159</f>
        <v>0.64779874213836475</v>
      </c>
      <c r="L333" s="829">
        <v>9.6478000000000002</v>
      </c>
      <c r="M333" s="828">
        <f>J333*L333</f>
        <v>993.72339999999997</v>
      </c>
      <c r="N333" s="830">
        <v>1</v>
      </c>
      <c r="O333" s="831">
        <f t="shared" si="233"/>
        <v>993.72</v>
      </c>
      <c r="P333" s="832">
        <f t="shared" si="234"/>
        <v>239.39</v>
      </c>
      <c r="Q333" s="834">
        <f t="shared" si="235"/>
        <v>1233.1100000000001</v>
      </c>
    </row>
    <row r="334" spans="1:17" ht="49.5" x14ac:dyDescent="0.25">
      <c r="A334" s="818" t="s">
        <v>9</v>
      </c>
      <c r="B334" s="819"/>
      <c r="C334" s="820"/>
      <c r="D334" s="835"/>
      <c r="E334" s="820"/>
      <c r="F334" s="836"/>
      <c r="G334" s="824"/>
      <c r="H334" s="822"/>
      <c r="I334" s="823"/>
      <c r="J334" s="819">
        <f>SUM(J335:J343)</f>
        <v>940</v>
      </c>
      <c r="K334" s="820">
        <f>SUM(K335:K343)</f>
        <v>5.9119496855345917</v>
      </c>
      <c r="L334" s="820"/>
      <c r="M334" s="820"/>
      <c r="N334" s="820"/>
      <c r="O334" s="820">
        <f t="shared" ref="O334:Q334" si="236">SUM(O335:O343)</f>
        <v>5329.4299999999994</v>
      </c>
      <c r="P334" s="820">
        <f t="shared" si="236"/>
        <v>1283.8600000000001</v>
      </c>
      <c r="Q334" s="887">
        <f t="shared" si="236"/>
        <v>6613.2899999999991</v>
      </c>
    </row>
    <row r="335" spans="1:17" x14ac:dyDescent="0.25">
      <c r="A335" s="826" t="s">
        <v>1217</v>
      </c>
      <c r="B335" s="827"/>
      <c r="C335" s="828"/>
      <c r="D335" s="829"/>
      <c r="E335" s="828"/>
      <c r="F335" s="830"/>
      <c r="G335" s="831"/>
      <c r="H335" s="832"/>
      <c r="I335" s="833"/>
      <c r="J335" s="827">
        <v>112</v>
      </c>
      <c r="K335" s="828">
        <f>J335/159</f>
        <v>0.70440251572327039</v>
      </c>
      <c r="L335" s="829">
        <v>5.3228</v>
      </c>
      <c r="M335" s="828">
        <f>J335*L335</f>
        <v>596.15359999999998</v>
      </c>
      <c r="N335" s="830">
        <v>1</v>
      </c>
      <c r="O335" s="831">
        <f t="shared" ref="O335:O343" si="237">ROUND(M335*N335,2)</f>
        <v>596.15</v>
      </c>
      <c r="P335" s="832">
        <f t="shared" ref="P335:P398" si="238">ROUND(O335*0.2409,2)</f>
        <v>143.61000000000001</v>
      </c>
      <c r="Q335" s="834">
        <f t="shared" ref="Q335:Q398" si="239">O335+P335</f>
        <v>739.76</v>
      </c>
    </row>
    <row r="336" spans="1:17" x14ac:dyDescent="0.25">
      <c r="A336" s="826" t="s">
        <v>1217</v>
      </c>
      <c r="B336" s="827"/>
      <c r="C336" s="828"/>
      <c r="D336" s="829"/>
      <c r="E336" s="828"/>
      <c r="F336" s="830"/>
      <c r="G336" s="831"/>
      <c r="H336" s="832"/>
      <c r="I336" s="833"/>
      <c r="J336" s="827">
        <v>144</v>
      </c>
      <c r="K336" s="828">
        <f t="shared" ref="K336:K343" si="240">J336/159</f>
        <v>0.90566037735849059</v>
      </c>
      <c r="L336" s="829">
        <v>5.6643999999999997</v>
      </c>
      <c r="M336" s="828">
        <f t="shared" ref="M336:M343" si="241">J336*L336</f>
        <v>815.67359999999996</v>
      </c>
      <c r="N336" s="830">
        <v>1</v>
      </c>
      <c r="O336" s="831">
        <f t="shared" si="237"/>
        <v>815.67</v>
      </c>
      <c r="P336" s="832">
        <f t="shared" si="238"/>
        <v>196.49</v>
      </c>
      <c r="Q336" s="834">
        <f t="shared" si="239"/>
        <v>1012.16</v>
      </c>
    </row>
    <row r="337" spans="1:17" x14ac:dyDescent="0.25">
      <c r="A337" s="826" t="s">
        <v>1217</v>
      </c>
      <c r="B337" s="827"/>
      <c r="C337" s="828"/>
      <c r="D337" s="829"/>
      <c r="E337" s="828"/>
      <c r="F337" s="830"/>
      <c r="G337" s="831"/>
      <c r="H337" s="832"/>
      <c r="I337" s="833"/>
      <c r="J337" s="827">
        <v>96</v>
      </c>
      <c r="K337" s="828">
        <f t="shared" si="240"/>
        <v>0.60377358490566035</v>
      </c>
      <c r="L337" s="829">
        <v>5.6643999999999997</v>
      </c>
      <c r="M337" s="828">
        <f t="shared" si="241"/>
        <v>543.78239999999994</v>
      </c>
      <c r="N337" s="830">
        <v>1</v>
      </c>
      <c r="O337" s="831">
        <f t="shared" si="237"/>
        <v>543.78</v>
      </c>
      <c r="P337" s="832">
        <f t="shared" si="238"/>
        <v>131</v>
      </c>
      <c r="Q337" s="834">
        <f t="shared" si="239"/>
        <v>674.78</v>
      </c>
    </row>
    <row r="338" spans="1:17" x14ac:dyDescent="0.25">
      <c r="A338" s="826" t="s">
        <v>1217</v>
      </c>
      <c r="B338" s="827"/>
      <c r="C338" s="828"/>
      <c r="D338" s="829"/>
      <c r="E338" s="828"/>
      <c r="F338" s="830"/>
      <c r="G338" s="831"/>
      <c r="H338" s="832"/>
      <c r="I338" s="833"/>
      <c r="J338" s="827">
        <v>120</v>
      </c>
      <c r="K338" s="828">
        <f t="shared" si="240"/>
        <v>0.75471698113207553</v>
      </c>
      <c r="L338" s="829">
        <v>5.3228</v>
      </c>
      <c r="M338" s="828">
        <f t="shared" si="241"/>
        <v>638.73599999999999</v>
      </c>
      <c r="N338" s="830">
        <v>1</v>
      </c>
      <c r="O338" s="831">
        <f t="shared" si="237"/>
        <v>638.74</v>
      </c>
      <c r="P338" s="832">
        <f t="shared" si="238"/>
        <v>153.87</v>
      </c>
      <c r="Q338" s="834">
        <f t="shared" si="239"/>
        <v>792.61</v>
      </c>
    </row>
    <row r="339" spans="1:17" x14ac:dyDescent="0.25">
      <c r="A339" s="826" t="s">
        <v>1217</v>
      </c>
      <c r="B339" s="827"/>
      <c r="C339" s="828"/>
      <c r="D339" s="829"/>
      <c r="E339" s="828"/>
      <c r="F339" s="830"/>
      <c r="G339" s="831"/>
      <c r="H339" s="832"/>
      <c r="I339" s="833"/>
      <c r="J339" s="827">
        <v>56</v>
      </c>
      <c r="K339" s="828">
        <f t="shared" si="240"/>
        <v>0.3522012578616352</v>
      </c>
      <c r="L339" s="829">
        <v>5.3228</v>
      </c>
      <c r="M339" s="828">
        <f t="shared" si="241"/>
        <v>298.07679999999999</v>
      </c>
      <c r="N339" s="830">
        <v>1</v>
      </c>
      <c r="O339" s="831">
        <f t="shared" si="237"/>
        <v>298.08</v>
      </c>
      <c r="P339" s="832">
        <f t="shared" si="238"/>
        <v>71.81</v>
      </c>
      <c r="Q339" s="834">
        <f t="shared" si="239"/>
        <v>369.89</v>
      </c>
    </row>
    <row r="340" spans="1:17" x14ac:dyDescent="0.25">
      <c r="A340" s="826" t="s">
        <v>1217</v>
      </c>
      <c r="B340" s="827"/>
      <c r="C340" s="828"/>
      <c r="D340" s="829"/>
      <c r="E340" s="828"/>
      <c r="F340" s="830"/>
      <c r="G340" s="831"/>
      <c r="H340" s="832"/>
      <c r="I340" s="833"/>
      <c r="J340" s="827">
        <v>103</v>
      </c>
      <c r="K340" s="828">
        <f t="shared" si="240"/>
        <v>0.64779874213836475</v>
      </c>
      <c r="L340" s="829">
        <v>5.5849000000000002</v>
      </c>
      <c r="M340" s="828">
        <f t="shared" si="241"/>
        <v>575.24469999999997</v>
      </c>
      <c r="N340" s="830">
        <v>1</v>
      </c>
      <c r="O340" s="831">
        <f t="shared" si="237"/>
        <v>575.24</v>
      </c>
      <c r="P340" s="832">
        <f t="shared" si="238"/>
        <v>138.58000000000001</v>
      </c>
      <c r="Q340" s="834">
        <f t="shared" si="239"/>
        <v>713.82</v>
      </c>
    </row>
    <row r="341" spans="1:17" x14ac:dyDescent="0.25">
      <c r="A341" s="826" t="s">
        <v>1217</v>
      </c>
      <c r="B341" s="827"/>
      <c r="C341" s="828"/>
      <c r="D341" s="829"/>
      <c r="E341" s="828"/>
      <c r="F341" s="830"/>
      <c r="G341" s="831"/>
      <c r="H341" s="832"/>
      <c r="I341" s="833"/>
      <c r="J341" s="827">
        <v>103</v>
      </c>
      <c r="K341" s="828">
        <f t="shared" si="240"/>
        <v>0.64779874213836475</v>
      </c>
      <c r="L341" s="829">
        <v>5.9433999999999996</v>
      </c>
      <c r="M341" s="828">
        <f t="shared" si="241"/>
        <v>612.17019999999991</v>
      </c>
      <c r="N341" s="830">
        <v>1</v>
      </c>
      <c r="O341" s="831">
        <f t="shared" si="237"/>
        <v>612.16999999999996</v>
      </c>
      <c r="P341" s="832">
        <f t="shared" si="238"/>
        <v>147.47</v>
      </c>
      <c r="Q341" s="834">
        <f t="shared" si="239"/>
        <v>759.64</v>
      </c>
    </row>
    <row r="342" spans="1:17" x14ac:dyDescent="0.25">
      <c r="A342" s="826" t="s">
        <v>1217</v>
      </c>
      <c r="B342" s="827"/>
      <c r="C342" s="828"/>
      <c r="D342" s="829"/>
      <c r="E342" s="828"/>
      <c r="F342" s="830"/>
      <c r="G342" s="831"/>
      <c r="H342" s="832"/>
      <c r="I342" s="833"/>
      <c r="J342" s="827">
        <v>103</v>
      </c>
      <c r="K342" s="828">
        <f t="shared" si="240"/>
        <v>0.64779874213836475</v>
      </c>
      <c r="L342" s="829">
        <v>5.5849000000000002</v>
      </c>
      <c r="M342" s="828">
        <f t="shared" si="241"/>
        <v>575.24469999999997</v>
      </c>
      <c r="N342" s="830">
        <v>1</v>
      </c>
      <c r="O342" s="831">
        <f t="shared" si="237"/>
        <v>575.24</v>
      </c>
      <c r="P342" s="832">
        <f t="shared" si="238"/>
        <v>138.58000000000001</v>
      </c>
      <c r="Q342" s="834">
        <f t="shared" si="239"/>
        <v>713.82</v>
      </c>
    </row>
    <row r="343" spans="1:17" x14ac:dyDescent="0.25">
      <c r="A343" s="826" t="s">
        <v>344</v>
      </c>
      <c r="B343" s="827"/>
      <c r="C343" s="828"/>
      <c r="D343" s="829"/>
      <c r="E343" s="828"/>
      <c r="F343" s="830"/>
      <c r="G343" s="831"/>
      <c r="H343" s="832"/>
      <c r="I343" s="833"/>
      <c r="J343" s="827">
        <v>103</v>
      </c>
      <c r="K343" s="828">
        <f t="shared" si="240"/>
        <v>0.64779874213836475</v>
      </c>
      <c r="L343" s="829">
        <v>6.5472000000000001</v>
      </c>
      <c r="M343" s="828">
        <f t="shared" si="241"/>
        <v>674.36160000000007</v>
      </c>
      <c r="N343" s="830">
        <v>1</v>
      </c>
      <c r="O343" s="831">
        <f t="shared" si="237"/>
        <v>674.36</v>
      </c>
      <c r="P343" s="832">
        <f t="shared" si="238"/>
        <v>162.44999999999999</v>
      </c>
      <c r="Q343" s="834">
        <f t="shared" si="239"/>
        <v>836.81</v>
      </c>
    </row>
    <row r="344" spans="1:17" ht="49.5" x14ac:dyDescent="0.25">
      <c r="A344" s="818" t="s">
        <v>10</v>
      </c>
      <c r="B344" s="819"/>
      <c r="C344" s="820"/>
      <c r="D344" s="821"/>
      <c r="E344" s="820"/>
      <c r="F344" s="821"/>
      <c r="G344" s="821"/>
      <c r="H344" s="822"/>
      <c r="I344" s="823"/>
      <c r="J344" s="819">
        <f>SUM(J345:J351)</f>
        <v>576.5</v>
      </c>
      <c r="K344" s="820">
        <f>SUM(K345:K351)</f>
        <v>3.6257861635220126</v>
      </c>
      <c r="L344" s="821"/>
      <c r="M344" s="820"/>
      <c r="N344" s="821"/>
      <c r="O344" s="821">
        <f>SUM(O345:O351)</f>
        <v>2686.4300000000003</v>
      </c>
      <c r="P344" s="821">
        <f t="shared" ref="P344:Q344" si="242">SUM(P345:P351)</f>
        <v>647.16</v>
      </c>
      <c r="Q344" s="886">
        <f t="shared" si="242"/>
        <v>3333.5900000000006</v>
      </c>
    </row>
    <row r="345" spans="1:17" x14ac:dyDescent="0.25">
      <c r="A345" s="826" t="s">
        <v>193</v>
      </c>
      <c r="B345" s="827"/>
      <c r="C345" s="828"/>
      <c r="D345" s="829"/>
      <c r="E345" s="828"/>
      <c r="F345" s="830"/>
      <c r="G345" s="831"/>
      <c r="H345" s="832"/>
      <c r="I345" s="833"/>
      <c r="J345" s="827">
        <v>132</v>
      </c>
      <c r="K345" s="828">
        <f>J345/159</f>
        <v>0.83018867924528306</v>
      </c>
      <c r="L345" s="829">
        <v>4.6395</v>
      </c>
      <c r="M345" s="828">
        <f>J345*L345</f>
        <v>612.41399999999999</v>
      </c>
      <c r="N345" s="830">
        <v>1</v>
      </c>
      <c r="O345" s="831">
        <f t="shared" ref="O345:O351" si="243">ROUND(M345*N345,2)</f>
        <v>612.41</v>
      </c>
      <c r="P345" s="832">
        <f t="shared" si="238"/>
        <v>147.53</v>
      </c>
      <c r="Q345" s="834">
        <f t="shared" si="239"/>
        <v>759.93999999999994</v>
      </c>
    </row>
    <row r="346" spans="1:17" x14ac:dyDescent="0.25">
      <c r="A346" s="826" t="s">
        <v>193</v>
      </c>
      <c r="B346" s="827"/>
      <c r="C346" s="828"/>
      <c r="D346" s="829"/>
      <c r="E346" s="828"/>
      <c r="F346" s="830"/>
      <c r="G346" s="831"/>
      <c r="H346" s="832"/>
      <c r="I346" s="833"/>
      <c r="J346" s="827">
        <v>136</v>
      </c>
      <c r="K346" s="828">
        <f t="shared" ref="K346:K351" si="244">J346/159</f>
        <v>0.85534591194968557</v>
      </c>
      <c r="L346" s="829">
        <v>4.6395</v>
      </c>
      <c r="M346" s="828">
        <f t="shared" ref="M346:M351" si="245">J346*L346</f>
        <v>630.97199999999998</v>
      </c>
      <c r="N346" s="830">
        <v>1</v>
      </c>
      <c r="O346" s="831">
        <f t="shared" si="243"/>
        <v>630.97</v>
      </c>
      <c r="P346" s="832">
        <f t="shared" si="238"/>
        <v>152</v>
      </c>
      <c r="Q346" s="834">
        <f t="shared" si="239"/>
        <v>782.97</v>
      </c>
    </row>
    <row r="347" spans="1:17" x14ac:dyDescent="0.25">
      <c r="A347" s="826" t="s">
        <v>193</v>
      </c>
      <c r="B347" s="827"/>
      <c r="C347" s="828"/>
      <c r="D347" s="829"/>
      <c r="E347" s="828"/>
      <c r="F347" s="830"/>
      <c r="G347" s="831"/>
      <c r="H347" s="832"/>
      <c r="I347" s="833"/>
      <c r="J347" s="827">
        <v>64</v>
      </c>
      <c r="K347" s="828">
        <f t="shared" si="244"/>
        <v>0.40251572327044027</v>
      </c>
      <c r="L347" s="829">
        <v>4.6395</v>
      </c>
      <c r="M347" s="828">
        <f t="shared" si="245"/>
        <v>296.928</v>
      </c>
      <c r="N347" s="830">
        <v>1</v>
      </c>
      <c r="O347" s="831">
        <f t="shared" si="243"/>
        <v>296.93</v>
      </c>
      <c r="P347" s="832">
        <f t="shared" si="238"/>
        <v>71.53</v>
      </c>
      <c r="Q347" s="834">
        <f t="shared" si="239"/>
        <v>368.46000000000004</v>
      </c>
    </row>
    <row r="348" spans="1:17" x14ac:dyDescent="0.25">
      <c r="A348" s="826" t="s">
        <v>193</v>
      </c>
      <c r="B348" s="827"/>
      <c r="C348" s="828"/>
      <c r="D348" s="829"/>
      <c r="E348" s="828"/>
      <c r="F348" s="830"/>
      <c r="G348" s="831"/>
      <c r="H348" s="832"/>
      <c r="I348" s="833"/>
      <c r="J348" s="827">
        <v>37</v>
      </c>
      <c r="K348" s="828">
        <f t="shared" si="244"/>
        <v>0.23270440251572327</v>
      </c>
      <c r="L348" s="829">
        <v>4.6395</v>
      </c>
      <c r="M348" s="828">
        <f t="shared" si="245"/>
        <v>171.66149999999999</v>
      </c>
      <c r="N348" s="830">
        <v>1</v>
      </c>
      <c r="O348" s="831">
        <f t="shared" si="243"/>
        <v>171.66</v>
      </c>
      <c r="P348" s="832">
        <f t="shared" si="238"/>
        <v>41.35</v>
      </c>
      <c r="Q348" s="834">
        <f t="shared" si="239"/>
        <v>213.01</v>
      </c>
    </row>
    <row r="349" spans="1:17" x14ac:dyDescent="0.25">
      <c r="A349" s="826" t="s">
        <v>193</v>
      </c>
      <c r="B349" s="827"/>
      <c r="C349" s="828"/>
      <c r="D349" s="829"/>
      <c r="E349" s="828"/>
      <c r="F349" s="830"/>
      <c r="G349" s="831"/>
      <c r="H349" s="832"/>
      <c r="I349" s="833"/>
      <c r="J349" s="827">
        <v>36</v>
      </c>
      <c r="K349" s="828">
        <f t="shared" si="244"/>
        <v>0.22641509433962265</v>
      </c>
      <c r="L349" s="829">
        <v>4.6395</v>
      </c>
      <c r="M349" s="828">
        <f t="shared" si="245"/>
        <v>167.02199999999999</v>
      </c>
      <c r="N349" s="830">
        <v>1</v>
      </c>
      <c r="O349" s="831">
        <f t="shared" si="243"/>
        <v>167.02</v>
      </c>
      <c r="P349" s="832">
        <f t="shared" si="238"/>
        <v>40.24</v>
      </c>
      <c r="Q349" s="834">
        <f t="shared" si="239"/>
        <v>207.26000000000002</v>
      </c>
    </row>
    <row r="350" spans="1:17" x14ac:dyDescent="0.25">
      <c r="A350" s="826" t="s">
        <v>193</v>
      </c>
      <c r="B350" s="827"/>
      <c r="C350" s="828"/>
      <c r="D350" s="829"/>
      <c r="E350" s="828"/>
      <c r="F350" s="830"/>
      <c r="G350" s="831"/>
      <c r="H350" s="832"/>
      <c r="I350" s="833"/>
      <c r="J350" s="827">
        <v>51.5</v>
      </c>
      <c r="K350" s="828">
        <f t="shared" si="244"/>
        <v>0.32389937106918237</v>
      </c>
      <c r="L350" s="829">
        <v>4.8678999999999997</v>
      </c>
      <c r="M350" s="828">
        <f t="shared" si="245"/>
        <v>250.69684999999998</v>
      </c>
      <c r="N350" s="830">
        <v>1</v>
      </c>
      <c r="O350" s="831">
        <f t="shared" si="243"/>
        <v>250.7</v>
      </c>
      <c r="P350" s="832">
        <f t="shared" si="238"/>
        <v>60.39</v>
      </c>
      <c r="Q350" s="834">
        <f t="shared" si="239"/>
        <v>311.08999999999997</v>
      </c>
    </row>
    <row r="351" spans="1:17" x14ac:dyDescent="0.25">
      <c r="A351" s="826" t="s">
        <v>193</v>
      </c>
      <c r="B351" s="827"/>
      <c r="C351" s="828"/>
      <c r="D351" s="829"/>
      <c r="E351" s="828"/>
      <c r="F351" s="830"/>
      <c r="G351" s="831"/>
      <c r="H351" s="832"/>
      <c r="I351" s="833"/>
      <c r="J351" s="827">
        <v>120</v>
      </c>
      <c r="K351" s="828">
        <f t="shared" si="244"/>
        <v>0.75471698113207553</v>
      </c>
      <c r="L351" s="829">
        <v>4.6395</v>
      </c>
      <c r="M351" s="828">
        <f t="shared" si="245"/>
        <v>556.74</v>
      </c>
      <c r="N351" s="830">
        <v>1</v>
      </c>
      <c r="O351" s="831">
        <f t="shared" si="243"/>
        <v>556.74</v>
      </c>
      <c r="P351" s="832">
        <f t="shared" si="238"/>
        <v>134.12</v>
      </c>
      <c r="Q351" s="834">
        <f t="shared" si="239"/>
        <v>690.86</v>
      </c>
    </row>
    <row r="352" spans="1:17" ht="33" x14ac:dyDescent="0.25">
      <c r="A352" s="818" t="s">
        <v>8</v>
      </c>
      <c r="B352" s="819"/>
      <c r="C352" s="820"/>
      <c r="D352" s="835"/>
      <c r="E352" s="820"/>
      <c r="F352" s="836"/>
      <c r="G352" s="824"/>
      <c r="H352" s="822"/>
      <c r="I352" s="823"/>
      <c r="J352" s="888">
        <f t="shared" ref="J352:O352" si="246">SUM(J353:J358)</f>
        <v>397.5</v>
      </c>
      <c r="K352" s="889">
        <f t="shared" si="246"/>
        <v>2.4999999999999996</v>
      </c>
      <c r="L352" s="822"/>
      <c r="M352" s="822"/>
      <c r="N352" s="822"/>
      <c r="O352" s="822">
        <f t="shared" si="246"/>
        <v>1317.12</v>
      </c>
      <c r="P352" s="822">
        <f>SUM(P353:P358)</f>
        <v>317.29000000000002</v>
      </c>
      <c r="Q352" s="837">
        <f>SUM(Q353:Q358)</f>
        <v>1634.4099999999999</v>
      </c>
    </row>
    <row r="353" spans="1:17" x14ac:dyDescent="0.25">
      <c r="A353" s="826" t="s">
        <v>223</v>
      </c>
      <c r="B353" s="827"/>
      <c r="C353" s="828"/>
      <c r="D353" s="829"/>
      <c r="E353" s="828"/>
      <c r="F353" s="830"/>
      <c r="G353" s="831"/>
      <c r="H353" s="832"/>
      <c r="I353" s="833"/>
      <c r="J353" s="827">
        <v>111</v>
      </c>
      <c r="K353" s="828">
        <f>J353/159</f>
        <v>0.69811320754716977</v>
      </c>
      <c r="L353" s="829">
        <v>3.1589</v>
      </c>
      <c r="M353" s="828">
        <f>J353*L353</f>
        <v>350.6379</v>
      </c>
      <c r="N353" s="830">
        <v>1</v>
      </c>
      <c r="O353" s="831">
        <f t="shared" ref="O353:O358" si="247">ROUND(M353*N353,2)</f>
        <v>350.64</v>
      </c>
      <c r="P353" s="832">
        <f t="shared" si="238"/>
        <v>84.47</v>
      </c>
      <c r="Q353" s="834">
        <f t="shared" si="239"/>
        <v>435.11</v>
      </c>
    </row>
    <row r="354" spans="1:17" x14ac:dyDescent="0.25">
      <c r="A354" s="826" t="s">
        <v>1284</v>
      </c>
      <c r="B354" s="827"/>
      <c r="C354" s="828"/>
      <c r="D354" s="829"/>
      <c r="E354" s="828"/>
      <c r="F354" s="830"/>
      <c r="G354" s="831"/>
      <c r="H354" s="832"/>
      <c r="I354" s="833"/>
      <c r="J354" s="827">
        <v>51.5</v>
      </c>
      <c r="K354" s="828">
        <f t="shared" ref="K354:K358" si="248">J354/159</f>
        <v>0.32389937106918237</v>
      </c>
      <c r="L354" s="829">
        <v>3.5659999999999998</v>
      </c>
      <c r="M354" s="828">
        <f t="shared" ref="M354:M358" si="249">J354*L354</f>
        <v>183.649</v>
      </c>
      <c r="N354" s="830">
        <v>1</v>
      </c>
      <c r="O354" s="831">
        <f t="shared" si="247"/>
        <v>183.65</v>
      </c>
      <c r="P354" s="832">
        <f t="shared" si="238"/>
        <v>44.24</v>
      </c>
      <c r="Q354" s="834">
        <f t="shared" si="239"/>
        <v>227.89000000000001</v>
      </c>
    </row>
    <row r="355" spans="1:17" x14ac:dyDescent="0.25">
      <c r="A355" s="826" t="s">
        <v>182</v>
      </c>
      <c r="B355" s="827"/>
      <c r="C355" s="828"/>
      <c r="D355" s="829"/>
      <c r="E355" s="828"/>
      <c r="F355" s="830"/>
      <c r="G355" s="831"/>
      <c r="H355" s="832"/>
      <c r="I355" s="833"/>
      <c r="J355" s="827">
        <v>48</v>
      </c>
      <c r="K355" s="828">
        <f t="shared" si="248"/>
        <v>0.30188679245283018</v>
      </c>
      <c r="L355" s="829">
        <v>3.3207</v>
      </c>
      <c r="M355" s="828">
        <f t="shared" si="249"/>
        <v>159.39359999999999</v>
      </c>
      <c r="N355" s="830">
        <v>1</v>
      </c>
      <c r="O355" s="831">
        <f t="shared" si="247"/>
        <v>159.38999999999999</v>
      </c>
      <c r="P355" s="832">
        <f t="shared" si="238"/>
        <v>38.4</v>
      </c>
      <c r="Q355" s="834">
        <f t="shared" si="239"/>
        <v>197.79</v>
      </c>
    </row>
    <row r="356" spans="1:17" x14ac:dyDescent="0.25">
      <c r="A356" s="826" t="s">
        <v>182</v>
      </c>
      <c r="B356" s="827"/>
      <c r="C356" s="828"/>
      <c r="D356" s="829"/>
      <c r="E356" s="828"/>
      <c r="F356" s="830"/>
      <c r="G356" s="831"/>
      <c r="H356" s="832"/>
      <c r="I356" s="833"/>
      <c r="J356" s="827">
        <v>103</v>
      </c>
      <c r="K356" s="828">
        <f t="shared" si="248"/>
        <v>0.64779874213836475</v>
      </c>
      <c r="L356" s="829">
        <v>3.4843000000000002</v>
      </c>
      <c r="M356" s="828">
        <f t="shared" si="249"/>
        <v>358.88290000000001</v>
      </c>
      <c r="N356" s="830">
        <v>1</v>
      </c>
      <c r="O356" s="831">
        <f t="shared" si="247"/>
        <v>358.88</v>
      </c>
      <c r="P356" s="832">
        <f t="shared" si="238"/>
        <v>86.45</v>
      </c>
      <c r="Q356" s="834">
        <f t="shared" si="239"/>
        <v>445.33</v>
      </c>
    </row>
    <row r="357" spans="1:17" x14ac:dyDescent="0.25">
      <c r="A357" s="826" t="s">
        <v>182</v>
      </c>
      <c r="B357" s="827"/>
      <c r="C357" s="828"/>
      <c r="D357" s="829"/>
      <c r="E357" s="828"/>
      <c r="F357" s="830"/>
      <c r="G357" s="831"/>
      <c r="H357" s="832"/>
      <c r="I357" s="833"/>
      <c r="J357" s="827">
        <v>36</v>
      </c>
      <c r="K357" s="828">
        <f t="shared" si="248"/>
        <v>0.22641509433962265</v>
      </c>
      <c r="L357" s="829">
        <v>3.3207</v>
      </c>
      <c r="M357" s="828">
        <f t="shared" si="249"/>
        <v>119.54519999999999</v>
      </c>
      <c r="N357" s="830">
        <v>1</v>
      </c>
      <c r="O357" s="831">
        <f t="shared" si="247"/>
        <v>119.55</v>
      </c>
      <c r="P357" s="832">
        <f t="shared" si="238"/>
        <v>28.8</v>
      </c>
      <c r="Q357" s="834">
        <f t="shared" si="239"/>
        <v>148.35</v>
      </c>
    </row>
    <row r="358" spans="1:17" x14ac:dyDescent="0.25">
      <c r="A358" s="826" t="s">
        <v>182</v>
      </c>
      <c r="B358" s="827"/>
      <c r="C358" s="828"/>
      <c r="D358" s="829"/>
      <c r="E358" s="828"/>
      <c r="F358" s="830"/>
      <c r="G358" s="831"/>
      <c r="H358" s="832"/>
      <c r="I358" s="833"/>
      <c r="J358" s="827">
        <v>48</v>
      </c>
      <c r="K358" s="828">
        <f t="shared" si="248"/>
        <v>0.30188679245283018</v>
      </c>
      <c r="L358" s="829">
        <v>3.0209999999999999</v>
      </c>
      <c r="M358" s="828">
        <f t="shared" si="249"/>
        <v>145.00799999999998</v>
      </c>
      <c r="N358" s="830">
        <v>1</v>
      </c>
      <c r="O358" s="831">
        <f t="shared" si="247"/>
        <v>145.01</v>
      </c>
      <c r="P358" s="832">
        <f t="shared" si="238"/>
        <v>34.93</v>
      </c>
      <c r="Q358" s="834">
        <f t="shared" si="239"/>
        <v>179.94</v>
      </c>
    </row>
    <row r="359" spans="1:17" x14ac:dyDescent="0.25">
      <c r="A359" s="838" t="s">
        <v>1883</v>
      </c>
      <c r="B359" s="811">
        <f>B360</f>
        <v>44</v>
      </c>
      <c r="C359" s="814">
        <f t="shared" ref="C359:K359" si="250">C360</f>
        <v>0.27672955974842767</v>
      </c>
      <c r="D359" s="813"/>
      <c r="E359" s="813"/>
      <c r="F359" s="813"/>
      <c r="G359" s="813">
        <f t="shared" si="250"/>
        <v>67.47</v>
      </c>
      <c r="H359" s="813">
        <f t="shared" si="250"/>
        <v>16.25</v>
      </c>
      <c r="I359" s="815">
        <f t="shared" si="250"/>
        <v>83.72</v>
      </c>
      <c r="J359" s="811">
        <f>J360</f>
        <v>93.669999999999987</v>
      </c>
      <c r="K359" s="814">
        <f t="shared" si="250"/>
        <v>0.58911949685534593</v>
      </c>
      <c r="L359" s="839"/>
      <c r="M359" s="814"/>
      <c r="N359" s="840"/>
      <c r="O359" s="816">
        <f t="shared" ref="O359" si="251">O360</f>
        <v>718.12</v>
      </c>
      <c r="P359" s="841">
        <f t="shared" ref="P359" si="252">P360</f>
        <v>173</v>
      </c>
      <c r="Q359" s="843">
        <f t="shared" ref="Q359" si="253">Q360</f>
        <v>891.12</v>
      </c>
    </row>
    <row r="360" spans="1:17" ht="33" x14ac:dyDescent="0.25">
      <c r="A360" s="818" t="s">
        <v>11</v>
      </c>
      <c r="B360" s="819">
        <f>SUM(B361:B363)</f>
        <v>44</v>
      </c>
      <c r="C360" s="820">
        <f t="shared" ref="C360:K360" si="254">SUM(C361:C363)</f>
        <v>0.27672955974842767</v>
      </c>
      <c r="D360" s="821"/>
      <c r="E360" s="821"/>
      <c r="F360" s="821"/>
      <c r="G360" s="821">
        <f t="shared" si="254"/>
        <v>67.47</v>
      </c>
      <c r="H360" s="821">
        <f t="shared" si="254"/>
        <v>16.25</v>
      </c>
      <c r="I360" s="885">
        <f t="shared" si="254"/>
        <v>83.72</v>
      </c>
      <c r="J360" s="819">
        <f>SUM(J361:J363)</f>
        <v>93.669999999999987</v>
      </c>
      <c r="K360" s="820">
        <f t="shared" si="254"/>
        <v>0.58911949685534593</v>
      </c>
      <c r="L360" s="835"/>
      <c r="M360" s="820"/>
      <c r="N360" s="836"/>
      <c r="O360" s="824">
        <f t="shared" ref="O360" si="255">SUM(O361:O363)</f>
        <v>718.12</v>
      </c>
      <c r="P360" s="822">
        <f t="shared" ref="P360" si="256">SUM(P361:P363)</f>
        <v>173</v>
      </c>
      <c r="Q360" s="837">
        <f t="shared" ref="Q360" si="257">SUM(Q361:Q363)</f>
        <v>891.12</v>
      </c>
    </row>
    <row r="361" spans="1:17" x14ac:dyDescent="0.25">
      <c r="A361" s="826" t="s">
        <v>1881</v>
      </c>
      <c r="B361" s="827"/>
      <c r="C361" s="828"/>
      <c r="D361" s="829"/>
      <c r="E361" s="828"/>
      <c r="F361" s="830"/>
      <c r="G361" s="831"/>
      <c r="H361" s="832"/>
      <c r="I361" s="833"/>
      <c r="J361" s="827">
        <v>29.669999999999995</v>
      </c>
      <c r="K361" s="828">
        <f>J361/159</f>
        <v>0.18660377358490562</v>
      </c>
      <c r="L361" s="829">
        <v>7.6665000000000001</v>
      </c>
      <c r="M361" s="828">
        <f>J361*L361</f>
        <v>227.46505499999995</v>
      </c>
      <c r="N361" s="830">
        <v>1</v>
      </c>
      <c r="O361" s="831">
        <f t="shared" ref="O361:O363" si="258">ROUND(M361*N361,2)</f>
        <v>227.47</v>
      </c>
      <c r="P361" s="832">
        <f t="shared" ref="P361:P363" si="259">ROUND(O361*0.2409,2)</f>
        <v>54.8</v>
      </c>
      <c r="Q361" s="834">
        <f t="shared" ref="Q361:Q363" si="260">O361+P361</f>
        <v>282.27</v>
      </c>
    </row>
    <row r="362" spans="1:17" x14ac:dyDescent="0.25">
      <c r="A362" s="826" t="s">
        <v>1881</v>
      </c>
      <c r="B362" s="827">
        <v>26</v>
      </c>
      <c r="C362" s="828">
        <f t="shared" ref="C362:C363" si="261">B362/159</f>
        <v>0.16352201257861634</v>
      </c>
      <c r="D362" s="829">
        <v>7.6665000000000001</v>
      </c>
      <c r="E362" s="828">
        <f t="shared" ref="E362:E363" si="262">B362*D362</f>
        <v>199.32900000000001</v>
      </c>
      <c r="F362" s="830">
        <v>0.2</v>
      </c>
      <c r="G362" s="831">
        <f t="shared" ref="G362:G363" si="263">ROUND(E362*F362,2)</f>
        <v>39.869999999999997</v>
      </c>
      <c r="H362" s="832">
        <f t="shared" ref="H362:H398" si="264">ROUND(G362*0.2409,2)</f>
        <v>9.6</v>
      </c>
      <c r="I362" s="833">
        <f t="shared" ref="I362:I398" si="265">G362+H362</f>
        <v>49.47</v>
      </c>
      <c r="J362" s="827">
        <v>33</v>
      </c>
      <c r="K362" s="828">
        <f t="shared" ref="K362:K363" si="266">J362/159</f>
        <v>0.20754716981132076</v>
      </c>
      <c r="L362" s="829">
        <v>7.6665000000000001</v>
      </c>
      <c r="M362" s="828">
        <f t="shared" ref="M362:M363" si="267">J362*L362</f>
        <v>252.99450000000002</v>
      </c>
      <c r="N362" s="830">
        <v>1</v>
      </c>
      <c r="O362" s="831">
        <f t="shared" si="258"/>
        <v>252.99</v>
      </c>
      <c r="P362" s="832">
        <f t="shared" si="259"/>
        <v>60.95</v>
      </c>
      <c r="Q362" s="834">
        <f t="shared" si="260"/>
        <v>313.94</v>
      </c>
    </row>
    <row r="363" spans="1:17" x14ac:dyDescent="0.25">
      <c r="A363" s="826" t="s">
        <v>1881</v>
      </c>
      <c r="B363" s="827">
        <v>18</v>
      </c>
      <c r="C363" s="828">
        <f t="shared" si="261"/>
        <v>0.11320754716981132</v>
      </c>
      <c r="D363" s="829">
        <v>7.6665000000000001</v>
      </c>
      <c r="E363" s="828">
        <f t="shared" si="262"/>
        <v>137.99700000000001</v>
      </c>
      <c r="F363" s="830">
        <v>0.2</v>
      </c>
      <c r="G363" s="831">
        <f t="shared" si="263"/>
        <v>27.6</v>
      </c>
      <c r="H363" s="832">
        <f t="shared" si="264"/>
        <v>6.65</v>
      </c>
      <c r="I363" s="833">
        <f t="shared" si="265"/>
        <v>34.25</v>
      </c>
      <c r="J363" s="827">
        <v>31</v>
      </c>
      <c r="K363" s="828">
        <f t="shared" si="266"/>
        <v>0.19496855345911951</v>
      </c>
      <c r="L363" s="829">
        <v>7.6665000000000001</v>
      </c>
      <c r="M363" s="828">
        <f t="shared" si="267"/>
        <v>237.66149999999999</v>
      </c>
      <c r="N363" s="830">
        <v>1</v>
      </c>
      <c r="O363" s="831">
        <f t="shared" si="258"/>
        <v>237.66</v>
      </c>
      <c r="P363" s="832">
        <f t="shared" si="259"/>
        <v>57.25</v>
      </c>
      <c r="Q363" s="834">
        <f t="shared" si="260"/>
        <v>294.90999999999997</v>
      </c>
    </row>
    <row r="364" spans="1:17" x14ac:dyDescent="0.25">
      <c r="A364" s="838" t="s">
        <v>1884</v>
      </c>
      <c r="B364" s="811">
        <f>B365</f>
        <v>200</v>
      </c>
      <c r="C364" s="814">
        <f t="shared" ref="C364:I364" si="268">C365</f>
        <v>1.257861635220126</v>
      </c>
      <c r="D364" s="813"/>
      <c r="E364" s="813"/>
      <c r="F364" s="813"/>
      <c r="G364" s="813">
        <f t="shared" si="268"/>
        <v>259.04999999999995</v>
      </c>
      <c r="H364" s="813">
        <f t="shared" si="268"/>
        <v>62.410000000000004</v>
      </c>
      <c r="I364" s="815">
        <f t="shared" si="268"/>
        <v>321.45999999999998</v>
      </c>
      <c r="J364" s="811">
        <f>J365</f>
        <v>520</v>
      </c>
      <c r="K364" s="814">
        <f t="shared" ref="K364" si="269">K365</f>
        <v>3.2704402515723268</v>
      </c>
      <c r="L364" s="839"/>
      <c r="M364" s="814"/>
      <c r="N364" s="840"/>
      <c r="O364" s="816">
        <f t="shared" ref="O364" si="270">O365</f>
        <v>3334.8100000000004</v>
      </c>
      <c r="P364" s="841">
        <f t="shared" ref="P364" si="271">P365</f>
        <v>803.35</v>
      </c>
      <c r="Q364" s="843">
        <f t="shared" ref="Q364" si="272">Q365</f>
        <v>4138.16</v>
      </c>
    </row>
    <row r="365" spans="1:17" ht="49.5" x14ac:dyDescent="0.25">
      <c r="A365" s="818" t="s">
        <v>9</v>
      </c>
      <c r="B365" s="819">
        <f>SUM(B366:B371)</f>
        <v>200</v>
      </c>
      <c r="C365" s="820">
        <f t="shared" ref="C365:H365" si="273">SUM(C366:C371)</f>
        <v>1.257861635220126</v>
      </c>
      <c r="D365" s="821"/>
      <c r="E365" s="821"/>
      <c r="F365" s="821"/>
      <c r="G365" s="821">
        <f t="shared" si="273"/>
        <v>259.04999999999995</v>
      </c>
      <c r="H365" s="821">
        <f t="shared" si="273"/>
        <v>62.410000000000004</v>
      </c>
      <c r="I365" s="884">
        <f>SUM(I366:I371)</f>
        <v>321.45999999999998</v>
      </c>
      <c r="J365" s="819">
        <f>SUM(J366:J371)</f>
        <v>520</v>
      </c>
      <c r="K365" s="820">
        <f t="shared" ref="K365" si="274">SUM(K366:K371)</f>
        <v>3.2704402515723268</v>
      </c>
      <c r="L365" s="835"/>
      <c r="M365" s="820"/>
      <c r="N365" s="836"/>
      <c r="O365" s="824">
        <f t="shared" ref="O365" si="275">SUM(O366:O371)</f>
        <v>3334.8100000000004</v>
      </c>
      <c r="P365" s="822">
        <f t="shared" ref="P365" si="276">SUM(P366:P371)</f>
        <v>803.35</v>
      </c>
      <c r="Q365" s="837">
        <f t="shared" ref="Q365" si="277">SUM(Q366:Q371)</f>
        <v>4138.16</v>
      </c>
    </row>
    <row r="366" spans="1:17" x14ac:dyDescent="0.25">
      <c r="A366" s="826" t="s">
        <v>378</v>
      </c>
      <c r="B366" s="827">
        <v>24</v>
      </c>
      <c r="C366" s="828">
        <f>B366/159</f>
        <v>0.15094339622641509</v>
      </c>
      <c r="D366" s="829">
        <v>6.4762000000000004</v>
      </c>
      <c r="E366" s="828">
        <f>B366*D366</f>
        <v>155.42880000000002</v>
      </c>
      <c r="F366" s="830">
        <v>0.2</v>
      </c>
      <c r="G366" s="831">
        <f t="shared" ref="G366:G370" si="278">ROUND(E366*F366,2)</f>
        <v>31.09</v>
      </c>
      <c r="H366" s="832">
        <f t="shared" si="264"/>
        <v>7.49</v>
      </c>
      <c r="I366" s="833">
        <f t="shared" si="265"/>
        <v>38.58</v>
      </c>
      <c r="J366" s="827">
        <v>112</v>
      </c>
      <c r="K366" s="828">
        <f>J366/159</f>
        <v>0.70440251572327039</v>
      </c>
      <c r="L366" s="829">
        <v>6.4762000000000004</v>
      </c>
      <c r="M366" s="828">
        <f>J366*L366</f>
        <v>725.33440000000007</v>
      </c>
      <c r="N366" s="830">
        <v>1</v>
      </c>
      <c r="O366" s="831">
        <f t="shared" ref="O366:O371" si="279">ROUND(M366*N366,2)</f>
        <v>725.33</v>
      </c>
      <c r="P366" s="832">
        <f t="shared" si="238"/>
        <v>174.73</v>
      </c>
      <c r="Q366" s="834">
        <f t="shared" si="239"/>
        <v>900.06000000000006</v>
      </c>
    </row>
    <row r="367" spans="1:17" x14ac:dyDescent="0.25">
      <c r="A367" s="826" t="s">
        <v>378</v>
      </c>
      <c r="B367" s="827">
        <v>36</v>
      </c>
      <c r="C367" s="828">
        <f t="shared" ref="C367:C370" si="280">B367/159</f>
        <v>0.22641509433962265</v>
      </c>
      <c r="D367" s="829">
        <v>6.4762000000000004</v>
      </c>
      <c r="E367" s="828">
        <f t="shared" ref="E367:E370" si="281">B367*D367</f>
        <v>233.14320000000001</v>
      </c>
      <c r="F367" s="830">
        <v>0.2</v>
      </c>
      <c r="G367" s="831">
        <f t="shared" si="278"/>
        <v>46.63</v>
      </c>
      <c r="H367" s="832">
        <f t="shared" si="264"/>
        <v>11.23</v>
      </c>
      <c r="I367" s="833">
        <f t="shared" si="265"/>
        <v>57.86</v>
      </c>
      <c r="J367" s="827">
        <v>72</v>
      </c>
      <c r="K367" s="828">
        <f t="shared" ref="K367:K371" si="282">J367/159</f>
        <v>0.45283018867924529</v>
      </c>
      <c r="L367" s="829">
        <v>6.4762000000000004</v>
      </c>
      <c r="M367" s="828">
        <f t="shared" ref="M367:M371" si="283">J367*L367</f>
        <v>466.28640000000001</v>
      </c>
      <c r="N367" s="830">
        <v>1</v>
      </c>
      <c r="O367" s="831">
        <f t="shared" si="279"/>
        <v>466.29</v>
      </c>
      <c r="P367" s="832">
        <f t="shared" si="238"/>
        <v>112.33</v>
      </c>
      <c r="Q367" s="834">
        <f t="shared" si="239"/>
        <v>578.62</v>
      </c>
    </row>
    <row r="368" spans="1:17" x14ac:dyDescent="0.25">
      <c r="A368" s="826" t="s">
        <v>378</v>
      </c>
      <c r="B368" s="827">
        <v>48</v>
      </c>
      <c r="C368" s="828">
        <f t="shared" si="280"/>
        <v>0.30188679245283018</v>
      </c>
      <c r="D368" s="829">
        <v>6.4762000000000004</v>
      </c>
      <c r="E368" s="828">
        <f t="shared" si="281"/>
        <v>310.85760000000005</v>
      </c>
      <c r="F368" s="830">
        <v>0.2</v>
      </c>
      <c r="G368" s="831">
        <f t="shared" si="278"/>
        <v>62.17</v>
      </c>
      <c r="H368" s="832">
        <f t="shared" si="264"/>
        <v>14.98</v>
      </c>
      <c r="I368" s="833">
        <f t="shared" si="265"/>
        <v>77.150000000000006</v>
      </c>
      <c r="J368" s="827">
        <v>96</v>
      </c>
      <c r="K368" s="828">
        <f t="shared" si="282"/>
        <v>0.60377358490566035</v>
      </c>
      <c r="L368" s="829">
        <v>6.4762000000000004</v>
      </c>
      <c r="M368" s="828">
        <f t="shared" si="283"/>
        <v>621.7152000000001</v>
      </c>
      <c r="N368" s="830">
        <v>1</v>
      </c>
      <c r="O368" s="831">
        <f t="shared" si="279"/>
        <v>621.72</v>
      </c>
      <c r="P368" s="832">
        <f t="shared" si="238"/>
        <v>149.77000000000001</v>
      </c>
      <c r="Q368" s="834">
        <f t="shared" si="239"/>
        <v>771.49</v>
      </c>
    </row>
    <row r="369" spans="1:17" x14ac:dyDescent="0.25">
      <c r="A369" s="826" t="s">
        <v>378</v>
      </c>
      <c r="B369" s="827">
        <v>32</v>
      </c>
      <c r="C369" s="828">
        <f t="shared" si="280"/>
        <v>0.20125786163522014</v>
      </c>
      <c r="D369" s="829">
        <v>6.4762000000000004</v>
      </c>
      <c r="E369" s="828">
        <f t="shared" si="281"/>
        <v>207.23840000000001</v>
      </c>
      <c r="F369" s="830">
        <v>0.2</v>
      </c>
      <c r="G369" s="831">
        <f t="shared" si="278"/>
        <v>41.45</v>
      </c>
      <c r="H369" s="832">
        <f t="shared" si="264"/>
        <v>9.99</v>
      </c>
      <c r="I369" s="833">
        <f t="shared" si="265"/>
        <v>51.440000000000005</v>
      </c>
      <c r="J369" s="827">
        <v>96</v>
      </c>
      <c r="K369" s="828">
        <f t="shared" si="282"/>
        <v>0.60377358490566035</v>
      </c>
      <c r="L369" s="829">
        <v>6.4762000000000004</v>
      </c>
      <c r="M369" s="828">
        <f t="shared" si="283"/>
        <v>621.7152000000001</v>
      </c>
      <c r="N369" s="830">
        <v>1</v>
      </c>
      <c r="O369" s="831">
        <f t="shared" si="279"/>
        <v>621.72</v>
      </c>
      <c r="P369" s="832">
        <f t="shared" si="238"/>
        <v>149.77000000000001</v>
      </c>
      <c r="Q369" s="834">
        <f t="shared" si="239"/>
        <v>771.49</v>
      </c>
    </row>
    <row r="370" spans="1:17" x14ac:dyDescent="0.25">
      <c r="A370" s="826" t="s">
        <v>378</v>
      </c>
      <c r="B370" s="861">
        <v>60</v>
      </c>
      <c r="C370" s="828">
        <f t="shared" si="280"/>
        <v>0.37735849056603776</v>
      </c>
      <c r="D370" s="862">
        <v>6.4762000000000004</v>
      </c>
      <c r="E370" s="828">
        <f t="shared" si="281"/>
        <v>388.572</v>
      </c>
      <c r="F370" s="863">
        <v>0.2</v>
      </c>
      <c r="G370" s="831">
        <f t="shared" si="278"/>
        <v>77.709999999999994</v>
      </c>
      <c r="H370" s="832">
        <f t="shared" si="264"/>
        <v>18.72</v>
      </c>
      <c r="I370" s="833">
        <f t="shared" si="265"/>
        <v>96.429999999999993</v>
      </c>
      <c r="J370" s="861">
        <v>60</v>
      </c>
      <c r="K370" s="828">
        <f t="shared" si="282"/>
        <v>0.37735849056603776</v>
      </c>
      <c r="L370" s="862">
        <v>6.4762000000000004</v>
      </c>
      <c r="M370" s="828">
        <f t="shared" si="283"/>
        <v>388.572</v>
      </c>
      <c r="N370" s="863">
        <v>1</v>
      </c>
      <c r="O370" s="831">
        <f t="shared" si="279"/>
        <v>388.57</v>
      </c>
      <c r="P370" s="832">
        <f t="shared" si="238"/>
        <v>93.61</v>
      </c>
      <c r="Q370" s="834">
        <f t="shared" si="239"/>
        <v>482.18</v>
      </c>
    </row>
    <row r="371" spans="1:17" x14ac:dyDescent="0.25">
      <c r="A371" s="826" t="s">
        <v>378</v>
      </c>
      <c r="B371" s="861"/>
      <c r="C371" s="828"/>
      <c r="D371" s="862"/>
      <c r="E371" s="828"/>
      <c r="F371" s="863"/>
      <c r="G371" s="831"/>
      <c r="H371" s="832"/>
      <c r="I371" s="833"/>
      <c r="J371" s="861">
        <v>84</v>
      </c>
      <c r="K371" s="828">
        <f t="shared" si="282"/>
        <v>0.52830188679245282</v>
      </c>
      <c r="L371" s="862">
        <v>6.0854999999999997</v>
      </c>
      <c r="M371" s="828">
        <f t="shared" si="283"/>
        <v>511.18199999999996</v>
      </c>
      <c r="N371" s="863">
        <v>1</v>
      </c>
      <c r="O371" s="831">
        <f t="shared" si="279"/>
        <v>511.18</v>
      </c>
      <c r="P371" s="832">
        <f t="shared" si="238"/>
        <v>123.14</v>
      </c>
      <c r="Q371" s="834">
        <f t="shared" si="239"/>
        <v>634.32000000000005</v>
      </c>
    </row>
    <row r="372" spans="1:17" x14ac:dyDescent="0.25">
      <c r="A372" s="838" t="s">
        <v>1885</v>
      </c>
      <c r="B372" s="864"/>
      <c r="C372" s="865"/>
      <c r="D372" s="866"/>
      <c r="E372" s="865"/>
      <c r="F372" s="866"/>
      <c r="G372" s="866"/>
      <c r="H372" s="841"/>
      <c r="I372" s="842"/>
      <c r="J372" s="864">
        <f>J373+J379+J381</f>
        <v>178</v>
      </c>
      <c r="K372" s="865">
        <f>K373+K379+K381</f>
        <v>1.1194968553459119</v>
      </c>
      <c r="L372" s="865"/>
      <c r="M372" s="865"/>
      <c r="N372" s="865"/>
      <c r="O372" s="865">
        <f t="shared" ref="O372:Q372" si="284">O373+O379+O381</f>
        <v>851.93999999999994</v>
      </c>
      <c r="P372" s="865">
        <f t="shared" si="284"/>
        <v>205.23</v>
      </c>
      <c r="Q372" s="867">
        <f t="shared" si="284"/>
        <v>1057.1699999999998</v>
      </c>
    </row>
    <row r="373" spans="1:17" ht="49.5" x14ac:dyDescent="0.25">
      <c r="A373" s="818" t="s">
        <v>9</v>
      </c>
      <c r="B373" s="888"/>
      <c r="C373" s="889"/>
      <c r="D373" s="890"/>
      <c r="E373" s="889"/>
      <c r="F373" s="890"/>
      <c r="G373" s="890"/>
      <c r="H373" s="822"/>
      <c r="I373" s="823"/>
      <c r="J373" s="888">
        <f>SUM(J374:J378)</f>
        <v>88</v>
      </c>
      <c r="K373" s="889">
        <f>SUM(K374:K378)</f>
        <v>0.55345911949685533</v>
      </c>
      <c r="L373" s="889"/>
      <c r="M373" s="889"/>
      <c r="N373" s="889"/>
      <c r="O373" s="889">
        <f t="shared" ref="O373:Q373" si="285">SUM(O374:O378)</f>
        <v>491.38</v>
      </c>
      <c r="P373" s="889">
        <f t="shared" si="285"/>
        <v>118.36</v>
      </c>
      <c r="Q373" s="891">
        <f t="shared" si="285"/>
        <v>609.74</v>
      </c>
    </row>
    <row r="374" spans="1:17" x14ac:dyDescent="0.25">
      <c r="A374" s="826" t="s">
        <v>1886</v>
      </c>
      <c r="B374" s="861"/>
      <c r="C374" s="868"/>
      <c r="D374" s="862"/>
      <c r="E374" s="868"/>
      <c r="F374" s="863"/>
      <c r="G374" s="832"/>
      <c r="H374" s="832"/>
      <c r="I374" s="833"/>
      <c r="J374" s="861">
        <v>24</v>
      </c>
      <c r="K374" s="868">
        <f>J374/159</f>
        <v>0.15094339622641509</v>
      </c>
      <c r="L374" s="862">
        <v>5.6643999999999997</v>
      </c>
      <c r="M374" s="868">
        <f>J374*L374</f>
        <v>135.94559999999998</v>
      </c>
      <c r="N374" s="863">
        <v>1</v>
      </c>
      <c r="O374" s="832">
        <f t="shared" ref="O374:O378" si="286">ROUND(M374*N374,2)</f>
        <v>135.94999999999999</v>
      </c>
      <c r="P374" s="832">
        <f t="shared" si="238"/>
        <v>32.75</v>
      </c>
      <c r="Q374" s="834">
        <f t="shared" si="239"/>
        <v>168.7</v>
      </c>
    </row>
    <row r="375" spans="1:17" x14ac:dyDescent="0.25">
      <c r="A375" s="826" t="s">
        <v>1886</v>
      </c>
      <c r="B375" s="861"/>
      <c r="C375" s="868"/>
      <c r="D375" s="862"/>
      <c r="E375" s="868"/>
      <c r="F375" s="863"/>
      <c r="G375" s="832"/>
      <c r="H375" s="832"/>
      <c r="I375" s="833"/>
      <c r="J375" s="861">
        <v>24</v>
      </c>
      <c r="K375" s="868">
        <f t="shared" ref="K375:K378" si="287">J375/159</f>
        <v>0.15094339622641509</v>
      </c>
      <c r="L375" s="862">
        <v>5.3228</v>
      </c>
      <c r="M375" s="868">
        <f t="shared" ref="M375:M378" si="288">J375*L375</f>
        <v>127.74719999999999</v>
      </c>
      <c r="N375" s="863">
        <v>1</v>
      </c>
      <c r="O375" s="832">
        <f t="shared" si="286"/>
        <v>127.75</v>
      </c>
      <c r="P375" s="832">
        <f t="shared" si="238"/>
        <v>30.77</v>
      </c>
      <c r="Q375" s="834">
        <f t="shared" si="239"/>
        <v>158.52000000000001</v>
      </c>
    </row>
    <row r="376" spans="1:17" x14ac:dyDescent="0.25">
      <c r="A376" s="826" t="s">
        <v>1886</v>
      </c>
      <c r="B376" s="861"/>
      <c r="C376" s="868"/>
      <c r="D376" s="862"/>
      <c r="E376" s="868"/>
      <c r="F376" s="863"/>
      <c r="G376" s="832"/>
      <c r="H376" s="832"/>
      <c r="I376" s="833"/>
      <c r="J376" s="861">
        <v>8</v>
      </c>
      <c r="K376" s="868">
        <f t="shared" si="287"/>
        <v>5.0314465408805034E-2</v>
      </c>
      <c r="L376" s="862">
        <v>5.9433999999999996</v>
      </c>
      <c r="M376" s="868">
        <f t="shared" si="288"/>
        <v>47.547199999999997</v>
      </c>
      <c r="N376" s="863">
        <v>1</v>
      </c>
      <c r="O376" s="832">
        <f t="shared" si="286"/>
        <v>47.55</v>
      </c>
      <c r="P376" s="832">
        <f t="shared" si="238"/>
        <v>11.45</v>
      </c>
      <c r="Q376" s="834">
        <f t="shared" si="239"/>
        <v>59</v>
      </c>
    </row>
    <row r="377" spans="1:17" x14ac:dyDescent="0.25">
      <c r="A377" s="826" t="s">
        <v>1886</v>
      </c>
      <c r="B377" s="861"/>
      <c r="C377" s="868"/>
      <c r="D377" s="862"/>
      <c r="E377" s="868"/>
      <c r="F377" s="863"/>
      <c r="G377" s="832"/>
      <c r="H377" s="832"/>
      <c r="I377" s="833"/>
      <c r="J377" s="861">
        <v>24</v>
      </c>
      <c r="K377" s="868">
        <f t="shared" si="287"/>
        <v>0.15094339622641509</v>
      </c>
      <c r="L377" s="862">
        <v>5.3228</v>
      </c>
      <c r="M377" s="868">
        <f t="shared" si="288"/>
        <v>127.74719999999999</v>
      </c>
      <c r="N377" s="863">
        <v>1</v>
      </c>
      <c r="O377" s="832">
        <f t="shared" si="286"/>
        <v>127.75</v>
      </c>
      <c r="P377" s="832">
        <f t="shared" si="238"/>
        <v>30.77</v>
      </c>
      <c r="Q377" s="834">
        <f t="shared" si="239"/>
        <v>158.52000000000001</v>
      </c>
    </row>
    <row r="378" spans="1:17" x14ac:dyDescent="0.25">
      <c r="A378" s="826" t="s">
        <v>344</v>
      </c>
      <c r="B378" s="861"/>
      <c r="C378" s="868"/>
      <c r="D378" s="862"/>
      <c r="E378" s="868"/>
      <c r="F378" s="863"/>
      <c r="G378" s="832"/>
      <c r="H378" s="832"/>
      <c r="I378" s="833"/>
      <c r="J378" s="861">
        <v>8</v>
      </c>
      <c r="K378" s="868">
        <f t="shared" si="287"/>
        <v>5.0314465408805034E-2</v>
      </c>
      <c r="L378" s="862">
        <v>6.5472000000000001</v>
      </c>
      <c r="M378" s="868">
        <f t="shared" si="288"/>
        <v>52.377600000000001</v>
      </c>
      <c r="N378" s="863">
        <v>1</v>
      </c>
      <c r="O378" s="832">
        <f t="shared" si="286"/>
        <v>52.38</v>
      </c>
      <c r="P378" s="832">
        <f t="shared" si="238"/>
        <v>12.62</v>
      </c>
      <c r="Q378" s="834">
        <f t="shared" si="239"/>
        <v>65</v>
      </c>
    </row>
    <row r="379" spans="1:17" ht="49.5" x14ac:dyDescent="0.25">
      <c r="A379" s="818" t="s">
        <v>10</v>
      </c>
      <c r="B379" s="888"/>
      <c r="C379" s="889"/>
      <c r="D379" s="890"/>
      <c r="E379" s="889"/>
      <c r="F379" s="890"/>
      <c r="G379" s="890"/>
      <c r="H379" s="822"/>
      <c r="I379" s="823"/>
      <c r="J379" s="888">
        <f>J380</f>
        <v>48</v>
      </c>
      <c r="K379" s="889">
        <f>K380</f>
        <v>0.30188679245283018</v>
      </c>
      <c r="L379" s="889"/>
      <c r="M379" s="889"/>
      <c r="N379" s="889"/>
      <c r="O379" s="889">
        <f t="shared" ref="O379:Q379" si="289">O380</f>
        <v>222.7</v>
      </c>
      <c r="P379" s="889">
        <f t="shared" si="289"/>
        <v>53.65</v>
      </c>
      <c r="Q379" s="891">
        <f t="shared" si="289"/>
        <v>276.34999999999997</v>
      </c>
    </row>
    <row r="380" spans="1:17" x14ac:dyDescent="0.25">
      <c r="A380" s="826" t="s">
        <v>193</v>
      </c>
      <c r="B380" s="861"/>
      <c r="C380" s="868"/>
      <c r="D380" s="862"/>
      <c r="E380" s="868"/>
      <c r="F380" s="863"/>
      <c r="G380" s="832"/>
      <c r="H380" s="832"/>
      <c r="I380" s="833"/>
      <c r="J380" s="861">
        <v>48</v>
      </c>
      <c r="K380" s="868">
        <f>J380/159</f>
        <v>0.30188679245283018</v>
      </c>
      <c r="L380" s="862">
        <v>4.6395</v>
      </c>
      <c r="M380" s="868">
        <f>J380*L380</f>
        <v>222.696</v>
      </c>
      <c r="N380" s="863">
        <v>1</v>
      </c>
      <c r="O380" s="832">
        <f t="shared" ref="O380" si="290">ROUND(M380*N380,2)</f>
        <v>222.7</v>
      </c>
      <c r="P380" s="832">
        <f t="shared" si="238"/>
        <v>53.65</v>
      </c>
      <c r="Q380" s="834">
        <f t="shared" si="239"/>
        <v>276.34999999999997</v>
      </c>
    </row>
    <row r="381" spans="1:17" ht="33" x14ac:dyDescent="0.25">
      <c r="A381" s="818" t="s">
        <v>8</v>
      </c>
      <c r="B381" s="888"/>
      <c r="C381" s="889"/>
      <c r="D381" s="890"/>
      <c r="E381" s="889"/>
      <c r="F381" s="890"/>
      <c r="G381" s="890"/>
      <c r="H381" s="822"/>
      <c r="I381" s="823"/>
      <c r="J381" s="888">
        <f>SUM(J382:J385)</f>
        <v>42</v>
      </c>
      <c r="K381" s="889">
        <f>SUM(K382:K385)</f>
        <v>0.26415094339622641</v>
      </c>
      <c r="L381" s="889"/>
      <c r="M381" s="889"/>
      <c r="N381" s="889"/>
      <c r="O381" s="889">
        <f t="shared" ref="O381:Q381" si="291">SUM(O382:O385)</f>
        <v>137.86000000000001</v>
      </c>
      <c r="P381" s="889">
        <f t="shared" si="291"/>
        <v>33.22</v>
      </c>
      <c r="Q381" s="891">
        <f t="shared" si="291"/>
        <v>171.07999999999998</v>
      </c>
    </row>
    <row r="382" spans="1:17" x14ac:dyDescent="0.25">
      <c r="A382" s="826" t="s">
        <v>223</v>
      </c>
      <c r="B382" s="861"/>
      <c r="C382" s="868"/>
      <c r="D382" s="862"/>
      <c r="E382" s="868"/>
      <c r="F382" s="863"/>
      <c r="G382" s="832"/>
      <c r="H382" s="832"/>
      <c r="I382" s="833"/>
      <c r="J382" s="861">
        <v>8</v>
      </c>
      <c r="K382" s="868">
        <f>J382/159</f>
        <v>5.0314465408805034E-2</v>
      </c>
      <c r="L382" s="862">
        <v>3.1589</v>
      </c>
      <c r="M382" s="868">
        <f>J382*L382</f>
        <v>25.2712</v>
      </c>
      <c r="N382" s="863">
        <v>1</v>
      </c>
      <c r="O382" s="832">
        <f t="shared" ref="O382:O385" si="292">ROUND(M382*N382,2)</f>
        <v>25.27</v>
      </c>
      <c r="P382" s="832">
        <f t="shared" si="238"/>
        <v>6.09</v>
      </c>
      <c r="Q382" s="834">
        <f t="shared" si="239"/>
        <v>31.36</v>
      </c>
    </row>
    <row r="383" spans="1:17" x14ac:dyDescent="0.25">
      <c r="A383" s="826" t="s">
        <v>223</v>
      </c>
      <c r="B383" s="861"/>
      <c r="C383" s="868"/>
      <c r="D383" s="862"/>
      <c r="E383" s="868"/>
      <c r="F383" s="863"/>
      <c r="G383" s="832"/>
      <c r="H383" s="832"/>
      <c r="I383" s="833"/>
      <c r="J383" s="861">
        <v>8</v>
      </c>
      <c r="K383" s="868">
        <f t="shared" ref="K383:K385" si="293">J383/159</f>
        <v>5.0314465408805034E-2</v>
      </c>
      <c r="L383" s="862">
        <v>3.1589</v>
      </c>
      <c r="M383" s="868">
        <f t="shared" ref="M383:M385" si="294">J383*L383</f>
        <v>25.2712</v>
      </c>
      <c r="N383" s="863">
        <v>1</v>
      </c>
      <c r="O383" s="832">
        <f t="shared" si="292"/>
        <v>25.27</v>
      </c>
      <c r="P383" s="832">
        <f t="shared" si="238"/>
        <v>6.09</v>
      </c>
      <c r="Q383" s="834">
        <f t="shared" si="239"/>
        <v>31.36</v>
      </c>
    </row>
    <row r="384" spans="1:17" x14ac:dyDescent="0.25">
      <c r="A384" s="826" t="s">
        <v>1284</v>
      </c>
      <c r="B384" s="861"/>
      <c r="C384" s="868"/>
      <c r="D384" s="862"/>
      <c r="E384" s="868"/>
      <c r="F384" s="863"/>
      <c r="G384" s="832"/>
      <c r="H384" s="832"/>
      <c r="I384" s="833"/>
      <c r="J384" s="861">
        <v>4</v>
      </c>
      <c r="K384" s="868">
        <f t="shared" si="293"/>
        <v>2.5157232704402517E-2</v>
      </c>
      <c r="L384" s="862">
        <v>3.5659999999999998</v>
      </c>
      <c r="M384" s="868">
        <f t="shared" si="294"/>
        <v>14.263999999999999</v>
      </c>
      <c r="N384" s="863">
        <v>1</v>
      </c>
      <c r="O384" s="832">
        <f t="shared" si="292"/>
        <v>14.26</v>
      </c>
      <c r="P384" s="832">
        <f t="shared" si="238"/>
        <v>3.44</v>
      </c>
      <c r="Q384" s="834">
        <f t="shared" si="239"/>
        <v>17.7</v>
      </c>
    </row>
    <row r="385" spans="1:17" x14ac:dyDescent="0.25">
      <c r="A385" s="826" t="s">
        <v>182</v>
      </c>
      <c r="B385" s="861"/>
      <c r="C385" s="868"/>
      <c r="D385" s="862"/>
      <c r="E385" s="868"/>
      <c r="F385" s="863"/>
      <c r="G385" s="832"/>
      <c r="H385" s="832"/>
      <c r="I385" s="833"/>
      <c r="J385" s="861">
        <v>22</v>
      </c>
      <c r="K385" s="868">
        <f t="shared" si="293"/>
        <v>0.13836477987421383</v>
      </c>
      <c r="L385" s="862">
        <v>3.3207</v>
      </c>
      <c r="M385" s="868">
        <f t="shared" si="294"/>
        <v>73.055400000000006</v>
      </c>
      <c r="N385" s="863">
        <v>1</v>
      </c>
      <c r="O385" s="832">
        <f t="shared" si="292"/>
        <v>73.06</v>
      </c>
      <c r="P385" s="832">
        <f t="shared" si="238"/>
        <v>17.600000000000001</v>
      </c>
      <c r="Q385" s="834">
        <f t="shared" si="239"/>
        <v>90.66</v>
      </c>
    </row>
    <row r="386" spans="1:17" x14ac:dyDescent="0.25">
      <c r="A386" s="838" t="s">
        <v>1887</v>
      </c>
      <c r="B386" s="864">
        <f>B387+B390+B399+B406</f>
        <v>603</v>
      </c>
      <c r="C386" s="865">
        <f t="shared" ref="C386:I386" si="295">C387+C390+C399+C406</f>
        <v>3.7924528301886786</v>
      </c>
      <c r="D386" s="866"/>
      <c r="E386" s="866"/>
      <c r="F386" s="866"/>
      <c r="G386" s="866">
        <f t="shared" si="295"/>
        <v>1649.49</v>
      </c>
      <c r="H386" s="866">
        <f t="shared" si="295"/>
        <v>397.34999999999997</v>
      </c>
      <c r="I386" s="869">
        <f t="shared" si="295"/>
        <v>2046.8400000000001</v>
      </c>
      <c r="J386" s="864">
        <f>J387+J390+J399+J406</f>
        <v>267</v>
      </c>
      <c r="K386" s="865">
        <f t="shared" ref="K386" si="296">K387+K390+K399+K406</f>
        <v>1.6792452830188678</v>
      </c>
      <c r="L386" s="866"/>
      <c r="M386" s="865"/>
      <c r="N386" s="866"/>
      <c r="O386" s="866">
        <f t="shared" ref="O386" si="297">O387+O390+O399+O406</f>
        <v>1536.41</v>
      </c>
      <c r="P386" s="841">
        <f t="shared" ref="P386" si="298">P387+P390+P399+P406</f>
        <v>370.09999999999997</v>
      </c>
      <c r="Q386" s="843">
        <f t="shared" ref="Q386" si="299">Q387+Q390+Q399+Q406</f>
        <v>1906.5099999999998</v>
      </c>
    </row>
    <row r="387" spans="1:17" ht="33" x14ac:dyDescent="0.25">
      <c r="A387" s="818" t="s">
        <v>11</v>
      </c>
      <c r="B387" s="888">
        <f>SUM(B388:B389)</f>
        <v>80</v>
      </c>
      <c r="C387" s="889">
        <f t="shared" ref="C387:H387" si="300">SUM(C388:C389)</f>
        <v>0.50314465408805031</v>
      </c>
      <c r="D387" s="890"/>
      <c r="E387" s="890"/>
      <c r="F387" s="890"/>
      <c r="G387" s="890">
        <f t="shared" si="300"/>
        <v>321.76</v>
      </c>
      <c r="H387" s="890">
        <f t="shared" si="300"/>
        <v>77.52</v>
      </c>
      <c r="I387" s="823">
        <f>SUM(I388:I389)</f>
        <v>399.28</v>
      </c>
      <c r="J387" s="888">
        <f>SUM(J388:J389)</f>
        <v>48</v>
      </c>
      <c r="K387" s="889">
        <f t="shared" ref="K387" si="301">SUM(K388:K389)</f>
        <v>0.30188679245283018</v>
      </c>
      <c r="L387" s="890"/>
      <c r="M387" s="889"/>
      <c r="N387" s="890"/>
      <c r="O387" s="890">
        <f t="shared" ref="O387" si="302">SUM(O388:O389)</f>
        <v>386.12</v>
      </c>
      <c r="P387" s="822">
        <f t="shared" ref="P387" si="303">SUM(P388:P389)</f>
        <v>93.02</v>
      </c>
      <c r="Q387" s="837">
        <f t="shared" ref="Q387" si="304">SUM(Q388:Q389)</f>
        <v>479.14</v>
      </c>
    </row>
    <row r="388" spans="1:17" x14ac:dyDescent="0.25">
      <c r="A388" s="826" t="s">
        <v>1876</v>
      </c>
      <c r="B388" s="861">
        <v>40</v>
      </c>
      <c r="C388" s="868">
        <f>B388/159</f>
        <v>0.25157232704402516</v>
      </c>
      <c r="D388" s="862">
        <v>8.0440000000000005</v>
      </c>
      <c r="E388" s="868">
        <f>B388*D388</f>
        <v>321.76</v>
      </c>
      <c r="F388" s="863">
        <v>0.5</v>
      </c>
      <c r="G388" s="832">
        <f t="shared" ref="G388:G407" si="305">ROUND(E388*F388,2)</f>
        <v>160.88</v>
      </c>
      <c r="H388" s="832">
        <f t="shared" si="264"/>
        <v>38.76</v>
      </c>
      <c r="I388" s="833">
        <f t="shared" si="265"/>
        <v>199.64</v>
      </c>
      <c r="J388" s="861">
        <v>24</v>
      </c>
      <c r="K388" s="868">
        <f>J388/159</f>
        <v>0.15094339622641509</v>
      </c>
      <c r="L388" s="862">
        <v>8.0440000000000005</v>
      </c>
      <c r="M388" s="868">
        <f>J388*L388</f>
        <v>193.05600000000001</v>
      </c>
      <c r="N388" s="863">
        <v>1</v>
      </c>
      <c r="O388" s="832">
        <f t="shared" ref="O388:O404" si="306">ROUND(M388*N388,2)</f>
        <v>193.06</v>
      </c>
      <c r="P388" s="832">
        <f t="shared" si="238"/>
        <v>46.51</v>
      </c>
      <c r="Q388" s="834">
        <f t="shared" si="239"/>
        <v>239.57</v>
      </c>
    </row>
    <row r="389" spans="1:17" x14ac:dyDescent="0.25">
      <c r="A389" s="826" t="s">
        <v>1876</v>
      </c>
      <c r="B389" s="861">
        <v>40</v>
      </c>
      <c r="C389" s="868">
        <f>B389/159</f>
        <v>0.25157232704402516</v>
      </c>
      <c r="D389" s="862">
        <v>8.0440000000000005</v>
      </c>
      <c r="E389" s="868">
        <f>B389*D389</f>
        <v>321.76</v>
      </c>
      <c r="F389" s="863">
        <v>0.5</v>
      </c>
      <c r="G389" s="832">
        <f t="shared" si="305"/>
        <v>160.88</v>
      </c>
      <c r="H389" s="832">
        <f t="shared" si="264"/>
        <v>38.76</v>
      </c>
      <c r="I389" s="833">
        <f t="shared" si="265"/>
        <v>199.64</v>
      </c>
      <c r="J389" s="861">
        <v>24</v>
      </c>
      <c r="K389" s="868">
        <f>J389/159</f>
        <v>0.15094339622641509</v>
      </c>
      <c r="L389" s="862">
        <v>8.0440000000000005</v>
      </c>
      <c r="M389" s="868">
        <f>J389*L389</f>
        <v>193.05600000000001</v>
      </c>
      <c r="N389" s="863">
        <v>1</v>
      </c>
      <c r="O389" s="832">
        <f t="shared" si="306"/>
        <v>193.06</v>
      </c>
      <c r="P389" s="832">
        <f t="shared" si="238"/>
        <v>46.51</v>
      </c>
      <c r="Q389" s="834">
        <f t="shared" si="239"/>
        <v>239.57</v>
      </c>
    </row>
    <row r="390" spans="1:17" ht="49.5" x14ac:dyDescent="0.25">
      <c r="A390" s="818" t="s">
        <v>9</v>
      </c>
      <c r="B390" s="888">
        <f>SUM(B391:B398)</f>
        <v>261</v>
      </c>
      <c r="C390" s="889">
        <f t="shared" ref="C390:H390" si="307">SUM(C391:C398)</f>
        <v>1.641509433962264</v>
      </c>
      <c r="D390" s="890"/>
      <c r="E390" s="890"/>
      <c r="F390" s="890"/>
      <c r="G390" s="890">
        <f t="shared" si="307"/>
        <v>721.30000000000007</v>
      </c>
      <c r="H390" s="890">
        <f t="shared" si="307"/>
        <v>173.76</v>
      </c>
      <c r="I390" s="823">
        <f>SUM(I391:I398)</f>
        <v>895.06000000000006</v>
      </c>
      <c r="J390" s="888">
        <f>SUM(J391:J398)</f>
        <v>135</v>
      </c>
      <c r="K390" s="889">
        <f t="shared" ref="K390" si="308">SUM(K391:K398)</f>
        <v>0.84905660377358483</v>
      </c>
      <c r="L390" s="890"/>
      <c r="M390" s="889"/>
      <c r="N390" s="890"/>
      <c r="O390" s="890">
        <f t="shared" ref="O390" si="309">SUM(O391:O398)</f>
        <v>755.09</v>
      </c>
      <c r="P390" s="822">
        <f t="shared" ref="P390" si="310">SUM(P391:P398)</f>
        <v>181.89</v>
      </c>
      <c r="Q390" s="837">
        <f t="shared" ref="Q390" si="311">SUM(Q391:Q398)</f>
        <v>936.98</v>
      </c>
    </row>
    <row r="391" spans="1:17" x14ac:dyDescent="0.25">
      <c r="A391" s="826" t="s">
        <v>175</v>
      </c>
      <c r="B391" s="861">
        <v>56</v>
      </c>
      <c r="C391" s="868">
        <f>B391/159</f>
        <v>0.3522012578616352</v>
      </c>
      <c r="D391" s="862">
        <v>5.6643999999999997</v>
      </c>
      <c r="E391" s="868">
        <f>B391*D391</f>
        <v>317.20639999999997</v>
      </c>
      <c r="F391" s="863">
        <v>0.5</v>
      </c>
      <c r="G391" s="832">
        <f t="shared" si="305"/>
        <v>158.6</v>
      </c>
      <c r="H391" s="832">
        <f t="shared" si="264"/>
        <v>38.21</v>
      </c>
      <c r="I391" s="833">
        <f t="shared" si="265"/>
        <v>196.81</v>
      </c>
      <c r="J391" s="861">
        <v>12</v>
      </c>
      <c r="K391" s="868">
        <f>J391/159</f>
        <v>7.5471698113207544E-2</v>
      </c>
      <c r="L391" s="862">
        <v>5.6643999999999997</v>
      </c>
      <c r="M391" s="868">
        <f>J391*L391</f>
        <v>67.972799999999992</v>
      </c>
      <c r="N391" s="863">
        <v>1</v>
      </c>
      <c r="O391" s="832">
        <f t="shared" si="306"/>
        <v>67.97</v>
      </c>
      <c r="P391" s="832">
        <f t="shared" si="238"/>
        <v>16.37</v>
      </c>
      <c r="Q391" s="834">
        <f t="shared" si="239"/>
        <v>84.34</v>
      </c>
    </row>
    <row r="392" spans="1:17" x14ac:dyDescent="0.25">
      <c r="A392" s="826" t="s">
        <v>175</v>
      </c>
      <c r="B392" s="861">
        <v>24</v>
      </c>
      <c r="C392" s="868">
        <f t="shared" ref="C392:C398" si="312">B392/159</f>
        <v>0.15094339622641509</v>
      </c>
      <c r="D392" s="862">
        <v>5.3228</v>
      </c>
      <c r="E392" s="868">
        <f t="shared" ref="E392:E398" si="313">B392*D392</f>
        <v>127.74719999999999</v>
      </c>
      <c r="F392" s="863">
        <v>0.5</v>
      </c>
      <c r="G392" s="832">
        <f t="shared" si="305"/>
        <v>63.87</v>
      </c>
      <c r="H392" s="832">
        <f t="shared" si="264"/>
        <v>15.39</v>
      </c>
      <c r="I392" s="833">
        <f t="shared" si="265"/>
        <v>79.259999999999991</v>
      </c>
      <c r="J392" s="861">
        <v>24</v>
      </c>
      <c r="K392" s="868">
        <f t="shared" ref="K392:K398" si="314">J392/159</f>
        <v>0.15094339622641509</v>
      </c>
      <c r="L392" s="862">
        <v>5.3228</v>
      </c>
      <c r="M392" s="868">
        <f t="shared" ref="M392:M398" si="315">J392*L392</f>
        <v>127.74719999999999</v>
      </c>
      <c r="N392" s="863">
        <v>1</v>
      </c>
      <c r="O392" s="832">
        <f t="shared" si="306"/>
        <v>127.75</v>
      </c>
      <c r="P392" s="832">
        <f t="shared" si="238"/>
        <v>30.77</v>
      </c>
      <c r="Q392" s="834">
        <f t="shared" si="239"/>
        <v>158.52000000000001</v>
      </c>
    </row>
    <row r="393" spans="1:17" x14ac:dyDescent="0.25">
      <c r="A393" s="826" t="s">
        <v>175</v>
      </c>
      <c r="B393" s="861">
        <v>12</v>
      </c>
      <c r="C393" s="868">
        <f t="shared" si="312"/>
        <v>7.5471698113207544E-2</v>
      </c>
      <c r="D393" s="862">
        <v>5.3228</v>
      </c>
      <c r="E393" s="868">
        <f t="shared" si="313"/>
        <v>63.873599999999996</v>
      </c>
      <c r="F393" s="863">
        <v>0.5</v>
      </c>
      <c r="G393" s="832">
        <f t="shared" si="305"/>
        <v>31.94</v>
      </c>
      <c r="H393" s="832">
        <f t="shared" si="264"/>
        <v>7.69</v>
      </c>
      <c r="I393" s="833">
        <f t="shared" si="265"/>
        <v>39.630000000000003</v>
      </c>
      <c r="J393" s="861"/>
      <c r="K393" s="868"/>
      <c r="L393" s="862"/>
      <c r="M393" s="868"/>
      <c r="N393" s="863"/>
      <c r="O393" s="832"/>
      <c r="P393" s="832"/>
      <c r="Q393" s="834"/>
    </row>
    <row r="394" spans="1:17" x14ac:dyDescent="0.25">
      <c r="A394" s="826" t="s">
        <v>175</v>
      </c>
      <c r="B394" s="861">
        <v>54</v>
      </c>
      <c r="C394" s="868">
        <f t="shared" si="312"/>
        <v>0.33962264150943394</v>
      </c>
      <c r="D394" s="862">
        <v>5.6643999999999997</v>
      </c>
      <c r="E394" s="868">
        <f t="shared" si="313"/>
        <v>305.87759999999997</v>
      </c>
      <c r="F394" s="863">
        <v>0.5</v>
      </c>
      <c r="G394" s="832">
        <f t="shared" si="305"/>
        <v>152.94</v>
      </c>
      <c r="H394" s="832">
        <f t="shared" si="264"/>
        <v>36.840000000000003</v>
      </c>
      <c r="I394" s="833">
        <f t="shared" si="265"/>
        <v>189.78</v>
      </c>
      <c r="J394" s="861">
        <v>12</v>
      </c>
      <c r="K394" s="868">
        <f t="shared" si="314"/>
        <v>7.5471698113207544E-2</v>
      </c>
      <c r="L394" s="862">
        <v>5.6643999999999997</v>
      </c>
      <c r="M394" s="868">
        <f t="shared" si="315"/>
        <v>67.972799999999992</v>
      </c>
      <c r="N394" s="863">
        <v>1</v>
      </c>
      <c r="O394" s="832">
        <f t="shared" si="306"/>
        <v>67.97</v>
      </c>
      <c r="P394" s="832">
        <f t="shared" si="238"/>
        <v>16.37</v>
      </c>
      <c r="Q394" s="834">
        <f t="shared" si="239"/>
        <v>84.34</v>
      </c>
    </row>
    <row r="395" spans="1:17" x14ac:dyDescent="0.25">
      <c r="A395" s="826" t="s">
        <v>175</v>
      </c>
      <c r="B395" s="861">
        <v>32</v>
      </c>
      <c r="C395" s="868">
        <f t="shared" si="312"/>
        <v>0.20125786163522014</v>
      </c>
      <c r="D395" s="862">
        <v>5.6643999999999997</v>
      </c>
      <c r="E395" s="868">
        <f t="shared" si="313"/>
        <v>181.26079999999999</v>
      </c>
      <c r="F395" s="863">
        <v>0.5</v>
      </c>
      <c r="G395" s="832">
        <f t="shared" si="305"/>
        <v>90.63</v>
      </c>
      <c r="H395" s="832">
        <f t="shared" si="264"/>
        <v>21.83</v>
      </c>
      <c r="I395" s="833">
        <f t="shared" si="265"/>
        <v>112.46</v>
      </c>
      <c r="J395" s="861">
        <v>0</v>
      </c>
      <c r="K395" s="868">
        <f t="shared" si="314"/>
        <v>0</v>
      </c>
      <c r="L395" s="862">
        <v>5.6643999999999997</v>
      </c>
      <c r="M395" s="868">
        <f t="shared" si="315"/>
        <v>0</v>
      </c>
      <c r="N395" s="863">
        <v>1</v>
      </c>
      <c r="O395" s="832">
        <f t="shared" si="306"/>
        <v>0</v>
      </c>
      <c r="P395" s="832">
        <f t="shared" si="238"/>
        <v>0</v>
      </c>
      <c r="Q395" s="834">
        <f t="shared" si="239"/>
        <v>0</v>
      </c>
    </row>
    <row r="396" spans="1:17" x14ac:dyDescent="0.25">
      <c r="A396" s="826" t="s">
        <v>175</v>
      </c>
      <c r="B396" s="861">
        <v>27</v>
      </c>
      <c r="C396" s="868">
        <f t="shared" si="312"/>
        <v>0.16981132075471697</v>
      </c>
      <c r="D396" s="862">
        <v>5.6643999999999997</v>
      </c>
      <c r="E396" s="868">
        <f t="shared" si="313"/>
        <v>152.93879999999999</v>
      </c>
      <c r="F396" s="863">
        <v>0.5</v>
      </c>
      <c r="G396" s="832">
        <f t="shared" si="305"/>
        <v>76.47</v>
      </c>
      <c r="H396" s="832">
        <f t="shared" si="264"/>
        <v>18.420000000000002</v>
      </c>
      <c r="I396" s="833">
        <f t="shared" si="265"/>
        <v>94.89</v>
      </c>
      <c r="J396" s="861">
        <v>39</v>
      </c>
      <c r="K396" s="868">
        <f t="shared" si="314"/>
        <v>0.24528301886792453</v>
      </c>
      <c r="L396" s="862">
        <v>5.6643999999999997</v>
      </c>
      <c r="M396" s="868">
        <f t="shared" si="315"/>
        <v>220.91159999999999</v>
      </c>
      <c r="N396" s="863">
        <v>1</v>
      </c>
      <c r="O396" s="832">
        <f t="shared" si="306"/>
        <v>220.91</v>
      </c>
      <c r="P396" s="832">
        <f t="shared" si="238"/>
        <v>53.22</v>
      </c>
      <c r="Q396" s="834">
        <f t="shared" si="239"/>
        <v>274.13</v>
      </c>
    </row>
    <row r="397" spans="1:17" x14ac:dyDescent="0.25">
      <c r="A397" s="826" t="s">
        <v>175</v>
      </c>
      <c r="B397" s="861">
        <v>40</v>
      </c>
      <c r="C397" s="868">
        <f t="shared" si="312"/>
        <v>0.25157232704402516</v>
      </c>
      <c r="D397" s="862">
        <v>4.7233000000000001</v>
      </c>
      <c r="E397" s="868">
        <f t="shared" si="313"/>
        <v>188.93200000000002</v>
      </c>
      <c r="F397" s="863">
        <v>0.5</v>
      </c>
      <c r="G397" s="832">
        <f t="shared" si="305"/>
        <v>94.47</v>
      </c>
      <c r="H397" s="832">
        <f t="shared" si="264"/>
        <v>22.76</v>
      </c>
      <c r="I397" s="833">
        <f t="shared" si="265"/>
        <v>117.23</v>
      </c>
      <c r="J397" s="861">
        <v>24</v>
      </c>
      <c r="K397" s="868">
        <f t="shared" si="314"/>
        <v>0.15094339622641509</v>
      </c>
      <c r="L397" s="862">
        <v>4.7233000000000001</v>
      </c>
      <c r="M397" s="868">
        <f t="shared" si="315"/>
        <v>113.3592</v>
      </c>
      <c r="N397" s="863">
        <v>1</v>
      </c>
      <c r="O397" s="832">
        <f t="shared" si="306"/>
        <v>113.36</v>
      </c>
      <c r="P397" s="832">
        <f t="shared" si="238"/>
        <v>27.31</v>
      </c>
      <c r="Q397" s="834">
        <f t="shared" si="239"/>
        <v>140.66999999999999</v>
      </c>
    </row>
    <row r="398" spans="1:17" x14ac:dyDescent="0.25">
      <c r="A398" s="826" t="s">
        <v>344</v>
      </c>
      <c r="B398" s="861">
        <v>16</v>
      </c>
      <c r="C398" s="868">
        <f t="shared" si="312"/>
        <v>0.10062893081761007</v>
      </c>
      <c r="D398" s="862">
        <v>6.5472000000000001</v>
      </c>
      <c r="E398" s="868">
        <f t="shared" si="313"/>
        <v>104.7552</v>
      </c>
      <c r="F398" s="863">
        <v>0.5</v>
      </c>
      <c r="G398" s="832">
        <f t="shared" si="305"/>
        <v>52.38</v>
      </c>
      <c r="H398" s="832">
        <f t="shared" si="264"/>
        <v>12.62</v>
      </c>
      <c r="I398" s="833">
        <f t="shared" si="265"/>
        <v>65</v>
      </c>
      <c r="J398" s="861">
        <v>24</v>
      </c>
      <c r="K398" s="868">
        <f t="shared" si="314"/>
        <v>0.15094339622641509</v>
      </c>
      <c r="L398" s="862">
        <v>6.5472000000000001</v>
      </c>
      <c r="M398" s="868">
        <f t="shared" si="315"/>
        <v>157.1328</v>
      </c>
      <c r="N398" s="863">
        <v>1</v>
      </c>
      <c r="O398" s="832">
        <f t="shared" si="306"/>
        <v>157.13</v>
      </c>
      <c r="P398" s="832">
        <f t="shared" si="238"/>
        <v>37.85</v>
      </c>
      <c r="Q398" s="834">
        <f t="shared" si="239"/>
        <v>194.98</v>
      </c>
    </row>
    <row r="399" spans="1:17" ht="49.5" x14ac:dyDescent="0.25">
      <c r="A399" s="818" t="s">
        <v>10</v>
      </c>
      <c r="B399" s="888">
        <f>SUM(B400:B405)</f>
        <v>254</v>
      </c>
      <c r="C399" s="889">
        <f t="shared" ref="C399:I399" si="316">SUM(C400:C405)</f>
        <v>1.5974842767295596</v>
      </c>
      <c r="D399" s="890"/>
      <c r="E399" s="890"/>
      <c r="F399" s="890"/>
      <c r="G399" s="890">
        <f t="shared" si="316"/>
        <v>593.79</v>
      </c>
      <c r="H399" s="890">
        <f t="shared" si="316"/>
        <v>143.02999999999997</v>
      </c>
      <c r="I399" s="892">
        <f t="shared" si="316"/>
        <v>736.81999999999994</v>
      </c>
      <c r="J399" s="888">
        <f>SUM(J400:J405)</f>
        <v>84</v>
      </c>
      <c r="K399" s="889">
        <f t="shared" ref="K399" si="317">SUM(K400:K405)</f>
        <v>0.52830188679245282</v>
      </c>
      <c r="L399" s="890"/>
      <c r="M399" s="889"/>
      <c r="N399" s="890"/>
      <c r="O399" s="890">
        <f t="shared" ref="O399" si="318">SUM(O400:O405)</f>
        <v>395.20000000000005</v>
      </c>
      <c r="P399" s="822">
        <f t="shared" ref="P399" si="319">SUM(P400:P405)</f>
        <v>95.19</v>
      </c>
      <c r="Q399" s="837">
        <f t="shared" ref="Q399" si="320">SUM(Q400:Q405)</f>
        <v>490.39</v>
      </c>
    </row>
    <row r="400" spans="1:17" x14ac:dyDescent="0.25">
      <c r="A400" s="826" t="s">
        <v>193</v>
      </c>
      <c r="B400" s="861">
        <v>46</v>
      </c>
      <c r="C400" s="868">
        <f>B400/159</f>
        <v>0.28930817610062892</v>
      </c>
      <c r="D400" s="862">
        <v>4.6395</v>
      </c>
      <c r="E400" s="868">
        <f>B400*D400</f>
        <v>213.417</v>
      </c>
      <c r="F400" s="863">
        <v>0.5</v>
      </c>
      <c r="G400" s="832">
        <f t="shared" si="305"/>
        <v>106.71</v>
      </c>
      <c r="H400" s="832">
        <f t="shared" ref="H400:H407" si="321">ROUND(G400*0.2409,2)</f>
        <v>25.71</v>
      </c>
      <c r="I400" s="833">
        <f t="shared" ref="I400:I407" si="322">G400+H400</f>
        <v>132.41999999999999</v>
      </c>
      <c r="J400" s="861">
        <v>12</v>
      </c>
      <c r="K400" s="868">
        <f>J400/159</f>
        <v>7.5471698113207544E-2</v>
      </c>
      <c r="L400" s="862">
        <v>4.6395</v>
      </c>
      <c r="M400" s="868">
        <f>J400*L400</f>
        <v>55.673999999999999</v>
      </c>
      <c r="N400" s="863">
        <v>1</v>
      </c>
      <c r="O400" s="832">
        <f t="shared" si="306"/>
        <v>55.67</v>
      </c>
      <c r="P400" s="832">
        <f t="shared" ref="P400:P406" si="323">ROUND(O400*0.2409,2)</f>
        <v>13.41</v>
      </c>
      <c r="Q400" s="834">
        <f t="shared" ref="Q400:Q406" si="324">O400+P400</f>
        <v>69.08</v>
      </c>
    </row>
    <row r="401" spans="1:17" x14ac:dyDescent="0.25">
      <c r="A401" s="826" t="s">
        <v>193</v>
      </c>
      <c r="B401" s="861">
        <v>40</v>
      </c>
      <c r="C401" s="868">
        <f t="shared" ref="C401:C405" si="325">B401/159</f>
        <v>0.25157232704402516</v>
      </c>
      <c r="D401" s="862">
        <v>4.8678999999999997</v>
      </c>
      <c r="E401" s="868">
        <f t="shared" ref="E401:E405" si="326">B401*D401</f>
        <v>194.71599999999998</v>
      </c>
      <c r="F401" s="863">
        <v>0.5</v>
      </c>
      <c r="G401" s="832">
        <f t="shared" si="305"/>
        <v>97.36</v>
      </c>
      <c r="H401" s="832">
        <f t="shared" si="321"/>
        <v>23.45</v>
      </c>
      <c r="I401" s="833">
        <f t="shared" si="322"/>
        <v>120.81</v>
      </c>
      <c r="J401" s="861">
        <v>24</v>
      </c>
      <c r="K401" s="868">
        <f t="shared" ref="K401:K404" si="327">J401/159</f>
        <v>0.15094339622641509</v>
      </c>
      <c r="L401" s="862">
        <v>4.8678999999999997</v>
      </c>
      <c r="M401" s="868">
        <f t="shared" ref="M401:M404" si="328">J401*L401</f>
        <v>116.8296</v>
      </c>
      <c r="N401" s="863">
        <v>1</v>
      </c>
      <c r="O401" s="832">
        <f t="shared" si="306"/>
        <v>116.83</v>
      </c>
      <c r="P401" s="832">
        <f t="shared" si="323"/>
        <v>28.14</v>
      </c>
      <c r="Q401" s="834">
        <f t="shared" si="324"/>
        <v>144.97</v>
      </c>
    </row>
    <row r="402" spans="1:17" x14ac:dyDescent="0.25">
      <c r="A402" s="826" t="s">
        <v>193</v>
      </c>
      <c r="B402" s="861">
        <v>48</v>
      </c>
      <c r="C402" s="868">
        <f t="shared" si="325"/>
        <v>0.30188679245283018</v>
      </c>
      <c r="D402" s="862">
        <v>4.6395</v>
      </c>
      <c r="E402" s="868">
        <f t="shared" si="326"/>
        <v>222.696</v>
      </c>
      <c r="F402" s="863">
        <v>0.5</v>
      </c>
      <c r="G402" s="832">
        <f t="shared" si="305"/>
        <v>111.35</v>
      </c>
      <c r="H402" s="832">
        <f t="shared" si="321"/>
        <v>26.82</v>
      </c>
      <c r="I402" s="833">
        <f t="shared" si="322"/>
        <v>138.16999999999999</v>
      </c>
      <c r="J402" s="861"/>
      <c r="K402" s="868"/>
      <c r="L402" s="862"/>
      <c r="M402" s="868"/>
      <c r="N402" s="863"/>
      <c r="O402" s="832"/>
      <c r="P402" s="832"/>
      <c r="Q402" s="834"/>
    </row>
    <row r="403" spans="1:17" x14ac:dyDescent="0.25">
      <c r="A403" s="826" t="s">
        <v>193</v>
      </c>
      <c r="B403" s="861">
        <v>48</v>
      </c>
      <c r="C403" s="868">
        <f t="shared" si="325"/>
        <v>0.30188679245283018</v>
      </c>
      <c r="D403" s="862">
        <v>4.6395</v>
      </c>
      <c r="E403" s="868">
        <f t="shared" si="326"/>
        <v>222.696</v>
      </c>
      <c r="F403" s="863">
        <v>0.5</v>
      </c>
      <c r="G403" s="832">
        <f t="shared" si="305"/>
        <v>111.35</v>
      </c>
      <c r="H403" s="832">
        <f t="shared" si="321"/>
        <v>26.82</v>
      </c>
      <c r="I403" s="833">
        <f t="shared" si="322"/>
        <v>138.16999999999999</v>
      </c>
      <c r="J403" s="861">
        <v>24</v>
      </c>
      <c r="K403" s="868">
        <f t="shared" si="327"/>
        <v>0.15094339622641509</v>
      </c>
      <c r="L403" s="862">
        <v>4.6395</v>
      </c>
      <c r="M403" s="868">
        <f t="shared" si="328"/>
        <v>111.348</v>
      </c>
      <c r="N403" s="863">
        <v>1</v>
      </c>
      <c r="O403" s="832">
        <f t="shared" si="306"/>
        <v>111.35</v>
      </c>
      <c r="P403" s="832">
        <f t="shared" si="323"/>
        <v>26.82</v>
      </c>
      <c r="Q403" s="834">
        <f t="shared" si="324"/>
        <v>138.16999999999999</v>
      </c>
    </row>
    <row r="404" spans="1:17" x14ac:dyDescent="0.25">
      <c r="A404" s="826" t="s">
        <v>193</v>
      </c>
      <c r="B404" s="861">
        <v>48</v>
      </c>
      <c r="C404" s="868">
        <f t="shared" si="325"/>
        <v>0.30188679245283018</v>
      </c>
      <c r="D404" s="862">
        <v>4.6395</v>
      </c>
      <c r="E404" s="868">
        <f t="shared" si="326"/>
        <v>222.696</v>
      </c>
      <c r="F404" s="863">
        <v>0.5</v>
      </c>
      <c r="G404" s="832">
        <f t="shared" si="305"/>
        <v>111.35</v>
      </c>
      <c r="H404" s="832">
        <f t="shared" si="321"/>
        <v>26.82</v>
      </c>
      <c r="I404" s="833">
        <f t="shared" si="322"/>
        <v>138.16999999999999</v>
      </c>
      <c r="J404" s="861">
        <v>24</v>
      </c>
      <c r="K404" s="868">
        <f t="shared" si="327"/>
        <v>0.15094339622641509</v>
      </c>
      <c r="L404" s="862">
        <v>4.6395</v>
      </c>
      <c r="M404" s="868">
        <f t="shared" si="328"/>
        <v>111.348</v>
      </c>
      <c r="N404" s="863">
        <v>1</v>
      </c>
      <c r="O404" s="832">
        <f t="shared" si="306"/>
        <v>111.35</v>
      </c>
      <c r="P404" s="832">
        <f t="shared" si="323"/>
        <v>26.82</v>
      </c>
      <c r="Q404" s="834">
        <f t="shared" si="324"/>
        <v>138.16999999999999</v>
      </c>
    </row>
    <row r="405" spans="1:17" x14ac:dyDescent="0.25">
      <c r="A405" s="826" t="s">
        <v>193</v>
      </c>
      <c r="B405" s="861">
        <v>24</v>
      </c>
      <c r="C405" s="868">
        <f t="shared" si="325"/>
        <v>0.15094339622641509</v>
      </c>
      <c r="D405" s="862">
        <v>4.6395</v>
      </c>
      <c r="E405" s="868">
        <f t="shared" si="326"/>
        <v>111.348</v>
      </c>
      <c r="F405" s="863">
        <v>0.5</v>
      </c>
      <c r="G405" s="832">
        <f t="shared" si="305"/>
        <v>55.67</v>
      </c>
      <c r="H405" s="832">
        <f t="shared" si="321"/>
        <v>13.41</v>
      </c>
      <c r="I405" s="833">
        <f t="shared" si="322"/>
        <v>69.08</v>
      </c>
      <c r="J405" s="861"/>
      <c r="K405" s="868"/>
      <c r="L405" s="862"/>
      <c r="M405" s="868"/>
      <c r="N405" s="863"/>
      <c r="O405" s="832"/>
      <c r="P405" s="832"/>
      <c r="Q405" s="834"/>
    </row>
    <row r="406" spans="1:17" ht="33" x14ac:dyDescent="0.25">
      <c r="A406" s="818" t="s">
        <v>8</v>
      </c>
      <c r="B406" s="888">
        <f>B407</f>
        <v>8</v>
      </c>
      <c r="C406" s="889">
        <f>C407</f>
        <v>5.0314465408805034E-2</v>
      </c>
      <c r="D406" s="890"/>
      <c r="E406" s="889"/>
      <c r="F406" s="890"/>
      <c r="G406" s="822">
        <f>G407</f>
        <v>12.64</v>
      </c>
      <c r="H406" s="822">
        <f t="shared" si="321"/>
        <v>3.04</v>
      </c>
      <c r="I406" s="823">
        <f t="shared" si="322"/>
        <v>15.68</v>
      </c>
      <c r="J406" s="888">
        <f>J407</f>
        <v>0</v>
      </c>
      <c r="K406" s="889">
        <f>K407</f>
        <v>0</v>
      </c>
      <c r="L406" s="890"/>
      <c r="M406" s="889"/>
      <c r="N406" s="890"/>
      <c r="O406" s="890">
        <f>O407</f>
        <v>0</v>
      </c>
      <c r="P406" s="822">
        <f t="shared" si="323"/>
        <v>0</v>
      </c>
      <c r="Q406" s="837">
        <f t="shared" si="324"/>
        <v>0</v>
      </c>
    </row>
    <row r="407" spans="1:17" ht="17.25" thickBot="1" x14ac:dyDescent="0.3">
      <c r="A407" s="870" t="s">
        <v>223</v>
      </c>
      <c r="B407" s="861">
        <v>8</v>
      </c>
      <c r="C407" s="868">
        <f>B407/159</f>
        <v>5.0314465408805034E-2</v>
      </c>
      <c r="D407" s="862">
        <v>3.1589</v>
      </c>
      <c r="E407" s="868">
        <f>B407*D407</f>
        <v>25.2712</v>
      </c>
      <c r="F407" s="863">
        <v>0.5</v>
      </c>
      <c r="G407" s="832">
        <f t="shared" si="305"/>
        <v>12.64</v>
      </c>
      <c r="H407" s="832">
        <f t="shared" si="321"/>
        <v>3.04</v>
      </c>
      <c r="I407" s="833">
        <f t="shared" si="322"/>
        <v>15.68</v>
      </c>
      <c r="J407" s="861"/>
      <c r="K407" s="868"/>
      <c r="L407" s="862"/>
      <c r="M407" s="868"/>
      <c r="N407" s="863"/>
      <c r="O407" s="832"/>
      <c r="P407" s="832"/>
      <c r="Q407" s="834"/>
    </row>
    <row r="408" spans="1:17" x14ac:dyDescent="0.25">
      <c r="A408" s="838" t="s">
        <v>527</v>
      </c>
      <c r="B408" s="864"/>
      <c r="C408" s="865"/>
      <c r="D408" s="866"/>
      <c r="E408" s="865"/>
      <c r="F408" s="866"/>
      <c r="G408" s="866"/>
      <c r="H408" s="841"/>
      <c r="I408" s="842"/>
      <c r="J408" s="864">
        <f>J409+J411</f>
        <v>20</v>
      </c>
      <c r="K408" s="865">
        <f>K409+K411</f>
        <v>0.12578616352201258</v>
      </c>
      <c r="L408" s="865"/>
      <c r="M408" s="865"/>
      <c r="N408" s="865"/>
      <c r="O408" s="865">
        <f t="shared" ref="O408:Q408" si="329">O409+O411</f>
        <v>86.85</v>
      </c>
      <c r="P408" s="865">
        <f t="shared" si="329"/>
        <v>20.92</v>
      </c>
      <c r="Q408" s="867">
        <f t="shared" si="329"/>
        <v>107.77000000000001</v>
      </c>
    </row>
    <row r="409" spans="1:17" ht="49.5" x14ac:dyDescent="0.25">
      <c r="A409" s="818" t="s">
        <v>9</v>
      </c>
      <c r="B409" s="888"/>
      <c r="C409" s="889"/>
      <c r="D409" s="890"/>
      <c r="E409" s="889"/>
      <c r="F409" s="890"/>
      <c r="G409" s="890"/>
      <c r="H409" s="822"/>
      <c r="I409" s="823"/>
      <c r="J409" s="888">
        <f>J410</f>
        <v>10</v>
      </c>
      <c r="K409" s="889">
        <f>K410</f>
        <v>6.2893081761006289E-2</v>
      </c>
      <c r="L409" s="889"/>
      <c r="M409" s="889"/>
      <c r="N409" s="889"/>
      <c r="O409" s="889">
        <f t="shared" ref="O409:Q409" si="330">O410</f>
        <v>56.64</v>
      </c>
      <c r="P409" s="889">
        <f t="shared" si="330"/>
        <v>13.64</v>
      </c>
      <c r="Q409" s="891">
        <f t="shared" si="330"/>
        <v>70.28</v>
      </c>
    </row>
    <row r="410" spans="1:17" x14ac:dyDescent="0.25">
      <c r="A410" s="826" t="s">
        <v>1888</v>
      </c>
      <c r="B410" s="861"/>
      <c r="C410" s="868"/>
      <c r="D410" s="862"/>
      <c r="E410" s="868"/>
      <c r="F410" s="863"/>
      <c r="G410" s="832"/>
      <c r="H410" s="832"/>
      <c r="I410" s="833"/>
      <c r="J410" s="861">
        <v>10</v>
      </c>
      <c r="K410" s="868">
        <f>J410/159</f>
        <v>6.2893081761006289E-2</v>
      </c>
      <c r="L410" s="862">
        <v>5.6643999999999997</v>
      </c>
      <c r="M410" s="868">
        <f>J410*L410</f>
        <v>56.643999999999998</v>
      </c>
      <c r="N410" s="863">
        <v>1</v>
      </c>
      <c r="O410" s="832">
        <f t="shared" ref="O410" si="331">ROUND(M410*N410,2)</f>
        <v>56.64</v>
      </c>
      <c r="P410" s="832">
        <f t="shared" ref="P410" si="332">ROUND(O410*0.2409,2)</f>
        <v>13.64</v>
      </c>
      <c r="Q410" s="834">
        <f t="shared" ref="Q410" si="333">O410+P410</f>
        <v>70.28</v>
      </c>
    </row>
    <row r="411" spans="1:17" ht="33" x14ac:dyDescent="0.25">
      <c r="A411" s="818" t="s">
        <v>8</v>
      </c>
      <c r="B411" s="888"/>
      <c r="C411" s="889"/>
      <c r="D411" s="890"/>
      <c r="E411" s="889"/>
      <c r="F411" s="890"/>
      <c r="G411" s="890"/>
      <c r="H411" s="822"/>
      <c r="I411" s="823"/>
      <c r="J411" s="888">
        <f>J412</f>
        <v>10</v>
      </c>
      <c r="K411" s="889">
        <f>K412</f>
        <v>6.2893081761006289E-2</v>
      </c>
      <c r="L411" s="889"/>
      <c r="M411" s="889"/>
      <c r="N411" s="889"/>
      <c r="O411" s="889">
        <f t="shared" ref="O411:Q411" si="334">O412</f>
        <v>30.21</v>
      </c>
      <c r="P411" s="889">
        <f t="shared" si="334"/>
        <v>7.28</v>
      </c>
      <c r="Q411" s="891">
        <f t="shared" si="334"/>
        <v>37.49</v>
      </c>
    </row>
    <row r="412" spans="1:17" ht="17.25" thickBot="1" x14ac:dyDescent="0.3">
      <c r="A412" s="870" t="s">
        <v>182</v>
      </c>
      <c r="B412" s="861"/>
      <c r="C412" s="868"/>
      <c r="D412" s="862"/>
      <c r="E412" s="868"/>
      <c r="F412" s="863"/>
      <c r="G412" s="832"/>
      <c r="H412" s="832"/>
      <c r="I412" s="833"/>
      <c r="J412" s="861">
        <v>10</v>
      </c>
      <c r="K412" s="868">
        <f>J412/159</f>
        <v>6.2893081761006289E-2</v>
      </c>
      <c r="L412" s="862">
        <v>3.0209999999999999</v>
      </c>
      <c r="M412" s="868">
        <f>L412*J412</f>
        <v>30.21</v>
      </c>
      <c r="N412" s="863">
        <v>1</v>
      </c>
      <c r="O412" s="832">
        <f t="shared" ref="O412" si="335">ROUND(M412*N412,2)</f>
        <v>30.21</v>
      </c>
      <c r="P412" s="832">
        <f t="shared" ref="P412" si="336">ROUND(O412*0.2409,2)</f>
        <v>7.28</v>
      </c>
      <c r="Q412" s="834">
        <f t="shared" ref="Q412" si="337">O412+P412</f>
        <v>37.49</v>
      </c>
    </row>
    <row r="413" spans="1:17" x14ac:dyDescent="0.25">
      <c r="A413" s="838" t="s">
        <v>1884</v>
      </c>
      <c r="B413" s="864"/>
      <c r="C413" s="865"/>
      <c r="D413" s="866"/>
      <c r="E413" s="865"/>
      <c r="F413" s="866"/>
      <c r="G413" s="866"/>
      <c r="H413" s="841"/>
      <c r="I413" s="842"/>
      <c r="J413" s="864">
        <f>J414</f>
        <v>3</v>
      </c>
      <c r="K413" s="865">
        <f>K414</f>
        <v>1.886792452830189E-2</v>
      </c>
      <c r="L413" s="865"/>
      <c r="M413" s="865"/>
      <c r="N413" s="865"/>
      <c r="O413" s="865">
        <f t="shared" ref="O413:Q413" si="338">O414</f>
        <v>19.43</v>
      </c>
      <c r="P413" s="865">
        <f t="shared" si="338"/>
        <v>4.68</v>
      </c>
      <c r="Q413" s="867">
        <f t="shared" si="338"/>
        <v>24.11</v>
      </c>
    </row>
    <row r="414" spans="1:17" ht="49.5" x14ac:dyDescent="0.25">
      <c r="A414" s="818" t="s">
        <v>9</v>
      </c>
      <c r="B414" s="888"/>
      <c r="C414" s="889"/>
      <c r="D414" s="890"/>
      <c r="E414" s="889"/>
      <c r="F414" s="890"/>
      <c r="G414" s="890"/>
      <c r="H414" s="822"/>
      <c r="I414" s="823"/>
      <c r="J414" s="888">
        <f>SUM(J415:J416)</f>
        <v>3</v>
      </c>
      <c r="K414" s="889">
        <f>SUM(K415:K416)</f>
        <v>1.886792452830189E-2</v>
      </c>
      <c r="L414" s="889"/>
      <c r="M414" s="889"/>
      <c r="N414" s="889"/>
      <c r="O414" s="889">
        <f t="shared" ref="O414:Q414" si="339">SUM(O415:O416)</f>
        <v>19.43</v>
      </c>
      <c r="P414" s="889">
        <f t="shared" si="339"/>
        <v>4.68</v>
      </c>
      <c r="Q414" s="891">
        <f t="shared" si="339"/>
        <v>24.11</v>
      </c>
    </row>
    <row r="415" spans="1:17" x14ac:dyDescent="0.25">
      <c r="A415" s="826" t="s">
        <v>378</v>
      </c>
      <c r="B415" s="861"/>
      <c r="C415" s="868"/>
      <c r="D415" s="862"/>
      <c r="E415" s="868"/>
      <c r="F415" s="863"/>
      <c r="G415" s="832"/>
      <c r="H415" s="832"/>
      <c r="I415" s="833"/>
      <c r="J415" s="861">
        <v>1</v>
      </c>
      <c r="K415" s="868">
        <f>J415/159</f>
        <v>6.2893081761006293E-3</v>
      </c>
      <c r="L415" s="862">
        <v>6.4762000000000004</v>
      </c>
      <c r="M415" s="868">
        <f>J415*L415</f>
        <v>6.4762000000000004</v>
      </c>
      <c r="N415" s="863">
        <v>1</v>
      </c>
      <c r="O415" s="832">
        <f t="shared" ref="O415:O416" si="340">ROUND(M415*N415,2)</f>
        <v>6.48</v>
      </c>
      <c r="P415" s="832">
        <f t="shared" ref="P415:P416" si="341">ROUND(O415*0.2409,2)</f>
        <v>1.56</v>
      </c>
      <c r="Q415" s="834">
        <f t="shared" ref="Q415:Q416" si="342">O415+P415</f>
        <v>8.0400000000000009</v>
      </c>
    </row>
    <row r="416" spans="1:17" x14ac:dyDescent="0.25">
      <c r="A416" s="826" t="s">
        <v>378</v>
      </c>
      <c r="B416" s="861"/>
      <c r="C416" s="868"/>
      <c r="D416" s="862"/>
      <c r="E416" s="868"/>
      <c r="F416" s="863"/>
      <c r="G416" s="832"/>
      <c r="H416" s="832"/>
      <c r="I416" s="833"/>
      <c r="J416" s="861">
        <v>2</v>
      </c>
      <c r="K416" s="868">
        <f>J416/159</f>
        <v>1.2578616352201259E-2</v>
      </c>
      <c r="L416" s="862">
        <v>6.4762000000000004</v>
      </c>
      <c r="M416" s="868">
        <f>J416*L416</f>
        <v>12.952400000000001</v>
      </c>
      <c r="N416" s="863">
        <v>1</v>
      </c>
      <c r="O416" s="832">
        <f t="shared" si="340"/>
        <v>12.95</v>
      </c>
      <c r="P416" s="832">
        <f t="shared" si="341"/>
        <v>3.12</v>
      </c>
      <c r="Q416" s="834">
        <f t="shared" si="342"/>
        <v>16.07</v>
      </c>
    </row>
    <row r="417" spans="1:17" x14ac:dyDescent="0.25">
      <c r="A417" s="838" t="s">
        <v>1889</v>
      </c>
      <c r="B417" s="864">
        <f>B418</f>
        <v>6</v>
      </c>
      <c r="C417" s="865">
        <f>C418</f>
        <v>3.7735849056603779E-2</v>
      </c>
      <c r="D417" s="866"/>
      <c r="E417" s="865"/>
      <c r="F417" s="866"/>
      <c r="G417" s="866">
        <f>G418</f>
        <v>19.989999999999998</v>
      </c>
      <c r="H417" s="866">
        <f t="shared" ref="H417:I417" si="343">H418</f>
        <v>4.82</v>
      </c>
      <c r="I417" s="869">
        <f t="shared" si="343"/>
        <v>24.81</v>
      </c>
      <c r="J417" s="864">
        <f>J418</f>
        <v>28</v>
      </c>
      <c r="K417" s="865">
        <f>K418</f>
        <v>0.17610062893081763</v>
      </c>
      <c r="L417" s="866"/>
      <c r="M417" s="865"/>
      <c r="N417" s="866"/>
      <c r="O417" s="866">
        <f>O418</f>
        <v>183.8</v>
      </c>
      <c r="P417" s="841">
        <f t="shared" ref="P417" si="344">P418</f>
        <v>44.269999999999996</v>
      </c>
      <c r="Q417" s="843">
        <f t="shared" ref="Q417" si="345">Q418</f>
        <v>228.07</v>
      </c>
    </row>
    <row r="418" spans="1:17" ht="49.5" x14ac:dyDescent="0.25">
      <c r="A418" s="818" t="s">
        <v>9</v>
      </c>
      <c r="B418" s="888">
        <f>SUM(B419:B422)</f>
        <v>6</v>
      </c>
      <c r="C418" s="889">
        <f t="shared" ref="C418:I418" si="346">SUM(C419:C422)</f>
        <v>3.7735849056603779E-2</v>
      </c>
      <c r="D418" s="890"/>
      <c r="E418" s="890"/>
      <c r="F418" s="890"/>
      <c r="G418" s="890">
        <f t="shared" si="346"/>
        <v>19.989999999999998</v>
      </c>
      <c r="H418" s="890">
        <f t="shared" si="346"/>
        <v>4.82</v>
      </c>
      <c r="I418" s="892">
        <f t="shared" si="346"/>
        <v>24.81</v>
      </c>
      <c r="J418" s="888">
        <f>SUM(J419:J422)</f>
        <v>28</v>
      </c>
      <c r="K418" s="889">
        <f t="shared" ref="K418" si="347">SUM(K419:K422)</f>
        <v>0.17610062893081763</v>
      </c>
      <c r="L418" s="890"/>
      <c r="M418" s="889"/>
      <c r="N418" s="890"/>
      <c r="O418" s="890">
        <f t="shared" ref="O418" si="348">SUM(O419:O422)</f>
        <v>183.8</v>
      </c>
      <c r="P418" s="822">
        <f t="shared" ref="P418" si="349">SUM(P419:P422)</f>
        <v>44.269999999999996</v>
      </c>
      <c r="Q418" s="837">
        <f t="shared" ref="Q418" si="350">SUM(Q419:Q422)</f>
        <v>228.07</v>
      </c>
    </row>
    <row r="419" spans="1:17" x14ac:dyDescent="0.25">
      <c r="A419" s="826" t="s">
        <v>378</v>
      </c>
      <c r="B419" s="861">
        <v>2</v>
      </c>
      <c r="C419" s="868">
        <f>B419/159</f>
        <v>1.2578616352201259E-2</v>
      </c>
      <c r="D419" s="862">
        <v>6.3884999999999996</v>
      </c>
      <c r="E419" s="868">
        <f>D419*B419</f>
        <v>12.776999999999999</v>
      </c>
      <c r="F419" s="863">
        <v>0.5</v>
      </c>
      <c r="G419" s="832">
        <f t="shared" ref="G419:G421" si="351">ROUND(E419*F419,2)</f>
        <v>6.39</v>
      </c>
      <c r="H419" s="832">
        <f t="shared" ref="H419:H421" si="352">ROUND(G419*0.2409,2)</f>
        <v>1.54</v>
      </c>
      <c r="I419" s="833">
        <f t="shared" ref="I419:I421" si="353">G419+H419</f>
        <v>7.93</v>
      </c>
      <c r="J419" s="861"/>
      <c r="K419" s="868"/>
      <c r="L419" s="862"/>
      <c r="M419" s="868"/>
      <c r="N419" s="863"/>
      <c r="O419" s="832"/>
      <c r="P419" s="832"/>
      <c r="Q419" s="834"/>
    </row>
    <row r="420" spans="1:17" x14ac:dyDescent="0.25">
      <c r="A420" s="826" t="s">
        <v>378</v>
      </c>
      <c r="B420" s="861">
        <v>1</v>
      </c>
      <c r="C420" s="868">
        <f t="shared" ref="C420:C421" si="354">B420/159</f>
        <v>6.2893081761006293E-3</v>
      </c>
      <c r="D420" s="862">
        <v>6.7986000000000004</v>
      </c>
      <c r="E420" s="868">
        <f t="shared" ref="E420:E421" si="355">D420*B420</f>
        <v>6.7986000000000004</v>
      </c>
      <c r="F420" s="863">
        <v>0.5</v>
      </c>
      <c r="G420" s="832">
        <f t="shared" si="351"/>
        <v>3.4</v>
      </c>
      <c r="H420" s="832">
        <f t="shared" si="352"/>
        <v>0.82</v>
      </c>
      <c r="I420" s="833">
        <f t="shared" si="353"/>
        <v>4.22</v>
      </c>
      <c r="J420" s="861"/>
      <c r="K420" s="868"/>
      <c r="L420" s="862"/>
      <c r="M420" s="868"/>
      <c r="N420" s="863"/>
      <c r="O420" s="832"/>
      <c r="P420" s="832"/>
      <c r="Q420" s="834"/>
    </row>
    <row r="421" spans="1:17" x14ac:dyDescent="0.25">
      <c r="A421" s="826" t="s">
        <v>378</v>
      </c>
      <c r="B421" s="861">
        <v>3</v>
      </c>
      <c r="C421" s="868">
        <f t="shared" si="354"/>
        <v>1.8867924528301886E-2</v>
      </c>
      <c r="D421" s="862">
        <v>6.7986000000000004</v>
      </c>
      <c r="E421" s="868">
        <f t="shared" si="355"/>
        <v>20.395800000000001</v>
      </c>
      <c r="F421" s="863">
        <v>0.5</v>
      </c>
      <c r="G421" s="832">
        <f t="shared" si="351"/>
        <v>10.199999999999999</v>
      </c>
      <c r="H421" s="832">
        <f t="shared" si="352"/>
        <v>2.46</v>
      </c>
      <c r="I421" s="833">
        <f t="shared" si="353"/>
        <v>12.66</v>
      </c>
      <c r="J421" s="861">
        <v>12</v>
      </c>
      <c r="K421" s="868">
        <f t="shared" ref="K421:K422" si="356">J421/159</f>
        <v>7.5471698113207544E-2</v>
      </c>
      <c r="L421" s="862">
        <v>6.7986000000000004</v>
      </c>
      <c r="M421" s="868">
        <f t="shared" ref="M421:M422" si="357">L421*J421</f>
        <v>81.583200000000005</v>
      </c>
      <c r="N421" s="863">
        <v>1</v>
      </c>
      <c r="O421" s="832">
        <f t="shared" ref="O421:O422" si="358">ROUND(M421*N421,2)</f>
        <v>81.58</v>
      </c>
      <c r="P421" s="832">
        <f t="shared" ref="P421:P422" si="359">ROUND(O421*0.2409,2)</f>
        <v>19.649999999999999</v>
      </c>
      <c r="Q421" s="834">
        <f t="shared" ref="Q421:Q422" si="360">O421+P421</f>
        <v>101.22999999999999</v>
      </c>
    </row>
    <row r="422" spans="1:17" x14ac:dyDescent="0.25">
      <c r="A422" s="826" t="s">
        <v>378</v>
      </c>
      <c r="B422" s="861"/>
      <c r="C422" s="868"/>
      <c r="D422" s="862"/>
      <c r="E422" s="868"/>
      <c r="F422" s="863"/>
      <c r="G422" s="832"/>
      <c r="H422" s="832"/>
      <c r="I422" s="833"/>
      <c r="J422" s="861">
        <v>16</v>
      </c>
      <c r="K422" s="868">
        <f t="shared" si="356"/>
        <v>0.10062893081761007</v>
      </c>
      <c r="L422" s="862">
        <v>6.3884999999999996</v>
      </c>
      <c r="M422" s="868">
        <f t="shared" si="357"/>
        <v>102.21599999999999</v>
      </c>
      <c r="N422" s="863">
        <v>1</v>
      </c>
      <c r="O422" s="832">
        <f t="shared" si="358"/>
        <v>102.22</v>
      </c>
      <c r="P422" s="832">
        <f t="shared" si="359"/>
        <v>24.62</v>
      </c>
      <c r="Q422" s="834">
        <f t="shared" si="360"/>
        <v>126.84</v>
      </c>
    </row>
    <row r="423" spans="1:17" x14ac:dyDescent="0.25">
      <c r="A423" s="838" t="s">
        <v>1890</v>
      </c>
      <c r="B423" s="864">
        <f>B424</f>
        <v>3</v>
      </c>
      <c r="C423" s="865">
        <f t="shared" ref="C423:I423" si="361">C424</f>
        <v>1.8867924528301886E-2</v>
      </c>
      <c r="D423" s="866"/>
      <c r="E423" s="866"/>
      <c r="F423" s="866"/>
      <c r="G423" s="866">
        <f t="shared" si="361"/>
        <v>8.92</v>
      </c>
      <c r="H423" s="866">
        <f t="shared" si="361"/>
        <v>2.15</v>
      </c>
      <c r="I423" s="869">
        <f t="shared" si="361"/>
        <v>11.07</v>
      </c>
      <c r="J423" s="864">
        <f>J424</f>
        <v>10</v>
      </c>
      <c r="K423" s="865">
        <f t="shared" ref="K423" si="362">K424</f>
        <v>6.2893081761006303E-2</v>
      </c>
      <c r="L423" s="866"/>
      <c r="M423" s="865"/>
      <c r="N423" s="866"/>
      <c r="O423" s="866">
        <f t="shared" ref="O423" si="363">O424</f>
        <v>59.44</v>
      </c>
      <c r="P423" s="841">
        <f t="shared" ref="P423" si="364">P424</f>
        <v>14.31</v>
      </c>
      <c r="Q423" s="843">
        <f t="shared" ref="Q423" si="365">Q424</f>
        <v>73.75</v>
      </c>
    </row>
    <row r="424" spans="1:17" ht="49.5" x14ac:dyDescent="0.25">
      <c r="A424" s="818" t="s">
        <v>9</v>
      </c>
      <c r="B424" s="888">
        <f>SUM(B425:B428)</f>
        <v>3</v>
      </c>
      <c r="C424" s="889">
        <f t="shared" ref="C424:I424" si="366">SUM(C425:C428)</f>
        <v>1.8867924528301886E-2</v>
      </c>
      <c r="D424" s="890"/>
      <c r="E424" s="890"/>
      <c r="F424" s="890"/>
      <c r="G424" s="890">
        <f t="shared" si="366"/>
        <v>8.92</v>
      </c>
      <c r="H424" s="890">
        <f t="shared" si="366"/>
        <v>2.15</v>
      </c>
      <c r="I424" s="892">
        <f t="shared" si="366"/>
        <v>11.07</v>
      </c>
      <c r="J424" s="888">
        <f>SUM(J425:J428)</f>
        <v>10</v>
      </c>
      <c r="K424" s="889">
        <f t="shared" ref="K424" si="367">SUM(K425:K428)</f>
        <v>6.2893081761006303E-2</v>
      </c>
      <c r="L424" s="890"/>
      <c r="M424" s="889"/>
      <c r="N424" s="890"/>
      <c r="O424" s="890">
        <f t="shared" ref="O424" si="368">SUM(O425:O428)</f>
        <v>59.44</v>
      </c>
      <c r="P424" s="822">
        <f t="shared" ref="P424" si="369">SUM(P425:P428)</f>
        <v>14.31</v>
      </c>
      <c r="Q424" s="837">
        <f t="shared" ref="Q424" si="370">SUM(Q425:Q428)</f>
        <v>73.75</v>
      </c>
    </row>
    <row r="425" spans="1:17" x14ac:dyDescent="0.25">
      <c r="A425" s="826" t="s">
        <v>1789</v>
      </c>
      <c r="B425" s="861">
        <v>3</v>
      </c>
      <c r="C425" s="868">
        <f>B425/159</f>
        <v>1.8867924528301886E-2</v>
      </c>
      <c r="D425" s="862">
        <v>5.9433999999999996</v>
      </c>
      <c r="E425" s="868">
        <f>B425*D425</f>
        <v>17.830199999999998</v>
      </c>
      <c r="F425" s="863">
        <v>0.5</v>
      </c>
      <c r="G425" s="832">
        <f t="shared" ref="G425" si="371">ROUND(E425*F425,2)</f>
        <v>8.92</v>
      </c>
      <c r="H425" s="832">
        <f t="shared" ref="H425" si="372">ROUND(G425*0.2409,2)</f>
        <v>2.15</v>
      </c>
      <c r="I425" s="833">
        <f t="shared" ref="I425" si="373">G425+H425</f>
        <v>11.07</v>
      </c>
      <c r="J425" s="861">
        <v>2</v>
      </c>
      <c r="K425" s="868">
        <f>J425/159</f>
        <v>1.2578616352201259E-2</v>
      </c>
      <c r="L425" s="862">
        <v>5.9433999999999996</v>
      </c>
      <c r="M425" s="868">
        <f>J425*L425</f>
        <v>11.886799999999999</v>
      </c>
      <c r="N425" s="863">
        <v>1</v>
      </c>
      <c r="O425" s="832">
        <f t="shared" ref="O425:O428" si="374">ROUND(M425*N425,2)</f>
        <v>11.89</v>
      </c>
      <c r="P425" s="832">
        <f t="shared" ref="P425:P428" si="375">ROUND(O425*0.2409,2)</f>
        <v>2.86</v>
      </c>
      <c r="Q425" s="834">
        <f t="shared" ref="Q425:Q428" si="376">O425+P425</f>
        <v>14.75</v>
      </c>
    </row>
    <row r="426" spans="1:17" x14ac:dyDescent="0.25">
      <c r="A426" s="826" t="s">
        <v>1789</v>
      </c>
      <c r="B426" s="861"/>
      <c r="C426" s="868"/>
      <c r="D426" s="862"/>
      <c r="E426" s="868"/>
      <c r="F426" s="863"/>
      <c r="G426" s="832"/>
      <c r="H426" s="832"/>
      <c r="I426" s="833"/>
      <c r="J426" s="861">
        <v>2</v>
      </c>
      <c r="K426" s="868">
        <f t="shared" ref="K426:K428" si="377">J426/159</f>
        <v>1.2578616352201259E-2</v>
      </c>
      <c r="L426" s="862">
        <v>5.9433999999999996</v>
      </c>
      <c r="M426" s="868">
        <f t="shared" ref="M426:M428" si="378">J426*L426</f>
        <v>11.886799999999999</v>
      </c>
      <c r="N426" s="863">
        <v>1</v>
      </c>
      <c r="O426" s="832">
        <f t="shared" si="374"/>
        <v>11.89</v>
      </c>
      <c r="P426" s="832">
        <f t="shared" si="375"/>
        <v>2.86</v>
      </c>
      <c r="Q426" s="834">
        <f t="shared" si="376"/>
        <v>14.75</v>
      </c>
    </row>
    <row r="427" spans="1:17" x14ac:dyDescent="0.25">
      <c r="A427" s="826" t="s">
        <v>1789</v>
      </c>
      <c r="B427" s="861"/>
      <c r="C427" s="868"/>
      <c r="D427" s="862"/>
      <c r="E427" s="868"/>
      <c r="F427" s="863"/>
      <c r="G427" s="832"/>
      <c r="H427" s="832"/>
      <c r="I427" s="833"/>
      <c r="J427" s="871">
        <v>2</v>
      </c>
      <c r="K427" s="872">
        <f t="shared" si="377"/>
        <v>1.2578616352201259E-2</v>
      </c>
      <c r="L427" s="873">
        <v>5.9433999999999996</v>
      </c>
      <c r="M427" s="872">
        <f t="shared" si="378"/>
        <v>11.886799999999999</v>
      </c>
      <c r="N427" s="874">
        <v>1</v>
      </c>
      <c r="O427" s="875">
        <f t="shared" si="374"/>
        <v>11.89</v>
      </c>
      <c r="P427" s="875">
        <f t="shared" si="375"/>
        <v>2.86</v>
      </c>
      <c r="Q427" s="876">
        <f t="shared" si="376"/>
        <v>14.75</v>
      </c>
    </row>
    <row r="428" spans="1:17" ht="17.25" thickBot="1" x14ac:dyDescent="0.3">
      <c r="A428" s="826" t="s">
        <v>1789</v>
      </c>
      <c r="B428" s="877"/>
      <c r="C428" s="878"/>
      <c r="D428" s="879"/>
      <c r="E428" s="878"/>
      <c r="F428" s="880"/>
      <c r="G428" s="881"/>
      <c r="H428" s="881"/>
      <c r="I428" s="882"/>
      <c r="J428" s="877">
        <v>4</v>
      </c>
      <c r="K428" s="878">
        <f t="shared" si="377"/>
        <v>2.5157232704402517E-2</v>
      </c>
      <c r="L428" s="879">
        <v>5.9433999999999996</v>
      </c>
      <c r="M428" s="878">
        <f t="shared" si="378"/>
        <v>23.773599999999998</v>
      </c>
      <c r="N428" s="880">
        <v>1</v>
      </c>
      <c r="O428" s="881">
        <f t="shared" si="374"/>
        <v>23.77</v>
      </c>
      <c r="P428" s="881">
        <f t="shared" si="375"/>
        <v>5.73</v>
      </c>
      <c r="Q428" s="883">
        <f t="shared" si="376"/>
        <v>29.5</v>
      </c>
    </row>
    <row r="429" spans="1:17" x14ac:dyDescent="0.25">
      <c r="J429" s="770"/>
      <c r="K429" s="771"/>
      <c r="L429" s="770"/>
      <c r="M429" s="771"/>
      <c r="N429" s="770"/>
      <c r="O429" s="770"/>
      <c r="P429" s="770"/>
      <c r="Q429" s="770"/>
    </row>
    <row r="432" spans="1:17" x14ac:dyDescent="0.25">
      <c r="A432" s="2" t="s">
        <v>2013</v>
      </c>
    </row>
    <row r="433" spans="1:1" x14ac:dyDescent="0.25">
      <c r="A433" s="2" t="s">
        <v>2014</v>
      </c>
    </row>
  </sheetData>
  <mergeCells count="4">
    <mergeCell ref="A2:Q2"/>
    <mergeCell ref="A6:A7"/>
    <mergeCell ref="B6:I6"/>
    <mergeCell ref="J6:Q6"/>
  </mergeCells>
  <pageMargins left="0.31496062992126" right="0.31496062992126" top="0.55118110236220497" bottom="0.35433070866141703" header="0.31496062992126" footer="0.31496062992126"/>
  <pageSetup paperSize="9" scale="57" fitToHeight="0" orientation="portrait" r:id="rId1"/>
  <colBreaks count="1" manualBreakCount="1">
    <brk id="9" max="23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59999389629810485"/>
  </sheetPr>
  <dimension ref="A1:S686"/>
  <sheetViews>
    <sheetView zoomScale="70" zoomScaleNormal="70" workbookViewId="0">
      <pane xSplit="1" ySplit="8" topLeftCell="B9" activePane="bottomRight" state="frozen"/>
      <selection pane="topRight" activeCell="B1" sqref="B1"/>
      <selection pane="bottomLeft" activeCell="A9" sqref="A9"/>
      <selection pane="bottomRight" activeCell="B679" sqref="B679"/>
    </sheetView>
  </sheetViews>
  <sheetFormatPr defaultColWidth="9.140625" defaultRowHeight="16.5" x14ac:dyDescent="0.25"/>
  <cols>
    <col min="1" max="1" width="55.42578125" style="455" customWidth="1"/>
    <col min="2" max="2" width="20.5703125" style="656" customWidth="1"/>
    <col min="3" max="3" width="22.7109375" style="657" customWidth="1"/>
    <col min="4" max="4" width="13.42578125" style="658" customWidth="1"/>
    <col min="5" max="5" width="13.5703125" style="456" customWidth="1"/>
    <col min="6" max="6" width="12.28515625" style="456" customWidth="1"/>
    <col min="7" max="7" width="14" style="456" customWidth="1"/>
    <col min="8" max="8" width="13" style="456" customWidth="1"/>
    <col min="9" max="9" width="13" style="659" customWidth="1"/>
    <col min="10" max="10" width="22" style="660" customWidth="1"/>
    <col min="11" max="11" width="19.28515625" style="661" bestFit="1" customWidth="1"/>
    <col min="12" max="12" width="15.140625" style="456" customWidth="1"/>
    <col min="13" max="13" width="15.5703125" style="456" customWidth="1"/>
    <col min="14" max="14" width="12" style="456" customWidth="1"/>
    <col min="15" max="15" width="14" style="456" customWidth="1"/>
    <col min="16" max="16" width="13" style="456" customWidth="1"/>
    <col min="17" max="17" width="13" style="659" customWidth="1"/>
    <col min="18" max="18" width="9.140625" style="456"/>
    <col min="19" max="19" width="12" style="456" bestFit="1" customWidth="1"/>
    <col min="20" max="16384" width="9.140625" style="456"/>
  </cols>
  <sheetData>
    <row r="1" spans="1:19" x14ac:dyDescent="0.25">
      <c r="P1" s="1823"/>
      <c r="Q1" s="1823"/>
    </row>
    <row r="2" spans="1:19" s="659" customFormat="1" ht="31.9" customHeight="1" x14ac:dyDescent="0.25">
      <c r="A2" s="1824" t="s">
        <v>2448</v>
      </c>
      <c r="B2" s="1824"/>
      <c r="C2" s="1824"/>
      <c r="D2" s="1824"/>
      <c r="E2" s="1824"/>
      <c r="F2" s="1824"/>
      <c r="G2" s="1824"/>
      <c r="H2" s="1824"/>
      <c r="I2" s="1824"/>
      <c r="J2" s="1824"/>
      <c r="K2" s="1824"/>
      <c r="L2" s="1824"/>
      <c r="M2" s="1824"/>
      <c r="N2" s="1824"/>
      <c r="O2" s="1824"/>
      <c r="P2" s="1824"/>
      <c r="Q2" s="1824"/>
    </row>
    <row r="4" spans="1:19" x14ac:dyDescent="0.25">
      <c r="A4" s="1577" t="s">
        <v>2047</v>
      </c>
    </row>
    <row r="5" spans="1:19" ht="17.25" thickBot="1" x14ac:dyDescent="0.3"/>
    <row r="6" spans="1:19" x14ac:dyDescent="0.25">
      <c r="A6" s="1825"/>
      <c r="B6" s="1827" t="s">
        <v>23</v>
      </c>
      <c r="C6" s="1828"/>
      <c r="D6" s="1828"/>
      <c r="E6" s="1828"/>
      <c r="F6" s="1828"/>
      <c r="G6" s="1828"/>
      <c r="H6" s="1828"/>
      <c r="I6" s="1829"/>
      <c r="J6" s="1830" t="s">
        <v>25</v>
      </c>
      <c r="K6" s="1828"/>
      <c r="L6" s="1828"/>
      <c r="M6" s="1828"/>
      <c r="N6" s="1828"/>
      <c r="O6" s="1828"/>
      <c r="P6" s="1828"/>
      <c r="Q6" s="1829"/>
    </row>
    <row r="7" spans="1:19" ht="181.5" x14ac:dyDescent="0.25">
      <c r="A7" s="1826"/>
      <c r="B7" s="662" t="s">
        <v>2048</v>
      </c>
      <c r="C7" s="663" t="s">
        <v>16</v>
      </c>
      <c r="D7" s="791" t="s">
        <v>17</v>
      </c>
      <c r="E7" s="666" t="s">
        <v>14</v>
      </c>
      <c r="F7" s="666" t="s">
        <v>4</v>
      </c>
      <c r="G7" s="666" t="s">
        <v>5</v>
      </c>
      <c r="H7" s="666" t="s">
        <v>6</v>
      </c>
      <c r="I7" s="667" t="s">
        <v>7</v>
      </c>
      <c r="J7" s="665" t="s">
        <v>22</v>
      </c>
      <c r="K7" s="663" t="s">
        <v>16</v>
      </c>
      <c r="L7" s="666" t="s">
        <v>17</v>
      </c>
      <c r="M7" s="666" t="s">
        <v>14</v>
      </c>
      <c r="N7" s="666" t="s">
        <v>4</v>
      </c>
      <c r="O7" s="666" t="s">
        <v>5</v>
      </c>
      <c r="P7" s="666" t="s">
        <v>6</v>
      </c>
      <c r="Q7" s="667" t="s">
        <v>7</v>
      </c>
      <c r="S7" s="658"/>
    </row>
    <row r="8" spans="1:19" ht="33" x14ac:dyDescent="0.25">
      <c r="A8" s="788"/>
      <c r="B8" s="718">
        <v>1</v>
      </c>
      <c r="C8" s="663" t="s">
        <v>24</v>
      </c>
      <c r="D8" s="719">
        <v>3</v>
      </c>
      <c r="E8" s="666" t="s">
        <v>18</v>
      </c>
      <c r="F8" s="666">
        <v>5</v>
      </c>
      <c r="G8" s="666" t="s">
        <v>19</v>
      </c>
      <c r="H8" s="666" t="s">
        <v>20</v>
      </c>
      <c r="I8" s="667" t="s">
        <v>21</v>
      </c>
      <c r="J8" s="720">
        <v>1</v>
      </c>
      <c r="K8" s="663" t="s">
        <v>24</v>
      </c>
      <c r="L8" s="666">
        <v>3</v>
      </c>
      <c r="M8" s="666" t="s">
        <v>18</v>
      </c>
      <c r="N8" s="666">
        <v>5</v>
      </c>
      <c r="O8" s="666" t="s">
        <v>19</v>
      </c>
      <c r="P8" s="666" t="s">
        <v>20</v>
      </c>
      <c r="Q8" s="667" t="s">
        <v>21</v>
      </c>
    </row>
    <row r="9" spans="1:19" s="659" customFormat="1" ht="22.5" customHeight="1" x14ac:dyDescent="0.25">
      <c r="A9" s="668" t="s">
        <v>0</v>
      </c>
      <c r="B9" s="772">
        <f>SUM(B11:B671)</f>
        <v>11288</v>
      </c>
      <c r="C9" s="717">
        <f>SUM(C11:C671)</f>
        <v>74.61707612306229</v>
      </c>
      <c r="D9" s="669"/>
      <c r="E9" s="669"/>
      <c r="F9" s="669"/>
      <c r="G9" s="669">
        <f>G10+G46+G194+G228+G242+G261+G271+G279+G290+G315+G361+G383+G418+G455+G474+G516+G527+G534+G537+G563+G572+G614</f>
        <v>21447.809999999998</v>
      </c>
      <c r="H9" s="669">
        <f>H10+H46+H194+H228+H242+H261+H271+H279+H290+H315+H361+H383+H418+H455+H474+H516+H527+H534+H537+H563+H572+H614</f>
        <v>5166.78</v>
      </c>
      <c r="I9" s="670">
        <f>I10+I46+I194+I228+I242+I261+I271+I279+I290+I315+I361+I383+I418+I455+I474+I516+I527+I534+I537+I563+I572+I614</f>
        <v>26614.59</v>
      </c>
      <c r="J9" s="716">
        <f>SUM(J10:J671)</f>
        <v>35740.5</v>
      </c>
      <c r="K9" s="717">
        <f>SUM(K10:K671)</f>
        <v>233.93052333306161</v>
      </c>
      <c r="L9" s="669"/>
      <c r="M9" s="669"/>
      <c r="N9" s="669"/>
      <c r="O9" s="669">
        <f>O10+O46+O194+O228+O242+O261+O271+O279+O290+O315+O361+O383+O418+O455+O474+O516+O527+O534+O537+O563+O572+O614</f>
        <v>163461.04</v>
      </c>
      <c r="P9" s="669">
        <f>P10+P46+P194+P228+P242+P261+P271+P279+P290+P315+P361+P383+P418+P455+P474+P516+P527+P534+P537+P563+P572+P614</f>
        <v>39377.67</v>
      </c>
      <c r="Q9" s="670">
        <f>Q10+Q46+Q194+Q228+Q242+Q261+Q271+Q279+Q290+Q315+Q361+Q383+Q418+Q455+Q474+Q516+Q527+Q534+Q537+Q563+Q572+Q614</f>
        <v>202838.71</v>
      </c>
    </row>
    <row r="10" spans="1:19" ht="49.5" x14ac:dyDescent="0.25">
      <c r="A10" s="671" t="s">
        <v>2049</v>
      </c>
      <c r="B10" s="773"/>
      <c r="C10" s="672"/>
      <c r="D10" s="673"/>
      <c r="E10" s="673"/>
      <c r="F10" s="674"/>
      <c r="G10" s="673">
        <f>SUM(G11:G45)</f>
        <v>4338.5699999999988</v>
      </c>
      <c r="H10" s="673">
        <f t="shared" ref="H10" si="0">SUM(H11:H45)</f>
        <v>1045.2</v>
      </c>
      <c r="I10" s="675">
        <f>SUM(I11:I45)</f>
        <v>5383.7699999999995</v>
      </c>
      <c r="J10" s="676"/>
      <c r="K10" s="672"/>
      <c r="L10" s="673"/>
      <c r="M10" s="673"/>
      <c r="N10" s="674"/>
      <c r="O10" s="673">
        <f>SUM(O11:O45)</f>
        <v>6835.6100000000024</v>
      </c>
      <c r="P10" s="673">
        <f t="shared" ref="P10:Q10" si="1">SUM(P11:P45)</f>
        <v>1646.7100000000005</v>
      </c>
      <c r="Q10" s="675">
        <f t="shared" si="1"/>
        <v>8482.3199999999961</v>
      </c>
    </row>
    <row r="11" spans="1:19" s="682" customFormat="1" x14ac:dyDescent="0.25">
      <c r="A11" s="677" t="s">
        <v>2050</v>
      </c>
      <c r="B11" s="774">
        <v>40</v>
      </c>
      <c r="C11" s="678">
        <f>B11/159</f>
        <v>0.25157232704402516</v>
      </c>
      <c r="D11" s="679">
        <v>3323</v>
      </c>
      <c r="E11" s="679">
        <f>D11*C11</f>
        <v>835.97484276729563</v>
      </c>
      <c r="F11" s="795">
        <v>0.5</v>
      </c>
      <c r="G11" s="679">
        <f>ROUND(E11*F11,2)</f>
        <v>417.99</v>
      </c>
      <c r="H11" s="679">
        <f>ROUND(G11*0.2409,2)</f>
        <v>100.69</v>
      </c>
      <c r="I11" s="786">
        <f>G11+H11</f>
        <v>518.68000000000006</v>
      </c>
      <c r="J11" s="780">
        <v>119</v>
      </c>
      <c r="K11" s="678">
        <f>J11/159</f>
        <v>0.74842767295597479</v>
      </c>
      <c r="L11" s="679">
        <v>3323</v>
      </c>
      <c r="M11" s="679">
        <f>L11*K11</f>
        <v>2487.0251572327043</v>
      </c>
      <c r="N11" s="680">
        <v>0.3</v>
      </c>
      <c r="O11" s="679">
        <f t="shared" ref="O11" si="2">ROUND(M11*N11,2)</f>
        <v>746.11</v>
      </c>
      <c r="P11" s="679">
        <f t="shared" ref="P11" si="3">ROUND(O11*0.2409,2)</f>
        <v>179.74</v>
      </c>
      <c r="Q11" s="787">
        <f t="shared" ref="Q11" si="4">O11+P11</f>
        <v>925.85</v>
      </c>
    </row>
    <row r="12" spans="1:19" s="682" customFormat="1" ht="37.5" customHeight="1" x14ac:dyDescent="0.25">
      <c r="A12" s="677" t="s">
        <v>2051</v>
      </c>
      <c r="B12" s="774">
        <v>40</v>
      </c>
      <c r="C12" s="678">
        <f>B12/159</f>
        <v>0.25157232704402516</v>
      </c>
      <c r="D12" s="679">
        <v>2500</v>
      </c>
      <c r="E12" s="679">
        <f>D12*C12</f>
        <v>628.93081761006295</v>
      </c>
      <c r="F12" s="795">
        <v>0.5</v>
      </c>
      <c r="G12" s="679">
        <f>ROUND(E12*F12,2)</f>
        <v>314.47000000000003</v>
      </c>
      <c r="H12" s="679">
        <f t="shared" ref="H12:H45" si="5">ROUND(G12*0.2409,2)</f>
        <v>75.760000000000005</v>
      </c>
      <c r="I12" s="786">
        <f>G12+H12</f>
        <v>390.23</v>
      </c>
      <c r="J12" s="780">
        <v>119</v>
      </c>
      <c r="K12" s="678">
        <f>J12/159</f>
        <v>0.74842767295597479</v>
      </c>
      <c r="L12" s="679">
        <v>2500</v>
      </c>
      <c r="M12" s="679">
        <f>L12*K12</f>
        <v>1871.0691823899369</v>
      </c>
      <c r="N12" s="680">
        <v>0.3</v>
      </c>
      <c r="O12" s="679">
        <f>ROUND(M12*N12,2)</f>
        <v>561.32000000000005</v>
      </c>
      <c r="P12" s="679">
        <f>ROUND(O12*0.2409,2)</f>
        <v>135.22</v>
      </c>
      <c r="Q12" s="787">
        <f>O12+P12</f>
        <v>696.54000000000008</v>
      </c>
    </row>
    <row r="13" spans="1:19" s="682" customFormat="1" x14ac:dyDescent="0.25">
      <c r="A13" s="677" t="s">
        <v>2052</v>
      </c>
      <c r="B13" s="774">
        <v>40</v>
      </c>
      <c r="C13" s="678">
        <f t="shared" ref="C13:C45" si="6">B13/159</f>
        <v>0.25157232704402516</v>
      </c>
      <c r="D13" s="679">
        <v>1764</v>
      </c>
      <c r="E13" s="679">
        <f t="shared" ref="E13:E45" si="7">D13*C13</f>
        <v>443.77358490566036</v>
      </c>
      <c r="F13" s="795">
        <v>0.5</v>
      </c>
      <c r="G13" s="679">
        <f t="shared" ref="G13:G44" si="8">ROUND(E13*F13,2)</f>
        <v>221.89</v>
      </c>
      <c r="H13" s="679">
        <f t="shared" si="5"/>
        <v>53.45</v>
      </c>
      <c r="I13" s="786">
        <f t="shared" ref="I13:I44" si="9">G13+H13</f>
        <v>275.33999999999997</v>
      </c>
      <c r="J13" s="780">
        <v>119</v>
      </c>
      <c r="K13" s="678">
        <f t="shared" ref="K13:K45" si="10">J13/159</f>
        <v>0.74842767295597479</v>
      </c>
      <c r="L13" s="679">
        <v>1764</v>
      </c>
      <c r="M13" s="679">
        <f t="shared" ref="M13:M19" si="11">L13*K13</f>
        <v>1320.2264150943395</v>
      </c>
      <c r="N13" s="680">
        <v>0.3</v>
      </c>
      <c r="O13" s="679">
        <f t="shared" ref="O13:O44" si="12">ROUND(M13*N13,2)</f>
        <v>396.07</v>
      </c>
      <c r="P13" s="679">
        <f t="shared" ref="P13:P45" si="13">ROUND(O13*0.2409,2)</f>
        <v>95.41</v>
      </c>
      <c r="Q13" s="787">
        <f t="shared" ref="Q13:Q44" si="14">O13+P13</f>
        <v>491.48</v>
      </c>
    </row>
    <row r="14" spans="1:19" s="682" customFormat="1" x14ac:dyDescent="0.25">
      <c r="A14" s="677" t="s">
        <v>1128</v>
      </c>
      <c r="B14" s="774">
        <v>40</v>
      </c>
      <c r="C14" s="678">
        <f t="shared" si="6"/>
        <v>0.25157232704402516</v>
      </c>
      <c r="D14" s="679">
        <v>1323</v>
      </c>
      <c r="E14" s="679">
        <f t="shared" si="7"/>
        <v>332.83018867924528</v>
      </c>
      <c r="F14" s="795">
        <v>0.5</v>
      </c>
      <c r="G14" s="679">
        <f>ROUND(E14*F14,2)</f>
        <v>166.42</v>
      </c>
      <c r="H14" s="679">
        <f t="shared" si="5"/>
        <v>40.090000000000003</v>
      </c>
      <c r="I14" s="786">
        <f t="shared" si="9"/>
        <v>206.51</v>
      </c>
      <c r="J14" s="780">
        <v>119</v>
      </c>
      <c r="K14" s="678">
        <f t="shared" si="10"/>
        <v>0.74842767295597479</v>
      </c>
      <c r="L14" s="679">
        <v>1323</v>
      </c>
      <c r="M14" s="679">
        <f t="shared" si="11"/>
        <v>990.16981132075466</v>
      </c>
      <c r="N14" s="680">
        <v>0.3</v>
      </c>
      <c r="O14" s="679">
        <f t="shared" si="12"/>
        <v>297.05</v>
      </c>
      <c r="P14" s="679">
        <f t="shared" si="13"/>
        <v>71.56</v>
      </c>
      <c r="Q14" s="787">
        <f t="shared" si="14"/>
        <v>368.61</v>
      </c>
    </row>
    <row r="15" spans="1:19" s="682" customFormat="1" ht="35.25" customHeight="1" x14ac:dyDescent="0.25">
      <c r="A15" s="677" t="s">
        <v>2053</v>
      </c>
      <c r="B15" s="774">
        <v>40</v>
      </c>
      <c r="C15" s="678">
        <f t="shared" si="6"/>
        <v>0.25157232704402516</v>
      </c>
      <c r="D15" s="679">
        <v>790</v>
      </c>
      <c r="E15" s="679">
        <f t="shared" si="7"/>
        <v>198.74213836477986</v>
      </c>
      <c r="F15" s="795">
        <v>0.5</v>
      </c>
      <c r="G15" s="679">
        <f t="shared" si="8"/>
        <v>99.37</v>
      </c>
      <c r="H15" s="679">
        <f t="shared" si="5"/>
        <v>23.94</v>
      </c>
      <c r="I15" s="786">
        <f t="shared" si="9"/>
        <v>123.31</v>
      </c>
      <c r="J15" s="780">
        <v>79</v>
      </c>
      <c r="K15" s="678">
        <f t="shared" si="10"/>
        <v>0.49685534591194969</v>
      </c>
      <c r="L15" s="679">
        <v>790</v>
      </c>
      <c r="M15" s="679">
        <f t="shared" si="11"/>
        <v>392.51572327044028</v>
      </c>
      <c r="N15" s="680">
        <v>0.3</v>
      </c>
      <c r="O15" s="679">
        <f t="shared" si="12"/>
        <v>117.75</v>
      </c>
      <c r="P15" s="679">
        <f t="shared" si="13"/>
        <v>28.37</v>
      </c>
      <c r="Q15" s="787">
        <f t="shared" si="14"/>
        <v>146.12</v>
      </c>
    </row>
    <row r="16" spans="1:19" s="682" customFormat="1" ht="33" x14ac:dyDescent="0.25">
      <c r="A16" s="677" t="s">
        <v>2054</v>
      </c>
      <c r="B16" s="774">
        <v>7.5</v>
      </c>
      <c r="C16" s="678">
        <f t="shared" si="6"/>
        <v>4.716981132075472E-2</v>
      </c>
      <c r="D16" s="679">
        <v>852.99406581550079</v>
      </c>
      <c r="E16" s="679">
        <f t="shared" si="7"/>
        <v>40.235569142240607</v>
      </c>
      <c r="F16" s="795">
        <v>0.5</v>
      </c>
      <c r="G16" s="679">
        <f t="shared" si="8"/>
        <v>20.12</v>
      </c>
      <c r="H16" s="679">
        <f t="shared" si="5"/>
        <v>4.8499999999999996</v>
      </c>
      <c r="I16" s="786">
        <f t="shared" si="9"/>
        <v>24.97</v>
      </c>
      <c r="J16" s="780">
        <v>27</v>
      </c>
      <c r="K16" s="678">
        <f t="shared" si="10"/>
        <v>0.16981132075471697</v>
      </c>
      <c r="L16" s="679">
        <v>852.99406581550079</v>
      </c>
      <c r="M16" s="679">
        <f t="shared" si="11"/>
        <v>144.84804891206616</v>
      </c>
      <c r="N16" s="687">
        <v>0.3</v>
      </c>
      <c r="O16" s="679">
        <f t="shared" si="12"/>
        <v>43.45</v>
      </c>
      <c r="P16" s="679">
        <f t="shared" si="13"/>
        <v>10.47</v>
      </c>
      <c r="Q16" s="787">
        <f t="shared" si="14"/>
        <v>53.92</v>
      </c>
    </row>
    <row r="17" spans="1:17" s="686" customFormat="1" ht="33" x14ac:dyDescent="0.25">
      <c r="A17" s="683" t="s">
        <v>2055</v>
      </c>
      <c r="B17" s="775">
        <v>40</v>
      </c>
      <c r="C17" s="684">
        <f t="shared" si="6"/>
        <v>0.25157232704402516</v>
      </c>
      <c r="D17" s="685">
        <v>852.99</v>
      </c>
      <c r="E17" s="685">
        <f>D17*C17</f>
        <v>214.58867924528303</v>
      </c>
      <c r="F17" s="795">
        <v>0.5</v>
      </c>
      <c r="G17" s="685">
        <f t="shared" si="8"/>
        <v>107.29</v>
      </c>
      <c r="H17" s="685">
        <f t="shared" si="5"/>
        <v>25.85</v>
      </c>
      <c r="I17" s="787">
        <f t="shared" si="9"/>
        <v>133.14000000000001</v>
      </c>
      <c r="J17" s="781">
        <v>95</v>
      </c>
      <c r="K17" s="684">
        <f t="shared" si="10"/>
        <v>0.59748427672955973</v>
      </c>
      <c r="L17" s="685">
        <v>852.99</v>
      </c>
      <c r="M17" s="685">
        <f t="shared" si="11"/>
        <v>509.64811320754717</v>
      </c>
      <c r="N17" s="687">
        <v>0.3</v>
      </c>
      <c r="O17" s="685">
        <f t="shared" si="12"/>
        <v>152.88999999999999</v>
      </c>
      <c r="P17" s="685">
        <f t="shared" si="13"/>
        <v>36.83</v>
      </c>
      <c r="Q17" s="787">
        <f t="shared" si="14"/>
        <v>189.71999999999997</v>
      </c>
    </row>
    <row r="18" spans="1:17" s="682" customFormat="1" x14ac:dyDescent="0.25">
      <c r="A18" s="677" t="s">
        <v>2056</v>
      </c>
      <c r="B18" s="774">
        <v>40</v>
      </c>
      <c r="C18" s="678">
        <f t="shared" si="6"/>
        <v>0.25157232704402516</v>
      </c>
      <c r="D18" s="679">
        <v>927</v>
      </c>
      <c r="E18" s="679">
        <f t="shared" si="7"/>
        <v>233.20754716981131</v>
      </c>
      <c r="F18" s="795">
        <v>0.5</v>
      </c>
      <c r="G18" s="679">
        <f t="shared" si="8"/>
        <v>116.6</v>
      </c>
      <c r="H18" s="679">
        <f t="shared" si="5"/>
        <v>28.09</v>
      </c>
      <c r="I18" s="786">
        <f t="shared" si="9"/>
        <v>144.69</v>
      </c>
      <c r="J18" s="780">
        <v>111</v>
      </c>
      <c r="K18" s="678">
        <f t="shared" si="10"/>
        <v>0.69811320754716977</v>
      </c>
      <c r="L18" s="679">
        <v>927</v>
      </c>
      <c r="M18" s="679">
        <f t="shared" si="11"/>
        <v>647.15094339622635</v>
      </c>
      <c r="N18" s="680">
        <v>0.3</v>
      </c>
      <c r="O18" s="679">
        <f t="shared" si="12"/>
        <v>194.15</v>
      </c>
      <c r="P18" s="679">
        <f t="shared" si="13"/>
        <v>46.77</v>
      </c>
      <c r="Q18" s="787">
        <f t="shared" si="14"/>
        <v>240.92000000000002</v>
      </c>
    </row>
    <row r="19" spans="1:17" s="682" customFormat="1" x14ac:dyDescent="0.25">
      <c r="A19" s="677" t="s">
        <v>2057</v>
      </c>
      <c r="B19" s="774">
        <v>40</v>
      </c>
      <c r="C19" s="678">
        <f t="shared" si="6"/>
        <v>0.25157232704402516</v>
      </c>
      <c r="D19" s="679">
        <v>942</v>
      </c>
      <c r="E19" s="679">
        <f t="shared" si="7"/>
        <v>236.98113207547169</v>
      </c>
      <c r="F19" s="795">
        <v>0.5</v>
      </c>
      <c r="G19" s="679">
        <f t="shared" si="8"/>
        <v>118.49</v>
      </c>
      <c r="H19" s="679">
        <f t="shared" si="5"/>
        <v>28.54</v>
      </c>
      <c r="I19" s="786">
        <f t="shared" si="9"/>
        <v>147.03</v>
      </c>
      <c r="J19" s="780">
        <v>119</v>
      </c>
      <c r="K19" s="678">
        <f t="shared" si="10"/>
        <v>0.74842767295597479</v>
      </c>
      <c r="L19" s="679">
        <v>942</v>
      </c>
      <c r="M19" s="679">
        <f t="shared" si="11"/>
        <v>705.01886792452819</v>
      </c>
      <c r="N19" s="680">
        <v>0.3</v>
      </c>
      <c r="O19" s="679">
        <f t="shared" si="12"/>
        <v>211.51</v>
      </c>
      <c r="P19" s="679">
        <f t="shared" si="13"/>
        <v>50.95</v>
      </c>
      <c r="Q19" s="787">
        <f t="shared" si="14"/>
        <v>262.45999999999998</v>
      </c>
    </row>
    <row r="20" spans="1:17" s="682" customFormat="1" x14ac:dyDescent="0.25">
      <c r="A20" s="677" t="s">
        <v>2058</v>
      </c>
      <c r="B20" s="774">
        <v>40</v>
      </c>
      <c r="C20" s="678">
        <f t="shared" si="6"/>
        <v>0.25157232704402516</v>
      </c>
      <c r="D20" s="679">
        <v>933</v>
      </c>
      <c r="E20" s="679">
        <f>D20*C20</f>
        <v>234.71698113207546</v>
      </c>
      <c r="F20" s="795">
        <v>0.5</v>
      </c>
      <c r="G20" s="679">
        <f t="shared" si="8"/>
        <v>117.36</v>
      </c>
      <c r="H20" s="679">
        <f t="shared" si="5"/>
        <v>28.27</v>
      </c>
      <c r="I20" s="786">
        <f t="shared" si="9"/>
        <v>145.63</v>
      </c>
      <c r="J20" s="780">
        <v>9</v>
      </c>
      <c r="K20" s="678">
        <f t="shared" si="10"/>
        <v>5.6603773584905662E-2</v>
      </c>
      <c r="L20" s="679">
        <v>933</v>
      </c>
      <c r="M20" s="679">
        <f>L20*K20</f>
        <v>52.811320754716981</v>
      </c>
      <c r="N20" s="680">
        <v>0.3</v>
      </c>
      <c r="O20" s="679">
        <f t="shared" si="12"/>
        <v>15.84</v>
      </c>
      <c r="P20" s="679">
        <f t="shared" si="13"/>
        <v>3.82</v>
      </c>
      <c r="Q20" s="787">
        <f t="shared" si="14"/>
        <v>19.66</v>
      </c>
    </row>
    <row r="21" spans="1:17" s="682" customFormat="1" ht="33" x14ac:dyDescent="0.25">
      <c r="A21" s="677" t="s">
        <v>2059</v>
      </c>
      <c r="B21" s="774">
        <v>40</v>
      </c>
      <c r="C21" s="678">
        <f t="shared" si="6"/>
        <v>0.25157232704402516</v>
      </c>
      <c r="D21" s="679">
        <v>927</v>
      </c>
      <c r="E21" s="679">
        <f t="shared" si="7"/>
        <v>233.20754716981131</v>
      </c>
      <c r="F21" s="795">
        <v>0.5</v>
      </c>
      <c r="G21" s="679">
        <f t="shared" si="8"/>
        <v>116.6</v>
      </c>
      <c r="H21" s="679">
        <f t="shared" si="5"/>
        <v>28.09</v>
      </c>
      <c r="I21" s="786">
        <f t="shared" si="9"/>
        <v>144.69</v>
      </c>
      <c r="J21" s="780">
        <v>119</v>
      </c>
      <c r="K21" s="678">
        <f t="shared" si="10"/>
        <v>0.74842767295597479</v>
      </c>
      <c r="L21" s="679">
        <v>927</v>
      </c>
      <c r="M21" s="679">
        <f t="shared" ref="M21:M45" si="15">L21*K21</f>
        <v>693.79245283018861</v>
      </c>
      <c r="N21" s="680">
        <v>0.3</v>
      </c>
      <c r="O21" s="679">
        <f t="shared" si="12"/>
        <v>208.14</v>
      </c>
      <c r="P21" s="679">
        <f t="shared" si="13"/>
        <v>50.14</v>
      </c>
      <c r="Q21" s="787">
        <f t="shared" si="14"/>
        <v>258.27999999999997</v>
      </c>
    </row>
    <row r="22" spans="1:17" s="682" customFormat="1" x14ac:dyDescent="0.25">
      <c r="A22" s="677" t="s">
        <v>2060</v>
      </c>
      <c r="B22" s="774">
        <v>40</v>
      </c>
      <c r="C22" s="678">
        <f t="shared" si="6"/>
        <v>0.25157232704402516</v>
      </c>
      <c r="D22" s="679">
        <v>852.99406581550079</v>
      </c>
      <c r="E22" s="679">
        <f t="shared" si="7"/>
        <v>214.58970209194987</v>
      </c>
      <c r="F22" s="795">
        <v>0.5</v>
      </c>
      <c r="G22" s="679">
        <f t="shared" si="8"/>
        <v>107.29</v>
      </c>
      <c r="H22" s="679">
        <f t="shared" si="5"/>
        <v>25.85</v>
      </c>
      <c r="I22" s="786">
        <f t="shared" si="9"/>
        <v>133.14000000000001</v>
      </c>
      <c r="J22" s="780">
        <v>119</v>
      </c>
      <c r="K22" s="678">
        <f t="shared" si="10"/>
        <v>0.74842767295597479</v>
      </c>
      <c r="L22" s="679">
        <v>852.99406581550079</v>
      </c>
      <c r="M22" s="679">
        <f t="shared" si="15"/>
        <v>638.40436372355089</v>
      </c>
      <c r="N22" s="680">
        <v>0.3</v>
      </c>
      <c r="O22" s="679">
        <f t="shared" si="12"/>
        <v>191.52</v>
      </c>
      <c r="P22" s="679">
        <f t="shared" si="13"/>
        <v>46.14</v>
      </c>
      <c r="Q22" s="787">
        <f t="shared" si="14"/>
        <v>237.66000000000003</v>
      </c>
    </row>
    <row r="23" spans="1:17" s="682" customFormat="1" x14ac:dyDescent="0.25">
      <c r="A23" s="677" t="s">
        <v>2061</v>
      </c>
      <c r="B23" s="774">
        <v>40</v>
      </c>
      <c r="C23" s="678">
        <f t="shared" si="6"/>
        <v>0.25157232704402516</v>
      </c>
      <c r="D23" s="679">
        <v>882</v>
      </c>
      <c r="E23" s="679">
        <f t="shared" si="7"/>
        <v>221.88679245283018</v>
      </c>
      <c r="F23" s="795">
        <v>0.5</v>
      </c>
      <c r="G23" s="679">
        <f t="shared" si="8"/>
        <v>110.94</v>
      </c>
      <c r="H23" s="679">
        <f t="shared" si="5"/>
        <v>26.73</v>
      </c>
      <c r="I23" s="786">
        <f t="shared" si="9"/>
        <v>137.66999999999999</v>
      </c>
      <c r="J23" s="780">
        <v>119</v>
      </c>
      <c r="K23" s="678">
        <f t="shared" si="10"/>
        <v>0.74842767295597479</v>
      </c>
      <c r="L23" s="679">
        <v>882</v>
      </c>
      <c r="M23" s="679">
        <f t="shared" si="15"/>
        <v>660.11320754716974</v>
      </c>
      <c r="N23" s="680">
        <v>0.3</v>
      </c>
      <c r="O23" s="679">
        <f t="shared" si="12"/>
        <v>198.03</v>
      </c>
      <c r="P23" s="679">
        <f t="shared" si="13"/>
        <v>47.71</v>
      </c>
      <c r="Q23" s="787">
        <f t="shared" si="14"/>
        <v>245.74</v>
      </c>
    </row>
    <row r="24" spans="1:17" s="682" customFormat="1" x14ac:dyDescent="0.25">
      <c r="A24" s="677" t="s">
        <v>2062</v>
      </c>
      <c r="B24" s="774">
        <v>40</v>
      </c>
      <c r="C24" s="678">
        <f t="shared" si="6"/>
        <v>0.25157232704402516</v>
      </c>
      <c r="D24" s="679">
        <v>927</v>
      </c>
      <c r="E24" s="679">
        <f t="shared" si="7"/>
        <v>233.20754716981131</v>
      </c>
      <c r="F24" s="795">
        <v>0.5</v>
      </c>
      <c r="G24" s="679">
        <f t="shared" si="8"/>
        <v>116.6</v>
      </c>
      <c r="H24" s="679">
        <f t="shared" si="5"/>
        <v>28.09</v>
      </c>
      <c r="I24" s="786">
        <f t="shared" si="9"/>
        <v>144.69</v>
      </c>
      <c r="J24" s="780">
        <v>119</v>
      </c>
      <c r="K24" s="678">
        <f t="shared" si="10"/>
        <v>0.74842767295597479</v>
      </c>
      <c r="L24" s="679">
        <v>927</v>
      </c>
      <c r="M24" s="679">
        <f t="shared" si="15"/>
        <v>693.79245283018861</v>
      </c>
      <c r="N24" s="680">
        <v>0.3</v>
      </c>
      <c r="O24" s="679">
        <f t="shared" si="12"/>
        <v>208.14</v>
      </c>
      <c r="P24" s="679">
        <f t="shared" si="13"/>
        <v>50.14</v>
      </c>
      <c r="Q24" s="787">
        <f t="shared" si="14"/>
        <v>258.27999999999997</v>
      </c>
    </row>
    <row r="25" spans="1:17" s="682" customFormat="1" x14ac:dyDescent="0.25">
      <c r="A25" s="677" t="s">
        <v>2063</v>
      </c>
      <c r="B25" s="774">
        <v>40</v>
      </c>
      <c r="C25" s="678">
        <f t="shared" si="6"/>
        <v>0.25157232704402516</v>
      </c>
      <c r="D25" s="679">
        <v>665.22807648504465</v>
      </c>
      <c r="E25" s="679">
        <f t="shared" si="7"/>
        <v>167.35297521636343</v>
      </c>
      <c r="F25" s="795">
        <v>0.5</v>
      </c>
      <c r="G25" s="679">
        <f t="shared" si="8"/>
        <v>83.68</v>
      </c>
      <c r="H25" s="679">
        <f t="shared" si="5"/>
        <v>20.16</v>
      </c>
      <c r="I25" s="786">
        <f t="shared" si="9"/>
        <v>103.84</v>
      </c>
      <c r="J25" s="780">
        <v>84</v>
      </c>
      <c r="K25" s="678">
        <f t="shared" si="10"/>
        <v>0.52830188679245282</v>
      </c>
      <c r="L25" s="679">
        <v>665.22807648504465</v>
      </c>
      <c r="M25" s="679">
        <f t="shared" si="15"/>
        <v>351.44124795436323</v>
      </c>
      <c r="N25" s="680">
        <v>0.3</v>
      </c>
      <c r="O25" s="679">
        <f t="shared" si="12"/>
        <v>105.43</v>
      </c>
      <c r="P25" s="679">
        <f t="shared" si="13"/>
        <v>25.4</v>
      </c>
      <c r="Q25" s="787">
        <f t="shared" si="14"/>
        <v>130.83000000000001</v>
      </c>
    </row>
    <row r="26" spans="1:17" s="682" customFormat="1" ht="33" x14ac:dyDescent="0.25">
      <c r="A26" s="677" t="s">
        <v>2064</v>
      </c>
      <c r="B26" s="774">
        <v>40</v>
      </c>
      <c r="C26" s="678">
        <f t="shared" si="6"/>
        <v>0.25157232704402516</v>
      </c>
      <c r="D26" s="679">
        <v>852.99406581550079</v>
      </c>
      <c r="E26" s="679">
        <f t="shared" si="7"/>
        <v>214.58970209194987</v>
      </c>
      <c r="F26" s="795">
        <v>0.5</v>
      </c>
      <c r="G26" s="679">
        <f t="shared" si="8"/>
        <v>107.29</v>
      </c>
      <c r="H26" s="679">
        <f t="shared" si="5"/>
        <v>25.85</v>
      </c>
      <c r="I26" s="786">
        <f t="shared" si="9"/>
        <v>133.14000000000001</v>
      </c>
      <c r="J26" s="780">
        <v>119</v>
      </c>
      <c r="K26" s="678">
        <f t="shared" si="10"/>
        <v>0.74842767295597479</v>
      </c>
      <c r="L26" s="679">
        <v>852.99406581550079</v>
      </c>
      <c r="M26" s="679">
        <f t="shared" si="15"/>
        <v>638.40436372355089</v>
      </c>
      <c r="N26" s="680">
        <v>0.3</v>
      </c>
      <c r="O26" s="679">
        <f t="shared" si="12"/>
        <v>191.52</v>
      </c>
      <c r="P26" s="679">
        <f t="shared" si="13"/>
        <v>46.14</v>
      </c>
      <c r="Q26" s="787">
        <f t="shared" si="14"/>
        <v>237.66000000000003</v>
      </c>
    </row>
    <row r="27" spans="1:17" s="682" customFormat="1" ht="33" x14ac:dyDescent="0.25">
      <c r="A27" s="677" t="s">
        <v>2065</v>
      </c>
      <c r="B27" s="774">
        <v>40</v>
      </c>
      <c r="C27" s="678">
        <f t="shared" si="6"/>
        <v>0.25157232704402516</v>
      </c>
      <c r="D27" s="679">
        <v>895</v>
      </c>
      <c r="E27" s="679">
        <f t="shared" si="7"/>
        <v>225.1572327044025</v>
      </c>
      <c r="F27" s="795">
        <v>0.5</v>
      </c>
      <c r="G27" s="679">
        <f t="shared" si="8"/>
        <v>112.58</v>
      </c>
      <c r="H27" s="679">
        <f t="shared" si="5"/>
        <v>27.12</v>
      </c>
      <c r="I27" s="786">
        <f t="shared" si="9"/>
        <v>139.69999999999999</v>
      </c>
      <c r="J27" s="780">
        <v>119</v>
      </c>
      <c r="K27" s="678">
        <f t="shared" si="10"/>
        <v>0.74842767295597479</v>
      </c>
      <c r="L27" s="679">
        <v>895</v>
      </c>
      <c r="M27" s="679">
        <f t="shared" si="15"/>
        <v>669.84276729559747</v>
      </c>
      <c r="N27" s="680">
        <v>0.3</v>
      </c>
      <c r="O27" s="679">
        <f t="shared" si="12"/>
        <v>200.95</v>
      </c>
      <c r="P27" s="679">
        <f t="shared" si="13"/>
        <v>48.41</v>
      </c>
      <c r="Q27" s="787">
        <f t="shared" si="14"/>
        <v>249.35999999999999</v>
      </c>
    </row>
    <row r="28" spans="1:17" s="682" customFormat="1" x14ac:dyDescent="0.25">
      <c r="A28" s="677" t="s">
        <v>2066</v>
      </c>
      <c r="B28" s="774">
        <v>40</v>
      </c>
      <c r="C28" s="678">
        <f t="shared" si="6"/>
        <v>0.25157232704402516</v>
      </c>
      <c r="D28" s="679">
        <v>557.9332254390697</v>
      </c>
      <c r="E28" s="679">
        <f t="shared" si="7"/>
        <v>140.36055985888547</v>
      </c>
      <c r="F28" s="795">
        <v>0.5</v>
      </c>
      <c r="G28" s="679">
        <f t="shared" si="8"/>
        <v>70.180000000000007</v>
      </c>
      <c r="H28" s="679">
        <f t="shared" si="5"/>
        <v>16.91</v>
      </c>
      <c r="I28" s="786">
        <f t="shared" si="9"/>
        <v>87.09</v>
      </c>
      <c r="J28" s="780">
        <v>64</v>
      </c>
      <c r="K28" s="678">
        <f t="shared" si="10"/>
        <v>0.40251572327044027</v>
      </c>
      <c r="L28" s="679">
        <v>557.9332254390697</v>
      </c>
      <c r="M28" s="679">
        <f t="shared" si="15"/>
        <v>224.57689577421675</v>
      </c>
      <c r="N28" s="680">
        <v>0.3</v>
      </c>
      <c r="O28" s="679">
        <f t="shared" si="12"/>
        <v>67.37</v>
      </c>
      <c r="P28" s="679">
        <f t="shared" si="13"/>
        <v>16.23</v>
      </c>
      <c r="Q28" s="787">
        <f t="shared" si="14"/>
        <v>83.600000000000009</v>
      </c>
    </row>
    <row r="29" spans="1:17" s="682" customFormat="1" x14ac:dyDescent="0.25">
      <c r="A29" s="677" t="s">
        <v>2067</v>
      </c>
      <c r="B29" s="774">
        <v>40</v>
      </c>
      <c r="C29" s="678">
        <f t="shared" si="6"/>
        <v>0.25157232704402516</v>
      </c>
      <c r="D29" s="679">
        <v>810.10609602589466</v>
      </c>
      <c r="E29" s="679">
        <f t="shared" si="7"/>
        <v>203.80027572978483</v>
      </c>
      <c r="F29" s="795">
        <v>0.5</v>
      </c>
      <c r="G29" s="679">
        <f t="shared" si="8"/>
        <v>101.9</v>
      </c>
      <c r="H29" s="679">
        <f t="shared" si="5"/>
        <v>24.55</v>
      </c>
      <c r="I29" s="786">
        <f t="shared" si="9"/>
        <v>126.45</v>
      </c>
      <c r="J29" s="780">
        <v>119</v>
      </c>
      <c r="K29" s="678">
        <f t="shared" si="10"/>
        <v>0.74842767295597479</v>
      </c>
      <c r="L29" s="679">
        <v>810.10609602589466</v>
      </c>
      <c r="M29" s="679">
        <f t="shared" si="15"/>
        <v>606.3058202961098</v>
      </c>
      <c r="N29" s="680">
        <v>0.3</v>
      </c>
      <c r="O29" s="679">
        <f t="shared" si="12"/>
        <v>181.89</v>
      </c>
      <c r="P29" s="679">
        <f t="shared" si="13"/>
        <v>43.82</v>
      </c>
      <c r="Q29" s="787">
        <f t="shared" si="14"/>
        <v>225.70999999999998</v>
      </c>
    </row>
    <row r="30" spans="1:17" s="682" customFormat="1" x14ac:dyDescent="0.25">
      <c r="A30" s="677" t="s">
        <v>2068</v>
      </c>
      <c r="B30" s="774">
        <v>35</v>
      </c>
      <c r="C30" s="678">
        <f t="shared" si="6"/>
        <v>0.22012578616352202</v>
      </c>
      <c r="D30" s="679">
        <v>897</v>
      </c>
      <c r="E30" s="679">
        <f t="shared" si="7"/>
        <v>197.45283018867926</v>
      </c>
      <c r="F30" s="795">
        <v>0.5</v>
      </c>
      <c r="G30" s="679">
        <f t="shared" si="8"/>
        <v>98.73</v>
      </c>
      <c r="H30" s="679">
        <f t="shared" si="5"/>
        <v>23.78</v>
      </c>
      <c r="I30" s="786">
        <f t="shared" si="9"/>
        <v>122.51</v>
      </c>
      <c r="J30" s="780"/>
      <c r="K30" s="678">
        <f t="shared" si="10"/>
        <v>0</v>
      </c>
      <c r="L30" s="679">
        <v>897</v>
      </c>
      <c r="M30" s="679">
        <f t="shared" si="15"/>
        <v>0</v>
      </c>
      <c r="N30" s="680">
        <v>0.3</v>
      </c>
      <c r="O30" s="679">
        <f t="shared" si="12"/>
        <v>0</v>
      </c>
      <c r="P30" s="679">
        <f t="shared" si="13"/>
        <v>0</v>
      </c>
      <c r="Q30" s="787">
        <f t="shared" si="14"/>
        <v>0</v>
      </c>
    </row>
    <row r="31" spans="1:17" s="682" customFormat="1" ht="33" x14ac:dyDescent="0.25">
      <c r="A31" s="677" t="s">
        <v>2069</v>
      </c>
      <c r="B31" s="774">
        <v>40</v>
      </c>
      <c r="C31" s="678">
        <f t="shared" si="6"/>
        <v>0.25157232704402516</v>
      </c>
      <c r="D31" s="679">
        <v>942</v>
      </c>
      <c r="E31" s="679">
        <f t="shared" si="7"/>
        <v>236.98113207547169</v>
      </c>
      <c r="F31" s="795">
        <v>0.5</v>
      </c>
      <c r="G31" s="679">
        <f t="shared" si="8"/>
        <v>118.49</v>
      </c>
      <c r="H31" s="679">
        <f t="shared" si="5"/>
        <v>28.54</v>
      </c>
      <c r="I31" s="786">
        <f t="shared" si="9"/>
        <v>147.03</v>
      </c>
      <c r="J31" s="780">
        <v>119</v>
      </c>
      <c r="K31" s="678">
        <f t="shared" si="10"/>
        <v>0.74842767295597479</v>
      </c>
      <c r="L31" s="679">
        <v>942</v>
      </c>
      <c r="M31" s="679">
        <f t="shared" si="15"/>
        <v>705.01886792452819</v>
      </c>
      <c r="N31" s="680">
        <v>0.3</v>
      </c>
      <c r="O31" s="679">
        <f t="shared" si="12"/>
        <v>211.51</v>
      </c>
      <c r="P31" s="679">
        <f t="shared" si="13"/>
        <v>50.95</v>
      </c>
      <c r="Q31" s="787">
        <f t="shared" si="14"/>
        <v>262.45999999999998</v>
      </c>
    </row>
    <row r="32" spans="1:17" s="682" customFormat="1" ht="33" x14ac:dyDescent="0.25">
      <c r="A32" s="677" t="s">
        <v>2070</v>
      </c>
      <c r="B32" s="774">
        <v>40</v>
      </c>
      <c r="C32" s="678">
        <f t="shared" si="6"/>
        <v>0.25157232704402516</v>
      </c>
      <c r="D32" s="679">
        <v>852.99406581550079</v>
      </c>
      <c r="E32" s="679">
        <f t="shared" si="7"/>
        <v>214.58970209194987</v>
      </c>
      <c r="F32" s="795">
        <v>0.5</v>
      </c>
      <c r="G32" s="679">
        <f t="shared" si="8"/>
        <v>107.29</v>
      </c>
      <c r="H32" s="679">
        <f t="shared" si="5"/>
        <v>25.85</v>
      </c>
      <c r="I32" s="786">
        <f t="shared" si="9"/>
        <v>133.14000000000001</v>
      </c>
      <c r="J32" s="780">
        <v>119</v>
      </c>
      <c r="K32" s="678">
        <f t="shared" si="10"/>
        <v>0.74842767295597479</v>
      </c>
      <c r="L32" s="679">
        <v>852.99406581550079</v>
      </c>
      <c r="M32" s="679">
        <f t="shared" si="15"/>
        <v>638.40436372355089</v>
      </c>
      <c r="N32" s="680">
        <v>0.3</v>
      </c>
      <c r="O32" s="679">
        <f t="shared" si="12"/>
        <v>191.52</v>
      </c>
      <c r="P32" s="679">
        <f t="shared" si="13"/>
        <v>46.14</v>
      </c>
      <c r="Q32" s="787">
        <f t="shared" si="14"/>
        <v>237.66000000000003</v>
      </c>
    </row>
    <row r="33" spans="1:17" s="682" customFormat="1" ht="33" x14ac:dyDescent="0.25">
      <c r="A33" s="677" t="s">
        <v>2071</v>
      </c>
      <c r="B33" s="774">
        <v>32</v>
      </c>
      <c r="C33" s="678">
        <f t="shared" si="6"/>
        <v>0.20125786163522014</v>
      </c>
      <c r="D33" s="679">
        <v>865</v>
      </c>
      <c r="E33" s="679">
        <f t="shared" si="7"/>
        <v>174.08805031446542</v>
      </c>
      <c r="F33" s="795">
        <v>0.5</v>
      </c>
      <c r="G33" s="679">
        <f t="shared" si="8"/>
        <v>87.04</v>
      </c>
      <c r="H33" s="679">
        <f t="shared" si="5"/>
        <v>20.97</v>
      </c>
      <c r="I33" s="786">
        <f t="shared" si="9"/>
        <v>108.01</v>
      </c>
      <c r="J33" s="780">
        <v>79</v>
      </c>
      <c r="K33" s="678">
        <f t="shared" si="10"/>
        <v>0.49685534591194969</v>
      </c>
      <c r="L33" s="679">
        <v>865</v>
      </c>
      <c r="M33" s="679">
        <f t="shared" si="15"/>
        <v>429.77987421383648</v>
      </c>
      <c r="N33" s="680">
        <v>0.3</v>
      </c>
      <c r="O33" s="679">
        <f t="shared" si="12"/>
        <v>128.93</v>
      </c>
      <c r="P33" s="679">
        <f t="shared" si="13"/>
        <v>31.06</v>
      </c>
      <c r="Q33" s="787">
        <f t="shared" si="14"/>
        <v>159.99</v>
      </c>
    </row>
    <row r="34" spans="1:17" s="682" customFormat="1" ht="33" x14ac:dyDescent="0.25">
      <c r="A34" s="677" t="s">
        <v>2072</v>
      </c>
      <c r="B34" s="774">
        <v>35</v>
      </c>
      <c r="C34" s="678">
        <f>B34/139</f>
        <v>0.25179856115107913</v>
      </c>
      <c r="D34" s="679">
        <v>852.55619517543869</v>
      </c>
      <c r="E34" s="679">
        <f t="shared" si="7"/>
        <v>214.67242324561406</v>
      </c>
      <c r="F34" s="795">
        <v>0.5</v>
      </c>
      <c r="G34" s="679">
        <f t="shared" si="8"/>
        <v>107.34</v>
      </c>
      <c r="H34" s="679">
        <f t="shared" si="5"/>
        <v>25.86</v>
      </c>
      <c r="I34" s="786">
        <f t="shared" si="9"/>
        <v>133.19999999999999</v>
      </c>
      <c r="J34" s="780">
        <v>104</v>
      </c>
      <c r="K34" s="678">
        <v>0.25179856115107913</v>
      </c>
      <c r="L34" s="679">
        <v>852.55619517543869</v>
      </c>
      <c r="M34" s="679">
        <f t="shared" si="15"/>
        <v>214.67242324561406</v>
      </c>
      <c r="N34" s="680">
        <v>0.3</v>
      </c>
      <c r="O34" s="679">
        <f t="shared" si="12"/>
        <v>64.400000000000006</v>
      </c>
      <c r="P34" s="679">
        <f t="shared" si="13"/>
        <v>15.51</v>
      </c>
      <c r="Q34" s="787">
        <f t="shared" si="14"/>
        <v>79.910000000000011</v>
      </c>
    </row>
    <row r="35" spans="1:17" s="682" customFormat="1" x14ac:dyDescent="0.25">
      <c r="A35" s="677" t="s">
        <v>2073</v>
      </c>
      <c r="B35" s="774">
        <v>40</v>
      </c>
      <c r="C35" s="678">
        <f t="shared" si="6"/>
        <v>0.25157232704402516</v>
      </c>
      <c r="D35" s="679">
        <v>927</v>
      </c>
      <c r="E35" s="679">
        <f t="shared" si="7"/>
        <v>233.20754716981131</v>
      </c>
      <c r="F35" s="795">
        <v>0.5</v>
      </c>
      <c r="G35" s="679">
        <f t="shared" si="8"/>
        <v>116.6</v>
      </c>
      <c r="H35" s="679">
        <f t="shared" si="5"/>
        <v>28.09</v>
      </c>
      <c r="I35" s="786">
        <f t="shared" si="9"/>
        <v>144.69</v>
      </c>
      <c r="J35" s="780">
        <v>119</v>
      </c>
      <c r="K35" s="678">
        <f t="shared" si="10"/>
        <v>0.74842767295597479</v>
      </c>
      <c r="L35" s="679">
        <v>927</v>
      </c>
      <c r="M35" s="679">
        <f t="shared" si="15"/>
        <v>693.79245283018861</v>
      </c>
      <c r="N35" s="680">
        <v>0.3</v>
      </c>
      <c r="O35" s="679">
        <f t="shared" si="12"/>
        <v>208.14</v>
      </c>
      <c r="P35" s="679">
        <f t="shared" si="13"/>
        <v>50.14</v>
      </c>
      <c r="Q35" s="787">
        <f t="shared" si="14"/>
        <v>258.27999999999997</v>
      </c>
    </row>
    <row r="36" spans="1:17" s="682" customFormat="1" x14ac:dyDescent="0.25">
      <c r="A36" s="677" t="s">
        <v>2074</v>
      </c>
      <c r="B36" s="774">
        <v>40</v>
      </c>
      <c r="C36" s="678">
        <f t="shared" si="6"/>
        <v>0.25157232704402516</v>
      </c>
      <c r="D36" s="679">
        <v>918</v>
      </c>
      <c r="E36" s="679">
        <f t="shared" si="7"/>
        <v>230.9433962264151</v>
      </c>
      <c r="F36" s="795">
        <v>0.5</v>
      </c>
      <c r="G36" s="679">
        <f t="shared" si="8"/>
        <v>115.47</v>
      </c>
      <c r="H36" s="679">
        <f t="shared" si="5"/>
        <v>27.82</v>
      </c>
      <c r="I36" s="786">
        <f t="shared" si="9"/>
        <v>143.29</v>
      </c>
      <c r="J36" s="780">
        <v>119</v>
      </c>
      <c r="K36" s="678">
        <f t="shared" si="10"/>
        <v>0.74842767295597479</v>
      </c>
      <c r="L36" s="679">
        <v>918</v>
      </c>
      <c r="M36" s="679">
        <f t="shared" si="15"/>
        <v>687.05660377358481</v>
      </c>
      <c r="N36" s="680">
        <v>0.3</v>
      </c>
      <c r="O36" s="679">
        <f t="shared" si="12"/>
        <v>206.12</v>
      </c>
      <c r="P36" s="679">
        <f t="shared" si="13"/>
        <v>49.65</v>
      </c>
      <c r="Q36" s="787">
        <f t="shared" si="14"/>
        <v>255.77</v>
      </c>
    </row>
    <row r="37" spans="1:17" s="682" customFormat="1" ht="33" x14ac:dyDescent="0.25">
      <c r="A37" s="677" t="s">
        <v>2182</v>
      </c>
      <c r="B37" s="774">
        <v>40</v>
      </c>
      <c r="C37" s="678">
        <f t="shared" si="6"/>
        <v>0.25157232704402516</v>
      </c>
      <c r="D37" s="679">
        <v>882</v>
      </c>
      <c r="E37" s="679">
        <f t="shared" si="7"/>
        <v>221.88679245283018</v>
      </c>
      <c r="F37" s="795">
        <v>0.5</v>
      </c>
      <c r="G37" s="679">
        <f t="shared" si="8"/>
        <v>110.94</v>
      </c>
      <c r="H37" s="679">
        <f t="shared" si="5"/>
        <v>26.73</v>
      </c>
      <c r="I37" s="786">
        <f t="shared" si="9"/>
        <v>137.66999999999999</v>
      </c>
      <c r="J37" s="780">
        <v>119</v>
      </c>
      <c r="K37" s="678">
        <f t="shared" si="10"/>
        <v>0.74842767295597479</v>
      </c>
      <c r="L37" s="679">
        <v>882</v>
      </c>
      <c r="M37" s="679">
        <f t="shared" si="15"/>
        <v>660.11320754716974</v>
      </c>
      <c r="N37" s="680">
        <v>0.3</v>
      </c>
      <c r="O37" s="679">
        <f t="shared" si="12"/>
        <v>198.03</v>
      </c>
      <c r="P37" s="679">
        <f t="shared" si="13"/>
        <v>47.71</v>
      </c>
      <c r="Q37" s="787">
        <f t="shared" si="14"/>
        <v>245.74</v>
      </c>
    </row>
    <row r="38" spans="1:17" s="682" customFormat="1" x14ac:dyDescent="0.25">
      <c r="A38" s="677" t="s">
        <v>2075</v>
      </c>
      <c r="B38" s="774">
        <v>40</v>
      </c>
      <c r="C38" s="678">
        <f t="shared" si="6"/>
        <v>0.25157232704402516</v>
      </c>
      <c r="D38" s="679">
        <v>927</v>
      </c>
      <c r="E38" s="679">
        <f t="shared" si="7"/>
        <v>233.20754716981131</v>
      </c>
      <c r="F38" s="795">
        <v>0.5</v>
      </c>
      <c r="G38" s="679">
        <f t="shared" si="8"/>
        <v>116.6</v>
      </c>
      <c r="H38" s="679">
        <f t="shared" si="5"/>
        <v>28.09</v>
      </c>
      <c r="I38" s="786">
        <f t="shared" si="9"/>
        <v>144.69</v>
      </c>
      <c r="J38" s="780">
        <v>119</v>
      </c>
      <c r="K38" s="678">
        <f t="shared" si="10"/>
        <v>0.74842767295597479</v>
      </c>
      <c r="L38" s="679">
        <v>927</v>
      </c>
      <c r="M38" s="679">
        <f t="shared" si="15"/>
        <v>693.79245283018861</v>
      </c>
      <c r="N38" s="680">
        <v>0.3</v>
      </c>
      <c r="O38" s="679">
        <f t="shared" si="12"/>
        <v>208.14</v>
      </c>
      <c r="P38" s="679">
        <f t="shared" si="13"/>
        <v>50.14</v>
      </c>
      <c r="Q38" s="787">
        <f t="shared" si="14"/>
        <v>258.27999999999997</v>
      </c>
    </row>
    <row r="39" spans="1:17" s="682" customFormat="1" x14ac:dyDescent="0.25">
      <c r="A39" s="677" t="s">
        <v>2076</v>
      </c>
      <c r="B39" s="774">
        <v>40</v>
      </c>
      <c r="C39" s="678">
        <f t="shared" si="6"/>
        <v>0.25157232704402516</v>
      </c>
      <c r="D39" s="679">
        <v>927</v>
      </c>
      <c r="E39" s="679">
        <f t="shared" si="7"/>
        <v>233.20754716981131</v>
      </c>
      <c r="F39" s="795">
        <v>0.5</v>
      </c>
      <c r="G39" s="679">
        <f t="shared" si="8"/>
        <v>116.6</v>
      </c>
      <c r="H39" s="679">
        <f t="shared" si="5"/>
        <v>28.09</v>
      </c>
      <c r="I39" s="786">
        <f t="shared" si="9"/>
        <v>144.69</v>
      </c>
      <c r="J39" s="780">
        <v>119</v>
      </c>
      <c r="K39" s="678">
        <f t="shared" si="10"/>
        <v>0.74842767295597479</v>
      </c>
      <c r="L39" s="679">
        <v>927</v>
      </c>
      <c r="M39" s="679">
        <f t="shared" si="15"/>
        <v>693.79245283018861</v>
      </c>
      <c r="N39" s="680">
        <v>0.3</v>
      </c>
      <c r="O39" s="679">
        <f t="shared" si="12"/>
        <v>208.14</v>
      </c>
      <c r="P39" s="679">
        <f t="shared" si="13"/>
        <v>50.14</v>
      </c>
      <c r="Q39" s="787">
        <f t="shared" si="14"/>
        <v>258.27999999999997</v>
      </c>
    </row>
    <row r="40" spans="1:17" s="682" customFormat="1" ht="33" x14ac:dyDescent="0.25">
      <c r="A40" s="677" t="s">
        <v>2183</v>
      </c>
      <c r="B40" s="774">
        <v>32</v>
      </c>
      <c r="C40" s="678">
        <f t="shared" si="6"/>
        <v>0.20125786163522014</v>
      </c>
      <c r="D40" s="679">
        <v>810.11</v>
      </c>
      <c r="E40" s="679">
        <f t="shared" si="7"/>
        <v>163.0410062893082</v>
      </c>
      <c r="F40" s="795">
        <v>0.5</v>
      </c>
      <c r="G40" s="679">
        <f t="shared" si="8"/>
        <v>81.52</v>
      </c>
      <c r="H40" s="679">
        <f t="shared" si="5"/>
        <v>19.64</v>
      </c>
      <c r="I40" s="786">
        <f t="shared" si="9"/>
        <v>101.16</v>
      </c>
      <c r="J40" s="780">
        <v>56</v>
      </c>
      <c r="K40" s="678">
        <f t="shared" si="10"/>
        <v>0.3522012578616352</v>
      </c>
      <c r="L40" s="679">
        <v>448.36060660552658</v>
      </c>
      <c r="M40" s="679">
        <f t="shared" si="15"/>
        <v>157.91316962207225</v>
      </c>
      <c r="N40" s="680">
        <v>0.3</v>
      </c>
      <c r="O40" s="679">
        <f t="shared" si="12"/>
        <v>47.37</v>
      </c>
      <c r="P40" s="679">
        <f t="shared" si="13"/>
        <v>11.41</v>
      </c>
      <c r="Q40" s="787">
        <f t="shared" si="14"/>
        <v>58.78</v>
      </c>
    </row>
    <row r="41" spans="1:17" s="682" customFormat="1" ht="33" x14ac:dyDescent="0.25">
      <c r="A41" s="677" t="s">
        <v>2184</v>
      </c>
      <c r="B41" s="774">
        <v>40</v>
      </c>
      <c r="C41" s="678">
        <f t="shared" si="6"/>
        <v>0.25157232704402516</v>
      </c>
      <c r="D41" s="679">
        <v>810.10609602589466</v>
      </c>
      <c r="E41" s="679">
        <f t="shared" si="7"/>
        <v>203.80027572978483</v>
      </c>
      <c r="F41" s="795">
        <v>0.5</v>
      </c>
      <c r="G41" s="679">
        <f t="shared" si="8"/>
        <v>101.9</v>
      </c>
      <c r="H41" s="679">
        <f t="shared" si="5"/>
        <v>24.55</v>
      </c>
      <c r="I41" s="786">
        <f t="shared" si="9"/>
        <v>126.45</v>
      </c>
      <c r="J41" s="780">
        <v>119</v>
      </c>
      <c r="K41" s="678">
        <f t="shared" si="10"/>
        <v>0.74842767295597479</v>
      </c>
      <c r="L41" s="679">
        <v>810.10609602589466</v>
      </c>
      <c r="M41" s="679">
        <f t="shared" si="15"/>
        <v>606.3058202961098</v>
      </c>
      <c r="N41" s="680">
        <v>0.3</v>
      </c>
      <c r="O41" s="679">
        <f t="shared" si="12"/>
        <v>181.89</v>
      </c>
      <c r="P41" s="679">
        <f t="shared" si="13"/>
        <v>43.82</v>
      </c>
      <c r="Q41" s="787">
        <f t="shared" si="14"/>
        <v>225.70999999999998</v>
      </c>
    </row>
    <row r="42" spans="1:17" s="682" customFormat="1" x14ac:dyDescent="0.25">
      <c r="A42" s="677" t="s">
        <v>2185</v>
      </c>
      <c r="B42" s="774">
        <v>40</v>
      </c>
      <c r="C42" s="678">
        <f t="shared" si="6"/>
        <v>0.25157232704402516</v>
      </c>
      <c r="D42" s="679">
        <v>810.10609602589466</v>
      </c>
      <c r="E42" s="679">
        <f t="shared" si="7"/>
        <v>203.80027572978483</v>
      </c>
      <c r="F42" s="795">
        <v>0.5</v>
      </c>
      <c r="G42" s="679">
        <f t="shared" si="8"/>
        <v>101.9</v>
      </c>
      <c r="H42" s="679">
        <f t="shared" si="5"/>
        <v>24.55</v>
      </c>
      <c r="I42" s="786">
        <f t="shared" si="9"/>
        <v>126.45</v>
      </c>
      <c r="J42" s="780">
        <v>119</v>
      </c>
      <c r="K42" s="678">
        <f t="shared" si="10"/>
        <v>0.74842767295597479</v>
      </c>
      <c r="L42" s="679">
        <v>810.10609602589466</v>
      </c>
      <c r="M42" s="679">
        <f t="shared" si="15"/>
        <v>606.3058202961098</v>
      </c>
      <c r="N42" s="680">
        <v>0.3</v>
      </c>
      <c r="O42" s="679">
        <f t="shared" si="12"/>
        <v>181.89</v>
      </c>
      <c r="P42" s="679">
        <f t="shared" si="13"/>
        <v>43.82</v>
      </c>
      <c r="Q42" s="787">
        <f t="shared" si="14"/>
        <v>225.70999999999998</v>
      </c>
    </row>
    <row r="43" spans="1:17" s="682" customFormat="1" x14ac:dyDescent="0.25">
      <c r="A43" s="677" t="s">
        <v>2186</v>
      </c>
      <c r="B43" s="774">
        <v>40</v>
      </c>
      <c r="C43" s="678">
        <f t="shared" si="6"/>
        <v>0.25157232704402516</v>
      </c>
      <c r="D43" s="679">
        <v>852.99406581550079</v>
      </c>
      <c r="E43" s="679">
        <f t="shared" si="7"/>
        <v>214.58970209194987</v>
      </c>
      <c r="F43" s="795">
        <v>0.5</v>
      </c>
      <c r="G43" s="679">
        <f t="shared" si="8"/>
        <v>107.29</v>
      </c>
      <c r="H43" s="679">
        <f t="shared" si="5"/>
        <v>25.85</v>
      </c>
      <c r="I43" s="786">
        <f t="shared" si="9"/>
        <v>133.14000000000001</v>
      </c>
      <c r="J43" s="780">
        <v>119</v>
      </c>
      <c r="K43" s="678">
        <f t="shared" si="10"/>
        <v>0.74842767295597479</v>
      </c>
      <c r="L43" s="679">
        <v>852.99406581550079</v>
      </c>
      <c r="M43" s="679">
        <f t="shared" si="15"/>
        <v>638.40436372355089</v>
      </c>
      <c r="N43" s="680">
        <v>0.3</v>
      </c>
      <c r="O43" s="679">
        <f t="shared" si="12"/>
        <v>191.52</v>
      </c>
      <c r="P43" s="679">
        <f t="shared" si="13"/>
        <v>46.14</v>
      </c>
      <c r="Q43" s="787">
        <f t="shared" si="14"/>
        <v>237.66000000000003</v>
      </c>
    </row>
    <row r="44" spans="1:17" s="682" customFormat="1" x14ac:dyDescent="0.25">
      <c r="A44" s="677" t="s">
        <v>2187</v>
      </c>
      <c r="B44" s="774">
        <v>33</v>
      </c>
      <c r="C44" s="678">
        <f t="shared" si="6"/>
        <v>0.20754716981132076</v>
      </c>
      <c r="D44" s="679">
        <v>1013</v>
      </c>
      <c r="E44" s="679">
        <f t="shared" si="7"/>
        <v>210.24528301886792</v>
      </c>
      <c r="F44" s="795">
        <v>0.5</v>
      </c>
      <c r="G44" s="679">
        <f t="shared" si="8"/>
        <v>105.12</v>
      </c>
      <c r="H44" s="679">
        <f t="shared" si="5"/>
        <v>25.32</v>
      </c>
      <c r="I44" s="786">
        <f t="shared" si="9"/>
        <v>130.44</v>
      </c>
      <c r="J44" s="780">
        <v>56</v>
      </c>
      <c r="K44" s="678">
        <f t="shared" si="10"/>
        <v>0.3522012578616352</v>
      </c>
      <c r="L44" s="679">
        <v>1013</v>
      </c>
      <c r="M44" s="679">
        <f t="shared" si="15"/>
        <v>356.77987421383648</v>
      </c>
      <c r="N44" s="680">
        <v>0.3</v>
      </c>
      <c r="O44" s="679">
        <f t="shared" si="12"/>
        <v>107.03</v>
      </c>
      <c r="P44" s="679">
        <f t="shared" si="13"/>
        <v>25.78</v>
      </c>
      <c r="Q44" s="787">
        <f t="shared" si="14"/>
        <v>132.81</v>
      </c>
    </row>
    <row r="45" spans="1:17" s="682" customFormat="1" x14ac:dyDescent="0.25">
      <c r="A45" s="677" t="s">
        <v>2188</v>
      </c>
      <c r="B45" s="774">
        <v>40</v>
      </c>
      <c r="C45" s="678">
        <f t="shared" si="6"/>
        <v>0.25157232704402516</v>
      </c>
      <c r="D45" s="679">
        <v>943.53533537133603</v>
      </c>
      <c r="E45" s="679">
        <f t="shared" si="7"/>
        <v>237.36737996763171</v>
      </c>
      <c r="F45" s="795">
        <v>0.5</v>
      </c>
      <c r="G45" s="679">
        <f>ROUND(E45*F45,2)</f>
        <v>118.68</v>
      </c>
      <c r="H45" s="679">
        <f t="shared" si="5"/>
        <v>28.59</v>
      </c>
      <c r="I45" s="786">
        <f>G45+H45</f>
        <v>147.27000000000001</v>
      </c>
      <c r="J45" s="780">
        <v>119</v>
      </c>
      <c r="K45" s="678">
        <f t="shared" si="10"/>
        <v>0.74842767295597479</v>
      </c>
      <c r="L45" s="679">
        <v>943.53533537133603</v>
      </c>
      <c r="M45" s="679">
        <f t="shared" si="15"/>
        <v>706.16795540370424</v>
      </c>
      <c r="N45" s="680">
        <v>0.3</v>
      </c>
      <c r="O45" s="679">
        <f>ROUND(M45*N45,2)</f>
        <v>211.85</v>
      </c>
      <c r="P45" s="679">
        <f t="shared" si="13"/>
        <v>51.03</v>
      </c>
      <c r="Q45" s="787">
        <f>O45+P45</f>
        <v>262.88</v>
      </c>
    </row>
    <row r="46" spans="1:17" s="682" customFormat="1" x14ac:dyDescent="0.25">
      <c r="A46" s="688" t="s">
        <v>2077</v>
      </c>
      <c r="B46" s="773"/>
      <c r="C46" s="672"/>
      <c r="D46" s="673"/>
      <c r="E46" s="673"/>
      <c r="F46" s="674"/>
      <c r="G46" s="673">
        <f>G47+G105+G153+G173</f>
        <v>4719.2800000000007</v>
      </c>
      <c r="H46" s="673">
        <f>H47+H105+H153+H173</f>
        <v>1136.8</v>
      </c>
      <c r="I46" s="675">
        <f>I47+I105+I153+I173</f>
        <v>5856.08</v>
      </c>
      <c r="J46" s="782"/>
      <c r="K46" s="672"/>
      <c r="L46" s="673"/>
      <c r="M46" s="673"/>
      <c r="N46" s="674"/>
      <c r="O46" s="673">
        <f>O47+O105+O153+O173</f>
        <v>63422.299999999988</v>
      </c>
      <c r="P46" s="673">
        <f>P47+P105+P153+P173</f>
        <v>15278.409999999996</v>
      </c>
      <c r="Q46" s="675">
        <f>Q47+Q105+Q153+Q173</f>
        <v>78700.709999999992</v>
      </c>
    </row>
    <row r="47" spans="1:17" s="682" customFormat="1" ht="33" x14ac:dyDescent="0.25">
      <c r="A47" s="689" t="s">
        <v>11</v>
      </c>
      <c r="B47" s="774"/>
      <c r="C47" s="678"/>
      <c r="D47" s="679"/>
      <c r="E47" s="679"/>
      <c r="F47" s="680"/>
      <c r="G47" s="690">
        <f>SUM(G48:G104)</f>
        <v>2271.6399999999994</v>
      </c>
      <c r="H47" s="690">
        <f>SUM(H48:H104)</f>
        <v>547.2299999999999</v>
      </c>
      <c r="I47" s="681">
        <f>SUM(I48:I104)</f>
        <v>2818.8700000000003</v>
      </c>
      <c r="J47" s="780"/>
      <c r="K47" s="678"/>
      <c r="L47" s="679"/>
      <c r="M47" s="679"/>
      <c r="N47" s="680"/>
      <c r="O47" s="690">
        <f>SUM(O48:O104)</f>
        <v>26356.599999999995</v>
      </c>
      <c r="P47" s="690">
        <f>SUM(P48:P104)</f>
        <v>6349.3299999999963</v>
      </c>
      <c r="Q47" s="681">
        <f>SUM(Q48:Q104)</f>
        <v>32705.93</v>
      </c>
    </row>
    <row r="48" spans="1:17" s="682" customFormat="1" x14ac:dyDescent="0.25">
      <c r="A48" s="677" t="s">
        <v>712</v>
      </c>
      <c r="B48" s="774">
        <v>40</v>
      </c>
      <c r="C48" s="678">
        <f t="shared" ref="C48:C116" si="16">B48/159</f>
        <v>0.25157232704402516</v>
      </c>
      <c r="D48" s="679">
        <v>1953.79</v>
      </c>
      <c r="E48" s="679">
        <f t="shared" ref="E48:E116" si="17">D48*C48</f>
        <v>491.51949685534589</v>
      </c>
      <c r="F48" s="680">
        <v>0.2</v>
      </c>
      <c r="G48" s="679">
        <f>ROUND(E48*F48,2)</f>
        <v>98.3</v>
      </c>
      <c r="H48" s="679">
        <f t="shared" ref="H48:H101" si="18">ROUND(G48*0.2409,2)</f>
        <v>23.68</v>
      </c>
      <c r="I48" s="786">
        <f>G48+H48</f>
        <v>121.97999999999999</v>
      </c>
      <c r="J48" s="780">
        <v>119</v>
      </c>
      <c r="K48" s="678">
        <f t="shared" ref="K48:K116" si="19">J48/159</f>
        <v>0.74842767295597479</v>
      </c>
      <c r="L48" s="679">
        <v>1953.79</v>
      </c>
      <c r="M48" s="679">
        <f t="shared" ref="M48:M116" si="20">L48*K48</f>
        <v>1462.270503144654</v>
      </c>
      <c r="N48" s="680">
        <v>1</v>
      </c>
      <c r="O48" s="679">
        <f>ROUND(M48*N48,2)</f>
        <v>1462.27</v>
      </c>
      <c r="P48" s="679">
        <f t="shared" ref="P48:P102" si="21">ROUND(O48*0.2409,2)</f>
        <v>352.26</v>
      </c>
      <c r="Q48" s="786">
        <f>O48+P48</f>
        <v>1814.53</v>
      </c>
    </row>
    <row r="49" spans="1:17" s="682" customFormat="1" x14ac:dyDescent="0.25">
      <c r="A49" s="677" t="s">
        <v>355</v>
      </c>
      <c r="B49" s="774">
        <v>40</v>
      </c>
      <c r="C49" s="678">
        <f t="shared" si="16"/>
        <v>0.25157232704402516</v>
      </c>
      <c r="D49" s="679">
        <v>1267.58</v>
      </c>
      <c r="E49" s="679">
        <f t="shared" si="17"/>
        <v>318.88805031446537</v>
      </c>
      <c r="F49" s="680">
        <v>0.2</v>
      </c>
      <c r="G49" s="679">
        <f t="shared" ref="G49:G101" si="22">ROUND(E49*F49,2)</f>
        <v>63.78</v>
      </c>
      <c r="H49" s="679">
        <f t="shared" si="18"/>
        <v>15.36</v>
      </c>
      <c r="I49" s="786">
        <f t="shared" ref="I49:I103" si="23">G49+H49</f>
        <v>79.14</v>
      </c>
      <c r="J49" s="780">
        <v>119</v>
      </c>
      <c r="K49" s="678">
        <f t="shared" si="19"/>
        <v>0.74842767295597479</v>
      </c>
      <c r="L49" s="679">
        <v>1267.58</v>
      </c>
      <c r="M49" s="679">
        <f t="shared" si="20"/>
        <v>948.6919496855345</v>
      </c>
      <c r="N49" s="680">
        <v>1</v>
      </c>
      <c r="O49" s="679">
        <f t="shared" ref="O49:O102" si="24">ROUND(M49*N49,2)</f>
        <v>948.69</v>
      </c>
      <c r="P49" s="679">
        <f t="shared" si="21"/>
        <v>228.54</v>
      </c>
      <c r="Q49" s="786">
        <f t="shared" ref="Q49:Q104" si="25">O49+P49</f>
        <v>1177.23</v>
      </c>
    </row>
    <row r="50" spans="1:17" s="682" customFormat="1" x14ac:dyDescent="0.25">
      <c r="A50" s="677" t="s">
        <v>355</v>
      </c>
      <c r="B50" s="774"/>
      <c r="C50" s="678"/>
      <c r="D50" s="679"/>
      <c r="E50" s="679"/>
      <c r="F50" s="680"/>
      <c r="G50" s="679"/>
      <c r="H50" s="679"/>
      <c r="I50" s="786"/>
      <c r="J50" s="780">
        <v>24</v>
      </c>
      <c r="K50" s="678">
        <f t="shared" si="19"/>
        <v>0.15094339622641509</v>
      </c>
      <c r="L50" s="679">
        <v>1267.58</v>
      </c>
      <c r="M50" s="679">
        <f t="shared" si="20"/>
        <v>191.33283018867922</v>
      </c>
      <c r="N50" s="680">
        <v>1</v>
      </c>
      <c r="O50" s="679">
        <f t="shared" si="24"/>
        <v>191.33</v>
      </c>
      <c r="P50" s="679">
        <f t="shared" si="21"/>
        <v>46.09</v>
      </c>
      <c r="Q50" s="786">
        <f t="shared" si="25"/>
        <v>237.42000000000002</v>
      </c>
    </row>
    <row r="51" spans="1:17" s="682" customFormat="1" x14ac:dyDescent="0.25">
      <c r="A51" s="677" t="s">
        <v>355</v>
      </c>
      <c r="B51" s="774">
        <v>40</v>
      </c>
      <c r="C51" s="678">
        <f t="shared" si="16"/>
        <v>0.25157232704402516</v>
      </c>
      <c r="D51" s="679">
        <v>1267.58</v>
      </c>
      <c r="E51" s="679">
        <f t="shared" si="17"/>
        <v>318.88805031446537</v>
      </c>
      <c r="F51" s="680">
        <v>0.2</v>
      </c>
      <c r="G51" s="679">
        <f t="shared" si="22"/>
        <v>63.78</v>
      </c>
      <c r="H51" s="679">
        <f t="shared" si="18"/>
        <v>15.36</v>
      </c>
      <c r="I51" s="786">
        <f t="shared" si="23"/>
        <v>79.14</v>
      </c>
      <c r="J51" s="780">
        <v>56</v>
      </c>
      <c r="K51" s="678">
        <f t="shared" si="19"/>
        <v>0.3522012578616352</v>
      </c>
      <c r="L51" s="679">
        <v>1267.58</v>
      </c>
      <c r="M51" s="679">
        <f t="shared" si="20"/>
        <v>446.44327044025152</v>
      </c>
      <c r="N51" s="680">
        <v>1</v>
      </c>
      <c r="O51" s="679">
        <f t="shared" si="24"/>
        <v>446.44</v>
      </c>
      <c r="P51" s="679">
        <f t="shared" si="21"/>
        <v>107.55</v>
      </c>
      <c r="Q51" s="786">
        <f t="shared" si="25"/>
        <v>553.99</v>
      </c>
    </row>
    <row r="52" spans="1:17" s="682" customFormat="1" x14ac:dyDescent="0.25">
      <c r="A52" s="677" t="s">
        <v>255</v>
      </c>
      <c r="B52" s="774">
        <v>40</v>
      </c>
      <c r="C52" s="678">
        <f t="shared" si="16"/>
        <v>0.25157232704402516</v>
      </c>
      <c r="D52" s="679">
        <v>1267.58</v>
      </c>
      <c r="E52" s="679">
        <f t="shared" si="17"/>
        <v>318.88805031446537</v>
      </c>
      <c r="F52" s="680">
        <v>0.2</v>
      </c>
      <c r="G52" s="679">
        <f t="shared" si="22"/>
        <v>63.78</v>
      </c>
      <c r="H52" s="679">
        <f t="shared" si="18"/>
        <v>15.36</v>
      </c>
      <c r="I52" s="786">
        <f t="shared" si="23"/>
        <v>79.14</v>
      </c>
      <c r="J52" s="780">
        <v>119</v>
      </c>
      <c r="K52" s="678">
        <f t="shared" si="19"/>
        <v>0.74842767295597479</v>
      </c>
      <c r="L52" s="679">
        <v>1267.58</v>
      </c>
      <c r="M52" s="679">
        <f t="shared" si="20"/>
        <v>948.6919496855345</v>
      </c>
      <c r="N52" s="680">
        <v>1</v>
      </c>
      <c r="O52" s="679">
        <f t="shared" si="24"/>
        <v>948.69</v>
      </c>
      <c r="P52" s="679">
        <f t="shared" si="21"/>
        <v>228.54</v>
      </c>
      <c r="Q52" s="786">
        <f t="shared" si="25"/>
        <v>1177.23</v>
      </c>
    </row>
    <row r="53" spans="1:17" s="682" customFormat="1" x14ac:dyDescent="0.25">
      <c r="A53" s="677" t="s">
        <v>255</v>
      </c>
      <c r="B53" s="774"/>
      <c r="C53" s="678"/>
      <c r="D53" s="679"/>
      <c r="E53" s="679"/>
      <c r="F53" s="680"/>
      <c r="G53" s="679"/>
      <c r="H53" s="679"/>
      <c r="I53" s="786"/>
      <c r="J53" s="780">
        <v>48</v>
      </c>
      <c r="K53" s="678">
        <f t="shared" si="19"/>
        <v>0.30188679245283018</v>
      </c>
      <c r="L53" s="679">
        <v>1267.58</v>
      </c>
      <c r="M53" s="679">
        <f t="shared" si="20"/>
        <v>382.66566037735845</v>
      </c>
      <c r="N53" s="680">
        <v>1</v>
      </c>
      <c r="O53" s="679">
        <f t="shared" si="24"/>
        <v>382.67</v>
      </c>
      <c r="P53" s="679">
        <f t="shared" si="21"/>
        <v>92.19</v>
      </c>
      <c r="Q53" s="786">
        <f t="shared" si="25"/>
        <v>474.86</v>
      </c>
    </row>
    <row r="54" spans="1:17" s="682" customFormat="1" x14ac:dyDescent="0.25">
      <c r="A54" s="677" t="s">
        <v>255</v>
      </c>
      <c r="B54" s="774">
        <v>16</v>
      </c>
      <c r="C54" s="678">
        <f t="shared" si="16"/>
        <v>0.10062893081761007</v>
      </c>
      <c r="D54" s="679">
        <v>1267.58</v>
      </c>
      <c r="E54" s="679">
        <f t="shared" si="17"/>
        <v>127.55522012578616</v>
      </c>
      <c r="F54" s="680">
        <v>0.2</v>
      </c>
      <c r="G54" s="679">
        <f t="shared" si="22"/>
        <v>25.51</v>
      </c>
      <c r="H54" s="679">
        <f t="shared" si="18"/>
        <v>6.15</v>
      </c>
      <c r="I54" s="786">
        <f t="shared" si="23"/>
        <v>31.660000000000004</v>
      </c>
      <c r="J54" s="780">
        <v>32</v>
      </c>
      <c r="K54" s="678">
        <f t="shared" si="19"/>
        <v>0.20125786163522014</v>
      </c>
      <c r="L54" s="679">
        <v>1267.58</v>
      </c>
      <c r="M54" s="679">
        <f t="shared" si="20"/>
        <v>255.11044025157233</v>
      </c>
      <c r="N54" s="680">
        <v>1</v>
      </c>
      <c r="O54" s="679">
        <f t="shared" si="24"/>
        <v>255.11</v>
      </c>
      <c r="P54" s="679">
        <f t="shared" si="21"/>
        <v>61.46</v>
      </c>
      <c r="Q54" s="786">
        <f t="shared" si="25"/>
        <v>316.57</v>
      </c>
    </row>
    <row r="55" spans="1:17" s="682" customFormat="1" x14ac:dyDescent="0.25">
      <c r="A55" s="677" t="s">
        <v>255</v>
      </c>
      <c r="B55" s="774"/>
      <c r="C55" s="678"/>
      <c r="D55" s="679"/>
      <c r="E55" s="679"/>
      <c r="F55" s="680"/>
      <c r="G55" s="679"/>
      <c r="H55" s="679"/>
      <c r="I55" s="786"/>
      <c r="J55" s="780">
        <v>64</v>
      </c>
      <c r="K55" s="678">
        <f t="shared" si="19"/>
        <v>0.40251572327044027</v>
      </c>
      <c r="L55" s="679">
        <v>1267.58</v>
      </c>
      <c r="M55" s="679">
        <f t="shared" si="20"/>
        <v>510.22088050314466</v>
      </c>
      <c r="N55" s="680">
        <v>1</v>
      </c>
      <c r="O55" s="679">
        <f t="shared" si="24"/>
        <v>510.22</v>
      </c>
      <c r="P55" s="679">
        <f t="shared" si="21"/>
        <v>122.91</v>
      </c>
      <c r="Q55" s="786">
        <f t="shared" si="25"/>
        <v>633.13</v>
      </c>
    </row>
    <row r="56" spans="1:17" s="682" customFormat="1" x14ac:dyDescent="0.25">
      <c r="A56" s="677" t="s">
        <v>255</v>
      </c>
      <c r="B56" s="774">
        <v>32</v>
      </c>
      <c r="C56" s="678">
        <f t="shared" si="16"/>
        <v>0.20125786163522014</v>
      </c>
      <c r="D56" s="679">
        <v>1267.58</v>
      </c>
      <c r="E56" s="679">
        <f t="shared" si="17"/>
        <v>255.11044025157233</v>
      </c>
      <c r="F56" s="680">
        <v>0.2</v>
      </c>
      <c r="G56" s="679">
        <f t="shared" si="22"/>
        <v>51.02</v>
      </c>
      <c r="H56" s="679">
        <f t="shared" si="18"/>
        <v>12.29</v>
      </c>
      <c r="I56" s="786">
        <f t="shared" si="23"/>
        <v>63.31</v>
      </c>
      <c r="J56" s="780">
        <v>72</v>
      </c>
      <c r="K56" s="678">
        <f t="shared" si="19"/>
        <v>0.45283018867924529</v>
      </c>
      <c r="L56" s="679">
        <v>1267.58</v>
      </c>
      <c r="M56" s="679">
        <f t="shared" si="20"/>
        <v>573.99849056603773</v>
      </c>
      <c r="N56" s="680">
        <v>1</v>
      </c>
      <c r="O56" s="679">
        <f t="shared" si="24"/>
        <v>574</v>
      </c>
      <c r="P56" s="679">
        <f t="shared" si="21"/>
        <v>138.28</v>
      </c>
      <c r="Q56" s="786">
        <f t="shared" si="25"/>
        <v>712.28</v>
      </c>
    </row>
    <row r="57" spans="1:17" s="682" customFormat="1" x14ac:dyDescent="0.25">
      <c r="A57" s="677" t="s">
        <v>255</v>
      </c>
      <c r="B57" s="774">
        <v>16</v>
      </c>
      <c r="C57" s="678">
        <f t="shared" si="16"/>
        <v>0.10062893081761007</v>
      </c>
      <c r="D57" s="679">
        <v>1267.58</v>
      </c>
      <c r="E57" s="679">
        <f t="shared" si="17"/>
        <v>127.55522012578616</v>
      </c>
      <c r="F57" s="680">
        <v>0.2</v>
      </c>
      <c r="G57" s="679">
        <f t="shared" si="22"/>
        <v>25.51</v>
      </c>
      <c r="H57" s="679">
        <f t="shared" si="18"/>
        <v>6.15</v>
      </c>
      <c r="I57" s="786">
        <f t="shared" si="23"/>
        <v>31.660000000000004</v>
      </c>
      <c r="J57" s="780">
        <v>64</v>
      </c>
      <c r="K57" s="678">
        <f t="shared" si="19"/>
        <v>0.40251572327044027</v>
      </c>
      <c r="L57" s="679">
        <v>1267.58</v>
      </c>
      <c r="M57" s="679">
        <f t="shared" si="20"/>
        <v>510.22088050314466</v>
      </c>
      <c r="N57" s="680">
        <v>1</v>
      </c>
      <c r="O57" s="679">
        <f t="shared" si="24"/>
        <v>510.22</v>
      </c>
      <c r="P57" s="679">
        <f t="shared" si="21"/>
        <v>122.91</v>
      </c>
      <c r="Q57" s="786">
        <f t="shared" si="25"/>
        <v>633.13</v>
      </c>
    </row>
    <row r="58" spans="1:17" s="682" customFormat="1" x14ac:dyDescent="0.25">
      <c r="A58" s="677" t="s">
        <v>712</v>
      </c>
      <c r="B58" s="774"/>
      <c r="C58" s="678"/>
      <c r="D58" s="679"/>
      <c r="E58" s="679"/>
      <c r="F58" s="680"/>
      <c r="G58" s="679"/>
      <c r="H58" s="679"/>
      <c r="I58" s="786"/>
      <c r="J58" s="780">
        <v>8</v>
      </c>
      <c r="K58" s="678">
        <f t="shared" si="19"/>
        <v>5.0314465408805034E-2</v>
      </c>
      <c r="L58" s="679">
        <v>1267.58</v>
      </c>
      <c r="M58" s="679">
        <f t="shared" si="20"/>
        <v>63.777610062893082</v>
      </c>
      <c r="N58" s="680">
        <v>1</v>
      </c>
      <c r="O58" s="679">
        <f t="shared" si="24"/>
        <v>63.78</v>
      </c>
      <c r="P58" s="679">
        <f t="shared" si="21"/>
        <v>15.36</v>
      </c>
      <c r="Q58" s="786">
        <f t="shared" si="25"/>
        <v>79.14</v>
      </c>
    </row>
    <row r="59" spans="1:17" s="682" customFormat="1" x14ac:dyDescent="0.25">
      <c r="A59" s="677" t="s">
        <v>712</v>
      </c>
      <c r="B59" s="774"/>
      <c r="C59" s="678"/>
      <c r="D59" s="679"/>
      <c r="E59" s="679"/>
      <c r="F59" s="680"/>
      <c r="G59" s="679"/>
      <c r="H59" s="679"/>
      <c r="I59" s="786"/>
      <c r="J59" s="780">
        <v>24</v>
      </c>
      <c r="K59" s="678">
        <f t="shared" si="19"/>
        <v>0.15094339622641509</v>
      </c>
      <c r="L59" s="679">
        <v>1267.58</v>
      </c>
      <c r="M59" s="679">
        <f t="shared" si="20"/>
        <v>191.33283018867922</v>
      </c>
      <c r="N59" s="680">
        <v>1</v>
      </c>
      <c r="O59" s="679">
        <f t="shared" si="24"/>
        <v>191.33</v>
      </c>
      <c r="P59" s="679">
        <f t="shared" si="21"/>
        <v>46.09</v>
      </c>
      <c r="Q59" s="786">
        <f t="shared" si="25"/>
        <v>237.42000000000002</v>
      </c>
    </row>
    <row r="60" spans="1:17" s="682" customFormat="1" x14ac:dyDescent="0.25">
      <c r="A60" s="677" t="s">
        <v>712</v>
      </c>
      <c r="B60" s="774">
        <v>56</v>
      </c>
      <c r="C60" s="678">
        <f t="shared" si="16"/>
        <v>0.3522012578616352</v>
      </c>
      <c r="D60" s="679">
        <v>1267.58</v>
      </c>
      <c r="E60" s="679">
        <f t="shared" si="17"/>
        <v>446.44327044025152</v>
      </c>
      <c r="F60" s="680">
        <v>0.2</v>
      </c>
      <c r="G60" s="679">
        <f t="shared" si="22"/>
        <v>89.29</v>
      </c>
      <c r="H60" s="679">
        <f t="shared" si="18"/>
        <v>21.51</v>
      </c>
      <c r="I60" s="786">
        <f t="shared" si="23"/>
        <v>110.80000000000001</v>
      </c>
      <c r="J60" s="780">
        <v>100</v>
      </c>
      <c r="K60" s="678">
        <f t="shared" si="19"/>
        <v>0.62893081761006286</v>
      </c>
      <c r="L60" s="679">
        <v>1267.58</v>
      </c>
      <c r="M60" s="679">
        <f t="shared" si="20"/>
        <v>797.22012578616341</v>
      </c>
      <c r="N60" s="680">
        <v>1</v>
      </c>
      <c r="O60" s="679">
        <f t="shared" si="24"/>
        <v>797.22</v>
      </c>
      <c r="P60" s="679">
        <f t="shared" si="21"/>
        <v>192.05</v>
      </c>
      <c r="Q60" s="786">
        <f t="shared" si="25"/>
        <v>989.27</v>
      </c>
    </row>
    <row r="61" spans="1:17" s="682" customFormat="1" x14ac:dyDescent="0.25">
      <c r="A61" s="677" t="s">
        <v>1247</v>
      </c>
      <c r="B61" s="774">
        <v>32</v>
      </c>
      <c r="C61" s="678">
        <f t="shared" si="16"/>
        <v>0.20125786163522014</v>
      </c>
      <c r="D61" s="679">
        <v>1267.58</v>
      </c>
      <c r="E61" s="679">
        <f t="shared" si="17"/>
        <v>255.11044025157233</v>
      </c>
      <c r="F61" s="680">
        <v>0.2</v>
      </c>
      <c r="G61" s="679">
        <f t="shared" si="22"/>
        <v>51.02</v>
      </c>
      <c r="H61" s="679">
        <f t="shared" si="18"/>
        <v>12.29</v>
      </c>
      <c r="I61" s="786">
        <f t="shared" si="23"/>
        <v>63.31</v>
      </c>
      <c r="J61" s="780">
        <v>64</v>
      </c>
      <c r="K61" s="678">
        <f t="shared" si="19"/>
        <v>0.40251572327044027</v>
      </c>
      <c r="L61" s="679">
        <v>1267.58</v>
      </c>
      <c r="M61" s="679">
        <f t="shared" si="20"/>
        <v>510.22088050314466</v>
      </c>
      <c r="N61" s="680">
        <v>1</v>
      </c>
      <c r="O61" s="679">
        <f t="shared" si="24"/>
        <v>510.22</v>
      </c>
      <c r="P61" s="679">
        <f t="shared" si="21"/>
        <v>122.91</v>
      </c>
      <c r="Q61" s="786">
        <f t="shared" si="25"/>
        <v>633.13</v>
      </c>
    </row>
    <row r="62" spans="1:17" s="682" customFormat="1" x14ac:dyDescent="0.25">
      <c r="A62" s="677" t="s">
        <v>712</v>
      </c>
      <c r="B62" s="774"/>
      <c r="C62" s="678"/>
      <c r="D62" s="679"/>
      <c r="E62" s="679"/>
      <c r="F62" s="680"/>
      <c r="G62" s="679"/>
      <c r="H62" s="679"/>
      <c r="I62" s="786"/>
      <c r="J62" s="780">
        <v>24</v>
      </c>
      <c r="K62" s="678">
        <f t="shared" si="19"/>
        <v>0.15094339622641509</v>
      </c>
      <c r="L62" s="679">
        <v>1267.58</v>
      </c>
      <c r="M62" s="679">
        <f t="shared" si="20"/>
        <v>191.33283018867922</v>
      </c>
      <c r="N62" s="680">
        <v>1</v>
      </c>
      <c r="O62" s="679">
        <f t="shared" si="24"/>
        <v>191.33</v>
      </c>
      <c r="P62" s="679">
        <f t="shared" si="21"/>
        <v>46.09</v>
      </c>
      <c r="Q62" s="786">
        <f t="shared" si="25"/>
        <v>237.42000000000002</v>
      </c>
    </row>
    <row r="63" spans="1:17" s="682" customFormat="1" x14ac:dyDescent="0.25">
      <c r="A63" s="677" t="s">
        <v>355</v>
      </c>
      <c r="B63" s="774">
        <v>16</v>
      </c>
      <c r="C63" s="678">
        <f t="shared" si="16"/>
        <v>0.10062893081761007</v>
      </c>
      <c r="D63" s="679">
        <v>1267.58</v>
      </c>
      <c r="E63" s="679">
        <f t="shared" si="17"/>
        <v>127.55522012578616</v>
      </c>
      <c r="F63" s="680">
        <v>0.2</v>
      </c>
      <c r="G63" s="679">
        <f t="shared" si="22"/>
        <v>25.51</v>
      </c>
      <c r="H63" s="679">
        <f t="shared" si="18"/>
        <v>6.15</v>
      </c>
      <c r="I63" s="786">
        <f t="shared" si="23"/>
        <v>31.660000000000004</v>
      </c>
      <c r="J63" s="780">
        <v>96</v>
      </c>
      <c r="K63" s="678">
        <f t="shared" si="19"/>
        <v>0.60377358490566035</v>
      </c>
      <c r="L63" s="679">
        <v>1267.58</v>
      </c>
      <c r="M63" s="679">
        <f t="shared" si="20"/>
        <v>765.3313207547169</v>
      </c>
      <c r="N63" s="680">
        <v>1</v>
      </c>
      <c r="O63" s="679">
        <f t="shared" si="24"/>
        <v>765.33</v>
      </c>
      <c r="P63" s="679">
        <f t="shared" si="21"/>
        <v>184.37</v>
      </c>
      <c r="Q63" s="786">
        <f t="shared" si="25"/>
        <v>949.7</v>
      </c>
    </row>
    <row r="64" spans="1:17" s="682" customFormat="1" x14ac:dyDescent="0.25">
      <c r="A64" s="677" t="s">
        <v>355</v>
      </c>
      <c r="B64" s="774">
        <v>32</v>
      </c>
      <c r="C64" s="678">
        <f t="shared" si="16"/>
        <v>0.20125786163522014</v>
      </c>
      <c r="D64" s="679">
        <v>1267.58</v>
      </c>
      <c r="E64" s="679">
        <f t="shared" si="17"/>
        <v>255.11044025157233</v>
      </c>
      <c r="F64" s="680">
        <v>0.2</v>
      </c>
      <c r="G64" s="679">
        <f t="shared" si="22"/>
        <v>51.02</v>
      </c>
      <c r="H64" s="679">
        <f t="shared" si="18"/>
        <v>12.29</v>
      </c>
      <c r="I64" s="786">
        <f t="shared" si="23"/>
        <v>63.31</v>
      </c>
      <c r="J64" s="780">
        <v>80</v>
      </c>
      <c r="K64" s="678">
        <f t="shared" si="19"/>
        <v>0.50314465408805031</v>
      </c>
      <c r="L64" s="679">
        <v>1267.58</v>
      </c>
      <c r="M64" s="679">
        <f t="shared" si="20"/>
        <v>637.77610062893075</v>
      </c>
      <c r="N64" s="680">
        <v>1</v>
      </c>
      <c r="O64" s="679">
        <f t="shared" si="24"/>
        <v>637.78</v>
      </c>
      <c r="P64" s="679">
        <f t="shared" si="21"/>
        <v>153.63999999999999</v>
      </c>
      <c r="Q64" s="786">
        <f t="shared" si="25"/>
        <v>791.42</v>
      </c>
    </row>
    <row r="65" spans="1:17" s="682" customFormat="1" x14ac:dyDescent="0.25">
      <c r="A65" s="677" t="s">
        <v>355</v>
      </c>
      <c r="B65" s="774"/>
      <c r="C65" s="678"/>
      <c r="D65" s="679"/>
      <c r="E65" s="679"/>
      <c r="F65" s="680"/>
      <c r="G65" s="679"/>
      <c r="H65" s="679"/>
      <c r="I65" s="786"/>
      <c r="J65" s="780">
        <v>16</v>
      </c>
      <c r="K65" s="678">
        <f t="shared" si="19"/>
        <v>0.10062893081761007</v>
      </c>
      <c r="L65" s="679">
        <v>1267.58</v>
      </c>
      <c r="M65" s="679">
        <f t="shared" si="20"/>
        <v>127.55522012578616</v>
      </c>
      <c r="N65" s="680">
        <v>1</v>
      </c>
      <c r="O65" s="679">
        <f t="shared" si="24"/>
        <v>127.56</v>
      </c>
      <c r="P65" s="679">
        <f t="shared" si="21"/>
        <v>30.73</v>
      </c>
      <c r="Q65" s="786">
        <f t="shared" si="25"/>
        <v>158.29</v>
      </c>
    </row>
    <row r="66" spans="1:17" s="682" customFormat="1" x14ac:dyDescent="0.25">
      <c r="A66" s="677" t="s">
        <v>355</v>
      </c>
      <c r="B66" s="774">
        <v>40</v>
      </c>
      <c r="C66" s="678">
        <f t="shared" si="16"/>
        <v>0.25157232704402516</v>
      </c>
      <c r="D66" s="679">
        <v>1267.58</v>
      </c>
      <c r="E66" s="679">
        <f t="shared" si="17"/>
        <v>318.88805031446537</v>
      </c>
      <c r="F66" s="680">
        <v>0.2</v>
      </c>
      <c r="G66" s="679">
        <f t="shared" si="22"/>
        <v>63.78</v>
      </c>
      <c r="H66" s="679">
        <f t="shared" si="18"/>
        <v>15.36</v>
      </c>
      <c r="I66" s="786">
        <f t="shared" si="23"/>
        <v>79.14</v>
      </c>
      <c r="J66" s="780">
        <v>56</v>
      </c>
      <c r="K66" s="678">
        <f t="shared" si="19"/>
        <v>0.3522012578616352</v>
      </c>
      <c r="L66" s="679">
        <v>1267.58</v>
      </c>
      <c r="M66" s="679">
        <f t="shared" si="20"/>
        <v>446.44327044025152</v>
      </c>
      <c r="N66" s="680">
        <v>1</v>
      </c>
      <c r="O66" s="679">
        <f t="shared" si="24"/>
        <v>446.44</v>
      </c>
      <c r="P66" s="679">
        <f t="shared" si="21"/>
        <v>107.55</v>
      </c>
      <c r="Q66" s="786">
        <f t="shared" si="25"/>
        <v>553.99</v>
      </c>
    </row>
    <row r="67" spans="1:17" s="682" customFormat="1" x14ac:dyDescent="0.25">
      <c r="A67" s="677" t="s">
        <v>1247</v>
      </c>
      <c r="B67" s="774">
        <v>16</v>
      </c>
      <c r="C67" s="678">
        <f t="shared" si="16"/>
        <v>0.10062893081761007</v>
      </c>
      <c r="D67" s="679">
        <v>1267.58</v>
      </c>
      <c r="E67" s="679">
        <f t="shared" si="17"/>
        <v>127.55522012578616</v>
      </c>
      <c r="F67" s="680">
        <v>0.2</v>
      </c>
      <c r="G67" s="679">
        <f t="shared" si="22"/>
        <v>25.51</v>
      </c>
      <c r="H67" s="679">
        <f t="shared" si="18"/>
        <v>6.15</v>
      </c>
      <c r="I67" s="786">
        <f t="shared" si="23"/>
        <v>31.660000000000004</v>
      </c>
      <c r="J67" s="780">
        <v>69</v>
      </c>
      <c r="K67" s="678">
        <f t="shared" si="19"/>
        <v>0.43396226415094341</v>
      </c>
      <c r="L67" s="679">
        <v>1267.58</v>
      </c>
      <c r="M67" s="679">
        <f t="shared" si="20"/>
        <v>550.08188679245279</v>
      </c>
      <c r="N67" s="680">
        <v>1</v>
      </c>
      <c r="O67" s="679">
        <f t="shared" si="24"/>
        <v>550.08000000000004</v>
      </c>
      <c r="P67" s="679">
        <f t="shared" si="21"/>
        <v>132.51</v>
      </c>
      <c r="Q67" s="786">
        <f t="shared" si="25"/>
        <v>682.59</v>
      </c>
    </row>
    <row r="68" spans="1:17" s="682" customFormat="1" x14ac:dyDescent="0.25">
      <c r="A68" s="677" t="s">
        <v>712</v>
      </c>
      <c r="B68" s="774">
        <v>24</v>
      </c>
      <c r="C68" s="678">
        <f t="shared" si="16"/>
        <v>0.15094339622641509</v>
      </c>
      <c r="D68" s="679">
        <v>1267.58</v>
      </c>
      <c r="E68" s="679">
        <f t="shared" si="17"/>
        <v>191.33283018867922</v>
      </c>
      <c r="F68" s="680">
        <v>0.2</v>
      </c>
      <c r="G68" s="679">
        <f t="shared" si="22"/>
        <v>38.270000000000003</v>
      </c>
      <c r="H68" s="679">
        <f t="shared" si="18"/>
        <v>9.2200000000000006</v>
      </c>
      <c r="I68" s="786">
        <f t="shared" si="23"/>
        <v>47.49</v>
      </c>
      <c r="J68" s="780">
        <v>120</v>
      </c>
      <c r="K68" s="678">
        <f t="shared" si="19"/>
        <v>0.75471698113207553</v>
      </c>
      <c r="L68" s="679">
        <v>1267.58</v>
      </c>
      <c r="M68" s="679">
        <f t="shared" si="20"/>
        <v>956.66415094339629</v>
      </c>
      <c r="N68" s="680">
        <v>1</v>
      </c>
      <c r="O68" s="679">
        <f t="shared" si="24"/>
        <v>956.66</v>
      </c>
      <c r="P68" s="679">
        <f t="shared" si="21"/>
        <v>230.46</v>
      </c>
      <c r="Q68" s="786">
        <f t="shared" si="25"/>
        <v>1187.1199999999999</v>
      </c>
    </row>
    <row r="69" spans="1:17" s="682" customFormat="1" x14ac:dyDescent="0.25">
      <c r="A69" s="677" t="s">
        <v>255</v>
      </c>
      <c r="B69" s="774">
        <v>48</v>
      </c>
      <c r="C69" s="678">
        <f t="shared" si="16"/>
        <v>0.30188679245283018</v>
      </c>
      <c r="D69" s="679">
        <v>1267.58</v>
      </c>
      <c r="E69" s="679">
        <f>D69*C69</f>
        <v>382.66566037735845</v>
      </c>
      <c r="F69" s="680">
        <v>0.2</v>
      </c>
      <c r="G69" s="679">
        <f t="shared" si="22"/>
        <v>76.53</v>
      </c>
      <c r="H69" s="679">
        <f t="shared" si="18"/>
        <v>18.440000000000001</v>
      </c>
      <c r="I69" s="786">
        <f t="shared" si="23"/>
        <v>94.97</v>
      </c>
      <c r="J69" s="780">
        <v>96</v>
      </c>
      <c r="K69" s="678">
        <f t="shared" si="19"/>
        <v>0.60377358490566035</v>
      </c>
      <c r="L69" s="679">
        <v>1267.58</v>
      </c>
      <c r="M69" s="679">
        <f t="shared" si="20"/>
        <v>765.3313207547169</v>
      </c>
      <c r="N69" s="680">
        <v>1</v>
      </c>
      <c r="O69" s="679">
        <f t="shared" si="24"/>
        <v>765.33</v>
      </c>
      <c r="P69" s="679">
        <f t="shared" si="21"/>
        <v>184.37</v>
      </c>
      <c r="Q69" s="786">
        <f t="shared" si="25"/>
        <v>949.7</v>
      </c>
    </row>
    <row r="70" spans="1:17" s="682" customFormat="1" x14ac:dyDescent="0.25">
      <c r="A70" s="677" t="s">
        <v>1247</v>
      </c>
      <c r="B70" s="774">
        <v>40</v>
      </c>
      <c r="C70" s="678">
        <f t="shared" si="16"/>
        <v>0.25157232704402516</v>
      </c>
      <c r="D70" s="679">
        <v>1267.58</v>
      </c>
      <c r="E70" s="679">
        <f t="shared" si="17"/>
        <v>318.88805031446537</v>
      </c>
      <c r="F70" s="680">
        <v>0.2</v>
      </c>
      <c r="G70" s="679">
        <f t="shared" si="22"/>
        <v>63.78</v>
      </c>
      <c r="H70" s="679">
        <f t="shared" si="18"/>
        <v>15.36</v>
      </c>
      <c r="I70" s="786">
        <f t="shared" si="23"/>
        <v>79.14</v>
      </c>
      <c r="J70" s="780">
        <v>80</v>
      </c>
      <c r="K70" s="678">
        <f t="shared" si="19"/>
        <v>0.50314465408805031</v>
      </c>
      <c r="L70" s="679">
        <v>1267.58</v>
      </c>
      <c r="M70" s="679">
        <f t="shared" si="20"/>
        <v>637.77610062893075</v>
      </c>
      <c r="N70" s="680">
        <v>1</v>
      </c>
      <c r="O70" s="679">
        <f t="shared" si="24"/>
        <v>637.78</v>
      </c>
      <c r="P70" s="679">
        <f t="shared" si="21"/>
        <v>153.63999999999999</v>
      </c>
      <c r="Q70" s="786">
        <f t="shared" si="25"/>
        <v>791.42</v>
      </c>
    </row>
    <row r="71" spans="1:17" s="682" customFormat="1" x14ac:dyDescent="0.25">
      <c r="A71" s="677" t="s">
        <v>1329</v>
      </c>
      <c r="B71" s="774">
        <v>24.5</v>
      </c>
      <c r="C71" s="678">
        <f t="shared" si="16"/>
        <v>0.1540880503144654</v>
      </c>
      <c r="D71" s="679">
        <v>1267.58</v>
      </c>
      <c r="E71" s="679">
        <f t="shared" si="17"/>
        <v>195.31893081761004</v>
      </c>
      <c r="F71" s="680">
        <v>0.2</v>
      </c>
      <c r="G71" s="679">
        <f t="shared" si="22"/>
        <v>39.06</v>
      </c>
      <c r="H71" s="679">
        <f t="shared" si="18"/>
        <v>9.41</v>
      </c>
      <c r="I71" s="786">
        <f t="shared" si="23"/>
        <v>48.47</v>
      </c>
      <c r="J71" s="780">
        <v>64.5</v>
      </c>
      <c r="K71" s="678">
        <f t="shared" si="19"/>
        <v>0.40566037735849059</v>
      </c>
      <c r="L71" s="679">
        <v>1267.58</v>
      </c>
      <c r="M71" s="679">
        <f t="shared" si="20"/>
        <v>514.2069811320755</v>
      </c>
      <c r="N71" s="680">
        <v>1</v>
      </c>
      <c r="O71" s="679">
        <f t="shared" si="24"/>
        <v>514.21</v>
      </c>
      <c r="P71" s="679">
        <f t="shared" si="21"/>
        <v>123.87</v>
      </c>
      <c r="Q71" s="786">
        <f t="shared" si="25"/>
        <v>638.08000000000004</v>
      </c>
    </row>
    <row r="72" spans="1:17" s="682" customFormat="1" x14ac:dyDescent="0.25">
      <c r="A72" s="677" t="s">
        <v>1329</v>
      </c>
      <c r="B72" s="774">
        <v>16</v>
      </c>
      <c r="C72" s="678">
        <f t="shared" si="16"/>
        <v>0.10062893081761007</v>
      </c>
      <c r="D72" s="679">
        <v>1267.58</v>
      </c>
      <c r="E72" s="679">
        <f t="shared" si="17"/>
        <v>127.55522012578616</v>
      </c>
      <c r="F72" s="680">
        <v>0.2</v>
      </c>
      <c r="G72" s="679">
        <f t="shared" si="22"/>
        <v>25.51</v>
      </c>
      <c r="H72" s="679">
        <f t="shared" si="18"/>
        <v>6.15</v>
      </c>
      <c r="I72" s="786">
        <f t="shared" si="23"/>
        <v>31.660000000000004</v>
      </c>
      <c r="J72" s="780">
        <v>16</v>
      </c>
      <c r="K72" s="678">
        <f t="shared" si="19"/>
        <v>0.10062893081761007</v>
      </c>
      <c r="L72" s="679">
        <v>1267.58</v>
      </c>
      <c r="M72" s="679">
        <f t="shared" si="20"/>
        <v>127.55522012578616</v>
      </c>
      <c r="N72" s="680">
        <v>1</v>
      </c>
      <c r="O72" s="679">
        <f t="shared" si="24"/>
        <v>127.56</v>
      </c>
      <c r="P72" s="679">
        <f t="shared" si="21"/>
        <v>30.73</v>
      </c>
      <c r="Q72" s="786">
        <f t="shared" si="25"/>
        <v>158.29</v>
      </c>
    </row>
    <row r="73" spans="1:17" s="682" customFormat="1" x14ac:dyDescent="0.25">
      <c r="A73" s="677" t="s">
        <v>1329</v>
      </c>
      <c r="B73" s="774">
        <v>40</v>
      </c>
      <c r="C73" s="678">
        <f t="shared" si="16"/>
        <v>0.25157232704402516</v>
      </c>
      <c r="D73" s="679">
        <v>1267.58</v>
      </c>
      <c r="E73" s="679">
        <f t="shared" si="17"/>
        <v>318.88805031446537</v>
      </c>
      <c r="F73" s="680">
        <v>0.2</v>
      </c>
      <c r="G73" s="679">
        <f t="shared" si="22"/>
        <v>63.78</v>
      </c>
      <c r="H73" s="679">
        <f t="shared" si="18"/>
        <v>15.36</v>
      </c>
      <c r="I73" s="786">
        <f t="shared" si="23"/>
        <v>79.14</v>
      </c>
      <c r="J73" s="780">
        <v>119</v>
      </c>
      <c r="K73" s="678">
        <f t="shared" si="19"/>
        <v>0.74842767295597479</v>
      </c>
      <c r="L73" s="679">
        <v>1267.58</v>
      </c>
      <c r="M73" s="679">
        <f t="shared" si="20"/>
        <v>948.6919496855345</v>
      </c>
      <c r="N73" s="680">
        <v>1</v>
      </c>
      <c r="O73" s="679">
        <f t="shared" si="24"/>
        <v>948.69</v>
      </c>
      <c r="P73" s="679">
        <f t="shared" si="21"/>
        <v>228.54</v>
      </c>
      <c r="Q73" s="786">
        <f t="shared" si="25"/>
        <v>1177.23</v>
      </c>
    </row>
    <row r="74" spans="1:17" s="682" customFormat="1" x14ac:dyDescent="0.25">
      <c r="A74" s="677" t="s">
        <v>1329</v>
      </c>
      <c r="B74" s="774"/>
      <c r="C74" s="678"/>
      <c r="D74" s="679"/>
      <c r="E74" s="679"/>
      <c r="F74" s="680"/>
      <c r="G74" s="679"/>
      <c r="H74" s="679"/>
      <c r="I74" s="786"/>
      <c r="J74" s="780">
        <v>24</v>
      </c>
      <c r="K74" s="678">
        <f t="shared" si="19"/>
        <v>0.15094339622641509</v>
      </c>
      <c r="L74" s="679">
        <v>1267.58</v>
      </c>
      <c r="M74" s="679">
        <f t="shared" si="20"/>
        <v>191.33283018867922</v>
      </c>
      <c r="N74" s="680">
        <v>1</v>
      </c>
      <c r="O74" s="679">
        <f t="shared" si="24"/>
        <v>191.33</v>
      </c>
      <c r="P74" s="679">
        <f t="shared" si="21"/>
        <v>46.09</v>
      </c>
      <c r="Q74" s="786">
        <f t="shared" si="25"/>
        <v>237.42000000000002</v>
      </c>
    </row>
    <row r="75" spans="1:17" s="682" customFormat="1" x14ac:dyDescent="0.25">
      <c r="A75" s="677" t="s">
        <v>1329</v>
      </c>
      <c r="B75" s="774"/>
      <c r="C75" s="678"/>
      <c r="D75" s="679"/>
      <c r="E75" s="679"/>
      <c r="F75" s="680"/>
      <c r="G75" s="679"/>
      <c r="H75" s="679"/>
      <c r="I75" s="786"/>
      <c r="J75" s="780">
        <v>34</v>
      </c>
      <c r="K75" s="678">
        <f t="shared" si="19"/>
        <v>0.21383647798742139</v>
      </c>
      <c r="L75" s="679">
        <v>1267.58</v>
      </c>
      <c r="M75" s="679">
        <f t="shared" si="20"/>
        <v>271.05484276729561</v>
      </c>
      <c r="N75" s="680">
        <v>1</v>
      </c>
      <c r="O75" s="679">
        <f t="shared" si="24"/>
        <v>271.05</v>
      </c>
      <c r="P75" s="679">
        <f t="shared" si="21"/>
        <v>65.3</v>
      </c>
      <c r="Q75" s="786">
        <f t="shared" si="25"/>
        <v>336.35</v>
      </c>
    </row>
    <row r="76" spans="1:17" s="682" customFormat="1" x14ac:dyDescent="0.25">
      <c r="A76" s="677" t="s">
        <v>1329</v>
      </c>
      <c r="B76" s="774">
        <v>32</v>
      </c>
      <c r="C76" s="678">
        <f t="shared" si="16"/>
        <v>0.20125786163522014</v>
      </c>
      <c r="D76" s="679">
        <v>1267.58</v>
      </c>
      <c r="E76" s="679">
        <f t="shared" si="17"/>
        <v>255.11044025157233</v>
      </c>
      <c r="F76" s="680">
        <v>0.2</v>
      </c>
      <c r="G76" s="679">
        <f t="shared" si="22"/>
        <v>51.02</v>
      </c>
      <c r="H76" s="679">
        <f t="shared" si="18"/>
        <v>12.29</v>
      </c>
      <c r="I76" s="786">
        <f t="shared" si="23"/>
        <v>63.31</v>
      </c>
      <c r="J76" s="780">
        <v>89</v>
      </c>
      <c r="K76" s="678">
        <f t="shared" si="19"/>
        <v>0.55974842767295596</v>
      </c>
      <c r="L76" s="679">
        <v>1267.58</v>
      </c>
      <c r="M76" s="679">
        <f t="shared" si="20"/>
        <v>709.52591194968545</v>
      </c>
      <c r="N76" s="680">
        <v>1</v>
      </c>
      <c r="O76" s="679">
        <f t="shared" si="24"/>
        <v>709.53</v>
      </c>
      <c r="P76" s="679">
        <f t="shared" si="21"/>
        <v>170.93</v>
      </c>
      <c r="Q76" s="786">
        <f t="shared" si="25"/>
        <v>880.46</v>
      </c>
    </row>
    <row r="77" spans="1:17" s="682" customFormat="1" x14ac:dyDescent="0.25">
      <c r="A77" s="677" t="s">
        <v>1136</v>
      </c>
      <c r="B77" s="774">
        <v>56</v>
      </c>
      <c r="C77" s="678">
        <f t="shared" si="16"/>
        <v>0.3522012578616352</v>
      </c>
      <c r="D77" s="679">
        <v>1267.58</v>
      </c>
      <c r="E77" s="679">
        <f t="shared" si="17"/>
        <v>446.44327044025152</v>
      </c>
      <c r="F77" s="680">
        <v>0.2</v>
      </c>
      <c r="G77" s="679">
        <f t="shared" si="22"/>
        <v>89.29</v>
      </c>
      <c r="H77" s="679">
        <f t="shared" si="18"/>
        <v>21.51</v>
      </c>
      <c r="I77" s="786">
        <f t="shared" si="23"/>
        <v>110.80000000000001</v>
      </c>
      <c r="J77" s="780">
        <v>16</v>
      </c>
      <c r="K77" s="678">
        <f t="shared" si="19"/>
        <v>0.10062893081761007</v>
      </c>
      <c r="L77" s="679">
        <v>1267.58</v>
      </c>
      <c r="M77" s="679">
        <f t="shared" si="20"/>
        <v>127.55522012578616</v>
      </c>
      <c r="N77" s="680">
        <v>1</v>
      </c>
      <c r="O77" s="679">
        <f t="shared" si="24"/>
        <v>127.56</v>
      </c>
      <c r="P77" s="679">
        <f t="shared" si="21"/>
        <v>30.73</v>
      </c>
      <c r="Q77" s="786">
        <f t="shared" si="25"/>
        <v>158.29</v>
      </c>
    </row>
    <row r="78" spans="1:17" s="682" customFormat="1" x14ac:dyDescent="0.25">
      <c r="A78" s="677" t="s">
        <v>1136</v>
      </c>
      <c r="B78" s="774">
        <v>64</v>
      </c>
      <c r="C78" s="678">
        <f t="shared" si="16"/>
        <v>0.40251572327044027</v>
      </c>
      <c r="D78" s="679">
        <v>1267.58</v>
      </c>
      <c r="E78" s="679">
        <f t="shared" si="17"/>
        <v>510.22088050314466</v>
      </c>
      <c r="F78" s="680">
        <v>0.2</v>
      </c>
      <c r="G78" s="679">
        <f t="shared" si="22"/>
        <v>102.04</v>
      </c>
      <c r="H78" s="679">
        <f t="shared" si="18"/>
        <v>24.58</v>
      </c>
      <c r="I78" s="786">
        <f t="shared" si="23"/>
        <v>126.62</v>
      </c>
      <c r="J78" s="780">
        <v>95</v>
      </c>
      <c r="K78" s="678">
        <f t="shared" si="19"/>
        <v>0.59748427672955973</v>
      </c>
      <c r="L78" s="679">
        <v>1267.58</v>
      </c>
      <c r="M78" s="679">
        <f t="shared" si="20"/>
        <v>757.35911949685533</v>
      </c>
      <c r="N78" s="680">
        <v>1</v>
      </c>
      <c r="O78" s="679">
        <f t="shared" si="24"/>
        <v>757.36</v>
      </c>
      <c r="P78" s="679">
        <f t="shared" si="21"/>
        <v>182.45</v>
      </c>
      <c r="Q78" s="786">
        <f t="shared" si="25"/>
        <v>939.81</v>
      </c>
    </row>
    <row r="79" spans="1:17" s="682" customFormat="1" x14ac:dyDescent="0.25">
      <c r="A79" s="677" t="s">
        <v>429</v>
      </c>
      <c r="B79" s="774">
        <v>16</v>
      </c>
      <c r="C79" s="678">
        <f t="shared" si="16"/>
        <v>0.10062893081761007</v>
      </c>
      <c r="D79" s="679">
        <v>1267.58</v>
      </c>
      <c r="E79" s="679">
        <f t="shared" si="17"/>
        <v>127.55522012578616</v>
      </c>
      <c r="F79" s="680">
        <v>0.2</v>
      </c>
      <c r="G79" s="679">
        <f t="shared" si="22"/>
        <v>25.51</v>
      </c>
      <c r="H79" s="679">
        <f t="shared" si="18"/>
        <v>6.15</v>
      </c>
      <c r="I79" s="786">
        <f t="shared" si="23"/>
        <v>31.660000000000004</v>
      </c>
      <c r="J79" s="780">
        <v>72</v>
      </c>
      <c r="K79" s="678">
        <f t="shared" si="19"/>
        <v>0.45283018867924529</v>
      </c>
      <c r="L79" s="679">
        <v>1267.58</v>
      </c>
      <c r="M79" s="679">
        <f t="shared" si="20"/>
        <v>573.99849056603773</v>
      </c>
      <c r="N79" s="680">
        <v>1</v>
      </c>
      <c r="O79" s="679">
        <f t="shared" si="24"/>
        <v>574</v>
      </c>
      <c r="P79" s="679">
        <f t="shared" si="21"/>
        <v>138.28</v>
      </c>
      <c r="Q79" s="786">
        <f t="shared" si="25"/>
        <v>712.28</v>
      </c>
    </row>
    <row r="80" spans="1:17" s="682" customFormat="1" x14ac:dyDescent="0.25">
      <c r="A80" s="677" t="s">
        <v>1136</v>
      </c>
      <c r="B80" s="774">
        <v>17</v>
      </c>
      <c r="C80" s="678">
        <f t="shared" si="16"/>
        <v>0.1069182389937107</v>
      </c>
      <c r="D80" s="679">
        <v>1267.58</v>
      </c>
      <c r="E80" s="679">
        <f t="shared" si="17"/>
        <v>135.52742138364781</v>
      </c>
      <c r="F80" s="680">
        <v>0.2</v>
      </c>
      <c r="G80" s="679">
        <f t="shared" si="22"/>
        <v>27.11</v>
      </c>
      <c r="H80" s="679">
        <f t="shared" si="18"/>
        <v>6.53</v>
      </c>
      <c r="I80" s="786">
        <f t="shared" si="23"/>
        <v>33.64</v>
      </c>
      <c r="J80" s="780">
        <v>34</v>
      </c>
      <c r="K80" s="678">
        <f t="shared" si="19"/>
        <v>0.21383647798742139</v>
      </c>
      <c r="L80" s="679">
        <v>1267.58</v>
      </c>
      <c r="M80" s="679">
        <f t="shared" si="20"/>
        <v>271.05484276729561</v>
      </c>
      <c r="N80" s="680">
        <v>1</v>
      </c>
      <c r="O80" s="679">
        <f t="shared" si="24"/>
        <v>271.05</v>
      </c>
      <c r="P80" s="679">
        <f t="shared" si="21"/>
        <v>65.3</v>
      </c>
      <c r="Q80" s="786">
        <f t="shared" si="25"/>
        <v>336.35</v>
      </c>
    </row>
    <row r="81" spans="1:17" s="682" customFormat="1" x14ac:dyDescent="0.25">
      <c r="A81" s="677" t="s">
        <v>1136</v>
      </c>
      <c r="B81" s="774">
        <v>17</v>
      </c>
      <c r="C81" s="678">
        <f t="shared" si="16"/>
        <v>0.1069182389937107</v>
      </c>
      <c r="D81" s="679">
        <v>1267.58</v>
      </c>
      <c r="E81" s="679">
        <f t="shared" si="17"/>
        <v>135.52742138364781</v>
      </c>
      <c r="F81" s="680">
        <v>0.2</v>
      </c>
      <c r="G81" s="679">
        <f t="shared" si="22"/>
        <v>27.11</v>
      </c>
      <c r="H81" s="679">
        <f t="shared" si="18"/>
        <v>6.53</v>
      </c>
      <c r="I81" s="786">
        <f t="shared" si="23"/>
        <v>33.64</v>
      </c>
      <c r="J81" s="780">
        <v>58.5</v>
      </c>
      <c r="K81" s="678">
        <f t="shared" si="19"/>
        <v>0.36792452830188677</v>
      </c>
      <c r="L81" s="679">
        <v>1267.58</v>
      </c>
      <c r="M81" s="679">
        <f t="shared" si="20"/>
        <v>466.37377358490562</v>
      </c>
      <c r="N81" s="680">
        <v>1</v>
      </c>
      <c r="O81" s="679">
        <f t="shared" si="24"/>
        <v>466.37</v>
      </c>
      <c r="P81" s="679">
        <f t="shared" si="21"/>
        <v>112.35</v>
      </c>
      <c r="Q81" s="786">
        <f t="shared" si="25"/>
        <v>578.72</v>
      </c>
    </row>
    <row r="82" spans="1:17" s="682" customFormat="1" x14ac:dyDescent="0.25">
      <c r="A82" s="677" t="s">
        <v>1136</v>
      </c>
      <c r="B82" s="774">
        <v>17</v>
      </c>
      <c r="C82" s="678">
        <f t="shared" si="16"/>
        <v>0.1069182389937107</v>
      </c>
      <c r="D82" s="679">
        <v>1267.58</v>
      </c>
      <c r="E82" s="679">
        <f t="shared" si="17"/>
        <v>135.52742138364781</v>
      </c>
      <c r="F82" s="680">
        <v>0.2</v>
      </c>
      <c r="G82" s="679">
        <f t="shared" si="22"/>
        <v>27.11</v>
      </c>
      <c r="H82" s="679">
        <f t="shared" si="18"/>
        <v>6.53</v>
      </c>
      <c r="I82" s="786">
        <f t="shared" si="23"/>
        <v>33.64</v>
      </c>
      <c r="J82" s="780">
        <v>51</v>
      </c>
      <c r="K82" s="678">
        <f t="shared" si="19"/>
        <v>0.32075471698113206</v>
      </c>
      <c r="L82" s="679">
        <v>1267.58</v>
      </c>
      <c r="M82" s="679">
        <f t="shared" si="20"/>
        <v>406.58226415094333</v>
      </c>
      <c r="N82" s="680">
        <v>1</v>
      </c>
      <c r="O82" s="679">
        <f t="shared" si="24"/>
        <v>406.58</v>
      </c>
      <c r="P82" s="679">
        <f t="shared" si="21"/>
        <v>97.95</v>
      </c>
      <c r="Q82" s="786">
        <f t="shared" si="25"/>
        <v>504.53</v>
      </c>
    </row>
    <row r="83" spans="1:17" s="682" customFormat="1" x14ac:dyDescent="0.25">
      <c r="A83" s="677" t="s">
        <v>1136</v>
      </c>
      <c r="B83" s="774"/>
      <c r="C83" s="678"/>
      <c r="D83" s="679"/>
      <c r="E83" s="679"/>
      <c r="F83" s="680"/>
      <c r="G83" s="679"/>
      <c r="H83" s="679"/>
      <c r="I83" s="786"/>
      <c r="J83" s="780">
        <v>48</v>
      </c>
      <c r="K83" s="678">
        <f t="shared" si="19"/>
        <v>0.30188679245283018</v>
      </c>
      <c r="L83" s="679">
        <v>1267.58</v>
      </c>
      <c r="M83" s="679">
        <f t="shared" si="20"/>
        <v>382.66566037735845</v>
      </c>
      <c r="N83" s="680">
        <v>1</v>
      </c>
      <c r="O83" s="679">
        <f t="shared" si="24"/>
        <v>382.67</v>
      </c>
      <c r="P83" s="679">
        <f t="shared" si="21"/>
        <v>92.19</v>
      </c>
      <c r="Q83" s="786">
        <f t="shared" si="25"/>
        <v>474.86</v>
      </c>
    </row>
    <row r="84" spans="1:17" s="682" customFormat="1" x14ac:dyDescent="0.25">
      <c r="A84" s="677" t="s">
        <v>1136</v>
      </c>
      <c r="B84" s="774"/>
      <c r="C84" s="678"/>
      <c r="D84" s="679"/>
      <c r="E84" s="679"/>
      <c r="F84" s="680"/>
      <c r="G84" s="679"/>
      <c r="H84" s="679"/>
      <c r="I84" s="786"/>
      <c r="J84" s="780">
        <v>24.5</v>
      </c>
      <c r="K84" s="678">
        <f t="shared" si="19"/>
        <v>0.1540880503144654</v>
      </c>
      <c r="L84" s="679">
        <v>1267.58</v>
      </c>
      <c r="M84" s="679">
        <f t="shared" si="20"/>
        <v>195.31893081761004</v>
      </c>
      <c r="N84" s="680">
        <v>1</v>
      </c>
      <c r="O84" s="679">
        <f t="shared" si="24"/>
        <v>195.32</v>
      </c>
      <c r="P84" s="679">
        <f t="shared" si="21"/>
        <v>47.05</v>
      </c>
      <c r="Q84" s="786">
        <f t="shared" si="25"/>
        <v>242.37</v>
      </c>
    </row>
    <row r="85" spans="1:17" s="682" customFormat="1" x14ac:dyDescent="0.25">
      <c r="A85" s="677" t="s">
        <v>1136</v>
      </c>
      <c r="B85" s="774">
        <v>40</v>
      </c>
      <c r="C85" s="678">
        <f t="shared" si="16"/>
        <v>0.25157232704402516</v>
      </c>
      <c r="D85" s="679">
        <v>1267.58</v>
      </c>
      <c r="E85" s="679">
        <f t="shared" si="17"/>
        <v>318.88805031446537</v>
      </c>
      <c r="F85" s="680">
        <v>0.2</v>
      </c>
      <c r="G85" s="679">
        <f t="shared" si="22"/>
        <v>63.78</v>
      </c>
      <c r="H85" s="679">
        <f t="shared" si="18"/>
        <v>15.36</v>
      </c>
      <c r="I85" s="786">
        <f t="shared" si="23"/>
        <v>79.14</v>
      </c>
      <c r="J85" s="780">
        <v>119</v>
      </c>
      <c r="K85" s="678">
        <f t="shared" si="19"/>
        <v>0.74842767295597479</v>
      </c>
      <c r="L85" s="679">
        <v>1267.58</v>
      </c>
      <c r="M85" s="679">
        <f t="shared" si="20"/>
        <v>948.6919496855345</v>
      </c>
      <c r="N85" s="680">
        <v>1</v>
      </c>
      <c r="O85" s="679">
        <f t="shared" si="24"/>
        <v>948.69</v>
      </c>
      <c r="P85" s="679">
        <f t="shared" si="21"/>
        <v>228.54</v>
      </c>
      <c r="Q85" s="786">
        <f t="shared" si="25"/>
        <v>1177.23</v>
      </c>
    </row>
    <row r="86" spans="1:17" s="682" customFormat="1" x14ac:dyDescent="0.25">
      <c r="A86" s="677" t="s">
        <v>1136</v>
      </c>
      <c r="B86" s="774"/>
      <c r="C86" s="678"/>
      <c r="D86" s="679"/>
      <c r="E86" s="679"/>
      <c r="F86" s="680"/>
      <c r="G86" s="679"/>
      <c r="H86" s="679"/>
      <c r="I86" s="786"/>
      <c r="J86" s="780">
        <v>60.5</v>
      </c>
      <c r="K86" s="678">
        <f t="shared" si="19"/>
        <v>0.38050314465408808</v>
      </c>
      <c r="L86" s="679">
        <v>1267.58</v>
      </c>
      <c r="M86" s="679">
        <f t="shared" si="20"/>
        <v>482.31817610062893</v>
      </c>
      <c r="N86" s="680">
        <v>1</v>
      </c>
      <c r="O86" s="679">
        <f t="shared" si="24"/>
        <v>482.32</v>
      </c>
      <c r="P86" s="679">
        <f t="shared" si="21"/>
        <v>116.19</v>
      </c>
      <c r="Q86" s="786">
        <f t="shared" si="25"/>
        <v>598.51</v>
      </c>
    </row>
    <row r="87" spans="1:17" s="682" customFormat="1" x14ac:dyDescent="0.25">
      <c r="A87" s="677" t="s">
        <v>1136</v>
      </c>
      <c r="B87" s="774"/>
      <c r="C87" s="678"/>
      <c r="D87" s="679"/>
      <c r="E87" s="679"/>
      <c r="F87" s="680"/>
      <c r="G87" s="679"/>
      <c r="H87" s="679"/>
      <c r="I87" s="786"/>
      <c r="J87" s="780">
        <v>24.5</v>
      </c>
      <c r="K87" s="678">
        <f t="shared" si="19"/>
        <v>0.1540880503144654</v>
      </c>
      <c r="L87" s="679">
        <v>1267.58</v>
      </c>
      <c r="M87" s="679">
        <f t="shared" si="20"/>
        <v>195.31893081761004</v>
      </c>
      <c r="N87" s="680">
        <v>1</v>
      </c>
      <c r="O87" s="679">
        <f t="shared" si="24"/>
        <v>195.32</v>
      </c>
      <c r="P87" s="679">
        <f t="shared" si="21"/>
        <v>47.05</v>
      </c>
      <c r="Q87" s="786">
        <f t="shared" si="25"/>
        <v>242.37</v>
      </c>
    </row>
    <row r="88" spans="1:17" s="682" customFormat="1" x14ac:dyDescent="0.25">
      <c r="A88" s="677" t="s">
        <v>1136</v>
      </c>
      <c r="B88" s="774"/>
      <c r="C88" s="678"/>
      <c r="D88" s="679"/>
      <c r="E88" s="679"/>
      <c r="F88" s="680"/>
      <c r="G88" s="679"/>
      <c r="H88" s="679"/>
      <c r="I88" s="786"/>
      <c r="J88" s="780">
        <v>88.5</v>
      </c>
      <c r="K88" s="678">
        <f t="shared" si="19"/>
        <v>0.55660377358490565</v>
      </c>
      <c r="L88" s="679">
        <v>1267.58</v>
      </c>
      <c r="M88" s="679">
        <f t="shared" si="20"/>
        <v>705.53981132075467</v>
      </c>
      <c r="N88" s="680">
        <v>1</v>
      </c>
      <c r="O88" s="679">
        <f t="shared" si="24"/>
        <v>705.54</v>
      </c>
      <c r="P88" s="679">
        <f t="shared" si="21"/>
        <v>169.96</v>
      </c>
      <c r="Q88" s="786">
        <f t="shared" si="25"/>
        <v>875.5</v>
      </c>
    </row>
    <row r="89" spans="1:17" s="682" customFormat="1" x14ac:dyDescent="0.25">
      <c r="A89" s="677" t="s">
        <v>1136</v>
      </c>
      <c r="B89" s="774">
        <v>24</v>
      </c>
      <c r="C89" s="678">
        <f t="shared" si="16"/>
        <v>0.15094339622641509</v>
      </c>
      <c r="D89" s="679">
        <v>1267.58</v>
      </c>
      <c r="E89" s="679">
        <f t="shared" si="17"/>
        <v>191.33283018867922</v>
      </c>
      <c r="F89" s="680">
        <v>0.2</v>
      </c>
      <c r="G89" s="679">
        <f t="shared" si="22"/>
        <v>38.270000000000003</v>
      </c>
      <c r="H89" s="679">
        <f t="shared" si="18"/>
        <v>9.2200000000000006</v>
      </c>
      <c r="I89" s="786">
        <f t="shared" si="23"/>
        <v>47.49</v>
      </c>
      <c r="J89" s="780"/>
      <c r="K89" s="678"/>
      <c r="L89" s="679"/>
      <c r="M89" s="679"/>
      <c r="N89" s="680"/>
      <c r="O89" s="679"/>
      <c r="P89" s="679"/>
      <c r="Q89" s="786"/>
    </row>
    <row r="90" spans="1:17" s="682" customFormat="1" x14ac:dyDescent="0.25">
      <c r="A90" s="677" t="s">
        <v>1136</v>
      </c>
      <c r="B90" s="774">
        <v>49.5</v>
      </c>
      <c r="C90" s="678">
        <f t="shared" si="16"/>
        <v>0.31132075471698112</v>
      </c>
      <c r="D90" s="679">
        <v>1267.58</v>
      </c>
      <c r="E90" s="679">
        <f t="shared" si="17"/>
        <v>394.62396226415092</v>
      </c>
      <c r="F90" s="680">
        <v>0.2</v>
      </c>
      <c r="G90" s="679">
        <f t="shared" si="22"/>
        <v>78.92</v>
      </c>
      <c r="H90" s="679">
        <f t="shared" si="18"/>
        <v>19.010000000000002</v>
      </c>
      <c r="I90" s="786">
        <f t="shared" si="23"/>
        <v>97.93</v>
      </c>
      <c r="J90" s="780">
        <v>41</v>
      </c>
      <c r="K90" s="678">
        <f t="shared" si="19"/>
        <v>0.25786163522012578</v>
      </c>
      <c r="L90" s="679">
        <v>1267.58</v>
      </c>
      <c r="M90" s="679">
        <f t="shared" si="20"/>
        <v>326.860251572327</v>
      </c>
      <c r="N90" s="680">
        <v>1</v>
      </c>
      <c r="O90" s="679">
        <f t="shared" si="24"/>
        <v>326.86</v>
      </c>
      <c r="P90" s="679">
        <f t="shared" si="21"/>
        <v>78.739999999999995</v>
      </c>
      <c r="Q90" s="786">
        <f t="shared" si="25"/>
        <v>405.6</v>
      </c>
    </row>
    <row r="91" spans="1:17" s="682" customFormat="1" x14ac:dyDescent="0.25">
      <c r="A91" s="677" t="s">
        <v>1136</v>
      </c>
      <c r="B91" s="774">
        <v>14.5</v>
      </c>
      <c r="C91" s="678">
        <f t="shared" si="16"/>
        <v>9.1194968553459113E-2</v>
      </c>
      <c r="D91" s="679">
        <v>1267.58</v>
      </c>
      <c r="E91" s="679">
        <f t="shared" si="17"/>
        <v>115.59691823899369</v>
      </c>
      <c r="F91" s="680">
        <v>0.2</v>
      </c>
      <c r="G91" s="679">
        <f t="shared" si="22"/>
        <v>23.12</v>
      </c>
      <c r="H91" s="679">
        <f t="shared" si="18"/>
        <v>5.57</v>
      </c>
      <c r="I91" s="786">
        <f t="shared" si="23"/>
        <v>28.69</v>
      </c>
      <c r="J91" s="780">
        <v>29</v>
      </c>
      <c r="K91" s="678">
        <f t="shared" si="19"/>
        <v>0.18238993710691823</v>
      </c>
      <c r="L91" s="679">
        <v>1267.58</v>
      </c>
      <c r="M91" s="679">
        <f t="shared" si="20"/>
        <v>231.19383647798739</v>
      </c>
      <c r="N91" s="680">
        <v>1</v>
      </c>
      <c r="O91" s="679">
        <f t="shared" si="24"/>
        <v>231.19</v>
      </c>
      <c r="P91" s="679">
        <f t="shared" si="21"/>
        <v>55.69</v>
      </c>
      <c r="Q91" s="786">
        <f t="shared" si="25"/>
        <v>286.88</v>
      </c>
    </row>
    <row r="92" spans="1:17" s="682" customFormat="1" x14ac:dyDescent="0.25">
      <c r="A92" s="691" t="s">
        <v>1903</v>
      </c>
      <c r="B92" s="774">
        <v>61</v>
      </c>
      <c r="C92" s="678">
        <f t="shared" si="16"/>
        <v>0.38364779874213839</v>
      </c>
      <c r="D92" s="679">
        <v>1267.58</v>
      </c>
      <c r="E92" s="679">
        <f t="shared" si="17"/>
        <v>486.30427672955977</v>
      </c>
      <c r="F92" s="680">
        <v>0.2</v>
      </c>
      <c r="G92" s="679">
        <f t="shared" si="22"/>
        <v>97.26</v>
      </c>
      <c r="H92" s="679">
        <f t="shared" si="18"/>
        <v>23.43</v>
      </c>
      <c r="I92" s="786">
        <f t="shared" si="23"/>
        <v>120.69</v>
      </c>
      <c r="J92" s="780">
        <v>98</v>
      </c>
      <c r="K92" s="678">
        <f t="shared" si="19"/>
        <v>0.61635220125786161</v>
      </c>
      <c r="L92" s="679">
        <v>1267.58</v>
      </c>
      <c r="M92" s="679">
        <f t="shared" si="20"/>
        <v>781.27572327044015</v>
      </c>
      <c r="N92" s="680">
        <v>1</v>
      </c>
      <c r="O92" s="679">
        <f t="shared" si="24"/>
        <v>781.28</v>
      </c>
      <c r="P92" s="679">
        <f t="shared" si="21"/>
        <v>188.21</v>
      </c>
      <c r="Q92" s="786">
        <f t="shared" si="25"/>
        <v>969.49</v>
      </c>
    </row>
    <row r="93" spans="1:17" s="682" customFormat="1" x14ac:dyDescent="0.25">
      <c r="A93" s="691" t="s">
        <v>1136</v>
      </c>
      <c r="B93" s="774">
        <v>16</v>
      </c>
      <c r="C93" s="678">
        <f t="shared" si="16"/>
        <v>0.10062893081761007</v>
      </c>
      <c r="D93" s="679">
        <v>1267.58</v>
      </c>
      <c r="E93" s="679">
        <f t="shared" si="17"/>
        <v>127.55522012578616</v>
      </c>
      <c r="F93" s="680">
        <v>0.2</v>
      </c>
      <c r="G93" s="679">
        <f t="shared" si="22"/>
        <v>25.51</v>
      </c>
      <c r="H93" s="679">
        <f t="shared" si="18"/>
        <v>6.15</v>
      </c>
      <c r="I93" s="786">
        <f t="shared" si="23"/>
        <v>31.660000000000004</v>
      </c>
      <c r="J93" s="780">
        <v>56</v>
      </c>
      <c r="K93" s="678">
        <f t="shared" si="19"/>
        <v>0.3522012578616352</v>
      </c>
      <c r="L93" s="679">
        <v>1267.58</v>
      </c>
      <c r="M93" s="679">
        <f t="shared" si="20"/>
        <v>446.44327044025152</v>
      </c>
      <c r="N93" s="680">
        <v>1</v>
      </c>
      <c r="O93" s="679">
        <f t="shared" si="24"/>
        <v>446.44</v>
      </c>
      <c r="P93" s="679">
        <f t="shared" si="21"/>
        <v>107.55</v>
      </c>
      <c r="Q93" s="786">
        <f t="shared" si="25"/>
        <v>553.99</v>
      </c>
    </row>
    <row r="94" spans="1:17" s="682" customFormat="1" x14ac:dyDescent="0.25">
      <c r="A94" s="691" t="s">
        <v>2078</v>
      </c>
      <c r="B94" s="774">
        <v>48</v>
      </c>
      <c r="C94" s="678">
        <f t="shared" si="16"/>
        <v>0.30188679245283018</v>
      </c>
      <c r="D94" s="679">
        <v>1267.58</v>
      </c>
      <c r="E94" s="679">
        <f t="shared" si="17"/>
        <v>382.66566037735845</v>
      </c>
      <c r="F94" s="680">
        <v>0.2</v>
      </c>
      <c r="G94" s="679">
        <f t="shared" si="22"/>
        <v>76.53</v>
      </c>
      <c r="H94" s="679">
        <f t="shared" si="18"/>
        <v>18.440000000000001</v>
      </c>
      <c r="I94" s="786">
        <f t="shared" si="23"/>
        <v>94.97</v>
      </c>
      <c r="J94" s="780">
        <v>64</v>
      </c>
      <c r="K94" s="678">
        <f t="shared" si="19"/>
        <v>0.40251572327044027</v>
      </c>
      <c r="L94" s="679">
        <v>1267.58</v>
      </c>
      <c r="M94" s="679">
        <f t="shared" si="20"/>
        <v>510.22088050314466</v>
      </c>
      <c r="N94" s="680">
        <v>1</v>
      </c>
      <c r="O94" s="679">
        <f t="shared" si="24"/>
        <v>510.22</v>
      </c>
      <c r="P94" s="679">
        <f t="shared" si="21"/>
        <v>122.91</v>
      </c>
      <c r="Q94" s="786">
        <f t="shared" si="25"/>
        <v>633.13</v>
      </c>
    </row>
    <row r="95" spans="1:17" s="682" customFormat="1" x14ac:dyDescent="0.25">
      <c r="A95" s="691" t="s">
        <v>206</v>
      </c>
      <c r="B95" s="774"/>
      <c r="C95" s="678"/>
      <c r="D95" s="679"/>
      <c r="E95" s="679"/>
      <c r="F95" s="680"/>
      <c r="G95" s="679"/>
      <c r="H95" s="679"/>
      <c r="I95" s="786"/>
      <c r="J95" s="780">
        <v>8</v>
      </c>
      <c r="K95" s="678">
        <f t="shared" si="19"/>
        <v>5.0314465408805034E-2</v>
      </c>
      <c r="L95" s="679">
        <v>1267.58</v>
      </c>
      <c r="M95" s="679">
        <f t="shared" si="20"/>
        <v>63.777610062893082</v>
      </c>
      <c r="N95" s="680">
        <v>1</v>
      </c>
      <c r="O95" s="679">
        <f t="shared" si="24"/>
        <v>63.78</v>
      </c>
      <c r="P95" s="679">
        <f t="shared" si="21"/>
        <v>15.36</v>
      </c>
      <c r="Q95" s="786">
        <f t="shared" si="25"/>
        <v>79.14</v>
      </c>
    </row>
    <row r="96" spans="1:17" s="682" customFormat="1" x14ac:dyDescent="0.25">
      <c r="A96" s="691" t="s">
        <v>206</v>
      </c>
      <c r="B96" s="774">
        <v>16</v>
      </c>
      <c r="C96" s="678">
        <f t="shared" si="16"/>
        <v>0.10062893081761007</v>
      </c>
      <c r="D96" s="679">
        <v>1553.69</v>
      </c>
      <c r="E96" s="679">
        <f>D96*C96</f>
        <v>156.3461635220126</v>
      </c>
      <c r="F96" s="680">
        <v>0.5</v>
      </c>
      <c r="G96" s="679">
        <f t="shared" si="22"/>
        <v>78.17</v>
      </c>
      <c r="H96" s="679">
        <f t="shared" si="18"/>
        <v>18.829999999999998</v>
      </c>
      <c r="I96" s="786">
        <f t="shared" si="23"/>
        <v>97</v>
      </c>
      <c r="J96" s="780">
        <v>32</v>
      </c>
      <c r="K96" s="678">
        <f t="shared" si="19"/>
        <v>0.20125786163522014</v>
      </c>
      <c r="L96" s="679">
        <v>1553.69</v>
      </c>
      <c r="M96" s="679">
        <f t="shared" si="20"/>
        <v>312.69232704402521</v>
      </c>
      <c r="N96" s="680">
        <v>1</v>
      </c>
      <c r="O96" s="679">
        <f t="shared" si="24"/>
        <v>312.69</v>
      </c>
      <c r="P96" s="679">
        <f t="shared" si="21"/>
        <v>75.33</v>
      </c>
      <c r="Q96" s="786">
        <f t="shared" si="25"/>
        <v>388.02</v>
      </c>
    </row>
    <row r="97" spans="1:17" s="682" customFormat="1" x14ac:dyDescent="0.25">
      <c r="A97" s="691" t="s">
        <v>206</v>
      </c>
      <c r="B97" s="774">
        <v>16</v>
      </c>
      <c r="C97" s="678">
        <f t="shared" si="16"/>
        <v>0.10062893081761007</v>
      </c>
      <c r="D97" s="679">
        <v>1267.58</v>
      </c>
      <c r="E97" s="679">
        <f>D97*C97</f>
        <v>127.55522012578616</v>
      </c>
      <c r="F97" s="680">
        <v>0.5</v>
      </c>
      <c r="G97" s="679">
        <f t="shared" si="22"/>
        <v>63.78</v>
      </c>
      <c r="H97" s="679">
        <f t="shared" si="18"/>
        <v>15.36</v>
      </c>
      <c r="I97" s="786">
        <f t="shared" si="23"/>
        <v>79.14</v>
      </c>
      <c r="J97" s="780">
        <v>72</v>
      </c>
      <c r="K97" s="678">
        <f t="shared" si="19"/>
        <v>0.45283018867924529</v>
      </c>
      <c r="L97" s="679">
        <v>1267.58</v>
      </c>
      <c r="M97" s="679">
        <f t="shared" si="20"/>
        <v>573.99849056603773</v>
      </c>
      <c r="N97" s="680">
        <v>1</v>
      </c>
      <c r="O97" s="679">
        <f t="shared" si="24"/>
        <v>574</v>
      </c>
      <c r="P97" s="679">
        <f t="shared" si="21"/>
        <v>138.28</v>
      </c>
      <c r="Q97" s="786">
        <f t="shared" si="25"/>
        <v>712.28</v>
      </c>
    </row>
    <row r="98" spans="1:17" s="682" customFormat="1" x14ac:dyDescent="0.25">
      <c r="A98" s="691" t="s">
        <v>206</v>
      </c>
      <c r="B98" s="774">
        <v>24</v>
      </c>
      <c r="C98" s="678">
        <f t="shared" si="16"/>
        <v>0.15094339622641509</v>
      </c>
      <c r="D98" s="679">
        <v>1553.69</v>
      </c>
      <c r="E98" s="679">
        <f>D98*C98</f>
        <v>234.51924528301888</v>
      </c>
      <c r="F98" s="680">
        <v>0.5</v>
      </c>
      <c r="G98" s="679">
        <f t="shared" si="22"/>
        <v>117.26</v>
      </c>
      <c r="H98" s="679">
        <f t="shared" si="18"/>
        <v>28.25</v>
      </c>
      <c r="I98" s="786">
        <f t="shared" si="23"/>
        <v>145.51</v>
      </c>
      <c r="J98" s="780">
        <v>24</v>
      </c>
      <c r="K98" s="678">
        <f t="shared" si="19"/>
        <v>0.15094339622641509</v>
      </c>
      <c r="L98" s="679">
        <v>1553.69</v>
      </c>
      <c r="M98" s="679">
        <f t="shared" si="20"/>
        <v>234.51924528301888</v>
      </c>
      <c r="N98" s="680">
        <v>1</v>
      </c>
      <c r="O98" s="679">
        <f t="shared" si="24"/>
        <v>234.52</v>
      </c>
      <c r="P98" s="679">
        <f t="shared" si="21"/>
        <v>56.5</v>
      </c>
      <c r="Q98" s="786">
        <f t="shared" si="25"/>
        <v>291.02</v>
      </c>
    </row>
    <row r="99" spans="1:17" s="682" customFormat="1" x14ac:dyDescent="0.25">
      <c r="A99" s="691" t="s">
        <v>206</v>
      </c>
      <c r="B99" s="774"/>
      <c r="C99" s="678"/>
      <c r="D99" s="679"/>
      <c r="E99" s="679"/>
      <c r="F99" s="680"/>
      <c r="G99" s="679"/>
      <c r="H99" s="679"/>
      <c r="I99" s="786"/>
      <c r="J99" s="780">
        <v>16</v>
      </c>
      <c r="K99" s="678">
        <f t="shared" si="19"/>
        <v>0.10062893081761007</v>
      </c>
      <c r="L99" s="679">
        <v>1267.58</v>
      </c>
      <c r="M99" s="679">
        <f t="shared" si="20"/>
        <v>127.55522012578616</v>
      </c>
      <c r="N99" s="680">
        <v>1</v>
      </c>
      <c r="O99" s="679">
        <f t="shared" si="24"/>
        <v>127.56</v>
      </c>
      <c r="P99" s="679">
        <f t="shared" si="21"/>
        <v>30.73</v>
      </c>
      <c r="Q99" s="786">
        <f t="shared" si="25"/>
        <v>158.29</v>
      </c>
    </row>
    <row r="100" spans="1:17" s="682" customFormat="1" x14ac:dyDescent="0.25">
      <c r="A100" s="691" t="s">
        <v>206</v>
      </c>
      <c r="B100" s="774"/>
      <c r="C100" s="678"/>
      <c r="D100" s="679"/>
      <c r="E100" s="679"/>
      <c r="F100" s="680"/>
      <c r="G100" s="679"/>
      <c r="H100" s="679"/>
      <c r="I100" s="786"/>
      <c r="J100" s="780">
        <v>48</v>
      </c>
      <c r="K100" s="678">
        <f t="shared" si="19"/>
        <v>0.30188679245283018</v>
      </c>
      <c r="L100" s="679">
        <v>1267.58</v>
      </c>
      <c r="M100" s="679">
        <f t="shared" si="20"/>
        <v>382.66566037735845</v>
      </c>
      <c r="N100" s="680">
        <v>1</v>
      </c>
      <c r="O100" s="679">
        <f t="shared" si="24"/>
        <v>382.67</v>
      </c>
      <c r="P100" s="679">
        <f t="shared" si="21"/>
        <v>92.19</v>
      </c>
      <c r="Q100" s="786">
        <f t="shared" si="25"/>
        <v>474.86</v>
      </c>
    </row>
    <row r="101" spans="1:17" s="682" customFormat="1" x14ac:dyDescent="0.25">
      <c r="A101" s="691" t="s">
        <v>206</v>
      </c>
      <c r="B101" s="774">
        <v>16</v>
      </c>
      <c r="C101" s="678">
        <f t="shared" si="16"/>
        <v>0.10062893081761007</v>
      </c>
      <c r="D101" s="679">
        <v>1267.58</v>
      </c>
      <c r="E101" s="679">
        <f t="shared" ref="E101:E103" si="26">D101*C101</f>
        <v>127.55522012578616</v>
      </c>
      <c r="F101" s="680">
        <v>0.5</v>
      </c>
      <c r="G101" s="679">
        <f t="shared" si="22"/>
        <v>63.78</v>
      </c>
      <c r="H101" s="679">
        <f t="shared" si="18"/>
        <v>15.36</v>
      </c>
      <c r="I101" s="786">
        <f t="shared" si="23"/>
        <v>79.14</v>
      </c>
      <c r="J101" s="780">
        <v>16</v>
      </c>
      <c r="K101" s="678">
        <f t="shared" si="19"/>
        <v>0.10062893081761007</v>
      </c>
      <c r="L101" s="679">
        <v>1267.58</v>
      </c>
      <c r="M101" s="679">
        <f t="shared" si="20"/>
        <v>127.55522012578616</v>
      </c>
      <c r="N101" s="680">
        <v>1</v>
      </c>
      <c r="O101" s="679">
        <f t="shared" si="24"/>
        <v>127.56</v>
      </c>
      <c r="P101" s="679">
        <f t="shared" si="21"/>
        <v>30.73</v>
      </c>
      <c r="Q101" s="786">
        <f t="shared" si="25"/>
        <v>158.29</v>
      </c>
    </row>
    <row r="102" spans="1:17" s="682" customFormat="1" x14ac:dyDescent="0.25">
      <c r="A102" s="691" t="s">
        <v>206</v>
      </c>
      <c r="B102" s="774"/>
      <c r="C102" s="678"/>
      <c r="D102" s="679"/>
      <c r="E102" s="679"/>
      <c r="F102" s="680"/>
      <c r="G102" s="679"/>
      <c r="H102" s="679"/>
      <c r="I102" s="786"/>
      <c r="J102" s="780">
        <v>16</v>
      </c>
      <c r="K102" s="678">
        <f t="shared" si="19"/>
        <v>0.10062893081761007</v>
      </c>
      <c r="L102" s="679">
        <v>1267.58</v>
      </c>
      <c r="M102" s="679">
        <f t="shared" si="20"/>
        <v>127.55522012578616</v>
      </c>
      <c r="N102" s="680">
        <v>1</v>
      </c>
      <c r="O102" s="679">
        <f t="shared" si="24"/>
        <v>127.56</v>
      </c>
      <c r="P102" s="679">
        <f t="shared" si="21"/>
        <v>30.73</v>
      </c>
      <c r="Q102" s="786">
        <f t="shared" si="25"/>
        <v>158.29</v>
      </c>
    </row>
    <row r="103" spans="1:17" s="682" customFormat="1" x14ac:dyDescent="0.25">
      <c r="A103" s="691" t="s">
        <v>206</v>
      </c>
      <c r="B103" s="774">
        <v>48</v>
      </c>
      <c r="C103" s="678">
        <f t="shared" si="16"/>
        <v>0.30188679245283018</v>
      </c>
      <c r="D103" s="679">
        <v>1267.58</v>
      </c>
      <c r="E103" s="679">
        <f t="shared" si="26"/>
        <v>382.66566037735845</v>
      </c>
      <c r="F103" s="680">
        <v>0.5</v>
      </c>
      <c r="G103" s="679">
        <f>ROUND(E103*F103,2)</f>
        <v>191.33</v>
      </c>
      <c r="H103" s="679">
        <f>ROUND(G103*0.2409,2)</f>
        <v>46.09</v>
      </c>
      <c r="I103" s="786">
        <f t="shared" si="23"/>
        <v>237.42000000000002</v>
      </c>
      <c r="J103" s="780">
        <v>64</v>
      </c>
      <c r="K103" s="678">
        <f t="shared" si="19"/>
        <v>0.40251572327044027</v>
      </c>
      <c r="L103" s="679">
        <v>1267.58</v>
      </c>
      <c r="M103" s="679">
        <f t="shared" si="20"/>
        <v>510.22088050314466</v>
      </c>
      <c r="N103" s="680">
        <v>1</v>
      </c>
      <c r="O103" s="679">
        <f>ROUND(M103*N103,2)</f>
        <v>510.22</v>
      </c>
      <c r="P103" s="679">
        <f>ROUND(O103*0.2409,2)</f>
        <v>122.91</v>
      </c>
      <c r="Q103" s="786">
        <f t="shared" si="25"/>
        <v>633.13</v>
      </c>
    </row>
    <row r="104" spans="1:17" s="682" customFormat="1" x14ac:dyDescent="0.25">
      <c r="A104" s="691" t="s">
        <v>206</v>
      </c>
      <c r="B104" s="774"/>
      <c r="C104" s="678"/>
      <c r="D104" s="679"/>
      <c r="E104" s="679"/>
      <c r="F104" s="680"/>
      <c r="G104" s="679"/>
      <c r="H104" s="679"/>
      <c r="I104" s="786"/>
      <c r="J104" s="780">
        <v>57</v>
      </c>
      <c r="K104" s="678">
        <f t="shared" si="19"/>
        <v>0.35849056603773582</v>
      </c>
      <c r="L104" s="679">
        <v>1267.58</v>
      </c>
      <c r="M104" s="679">
        <f t="shared" si="20"/>
        <v>454.41547169811315</v>
      </c>
      <c r="N104" s="680">
        <v>1</v>
      </c>
      <c r="O104" s="679">
        <f t="shared" ref="O104" si="27">ROUND(M104*N104,2)</f>
        <v>454.42</v>
      </c>
      <c r="P104" s="679">
        <f t="shared" ref="P104" si="28">ROUND(O104*0.2409,2)</f>
        <v>109.47</v>
      </c>
      <c r="Q104" s="786">
        <f t="shared" si="25"/>
        <v>563.89</v>
      </c>
    </row>
    <row r="105" spans="1:17" s="682" customFormat="1" ht="49.5" x14ac:dyDescent="0.25">
      <c r="A105" s="692" t="s">
        <v>9</v>
      </c>
      <c r="B105" s="776"/>
      <c r="C105" s="693"/>
      <c r="D105" s="694"/>
      <c r="E105" s="694"/>
      <c r="F105" s="695"/>
      <c r="G105" s="696">
        <f>SUM(G106:G152)</f>
        <v>1532.8600000000004</v>
      </c>
      <c r="H105" s="696">
        <f t="shared" ref="H105:I105" si="29">SUM(H106:H152)</f>
        <v>369.21999999999997</v>
      </c>
      <c r="I105" s="697">
        <f t="shared" si="29"/>
        <v>1902.0799999999995</v>
      </c>
      <c r="J105" s="780"/>
      <c r="K105" s="678"/>
      <c r="L105" s="694"/>
      <c r="M105" s="694"/>
      <c r="N105" s="695"/>
      <c r="O105" s="696">
        <f>SUM(O106:O152)</f>
        <v>23077.899999999994</v>
      </c>
      <c r="P105" s="696">
        <f t="shared" ref="P105:Q105" si="30">SUM(P106:P152)</f>
        <v>5559.4400000000005</v>
      </c>
      <c r="Q105" s="697">
        <f t="shared" si="30"/>
        <v>28637.339999999993</v>
      </c>
    </row>
    <row r="106" spans="1:17" s="682" customFormat="1" x14ac:dyDescent="0.25">
      <c r="A106" s="677" t="s">
        <v>1217</v>
      </c>
      <c r="B106" s="774">
        <v>32</v>
      </c>
      <c r="C106" s="678">
        <v>0.2302158</v>
      </c>
      <c r="D106" s="679">
        <v>747.77</v>
      </c>
      <c r="E106" s="679">
        <f t="shared" si="17"/>
        <v>172.14846876600001</v>
      </c>
      <c r="F106" s="680">
        <v>0.2</v>
      </c>
      <c r="G106" s="679">
        <f t="shared" ref="G106:G151" si="31">ROUND(E106*F106,2)</f>
        <v>34.43</v>
      </c>
      <c r="H106" s="679">
        <f t="shared" ref="H106:H151" si="32">ROUND(G106*0.2409,2)</f>
        <v>8.2899999999999991</v>
      </c>
      <c r="I106" s="786">
        <f t="shared" ref="I106:I151" si="33">G106+H106</f>
        <v>42.72</v>
      </c>
      <c r="J106" s="780">
        <v>107</v>
      </c>
      <c r="K106" s="678">
        <v>0.76978400000000002</v>
      </c>
      <c r="L106" s="679">
        <v>747.77</v>
      </c>
      <c r="M106" s="679">
        <f t="shared" si="20"/>
        <v>575.62138168000001</v>
      </c>
      <c r="N106" s="680">
        <v>1</v>
      </c>
      <c r="O106" s="679">
        <f t="shared" ref="O106:O152" si="34">ROUND(M106*N106,2)</f>
        <v>575.62</v>
      </c>
      <c r="P106" s="679">
        <f t="shared" ref="P106:P152" si="35">ROUND(O106*0.2409,2)</f>
        <v>138.66999999999999</v>
      </c>
      <c r="Q106" s="786">
        <f t="shared" ref="Q106:Q152" si="36">O106+P106</f>
        <v>714.29</v>
      </c>
    </row>
    <row r="107" spans="1:17" s="682" customFormat="1" x14ac:dyDescent="0.25">
      <c r="A107" s="677" t="s">
        <v>1217</v>
      </c>
      <c r="B107" s="774"/>
      <c r="C107" s="678"/>
      <c r="D107" s="679"/>
      <c r="E107" s="679"/>
      <c r="F107" s="680"/>
      <c r="G107" s="679"/>
      <c r="H107" s="679"/>
      <c r="I107" s="786"/>
      <c r="J107" s="780">
        <v>90</v>
      </c>
      <c r="K107" s="678">
        <f>J107/139</f>
        <v>0.64748201438848918</v>
      </c>
      <c r="L107" s="679">
        <v>865</v>
      </c>
      <c r="M107" s="679">
        <f t="shared" si="20"/>
        <v>560.07194244604318</v>
      </c>
      <c r="N107" s="680">
        <v>1</v>
      </c>
      <c r="O107" s="679">
        <f t="shared" si="34"/>
        <v>560.07000000000005</v>
      </c>
      <c r="P107" s="679">
        <f t="shared" si="35"/>
        <v>134.91999999999999</v>
      </c>
      <c r="Q107" s="786">
        <f t="shared" si="36"/>
        <v>694.99</v>
      </c>
    </row>
    <row r="108" spans="1:17" s="682" customFormat="1" x14ac:dyDescent="0.25">
      <c r="A108" s="677" t="s">
        <v>1217</v>
      </c>
      <c r="B108" s="774">
        <v>35</v>
      </c>
      <c r="C108" s="678">
        <f>B108/139</f>
        <v>0.25179856115107913</v>
      </c>
      <c r="D108" s="679">
        <v>747.77</v>
      </c>
      <c r="E108" s="679">
        <f t="shared" si="17"/>
        <v>188.28741007194245</v>
      </c>
      <c r="F108" s="680">
        <v>0.2</v>
      </c>
      <c r="G108" s="679">
        <f t="shared" si="31"/>
        <v>37.659999999999997</v>
      </c>
      <c r="H108" s="679">
        <f t="shared" si="32"/>
        <v>9.07</v>
      </c>
      <c r="I108" s="786">
        <f t="shared" si="33"/>
        <v>46.73</v>
      </c>
      <c r="J108" s="780">
        <v>104</v>
      </c>
      <c r="K108" s="678">
        <f>J108/139</f>
        <v>0.74820143884892087</v>
      </c>
      <c r="L108" s="679">
        <v>747.77</v>
      </c>
      <c r="M108" s="679">
        <f t="shared" si="20"/>
        <v>559.48258992805756</v>
      </c>
      <c r="N108" s="680">
        <v>1</v>
      </c>
      <c r="O108" s="679">
        <f t="shared" si="34"/>
        <v>559.48</v>
      </c>
      <c r="P108" s="679">
        <f t="shared" si="35"/>
        <v>134.78</v>
      </c>
      <c r="Q108" s="786">
        <f t="shared" si="36"/>
        <v>694.26</v>
      </c>
    </row>
    <row r="109" spans="1:17" s="682" customFormat="1" x14ac:dyDescent="0.25">
      <c r="A109" s="677" t="s">
        <v>1217</v>
      </c>
      <c r="B109" s="774">
        <v>39</v>
      </c>
      <c r="C109" s="678">
        <f>B109/139</f>
        <v>0.2805755395683453</v>
      </c>
      <c r="D109" s="679">
        <v>747.77</v>
      </c>
      <c r="E109" s="679">
        <f t="shared" si="17"/>
        <v>209.80597122302157</v>
      </c>
      <c r="F109" s="680">
        <v>0.2</v>
      </c>
      <c r="G109" s="679">
        <f t="shared" si="31"/>
        <v>41.96</v>
      </c>
      <c r="H109" s="679">
        <f t="shared" si="32"/>
        <v>10.11</v>
      </c>
      <c r="I109" s="786">
        <f t="shared" si="33"/>
        <v>52.07</v>
      </c>
      <c r="J109" s="780">
        <v>100</v>
      </c>
      <c r="K109" s="678">
        <f>J109/139</f>
        <v>0.71942446043165464</v>
      </c>
      <c r="L109" s="679">
        <v>747.77</v>
      </c>
      <c r="M109" s="679">
        <f t="shared" si="20"/>
        <v>537.96402877697835</v>
      </c>
      <c r="N109" s="680">
        <v>1</v>
      </c>
      <c r="O109" s="679">
        <f t="shared" si="34"/>
        <v>537.96</v>
      </c>
      <c r="P109" s="679">
        <f t="shared" si="35"/>
        <v>129.59</v>
      </c>
      <c r="Q109" s="786">
        <f t="shared" si="36"/>
        <v>667.55000000000007</v>
      </c>
    </row>
    <row r="110" spans="1:17" s="682" customFormat="1" x14ac:dyDescent="0.25">
      <c r="A110" s="677" t="s">
        <v>1217</v>
      </c>
      <c r="B110" s="774"/>
      <c r="C110" s="678"/>
      <c r="D110" s="679"/>
      <c r="E110" s="679"/>
      <c r="F110" s="680"/>
      <c r="G110" s="679"/>
      <c r="H110" s="679"/>
      <c r="I110" s="786"/>
      <c r="J110" s="780">
        <v>24</v>
      </c>
      <c r="K110" s="678">
        <f>J110/139</f>
        <v>0.17266187050359713</v>
      </c>
      <c r="L110" s="679">
        <v>747.77</v>
      </c>
      <c r="M110" s="679">
        <f t="shared" si="20"/>
        <v>129.11136690647481</v>
      </c>
      <c r="N110" s="680">
        <v>1</v>
      </c>
      <c r="O110" s="679">
        <f t="shared" si="34"/>
        <v>129.11000000000001</v>
      </c>
      <c r="P110" s="679">
        <f t="shared" si="35"/>
        <v>31.1</v>
      </c>
      <c r="Q110" s="786">
        <f t="shared" si="36"/>
        <v>160.21</v>
      </c>
    </row>
    <row r="111" spans="1:17" s="682" customFormat="1" x14ac:dyDescent="0.25">
      <c r="A111" s="677" t="s">
        <v>1217</v>
      </c>
      <c r="B111" s="774">
        <v>48</v>
      </c>
      <c r="C111" s="678">
        <f t="shared" si="16"/>
        <v>0.30188679245283018</v>
      </c>
      <c r="D111" s="679">
        <v>748.16</v>
      </c>
      <c r="E111" s="679">
        <f t="shared" si="17"/>
        <v>225.85962264150942</v>
      </c>
      <c r="F111" s="680">
        <v>0.2</v>
      </c>
      <c r="G111" s="679">
        <f t="shared" si="31"/>
        <v>45.17</v>
      </c>
      <c r="H111" s="679">
        <f t="shared" si="32"/>
        <v>10.88</v>
      </c>
      <c r="I111" s="786">
        <f t="shared" si="33"/>
        <v>56.050000000000004</v>
      </c>
      <c r="J111" s="780">
        <v>111</v>
      </c>
      <c r="K111" s="678">
        <f>J111/159</f>
        <v>0.69811320754716977</v>
      </c>
      <c r="L111" s="679">
        <v>748.16</v>
      </c>
      <c r="M111" s="679">
        <f t="shared" si="20"/>
        <v>522.30037735849055</v>
      </c>
      <c r="N111" s="680">
        <v>1</v>
      </c>
      <c r="O111" s="679">
        <f t="shared" si="34"/>
        <v>522.29999999999995</v>
      </c>
      <c r="P111" s="679">
        <f t="shared" si="35"/>
        <v>125.82</v>
      </c>
      <c r="Q111" s="786">
        <f t="shared" si="36"/>
        <v>648.11999999999989</v>
      </c>
    </row>
    <row r="112" spans="1:17" s="682" customFormat="1" x14ac:dyDescent="0.25">
      <c r="A112" s="677" t="s">
        <v>1217</v>
      </c>
      <c r="B112" s="774">
        <v>48</v>
      </c>
      <c r="C112" s="678">
        <f t="shared" si="16"/>
        <v>0.30188679245283018</v>
      </c>
      <c r="D112" s="679">
        <v>748.16</v>
      </c>
      <c r="E112" s="679">
        <f t="shared" si="17"/>
        <v>225.85962264150942</v>
      </c>
      <c r="F112" s="680">
        <v>0.2</v>
      </c>
      <c r="G112" s="679">
        <f t="shared" si="31"/>
        <v>45.17</v>
      </c>
      <c r="H112" s="679">
        <f t="shared" si="32"/>
        <v>10.88</v>
      </c>
      <c r="I112" s="786">
        <f t="shared" si="33"/>
        <v>56.050000000000004</v>
      </c>
      <c r="J112" s="780">
        <v>111</v>
      </c>
      <c r="K112" s="678">
        <f t="shared" si="19"/>
        <v>0.69811320754716977</v>
      </c>
      <c r="L112" s="679">
        <v>748.16</v>
      </c>
      <c r="M112" s="679">
        <f t="shared" si="20"/>
        <v>522.30037735849055</v>
      </c>
      <c r="N112" s="680">
        <v>1</v>
      </c>
      <c r="O112" s="679">
        <f t="shared" si="34"/>
        <v>522.29999999999995</v>
      </c>
      <c r="P112" s="679">
        <f t="shared" si="35"/>
        <v>125.82</v>
      </c>
      <c r="Q112" s="786">
        <f t="shared" si="36"/>
        <v>648.11999999999989</v>
      </c>
    </row>
    <row r="113" spans="1:17" s="682" customFormat="1" x14ac:dyDescent="0.25">
      <c r="A113" s="677" t="s">
        <v>1217</v>
      </c>
      <c r="B113" s="774">
        <v>8</v>
      </c>
      <c r="C113" s="678">
        <f t="shared" si="16"/>
        <v>5.0314465408805034E-2</v>
      </c>
      <c r="D113" s="679">
        <v>748.16</v>
      </c>
      <c r="E113" s="679">
        <f t="shared" si="17"/>
        <v>37.64327044025157</v>
      </c>
      <c r="F113" s="680">
        <v>0.2</v>
      </c>
      <c r="G113" s="679">
        <f t="shared" si="31"/>
        <v>7.53</v>
      </c>
      <c r="H113" s="679">
        <f t="shared" si="32"/>
        <v>1.81</v>
      </c>
      <c r="I113" s="786">
        <f t="shared" si="33"/>
        <v>9.34</v>
      </c>
      <c r="J113" s="780">
        <v>60</v>
      </c>
      <c r="K113" s="678">
        <f t="shared" si="19"/>
        <v>0.37735849056603776</v>
      </c>
      <c r="L113" s="679">
        <v>748.16</v>
      </c>
      <c r="M113" s="679">
        <f t="shared" si="20"/>
        <v>282.3245283018868</v>
      </c>
      <c r="N113" s="680">
        <v>1</v>
      </c>
      <c r="O113" s="679">
        <f t="shared" si="34"/>
        <v>282.32</v>
      </c>
      <c r="P113" s="679">
        <f t="shared" si="35"/>
        <v>68.010000000000005</v>
      </c>
      <c r="Q113" s="786">
        <f t="shared" si="36"/>
        <v>350.33</v>
      </c>
    </row>
    <row r="114" spans="1:17" s="682" customFormat="1" x14ac:dyDescent="0.25">
      <c r="A114" s="677" t="s">
        <v>1217</v>
      </c>
      <c r="B114" s="774">
        <v>48</v>
      </c>
      <c r="C114" s="678">
        <f t="shared" si="16"/>
        <v>0.30188679245283018</v>
      </c>
      <c r="D114" s="679">
        <v>748.16</v>
      </c>
      <c r="E114" s="679">
        <f t="shared" si="17"/>
        <v>225.85962264150942</v>
      </c>
      <c r="F114" s="680">
        <v>0.2</v>
      </c>
      <c r="G114" s="679">
        <f t="shared" si="31"/>
        <v>45.17</v>
      </c>
      <c r="H114" s="679">
        <f t="shared" si="32"/>
        <v>10.88</v>
      </c>
      <c r="I114" s="786">
        <f t="shared" si="33"/>
        <v>56.050000000000004</v>
      </c>
      <c r="J114" s="780">
        <v>111</v>
      </c>
      <c r="K114" s="678">
        <f t="shared" si="19"/>
        <v>0.69811320754716977</v>
      </c>
      <c r="L114" s="679">
        <v>748.16</v>
      </c>
      <c r="M114" s="679">
        <f t="shared" si="20"/>
        <v>522.30037735849055</v>
      </c>
      <c r="N114" s="680">
        <v>1</v>
      </c>
      <c r="O114" s="679">
        <f t="shared" si="34"/>
        <v>522.29999999999995</v>
      </c>
      <c r="P114" s="679">
        <f t="shared" si="35"/>
        <v>125.82</v>
      </c>
      <c r="Q114" s="786">
        <f t="shared" si="36"/>
        <v>648.11999999999989</v>
      </c>
    </row>
    <row r="115" spans="1:17" s="682" customFormat="1" x14ac:dyDescent="0.25">
      <c r="A115" s="677" t="s">
        <v>1217</v>
      </c>
      <c r="B115" s="774">
        <v>39</v>
      </c>
      <c r="C115" s="678">
        <f t="shared" si="16"/>
        <v>0.24528301886792453</v>
      </c>
      <c r="D115" s="679">
        <v>748.16</v>
      </c>
      <c r="E115" s="679">
        <f t="shared" si="17"/>
        <v>183.51094339622639</v>
      </c>
      <c r="F115" s="680">
        <v>0.2</v>
      </c>
      <c r="G115" s="679">
        <f t="shared" si="31"/>
        <v>36.700000000000003</v>
      </c>
      <c r="H115" s="679">
        <f t="shared" si="32"/>
        <v>8.84</v>
      </c>
      <c r="I115" s="786">
        <f t="shared" si="33"/>
        <v>45.540000000000006</v>
      </c>
      <c r="J115" s="780">
        <v>120</v>
      </c>
      <c r="K115" s="678">
        <f t="shared" si="19"/>
        <v>0.75471698113207553</v>
      </c>
      <c r="L115" s="679">
        <v>748.16</v>
      </c>
      <c r="M115" s="679">
        <f t="shared" si="20"/>
        <v>564.6490566037736</v>
      </c>
      <c r="N115" s="680">
        <v>1</v>
      </c>
      <c r="O115" s="679">
        <f t="shared" si="34"/>
        <v>564.65</v>
      </c>
      <c r="P115" s="679">
        <f t="shared" si="35"/>
        <v>136.02000000000001</v>
      </c>
      <c r="Q115" s="786">
        <f t="shared" si="36"/>
        <v>700.67</v>
      </c>
    </row>
    <row r="116" spans="1:17" s="682" customFormat="1" x14ac:dyDescent="0.25">
      <c r="A116" s="677" t="s">
        <v>1217</v>
      </c>
      <c r="B116" s="774">
        <v>36</v>
      </c>
      <c r="C116" s="678">
        <f t="shared" si="16"/>
        <v>0.22641509433962265</v>
      </c>
      <c r="D116" s="679">
        <v>748.16</v>
      </c>
      <c r="E116" s="679">
        <f t="shared" si="17"/>
        <v>169.39471698113206</v>
      </c>
      <c r="F116" s="680">
        <v>0.2</v>
      </c>
      <c r="G116" s="679">
        <f t="shared" si="31"/>
        <v>33.880000000000003</v>
      </c>
      <c r="H116" s="679">
        <f t="shared" si="32"/>
        <v>8.16</v>
      </c>
      <c r="I116" s="786">
        <f t="shared" si="33"/>
        <v>42.040000000000006</v>
      </c>
      <c r="J116" s="780">
        <v>84</v>
      </c>
      <c r="K116" s="678">
        <f t="shared" si="19"/>
        <v>0.52830188679245282</v>
      </c>
      <c r="L116" s="679">
        <v>748.16</v>
      </c>
      <c r="M116" s="679">
        <f t="shared" si="20"/>
        <v>395.25433962264151</v>
      </c>
      <c r="N116" s="680">
        <v>1</v>
      </c>
      <c r="O116" s="679">
        <f t="shared" si="34"/>
        <v>395.25</v>
      </c>
      <c r="P116" s="679">
        <f t="shared" si="35"/>
        <v>95.22</v>
      </c>
      <c r="Q116" s="786">
        <f t="shared" si="36"/>
        <v>490.47</v>
      </c>
    </row>
    <row r="117" spans="1:17" s="682" customFormat="1" x14ac:dyDescent="0.25">
      <c r="A117" s="677" t="s">
        <v>1217</v>
      </c>
      <c r="B117" s="774">
        <v>48</v>
      </c>
      <c r="C117" s="678">
        <f t="shared" ref="C117:C180" si="37">B117/159</f>
        <v>0.30188679245283018</v>
      </c>
      <c r="D117" s="679">
        <v>748.16</v>
      </c>
      <c r="E117" s="679">
        <f t="shared" ref="E117:E180" si="38">D117*C117</f>
        <v>225.85962264150942</v>
      </c>
      <c r="F117" s="680">
        <v>0.2</v>
      </c>
      <c r="G117" s="679">
        <f t="shared" si="31"/>
        <v>45.17</v>
      </c>
      <c r="H117" s="679">
        <f t="shared" si="32"/>
        <v>10.88</v>
      </c>
      <c r="I117" s="786">
        <f t="shared" si="33"/>
        <v>56.050000000000004</v>
      </c>
      <c r="J117" s="780">
        <v>111</v>
      </c>
      <c r="K117" s="678">
        <f t="shared" ref="K117:K180" si="39">J117/159</f>
        <v>0.69811320754716977</v>
      </c>
      <c r="L117" s="679">
        <v>748.16</v>
      </c>
      <c r="M117" s="679">
        <f t="shared" ref="M117:M180" si="40">L117*K117</f>
        <v>522.30037735849055</v>
      </c>
      <c r="N117" s="680">
        <v>1</v>
      </c>
      <c r="O117" s="679">
        <f t="shared" si="34"/>
        <v>522.29999999999995</v>
      </c>
      <c r="P117" s="679">
        <f t="shared" si="35"/>
        <v>125.82</v>
      </c>
      <c r="Q117" s="786">
        <f t="shared" si="36"/>
        <v>648.11999999999989</v>
      </c>
    </row>
    <row r="118" spans="1:17" s="682" customFormat="1" x14ac:dyDescent="0.25">
      <c r="A118" s="677" t="s">
        <v>1217</v>
      </c>
      <c r="B118" s="774">
        <v>39</v>
      </c>
      <c r="C118" s="678">
        <f t="shared" si="37"/>
        <v>0.24528301886792453</v>
      </c>
      <c r="D118" s="679">
        <v>748.16</v>
      </c>
      <c r="E118" s="679">
        <f t="shared" si="38"/>
        <v>183.51094339622639</v>
      </c>
      <c r="F118" s="680">
        <v>0.2</v>
      </c>
      <c r="G118" s="679">
        <f t="shared" si="31"/>
        <v>36.700000000000003</v>
      </c>
      <c r="H118" s="679">
        <f t="shared" si="32"/>
        <v>8.84</v>
      </c>
      <c r="I118" s="786">
        <f t="shared" si="33"/>
        <v>45.540000000000006</v>
      </c>
      <c r="J118" s="780">
        <v>120</v>
      </c>
      <c r="K118" s="678">
        <f t="shared" si="39"/>
        <v>0.75471698113207553</v>
      </c>
      <c r="L118" s="679">
        <v>748.16</v>
      </c>
      <c r="M118" s="679">
        <f t="shared" si="40"/>
        <v>564.6490566037736</v>
      </c>
      <c r="N118" s="680">
        <v>1</v>
      </c>
      <c r="O118" s="679">
        <f t="shared" si="34"/>
        <v>564.65</v>
      </c>
      <c r="P118" s="679">
        <f t="shared" si="35"/>
        <v>136.02000000000001</v>
      </c>
      <c r="Q118" s="786">
        <f t="shared" si="36"/>
        <v>700.67</v>
      </c>
    </row>
    <row r="119" spans="1:17" s="682" customFormat="1" x14ac:dyDescent="0.25">
      <c r="A119" s="677" t="s">
        <v>1217</v>
      </c>
      <c r="B119" s="774">
        <v>24</v>
      </c>
      <c r="C119" s="678">
        <f t="shared" si="37"/>
        <v>0.15094339622641509</v>
      </c>
      <c r="D119" s="679">
        <v>748.16</v>
      </c>
      <c r="E119" s="679">
        <f t="shared" si="38"/>
        <v>112.92981132075471</v>
      </c>
      <c r="F119" s="680">
        <v>0.2</v>
      </c>
      <c r="G119" s="679">
        <f t="shared" si="31"/>
        <v>22.59</v>
      </c>
      <c r="H119" s="679">
        <f t="shared" si="32"/>
        <v>5.44</v>
      </c>
      <c r="I119" s="786">
        <f t="shared" si="33"/>
        <v>28.03</v>
      </c>
      <c r="J119" s="780">
        <v>135</v>
      </c>
      <c r="K119" s="678">
        <f t="shared" si="39"/>
        <v>0.84905660377358494</v>
      </c>
      <c r="L119" s="679">
        <v>748.16</v>
      </c>
      <c r="M119" s="679">
        <f t="shared" si="40"/>
        <v>635.23018867924532</v>
      </c>
      <c r="N119" s="680">
        <v>1</v>
      </c>
      <c r="O119" s="679">
        <f t="shared" si="34"/>
        <v>635.23</v>
      </c>
      <c r="P119" s="679">
        <f t="shared" si="35"/>
        <v>153.03</v>
      </c>
      <c r="Q119" s="786">
        <f t="shared" si="36"/>
        <v>788.26</v>
      </c>
    </row>
    <row r="120" spans="1:17" s="682" customFormat="1" x14ac:dyDescent="0.25">
      <c r="A120" s="677" t="s">
        <v>1217</v>
      </c>
      <c r="B120" s="774"/>
      <c r="C120" s="678"/>
      <c r="D120" s="679"/>
      <c r="E120" s="679"/>
      <c r="F120" s="680"/>
      <c r="G120" s="679"/>
      <c r="H120" s="679"/>
      <c r="I120" s="786"/>
      <c r="J120" s="780">
        <v>60</v>
      </c>
      <c r="K120" s="678">
        <f t="shared" si="39"/>
        <v>0.37735849056603776</v>
      </c>
      <c r="L120" s="679">
        <v>748.16</v>
      </c>
      <c r="M120" s="679">
        <f t="shared" si="40"/>
        <v>282.3245283018868</v>
      </c>
      <c r="N120" s="680">
        <v>1</v>
      </c>
      <c r="O120" s="679">
        <f t="shared" si="34"/>
        <v>282.32</v>
      </c>
      <c r="P120" s="679">
        <f t="shared" si="35"/>
        <v>68.010000000000005</v>
      </c>
      <c r="Q120" s="786">
        <f t="shared" si="36"/>
        <v>350.33</v>
      </c>
    </row>
    <row r="121" spans="1:17" s="682" customFormat="1" x14ac:dyDescent="0.25">
      <c r="A121" s="677" t="s">
        <v>1217</v>
      </c>
      <c r="B121" s="774">
        <v>64</v>
      </c>
      <c r="C121" s="678">
        <f t="shared" si="37"/>
        <v>0.40251572327044027</v>
      </c>
      <c r="D121" s="679">
        <v>748.16</v>
      </c>
      <c r="E121" s="679">
        <f t="shared" si="38"/>
        <v>301.14616352201256</v>
      </c>
      <c r="F121" s="680">
        <v>0.2</v>
      </c>
      <c r="G121" s="679">
        <f t="shared" si="31"/>
        <v>60.23</v>
      </c>
      <c r="H121" s="679">
        <f t="shared" si="32"/>
        <v>14.51</v>
      </c>
      <c r="I121" s="786">
        <f t="shared" si="33"/>
        <v>74.739999999999995</v>
      </c>
      <c r="J121" s="780">
        <v>95</v>
      </c>
      <c r="K121" s="678">
        <f t="shared" si="39"/>
        <v>0.59748427672955973</v>
      </c>
      <c r="L121" s="679">
        <v>748.16</v>
      </c>
      <c r="M121" s="679">
        <f t="shared" si="40"/>
        <v>447.01383647798741</v>
      </c>
      <c r="N121" s="680">
        <v>1</v>
      </c>
      <c r="O121" s="679">
        <f t="shared" si="34"/>
        <v>447.01</v>
      </c>
      <c r="P121" s="679">
        <f t="shared" si="35"/>
        <v>107.68</v>
      </c>
      <c r="Q121" s="786">
        <f t="shared" si="36"/>
        <v>554.69000000000005</v>
      </c>
    </row>
    <row r="122" spans="1:17" s="682" customFormat="1" x14ac:dyDescent="0.25">
      <c r="A122" s="677" t="s">
        <v>1217</v>
      </c>
      <c r="B122" s="774">
        <v>48</v>
      </c>
      <c r="C122" s="678">
        <f t="shared" si="37"/>
        <v>0.30188679245283018</v>
      </c>
      <c r="D122" s="679">
        <v>748.16</v>
      </c>
      <c r="E122" s="679">
        <f t="shared" si="38"/>
        <v>225.85962264150942</v>
      </c>
      <c r="F122" s="680">
        <v>0.2</v>
      </c>
      <c r="G122" s="679">
        <f t="shared" si="31"/>
        <v>45.17</v>
      </c>
      <c r="H122" s="679">
        <f t="shared" si="32"/>
        <v>10.88</v>
      </c>
      <c r="I122" s="786">
        <f t="shared" si="33"/>
        <v>56.050000000000004</v>
      </c>
      <c r="J122" s="780">
        <v>111</v>
      </c>
      <c r="K122" s="678">
        <f t="shared" si="39"/>
        <v>0.69811320754716977</v>
      </c>
      <c r="L122" s="679">
        <v>748.16</v>
      </c>
      <c r="M122" s="679">
        <f t="shared" si="40"/>
        <v>522.30037735849055</v>
      </c>
      <c r="N122" s="680">
        <v>1</v>
      </c>
      <c r="O122" s="679">
        <f t="shared" si="34"/>
        <v>522.29999999999995</v>
      </c>
      <c r="P122" s="679">
        <f t="shared" si="35"/>
        <v>125.82</v>
      </c>
      <c r="Q122" s="786">
        <f t="shared" si="36"/>
        <v>648.11999999999989</v>
      </c>
    </row>
    <row r="123" spans="1:17" s="682" customFormat="1" x14ac:dyDescent="0.25">
      <c r="A123" s="677" t="s">
        <v>1217</v>
      </c>
      <c r="B123" s="774">
        <v>40</v>
      </c>
      <c r="C123" s="678">
        <f t="shared" si="37"/>
        <v>0.25157232704402516</v>
      </c>
      <c r="D123" s="679">
        <v>748.16</v>
      </c>
      <c r="E123" s="679">
        <f t="shared" si="38"/>
        <v>188.21635220125785</v>
      </c>
      <c r="F123" s="680">
        <v>0.2</v>
      </c>
      <c r="G123" s="679">
        <f t="shared" si="31"/>
        <v>37.64</v>
      </c>
      <c r="H123" s="679">
        <f t="shared" si="32"/>
        <v>9.07</v>
      </c>
      <c r="I123" s="786">
        <f t="shared" si="33"/>
        <v>46.71</v>
      </c>
      <c r="J123" s="780">
        <v>119</v>
      </c>
      <c r="K123" s="678">
        <f t="shared" si="39"/>
        <v>0.74842767295597479</v>
      </c>
      <c r="L123" s="679">
        <v>748.16</v>
      </c>
      <c r="M123" s="679">
        <f t="shared" si="40"/>
        <v>559.94364779874206</v>
      </c>
      <c r="N123" s="680">
        <v>1</v>
      </c>
      <c r="O123" s="679">
        <f t="shared" si="34"/>
        <v>559.94000000000005</v>
      </c>
      <c r="P123" s="679">
        <f t="shared" si="35"/>
        <v>134.88999999999999</v>
      </c>
      <c r="Q123" s="786">
        <f t="shared" si="36"/>
        <v>694.83</v>
      </c>
    </row>
    <row r="124" spans="1:17" s="682" customFormat="1" x14ac:dyDescent="0.25">
      <c r="A124" s="677" t="s">
        <v>1217</v>
      </c>
      <c r="B124" s="774">
        <v>40</v>
      </c>
      <c r="C124" s="678">
        <f t="shared" si="37"/>
        <v>0.25157232704402516</v>
      </c>
      <c r="D124" s="679">
        <v>852.99</v>
      </c>
      <c r="E124" s="679">
        <f t="shared" si="38"/>
        <v>214.58867924528303</v>
      </c>
      <c r="F124" s="680">
        <v>0.2</v>
      </c>
      <c r="G124" s="679">
        <f t="shared" si="31"/>
        <v>42.92</v>
      </c>
      <c r="H124" s="679">
        <f t="shared" si="32"/>
        <v>10.34</v>
      </c>
      <c r="I124" s="786">
        <f t="shared" si="33"/>
        <v>53.260000000000005</v>
      </c>
      <c r="J124" s="780">
        <v>119</v>
      </c>
      <c r="K124" s="678">
        <f t="shared" si="39"/>
        <v>0.74842767295597479</v>
      </c>
      <c r="L124" s="679">
        <v>852.99</v>
      </c>
      <c r="M124" s="679">
        <f t="shared" si="40"/>
        <v>638.40132075471695</v>
      </c>
      <c r="N124" s="680">
        <v>1</v>
      </c>
      <c r="O124" s="679">
        <f t="shared" si="34"/>
        <v>638.4</v>
      </c>
      <c r="P124" s="679">
        <f t="shared" si="35"/>
        <v>153.79</v>
      </c>
      <c r="Q124" s="786">
        <f t="shared" si="36"/>
        <v>792.18999999999994</v>
      </c>
    </row>
    <row r="125" spans="1:17" s="682" customFormat="1" x14ac:dyDescent="0.25">
      <c r="A125" s="677" t="s">
        <v>1217</v>
      </c>
      <c r="B125" s="774">
        <v>48</v>
      </c>
      <c r="C125" s="678">
        <f t="shared" si="37"/>
        <v>0.30188679245283018</v>
      </c>
      <c r="D125" s="679">
        <v>748.16</v>
      </c>
      <c r="E125" s="679">
        <f t="shared" si="38"/>
        <v>225.85962264150942</v>
      </c>
      <c r="F125" s="680">
        <v>0.2</v>
      </c>
      <c r="G125" s="679">
        <f t="shared" si="31"/>
        <v>45.17</v>
      </c>
      <c r="H125" s="679">
        <f t="shared" si="32"/>
        <v>10.88</v>
      </c>
      <c r="I125" s="786">
        <f t="shared" si="33"/>
        <v>56.050000000000004</v>
      </c>
      <c r="J125" s="780">
        <v>111</v>
      </c>
      <c r="K125" s="678">
        <f t="shared" si="39"/>
        <v>0.69811320754716977</v>
      </c>
      <c r="L125" s="679">
        <v>748.16</v>
      </c>
      <c r="M125" s="679">
        <f t="shared" si="40"/>
        <v>522.30037735849055</v>
      </c>
      <c r="N125" s="680">
        <v>1</v>
      </c>
      <c r="O125" s="679">
        <f t="shared" si="34"/>
        <v>522.29999999999995</v>
      </c>
      <c r="P125" s="679">
        <f t="shared" si="35"/>
        <v>125.82</v>
      </c>
      <c r="Q125" s="786">
        <f t="shared" si="36"/>
        <v>648.11999999999989</v>
      </c>
    </row>
    <row r="126" spans="1:17" s="682" customFormat="1" x14ac:dyDescent="0.25">
      <c r="A126" s="677" t="s">
        <v>1217</v>
      </c>
      <c r="B126" s="774">
        <v>48</v>
      </c>
      <c r="C126" s="678">
        <f>B126/139</f>
        <v>0.34532374100719426</v>
      </c>
      <c r="D126" s="679">
        <v>662.04</v>
      </c>
      <c r="E126" s="679">
        <f t="shared" si="38"/>
        <v>228.61812949640287</v>
      </c>
      <c r="F126" s="680">
        <v>0.2</v>
      </c>
      <c r="G126" s="679">
        <f t="shared" si="31"/>
        <v>45.72</v>
      </c>
      <c r="H126" s="679">
        <f t="shared" si="32"/>
        <v>11.01</v>
      </c>
      <c r="I126" s="786">
        <f t="shared" si="33"/>
        <v>56.73</v>
      </c>
      <c r="J126" s="780">
        <v>91</v>
      </c>
      <c r="K126" s="678">
        <f>J126/139</f>
        <v>0.65467625899280579</v>
      </c>
      <c r="L126" s="679">
        <v>662.04</v>
      </c>
      <c r="M126" s="679">
        <f t="shared" si="40"/>
        <v>433.42187050359712</v>
      </c>
      <c r="N126" s="680">
        <v>1</v>
      </c>
      <c r="O126" s="679">
        <f t="shared" si="34"/>
        <v>433.42</v>
      </c>
      <c r="P126" s="679">
        <f t="shared" si="35"/>
        <v>104.41</v>
      </c>
      <c r="Q126" s="786">
        <f t="shared" si="36"/>
        <v>537.83000000000004</v>
      </c>
    </row>
    <row r="127" spans="1:17" s="682" customFormat="1" x14ac:dyDescent="0.25">
      <c r="A127" s="677" t="s">
        <v>1217</v>
      </c>
      <c r="B127" s="774">
        <v>39</v>
      </c>
      <c r="C127" s="678">
        <f t="shared" si="37"/>
        <v>0.24528301886792453</v>
      </c>
      <c r="D127" s="679">
        <v>748.16</v>
      </c>
      <c r="E127" s="679">
        <f t="shared" si="38"/>
        <v>183.51094339622639</v>
      </c>
      <c r="F127" s="680">
        <v>0.2</v>
      </c>
      <c r="G127" s="679">
        <f t="shared" si="31"/>
        <v>36.700000000000003</v>
      </c>
      <c r="H127" s="679">
        <f t="shared" si="32"/>
        <v>8.84</v>
      </c>
      <c r="I127" s="786">
        <f t="shared" si="33"/>
        <v>45.540000000000006</v>
      </c>
      <c r="J127" s="780">
        <v>120</v>
      </c>
      <c r="K127" s="678">
        <f t="shared" si="39"/>
        <v>0.75471698113207553</v>
      </c>
      <c r="L127" s="679">
        <v>748.16</v>
      </c>
      <c r="M127" s="679">
        <f t="shared" si="40"/>
        <v>564.6490566037736</v>
      </c>
      <c r="N127" s="680">
        <v>1</v>
      </c>
      <c r="O127" s="679">
        <f t="shared" si="34"/>
        <v>564.65</v>
      </c>
      <c r="P127" s="679">
        <f t="shared" si="35"/>
        <v>136.02000000000001</v>
      </c>
      <c r="Q127" s="786">
        <f t="shared" si="36"/>
        <v>700.67</v>
      </c>
    </row>
    <row r="128" spans="1:17" s="682" customFormat="1" x14ac:dyDescent="0.25">
      <c r="A128" s="677" t="s">
        <v>1217</v>
      </c>
      <c r="B128" s="774">
        <v>48</v>
      </c>
      <c r="C128" s="678">
        <f t="shared" si="37"/>
        <v>0.30188679245283018</v>
      </c>
      <c r="D128" s="679">
        <v>662.38</v>
      </c>
      <c r="E128" s="679">
        <f t="shared" si="38"/>
        <v>199.96377358490565</v>
      </c>
      <c r="F128" s="680">
        <v>0.2</v>
      </c>
      <c r="G128" s="679">
        <f t="shared" si="31"/>
        <v>39.99</v>
      </c>
      <c r="H128" s="679">
        <f t="shared" si="32"/>
        <v>9.6300000000000008</v>
      </c>
      <c r="I128" s="786">
        <f t="shared" si="33"/>
        <v>49.620000000000005</v>
      </c>
      <c r="J128" s="780">
        <v>92</v>
      </c>
      <c r="K128" s="678">
        <f t="shared" si="39"/>
        <v>0.57861635220125784</v>
      </c>
      <c r="L128" s="679">
        <v>662.38</v>
      </c>
      <c r="M128" s="679">
        <f t="shared" si="40"/>
        <v>383.26389937106916</v>
      </c>
      <c r="N128" s="680">
        <v>1</v>
      </c>
      <c r="O128" s="679">
        <f t="shared" si="34"/>
        <v>383.26</v>
      </c>
      <c r="P128" s="679">
        <f t="shared" si="35"/>
        <v>92.33</v>
      </c>
      <c r="Q128" s="786">
        <f t="shared" si="36"/>
        <v>475.59</v>
      </c>
    </row>
    <row r="129" spans="1:17" s="682" customFormat="1" x14ac:dyDescent="0.25">
      <c r="A129" s="677" t="s">
        <v>1217</v>
      </c>
      <c r="B129" s="774">
        <v>48</v>
      </c>
      <c r="C129" s="678">
        <f t="shared" si="37"/>
        <v>0.30188679245283018</v>
      </c>
      <c r="D129" s="679">
        <v>748.16</v>
      </c>
      <c r="E129" s="679">
        <f t="shared" si="38"/>
        <v>225.85962264150942</v>
      </c>
      <c r="F129" s="680">
        <v>0.2</v>
      </c>
      <c r="G129" s="679">
        <f t="shared" si="31"/>
        <v>45.17</v>
      </c>
      <c r="H129" s="679">
        <f t="shared" si="32"/>
        <v>10.88</v>
      </c>
      <c r="I129" s="786">
        <f t="shared" si="33"/>
        <v>56.050000000000004</v>
      </c>
      <c r="J129" s="780">
        <v>103</v>
      </c>
      <c r="K129" s="678">
        <f t="shared" si="39"/>
        <v>0.64779874213836475</v>
      </c>
      <c r="L129" s="679">
        <v>748.16</v>
      </c>
      <c r="M129" s="679">
        <f t="shared" si="40"/>
        <v>484.65710691823892</v>
      </c>
      <c r="N129" s="680">
        <v>1</v>
      </c>
      <c r="O129" s="679">
        <f t="shared" si="34"/>
        <v>484.66</v>
      </c>
      <c r="P129" s="679">
        <f t="shared" si="35"/>
        <v>116.75</v>
      </c>
      <c r="Q129" s="786">
        <f t="shared" si="36"/>
        <v>601.41000000000008</v>
      </c>
    </row>
    <row r="130" spans="1:17" s="682" customFormat="1" x14ac:dyDescent="0.25">
      <c r="A130" s="677" t="s">
        <v>1217</v>
      </c>
      <c r="B130" s="774"/>
      <c r="C130" s="678"/>
      <c r="D130" s="679"/>
      <c r="E130" s="679"/>
      <c r="F130" s="680"/>
      <c r="G130" s="679"/>
      <c r="H130" s="679"/>
      <c r="I130" s="786"/>
      <c r="J130" s="780">
        <v>96</v>
      </c>
      <c r="K130" s="678">
        <f t="shared" si="39"/>
        <v>0.60377358490566035</v>
      </c>
      <c r="L130" s="679">
        <v>748.16</v>
      </c>
      <c r="M130" s="679">
        <f t="shared" si="40"/>
        <v>451.71924528301884</v>
      </c>
      <c r="N130" s="680">
        <v>1</v>
      </c>
      <c r="O130" s="679">
        <f t="shared" si="34"/>
        <v>451.72</v>
      </c>
      <c r="P130" s="679">
        <f t="shared" si="35"/>
        <v>108.82</v>
      </c>
      <c r="Q130" s="786">
        <f t="shared" si="36"/>
        <v>560.54</v>
      </c>
    </row>
    <row r="131" spans="1:17" s="682" customFormat="1" x14ac:dyDescent="0.25">
      <c r="A131" s="677" t="s">
        <v>1217</v>
      </c>
      <c r="B131" s="774">
        <v>48</v>
      </c>
      <c r="C131" s="678">
        <f t="shared" si="37"/>
        <v>0.30188679245283018</v>
      </c>
      <c r="D131" s="679">
        <v>748.16</v>
      </c>
      <c r="E131" s="679">
        <f t="shared" si="38"/>
        <v>225.85962264150942</v>
      </c>
      <c r="F131" s="680">
        <v>0.2</v>
      </c>
      <c r="G131" s="679">
        <f t="shared" si="31"/>
        <v>45.17</v>
      </c>
      <c r="H131" s="679">
        <f t="shared" si="32"/>
        <v>10.88</v>
      </c>
      <c r="I131" s="786">
        <f t="shared" si="33"/>
        <v>56.050000000000004</v>
      </c>
      <c r="J131" s="780">
        <v>111</v>
      </c>
      <c r="K131" s="678">
        <f t="shared" si="39"/>
        <v>0.69811320754716977</v>
      </c>
      <c r="L131" s="679">
        <v>748.16</v>
      </c>
      <c r="M131" s="679">
        <f t="shared" si="40"/>
        <v>522.30037735849055</v>
      </c>
      <c r="N131" s="680">
        <v>1</v>
      </c>
      <c r="O131" s="679">
        <f t="shared" si="34"/>
        <v>522.29999999999995</v>
      </c>
      <c r="P131" s="679">
        <f t="shared" si="35"/>
        <v>125.82</v>
      </c>
      <c r="Q131" s="786">
        <f t="shared" si="36"/>
        <v>648.11999999999989</v>
      </c>
    </row>
    <row r="132" spans="1:17" s="682" customFormat="1" x14ac:dyDescent="0.25">
      <c r="A132" s="677" t="s">
        <v>1217</v>
      </c>
      <c r="B132" s="774">
        <v>48</v>
      </c>
      <c r="C132" s="678">
        <f t="shared" si="37"/>
        <v>0.30188679245283018</v>
      </c>
      <c r="D132" s="679">
        <v>662.38</v>
      </c>
      <c r="E132" s="679">
        <f t="shared" si="38"/>
        <v>199.96377358490565</v>
      </c>
      <c r="F132" s="680">
        <v>0.2</v>
      </c>
      <c r="G132" s="679">
        <f t="shared" si="31"/>
        <v>39.99</v>
      </c>
      <c r="H132" s="679">
        <f t="shared" si="32"/>
        <v>9.6300000000000008</v>
      </c>
      <c r="I132" s="786">
        <f t="shared" si="33"/>
        <v>49.620000000000005</v>
      </c>
      <c r="J132" s="780">
        <v>111</v>
      </c>
      <c r="K132" s="678">
        <f t="shared" si="39"/>
        <v>0.69811320754716977</v>
      </c>
      <c r="L132" s="679">
        <v>662.38</v>
      </c>
      <c r="M132" s="679">
        <f t="shared" si="40"/>
        <v>462.41622641509429</v>
      </c>
      <c r="N132" s="680">
        <v>1</v>
      </c>
      <c r="O132" s="679">
        <f t="shared" si="34"/>
        <v>462.42</v>
      </c>
      <c r="P132" s="679">
        <f t="shared" si="35"/>
        <v>111.4</v>
      </c>
      <c r="Q132" s="786">
        <f t="shared" si="36"/>
        <v>573.82000000000005</v>
      </c>
    </row>
    <row r="133" spans="1:17" s="682" customFormat="1" x14ac:dyDescent="0.25">
      <c r="A133" s="677" t="s">
        <v>1217</v>
      </c>
      <c r="B133" s="774">
        <v>24</v>
      </c>
      <c r="C133" s="678">
        <f t="shared" si="37"/>
        <v>0.15094339622641509</v>
      </c>
      <c r="D133" s="679">
        <v>748.16</v>
      </c>
      <c r="E133" s="679">
        <f t="shared" si="38"/>
        <v>112.92981132075471</v>
      </c>
      <c r="F133" s="680">
        <v>0.2</v>
      </c>
      <c r="G133" s="679">
        <f t="shared" si="31"/>
        <v>22.59</v>
      </c>
      <c r="H133" s="679">
        <f t="shared" si="32"/>
        <v>5.44</v>
      </c>
      <c r="I133" s="786">
        <f t="shared" si="33"/>
        <v>28.03</v>
      </c>
      <c r="J133" s="780">
        <v>135</v>
      </c>
      <c r="K133" s="678">
        <f t="shared" si="39"/>
        <v>0.84905660377358494</v>
      </c>
      <c r="L133" s="679">
        <v>748.16</v>
      </c>
      <c r="M133" s="679">
        <f t="shared" si="40"/>
        <v>635.23018867924532</v>
      </c>
      <c r="N133" s="680">
        <v>1</v>
      </c>
      <c r="O133" s="679">
        <f t="shared" si="34"/>
        <v>635.23</v>
      </c>
      <c r="P133" s="679">
        <f t="shared" si="35"/>
        <v>153.03</v>
      </c>
      <c r="Q133" s="786">
        <f t="shared" si="36"/>
        <v>788.26</v>
      </c>
    </row>
    <row r="134" spans="1:17" s="682" customFormat="1" x14ac:dyDescent="0.25">
      <c r="A134" s="677" t="s">
        <v>1217</v>
      </c>
      <c r="B134" s="774">
        <v>40</v>
      </c>
      <c r="C134" s="678">
        <f t="shared" si="37"/>
        <v>0.25157232704402516</v>
      </c>
      <c r="D134" s="679">
        <v>662.38</v>
      </c>
      <c r="E134" s="679">
        <f t="shared" si="38"/>
        <v>166.63647798742139</v>
      </c>
      <c r="F134" s="680">
        <v>0.2</v>
      </c>
      <c r="G134" s="679">
        <f t="shared" si="31"/>
        <v>33.33</v>
      </c>
      <c r="H134" s="679">
        <f t="shared" si="32"/>
        <v>8.0299999999999994</v>
      </c>
      <c r="I134" s="786">
        <f t="shared" si="33"/>
        <v>41.36</v>
      </c>
      <c r="J134" s="780">
        <v>119</v>
      </c>
      <c r="K134" s="678">
        <f t="shared" si="39"/>
        <v>0.74842767295597479</v>
      </c>
      <c r="L134" s="679">
        <v>662.38</v>
      </c>
      <c r="M134" s="679">
        <f t="shared" si="40"/>
        <v>495.74352201257858</v>
      </c>
      <c r="N134" s="680">
        <v>1</v>
      </c>
      <c r="O134" s="679">
        <f t="shared" si="34"/>
        <v>495.74</v>
      </c>
      <c r="P134" s="679">
        <f t="shared" si="35"/>
        <v>119.42</v>
      </c>
      <c r="Q134" s="786">
        <f t="shared" si="36"/>
        <v>615.16</v>
      </c>
    </row>
    <row r="135" spans="1:17" s="682" customFormat="1" x14ac:dyDescent="0.25">
      <c r="A135" s="677" t="s">
        <v>1217</v>
      </c>
      <c r="B135" s="774">
        <v>36</v>
      </c>
      <c r="C135" s="678">
        <f>B135/139</f>
        <v>0.25899280575539568</v>
      </c>
      <c r="D135" s="679">
        <v>747.77</v>
      </c>
      <c r="E135" s="679">
        <f t="shared" si="38"/>
        <v>193.66705035971222</v>
      </c>
      <c r="F135" s="680">
        <v>0.2</v>
      </c>
      <c r="G135" s="679">
        <f t="shared" si="31"/>
        <v>38.729999999999997</v>
      </c>
      <c r="H135" s="679">
        <f t="shared" si="32"/>
        <v>9.33</v>
      </c>
      <c r="I135" s="786">
        <f t="shared" si="33"/>
        <v>48.059999999999995</v>
      </c>
      <c r="J135" s="780">
        <v>103</v>
      </c>
      <c r="K135" s="678">
        <f>J135/139</f>
        <v>0.74100719424460426</v>
      </c>
      <c r="L135" s="679">
        <v>747.77</v>
      </c>
      <c r="M135" s="679">
        <f t="shared" si="40"/>
        <v>554.10294964028776</v>
      </c>
      <c r="N135" s="680">
        <v>1</v>
      </c>
      <c r="O135" s="679">
        <f t="shared" si="34"/>
        <v>554.1</v>
      </c>
      <c r="P135" s="679">
        <f t="shared" si="35"/>
        <v>133.47999999999999</v>
      </c>
      <c r="Q135" s="786">
        <f t="shared" si="36"/>
        <v>687.58</v>
      </c>
    </row>
    <row r="136" spans="1:17" s="682" customFormat="1" x14ac:dyDescent="0.25">
      <c r="A136" s="677" t="s">
        <v>1217</v>
      </c>
      <c r="B136" s="774">
        <v>51</v>
      </c>
      <c r="C136" s="678">
        <f t="shared" si="37"/>
        <v>0.32075471698113206</v>
      </c>
      <c r="D136" s="679">
        <v>748.16</v>
      </c>
      <c r="E136" s="679">
        <f t="shared" si="38"/>
        <v>239.97584905660375</v>
      </c>
      <c r="F136" s="680">
        <v>0.2</v>
      </c>
      <c r="G136" s="679">
        <f t="shared" si="31"/>
        <v>48</v>
      </c>
      <c r="H136" s="679">
        <f t="shared" si="32"/>
        <v>11.56</v>
      </c>
      <c r="I136" s="786">
        <f t="shared" si="33"/>
        <v>59.56</v>
      </c>
      <c r="J136" s="780">
        <v>108</v>
      </c>
      <c r="K136" s="678">
        <f t="shared" si="39"/>
        <v>0.67924528301886788</v>
      </c>
      <c r="L136" s="679">
        <v>748.16</v>
      </c>
      <c r="M136" s="679">
        <f t="shared" si="40"/>
        <v>508.18415094339616</v>
      </c>
      <c r="N136" s="680">
        <v>1</v>
      </c>
      <c r="O136" s="679">
        <f t="shared" si="34"/>
        <v>508.18</v>
      </c>
      <c r="P136" s="679">
        <f t="shared" si="35"/>
        <v>122.42</v>
      </c>
      <c r="Q136" s="786">
        <f t="shared" si="36"/>
        <v>630.6</v>
      </c>
    </row>
    <row r="137" spans="1:17" s="682" customFormat="1" x14ac:dyDescent="0.25">
      <c r="A137" s="677" t="s">
        <v>1217</v>
      </c>
      <c r="B137" s="774">
        <v>39</v>
      </c>
      <c r="C137" s="678">
        <f t="shared" si="37"/>
        <v>0.24528301886792453</v>
      </c>
      <c r="D137" s="679">
        <v>748.16</v>
      </c>
      <c r="E137" s="679">
        <f t="shared" si="38"/>
        <v>183.51094339622639</v>
      </c>
      <c r="F137" s="680">
        <v>0.2</v>
      </c>
      <c r="G137" s="679">
        <f t="shared" si="31"/>
        <v>36.700000000000003</v>
      </c>
      <c r="H137" s="679">
        <f t="shared" si="32"/>
        <v>8.84</v>
      </c>
      <c r="I137" s="786">
        <f t="shared" si="33"/>
        <v>45.540000000000006</v>
      </c>
      <c r="J137" s="780">
        <v>120</v>
      </c>
      <c r="K137" s="678">
        <f t="shared" si="39"/>
        <v>0.75471698113207553</v>
      </c>
      <c r="L137" s="679">
        <v>748.16</v>
      </c>
      <c r="M137" s="679">
        <f t="shared" si="40"/>
        <v>564.6490566037736</v>
      </c>
      <c r="N137" s="680">
        <v>1</v>
      </c>
      <c r="O137" s="679">
        <f t="shared" si="34"/>
        <v>564.65</v>
      </c>
      <c r="P137" s="679">
        <f t="shared" si="35"/>
        <v>136.02000000000001</v>
      </c>
      <c r="Q137" s="786">
        <f t="shared" si="36"/>
        <v>700.67</v>
      </c>
    </row>
    <row r="138" spans="1:17" s="682" customFormat="1" x14ac:dyDescent="0.25">
      <c r="A138" s="677" t="s">
        <v>1217</v>
      </c>
      <c r="B138" s="774">
        <v>39</v>
      </c>
      <c r="C138" s="678">
        <f t="shared" si="37"/>
        <v>0.24528301886792453</v>
      </c>
      <c r="D138" s="679">
        <v>748.16</v>
      </c>
      <c r="E138" s="679">
        <f t="shared" si="38"/>
        <v>183.51094339622639</v>
      </c>
      <c r="F138" s="680">
        <v>0.2</v>
      </c>
      <c r="G138" s="679">
        <f t="shared" si="31"/>
        <v>36.700000000000003</v>
      </c>
      <c r="H138" s="679">
        <f t="shared" si="32"/>
        <v>8.84</v>
      </c>
      <c r="I138" s="786">
        <f t="shared" si="33"/>
        <v>45.540000000000006</v>
      </c>
      <c r="J138" s="780">
        <v>113</v>
      </c>
      <c r="K138" s="678">
        <f t="shared" si="39"/>
        <v>0.71069182389937102</v>
      </c>
      <c r="L138" s="679">
        <v>748.16</v>
      </c>
      <c r="M138" s="679">
        <f t="shared" si="40"/>
        <v>531.7111949685534</v>
      </c>
      <c r="N138" s="680">
        <v>1</v>
      </c>
      <c r="O138" s="679">
        <f t="shared" si="34"/>
        <v>531.71</v>
      </c>
      <c r="P138" s="679">
        <f t="shared" si="35"/>
        <v>128.09</v>
      </c>
      <c r="Q138" s="786">
        <f t="shared" si="36"/>
        <v>659.80000000000007</v>
      </c>
    </row>
    <row r="139" spans="1:17" s="682" customFormat="1" x14ac:dyDescent="0.25">
      <c r="A139" s="677" t="s">
        <v>1217</v>
      </c>
      <c r="B139" s="774">
        <v>24</v>
      </c>
      <c r="C139" s="678">
        <f t="shared" si="37"/>
        <v>0.15094339622641509</v>
      </c>
      <c r="D139" s="679">
        <v>662.38</v>
      </c>
      <c r="E139" s="679">
        <f t="shared" si="38"/>
        <v>99.981886792452826</v>
      </c>
      <c r="F139" s="680">
        <v>0.2</v>
      </c>
      <c r="G139" s="679">
        <f t="shared" si="31"/>
        <v>20</v>
      </c>
      <c r="H139" s="679">
        <f t="shared" si="32"/>
        <v>4.82</v>
      </c>
      <c r="I139" s="786">
        <f t="shared" si="33"/>
        <v>24.82</v>
      </c>
      <c r="J139" s="780">
        <v>135</v>
      </c>
      <c r="K139" s="678">
        <f t="shared" si="39"/>
        <v>0.84905660377358494</v>
      </c>
      <c r="L139" s="679">
        <v>662.38</v>
      </c>
      <c r="M139" s="679">
        <f t="shared" si="40"/>
        <v>562.39811320754723</v>
      </c>
      <c r="N139" s="680">
        <v>1</v>
      </c>
      <c r="O139" s="679">
        <f t="shared" si="34"/>
        <v>562.4</v>
      </c>
      <c r="P139" s="679">
        <f t="shared" si="35"/>
        <v>135.47999999999999</v>
      </c>
      <c r="Q139" s="786">
        <f t="shared" si="36"/>
        <v>697.88</v>
      </c>
    </row>
    <row r="140" spans="1:17" s="682" customFormat="1" x14ac:dyDescent="0.25">
      <c r="A140" s="677" t="s">
        <v>1217</v>
      </c>
      <c r="B140" s="774">
        <v>48</v>
      </c>
      <c r="C140" s="678">
        <f t="shared" si="37"/>
        <v>0.30188679245283018</v>
      </c>
      <c r="D140" s="679">
        <v>748.16</v>
      </c>
      <c r="E140" s="679">
        <f t="shared" si="38"/>
        <v>225.85962264150942</v>
      </c>
      <c r="F140" s="680">
        <v>0.2</v>
      </c>
      <c r="G140" s="679">
        <f t="shared" si="31"/>
        <v>45.17</v>
      </c>
      <c r="H140" s="679">
        <f t="shared" si="32"/>
        <v>10.88</v>
      </c>
      <c r="I140" s="786">
        <f t="shared" si="33"/>
        <v>56.050000000000004</v>
      </c>
      <c r="J140" s="780">
        <v>111</v>
      </c>
      <c r="K140" s="678">
        <f t="shared" si="39"/>
        <v>0.69811320754716977</v>
      </c>
      <c r="L140" s="679">
        <v>748.16</v>
      </c>
      <c r="M140" s="679">
        <f t="shared" si="40"/>
        <v>522.30037735849055</v>
      </c>
      <c r="N140" s="680">
        <v>1</v>
      </c>
      <c r="O140" s="679">
        <f t="shared" si="34"/>
        <v>522.29999999999995</v>
      </c>
      <c r="P140" s="679">
        <f t="shared" si="35"/>
        <v>125.82</v>
      </c>
      <c r="Q140" s="786">
        <f t="shared" si="36"/>
        <v>648.11999999999989</v>
      </c>
    </row>
    <row r="141" spans="1:17" s="682" customFormat="1" x14ac:dyDescent="0.25">
      <c r="A141" s="677" t="s">
        <v>1217</v>
      </c>
      <c r="B141" s="774">
        <v>8</v>
      </c>
      <c r="C141" s="678">
        <f t="shared" si="37"/>
        <v>5.0314465408805034E-2</v>
      </c>
      <c r="D141" s="679">
        <v>748.16</v>
      </c>
      <c r="E141" s="679">
        <f t="shared" si="38"/>
        <v>37.64327044025157</v>
      </c>
      <c r="F141" s="680">
        <v>0.2</v>
      </c>
      <c r="G141" s="679">
        <f t="shared" si="31"/>
        <v>7.53</v>
      </c>
      <c r="H141" s="679">
        <f t="shared" si="32"/>
        <v>1.81</v>
      </c>
      <c r="I141" s="786">
        <f t="shared" si="33"/>
        <v>9.34</v>
      </c>
      <c r="J141" s="780"/>
      <c r="K141" s="678"/>
      <c r="L141" s="679"/>
      <c r="M141" s="679"/>
      <c r="N141" s="680"/>
      <c r="O141" s="679"/>
      <c r="P141" s="679"/>
      <c r="Q141" s="786"/>
    </row>
    <row r="142" spans="1:17" s="682" customFormat="1" x14ac:dyDescent="0.25">
      <c r="A142" s="677" t="s">
        <v>1217</v>
      </c>
      <c r="B142" s="774">
        <v>24</v>
      </c>
      <c r="C142" s="678">
        <f t="shared" si="37"/>
        <v>0.15094339622641509</v>
      </c>
      <c r="D142" s="679">
        <v>748.16</v>
      </c>
      <c r="E142" s="679">
        <f t="shared" si="38"/>
        <v>112.92981132075471</v>
      </c>
      <c r="F142" s="680">
        <v>0.2</v>
      </c>
      <c r="G142" s="679">
        <f t="shared" si="31"/>
        <v>22.59</v>
      </c>
      <c r="H142" s="679">
        <f t="shared" si="32"/>
        <v>5.44</v>
      </c>
      <c r="I142" s="786">
        <f t="shared" si="33"/>
        <v>28.03</v>
      </c>
      <c r="J142" s="780">
        <v>135</v>
      </c>
      <c r="K142" s="678">
        <f t="shared" si="39"/>
        <v>0.84905660377358494</v>
      </c>
      <c r="L142" s="679">
        <v>748.16</v>
      </c>
      <c r="M142" s="679">
        <f t="shared" si="40"/>
        <v>635.23018867924532</v>
      </c>
      <c r="N142" s="680">
        <v>1</v>
      </c>
      <c r="O142" s="679">
        <f t="shared" si="34"/>
        <v>635.23</v>
      </c>
      <c r="P142" s="679">
        <f t="shared" si="35"/>
        <v>153.03</v>
      </c>
      <c r="Q142" s="786">
        <f t="shared" si="36"/>
        <v>788.26</v>
      </c>
    </row>
    <row r="143" spans="1:17" s="682" customFormat="1" x14ac:dyDescent="0.25">
      <c r="A143" s="677" t="s">
        <v>1217</v>
      </c>
      <c r="B143" s="774">
        <v>47</v>
      </c>
      <c r="C143" s="678">
        <f t="shared" si="37"/>
        <v>0.29559748427672955</v>
      </c>
      <c r="D143" s="679">
        <v>748.16</v>
      </c>
      <c r="E143" s="679">
        <f t="shared" si="38"/>
        <v>221.15421383647796</v>
      </c>
      <c r="F143" s="680">
        <v>0.2</v>
      </c>
      <c r="G143" s="679">
        <f t="shared" si="31"/>
        <v>44.23</v>
      </c>
      <c r="H143" s="679">
        <f t="shared" si="32"/>
        <v>10.66</v>
      </c>
      <c r="I143" s="786">
        <f t="shared" si="33"/>
        <v>54.89</v>
      </c>
      <c r="J143" s="780">
        <v>112</v>
      </c>
      <c r="K143" s="678">
        <f t="shared" si="39"/>
        <v>0.70440251572327039</v>
      </c>
      <c r="L143" s="679">
        <v>748.16</v>
      </c>
      <c r="M143" s="679">
        <f t="shared" si="40"/>
        <v>527.00578616352198</v>
      </c>
      <c r="N143" s="680">
        <v>1</v>
      </c>
      <c r="O143" s="679">
        <f t="shared" si="34"/>
        <v>527.01</v>
      </c>
      <c r="P143" s="679">
        <f t="shared" si="35"/>
        <v>126.96</v>
      </c>
      <c r="Q143" s="786">
        <f t="shared" si="36"/>
        <v>653.97</v>
      </c>
    </row>
    <row r="144" spans="1:17" s="682" customFormat="1" x14ac:dyDescent="0.25">
      <c r="A144" s="677" t="s">
        <v>692</v>
      </c>
      <c r="B144" s="774">
        <v>39</v>
      </c>
      <c r="C144" s="678">
        <f t="shared" si="37"/>
        <v>0.24528301886792453</v>
      </c>
      <c r="D144" s="679">
        <v>748.16</v>
      </c>
      <c r="E144" s="679">
        <f t="shared" si="38"/>
        <v>183.51094339622639</v>
      </c>
      <c r="F144" s="680">
        <v>0.2</v>
      </c>
      <c r="G144" s="679">
        <f t="shared" si="31"/>
        <v>36.700000000000003</v>
      </c>
      <c r="H144" s="679">
        <f t="shared" si="32"/>
        <v>8.84</v>
      </c>
      <c r="I144" s="786">
        <f t="shared" si="33"/>
        <v>45.540000000000006</v>
      </c>
      <c r="J144" s="780">
        <v>120</v>
      </c>
      <c r="K144" s="678">
        <f t="shared" si="39"/>
        <v>0.75471698113207553</v>
      </c>
      <c r="L144" s="679">
        <v>748.16</v>
      </c>
      <c r="M144" s="679">
        <f t="shared" si="40"/>
        <v>564.6490566037736</v>
      </c>
      <c r="N144" s="680">
        <v>1</v>
      </c>
      <c r="O144" s="679">
        <f t="shared" si="34"/>
        <v>564.65</v>
      </c>
      <c r="P144" s="679">
        <f t="shared" si="35"/>
        <v>136.02000000000001</v>
      </c>
      <c r="Q144" s="786">
        <f t="shared" si="36"/>
        <v>700.67</v>
      </c>
    </row>
    <row r="145" spans="1:17" s="682" customFormat="1" x14ac:dyDescent="0.25">
      <c r="A145" s="677" t="s">
        <v>1217</v>
      </c>
      <c r="B145" s="774">
        <v>36</v>
      </c>
      <c r="C145" s="678">
        <f t="shared" si="37"/>
        <v>0.22641509433962265</v>
      </c>
      <c r="D145" s="679">
        <v>748.16</v>
      </c>
      <c r="E145" s="679">
        <f t="shared" si="38"/>
        <v>169.39471698113206</v>
      </c>
      <c r="F145" s="680">
        <v>0.2</v>
      </c>
      <c r="G145" s="679">
        <f t="shared" si="31"/>
        <v>33.880000000000003</v>
      </c>
      <c r="H145" s="679">
        <f t="shared" si="32"/>
        <v>8.16</v>
      </c>
      <c r="I145" s="786">
        <f t="shared" si="33"/>
        <v>42.040000000000006</v>
      </c>
      <c r="J145" s="780">
        <v>123</v>
      </c>
      <c r="K145" s="678">
        <f t="shared" si="39"/>
        <v>0.77358490566037741</v>
      </c>
      <c r="L145" s="679">
        <v>748.16</v>
      </c>
      <c r="M145" s="679">
        <f t="shared" si="40"/>
        <v>578.76528301886799</v>
      </c>
      <c r="N145" s="680">
        <v>1</v>
      </c>
      <c r="O145" s="679">
        <f t="shared" si="34"/>
        <v>578.77</v>
      </c>
      <c r="P145" s="679">
        <f t="shared" si="35"/>
        <v>139.43</v>
      </c>
      <c r="Q145" s="786">
        <f t="shared" si="36"/>
        <v>718.2</v>
      </c>
    </row>
    <row r="146" spans="1:17" s="682" customFormat="1" x14ac:dyDescent="0.25">
      <c r="A146" s="677" t="s">
        <v>1217</v>
      </c>
      <c r="B146" s="774">
        <v>34</v>
      </c>
      <c r="C146" s="678">
        <f>B146/139</f>
        <v>0.2446043165467626</v>
      </c>
      <c r="D146" s="679">
        <v>747.77</v>
      </c>
      <c r="E146" s="679">
        <f t="shared" si="38"/>
        <v>182.90776978417267</v>
      </c>
      <c r="F146" s="680">
        <v>0.2</v>
      </c>
      <c r="G146" s="679">
        <f t="shared" si="31"/>
        <v>36.58</v>
      </c>
      <c r="H146" s="679">
        <f t="shared" si="32"/>
        <v>8.81</v>
      </c>
      <c r="I146" s="786">
        <f t="shared" si="33"/>
        <v>45.39</v>
      </c>
      <c r="J146" s="780">
        <v>105</v>
      </c>
      <c r="K146" s="678">
        <f>J146/139</f>
        <v>0.75539568345323738</v>
      </c>
      <c r="L146" s="679">
        <v>747.77</v>
      </c>
      <c r="M146" s="679">
        <f t="shared" si="40"/>
        <v>564.86223021582725</v>
      </c>
      <c r="N146" s="680">
        <v>1</v>
      </c>
      <c r="O146" s="679">
        <f t="shared" si="34"/>
        <v>564.86</v>
      </c>
      <c r="P146" s="679">
        <f t="shared" si="35"/>
        <v>136.07</v>
      </c>
      <c r="Q146" s="786">
        <f t="shared" si="36"/>
        <v>700.93000000000006</v>
      </c>
    </row>
    <row r="147" spans="1:17" s="682" customFormat="1" x14ac:dyDescent="0.25">
      <c r="A147" s="677" t="s">
        <v>1217</v>
      </c>
      <c r="B147" s="774">
        <v>36</v>
      </c>
      <c r="C147" s="678">
        <f t="shared" si="37"/>
        <v>0.22641509433962265</v>
      </c>
      <c r="D147" s="679">
        <v>748.16</v>
      </c>
      <c r="E147" s="679">
        <f t="shared" si="38"/>
        <v>169.39471698113206</v>
      </c>
      <c r="F147" s="680">
        <v>0.2</v>
      </c>
      <c r="G147" s="679">
        <f t="shared" si="31"/>
        <v>33.880000000000003</v>
      </c>
      <c r="H147" s="679">
        <f t="shared" si="32"/>
        <v>8.16</v>
      </c>
      <c r="I147" s="786">
        <f t="shared" si="33"/>
        <v>42.040000000000006</v>
      </c>
      <c r="J147" s="780">
        <v>123</v>
      </c>
      <c r="K147" s="678">
        <f t="shared" si="39"/>
        <v>0.77358490566037741</v>
      </c>
      <c r="L147" s="679">
        <v>748.16</v>
      </c>
      <c r="M147" s="679">
        <f t="shared" si="40"/>
        <v>578.76528301886799</v>
      </c>
      <c r="N147" s="680">
        <v>1</v>
      </c>
      <c r="O147" s="679">
        <f t="shared" si="34"/>
        <v>578.77</v>
      </c>
      <c r="P147" s="679">
        <f t="shared" si="35"/>
        <v>139.43</v>
      </c>
      <c r="Q147" s="786">
        <f t="shared" si="36"/>
        <v>718.2</v>
      </c>
    </row>
    <row r="148" spans="1:17" s="682" customFormat="1" x14ac:dyDescent="0.25">
      <c r="A148" s="677" t="s">
        <v>1217</v>
      </c>
      <c r="B148" s="774">
        <v>48</v>
      </c>
      <c r="C148" s="678">
        <f t="shared" si="37"/>
        <v>0.30188679245283018</v>
      </c>
      <c r="D148" s="679">
        <v>748.16</v>
      </c>
      <c r="E148" s="679">
        <f t="shared" si="38"/>
        <v>225.85962264150942</v>
      </c>
      <c r="F148" s="680">
        <v>0.2</v>
      </c>
      <c r="G148" s="679">
        <f t="shared" si="31"/>
        <v>45.17</v>
      </c>
      <c r="H148" s="679">
        <f t="shared" si="32"/>
        <v>10.88</v>
      </c>
      <c r="I148" s="786">
        <f t="shared" si="33"/>
        <v>56.050000000000004</v>
      </c>
      <c r="J148" s="780">
        <v>111</v>
      </c>
      <c r="K148" s="678">
        <f t="shared" si="39"/>
        <v>0.69811320754716977</v>
      </c>
      <c r="L148" s="679">
        <v>748.16</v>
      </c>
      <c r="M148" s="679">
        <f t="shared" si="40"/>
        <v>522.30037735849055</v>
      </c>
      <c r="N148" s="680">
        <v>1</v>
      </c>
      <c r="O148" s="679">
        <f t="shared" si="34"/>
        <v>522.29999999999995</v>
      </c>
      <c r="P148" s="679">
        <f t="shared" si="35"/>
        <v>125.82</v>
      </c>
      <c r="Q148" s="786">
        <f t="shared" si="36"/>
        <v>648.11999999999989</v>
      </c>
    </row>
    <row r="149" spans="1:17" s="682" customFormat="1" x14ac:dyDescent="0.25">
      <c r="A149" s="677" t="s">
        <v>435</v>
      </c>
      <c r="B149" s="774">
        <v>24</v>
      </c>
      <c r="C149" s="678">
        <f t="shared" si="37"/>
        <v>0.15094339622641509</v>
      </c>
      <c r="D149" s="679">
        <v>662.38</v>
      </c>
      <c r="E149" s="679">
        <f t="shared" si="38"/>
        <v>99.981886792452826</v>
      </c>
      <c r="F149" s="680">
        <v>0.2</v>
      </c>
      <c r="G149" s="679">
        <f t="shared" si="31"/>
        <v>20</v>
      </c>
      <c r="H149" s="679">
        <f t="shared" si="32"/>
        <v>4.82</v>
      </c>
      <c r="I149" s="786">
        <f t="shared" si="33"/>
        <v>24.82</v>
      </c>
      <c r="J149" s="780">
        <v>24</v>
      </c>
      <c r="K149" s="678">
        <f t="shared" si="39"/>
        <v>0.15094339622641509</v>
      </c>
      <c r="L149" s="679">
        <v>662.38</v>
      </c>
      <c r="M149" s="679">
        <f t="shared" si="40"/>
        <v>99.981886792452826</v>
      </c>
      <c r="N149" s="680">
        <v>1</v>
      </c>
      <c r="O149" s="679">
        <f t="shared" si="34"/>
        <v>99.98</v>
      </c>
      <c r="P149" s="679">
        <f t="shared" si="35"/>
        <v>24.09</v>
      </c>
      <c r="Q149" s="786">
        <f t="shared" si="36"/>
        <v>124.07000000000001</v>
      </c>
    </row>
    <row r="150" spans="1:17" s="682" customFormat="1" x14ac:dyDescent="0.25">
      <c r="A150" s="677" t="s">
        <v>692</v>
      </c>
      <c r="B150" s="774">
        <v>39</v>
      </c>
      <c r="C150" s="678">
        <f t="shared" si="37"/>
        <v>0.24528301886792453</v>
      </c>
      <c r="D150" s="679">
        <v>662.38</v>
      </c>
      <c r="E150" s="679">
        <f t="shared" si="38"/>
        <v>162.47056603773584</v>
      </c>
      <c r="F150" s="680">
        <v>0.2</v>
      </c>
      <c r="G150" s="679">
        <f t="shared" si="31"/>
        <v>32.49</v>
      </c>
      <c r="H150" s="679">
        <f t="shared" si="32"/>
        <v>7.83</v>
      </c>
      <c r="I150" s="786">
        <f t="shared" si="33"/>
        <v>40.32</v>
      </c>
      <c r="J150" s="780">
        <v>120</v>
      </c>
      <c r="K150" s="678">
        <f t="shared" si="39"/>
        <v>0.75471698113207553</v>
      </c>
      <c r="L150" s="679">
        <v>662.38</v>
      </c>
      <c r="M150" s="679">
        <f t="shared" si="40"/>
        <v>499.90943396226419</v>
      </c>
      <c r="N150" s="680">
        <v>1</v>
      </c>
      <c r="O150" s="679">
        <f t="shared" si="34"/>
        <v>499.91</v>
      </c>
      <c r="P150" s="679">
        <f t="shared" si="35"/>
        <v>120.43</v>
      </c>
      <c r="Q150" s="786">
        <f t="shared" si="36"/>
        <v>620.34</v>
      </c>
    </row>
    <row r="151" spans="1:17" s="682" customFormat="1" x14ac:dyDescent="0.25">
      <c r="A151" s="677" t="s">
        <v>1217</v>
      </c>
      <c r="B151" s="774">
        <v>24</v>
      </c>
      <c r="C151" s="678">
        <f t="shared" si="37"/>
        <v>0.15094339622641509</v>
      </c>
      <c r="D151" s="679">
        <v>748.16</v>
      </c>
      <c r="E151" s="679">
        <f t="shared" si="38"/>
        <v>112.92981132075471</v>
      </c>
      <c r="F151" s="680">
        <v>0.2</v>
      </c>
      <c r="G151" s="679">
        <f t="shared" si="31"/>
        <v>22.59</v>
      </c>
      <c r="H151" s="679">
        <f t="shared" si="32"/>
        <v>5.44</v>
      </c>
      <c r="I151" s="786">
        <f t="shared" si="33"/>
        <v>28.03</v>
      </c>
      <c r="J151" s="780">
        <v>135</v>
      </c>
      <c r="K151" s="678">
        <f t="shared" si="39"/>
        <v>0.84905660377358494</v>
      </c>
      <c r="L151" s="679">
        <v>748.16</v>
      </c>
      <c r="M151" s="679">
        <f t="shared" si="40"/>
        <v>635.23018867924532</v>
      </c>
      <c r="N151" s="680">
        <v>1</v>
      </c>
      <c r="O151" s="679">
        <f t="shared" si="34"/>
        <v>635.23</v>
      </c>
      <c r="P151" s="679">
        <f t="shared" si="35"/>
        <v>153.03</v>
      </c>
      <c r="Q151" s="786">
        <f t="shared" si="36"/>
        <v>788.26</v>
      </c>
    </row>
    <row r="152" spans="1:17" s="682" customFormat="1" x14ac:dyDescent="0.25">
      <c r="A152" s="677" t="s">
        <v>692</v>
      </c>
      <c r="B152" s="774"/>
      <c r="C152" s="678"/>
      <c r="D152" s="679"/>
      <c r="E152" s="679"/>
      <c r="F152" s="680"/>
      <c r="G152" s="679"/>
      <c r="H152" s="679"/>
      <c r="I152" s="681"/>
      <c r="J152" s="780">
        <v>69</v>
      </c>
      <c r="K152" s="678">
        <f>J152/139</f>
        <v>0.49640287769784175</v>
      </c>
      <c r="L152" s="679">
        <v>662.04</v>
      </c>
      <c r="M152" s="679">
        <f t="shared" si="40"/>
        <v>328.63856115107916</v>
      </c>
      <c r="N152" s="680">
        <v>1</v>
      </c>
      <c r="O152" s="679">
        <f t="shared" si="34"/>
        <v>328.64</v>
      </c>
      <c r="P152" s="679">
        <f t="shared" si="35"/>
        <v>79.17</v>
      </c>
      <c r="Q152" s="786">
        <f t="shared" si="36"/>
        <v>407.81</v>
      </c>
    </row>
    <row r="153" spans="1:17" s="682" customFormat="1" ht="49.5" x14ac:dyDescent="0.25">
      <c r="A153" s="689" t="s">
        <v>10</v>
      </c>
      <c r="B153" s="774"/>
      <c r="C153" s="678"/>
      <c r="D153" s="679"/>
      <c r="E153" s="679"/>
      <c r="F153" s="680"/>
      <c r="G153" s="696">
        <f>SUM(G154:G172)</f>
        <v>477.06</v>
      </c>
      <c r="H153" s="696">
        <f>SUM(H154:H172)</f>
        <v>114.90999999999998</v>
      </c>
      <c r="I153" s="697">
        <f>SUM(I154:I172)</f>
        <v>591.96999999999991</v>
      </c>
      <c r="J153" s="780"/>
      <c r="K153" s="678"/>
      <c r="L153" s="679"/>
      <c r="M153" s="679"/>
      <c r="N153" s="680"/>
      <c r="O153" s="696">
        <f>SUM(O154:O172)</f>
        <v>7643.97</v>
      </c>
      <c r="P153" s="696">
        <f>SUM(P154:P172)</f>
        <v>1841.4200000000003</v>
      </c>
      <c r="Q153" s="697">
        <f>SUM(Q154:Q172)</f>
        <v>9485.39</v>
      </c>
    </row>
    <row r="154" spans="1:17" s="682" customFormat="1" x14ac:dyDescent="0.25">
      <c r="A154" s="677" t="s">
        <v>193</v>
      </c>
      <c r="B154" s="774">
        <v>48</v>
      </c>
      <c r="C154" s="678">
        <f t="shared" si="37"/>
        <v>0.30188679245283018</v>
      </c>
      <c r="D154" s="679">
        <v>552.79</v>
      </c>
      <c r="E154" s="679">
        <f t="shared" si="38"/>
        <v>166.88</v>
      </c>
      <c r="F154" s="680">
        <v>0.2</v>
      </c>
      <c r="G154" s="679">
        <f t="shared" ref="G154:G171" si="41">ROUND(E154*F154,2)</f>
        <v>33.380000000000003</v>
      </c>
      <c r="H154" s="679">
        <f t="shared" ref="H154:H171" si="42">ROUND(G154*0.2409,2)</f>
        <v>8.0399999999999991</v>
      </c>
      <c r="I154" s="786">
        <f t="shared" ref="I154:I171" si="43">G154+H154</f>
        <v>41.42</v>
      </c>
      <c r="J154" s="780">
        <v>111</v>
      </c>
      <c r="K154" s="678">
        <f t="shared" si="39"/>
        <v>0.69811320754716977</v>
      </c>
      <c r="L154" s="679">
        <v>552.79</v>
      </c>
      <c r="M154" s="679">
        <f t="shared" si="40"/>
        <v>385.90999999999997</v>
      </c>
      <c r="N154" s="680">
        <v>1</v>
      </c>
      <c r="O154" s="679">
        <f t="shared" ref="O154:O172" si="44">ROUND(M154*N154,2)</f>
        <v>385.91</v>
      </c>
      <c r="P154" s="679">
        <f t="shared" ref="P154:P172" si="45">ROUND(O154*0.2409,2)</f>
        <v>92.97</v>
      </c>
      <c r="Q154" s="786">
        <f t="shared" ref="Q154:Q172" si="46">O154+P154</f>
        <v>478.88</v>
      </c>
    </row>
    <row r="155" spans="1:17" s="682" customFormat="1" x14ac:dyDescent="0.25">
      <c r="A155" s="677" t="s">
        <v>193</v>
      </c>
      <c r="B155" s="774">
        <v>48</v>
      </c>
      <c r="C155" s="678">
        <f t="shared" si="37"/>
        <v>0.30188679245283018</v>
      </c>
      <c r="D155" s="679">
        <v>552.79</v>
      </c>
      <c r="E155" s="679">
        <f t="shared" si="38"/>
        <v>166.88</v>
      </c>
      <c r="F155" s="680">
        <v>0.2</v>
      </c>
      <c r="G155" s="679">
        <f t="shared" si="41"/>
        <v>33.380000000000003</v>
      </c>
      <c r="H155" s="679">
        <f t="shared" si="42"/>
        <v>8.0399999999999991</v>
      </c>
      <c r="I155" s="786">
        <f t="shared" si="43"/>
        <v>41.42</v>
      </c>
      <c r="J155" s="780">
        <v>111</v>
      </c>
      <c r="K155" s="678">
        <f t="shared" si="39"/>
        <v>0.69811320754716977</v>
      </c>
      <c r="L155" s="679">
        <v>552.79</v>
      </c>
      <c r="M155" s="679">
        <f t="shared" si="40"/>
        <v>385.90999999999997</v>
      </c>
      <c r="N155" s="680">
        <v>1</v>
      </c>
      <c r="O155" s="679">
        <f t="shared" si="44"/>
        <v>385.91</v>
      </c>
      <c r="P155" s="679">
        <f t="shared" si="45"/>
        <v>92.97</v>
      </c>
      <c r="Q155" s="786">
        <f t="shared" si="46"/>
        <v>478.88</v>
      </c>
    </row>
    <row r="156" spans="1:17" s="682" customFormat="1" x14ac:dyDescent="0.25">
      <c r="A156" s="677" t="s">
        <v>193</v>
      </c>
      <c r="B156" s="774">
        <v>40</v>
      </c>
      <c r="C156" s="678">
        <f t="shared" si="37"/>
        <v>0.25157232704402516</v>
      </c>
      <c r="D156" s="679">
        <v>552.79</v>
      </c>
      <c r="E156" s="679">
        <f t="shared" si="38"/>
        <v>139.06666666666666</v>
      </c>
      <c r="F156" s="680">
        <v>0.2</v>
      </c>
      <c r="G156" s="679">
        <f t="shared" si="41"/>
        <v>27.81</v>
      </c>
      <c r="H156" s="679">
        <f t="shared" si="42"/>
        <v>6.7</v>
      </c>
      <c r="I156" s="786">
        <f t="shared" si="43"/>
        <v>34.51</v>
      </c>
      <c r="J156" s="780">
        <v>119</v>
      </c>
      <c r="K156" s="678">
        <f t="shared" si="39"/>
        <v>0.74842767295597479</v>
      </c>
      <c r="L156" s="679">
        <v>552.79</v>
      </c>
      <c r="M156" s="679">
        <f t="shared" si="40"/>
        <v>413.7233333333333</v>
      </c>
      <c r="N156" s="680">
        <v>1</v>
      </c>
      <c r="O156" s="679">
        <f t="shared" si="44"/>
        <v>413.72</v>
      </c>
      <c r="P156" s="679">
        <f t="shared" si="45"/>
        <v>99.67</v>
      </c>
      <c r="Q156" s="786">
        <f t="shared" si="46"/>
        <v>513.39</v>
      </c>
    </row>
    <row r="157" spans="1:17" s="682" customFormat="1" x14ac:dyDescent="0.25">
      <c r="A157" s="677" t="s">
        <v>193</v>
      </c>
      <c r="B157" s="774">
        <v>40</v>
      </c>
      <c r="C157" s="678">
        <f t="shared" si="37"/>
        <v>0.25157232704402516</v>
      </c>
      <c r="D157" s="679">
        <v>552.79</v>
      </c>
      <c r="E157" s="679">
        <f t="shared" si="38"/>
        <v>139.06666666666666</v>
      </c>
      <c r="F157" s="680">
        <v>0.2</v>
      </c>
      <c r="G157" s="679">
        <f t="shared" si="41"/>
        <v>27.81</v>
      </c>
      <c r="H157" s="679">
        <f t="shared" si="42"/>
        <v>6.7</v>
      </c>
      <c r="I157" s="786">
        <f t="shared" si="43"/>
        <v>34.51</v>
      </c>
      <c r="J157" s="780">
        <v>119</v>
      </c>
      <c r="K157" s="678">
        <f t="shared" si="39"/>
        <v>0.74842767295597479</v>
      </c>
      <c r="L157" s="679">
        <v>552.79</v>
      </c>
      <c r="M157" s="679">
        <f t="shared" si="40"/>
        <v>413.7233333333333</v>
      </c>
      <c r="N157" s="680">
        <v>1</v>
      </c>
      <c r="O157" s="679">
        <f t="shared" si="44"/>
        <v>413.72</v>
      </c>
      <c r="P157" s="679">
        <f t="shared" si="45"/>
        <v>99.67</v>
      </c>
      <c r="Q157" s="786">
        <f t="shared" si="46"/>
        <v>513.39</v>
      </c>
    </row>
    <row r="158" spans="1:17" s="682" customFormat="1" x14ac:dyDescent="0.25">
      <c r="A158" s="677" t="s">
        <v>193</v>
      </c>
      <c r="B158" s="774"/>
      <c r="C158" s="678"/>
      <c r="D158" s="679"/>
      <c r="E158" s="679"/>
      <c r="F158" s="680"/>
      <c r="G158" s="679"/>
      <c r="H158" s="679"/>
      <c r="I158" s="786"/>
      <c r="J158" s="780">
        <v>112</v>
      </c>
      <c r="K158" s="678">
        <f t="shared" si="39"/>
        <v>0.70440251572327039</v>
      </c>
      <c r="L158" s="679">
        <v>552.79</v>
      </c>
      <c r="M158" s="679">
        <f t="shared" si="40"/>
        <v>389.3866666666666</v>
      </c>
      <c r="N158" s="680">
        <v>1</v>
      </c>
      <c r="O158" s="679">
        <f t="shared" si="44"/>
        <v>389.39</v>
      </c>
      <c r="P158" s="679">
        <f t="shared" si="45"/>
        <v>93.8</v>
      </c>
      <c r="Q158" s="786">
        <f t="shared" si="46"/>
        <v>483.19</v>
      </c>
    </row>
    <row r="159" spans="1:17" s="682" customFormat="1" x14ac:dyDescent="0.25">
      <c r="A159" s="677" t="s">
        <v>193</v>
      </c>
      <c r="B159" s="774">
        <v>16</v>
      </c>
      <c r="C159" s="678">
        <f t="shared" si="37"/>
        <v>0.10062893081761007</v>
      </c>
      <c r="D159" s="679">
        <v>571.84</v>
      </c>
      <c r="E159" s="679">
        <f t="shared" si="38"/>
        <v>57.543647798742143</v>
      </c>
      <c r="F159" s="680">
        <v>0.2</v>
      </c>
      <c r="G159" s="679">
        <f t="shared" si="41"/>
        <v>11.51</v>
      </c>
      <c r="H159" s="679">
        <f t="shared" si="42"/>
        <v>2.77</v>
      </c>
      <c r="I159" s="786">
        <f t="shared" si="43"/>
        <v>14.28</v>
      </c>
      <c r="J159" s="780">
        <v>119</v>
      </c>
      <c r="K159" s="678">
        <f t="shared" si="39"/>
        <v>0.74842767295597479</v>
      </c>
      <c r="L159" s="679">
        <v>571.84</v>
      </c>
      <c r="M159" s="679">
        <f t="shared" si="40"/>
        <v>427.98088050314465</v>
      </c>
      <c r="N159" s="680">
        <v>1</v>
      </c>
      <c r="O159" s="679">
        <f t="shared" si="44"/>
        <v>427.98</v>
      </c>
      <c r="P159" s="679">
        <f t="shared" si="45"/>
        <v>103.1</v>
      </c>
      <c r="Q159" s="786">
        <f t="shared" si="46"/>
        <v>531.08000000000004</v>
      </c>
    </row>
    <row r="160" spans="1:17" s="682" customFormat="1" x14ac:dyDescent="0.25">
      <c r="A160" s="677" t="s">
        <v>193</v>
      </c>
      <c r="B160" s="774">
        <v>39</v>
      </c>
      <c r="C160" s="678">
        <f t="shared" si="37"/>
        <v>0.24528301886792453</v>
      </c>
      <c r="D160" s="679">
        <v>552.78</v>
      </c>
      <c r="E160" s="679">
        <f t="shared" si="38"/>
        <v>135.5875471698113</v>
      </c>
      <c r="F160" s="680">
        <v>0.2</v>
      </c>
      <c r="G160" s="679">
        <f t="shared" si="41"/>
        <v>27.12</v>
      </c>
      <c r="H160" s="679">
        <f t="shared" si="42"/>
        <v>6.53</v>
      </c>
      <c r="I160" s="786">
        <f t="shared" si="43"/>
        <v>33.65</v>
      </c>
      <c r="J160" s="780">
        <v>120</v>
      </c>
      <c r="K160" s="678">
        <f t="shared" si="39"/>
        <v>0.75471698113207553</v>
      </c>
      <c r="L160" s="679">
        <v>552.78</v>
      </c>
      <c r="M160" s="679">
        <f t="shared" si="40"/>
        <v>417.1924528301887</v>
      </c>
      <c r="N160" s="680">
        <v>1</v>
      </c>
      <c r="O160" s="679">
        <f t="shared" si="44"/>
        <v>417.19</v>
      </c>
      <c r="P160" s="679">
        <f t="shared" si="45"/>
        <v>100.5</v>
      </c>
      <c r="Q160" s="786">
        <f t="shared" si="46"/>
        <v>517.69000000000005</v>
      </c>
    </row>
    <row r="161" spans="1:17" s="682" customFormat="1" x14ac:dyDescent="0.25">
      <c r="A161" s="677" t="s">
        <v>193</v>
      </c>
      <c r="B161" s="774">
        <v>48</v>
      </c>
      <c r="C161" s="678">
        <f t="shared" si="37"/>
        <v>0.30188679245283018</v>
      </c>
      <c r="D161" s="679">
        <v>552.78</v>
      </c>
      <c r="E161" s="679">
        <f t="shared" si="38"/>
        <v>166.87698113207546</v>
      </c>
      <c r="F161" s="680">
        <v>0.2</v>
      </c>
      <c r="G161" s="679">
        <f t="shared" si="41"/>
        <v>33.380000000000003</v>
      </c>
      <c r="H161" s="679">
        <f t="shared" si="42"/>
        <v>8.0399999999999991</v>
      </c>
      <c r="I161" s="786">
        <f t="shared" si="43"/>
        <v>41.42</v>
      </c>
      <c r="J161" s="780">
        <v>111</v>
      </c>
      <c r="K161" s="678">
        <f t="shared" si="39"/>
        <v>0.69811320754716977</v>
      </c>
      <c r="L161" s="698">
        <v>552.78</v>
      </c>
      <c r="M161" s="679">
        <f t="shared" si="40"/>
        <v>385.90301886792446</v>
      </c>
      <c r="N161" s="680">
        <v>1</v>
      </c>
      <c r="O161" s="679">
        <f t="shared" si="44"/>
        <v>385.9</v>
      </c>
      <c r="P161" s="679">
        <f t="shared" si="45"/>
        <v>92.96</v>
      </c>
      <c r="Q161" s="786">
        <f t="shared" si="46"/>
        <v>478.85999999999996</v>
      </c>
    </row>
    <row r="162" spans="1:17" s="682" customFormat="1" x14ac:dyDescent="0.25">
      <c r="A162" s="677" t="s">
        <v>193</v>
      </c>
      <c r="B162" s="774">
        <v>36</v>
      </c>
      <c r="C162" s="678">
        <f t="shared" si="37"/>
        <v>0.22641509433962265</v>
      </c>
      <c r="D162" s="679">
        <v>552.78</v>
      </c>
      <c r="E162" s="679">
        <f t="shared" si="38"/>
        <v>125.15773584905661</v>
      </c>
      <c r="F162" s="680">
        <v>0.2</v>
      </c>
      <c r="G162" s="679">
        <f t="shared" si="41"/>
        <v>25.03</v>
      </c>
      <c r="H162" s="679">
        <f t="shared" si="42"/>
        <v>6.03</v>
      </c>
      <c r="I162" s="786">
        <f t="shared" si="43"/>
        <v>31.060000000000002</v>
      </c>
      <c r="J162" s="780">
        <v>123</v>
      </c>
      <c r="K162" s="678">
        <f t="shared" si="39"/>
        <v>0.77358490566037741</v>
      </c>
      <c r="L162" s="698">
        <v>552.78</v>
      </c>
      <c r="M162" s="679">
        <f t="shared" si="40"/>
        <v>427.62226415094341</v>
      </c>
      <c r="N162" s="680">
        <v>1</v>
      </c>
      <c r="O162" s="679">
        <f t="shared" si="44"/>
        <v>427.62</v>
      </c>
      <c r="P162" s="679">
        <f t="shared" si="45"/>
        <v>103.01</v>
      </c>
      <c r="Q162" s="786">
        <f t="shared" si="46"/>
        <v>530.63</v>
      </c>
    </row>
    <row r="163" spans="1:17" s="682" customFormat="1" x14ac:dyDescent="0.25">
      <c r="A163" s="677" t="s">
        <v>193</v>
      </c>
      <c r="B163" s="774">
        <v>48</v>
      </c>
      <c r="C163" s="678">
        <f t="shared" si="37"/>
        <v>0.30188679245283018</v>
      </c>
      <c r="D163" s="679">
        <v>552.78</v>
      </c>
      <c r="E163" s="679">
        <f t="shared" si="38"/>
        <v>166.87698113207546</v>
      </c>
      <c r="F163" s="680">
        <v>0.2</v>
      </c>
      <c r="G163" s="679">
        <f t="shared" si="41"/>
        <v>33.380000000000003</v>
      </c>
      <c r="H163" s="679">
        <f t="shared" si="42"/>
        <v>8.0399999999999991</v>
      </c>
      <c r="I163" s="786">
        <f t="shared" si="43"/>
        <v>41.42</v>
      </c>
      <c r="J163" s="780">
        <v>111</v>
      </c>
      <c r="K163" s="678">
        <f t="shared" si="39"/>
        <v>0.69811320754716977</v>
      </c>
      <c r="L163" s="698">
        <v>552.78</v>
      </c>
      <c r="M163" s="679">
        <f t="shared" si="40"/>
        <v>385.90301886792446</v>
      </c>
      <c r="N163" s="680">
        <v>1</v>
      </c>
      <c r="O163" s="679">
        <f t="shared" si="44"/>
        <v>385.9</v>
      </c>
      <c r="P163" s="679">
        <f t="shared" si="45"/>
        <v>92.96</v>
      </c>
      <c r="Q163" s="786">
        <f t="shared" si="46"/>
        <v>478.85999999999996</v>
      </c>
    </row>
    <row r="164" spans="1:17" s="682" customFormat="1" x14ac:dyDescent="0.25">
      <c r="A164" s="677" t="s">
        <v>193</v>
      </c>
      <c r="B164" s="774">
        <v>48</v>
      </c>
      <c r="C164" s="678">
        <f>B164/139</f>
        <v>0.34532374100719426</v>
      </c>
      <c r="D164" s="679">
        <v>552.49</v>
      </c>
      <c r="E164" s="679">
        <f t="shared" si="38"/>
        <v>190.78791366906475</v>
      </c>
      <c r="F164" s="680">
        <v>0.2</v>
      </c>
      <c r="G164" s="679">
        <f t="shared" si="41"/>
        <v>38.159999999999997</v>
      </c>
      <c r="H164" s="679">
        <f t="shared" si="42"/>
        <v>9.19</v>
      </c>
      <c r="I164" s="786">
        <f t="shared" si="43"/>
        <v>47.349999999999994</v>
      </c>
      <c r="J164" s="780">
        <v>91</v>
      </c>
      <c r="K164" s="678">
        <f>J164/139</f>
        <v>0.65467625899280579</v>
      </c>
      <c r="L164" s="679">
        <v>552.49</v>
      </c>
      <c r="M164" s="679">
        <f t="shared" si="40"/>
        <v>361.70208633093529</v>
      </c>
      <c r="N164" s="680">
        <v>1</v>
      </c>
      <c r="O164" s="679">
        <f t="shared" si="44"/>
        <v>361.7</v>
      </c>
      <c r="P164" s="679">
        <f t="shared" si="45"/>
        <v>87.13</v>
      </c>
      <c r="Q164" s="786">
        <f t="shared" si="46"/>
        <v>448.83</v>
      </c>
    </row>
    <row r="165" spans="1:17" s="682" customFormat="1" x14ac:dyDescent="0.25">
      <c r="A165" s="677" t="s">
        <v>193</v>
      </c>
      <c r="B165" s="774">
        <v>32</v>
      </c>
      <c r="C165" s="678">
        <f>B165/139</f>
        <v>0.23021582733812951</v>
      </c>
      <c r="D165" s="679">
        <v>552.49</v>
      </c>
      <c r="E165" s="679">
        <f t="shared" si="38"/>
        <v>127.19194244604317</v>
      </c>
      <c r="F165" s="680">
        <v>0.2</v>
      </c>
      <c r="G165" s="679">
        <f t="shared" si="41"/>
        <v>25.44</v>
      </c>
      <c r="H165" s="679">
        <f t="shared" si="42"/>
        <v>6.13</v>
      </c>
      <c r="I165" s="786">
        <f t="shared" si="43"/>
        <v>31.57</v>
      </c>
      <c r="J165" s="780">
        <v>107</v>
      </c>
      <c r="K165" s="678">
        <f>J165/139</f>
        <v>0.76978417266187049</v>
      </c>
      <c r="L165" s="679">
        <v>552.49</v>
      </c>
      <c r="M165" s="679">
        <f t="shared" si="40"/>
        <v>425.29805755395682</v>
      </c>
      <c r="N165" s="680">
        <v>1</v>
      </c>
      <c r="O165" s="679">
        <f t="shared" si="44"/>
        <v>425.3</v>
      </c>
      <c r="P165" s="679">
        <f t="shared" si="45"/>
        <v>102.45</v>
      </c>
      <c r="Q165" s="786">
        <f t="shared" si="46"/>
        <v>527.75</v>
      </c>
    </row>
    <row r="166" spans="1:17" s="682" customFormat="1" x14ac:dyDescent="0.25">
      <c r="A166" s="677" t="s">
        <v>193</v>
      </c>
      <c r="B166" s="774">
        <v>39</v>
      </c>
      <c r="C166" s="678">
        <f t="shared" si="37"/>
        <v>0.24528301886792453</v>
      </c>
      <c r="D166" s="679">
        <v>552.78</v>
      </c>
      <c r="E166" s="679">
        <f t="shared" si="38"/>
        <v>135.5875471698113</v>
      </c>
      <c r="F166" s="680">
        <v>0.2</v>
      </c>
      <c r="G166" s="679">
        <f t="shared" si="41"/>
        <v>27.12</v>
      </c>
      <c r="H166" s="679">
        <f t="shared" si="42"/>
        <v>6.53</v>
      </c>
      <c r="I166" s="786">
        <f t="shared" si="43"/>
        <v>33.65</v>
      </c>
      <c r="J166" s="780">
        <v>120</v>
      </c>
      <c r="K166" s="678">
        <f t="shared" si="39"/>
        <v>0.75471698113207553</v>
      </c>
      <c r="L166" s="679">
        <v>552.78</v>
      </c>
      <c r="M166" s="679">
        <f t="shared" si="40"/>
        <v>417.1924528301887</v>
      </c>
      <c r="N166" s="680">
        <v>1</v>
      </c>
      <c r="O166" s="679">
        <f t="shared" si="44"/>
        <v>417.19</v>
      </c>
      <c r="P166" s="679">
        <f t="shared" si="45"/>
        <v>100.5</v>
      </c>
      <c r="Q166" s="786">
        <f t="shared" si="46"/>
        <v>517.69000000000005</v>
      </c>
    </row>
    <row r="167" spans="1:17" s="682" customFormat="1" x14ac:dyDescent="0.25">
      <c r="A167" s="677" t="s">
        <v>193</v>
      </c>
      <c r="B167" s="774">
        <v>40</v>
      </c>
      <c r="C167" s="678">
        <f>B167/139</f>
        <v>0.28776978417266186</v>
      </c>
      <c r="D167" s="679">
        <v>552.49</v>
      </c>
      <c r="E167" s="679">
        <f t="shared" si="38"/>
        <v>158.98992805755395</v>
      </c>
      <c r="F167" s="680">
        <v>0.2</v>
      </c>
      <c r="G167" s="679">
        <f t="shared" si="41"/>
        <v>31.8</v>
      </c>
      <c r="H167" s="679">
        <f t="shared" si="42"/>
        <v>7.66</v>
      </c>
      <c r="I167" s="786">
        <f t="shared" si="43"/>
        <v>39.46</v>
      </c>
      <c r="J167" s="780">
        <v>99</v>
      </c>
      <c r="K167" s="678">
        <f>J167/139</f>
        <v>0.71223021582733814</v>
      </c>
      <c r="L167" s="679">
        <v>552.49</v>
      </c>
      <c r="M167" s="679">
        <f t="shared" si="40"/>
        <v>393.50007194244608</v>
      </c>
      <c r="N167" s="680">
        <v>1</v>
      </c>
      <c r="O167" s="679">
        <f t="shared" si="44"/>
        <v>393.5</v>
      </c>
      <c r="P167" s="679">
        <f t="shared" si="45"/>
        <v>94.79</v>
      </c>
      <c r="Q167" s="786">
        <f t="shared" si="46"/>
        <v>488.29</v>
      </c>
    </row>
    <row r="168" spans="1:17" s="682" customFormat="1" x14ac:dyDescent="0.25">
      <c r="A168" s="677" t="s">
        <v>193</v>
      </c>
      <c r="B168" s="774">
        <v>40</v>
      </c>
      <c r="C168" s="678">
        <f>B168/159</f>
        <v>0.25157232704402516</v>
      </c>
      <c r="D168" s="679">
        <v>552.78</v>
      </c>
      <c r="E168" s="679">
        <f t="shared" si="38"/>
        <v>139.06415094339621</v>
      </c>
      <c r="F168" s="680">
        <v>0.2</v>
      </c>
      <c r="G168" s="679">
        <f t="shared" si="41"/>
        <v>27.81</v>
      </c>
      <c r="H168" s="679">
        <f t="shared" si="42"/>
        <v>6.7</v>
      </c>
      <c r="I168" s="786">
        <f t="shared" si="43"/>
        <v>34.51</v>
      </c>
      <c r="J168" s="780">
        <v>119</v>
      </c>
      <c r="K168" s="678">
        <f t="shared" si="39"/>
        <v>0.74842767295597479</v>
      </c>
      <c r="L168" s="679">
        <v>552.78</v>
      </c>
      <c r="M168" s="679">
        <f t="shared" si="40"/>
        <v>413.7158490566037</v>
      </c>
      <c r="N168" s="680">
        <v>1</v>
      </c>
      <c r="O168" s="679">
        <f t="shared" si="44"/>
        <v>413.72</v>
      </c>
      <c r="P168" s="679">
        <f t="shared" si="45"/>
        <v>99.67</v>
      </c>
      <c r="Q168" s="786">
        <f t="shared" si="46"/>
        <v>513.39</v>
      </c>
    </row>
    <row r="169" spans="1:17" s="682" customFormat="1" x14ac:dyDescent="0.25">
      <c r="A169" s="677" t="s">
        <v>193</v>
      </c>
      <c r="B169" s="774">
        <v>24</v>
      </c>
      <c r="C169" s="678">
        <f>B169/139</f>
        <v>0.17266187050359713</v>
      </c>
      <c r="D169" s="679">
        <v>552.49</v>
      </c>
      <c r="E169" s="679">
        <f t="shared" si="38"/>
        <v>95.393956834532375</v>
      </c>
      <c r="F169" s="680">
        <v>0.2</v>
      </c>
      <c r="G169" s="679">
        <f t="shared" si="41"/>
        <v>19.079999999999998</v>
      </c>
      <c r="H169" s="679">
        <f t="shared" si="42"/>
        <v>4.5999999999999996</v>
      </c>
      <c r="I169" s="786">
        <f t="shared" si="43"/>
        <v>23.68</v>
      </c>
      <c r="J169" s="780">
        <v>96</v>
      </c>
      <c r="K169" s="678">
        <f>J169/139</f>
        <v>0.69064748201438853</v>
      </c>
      <c r="L169" s="679">
        <v>552.49</v>
      </c>
      <c r="M169" s="679">
        <f t="shared" si="40"/>
        <v>381.5758273381295</v>
      </c>
      <c r="N169" s="680">
        <v>1</v>
      </c>
      <c r="O169" s="679">
        <f t="shared" si="44"/>
        <v>381.58</v>
      </c>
      <c r="P169" s="679">
        <f t="shared" si="45"/>
        <v>91.92</v>
      </c>
      <c r="Q169" s="786">
        <f t="shared" si="46"/>
        <v>473.5</v>
      </c>
    </row>
    <row r="170" spans="1:17" s="682" customFormat="1" x14ac:dyDescent="0.25">
      <c r="A170" s="677" t="s">
        <v>193</v>
      </c>
      <c r="B170" s="774">
        <v>48</v>
      </c>
      <c r="C170" s="678">
        <f>B170/139</f>
        <v>0.34532374100719426</v>
      </c>
      <c r="D170" s="679">
        <v>552.49</v>
      </c>
      <c r="E170" s="679">
        <f t="shared" si="38"/>
        <v>190.78791366906475</v>
      </c>
      <c r="F170" s="680">
        <v>0.2</v>
      </c>
      <c r="G170" s="679">
        <f t="shared" si="41"/>
        <v>38.159999999999997</v>
      </c>
      <c r="H170" s="679">
        <f t="shared" si="42"/>
        <v>9.19</v>
      </c>
      <c r="I170" s="786">
        <f t="shared" si="43"/>
        <v>47.349999999999994</v>
      </c>
      <c r="J170" s="780">
        <v>91</v>
      </c>
      <c r="K170" s="678">
        <f>J170/139</f>
        <v>0.65467625899280579</v>
      </c>
      <c r="L170" s="679">
        <v>552.49</v>
      </c>
      <c r="M170" s="679">
        <f t="shared" si="40"/>
        <v>361.70208633093529</v>
      </c>
      <c r="N170" s="680">
        <v>1</v>
      </c>
      <c r="O170" s="679">
        <f t="shared" si="44"/>
        <v>361.7</v>
      </c>
      <c r="P170" s="679">
        <f t="shared" si="45"/>
        <v>87.13</v>
      </c>
      <c r="Q170" s="786">
        <f t="shared" si="46"/>
        <v>448.83</v>
      </c>
    </row>
    <row r="171" spans="1:17" s="682" customFormat="1" x14ac:dyDescent="0.25">
      <c r="A171" s="677" t="s">
        <v>193</v>
      </c>
      <c r="B171" s="774">
        <v>24</v>
      </c>
      <c r="C171" s="678">
        <f t="shared" si="37"/>
        <v>0.15094339622641509</v>
      </c>
      <c r="D171" s="679">
        <v>552.78</v>
      </c>
      <c r="E171" s="679">
        <f t="shared" si="38"/>
        <v>83.438490566037729</v>
      </c>
      <c r="F171" s="680">
        <v>0.2</v>
      </c>
      <c r="G171" s="679">
        <f t="shared" si="41"/>
        <v>16.690000000000001</v>
      </c>
      <c r="H171" s="679">
        <f t="shared" si="42"/>
        <v>4.0199999999999996</v>
      </c>
      <c r="I171" s="786">
        <f t="shared" si="43"/>
        <v>20.71</v>
      </c>
      <c r="J171" s="780">
        <v>135</v>
      </c>
      <c r="K171" s="678">
        <f t="shared" si="39"/>
        <v>0.84905660377358494</v>
      </c>
      <c r="L171" s="679">
        <v>552.78</v>
      </c>
      <c r="M171" s="679">
        <f t="shared" si="40"/>
        <v>469.34150943396224</v>
      </c>
      <c r="N171" s="680">
        <v>1</v>
      </c>
      <c r="O171" s="679">
        <f t="shared" si="44"/>
        <v>469.34</v>
      </c>
      <c r="P171" s="679">
        <f t="shared" si="45"/>
        <v>113.06</v>
      </c>
      <c r="Q171" s="786">
        <f t="shared" si="46"/>
        <v>582.4</v>
      </c>
    </row>
    <row r="172" spans="1:17" s="682" customFormat="1" x14ac:dyDescent="0.25">
      <c r="A172" s="677" t="s">
        <v>193</v>
      </c>
      <c r="B172" s="774"/>
      <c r="C172" s="678"/>
      <c r="D172" s="679"/>
      <c r="E172" s="679"/>
      <c r="F172" s="680"/>
      <c r="G172" s="679"/>
      <c r="H172" s="679"/>
      <c r="I172" s="786"/>
      <c r="J172" s="780">
        <v>112</v>
      </c>
      <c r="K172" s="678">
        <f t="shared" si="39"/>
        <v>0.70440251572327039</v>
      </c>
      <c r="L172" s="679">
        <v>548.97</v>
      </c>
      <c r="M172" s="679">
        <f t="shared" si="40"/>
        <v>386.69584905660378</v>
      </c>
      <c r="N172" s="680">
        <v>1</v>
      </c>
      <c r="O172" s="679">
        <f t="shared" si="44"/>
        <v>386.7</v>
      </c>
      <c r="P172" s="679">
        <f t="shared" si="45"/>
        <v>93.16</v>
      </c>
      <c r="Q172" s="786">
        <f t="shared" si="46"/>
        <v>479.86</v>
      </c>
    </row>
    <row r="173" spans="1:17" s="682" customFormat="1" ht="33" x14ac:dyDescent="0.25">
      <c r="A173" s="689" t="s">
        <v>8</v>
      </c>
      <c r="B173" s="774"/>
      <c r="C173" s="678"/>
      <c r="D173" s="679"/>
      <c r="E173" s="679"/>
      <c r="F173" s="680"/>
      <c r="G173" s="690">
        <f>SUM(G174:G193)</f>
        <v>437.72000000000008</v>
      </c>
      <c r="H173" s="690">
        <f>SUM(H174:H193)</f>
        <v>105.44</v>
      </c>
      <c r="I173" s="690">
        <f>SUM(I174:I193)</f>
        <v>543.16000000000008</v>
      </c>
      <c r="J173" s="780"/>
      <c r="K173" s="678"/>
      <c r="L173" s="679"/>
      <c r="M173" s="679"/>
      <c r="N173" s="680"/>
      <c r="O173" s="690">
        <f>SUM(O174:O193)</f>
        <v>6343.8300000000008</v>
      </c>
      <c r="P173" s="690">
        <f>SUM(P174:P193)</f>
        <v>1528.2200000000003</v>
      </c>
      <c r="Q173" s="681">
        <f>SUM(Q174:Q193)</f>
        <v>7872.050000000002</v>
      </c>
    </row>
    <row r="174" spans="1:17" s="682" customFormat="1" x14ac:dyDescent="0.25">
      <c r="A174" s="677" t="s">
        <v>182</v>
      </c>
      <c r="B174" s="774">
        <v>48</v>
      </c>
      <c r="C174" s="678">
        <f t="shared" si="37"/>
        <v>0.30188679245283018</v>
      </c>
      <c r="D174" s="679">
        <v>409.82</v>
      </c>
      <c r="E174" s="679">
        <f t="shared" si="38"/>
        <v>123.71924528301886</v>
      </c>
      <c r="F174" s="680">
        <v>0.2</v>
      </c>
      <c r="G174" s="679">
        <f t="shared" ref="G174:G193" si="47">ROUND(E174*F174,2)</f>
        <v>24.74</v>
      </c>
      <c r="H174" s="679">
        <f t="shared" ref="H174:H193" si="48">ROUND(G174*0.2409,2)</f>
        <v>5.96</v>
      </c>
      <c r="I174" s="786">
        <f t="shared" ref="I174:I193" si="49">G174+H174</f>
        <v>30.7</v>
      </c>
      <c r="J174" s="780">
        <v>111</v>
      </c>
      <c r="K174" s="678">
        <f t="shared" si="39"/>
        <v>0.69811320754716977</v>
      </c>
      <c r="L174" s="679">
        <v>409.82</v>
      </c>
      <c r="M174" s="679">
        <f t="shared" si="40"/>
        <v>286.1007547169811</v>
      </c>
      <c r="N174" s="680">
        <v>1</v>
      </c>
      <c r="O174" s="679">
        <f t="shared" ref="O174:O178" si="50">ROUND(M174*N174,2)</f>
        <v>286.10000000000002</v>
      </c>
      <c r="P174" s="679">
        <f t="shared" ref="P174:P178" si="51">ROUND(O174*0.2409,2)</f>
        <v>68.92</v>
      </c>
      <c r="Q174" s="786">
        <f t="shared" ref="Q174:Q178" si="52">O174+P174</f>
        <v>355.02000000000004</v>
      </c>
    </row>
    <row r="175" spans="1:17" s="682" customFormat="1" x14ac:dyDescent="0.25">
      <c r="A175" s="677" t="s">
        <v>182</v>
      </c>
      <c r="B175" s="774">
        <v>36</v>
      </c>
      <c r="C175" s="678">
        <f t="shared" si="37"/>
        <v>0.22641509433962265</v>
      </c>
      <c r="D175" s="679">
        <v>409.82</v>
      </c>
      <c r="E175" s="679">
        <f t="shared" si="38"/>
        <v>92.789433962264155</v>
      </c>
      <c r="F175" s="680">
        <v>0.2</v>
      </c>
      <c r="G175" s="679">
        <f t="shared" si="47"/>
        <v>18.559999999999999</v>
      </c>
      <c r="H175" s="679">
        <f t="shared" si="48"/>
        <v>4.47</v>
      </c>
      <c r="I175" s="786">
        <f t="shared" si="49"/>
        <v>23.029999999999998</v>
      </c>
      <c r="J175" s="780">
        <v>123</v>
      </c>
      <c r="K175" s="678">
        <f t="shared" si="39"/>
        <v>0.77358490566037741</v>
      </c>
      <c r="L175" s="679">
        <v>409.82</v>
      </c>
      <c r="M175" s="679">
        <f t="shared" si="40"/>
        <v>317.03056603773587</v>
      </c>
      <c r="N175" s="680">
        <v>1</v>
      </c>
      <c r="O175" s="679">
        <f t="shared" si="50"/>
        <v>317.02999999999997</v>
      </c>
      <c r="P175" s="679">
        <f t="shared" si="51"/>
        <v>76.37</v>
      </c>
      <c r="Q175" s="786">
        <f t="shared" si="52"/>
        <v>393.4</v>
      </c>
    </row>
    <row r="176" spans="1:17" s="682" customFormat="1" x14ac:dyDescent="0.25">
      <c r="A176" s="677" t="s">
        <v>182</v>
      </c>
      <c r="B176" s="774">
        <v>39</v>
      </c>
      <c r="C176" s="678">
        <f t="shared" si="37"/>
        <v>0.24528301886792453</v>
      </c>
      <c r="D176" s="679">
        <v>409.82</v>
      </c>
      <c r="E176" s="679">
        <f t="shared" si="38"/>
        <v>100.52188679245283</v>
      </c>
      <c r="F176" s="680">
        <v>0.2</v>
      </c>
      <c r="G176" s="679">
        <f t="shared" si="47"/>
        <v>20.100000000000001</v>
      </c>
      <c r="H176" s="679">
        <f t="shared" si="48"/>
        <v>4.84</v>
      </c>
      <c r="I176" s="786">
        <f t="shared" si="49"/>
        <v>24.94</v>
      </c>
      <c r="J176" s="780">
        <v>120</v>
      </c>
      <c r="K176" s="678">
        <f t="shared" si="39"/>
        <v>0.75471698113207553</v>
      </c>
      <c r="L176" s="679">
        <v>409.82</v>
      </c>
      <c r="M176" s="679">
        <f t="shared" si="40"/>
        <v>309.2981132075472</v>
      </c>
      <c r="N176" s="680">
        <v>1</v>
      </c>
      <c r="O176" s="679">
        <f t="shared" si="50"/>
        <v>309.3</v>
      </c>
      <c r="P176" s="679">
        <f t="shared" si="51"/>
        <v>74.510000000000005</v>
      </c>
      <c r="Q176" s="786">
        <f t="shared" si="52"/>
        <v>383.81</v>
      </c>
    </row>
    <row r="177" spans="1:17" s="682" customFormat="1" x14ac:dyDescent="0.25">
      <c r="A177" s="677" t="s">
        <v>182</v>
      </c>
      <c r="B177" s="774">
        <v>48</v>
      </c>
      <c r="C177" s="678">
        <f t="shared" si="37"/>
        <v>0.30188679245283018</v>
      </c>
      <c r="D177" s="679">
        <v>409.82</v>
      </c>
      <c r="E177" s="679">
        <f t="shared" si="38"/>
        <v>123.71924528301886</v>
      </c>
      <c r="F177" s="680">
        <v>0.2</v>
      </c>
      <c r="G177" s="679">
        <f t="shared" si="47"/>
        <v>24.74</v>
      </c>
      <c r="H177" s="679">
        <f t="shared" si="48"/>
        <v>5.96</v>
      </c>
      <c r="I177" s="786">
        <f t="shared" si="49"/>
        <v>30.7</v>
      </c>
      <c r="J177" s="780">
        <v>111</v>
      </c>
      <c r="K177" s="678">
        <f t="shared" si="39"/>
        <v>0.69811320754716977</v>
      </c>
      <c r="L177" s="679">
        <v>409.82</v>
      </c>
      <c r="M177" s="679">
        <f t="shared" si="40"/>
        <v>286.1007547169811</v>
      </c>
      <c r="N177" s="680">
        <v>1</v>
      </c>
      <c r="O177" s="679">
        <f t="shared" si="50"/>
        <v>286.10000000000002</v>
      </c>
      <c r="P177" s="679">
        <f t="shared" si="51"/>
        <v>68.92</v>
      </c>
      <c r="Q177" s="786">
        <f t="shared" si="52"/>
        <v>355.02000000000004</v>
      </c>
    </row>
    <row r="178" spans="1:17" s="682" customFormat="1" x14ac:dyDescent="0.25">
      <c r="A178" s="677" t="s">
        <v>182</v>
      </c>
      <c r="B178" s="774">
        <v>48</v>
      </c>
      <c r="C178" s="678">
        <f t="shared" si="37"/>
        <v>0.30188679245283018</v>
      </c>
      <c r="D178" s="679">
        <v>409.82</v>
      </c>
      <c r="E178" s="679">
        <f t="shared" si="38"/>
        <v>123.71924528301886</v>
      </c>
      <c r="F178" s="680">
        <v>0.2</v>
      </c>
      <c r="G178" s="679">
        <f t="shared" si="47"/>
        <v>24.74</v>
      </c>
      <c r="H178" s="679">
        <f t="shared" si="48"/>
        <v>5.96</v>
      </c>
      <c r="I178" s="786">
        <f t="shared" si="49"/>
        <v>30.7</v>
      </c>
      <c r="J178" s="780">
        <v>111</v>
      </c>
      <c r="K178" s="678">
        <f t="shared" si="39"/>
        <v>0.69811320754716977</v>
      </c>
      <c r="L178" s="679">
        <v>409.82</v>
      </c>
      <c r="M178" s="679">
        <f t="shared" si="40"/>
        <v>286.1007547169811</v>
      </c>
      <c r="N178" s="680">
        <v>1</v>
      </c>
      <c r="O178" s="679">
        <f t="shared" si="50"/>
        <v>286.10000000000002</v>
      </c>
      <c r="P178" s="679">
        <f t="shared" si="51"/>
        <v>68.92</v>
      </c>
      <c r="Q178" s="786">
        <f t="shared" si="52"/>
        <v>355.02000000000004</v>
      </c>
    </row>
    <row r="179" spans="1:17" s="682" customFormat="1" x14ac:dyDescent="0.25">
      <c r="A179" s="677" t="s">
        <v>182</v>
      </c>
      <c r="B179" s="774">
        <v>48</v>
      </c>
      <c r="C179" s="678">
        <f>B179/159</f>
        <v>0.30188679245283018</v>
      </c>
      <c r="D179" s="679">
        <v>409.82</v>
      </c>
      <c r="E179" s="679">
        <f>D179*C179</f>
        <v>123.71924528301886</v>
      </c>
      <c r="F179" s="680">
        <v>0.2</v>
      </c>
      <c r="G179" s="679">
        <f>ROUND(E179*F179,2)</f>
        <v>24.74</v>
      </c>
      <c r="H179" s="679">
        <f>ROUND(G179*0.2409,2)</f>
        <v>5.96</v>
      </c>
      <c r="I179" s="786">
        <f>G179+H179</f>
        <v>30.7</v>
      </c>
      <c r="J179" s="780">
        <v>111</v>
      </c>
      <c r="K179" s="678">
        <f>J179/159</f>
        <v>0.69811320754716977</v>
      </c>
      <c r="L179" s="679">
        <v>409.82</v>
      </c>
      <c r="M179" s="679">
        <f>L179*K179</f>
        <v>286.1007547169811</v>
      </c>
      <c r="N179" s="680">
        <v>1</v>
      </c>
      <c r="O179" s="679">
        <f>ROUND(M179*N179,2)</f>
        <v>286.10000000000002</v>
      </c>
      <c r="P179" s="679">
        <f>ROUND(O179*0.2409,2)</f>
        <v>68.92</v>
      </c>
      <c r="Q179" s="786">
        <f>O179+P179</f>
        <v>355.02000000000004</v>
      </c>
    </row>
    <row r="180" spans="1:17" s="682" customFormat="1" x14ac:dyDescent="0.25">
      <c r="A180" s="677" t="s">
        <v>2079</v>
      </c>
      <c r="B180" s="774">
        <v>24</v>
      </c>
      <c r="C180" s="678">
        <f t="shared" si="37"/>
        <v>0.15094339622641509</v>
      </c>
      <c r="D180" s="679">
        <v>482.25</v>
      </c>
      <c r="E180" s="679">
        <f t="shared" si="38"/>
        <v>72.79245283018868</v>
      </c>
      <c r="F180" s="680">
        <v>0.2</v>
      </c>
      <c r="G180" s="679">
        <f t="shared" si="47"/>
        <v>14.56</v>
      </c>
      <c r="H180" s="679">
        <f t="shared" si="48"/>
        <v>3.51</v>
      </c>
      <c r="I180" s="786">
        <f t="shared" si="49"/>
        <v>18.07</v>
      </c>
      <c r="J180" s="780">
        <v>135</v>
      </c>
      <c r="K180" s="678">
        <f t="shared" si="39"/>
        <v>0.84905660377358494</v>
      </c>
      <c r="L180" s="679">
        <v>482.25</v>
      </c>
      <c r="M180" s="679">
        <f t="shared" si="40"/>
        <v>409.45754716981133</v>
      </c>
      <c r="N180" s="680">
        <v>1</v>
      </c>
      <c r="O180" s="679">
        <f t="shared" ref="O180:O193" si="53">ROUND(M180*N180,2)</f>
        <v>409.46</v>
      </c>
      <c r="P180" s="679">
        <f t="shared" ref="P180:P193" si="54">ROUND(O180*0.2409,2)</f>
        <v>98.64</v>
      </c>
      <c r="Q180" s="786">
        <f t="shared" ref="Q180:Q193" si="55">O180+P180</f>
        <v>508.09999999999997</v>
      </c>
    </row>
    <row r="181" spans="1:17" s="682" customFormat="1" x14ac:dyDescent="0.25">
      <c r="A181" s="677" t="s">
        <v>2079</v>
      </c>
      <c r="B181" s="774">
        <v>39</v>
      </c>
      <c r="C181" s="678">
        <f t="shared" ref="C181:C193" si="56">B181/159</f>
        <v>0.24528301886792453</v>
      </c>
      <c r="D181" s="679">
        <v>482.25</v>
      </c>
      <c r="E181" s="679">
        <f t="shared" ref="E181:E193" si="57">D181*C181</f>
        <v>118.2877358490566</v>
      </c>
      <c r="F181" s="680">
        <v>0.2</v>
      </c>
      <c r="G181" s="679">
        <f t="shared" si="47"/>
        <v>23.66</v>
      </c>
      <c r="H181" s="679">
        <f t="shared" si="48"/>
        <v>5.7</v>
      </c>
      <c r="I181" s="786">
        <f t="shared" si="49"/>
        <v>29.36</v>
      </c>
      <c r="J181" s="780">
        <v>120</v>
      </c>
      <c r="K181" s="678">
        <f t="shared" ref="K181:K241" si="58">J181/159</f>
        <v>0.75471698113207553</v>
      </c>
      <c r="L181" s="679">
        <v>482.25</v>
      </c>
      <c r="M181" s="679">
        <f t="shared" ref="M181:M241" si="59">L181*K181</f>
        <v>363.96226415094344</v>
      </c>
      <c r="N181" s="680">
        <v>1</v>
      </c>
      <c r="O181" s="679">
        <f t="shared" si="53"/>
        <v>363.96</v>
      </c>
      <c r="P181" s="679">
        <f t="shared" si="54"/>
        <v>87.68</v>
      </c>
      <c r="Q181" s="786">
        <f t="shared" si="55"/>
        <v>451.64</v>
      </c>
    </row>
    <row r="182" spans="1:17" s="682" customFormat="1" x14ac:dyDescent="0.25">
      <c r="A182" s="677" t="s">
        <v>2079</v>
      </c>
      <c r="B182" s="774">
        <v>40</v>
      </c>
      <c r="C182" s="678">
        <f t="shared" si="56"/>
        <v>0.25157232704402516</v>
      </c>
      <c r="D182" s="679">
        <v>482.25</v>
      </c>
      <c r="E182" s="679">
        <f t="shared" si="57"/>
        <v>121.32075471698113</v>
      </c>
      <c r="F182" s="680">
        <v>0.2</v>
      </c>
      <c r="G182" s="679">
        <f t="shared" si="47"/>
        <v>24.26</v>
      </c>
      <c r="H182" s="679">
        <f t="shared" si="48"/>
        <v>5.84</v>
      </c>
      <c r="I182" s="786">
        <f t="shared" si="49"/>
        <v>30.1</v>
      </c>
      <c r="J182" s="780">
        <v>119</v>
      </c>
      <c r="K182" s="678">
        <f t="shared" si="58"/>
        <v>0.74842767295597479</v>
      </c>
      <c r="L182" s="679">
        <v>482.25</v>
      </c>
      <c r="M182" s="679">
        <f t="shared" si="59"/>
        <v>360.92924528301882</v>
      </c>
      <c r="N182" s="680">
        <v>1</v>
      </c>
      <c r="O182" s="679">
        <f t="shared" si="53"/>
        <v>360.93</v>
      </c>
      <c r="P182" s="679">
        <f t="shared" si="54"/>
        <v>86.95</v>
      </c>
      <c r="Q182" s="786">
        <f t="shared" si="55"/>
        <v>447.88</v>
      </c>
    </row>
    <row r="183" spans="1:17" s="682" customFormat="1" x14ac:dyDescent="0.25">
      <c r="A183" s="677" t="s">
        <v>2079</v>
      </c>
      <c r="B183" s="774">
        <v>24</v>
      </c>
      <c r="C183" s="678">
        <f t="shared" si="56"/>
        <v>0.15094339622641509</v>
      </c>
      <c r="D183" s="679">
        <v>482.25</v>
      </c>
      <c r="E183" s="679">
        <f t="shared" si="57"/>
        <v>72.79245283018868</v>
      </c>
      <c r="F183" s="680">
        <v>0.2</v>
      </c>
      <c r="G183" s="679">
        <f t="shared" si="47"/>
        <v>14.56</v>
      </c>
      <c r="H183" s="679">
        <f t="shared" si="48"/>
        <v>3.51</v>
      </c>
      <c r="I183" s="786">
        <f t="shared" si="49"/>
        <v>18.07</v>
      </c>
      <c r="J183" s="780">
        <v>72</v>
      </c>
      <c r="K183" s="678">
        <f t="shared" si="58"/>
        <v>0.45283018867924529</v>
      </c>
      <c r="L183" s="679">
        <v>482.25</v>
      </c>
      <c r="M183" s="679">
        <f t="shared" si="59"/>
        <v>218.37735849056605</v>
      </c>
      <c r="N183" s="680">
        <v>1</v>
      </c>
      <c r="O183" s="679">
        <f t="shared" si="53"/>
        <v>218.38</v>
      </c>
      <c r="P183" s="679">
        <f t="shared" si="54"/>
        <v>52.61</v>
      </c>
      <c r="Q183" s="786">
        <f t="shared" si="55"/>
        <v>270.99</v>
      </c>
    </row>
    <row r="184" spans="1:17" s="682" customFormat="1" x14ac:dyDescent="0.25">
      <c r="A184" s="677" t="s">
        <v>2079</v>
      </c>
      <c r="B184" s="774">
        <v>48</v>
      </c>
      <c r="C184" s="678">
        <f t="shared" si="56"/>
        <v>0.30188679245283018</v>
      </c>
      <c r="D184" s="679">
        <v>482.25</v>
      </c>
      <c r="E184" s="679">
        <f t="shared" si="57"/>
        <v>145.58490566037736</v>
      </c>
      <c r="F184" s="680">
        <v>0.2</v>
      </c>
      <c r="G184" s="679">
        <f t="shared" si="47"/>
        <v>29.12</v>
      </c>
      <c r="H184" s="679">
        <f t="shared" si="48"/>
        <v>7.02</v>
      </c>
      <c r="I184" s="786">
        <f t="shared" si="49"/>
        <v>36.14</v>
      </c>
      <c r="J184" s="780">
        <v>111</v>
      </c>
      <c r="K184" s="678">
        <f t="shared" si="58"/>
        <v>0.69811320754716977</v>
      </c>
      <c r="L184" s="679">
        <v>482.25</v>
      </c>
      <c r="M184" s="679">
        <f t="shared" si="59"/>
        <v>336.66509433962261</v>
      </c>
      <c r="N184" s="680">
        <v>1</v>
      </c>
      <c r="O184" s="679">
        <f t="shared" si="53"/>
        <v>336.67</v>
      </c>
      <c r="P184" s="679">
        <f t="shared" si="54"/>
        <v>81.099999999999994</v>
      </c>
      <c r="Q184" s="786">
        <f t="shared" si="55"/>
        <v>417.77</v>
      </c>
    </row>
    <row r="185" spans="1:17" s="682" customFormat="1" x14ac:dyDescent="0.25">
      <c r="A185" s="677" t="s">
        <v>2079</v>
      </c>
      <c r="B185" s="774">
        <v>36</v>
      </c>
      <c r="C185" s="678">
        <f t="shared" si="56"/>
        <v>0.22641509433962265</v>
      </c>
      <c r="D185" s="679">
        <v>482.25</v>
      </c>
      <c r="E185" s="679">
        <f t="shared" si="57"/>
        <v>109.18867924528303</v>
      </c>
      <c r="F185" s="680">
        <v>0.2</v>
      </c>
      <c r="G185" s="679">
        <f t="shared" si="47"/>
        <v>21.84</v>
      </c>
      <c r="H185" s="679">
        <f t="shared" si="48"/>
        <v>5.26</v>
      </c>
      <c r="I185" s="786">
        <f t="shared" si="49"/>
        <v>27.1</v>
      </c>
      <c r="J185" s="780">
        <v>123</v>
      </c>
      <c r="K185" s="678">
        <f t="shared" si="58"/>
        <v>0.77358490566037741</v>
      </c>
      <c r="L185" s="679">
        <v>482.25</v>
      </c>
      <c r="M185" s="679">
        <f t="shared" si="59"/>
        <v>373.06132075471703</v>
      </c>
      <c r="N185" s="680">
        <v>1</v>
      </c>
      <c r="O185" s="679">
        <f t="shared" si="53"/>
        <v>373.06</v>
      </c>
      <c r="P185" s="679">
        <f t="shared" si="54"/>
        <v>89.87</v>
      </c>
      <c r="Q185" s="786">
        <f t="shared" si="55"/>
        <v>462.93</v>
      </c>
    </row>
    <row r="186" spans="1:17" s="682" customFormat="1" x14ac:dyDescent="0.25">
      <c r="A186" s="677" t="s">
        <v>2080</v>
      </c>
      <c r="B186" s="774">
        <v>40</v>
      </c>
      <c r="C186" s="678">
        <f t="shared" si="56"/>
        <v>0.25157232704402516</v>
      </c>
      <c r="D186" s="679">
        <v>430</v>
      </c>
      <c r="E186" s="679">
        <f t="shared" si="57"/>
        <v>108.17610062893081</v>
      </c>
      <c r="F186" s="680">
        <v>0.2</v>
      </c>
      <c r="G186" s="679">
        <f t="shared" si="47"/>
        <v>21.64</v>
      </c>
      <c r="H186" s="679">
        <f t="shared" si="48"/>
        <v>5.21</v>
      </c>
      <c r="I186" s="786">
        <f t="shared" si="49"/>
        <v>26.85</v>
      </c>
      <c r="J186" s="780">
        <v>119</v>
      </c>
      <c r="K186" s="678">
        <f t="shared" si="58"/>
        <v>0.74842767295597479</v>
      </c>
      <c r="L186" s="679">
        <v>430</v>
      </c>
      <c r="M186" s="679">
        <f t="shared" si="59"/>
        <v>321.82389937106916</v>
      </c>
      <c r="N186" s="680">
        <v>1</v>
      </c>
      <c r="O186" s="679">
        <f t="shared" si="53"/>
        <v>321.82</v>
      </c>
      <c r="P186" s="679">
        <f t="shared" si="54"/>
        <v>77.53</v>
      </c>
      <c r="Q186" s="786">
        <f t="shared" si="55"/>
        <v>399.35</v>
      </c>
    </row>
    <row r="187" spans="1:17" s="682" customFormat="1" x14ac:dyDescent="0.25">
      <c r="A187" s="677" t="s">
        <v>2080</v>
      </c>
      <c r="B187" s="774">
        <v>39</v>
      </c>
      <c r="C187" s="678">
        <f t="shared" si="56"/>
        <v>0.24528301886792453</v>
      </c>
      <c r="D187" s="679">
        <v>482.25</v>
      </c>
      <c r="E187" s="679">
        <f t="shared" si="57"/>
        <v>118.2877358490566</v>
      </c>
      <c r="F187" s="680">
        <v>0.2</v>
      </c>
      <c r="G187" s="679">
        <f t="shared" si="47"/>
        <v>23.66</v>
      </c>
      <c r="H187" s="679">
        <f t="shared" si="48"/>
        <v>5.7</v>
      </c>
      <c r="I187" s="786">
        <f t="shared" si="49"/>
        <v>29.36</v>
      </c>
      <c r="J187" s="780">
        <v>120</v>
      </c>
      <c r="K187" s="678">
        <f t="shared" si="58"/>
        <v>0.75471698113207553</v>
      </c>
      <c r="L187" s="679">
        <v>482.25</v>
      </c>
      <c r="M187" s="679">
        <f t="shared" si="59"/>
        <v>363.96226415094344</v>
      </c>
      <c r="N187" s="680">
        <v>1</v>
      </c>
      <c r="O187" s="679">
        <f t="shared" si="53"/>
        <v>363.96</v>
      </c>
      <c r="P187" s="679">
        <f t="shared" si="54"/>
        <v>87.68</v>
      </c>
      <c r="Q187" s="786">
        <f t="shared" si="55"/>
        <v>451.64</v>
      </c>
    </row>
    <row r="188" spans="1:17" s="682" customFormat="1" x14ac:dyDescent="0.25">
      <c r="A188" s="677" t="s">
        <v>223</v>
      </c>
      <c r="B188" s="774">
        <v>39</v>
      </c>
      <c r="C188" s="678">
        <f t="shared" si="56"/>
        <v>0.24528301886792453</v>
      </c>
      <c r="D188" s="679">
        <v>409.82</v>
      </c>
      <c r="E188" s="679">
        <f t="shared" si="57"/>
        <v>100.52188679245283</v>
      </c>
      <c r="F188" s="680">
        <v>0.2</v>
      </c>
      <c r="G188" s="679">
        <f t="shared" si="47"/>
        <v>20.100000000000001</v>
      </c>
      <c r="H188" s="679">
        <f t="shared" si="48"/>
        <v>4.84</v>
      </c>
      <c r="I188" s="786">
        <f t="shared" si="49"/>
        <v>24.94</v>
      </c>
      <c r="J188" s="780">
        <v>120</v>
      </c>
      <c r="K188" s="678">
        <f t="shared" si="58"/>
        <v>0.75471698113207553</v>
      </c>
      <c r="L188" s="679">
        <v>409.82</v>
      </c>
      <c r="M188" s="679">
        <f t="shared" si="59"/>
        <v>309.2981132075472</v>
      </c>
      <c r="N188" s="680">
        <v>1</v>
      </c>
      <c r="O188" s="679">
        <f t="shared" si="53"/>
        <v>309.3</v>
      </c>
      <c r="P188" s="679">
        <f t="shared" si="54"/>
        <v>74.510000000000005</v>
      </c>
      <c r="Q188" s="786">
        <f t="shared" si="55"/>
        <v>383.81</v>
      </c>
    </row>
    <row r="189" spans="1:17" s="682" customFormat="1" x14ac:dyDescent="0.25">
      <c r="A189" s="677" t="s">
        <v>2081</v>
      </c>
      <c r="B189" s="774">
        <v>39</v>
      </c>
      <c r="C189" s="678">
        <f t="shared" si="56"/>
        <v>0.24528301886792453</v>
      </c>
      <c r="D189" s="679">
        <v>409.82</v>
      </c>
      <c r="E189" s="679">
        <f t="shared" si="57"/>
        <v>100.52188679245283</v>
      </c>
      <c r="F189" s="680">
        <v>0.2</v>
      </c>
      <c r="G189" s="679">
        <f t="shared" si="47"/>
        <v>20.100000000000001</v>
      </c>
      <c r="H189" s="679">
        <f t="shared" si="48"/>
        <v>4.84</v>
      </c>
      <c r="I189" s="786">
        <f t="shared" si="49"/>
        <v>24.94</v>
      </c>
      <c r="J189" s="780">
        <v>120</v>
      </c>
      <c r="K189" s="678">
        <f t="shared" si="58"/>
        <v>0.75471698113207553</v>
      </c>
      <c r="L189" s="679">
        <v>409.82</v>
      </c>
      <c r="M189" s="679">
        <f t="shared" si="59"/>
        <v>309.2981132075472</v>
      </c>
      <c r="N189" s="680">
        <v>1</v>
      </c>
      <c r="O189" s="679">
        <f t="shared" si="53"/>
        <v>309.3</v>
      </c>
      <c r="P189" s="679">
        <f t="shared" si="54"/>
        <v>74.510000000000005</v>
      </c>
      <c r="Q189" s="786">
        <f t="shared" si="55"/>
        <v>383.81</v>
      </c>
    </row>
    <row r="190" spans="1:17" s="682" customFormat="1" x14ac:dyDescent="0.25">
      <c r="A190" s="677" t="s">
        <v>2081</v>
      </c>
      <c r="B190" s="774">
        <v>36</v>
      </c>
      <c r="C190" s="678">
        <f t="shared" si="56"/>
        <v>0.22641509433962265</v>
      </c>
      <c r="D190" s="679">
        <v>409.82</v>
      </c>
      <c r="E190" s="679">
        <f t="shared" si="57"/>
        <v>92.789433962264155</v>
      </c>
      <c r="F190" s="680">
        <v>0.2</v>
      </c>
      <c r="G190" s="679">
        <f t="shared" si="47"/>
        <v>18.559999999999999</v>
      </c>
      <c r="H190" s="679">
        <f t="shared" si="48"/>
        <v>4.47</v>
      </c>
      <c r="I190" s="786">
        <f t="shared" si="49"/>
        <v>23.029999999999998</v>
      </c>
      <c r="J190" s="780">
        <v>123</v>
      </c>
      <c r="K190" s="678">
        <f t="shared" si="58"/>
        <v>0.77358490566037741</v>
      </c>
      <c r="L190" s="679">
        <v>409.82</v>
      </c>
      <c r="M190" s="679">
        <f t="shared" si="59"/>
        <v>317.03056603773587</v>
      </c>
      <c r="N190" s="680">
        <v>1</v>
      </c>
      <c r="O190" s="679">
        <f t="shared" si="53"/>
        <v>317.02999999999997</v>
      </c>
      <c r="P190" s="679">
        <f t="shared" si="54"/>
        <v>76.37</v>
      </c>
      <c r="Q190" s="786">
        <f t="shared" si="55"/>
        <v>393.4</v>
      </c>
    </row>
    <row r="191" spans="1:17" s="682" customFormat="1" x14ac:dyDescent="0.25">
      <c r="A191" s="677" t="s">
        <v>2081</v>
      </c>
      <c r="B191" s="774">
        <v>36</v>
      </c>
      <c r="C191" s="678">
        <f t="shared" si="56"/>
        <v>0.22641509433962265</v>
      </c>
      <c r="D191" s="679">
        <v>409.82</v>
      </c>
      <c r="E191" s="679">
        <f t="shared" si="57"/>
        <v>92.789433962264155</v>
      </c>
      <c r="F191" s="680">
        <v>0.2</v>
      </c>
      <c r="G191" s="679">
        <f t="shared" si="47"/>
        <v>18.559999999999999</v>
      </c>
      <c r="H191" s="679">
        <f t="shared" si="48"/>
        <v>4.47</v>
      </c>
      <c r="I191" s="786">
        <f t="shared" si="49"/>
        <v>23.029999999999998</v>
      </c>
      <c r="J191" s="780">
        <v>123</v>
      </c>
      <c r="K191" s="678">
        <f t="shared" si="58"/>
        <v>0.77358490566037741</v>
      </c>
      <c r="L191" s="679">
        <v>409.82</v>
      </c>
      <c r="M191" s="679">
        <f t="shared" si="59"/>
        <v>317.03056603773587</v>
      </c>
      <c r="N191" s="680">
        <v>1</v>
      </c>
      <c r="O191" s="679">
        <f t="shared" si="53"/>
        <v>317.02999999999997</v>
      </c>
      <c r="P191" s="679">
        <f t="shared" si="54"/>
        <v>76.37</v>
      </c>
      <c r="Q191" s="786">
        <f t="shared" si="55"/>
        <v>393.4</v>
      </c>
    </row>
    <row r="192" spans="1:17" s="682" customFormat="1" x14ac:dyDescent="0.25">
      <c r="A192" s="677" t="s">
        <v>2081</v>
      </c>
      <c r="B192" s="774">
        <v>48</v>
      </c>
      <c r="C192" s="678">
        <f t="shared" si="56"/>
        <v>0.30188679245283018</v>
      </c>
      <c r="D192" s="679">
        <v>409.82</v>
      </c>
      <c r="E192" s="679">
        <f t="shared" si="57"/>
        <v>123.71924528301886</v>
      </c>
      <c r="F192" s="680">
        <v>0.2</v>
      </c>
      <c r="G192" s="679">
        <f t="shared" si="47"/>
        <v>24.74</v>
      </c>
      <c r="H192" s="679">
        <f t="shared" si="48"/>
        <v>5.96</v>
      </c>
      <c r="I192" s="786">
        <f t="shared" si="49"/>
        <v>30.7</v>
      </c>
      <c r="J192" s="780">
        <v>111</v>
      </c>
      <c r="K192" s="678">
        <f t="shared" si="58"/>
        <v>0.69811320754716977</v>
      </c>
      <c r="L192" s="679">
        <v>409.82</v>
      </c>
      <c r="M192" s="679">
        <f t="shared" si="59"/>
        <v>286.1007547169811</v>
      </c>
      <c r="N192" s="680">
        <v>1</v>
      </c>
      <c r="O192" s="679">
        <f t="shared" si="53"/>
        <v>286.10000000000002</v>
      </c>
      <c r="P192" s="679">
        <f t="shared" si="54"/>
        <v>68.92</v>
      </c>
      <c r="Q192" s="786">
        <f t="shared" si="55"/>
        <v>355.02000000000004</v>
      </c>
    </row>
    <row r="193" spans="1:17" s="682" customFormat="1" x14ac:dyDescent="0.25">
      <c r="A193" s="677" t="s">
        <v>2081</v>
      </c>
      <c r="B193" s="774">
        <v>48</v>
      </c>
      <c r="C193" s="678">
        <f t="shared" si="56"/>
        <v>0.30188679245283018</v>
      </c>
      <c r="D193" s="679">
        <v>409.82</v>
      </c>
      <c r="E193" s="679">
        <f t="shared" si="57"/>
        <v>123.71924528301886</v>
      </c>
      <c r="F193" s="680">
        <v>0.2</v>
      </c>
      <c r="G193" s="679">
        <f t="shared" si="47"/>
        <v>24.74</v>
      </c>
      <c r="H193" s="679">
        <f t="shared" si="48"/>
        <v>5.96</v>
      </c>
      <c r="I193" s="786">
        <f t="shared" si="49"/>
        <v>30.7</v>
      </c>
      <c r="J193" s="780">
        <v>111</v>
      </c>
      <c r="K193" s="678">
        <f t="shared" si="58"/>
        <v>0.69811320754716977</v>
      </c>
      <c r="L193" s="679">
        <v>409.82</v>
      </c>
      <c r="M193" s="679">
        <f t="shared" si="59"/>
        <v>286.1007547169811</v>
      </c>
      <c r="N193" s="680">
        <v>1</v>
      </c>
      <c r="O193" s="679">
        <f t="shared" si="53"/>
        <v>286.10000000000002</v>
      </c>
      <c r="P193" s="679">
        <f t="shared" si="54"/>
        <v>68.92</v>
      </c>
      <c r="Q193" s="786">
        <f t="shared" si="55"/>
        <v>355.02000000000004</v>
      </c>
    </row>
    <row r="194" spans="1:17" s="682" customFormat="1" ht="66" x14ac:dyDescent="0.25">
      <c r="A194" s="688" t="s">
        <v>2082</v>
      </c>
      <c r="B194" s="777"/>
      <c r="C194" s="699"/>
      <c r="D194" s="700"/>
      <c r="E194" s="700"/>
      <c r="F194" s="701"/>
      <c r="G194" s="673">
        <f>G195+G199+G216+G226</f>
        <v>0</v>
      </c>
      <c r="H194" s="673">
        <f t="shared" ref="H194:I194" si="60">H195+H199+H216+H226</f>
        <v>0</v>
      </c>
      <c r="I194" s="675">
        <f t="shared" si="60"/>
        <v>0</v>
      </c>
      <c r="J194" s="783"/>
      <c r="K194" s="699"/>
      <c r="L194" s="700"/>
      <c r="M194" s="700"/>
      <c r="N194" s="701"/>
      <c r="O194" s="673">
        <f>O195+O199+O216+O226</f>
        <v>1606.54</v>
      </c>
      <c r="P194" s="673">
        <f t="shared" ref="P194:Q194" si="61">P195+P199+P216+P226</f>
        <v>387.02000000000004</v>
      </c>
      <c r="Q194" s="675">
        <f t="shared" si="61"/>
        <v>1993.5599999999997</v>
      </c>
    </row>
    <row r="195" spans="1:17" s="682" customFormat="1" ht="33" x14ac:dyDescent="0.25">
      <c r="A195" s="692" t="s">
        <v>11</v>
      </c>
      <c r="B195" s="774"/>
      <c r="C195" s="678"/>
      <c r="D195" s="679"/>
      <c r="E195" s="679"/>
      <c r="F195" s="680"/>
      <c r="G195" s="690">
        <f>SUM(G196:G198)</f>
        <v>0</v>
      </c>
      <c r="H195" s="690">
        <f t="shared" ref="H195:I195" si="62">SUM(H196:H198)</f>
        <v>0</v>
      </c>
      <c r="I195" s="681">
        <f t="shared" si="62"/>
        <v>0</v>
      </c>
      <c r="J195" s="780"/>
      <c r="K195" s="678"/>
      <c r="L195" s="679"/>
      <c r="M195" s="679"/>
      <c r="N195" s="680"/>
      <c r="O195" s="690">
        <f>SUM(O196:O198)</f>
        <v>280.52000000000004</v>
      </c>
      <c r="P195" s="690">
        <f t="shared" ref="P195:Q195" si="63">SUM(P196:P198)</f>
        <v>67.58</v>
      </c>
      <c r="Q195" s="681">
        <f t="shared" si="63"/>
        <v>348.1</v>
      </c>
    </row>
    <row r="196" spans="1:17" s="682" customFormat="1" x14ac:dyDescent="0.25">
      <c r="A196" s="691" t="s">
        <v>2083</v>
      </c>
      <c r="B196" s="774"/>
      <c r="C196" s="678"/>
      <c r="D196" s="679"/>
      <c r="E196" s="679"/>
      <c r="F196" s="680"/>
      <c r="G196" s="679"/>
      <c r="H196" s="679"/>
      <c r="I196" s="681"/>
      <c r="J196" s="780">
        <v>15</v>
      </c>
      <c r="K196" s="678">
        <f>J196/159</f>
        <v>9.4339622641509441E-2</v>
      </c>
      <c r="L196" s="679">
        <v>1143.68</v>
      </c>
      <c r="M196" s="679">
        <f>L196*K196</f>
        <v>107.89433962264152</v>
      </c>
      <c r="N196" s="680">
        <v>1</v>
      </c>
      <c r="O196" s="679">
        <f t="shared" ref="O196:O198" si="64">ROUND(M196*N196,2)</f>
        <v>107.89</v>
      </c>
      <c r="P196" s="679">
        <f t="shared" ref="P196:P198" si="65">ROUND(O196*0.2409,2)</f>
        <v>25.99</v>
      </c>
      <c r="Q196" s="786">
        <f t="shared" ref="Q196:Q198" si="66">O196+P196</f>
        <v>133.88</v>
      </c>
    </row>
    <row r="197" spans="1:17" s="682" customFormat="1" x14ac:dyDescent="0.25">
      <c r="A197" s="691" t="s">
        <v>713</v>
      </c>
      <c r="B197" s="774"/>
      <c r="C197" s="678"/>
      <c r="D197" s="679"/>
      <c r="E197" s="679"/>
      <c r="F197" s="680"/>
      <c r="G197" s="679"/>
      <c r="H197" s="679"/>
      <c r="I197" s="681"/>
      <c r="J197" s="780">
        <v>16</v>
      </c>
      <c r="K197" s="678">
        <f>J197/159</f>
        <v>0.10062893081761007</v>
      </c>
      <c r="L197" s="679">
        <v>1143.68</v>
      </c>
      <c r="M197" s="679">
        <f>L197*K197</f>
        <v>115.08729559748429</v>
      </c>
      <c r="N197" s="680">
        <v>1</v>
      </c>
      <c r="O197" s="679">
        <f t="shared" si="64"/>
        <v>115.09</v>
      </c>
      <c r="P197" s="679">
        <f t="shared" si="65"/>
        <v>27.73</v>
      </c>
      <c r="Q197" s="786">
        <f t="shared" si="66"/>
        <v>142.82</v>
      </c>
    </row>
    <row r="198" spans="1:17" s="682" customFormat="1" x14ac:dyDescent="0.25">
      <c r="A198" s="691" t="s">
        <v>713</v>
      </c>
      <c r="B198" s="774"/>
      <c r="C198" s="678"/>
      <c r="D198" s="679"/>
      <c r="E198" s="679"/>
      <c r="F198" s="680"/>
      <c r="G198" s="679"/>
      <c r="H198" s="679"/>
      <c r="I198" s="681"/>
      <c r="J198" s="780">
        <v>8</v>
      </c>
      <c r="K198" s="678">
        <f>J198/159</f>
        <v>5.0314465408805034E-2</v>
      </c>
      <c r="L198" s="679">
        <v>1143.68</v>
      </c>
      <c r="M198" s="679">
        <f>L198*K198</f>
        <v>57.543647798742143</v>
      </c>
      <c r="N198" s="680">
        <v>1</v>
      </c>
      <c r="O198" s="679">
        <f t="shared" si="64"/>
        <v>57.54</v>
      </c>
      <c r="P198" s="679">
        <f t="shared" si="65"/>
        <v>13.86</v>
      </c>
      <c r="Q198" s="786">
        <f t="shared" si="66"/>
        <v>71.400000000000006</v>
      </c>
    </row>
    <row r="199" spans="1:17" s="682" customFormat="1" ht="49.5" x14ac:dyDescent="0.25">
      <c r="A199" s="689" t="s">
        <v>9</v>
      </c>
      <c r="B199" s="774"/>
      <c r="C199" s="678"/>
      <c r="D199" s="679"/>
      <c r="E199" s="679"/>
      <c r="F199" s="680"/>
      <c r="G199" s="690">
        <f>SUM(G200:G215)</f>
        <v>0</v>
      </c>
      <c r="H199" s="690">
        <f t="shared" ref="H199:I199" si="67">SUM(H200:H215)</f>
        <v>0</v>
      </c>
      <c r="I199" s="681">
        <f t="shared" si="67"/>
        <v>0</v>
      </c>
      <c r="J199" s="780"/>
      <c r="K199" s="678"/>
      <c r="L199" s="679"/>
      <c r="M199" s="679"/>
      <c r="N199" s="680"/>
      <c r="O199" s="690">
        <f>SUM(O200:O215)</f>
        <v>862.31000000000017</v>
      </c>
      <c r="P199" s="690">
        <f t="shared" ref="P199:Q199" si="68">SUM(P200:P215)</f>
        <v>207.73</v>
      </c>
      <c r="Q199" s="681">
        <f t="shared" si="68"/>
        <v>1070.04</v>
      </c>
    </row>
    <row r="200" spans="1:17" s="682" customFormat="1" x14ac:dyDescent="0.25">
      <c r="A200" s="691" t="s">
        <v>692</v>
      </c>
      <c r="B200" s="774"/>
      <c r="C200" s="678"/>
      <c r="D200" s="679"/>
      <c r="E200" s="679"/>
      <c r="F200" s="680"/>
      <c r="G200" s="679"/>
      <c r="H200" s="679"/>
      <c r="I200" s="681"/>
      <c r="J200" s="780">
        <v>6</v>
      </c>
      <c r="K200" s="678">
        <f t="shared" ref="K200:K215" si="69">J200/159</f>
        <v>3.7735849056603772E-2</v>
      </c>
      <c r="L200" s="679">
        <v>662.38</v>
      </c>
      <c r="M200" s="679">
        <f t="shared" ref="M200:M215" si="70">L200*K200</f>
        <v>24.995471698113207</v>
      </c>
      <c r="N200" s="680">
        <v>1</v>
      </c>
      <c r="O200" s="679">
        <f t="shared" ref="O200:O215" si="71">ROUND(M200*N200,2)</f>
        <v>25</v>
      </c>
      <c r="P200" s="679">
        <f t="shared" ref="P200:P215" si="72">ROUND(O200*0.2409,2)</f>
        <v>6.02</v>
      </c>
      <c r="Q200" s="786">
        <f t="shared" ref="Q200:Q215" si="73">O200+P200</f>
        <v>31.02</v>
      </c>
    </row>
    <row r="201" spans="1:17" s="682" customFormat="1" x14ac:dyDescent="0.25">
      <c r="A201" s="691" t="s">
        <v>692</v>
      </c>
      <c r="B201" s="774"/>
      <c r="C201" s="678"/>
      <c r="D201" s="679"/>
      <c r="E201" s="679"/>
      <c r="F201" s="680"/>
      <c r="G201" s="679"/>
      <c r="H201" s="679"/>
      <c r="I201" s="681"/>
      <c r="J201" s="780">
        <v>39</v>
      </c>
      <c r="K201" s="678">
        <f t="shared" si="69"/>
        <v>0.24528301886792453</v>
      </c>
      <c r="L201" s="679">
        <v>662.39</v>
      </c>
      <c r="M201" s="679">
        <f t="shared" si="70"/>
        <v>162.47301886792454</v>
      </c>
      <c r="N201" s="680">
        <v>1</v>
      </c>
      <c r="O201" s="679">
        <f t="shared" si="71"/>
        <v>162.47</v>
      </c>
      <c r="P201" s="679">
        <f t="shared" si="72"/>
        <v>39.14</v>
      </c>
      <c r="Q201" s="786">
        <f t="shared" si="73"/>
        <v>201.61</v>
      </c>
    </row>
    <row r="202" spans="1:17" s="682" customFormat="1" x14ac:dyDescent="0.25">
      <c r="A202" s="691" t="s">
        <v>692</v>
      </c>
      <c r="B202" s="774"/>
      <c r="C202" s="678"/>
      <c r="D202" s="679"/>
      <c r="E202" s="679"/>
      <c r="F202" s="680"/>
      <c r="G202" s="679"/>
      <c r="H202" s="679"/>
      <c r="I202" s="681"/>
      <c r="J202" s="780">
        <v>8</v>
      </c>
      <c r="K202" s="678">
        <f t="shared" si="69"/>
        <v>5.0314465408805034E-2</v>
      </c>
      <c r="L202" s="679">
        <v>748.16</v>
      </c>
      <c r="M202" s="679">
        <f t="shared" si="70"/>
        <v>37.64327044025157</v>
      </c>
      <c r="N202" s="680">
        <v>1</v>
      </c>
      <c r="O202" s="679">
        <f t="shared" si="71"/>
        <v>37.64</v>
      </c>
      <c r="P202" s="679">
        <f t="shared" si="72"/>
        <v>9.07</v>
      </c>
      <c r="Q202" s="786">
        <f t="shared" si="73"/>
        <v>46.71</v>
      </c>
    </row>
    <row r="203" spans="1:17" s="682" customFormat="1" x14ac:dyDescent="0.25">
      <c r="A203" s="691" t="s">
        <v>1217</v>
      </c>
      <c r="B203" s="774"/>
      <c r="C203" s="678"/>
      <c r="D203" s="679"/>
      <c r="E203" s="679"/>
      <c r="F203" s="680"/>
      <c r="G203" s="679"/>
      <c r="H203" s="679"/>
      <c r="I203" s="681"/>
      <c r="J203" s="780">
        <v>6</v>
      </c>
      <c r="K203" s="678">
        <f t="shared" si="69"/>
        <v>3.7735849056603772E-2</v>
      </c>
      <c r="L203" s="679">
        <v>748.16</v>
      </c>
      <c r="M203" s="679">
        <f t="shared" si="70"/>
        <v>28.232452830188677</v>
      </c>
      <c r="N203" s="680">
        <v>1</v>
      </c>
      <c r="O203" s="679">
        <f t="shared" si="71"/>
        <v>28.23</v>
      </c>
      <c r="P203" s="679">
        <f t="shared" si="72"/>
        <v>6.8</v>
      </c>
      <c r="Q203" s="786">
        <f t="shared" si="73"/>
        <v>35.03</v>
      </c>
    </row>
    <row r="204" spans="1:17" s="682" customFormat="1" x14ac:dyDescent="0.25">
      <c r="A204" s="691" t="s">
        <v>1217</v>
      </c>
      <c r="B204" s="774"/>
      <c r="C204" s="678"/>
      <c r="D204" s="679"/>
      <c r="E204" s="679"/>
      <c r="F204" s="680"/>
      <c r="G204" s="679"/>
      <c r="H204" s="679"/>
      <c r="I204" s="681"/>
      <c r="J204" s="780">
        <v>6</v>
      </c>
      <c r="K204" s="678">
        <f t="shared" si="69"/>
        <v>3.7735849056603772E-2</v>
      </c>
      <c r="L204" s="679">
        <v>748.16</v>
      </c>
      <c r="M204" s="679">
        <f t="shared" si="70"/>
        <v>28.232452830188677</v>
      </c>
      <c r="N204" s="680">
        <v>1</v>
      </c>
      <c r="O204" s="679">
        <f t="shared" si="71"/>
        <v>28.23</v>
      </c>
      <c r="P204" s="679">
        <f t="shared" si="72"/>
        <v>6.8</v>
      </c>
      <c r="Q204" s="786">
        <f t="shared" si="73"/>
        <v>35.03</v>
      </c>
    </row>
    <row r="205" spans="1:17" s="682" customFormat="1" x14ac:dyDescent="0.25">
      <c r="A205" s="691" t="s">
        <v>1217</v>
      </c>
      <c r="B205" s="774"/>
      <c r="C205" s="678"/>
      <c r="D205" s="679"/>
      <c r="E205" s="679"/>
      <c r="F205" s="680"/>
      <c r="G205" s="679"/>
      <c r="H205" s="679"/>
      <c r="I205" s="681"/>
      <c r="J205" s="780">
        <v>6</v>
      </c>
      <c r="K205" s="678">
        <f t="shared" si="69"/>
        <v>3.7735849056603772E-2</v>
      </c>
      <c r="L205" s="679">
        <v>748.16</v>
      </c>
      <c r="M205" s="679">
        <f t="shared" si="70"/>
        <v>28.232452830188677</v>
      </c>
      <c r="N205" s="680">
        <v>1</v>
      </c>
      <c r="O205" s="679">
        <f t="shared" si="71"/>
        <v>28.23</v>
      </c>
      <c r="P205" s="679">
        <f t="shared" si="72"/>
        <v>6.8</v>
      </c>
      <c r="Q205" s="786">
        <f t="shared" si="73"/>
        <v>35.03</v>
      </c>
    </row>
    <row r="206" spans="1:17" s="682" customFormat="1" x14ac:dyDescent="0.25">
      <c r="A206" s="691" t="s">
        <v>1217</v>
      </c>
      <c r="B206" s="774"/>
      <c r="C206" s="678"/>
      <c r="D206" s="679"/>
      <c r="E206" s="679"/>
      <c r="F206" s="680"/>
      <c r="G206" s="679"/>
      <c r="H206" s="679"/>
      <c r="I206" s="681"/>
      <c r="J206" s="780">
        <v>6</v>
      </c>
      <c r="K206" s="678">
        <f t="shared" si="69"/>
        <v>3.7735849056603772E-2</v>
      </c>
      <c r="L206" s="679">
        <v>748.16</v>
      </c>
      <c r="M206" s="679">
        <f t="shared" si="70"/>
        <v>28.232452830188677</v>
      </c>
      <c r="N206" s="680">
        <v>1</v>
      </c>
      <c r="O206" s="679">
        <f t="shared" si="71"/>
        <v>28.23</v>
      </c>
      <c r="P206" s="679">
        <f t="shared" si="72"/>
        <v>6.8</v>
      </c>
      <c r="Q206" s="786">
        <f t="shared" si="73"/>
        <v>35.03</v>
      </c>
    </row>
    <row r="207" spans="1:17" s="682" customFormat="1" x14ac:dyDescent="0.25">
      <c r="A207" s="691" t="s">
        <v>1217</v>
      </c>
      <c r="B207" s="774"/>
      <c r="C207" s="678"/>
      <c r="D207" s="679"/>
      <c r="E207" s="679"/>
      <c r="F207" s="680"/>
      <c r="G207" s="679"/>
      <c r="H207" s="679"/>
      <c r="I207" s="681"/>
      <c r="J207" s="780">
        <v>8</v>
      </c>
      <c r="K207" s="678">
        <f t="shared" si="69"/>
        <v>5.0314465408805034E-2</v>
      </c>
      <c r="L207" s="679">
        <v>552.78</v>
      </c>
      <c r="M207" s="679">
        <f t="shared" si="70"/>
        <v>27.812830188679246</v>
      </c>
      <c r="N207" s="680">
        <v>1</v>
      </c>
      <c r="O207" s="679">
        <f t="shared" si="71"/>
        <v>27.81</v>
      </c>
      <c r="P207" s="679">
        <f t="shared" si="72"/>
        <v>6.7</v>
      </c>
      <c r="Q207" s="786">
        <f t="shared" si="73"/>
        <v>34.51</v>
      </c>
    </row>
    <row r="208" spans="1:17" s="682" customFormat="1" x14ac:dyDescent="0.25">
      <c r="A208" s="691" t="s">
        <v>1217</v>
      </c>
      <c r="B208" s="774"/>
      <c r="C208" s="678"/>
      <c r="D208" s="679"/>
      <c r="E208" s="679"/>
      <c r="F208" s="680"/>
      <c r="G208" s="679"/>
      <c r="H208" s="679"/>
      <c r="I208" s="681"/>
      <c r="J208" s="780">
        <v>8</v>
      </c>
      <c r="K208" s="678">
        <f t="shared" si="69"/>
        <v>5.0314465408805034E-2</v>
      </c>
      <c r="L208" s="679">
        <v>580</v>
      </c>
      <c r="M208" s="679">
        <f t="shared" si="70"/>
        <v>29.182389937106919</v>
      </c>
      <c r="N208" s="680">
        <v>1</v>
      </c>
      <c r="O208" s="679">
        <f t="shared" si="71"/>
        <v>29.18</v>
      </c>
      <c r="P208" s="679">
        <f t="shared" si="72"/>
        <v>7.03</v>
      </c>
      <c r="Q208" s="786">
        <f t="shared" si="73"/>
        <v>36.21</v>
      </c>
    </row>
    <row r="209" spans="1:17" s="682" customFormat="1" x14ac:dyDescent="0.25">
      <c r="A209" s="691" t="s">
        <v>1217</v>
      </c>
      <c r="B209" s="774"/>
      <c r="C209" s="678"/>
      <c r="D209" s="679"/>
      <c r="E209" s="679"/>
      <c r="F209" s="680"/>
      <c r="G209" s="679"/>
      <c r="H209" s="679"/>
      <c r="I209" s="681"/>
      <c r="J209" s="780">
        <v>8</v>
      </c>
      <c r="K209" s="678">
        <f t="shared" si="69"/>
        <v>5.0314465408805034E-2</v>
      </c>
      <c r="L209" s="679">
        <v>785</v>
      </c>
      <c r="M209" s="679">
        <f t="shared" si="70"/>
        <v>39.496855345911953</v>
      </c>
      <c r="N209" s="680">
        <v>1</v>
      </c>
      <c r="O209" s="679">
        <f t="shared" si="71"/>
        <v>39.5</v>
      </c>
      <c r="P209" s="679">
        <f t="shared" si="72"/>
        <v>9.52</v>
      </c>
      <c r="Q209" s="786">
        <f t="shared" si="73"/>
        <v>49.019999999999996</v>
      </c>
    </row>
    <row r="210" spans="1:17" s="682" customFormat="1" x14ac:dyDescent="0.25">
      <c r="A210" s="691" t="s">
        <v>1217</v>
      </c>
      <c r="B210" s="774"/>
      <c r="C210" s="678"/>
      <c r="D210" s="679"/>
      <c r="E210" s="679"/>
      <c r="F210" s="680"/>
      <c r="G210" s="679"/>
      <c r="H210" s="679"/>
      <c r="I210" s="681"/>
      <c r="J210" s="780">
        <v>8</v>
      </c>
      <c r="K210" s="678">
        <f t="shared" si="69"/>
        <v>5.0314465408805034E-2</v>
      </c>
      <c r="L210" s="679">
        <v>600</v>
      </c>
      <c r="M210" s="679">
        <f t="shared" si="70"/>
        <v>30.188679245283019</v>
      </c>
      <c r="N210" s="680">
        <v>1</v>
      </c>
      <c r="O210" s="679">
        <f t="shared" si="71"/>
        <v>30.19</v>
      </c>
      <c r="P210" s="679">
        <f t="shared" si="72"/>
        <v>7.27</v>
      </c>
      <c r="Q210" s="786">
        <f t="shared" si="73"/>
        <v>37.46</v>
      </c>
    </row>
    <row r="211" spans="1:17" s="682" customFormat="1" x14ac:dyDescent="0.25">
      <c r="A211" s="691" t="s">
        <v>1217</v>
      </c>
      <c r="B211" s="774"/>
      <c r="C211" s="678"/>
      <c r="D211" s="679"/>
      <c r="E211" s="679"/>
      <c r="F211" s="680"/>
      <c r="G211" s="679"/>
      <c r="H211" s="679"/>
      <c r="I211" s="681"/>
      <c r="J211" s="780">
        <v>23</v>
      </c>
      <c r="K211" s="678">
        <f t="shared" si="69"/>
        <v>0.14465408805031446</v>
      </c>
      <c r="L211" s="679">
        <v>748.16</v>
      </c>
      <c r="M211" s="679">
        <f t="shared" si="70"/>
        <v>108.22440251572326</v>
      </c>
      <c r="N211" s="680">
        <v>1</v>
      </c>
      <c r="O211" s="679">
        <f t="shared" si="71"/>
        <v>108.22</v>
      </c>
      <c r="P211" s="679">
        <f t="shared" si="72"/>
        <v>26.07</v>
      </c>
      <c r="Q211" s="786">
        <f t="shared" si="73"/>
        <v>134.29</v>
      </c>
    </row>
    <row r="212" spans="1:17" s="682" customFormat="1" x14ac:dyDescent="0.25">
      <c r="A212" s="691" t="s">
        <v>1217</v>
      </c>
      <c r="B212" s="774"/>
      <c r="C212" s="678"/>
      <c r="D212" s="679"/>
      <c r="E212" s="679"/>
      <c r="F212" s="680"/>
      <c r="G212" s="679"/>
      <c r="H212" s="679"/>
      <c r="I212" s="681"/>
      <c r="J212" s="780">
        <v>18</v>
      </c>
      <c r="K212" s="678">
        <f t="shared" si="69"/>
        <v>0.11320754716981132</v>
      </c>
      <c r="L212" s="679">
        <v>748.16</v>
      </c>
      <c r="M212" s="679">
        <f t="shared" si="70"/>
        <v>84.697358490566032</v>
      </c>
      <c r="N212" s="680">
        <v>1</v>
      </c>
      <c r="O212" s="679">
        <f t="shared" si="71"/>
        <v>84.7</v>
      </c>
      <c r="P212" s="679">
        <f t="shared" si="72"/>
        <v>20.399999999999999</v>
      </c>
      <c r="Q212" s="786">
        <f t="shared" si="73"/>
        <v>105.1</v>
      </c>
    </row>
    <row r="213" spans="1:17" s="682" customFormat="1" x14ac:dyDescent="0.25">
      <c r="A213" s="691" t="s">
        <v>1217</v>
      </c>
      <c r="B213" s="774"/>
      <c r="C213" s="678"/>
      <c r="D213" s="679"/>
      <c r="E213" s="679"/>
      <c r="F213" s="680"/>
      <c r="G213" s="679"/>
      <c r="H213" s="679"/>
      <c r="I213" s="681"/>
      <c r="J213" s="780">
        <v>15.5</v>
      </c>
      <c r="K213" s="678">
        <f t="shared" si="69"/>
        <v>9.7484276729559755E-2</v>
      </c>
      <c r="L213" s="679">
        <v>748.16</v>
      </c>
      <c r="M213" s="679">
        <f t="shared" si="70"/>
        <v>72.933836477987427</v>
      </c>
      <c r="N213" s="680">
        <v>1</v>
      </c>
      <c r="O213" s="679">
        <f t="shared" si="71"/>
        <v>72.930000000000007</v>
      </c>
      <c r="P213" s="679">
        <f t="shared" si="72"/>
        <v>17.57</v>
      </c>
      <c r="Q213" s="786">
        <f t="shared" si="73"/>
        <v>90.5</v>
      </c>
    </row>
    <row r="214" spans="1:17" s="682" customFormat="1" x14ac:dyDescent="0.25">
      <c r="A214" s="691" t="s">
        <v>1217</v>
      </c>
      <c r="B214" s="774"/>
      <c r="C214" s="678"/>
      <c r="D214" s="679"/>
      <c r="E214" s="679"/>
      <c r="F214" s="680"/>
      <c r="G214" s="679"/>
      <c r="H214" s="679"/>
      <c r="I214" s="681"/>
      <c r="J214" s="780">
        <v>16</v>
      </c>
      <c r="K214" s="678">
        <f t="shared" si="69"/>
        <v>0.10062893081761007</v>
      </c>
      <c r="L214" s="679">
        <v>748.16</v>
      </c>
      <c r="M214" s="679">
        <f t="shared" si="70"/>
        <v>75.286540880503139</v>
      </c>
      <c r="N214" s="680">
        <v>1</v>
      </c>
      <c r="O214" s="679">
        <f t="shared" si="71"/>
        <v>75.290000000000006</v>
      </c>
      <c r="P214" s="679">
        <f t="shared" si="72"/>
        <v>18.14</v>
      </c>
      <c r="Q214" s="786">
        <f t="shared" si="73"/>
        <v>93.43</v>
      </c>
    </row>
    <row r="215" spans="1:17" s="682" customFormat="1" x14ac:dyDescent="0.25">
      <c r="A215" s="691" t="s">
        <v>1217</v>
      </c>
      <c r="B215" s="774"/>
      <c r="C215" s="678"/>
      <c r="D215" s="679"/>
      <c r="E215" s="679"/>
      <c r="F215" s="680"/>
      <c r="G215" s="679"/>
      <c r="H215" s="679"/>
      <c r="I215" s="681"/>
      <c r="J215" s="780">
        <v>12</v>
      </c>
      <c r="K215" s="678">
        <f t="shared" si="69"/>
        <v>7.5471698113207544E-2</v>
      </c>
      <c r="L215" s="679">
        <v>748.16</v>
      </c>
      <c r="M215" s="679">
        <f t="shared" si="70"/>
        <v>56.464905660377354</v>
      </c>
      <c r="N215" s="680">
        <v>1</v>
      </c>
      <c r="O215" s="679">
        <f t="shared" si="71"/>
        <v>56.46</v>
      </c>
      <c r="P215" s="679">
        <f t="shared" si="72"/>
        <v>13.6</v>
      </c>
      <c r="Q215" s="786">
        <f t="shared" si="73"/>
        <v>70.06</v>
      </c>
    </row>
    <row r="216" spans="1:17" s="682" customFormat="1" ht="49.5" x14ac:dyDescent="0.25">
      <c r="A216" s="692" t="s">
        <v>10</v>
      </c>
      <c r="B216" s="774"/>
      <c r="C216" s="678"/>
      <c r="D216" s="679"/>
      <c r="E216" s="679"/>
      <c r="F216" s="680"/>
      <c r="G216" s="690">
        <f>SUM(G217:G225)</f>
        <v>0</v>
      </c>
      <c r="H216" s="690">
        <f t="shared" ref="H216:I216" si="74">SUM(H217:H225)</f>
        <v>0</v>
      </c>
      <c r="I216" s="681">
        <f t="shared" si="74"/>
        <v>0</v>
      </c>
      <c r="J216" s="780"/>
      <c r="K216" s="678"/>
      <c r="L216" s="679"/>
      <c r="M216" s="679"/>
      <c r="N216" s="680"/>
      <c r="O216" s="690">
        <f>SUM(O217:O225)</f>
        <v>443.09000000000003</v>
      </c>
      <c r="P216" s="690">
        <f t="shared" ref="P216:Q216" si="75">SUM(P217:P225)</f>
        <v>106.74000000000001</v>
      </c>
      <c r="Q216" s="681">
        <f t="shared" si="75"/>
        <v>549.82999999999993</v>
      </c>
    </row>
    <row r="217" spans="1:17" s="682" customFormat="1" x14ac:dyDescent="0.25">
      <c r="A217" s="691" t="s">
        <v>193</v>
      </c>
      <c r="B217" s="774"/>
      <c r="C217" s="678"/>
      <c r="D217" s="679"/>
      <c r="E217" s="679"/>
      <c r="F217" s="680"/>
      <c r="G217" s="679"/>
      <c r="H217" s="679"/>
      <c r="I217" s="681"/>
      <c r="J217" s="780">
        <v>39</v>
      </c>
      <c r="K217" s="678">
        <f t="shared" ref="K217:K225" si="76">J217/159</f>
        <v>0.24528301886792453</v>
      </c>
      <c r="L217" s="679">
        <v>552.78</v>
      </c>
      <c r="M217" s="679">
        <f t="shared" ref="M217:M225" si="77">L217*K217</f>
        <v>135.5875471698113</v>
      </c>
      <c r="N217" s="680">
        <v>1</v>
      </c>
      <c r="O217" s="679">
        <f t="shared" ref="O217:O225" si="78">ROUND(M217*N217,2)</f>
        <v>135.59</v>
      </c>
      <c r="P217" s="679">
        <f t="shared" ref="P217:P225" si="79">ROUND(O217*0.2409,2)</f>
        <v>32.659999999999997</v>
      </c>
      <c r="Q217" s="786">
        <f t="shared" ref="Q217:Q225" si="80">O217+P217</f>
        <v>168.25</v>
      </c>
    </row>
    <row r="218" spans="1:17" s="682" customFormat="1" x14ac:dyDescent="0.25">
      <c r="A218" s="691" t="s">
        <v>193</v>
      </c>
      <c r="B218" s="774"/>
      <c r="C218" s="678"/>
      <c r="D218" s="679"/>
      <c r="E218" s="679"/>
      <c r="F218" s="680"/>
      <c r="G218" s="679"/>
      <c r="H218" s="679"/>
      <c r="I218" s="681"/>
      <c r="J218" s="780">
        <v>18</v>
      </c>
      <c r="K218" s="678">
        <f t="shared" si="76"/>
        <v>0.11320754716981132</v>
      </c>
      <c r="L218" s="679">
        <v>552.78</v>
      </c>
      <c r="M218" s="679">
        <f t="shared" si="77"/>
        <v>62.578867924528303</v>
      </c>
      <c r="N218" s="680">
        <v>1</v>
      </c>
      <c r="O218" s="679">
        <f t="shared" si="78"/>
        <v>62.58</v>
      </c>
      <c r="P218" s="679">
        <f t="shared" si="79"/>
        <v>15.08</v>
      </c>
      <c r="Q218" s="786">
        <f t="shared" si="80"/>
        <v>77.66</v>
      </c>
    </row>
    <row r="219" spans="1:17" s="682" customFormat="1" x14ac:dyDescent="0.25">
      <c r="A219" s="691" t="s">
        <v>193</v>
      </c>
      <c r="B219" s="774"/>
      <c r="C219" s="678"/>
      <c r="D219" s="679"/>
      <c r="E219" s="679"/>
      <c r="F219" s="680"/>
      <c r="G219" s="679"/>
      <c r="H219" s="679"/>
      <c r="I219" s="681"/>
      <c r="J219" s="780">
        <v>15.5</v>
      </c>
      <c r="K219" s="678">
        <f t="shared" si="76"/>
        <v>9.7484276729559755E-2</v>
      </c>
      <c r="L219" s="679">
        <v>552.78</v>
      </c>
      <c r="M219" s="679">
        <f t="shared" si="77"/>
        <v>53.887358490566037</v>
      </c>
      <c r="N219" s="680">
        <v>1</v>
      </c>
      <c r="O219" s="679">
        <f t="shared" si="78"/>
        <v>53.89</v>
      </c>
      <c r="P219" s="679">
        <f t="shared" si="79"/>
        <v>12.98</v>
      </c>
      <c r="Q219" s="786">
        <f t="shared" si="80"/>
        <v>66.87</v>
      </c>
    </row>
    <row r="220" spans="1:17" s="682" customFormat="1" x14ac:dyDescent="0.25">
      <c r="A220" s="691" t="s">
        <v>193</v>
      </c>
      <c r="B220" s="774"/>
      <c r="C220" s="678"/>
      <c r="D220" s="679"/>
      <c r="E220" s="679"/>
      <c r="F220" s="680"/>
      <c r="G220" s="679"/>
      <c r="H220" s="679"/>
      <c r="I220" s="681"/>
      <c r="J220" s="780">
        <v>16</v>
      </c>
      <c r="K220" s="678">
        <f t="shared" si="76"/>
        <v>0.10062893081761007</v>
      </c>
      <c r="L220" s="679">
        <v>552.78</v>
      </c>
      <c r="M220" s="679">
        <f t="shared" si="77"/>
        <v>55.625660377358493</v>
      </c>
      <c r="N220" s="680">
        <v>1</v>
      </c>
      <c r="O220" s="679">
        <f t="shared" si="78"/>
        <v>55.63</v>
      </c>
      <c r="P220" s="679">
        <f t="shared" si="79"/>
        <v>13.4</v>
      </c>
      <c r="Q220" s="786">
        <f t="shared" si="80"/>
        <v>69.03</v>
      </c>
    </row>
    <row r="221" spans="1:17" s="682" customFormat="1" x14ac:dyDescent="0.25">
      <c r="A221" s="691" t="s">
        <v>193</v>
      </c>
      <c r="B221" s="774"/>
      <c r="C221" s="678"/>
      <c r="D221" s="679"/>
      <c r="E221" s="679"/>
      <c r="F221" s="680"/>
      <c r="G221" s="679"/>
      <c r="H221" s="679"/>
      <c r="I221" s="681"/>
      <c r="J221" s="780">
        <v>12</v>
      </c>
      <c r="K221" s="678">
        <f t="shared" si="76"/>
        <v>7.5471698113207544E-2</v>
      </c>
      <c r="L221" s="679">
        <v>409.82</v>
      </c>
      <c r="M221" s="679">
        <f t="shared" si="77"/>
        <v>30.929811320754716</v>
      </c>
      <c r="N221" s="680">
        <v>1</v>
      </c>
      <c r="O221" s="679">
        <f t="shared" si="78"/>
        <v>30.93</v>
      </c>
      <c r="P221" s="679">
        <f t="shared" si="79"/>
        <v>7.45</v>
      </c>
      <c r="Q221" s="786">
        <f t="shared" si="80"/>
        <v>38.380000000000003</v>
      </c>
    </row>
    <row r="222" spans="1:17" s="682" customFormat="1" x14ac:dyDescent="0.25">
      <c r="A222" s="691" t="s">
        <v>193</v>
      </c>
      <c r="B222" s="774"/>
      <c r="C222" s="678"/>
      <c r="D222" s="679"/>
      <c r="E222" s="679"/>
      <c r="F222" s="680"/>
      <c r="G222" s="679"/>
      <c r="H222" s="679"/>
      <c r="I222" s="681"/>
      <c r="J222" s="780">
        <v>6</v>
      </c>
      <c r="K222" s="678">
        <f t="shared" si="76"/>
        <v>3.7735849056603772E-2</v>
      </c>
      <c r="L222" s="679">
        <v>748.16</v>
      </c>
      <c r="M222" s="679">
        <f t="shared" si="77"/>
        <v>28.232452830188677</v>
      </c>
      <c r="N222" s="680">
        <v>1</v>
      </c>
      <c r="O222" s="679">
        <f t="shared" si="78"/>
        <v>28.23</v>
      </c>
      <c r="P222" s="679">
        <f t="shared" si="79"/>
        <v>6.8</v>
      </c>
      <c r="Q222" s="786">
        <f t="shared" si="80"/>
        <v>35.03</v>
      </c>
    </row>
    <row r="223" spans="1:17" s="682" customFormat="1" x14ac:dyDescent="0.25">
      <c r="A223" s="691" t="s">
        <v>193</v>
      </c>
      <c r="B223" s="774"/>
      <c r="C223" s="678"/>
      <c r="D223" s="679"/>
      <c r="E223" s="679"/>
      <c r="F223" s="680"/>
      <c r="G223" s="679"/>
      <c r="H223" s="679"/>
      <c r="I223" s="681"/>
      <c r="J223" s="780">
        <v>8</v>
      </c>
      <c r="K223" s="678">
        <f t="shared" si="76"/>
        <v>5.0314465408805034E-2</v>
      </c>
      <c r="L223" s="679">
        <v>552.78</v>
      </c>
      <c r="M223" s="679">
        <f t="shared" si="77"/>
        <v>27.812830188679246</v>
      </c>
      <c r="N223" s="680">
        <v>1</v>
      </c>
      <c r="O223" s="679">
        <f t="shared" si="78"/>
        <v>27.81</v>
      </c>
      <c r="P223" s="679">
        <f t="shared" si="79"/>
        <v>6.7</v>
      </c>
      <c r="Q223" s="786">
        <f t="shared" si="80"/>
        <v>34.51</v>
      </c>
    </row>
    <row r="224" spans="1:17" s="682" customFormat="1" x14ac:dyDescent="0.25">
      <c r="A224" s="691" t="s">
        <v>193</v>
      </c>
      <c r="B224" s="774"/>
      <c r="C224" s="678"/>
      <c r="D224" s="679"/>
      <c r="E224" s="679"/>
      <c r="F224" s="680"/>
      <c r="G224" s="679"/>
      <c r="H224" s="679"/>
      <c r="I224" s="681"/>
      <c r="J224" s="780">
        <v>8</v>
      </c>
      <c r="K224" s="678">
        <f t="shared" si="76"/>
        <v>5.0314465408805034E-2</v>
      </c>
      <c r="L224" s="679">
        <v>409.82</v>
      </c>
      <c r="M224" s="679">
        <f t="shared" si="77"/>
        <v>20.619874213836479</v>
      </c>
      <c r="N224" s="680">
        <v>1</v>
      </c>
      <c r="O224" s="679">
        <f t="shared" si="78"/>
        <v>20.62</v>
      </c>
      <c r="P224" s="679">
        <f t="shared" si="79"/>
        <v>4.97</v>
      </c>
      <c r="Q224" s="786">
        <f t="shared" si="80"/>
        <v>25.59</v>
      </c>
    </row>
    <row r="225" spans="1:17" s="682" customFormat="1" x14ac:dyDescent="0.25">
      <c r="A225" s="691" t="s">
        <v>193</v>
      </c>
      <c r="B225" s="774"/>
      <c r="C225" s="678"/>
      <c r="D225" s="679"/>
      <c r="E225" s="679"/>
      <c r="F225" s="680"/>
      <c r="G225" s="679"/>
      <c r="H225" s="679"/>
      <c r="I225" s="681"/>
      <c r="J225" s="780">
        <v>8</v>
      </c>
      <c r="K225" s="678">
        <f t="shared" si="76"/>
        <v>5.0314465408805034E-2</v>
      </c>
      <c r="L225" s="679">
        <v>552.78</v>
      </c>
      <c r="M225" s="679">
        <f t="shared" si="77"/>
        <v>27.812830188679246</v>
      </c>
      <c r="N225" s="680">
        <v>1</v>
      </c>
      <c r="O225" s="679">
        <f t="shared" si="78"/>
        <v>27.81</v>
      </c>
      <c r="P225" s="679">
        <f t="shared" si="79"/>
        <v>6.7</v>
      </c>
      <c r="Q225" s="786">
        <f t="shared" si="80"/>
        <v>34.51</v>
      </c>
    </row>
    <row r="226" spans="1:17" s="682" customFormat="1" ht="33" x14ac:dyDescent="0.25">
      <c r="A226" s="692" t="s">
        <v>8</v>
      </c>
      <c r="B226" s="774"/>
      <c r="C226" s="678"/>
      <c r="D226" s="679"/>
      <c r="E226" s="679"/>
      <c r="F226" s="680"/>
      <c r="G226" s="690">
        <f>SUM(G227)</f>
        <v>0</v>
      </c>
      <c r="H226" s="690">
        <f>SUM(H227)</f>
        <v>0</v>
      </c>
      <c r="I226" s="681">
        <f>SUM(I227)</f>
        <v>0</v>
      </c>
      <c r="J226" s="780"/>
      <c r="K226" s="678"/>
      <c r="L226" s="679"/>
      <c r="M226" s="679"/>
      <c r="N226" s="680"/>
      <c r="O226" s="690">
        <f>SUM(O227)</f>
        <v>20.62</v>
      </c>
      <c r="P226" s="690">
        <f>SUM(P227)</f>
        <v>4.97</v>
      </c>
      <c r="Q226" s="681">
        <f>SUM(Q227)</f>
        <v>25.59</v>
      </c>
    </row>
    <row r="227" spans="1:17" s="682" customFormat="1" x14ac:dyDescent="0.25">
      <c r="A227" s="691" t="s">
        <v>601</v>
      </c>
      <c r="B227" s="774"/>
      <c r="C227" s="678"/>
      <c r="D227" s="679"/>
      <c r="E227" s="679"/>
      <c r="F227" s="680"/>
      <c r="G227" s="679"/>
      <c r="H227" s="679"/>
      <c r="I227" s="681"/>
      <c r="J227" s="780">
        <v>8</v>
      </c>
      <c r="K227" s="678">
        <f>J227/159</f>
        <v>5.0314465408805034E-2</v>
      </c>
      <c r="L227" s="679">
        <v>409.82</v>
      </c>
      <c r="M227" s="679">
        <f>L227*K227</f>
        <v>20.619874213836479</v>
      </c>
      <c r="N227" s="680">
        <v>1</v>
      </c>
      <c r="O227" s="679">
        <f t="shared" ref="O227" si="81">ROUND(M227*N227,2)</f>
        <v>20.62</v>
      </c>
      <c r="P227" s="679">
        <f t="shared" ref="P227" si="82">ROUND(O227*0.2409,2)</f>
        <v>4.97</v>
      </c>
      <c r="Q227" s="786">
        <f t="shared" ref="Q227" si="83">O227+P227</f>
        <v>25.59</v>
      </c>
    </row>
    <row r="228" spans="1:17" s="682" customFormat="1" ht="33" x14ac:dyDescent="0.25">
      <c r="A228" s="688" t="s">
        <v>2084</v>
      </c>
      <c r="B228" s="777"/>
      <c r="C228" s="699"/>
      <c r="D228" s="700"/>
      <c r="E228" s="700"/>
      <c r="F228" s="701"/>
      <c r="G228" s="673">
        <f>G229+G233</f>
        <v>140.34</v>
      </c>
      <c r="H228" s="673">
        <f>H229+H233</f>
        <v>33.809999999999995</v>
      </c>
      <c r="I228" s="675">
        <f t="shared" ref="I228" si="84">I229+I233</f>
        <v>174.14999999999998</v>
      </c>
      <c r="J228" s="783"/>
      <c r="K228" s="699"/>
      <c r="L228" s="700"/>
      <c r="M228" s="700"/>
      <c r="N228" s="701"/>
      <c r="O228" s="673">
        <f>O229+O233</f>
        <v>2137.04</v>
      </c>
      <c r="P228" s="673">
        <f>P229+P233</f>
        <v>514.81000000000006</v>
      </c>
      <c r="Q228" s="675">
        <f t="shared" ref="Q228" si="85">Q229+Q233</f>
        <v>2651.8500000000004</v>
      </c>
    </row>
    <row r="229" spans="1:17" s="682" customFormat="1" ht="33" x14ac:dyDescent="0.25">
      <c r="A229" s="692" t="s">
        <v>11</v>
      </c>
      <c r="B229" s="774"/>
      <c r="C229" s="678"/>
      <c r="D229" s="679"/>
      <c r="E229" s="679"/>
      <c r="F229" s="679"/>
      <c r="G229" s="690">
        <f>SUM(G230:G232)</f>
        <v>0</v>
      </c>
      <c r="H229" s="690">
        <f t="shared" ref="H229:I229" si="86">SUM(H230:H232)</f>
        <v>0</v>
      </c>
      <c r="I229" s="681">
        <f t="shared" si="86"/>
        <v>0</v>
      </c>
      <c r="J229" s="780"/>
      <c r="K229" s="678"/>
      <c r="L229" s="679"/>
      <c r="M229" s="679"/>
      <c r="N229" s="679"/>
      <c r="O229" s="690">
        <f>SUM(O230:O232)</f>
        <v>357.24</v>
      </c>
      <c r="P229" s="690">
        <f t="shared" ref="P229:Q229" si="87">SUM(P230:P232)</f>
        <v>86.06</v>
      </c>
      <c r="Q229" s="681">
        <f t="shared" si="87"/>
        <v>443.29999999999995</v>
      </c>
    </row>
    <row r="230" spans="1:17" s="682" customFormat="1" x14ac:dyDescent="0.25">
      <c r="A230" s="691" t="s">
        <v>1247</v>
      </c>
      <c r="B230" s="774"/>
      <c r="C230" s="678"/>
      <c r="D230" s="679"/>
      <c r="E230" s="679"/>
      <c r="F230" s="687"/>
      <c r="G230" s="679"/>
      <c r="H230" s="679"/>
      <c r="I230" s="681"/>
      <c r="J230" s="780">
        <v>8</v>
      </c>
      <c r="K230" s="678">
        <f t="shared" si="58"/>
        <v>5.0314465408805034E-2</v>
      </c>
      <c r="L230" s="679">
        <v>1143.68</v>
      </c>
      <c r="M230" s="679">
        <f t="shared" ref="M230:M232" si="88">L230*K230</f>
        <v>57.543647798742143</v>
      </c>
      <c r="N230" s="680">
        <v>1</v>
      </c>
      <c r="O230" s="679">
        <f t="shared" ref="O230:O232" si="89">ROUND(M230*N230,2)</f>
        <v>57.54</v>
      </c>
      <c r="P230" s="679">
        <f t="shared" ref="P230:P232" si="90">ROUND(O230*0.2409,2)</f>
        <v>13.86</v>
      </c>
      <c r="Q230" s="786">
        <f t="shared" ref="Q230:Q232" si="91">O230+P230</f>
        <v>71.400000000000006</v>
      </c>
    </row>
    <row r="231" spans="1:17" s="682" customFormat="1" x14ac:dyDescent="0.25">
      <c r="A231" s="691" t="s">
        <v>1267</v>
      </c>
      <c r="B231" s="774"/>
      <c r="C231" s="678"/>
      <c r="D231" s="679"/>
      <c r="E231" s="679"/>
      <c r="F231" s="687"/>
      <c r="G231" s="679"/>
      <c r="H231" s="679"/>
      <c r="I231" s="681"/>
      <c r="J231" s="780">
        <v>32</v>
      </c>
      <c r="K231" s="678">
        <f t="shared" si="58"/>
        <v>0.20125786163522014</v>
      </c>
      <c r="L231" s="679">
        <v>1143.68</v>
      </c>
      <c r="M231" s="679">
        <f t="shared" si="88"/>
        <v>230.17459119496857</v>
      </c>
      <c r="N231" s="680">
        <v>1</v>
      </c>
      <c r="O231" s="679">
        <f t="shared" si="89"/>
        <v>230.17</v>
      </c>
      <c r="P231" s="679">
        <f t="shared" si="90"/>
        <v>55.45</v>
      </c>
      <c r="Q231" s="786">
        <f t="shared" si="91"/>
        <v>285.62</v>
      </c>
    </row>
    <row r="232" spans="1:17" s="682" customFormat="1" x14ac:dyDescent="0.25">
      <c r="A232" s="691" t="s">
        <v>712</v>
      </c>
      <c r="B232" s="774"/>
      <c r="C232" s="678"/>
      <c r="D232" s="679"/>
      <c r="E232" s="679"/>
      <c r="F232" s="687"/>
      <c r="G232" s="679"/>
      <c r="H232" s="679"/>
      <c r="I232" s="681"/>
      <c r="J232" s="780">
        <v>8</v>
      </c>
      <c r="K232" s="678">
        <f t="shared" si="58"/>
        <v>5.0314465408805034E-2</v>
      </c>
      <c r="L232" s="679">
        <v>1381.95</v>
      </c>
      <c r="M232" s="679">
        <f t="shared" si="88"/>
        <v>69.532075471698121</v>
      </c>
      <c r="N232" s="680">
        <v>1</v>
      </c>
      <c r="O232" s="679">
        <f t="shared" si="89"/>
        <v>69.53</v>
      </c>
      <c r="P232" s="679">
        <f t="shared" si="90"/>
        <v>16.75</v>
      </c>
      <c r="Q232" s="786">
        <f t="shared" si="91"/>
        <v>86.28</v>
      </c>
    </row>
    <row r="233" spans="1:17" s="702" customFormat="1" ht="49.5" x14ac:dyDescent="0.25">
      <c r="A233" s="689" t="s">
        <v>9</v>
      </c>
      <c r="B233" s="774"/>
      <c r="C233" s="678"/>
      <c r="D233" s="679"/>
      <c r="E233" s="679"/>
      <c r="F233" s="687"/>
      <c r="G233" s="690">
        <f>SUM(G234:G241)</f>
        <v>140.34</v>
      </c>
      <c r="H233" s="690">
        <f>SUM(H234:H241)</f>
        <v>33.809999999999995</v>
      </c>
      <c r="I233" s="681">
        <f t="shared" ref="I233" si="92">SUM(I234:I241)</f>
        <v>174.14999999999998</v>
      </c>
      <c r="J233" s="780"/>
      <c r="K233" s="678"/>
      <c r="L233" s="679"/>
      <c r="M233" s="679"/>
      <c r="N233" s="680"/>
      <c r="O233" s="690">
        <f>SUM(O234:O241)</f>
        <v>1779.8000000000002</v>
      </c>
      <c r="P233" s="690">
        <f>SUM(P234:P241)</f>
        <v>428.75000000000006</v>
      </c>
      <c r="Q233" s="681">
        <f t="shared" ref="Q233" si="93">SUM(Q234:Q241)</f>
        <v>2208.5500000000006</v>
      </c>
    </row>
    <row r="234" spans="1:17" s="682" customFormat="1" x14ac:dyDescent="0.25">
      <c r="A234" s="691" t="s">
        <v>692</v>
      </c>
      <c r="B234" s="774">
        <v>35</v>
      </c>
      <c r="C234" s="678">
        <f>B234/139</f>
        <v>0.25179856115107913</v>
      </c>
      <c r="D234" s="679">
        <v>785</v>
      </c>
      <c r="E234" s="679">
        <f t="shared" ref="E234:E237" si="94">D234*C234</f>
        <v>197.6618705035971</v>
      </c>
      <c r="F234" s="687">
        <v>0.5</v>
      </c>
      <c r="G234" s="679">
        <f t="shared" ref="G234:G237" si="95">ROUND(E234*F234,2)</f>
        <v>98.83</v>
      </c>
      <c r="H234" s="679">
        <f t="shared" ref="H234:H237" si="96">ROUND(G234*0.2409,2)</f>
        <v>23.81</v>
      </c>
      <c r="I234" s="786">
        <f t="shared" ref="I234:I237" si="97">G234+H234</f>
        <v>122.64</v>
      </c>
      <c r="J234" s="780">
        <v>104</v>
      </c>
      <c r="K234" s="678">
        <f>J234/139</f>
        <v>0.74820143884892087</v>
      </c>
      <c r="L234" s="679">
        <v>785</v>
      </c>
      <c r="M234" s="679">
        <f t="shared" si="59"/>
        <v>587.33812949640287</v>
      </c>
      <c r="N234" s="680">
        <v>1</v>
      </c>
      <c r="O234" s="679">
        <f t="shared" ref="O234:O241" si="98">ROUND(M234*N234,2)</f>
        <v>587.34</v>
      </c>
      <c r="P234" s="679">
        <f t="shared" ref="P234:P241" si="99">ROUND(O234*0.2409,2)</f>
        <v>141.49</v>
      </c>
      <c r="Q234" s="786">
        <f t="shared" ref="Q234:Q241" si="100">O234+P234</f>
        <v>728.83</v>
      </c>
    </row>
    <row r="235" spans="1:17" s="682" customFormat="1" x14ac:dyDescent="0.25">
      <c r="A235" s="691" t="s">
        <v>692</v>
      </c>
      <c r="B235" s="774"/>
      <c r="C235" s="678"/>
      <c r="D235" s="679"/>
      <c r="E235" s="679"/>
      <c r="F235" s="687"/>
      <c r="G235" s="679"/>
      <c r="H235" s="679"/>
      <c r="I235" s="786"/>
      <c r="J235" s="780">
        <v>32</v>
      </c>
      <c r="K235" s="678">
        <f t="shared" si="58"/>
        <v>0.20125786163522014</v>
      </c>
      <c r="L235" s="679">
        <v>785</v>
      </c>
      <c r="M235" s="679">
        <f t="shared" si="59"/>
        <v>157.98742138364781</v>
      </c>
      <c r="N235" s="680">
        <v>1</v>
      </c>
      <c r="O235" s="679">
        <f t="shared" si="98"/>
        <v>157.99</v>
      </c>
      <c r="P235" s="679">
        <f t="shared" si="99"/>
        <v>38.06</v>
      </c>
      <c r="Q235" s="786">
        <f t="shared" si="100"/>
        <v>196.05</v>
      </c>
    </row>
    <row r="236" spans="1:17" s="682" customFormat="1" x14ac:dyDescent="0.25">
      <c r="A236" s="691" t="s">
        <v>692</v>
      </c>
      <c r="B236" s="774">
        <v>8</v>
      </c>
      <c r="C236" s="678">
        <f t="shared" ref="C236:C237" si="101">B236/159</f>
        <v>5.0314465408805034E-2</v>
      </c>
      <c r="D236" s="679">
        <v>865</v>
      </c>
      <c r="E236" s="679">
        <f t="shared" si="94"/>
        <v>43.522012578616355</v>
      </c>
      <c r="F236" s="687">
        <v>0.5</v>
      </c>
      <c r="G236" s="679">
        <f t="shared" si="95"/>
        <v>21.76</v>
      </c>
      <c r="H236" s="679">
        <f t="shared" si="96"/>
        <v>5.24</v>
      </c>
      <c r="I236" s="786">
        <f t="shared" si="97"/>
        <v>27</v>
      </c>
      <c r="J236" s="780">
        <v>40</v>
      </c>
      <c r="K236" s="678">
        <f t="shared" si="58"/>
        <v>0.25157232704402516</v>
      </c>
      <c r="L236" s="679">
        <v>865</v>
      </c>
      <c r="M236" s="679">
        <f t="shared" si="59"/>
        <v>217.61006289308176</v>
      </c>
      <c r="N236" s="680">
        <v>1</v>
      </c>
      <c r="O236" s="679">
        <f t="shared" si="98"/>
        <v>217.61</v>
      </c>
      <c r="P236" s="679">
        <f t="shared" si="99"/>
        <v>52.42</v>
      </c>
      <c r="Q236" s="786">
        <f t="shared" si="100"/>
        <v>270.03000000000003</v>
      </c>
    </row>
    <row r="237" spans="1:17" s="682" customFormat="1" x14ac:dyDescent="0.25">
      <c r="A237" s="691" t="s">
        <v>692</v>
      </c>
      <c r="B237" s="774">
        <v>8</v>
      </c>
      <c r="C237" s="678">
        <f t="shared" si="101"/>
        <v>5.0314465408805034E-2</v>
      </c>
      <c r="D237" s="679">
        <v>785</v>
      </c>
      <c r="E237" s="679">
        <f t="shared" si="94"/>
        <v>39.496855345911953</v>
      </c>
      <c r="F237" s="687">
        <v>0.5</v>
      </c>
      <c r="G237" s="679">
        <f t="shared" si="95"/>
        <v>19.75</v>
      </c>
      <c r="H237" s="679">
        <f t="shared" si="96"/>
        <v>4.76</v>
      </c>
      <c r="I237" s="786">
        <f t="shared" si="97"/>
        <v>24.509999999999998</v>
      </c>
      <c r="J237" s="780">
        <v>80</v>
      </c>
      <c r="K237" s="678">
        <f t="shared" si="58"/>
        <v>0.50314465408805031</v>
      </c>
      <c r="L237" s="679">
        <v>785</v>
      </c>
      <c r="M237" s="679">
        <f t="shared" si="59"/>
        <v>394.96855345911951</v>
      </c>
      <c r="N237" s="680">
        <v>1</v>
      </c>
      <c r="O237" s="679">
        <f t="shared" si="98"/>
        <v>394.97</v>
      </c>
      <c r="P237" s="679">
        <f t="shared" si="99"/>
        <v>95.15</v>
      </c>
      <c r="Q237" s="786">
        <f t="shared" si="100"/>
        <v>490.12</v>
      </c>
    </row>
    <row r="238" spans="1:17" s="682" customFormat="1" x14ac:dyDescent="0.25">
      <c r="A238" s="691" t="s">
        <v>692</v>
      </c>
      <c r="B238" s="774"/>
      <c r="C238" s="678"/>
      <c r="D238" s="679"/>
      <c r="E238" s="679"/>
      <c r="F238" s="687"/>
      <c r="G238" s="679"/>
      <c r="H238" s="679"/>
      <c r="I238" s="681"/>
      <c r="J238" s="780">
        <v>16</v>
      </c>
      <c r="K238" s="678">
        <f t="shared" si="58"/>
        <v>0.10062893081761007</v>
      </c>
      <c r="L238" s="679">
        <v>660.03</v>
      </c>
      <c r="M238" s="679">
        <f t="shared" si="59"/>
        <v>66.418113207547165</v>
      </c>
      <c r="N238" s="680">
        <v>1</v>
      </c>
      <c r="O238" s="679">
        <f t="shared" si="98"/>
        <v>66.42</v>
      </c>
      <c r="P238" s="679">
        <f t="shared" si="99"/>
        <v>16</v>
      </c>
      <c r="Q238" s="786">
        <f t="shared" si="100"/>
        <v>82.42</v>
      </c>
    </row>
    <row r="239" spans="1:17" s="682" customFormat="1" x14ac:dyDescent="0.25">
      <c r="A239" s="691" t="s">
        <v>692</v>
      </c>
      <c r="B239" s="774"/>
      <c r="C239" s="678"/>
      <c r="D239" s="679"/>
      <c r="E239" s="679"/>
      <c r="F239" s="687"/>
      <c r="G239" s="679"/>
      <c r="H239" s="679"/>
      <c r="I239" s="681"/>
      <c r="J239" s="780">
        <v>32</v>
      </c>
      <c r="K239" s="678">
        <f t="shared" si="58"/>
        <v>0.20125786163522014</v>
      </c>
      <c r="L239" s="679">
        <v>785</v>
      </c>
      <c r="M239" s="679">
        <f t="shared" si="59"/>
        <v>157.98742138364781</v>
      </c>
      <c r="N239" s="680">
        <v>1</v>
      </c>
      <c r="O239" s="679">
        <f t="shared" si="98"/>
        <v>157.99</v>
      </c>
      <c r="P239" s="679">
        <f t="shared" si="99"/>
        <v>38.06</v>
      </c>
      <c r="Q239" s="786">
        <f t="shared" si="100"/>
        <v>196.05</v>
      </c>
    </row>
    <row r="240" spans="1:17" s="682" customFormat="1" x14ac:dyDescent="0.25">
      <c r="A240" s="691" t="s">
        <v>692</v>
      </c>
      <c r="B240" s="774"/>
      <c r="C240" s="678"/>
      <c r="D240" s="679"/>
      <c r="E240" s="679"/>
      <c r="F240" s="687"/>
      <c r="G240" s="679"/>
      <c r="H240" s="679"/>
      <c r="I240" s="681"/>
      <c r="J240" s="780">
        <v>16</v>
      </c>
      <c r="K240" s="678">
        <f t="shared" si="58"/>
        <v>0.10062893081761007</v>
      </c>
      <c r="L240" s="679">
        <v>785</v>
      </c>
      <c r="M240" s="679">
        <f t="shared" si="59"/>
        <v>78.993710691823907</v>
      </c>
      <c r="N240" s="680">
        <v>1</v>
      </c>
      <c r="O240" s="679">
        <f t="shared" si="98"/>
        <v>78.989999999999995</v>
      </c>
      <c r="P240" s="679">
        <f t="shared" si="99"/>
        <v>19.03</v>
      </c>
      <c r="Q240" s="786">
        <f t="shared" si="100"/>
        <v>98.02</v>
      </c>
    </row>
    <row r="241" spans="1:17" s="682" customFormat="1" x14ac:dyDescent="0.25">
      <c r="A241" s="691" t="s">
        <v>692</v>
      </c>
      <c r="B241" s="774"/>
      <c r="C241" s="678"/>
      <c r="D241" s="679"/>
      <c r="E241" s="679"/>
      <c r="F241" s="687"/>
      <c r="G241" s="679"/>
      <c r="H241" s="679"/>
      <c r="I241" s="681"/>
      <c r="J241" s="780">
        <v>24</v>
      </c>
      <c r="K241" s="678">
        <f t="shared" si="58"/>
        <v>0.15094339622641509</v>
      </c>
      <c r="L241" s="679">
        <v>785</v>
      </c>
      <c r="M241" s="679">
        <f t="shared" si="59"/>
        <v>118.49056603773585</v>
      </c>
      <c r="N241" s="680">
        <v>1</v>
      </c>
      <c r="O241" s="679">
        <f t="shared" si="98"/>
        <v>118.49</v>
      </c>
      <c r="P241" s="679">
        <f t="shared" si="99"/>
        <v>28.54</v>
      </c>
      <c r="Q241" s="786">
        <f t="shared" si="100"/>
        <v>147.03</v>
      </c>
    </row>
    <row r="242" spans="1:17" s="682" customFormat="1" ht="33" x14ac:dyDescent="0.25">
      <c r="A242" s="688" t="s">
        <v>2085</v>
      </c>
      <c r="B242" s="777"/>
      <c r="C242" s="699"/>
      <c r="D242" s="700"/>
      <c r="E242" s="700"/>
      <c r="F242" s="701"/>
      <c r="G242" s="673">
        <f>G243</f>
        <v>144.54</v>
      </c>
      <c r="H242" s="673">
        <f t="shared" ref="H242:I242" si="102">H243</f>
        <v>34.819999999999993</v>
      </c>
      <c r="I242" s="675">
        <f t="shared" si="102"/>
        <v>179.36</v>
      </c>
      <c r="J242" s="783"/>
      <c r="K242" s="699"/>
      <c r="L242" s="700"/>
      <c r="M242" s="700"/>
      <c r="N242" s="701"/>
      <c r="O242" s="673">
        <f>O243</f>
        <v>2093.4299999999998</v>
      </c>
      <c r="P242" s="673">
        <f t="shared" ref="P242:Q242" si="103">P243</f>
        <v>504.26</v>
      </c>
      <c r="Q242" s="675">
        <f t="shared" si="103"/>
        <v>2597.6900000000005</v>
      </c>
    </row>
    <row r="243" spans="1:17" s="702" customFormat="1" ht="49.5" x14ac:dyDescent="0.25">
      <c r="A243" s="689" t="s">
        <v>9</v>
      </c>
      <c r="B243" s="774"/>
      <c r="C243" s="678"/>
      <c r="D243" s="679"/>
      <c r="E243" s="679"/>
      <c r="F243" s="680"/>
      <c r="G243" s="690">
        <f>SUM(G244:G260)</f>
        <v>144.54</v>
      </c>
      <c r="H243" s="690">
        <f>SUM(H244:H260)</f>
        <v>34.819999999999993</v>
      </c>
      <c r="I243" s="681">
        <f>SUM(I244:I260)</f>
        <v>179.36</v>
      </c>
      <c r="J243" s="780"/>
      <c r="K243" s="678"/>
      <c r="L243" s="679"/>
      <c r="M243" s="679"/>
      <c r="N243" s="680"/>
      <c r="O243" s="690">
        <f>SUM(O244:O260)</f>
        <v>2093.4299999999998</v>
      </c>
      <c r="P243" s="690">
        <f>SUM(P244:P260)</f>
        <v>504.26</v>
      </c>
      <c r="Q243" s="681">
        <f>SUM(Q244:Q260)</f>
        <v>2597.6900000000005</v>
      </c>
    </row>
    <row r="244" spans="1:17" s="682" customFormat="1" x14ac:dyDescent="0.25">
      <c r="A244" s="691" t="s">
        <v>2086</v>
      </c>
      <c r="B244" s="774">
        <v>35</v>
      </c>
      <c r="C244" s="678">
        <f>B244/139</f>
        <v>0.25179856115107913</v>
      </c>
      <c r="D244" s="679">
        <v>695</v>
      </c>
      <c r="E244" s="679">
        <f t="shared" ref="E244:E253" si="104">D244*C244</f>
        <v>175</v>
      </c>
      <c r="F244" s="680">
        <v>0.5</v>
      </c>
      <c r="G244" s="679">
        <f t="shared" ref="G244:G253" si="105">ROUND(E244*F244,2)</f>
        <v>87.5</v>
      </c>
      <c r="H244" s="679">
        <f t="shared" ref="H244:H253" si="106">ROUND(G244*0.2409,2)</f>
        <v>21.08</v>
      </c>
      <c r="I244" s="786">
        <f t="shared" ref="I244:I253" si="107">G244+H244</f>
        <v>108.58</v>
      </c>
      <c r="J244" s="780">
        <v>105</v>
      </c>
      <c r="K244" s="678">
        <f>J244/139</f>
        <v>0.75539568345323738</v>
      </c>
      <c r="L244" s="679">
        <v>695</v>
      </c>
      <c r="M244" s="679">
        <f t="shared" ref="M244:M260" si="108">L244*K244</f>
        <v>525</v>
      </c>
      <c r="N244" s="680">
        <v>1</v>
      </c>
      <c r="O244" s="679">
        <f t="shared" ref="O244:O260" si="109">ROUND(M244*N244,2)</f>
        <v>525</v>
      </c>
      <c r="P244" s="679">
        <f t="shared" ref="P244:P260" si="110">ROUND(O244*0.2409,2)</f>
        <v>126.47</v>
      </c>
      <c r="Q244" s="786">
        <f t="shared" ref="Q244:Q260" si="111">O244+P244</f>
        <v>651.47</v>
      </c>
    </row>
    <row r="245" spans="1:17" s="682" customFormat="1" x14ac:dyDescent="0.25">
      <c r="A245" s="691" t="s">
        <v>2086</v>
      </c>
      <c r="B245" s="774"/>
      <c r="C245" s="678"/>
      <c r="D245" s="679"/>
      <c r="E245" s="679"/>
      <c r="F245" s="680"/>
      <c r="G245" s="679"/>
      <c r="H245" s="679"/>
      <c r="I245" s="681"/>
      <c r="J245" s="780">
        <v>28</v>
      </c>
      <c r="K245" s="678">
        <f t="shared" ref="K245:K260" si="112">J245/139</f>
        <v>0.20143884892086331</v>
      </c>
      <c r="L245" s="679">
        <v>785</v>
      </c>
      <c r="M245" s="679">
        <f t="shared" si="108"/>
        <v>158.12949640287769</v>
      </c>
      <c r="N245" s="680">
        <v>1</v>
      </c>
      <c r="O245" s="679">
        <f t="shared" si="109"/>
        <v>158.13</v>
      </c>
      <c r="P245" s="679">
        <f t="shared" si="110"/>
        <v>38.090000000000003</v>
      </c>
      <c r="Q245" s="786">
        <f t="shared" si="111"/>
        <v>196.22</v>
      </c>
    </row>
    <row r="246" spans="1:17" s="682" customFormat="1" x14ac:dyDescent="0.25">
      <c r="A246" s="691" t="s">
        <v>2086</v>
      </c>
      <c r="B246" s="774">
        <v>7</v>
      </c>
      <c r="C246" s="678">
        <f t="shared" ref="C246:C253" si="113">B246/139</f>
        <v>5.0359712230215826E-2</v>
      </c>
      <c r="D246" s="679">
        <v>785</v>
      </c>
      <c r="E246" s="679">
        <f t="shared" si="104"/>
        <v>39.532374100719423</v>
      </c>
      <c r="F246" s="680">
        <v>0.5</v>
      </c>
      <c r="G246" s="679">
        <f t="shared" si="105"/>
        <v>19.77</v>
      </c>
      <c r="H246" s="679">
        <f t="shared" si="106"/>
        <v>4.76</v>
      </c>
      <c r="I246" s="786">
        <f t="shared" si="107"/>
        <v>24.53</v>
      </c>
      <c r="J246" s="780">
        <v>7</v>
      </c>
      <c r="K246" s="678">
        <f t="shared" si="112"/>
        <v>5.0359712230215826E-2</v>
      </c>
      <c r="L246" s="679">
        <v>785</v>
      </c>
      <c r="M246" s="679">
        <f t="shared" si="108"/>
        <v>39.532374100719423</v>
      </c>
      <c r="N246" s="680">
        <v>1</v>
      </c>
      <c r="O246" s="679">
        <f t="shared" si="109"/>
        <v>39.53</v>
      </c>
      <c r="P246" s="679">
        <f t="shared" si="110"/>
        <v>9.52</v>
      </c>
      <c r="Q246" s="786">
        <f t="shared" si="111"/>
        <v>49.05</v>
      </c>
    </row>
    <row r="247" spans="1:17" s="682" customFormat="1" x14ac:dyDescent="0.25">
      <c r="A247" s="691" t="s">
        <v>2086</v>
      </c>
      <c r="B247" s="774"/>
      <c r="C247" s="678"/>
      <c r="D247" s="679"/>
      <c r="E247" s="679"/>
      <c r="F247" s="680"/>
      <c r="G247" s="679"/>
      <c r="H247" s="679"/>
      <c r="I247" s="786"/>
      <c r="J247" s="780">
        <v>7</v>
      </c>
      <c r="K247" s="678">
        <f t="shared" si="112"/>
        <v>5.0359712230215826E-2</v>
      </c>
      <c r="L247" s="679">
        <v>785</v>
      </c>
      <c r="M247" s="679">
        <f t="shared" si="108"/>
        <v>39.532374100719423</v>
      </c>
      <c r="N247" s="680">
        <v>1</v>
      </c>
      <c r="O247" s="679">
        <f t="shared" si="109"/>
        <v>39.53</v>
      </c>
      <c r="P247" s="679">
        <f t="shared" si="110"/>
        <v>9.52</v>
      </c>
      <c r="Q247" s="786">
        <f t="shared" si="111"/>
        <v>49.05</v>
      </c>
    </row>
    <row r="248" spans="1:17" s="682" customFormat="1" x14ac:dyDescent="0.25">
      <c r="A248" s="691" t="s">
        <v>2086</v>
      </c>
      <c r="B248" s="774"/>
      <c r="C248" s="678"/>
      <c r="D248" s="679"/>
      <c r="E248" s="679"/>
      <c r="F248" s="680"/>
      <c r="G248" s="679"/>
      <c r="H248" s="679"/>
      <c r="I248" s="786"/>
      <c r="J248" s="780">
        <v>7</v>
      </c>
      <c r="K248" s="678">
        <f t="shared" si="112"/>
        <v>5.0359712230215826E-2</v>
      </c>
      <c r="L248" s="679">
        <v>695</v>
      </c>
      <c r="M248" s="679">
        <f t="shared" si="108"/>
        <v>35</v>
      </c>
      <c r="N248" s="680">
        <v>1</v>
      </c>
      <c r="O248" s="679">
        <f t="shared" si="109"/>
        <v>35</v>
      </c>
      <c r="P248" s="679">
        <f t="shared" si="110"/>
        <v>8.43</v>
      </c>
      <c r="Q248" s="786">
        <f t="shared" si="111"/>
        <v>43.43</v>
      </c>
    </row>
    <row r="249" spans="1:17" s="682" customFormat="1" x14ac:dyDescent="0.25">
      <c r="A249" s="691" t="s">
        <v>2086</v>
      </c>
      <c r="B249" s="774"/>
      <c r="C249" s="678"/>
      <c r="D249" s="679"/>
      <c r="E249" s="679"/>
      <c r="F249" s="687"/>
      <c r="G249" s="679"/>
      <c r="H249" s="679"/>
      <c r="I249" s="786"/>
      <c r="J249" s="780">
        <v>7</v>
      </c>
      <c r="K249" s="678">
        <f t="shared" si="112"/>
        <v>5.0359712230215826E-2</v>
      </c>
      <c r="L249" s="679">
        <v>785</v>
      </c>
      <c r="M249" s="679">
        <f t="shared" si="108"/>
        <v>39.532374100719423</v>
      </c>
      <c r="N249" s="680">
        <v>1</v>
      </c>
      <c r="O249" s="679">
        <f t="shared" si="109"/>
        <v>39.53</v>
      </c>
      <c r="P249" s="679">
        <f t="shared" si="110"/>
        <v>9.52</v>
      </c>
      <c r="Q249" s="786">
        <f t="shared" si="111"/>
        <v>49.05</v>
      </c>
    </row>
    <row r="250" spans="1:17" s="682" customFormat="1" x14ac:dyDescent="0.25">
      <c r="A250" s="691" t="s">
        <v>2086</v>
      </c>
      <c r="B250" s="774"/>
      <c r="C250" s="678"/>
      <c r="D250" s="679"/>
      <c r="E250" s="679"/>
      <c r="F250" s="687"/>
      <c r="G250" s="679"/>
      <c r="H250" s="679"/>
      <c r="I250" s="786"/>
      <c r="J250" s="780">
        <v>7</v>
      </c>
      <c r="K250" s="678">
        <f t="shared" si="112"/>
        <v>5.0359712230215826E-2</v>
      </c>
      <c r="L250" s="679">
        <v>785</v>
      </c>
      <c r="M250" s="679">
        <f t="shared" si="108"/>
        <v>39.532374100719423</v>
      </c>
      <c r="N250" s="680">
        <v>1</v>
      </c>
      <c r="O250" s="679">
        <f t="shared" si="109"/>
        <v>39.53</v>
      </c>
      <c r="P250" s="679">
        <f t="shared" si="110"/>
        <v>9.52</v>
      </c>
      <c r="Q250" s="786">
        <f t="shared" si="111"/>
        <v>49.05</v>
      </c>
    </row>
    <row r="251" spans="1:17" s="682" customFormat="1" x14ac:dyDescent="0.25">
      <c r="A251" s="691" t="s">
        <v>2086</v>
      </c>
      <c r="B251" s="774"/>
      <c r="C251" s="678"/>
      <c r="D251" s="679"/>
      <c r="E251" s="679"/>
      <c r="F251" s="680"/>
      <c r="G251" s="679"/>
      <c r="H251" s="679"/>
      <c r="I251" s="786"/>
      <c r="J251" s="780">
        <v>7</v>
      </c>
      <c r="K251" s="678">
        <f t="shared" si="112"/>
        <v>5.0359712230215826E-2</v>
      </c>
      <c r="L251" s="679">
        <v>785</v>
      </c>
      <c r="M251" s="679">
        <f t="shared" si="108"/>
        <v>39.532374100719423</v>
      </c>
      <c r="N251" s="680">
        <v>1</v>
      </c>
      <c r="O251" s="679">
        <f t="shared" si="109"/>
        <v>39.53</v>
      </c>
      <c r="P251" s="679">
        <f t="shared" si="110"/>
        <v>9.52</v>
      </c>
      <c r="Q251" s="786">
        <f t="shared" si="111"/>
        <v>49.05</v>
      </c>
    </row>
    <row r="252" spans="1:17" s="682" customFormat="1" x14ac:dyDescent="0.25">
      <c r="A252" s="691" t="s">
        <v>2086</v>
      </c>
      <c r="B252" s="774">
        <v>7</v>
      </c>
      <c r="C252" s="678">
        <f t="shared" si="113"/>
        <v>5.0359712230215826E-2</v>
      </c>
      <c r="D252" s="679">
        <v>695</v>
      </c>
      <c r="E252" s="679">
        <f t="shared" si="104"/>
        <v>35</v>
      </c>
      <c r="F252" s="680">
        <v>0.5</v>
      </c>
      <c r="G252" s="679">
        <f t="shared" si="105"/>
        <v>17.5</v>
      </c>
      <c r="H252" s="679">
        <f t="shared" si="106"/>
        <v>4.22</v>
      </c>
      <c r="I252" s="786">
        <f t="shared" si="107"/>
        <v>21.72</v>
      </c>
      <c r="J252" s="780">
        <v>63</v>
      </c>
      <c r="K252" s="678">
        <f t="shared" si="112"/>
        <v>0.45323741007194246</v>
      </c>
      <c r="L252" s="679">
        <v>695</v>
      </c>
      <c r="M252" s="679">
        <f t="shared" si="108"/>
        <v>315</v>
      </c>
      <c r="N252" s="680">
        <v>1</v>
      </c>
      <c r="O252" s="679">
        <f t="shared" si="109"/>
        <v>315</v>
      </c>
      <c r="P252" s="679">
        <f t="shared" si="110"/>
        <v>75.88</v>
      </c>
      <c r="Q252" s="786">
        <f t="shared" si="111"/>
        <v>390.88</v>
      </c>
    </row>
    <row r="253" spans="1:17" s="682" customFormat="1" x14ac:dyDescent="0.25">
      <c r="A253" s="691" t="s">
        <v>2086</v>
      </c>
      <c r="B253" s="774">
        <v>7</v>
      </c>
      <c r="C253" s="678">
        <f t="shared" si="113"/>
        <v>5.0359712230215826E-2</v>
      </c>
      <c r="D253" s="679">
        <v>785</v>
      </c>
      <c r="E253" s="679">
        <f t="shared" si="104"/>
        <v>39.532374100719423</v>
      </c>
      <c r="F253" s="680">
        <v>0.5</v>
      </c>
      <c r="G253" s="679">
        <f t="shared" si="105"/>
        <v>19.77</v>
      </c>
      <c r="H253" s="679">
        <f t="shared" si="106"/>
        <v>4.76</v>
      </c>
      <c r="I253" s="786">
        <f t="shared" si="107"/>
        <v>24.53</v>
      </c>
      <c r="J253" s="780">
        <v>28</v>
      </c>
      <c r="K253" s="678">
        <f t="shared" si="112"/>
        <v>0.20143884892086331</v>
      </c>
      <c r="L253" s="679">
        <v>785</v>
      </c>
      <c r="M253" s="679">
        <f t="shared" si="108"/>
        <v>158.12949640287769</v>
      </c>
      <c r="N253" s="680">
        <v>1</v>
      </c>
      <c r="O253" s="679">
        <f t="shared" si="109"/>
        <v>158.13</v>
      </c>
      <c r="P253" s="679">
        <f t="shared" si="110"/>
        <v>38.090000000000003</v>
      </c>
      <c r="Q253" s="786">
        <f t="shared" si="111"/>
        <v>196.22</v>
      </c>
    </row>
    <row r="254" spans="1:17" s="682" customFormat="1" x14ac:dyDescent="0.25">
      <c r="A254" s="691" t="s">
        <v>2086</v>
      </c>
      <c r="B254" s="774"/>
      <c r="C254" s="678"/>
      <c r="D254" s="679"/>
      <c r="E254" s="679"/>
      <c r="F254" s="680"/>
      <c r="G254" s="679"/>
      <c r="H254" s="679"/>
      <c r="I254" s="681"/>
      <c r="J254" s="780">
        <v>21</v>
      </c>
      <c r="K254" s="678">
        <f t="shared" si="112"/>
        <v>0.15107913669064749</v>
      </c>
      <c r="L254" s="679">
        <v>695</v>
      </c>
      <c r="M254" s="679">
        <f t="shared" si="108"/>
        <v>105</v>
      </c>
      <c r="N254" s="680">
        <v>1</v>
      </c>
      <c r="O254" s="679">
        <f t="shared" si="109"/>
        <v>105</v>
      </c>
      <c r="P254" s="679">
        <f t="shared" si="110"/>
        <v>25.29</v>
      </c>
      <c r="Q254" s="786">
        <f t="shared" si="111"/>
        <v>130.29</v>
      </c>
    </row>
    <row r="255" spans="1:17" s="682" customFormat="1" x14ac:dyDescent="0.25">
      <c r="A255" s="691" t="s">
        <v>2086</v>
      </c>
      <c r="B255" s="774"/>
      <c r="C255" s="678"/>
      <c r="D255" s="679"/>
      <c r="E255" s="679"/>
      <c r="F255" s="680"/>
      <c r="G255" s="679"/>
      <c r="H255" s="679"/>
      <c r="I255" s="681"/>
      <c r="J255" s="780">
        <v>28</v>
      </c>
      <c r="K255" s="678">
        <f t="shared" si="112"/>
        <v>0.20143884892086331</v>
      </c>
      <c r="L255" s="679">
        <v>785</v>
      </c>
      <c r="M255" s="679">
        <f t="shared" si="108"/>
        <v>158.12949640287769</v>
      </c>
      <c r="N255" s="680">
        <v>1</v>
      </c>
      <c r="O255" s="679">
        <f t="shared" si="109"/>
        <v>158.13</v>
      </c>
      <c r="P255" s="679">
        <f t="shared" si="110"/>
        <v>38.090000000000003</v>
      </c>
      <c r="Q255" s="786">
        <f t="shared" si="111"/>
        <v>196.22</v>
      </c>
    </row>
    <row r="256" spans="1:17" s="682" customFormat="1" x14ac:dyDescent="0.25">
      <c r="A256" s="691" t="s">
        <v>2086</v>
      </c>
      <c r="B256" s="774"/>
      <c r="C256" s="678"/>
      <c r="D256" s="679"/>
      <c r="E256" s="679"/>
      <c r="F256" s="680"/>
      <c r="G256" s="679"/>
      <c r="H256" s="679"/>
      <c r="I256" s="681"/>
      <c r="J256" s="780">
        <v>7</v>
      </c>
      <c r="K256" s="678">
        <f t="shared" si="112"/>
        <v>5.0359712230215826E-2</v>
      </c>
      <c r="L256" s="679">
        <v>785</v>
      </c>
      <c r="M256" s="679">
        <f t="shared" si="108"/>
        <v>39.532374100719423</v>
      </c>
      <c r="N256" s="680">
        <v>1</v>
      </c>
      <c r="O256" s="679">
        <f t="shared" si="109"/>
        <v>39.53</v>
      </c>
      <c r="P256" s="679">
        <f t="shared" si="110"/>
        <v>9.52</v>
      </c>
      <c r="Q256" s="786">
        <f t="shared" si="111"/>
        <v>49.05</v>
      </c>
    </row>
    <row r="257" spans="1:17" s="682" customFormat="1" x14ac:dyDescent="0.25">
      <c r="A257" s="691" t="s">
        <v>2086</v>
      </c>
      <c r="B257" s="774"/>
      <c r="C257" s="678"/>
      <c r="D257" s="679"/>
      <c r="E257" s="679"/>
      <c r="F257" s="680"/>
      <c r="G257" s="679"/>
      <c r="H257" s="679"/>
      <c r="I257" s="681"/>
      <c r="J257" s="780">
        <v>14</v>
      </c>
      <c r="K257" s="678">
        <f t="shared" si="112"/>
        <v>0.10071942446043165</v>
      </c>
      <c r="L257" s="679">
        <v>850</v>
      </c>
      <c r="M257" s="679">
        <f t="shared" si="108"/>
        <v>85.611510791366911</v>
      </c>
      <c r="N257" s="680">
        <v>1</v>
      </c>
      <c r="O257" s="679">
        <f t="shared" si="109"/>
        <v>85.61</v>
      </c>
      <c r="P257" s="679">
        <f t="shared" si="110"/>
        <v>20.62</v>
      </c>
      <c r="Q257" s="786">
        <f t="shared" si="111"/>
        <v>106.23</v>
      </c>
    </row>
    <row r="258" spans="1:17" s="682" customFormat="1" x14ac:dyDescent="0.25">
      <c r="A258" s="691" t="s">
        <v>2086</v>
      </c>
      <c r="B258" s="774"/>
      <c r="C258" s="678"/>
      <c r="D258" s="679"/>
      <c r="E258" s="679"/>
      <c r="F258" s="680"/>
      <c r="G258" s="679"/>
      <c r="H258" s="679"/>
      <c r="I258" s="681"/>
      <c r="J258" s="780">
        <v>7</v>
      </c>
      <c r="K258" s="678">
        <f t="shared" si="112"/>
        <v>5.0359712230215826E-2</v>
      </c>
      <c r="L258" s="679">
        <v>785</v>
      </c>
      <c r="M258" s="679">
        <f t="shared" si="108"/>
        <v>39.532374100719423</v>
      </c>
      <c r="N258" s="680">
        <v>1</v>
      </c>
      <c r="O258" s="679">
        <f t="shared" si="109"/>
        <v>39.53</v>
      </c>
      <c r="P258" s="679">
        <f t="shared" si="110"/>
        <v>9.52</v>
      </c>
      <c r="Q258" s="786">
        <f t="shared" si="111"/>
        <v>49.05</v>
      </c>
    </row>
    <row r="259" spans="1:17" s="682" customFormat="1" x14ac:dyDescent="0.25">
      <c r="A259" s="691" t="s">
        <v>2086</v>
      </c>
      <c r="B259" s="774"/>
      <c r="C259" s="678"/>
      <c r="D259" s="679"/>
      <c r="E259" s="679"/>
      <c r="F259" s="680"/>
      <c r="G259" s="679"/>
      <c r="H259" s="679"/>
      <c r="I259" s="681"/>
      <c r="J259" s="780">
        <v>42</v>
      </c>
      <c r="K259" s="678">
        <f t="shared" si="112"/>
        <v>0.30215827338129497</v>
      </c>
      <c r="L259" s="679">
        <v>785</v>
      </c>
      <c r="M259" s="679">
        <f t="shared" si="108"/>
        <v>237.19424460431657</v>
      </c>
      <c r="N259" s="680">
        <v>1</v>
      </c>
      <c r="O259" s="679">
        <f t="shared" si="109"/>
        <v>237.19</v>
      </c>
      <c r="P259" s="679">
        <f t="shared" si="110"/>
        <v>57.14</v>
      </c>
      <c r="Q259" s="786">
        <f t="shared" si="111"/>
        <v>294.33</v>
      </c>
    </row>
    <row r="260" spans="1:17" s="682" customFormat="1" x14ac:dyDescent="0.25">
      <c r="A260" s="691" t="s">
        <v>2086</v>
      </c>
      <c r="B260" s="774"/>
      <c r="C260" s="678"/>
      <c r="D260" s="679"/>
      <c r="E260" s="679"/>
      <c r="F260" s="680"/>
      <c r="G260" s="679"/>
      <c r="H260" s="679"/>
      <c r="I260" s="681"/>
      <c r="J260" s="780">
        <v>7</v>
      </c>
      <c r="K260" s="678">
        <f t="shared" si="112"/>
        <v>5.0359712230215826E-2</v>
      </c>
      <c r="L260" s="679">
        <v>785</v>
      </c>
      <c r="M260" s="679">
        <f t="shared" si="108"/>
        <v>39.532374100719423</v>
      </c>
      <c r="N260" s="680">
        <v>1</v>
      </c>
      <c r="O260" s="679">
        <f t="shared" si="109"/>
        <v>39.53</v>
      </c>
      <c r="P260" s="679">
        <f t="shared" si="110"/>
        <v>9.52</v>
      </c>
      <c r="Q260" s="786">
        <f t="shared" si="111"/>
        <v>49.05</v>
      </c>
    </row>
    <row r="261" spans="1:17" s="682" customFormat="1" ht="33" x14ac:dyDescent="0.25">
      <c r="A261" s="688" t="s">
        <v>2087</v>
      </c>
      <c r="B261" s="773"/>
      <c r="C261" s="672"/>
      <c r="D261" s="703"/>
      <c r="E261" s="700"/>
      <c r="F261" s="701"/>
      <c r="G261" s="673">
        <f>G262+G266+G269</f>
        <v>0</v>
      </c>
      <c r="H261" s="673">
        <f>H262+H266+H269</f>
        <v>0</v>
      </c>
      <c r="I261" s="675">
        <f>I262+I266+I269</f>
        <v>0</v>
      </c>
      <c r="J261" s="783"/>
      <c r="K261" s="699"/>
      <c r="L261" s="704"/>
      <c r="M261" s="700"/>
      <c r="N261" s="701"/>
      <c r="O261" s="673">
        <f>O262+O266+O269</f>
        <v>33.9</v>
      </c>
      <c r="P261" s="673">
        <f>P262+P266+P269</f>
        <v>8.16</v>
      </c>
      <c r="Q261" s="675">
        <f>Q262+Q266+Q269</f>
        <v>42.06</v>
      </c>
    </row>
    <row r="262" spans="1:17" s="682" customFormat="1" ht="33" x14ac:dyDescent="0.25">
      <c r="A262" s="692" t="s">
        <v>11</v>
      </c>
      <c r="B262" s="792"/>
      <c r="C262" s="793"/>
      <c r="D262" s="694"/>
      <c r="E262" s="679"/>
      <c r="F262" s="687"/>
      <c r="G262" s="690">
        <f>SUM(G263:G265)</f>
        <v>0</v>
      </c>
      <c r="H262" s="690">
        <f>SUM(H263:H265)</f>
        <v>0</v>
      </c>
      <c r="I262" s="681">
        <f>SUM(I263:I265)</f>
        <v>0</v>
      </c>
      <c r="J262" s="780"/>
      <c r="K262" s="678"/>
      <c r="L262" s="794"/>
      <c r="M262" s="679"/>
      <c r="N262" s="687"/>
      <c r="O262" s="690">
        <f>SUM(O263:O265)</f>
        <v>21.57</v>
      </c>
      <c r="P262" s="690">
        <f>SUM(P263:P265)</f>
        <v>5.1899999999999995</v>
      </c>
      <c r="Q262" s="681">
        <f>SUM(Q263:Q265)</f>
        <v>26.759999999999998</v>
      </c>
    </row>
    <row r="263" spans="1:17" s="682" customFormat="1" x14ac:dyDescent="0.25">
      <c r="A263" s="691" t="s">
        <v>1247</v>
      </c>
      <c r="B263" s="774"/>
      <c r="C263" s="678"/>
      <c r="D263" s="679"/>
      <c r="E263" s="679"/>
      <c r="F263" s="680"/>
      <c r="G263" s="679"/>
      <c r="H263" s="679"/>
      <c r="I263" s="681"/>
      <c r="J263" s="780">
        <v>1</v>
      </c>
      <c r="K263" s="678">
        <f>J263/159</f>
        <v>6.2893081761006293E-3</v>
      </c>
      <c r="L263" s="679">
        <v>1143.0899999999999</v>
      </c>
      <c r="M263" s="679">
        <f>L263*K263</f>
        <v>7.1892452830188676</v>
      </c>
      <c r="N263" s="680">
        <v>1</v>
      </c>
      <c r="O263" s="679">
        <f t="shared" ref="O263:O265" si="114">ROUND(M263*N263,2)</f>
        <v>7.19</v>
      </c>
      <c r="P263" s="679">
        <f t="shared" ref="P263:P265" si="115">ROUND(O263*0.2409,2)</f>
        <v>1.73</v>
      </c>
      <c r="Q263" s="786">
        <f t="shared" ref="Q263:Q265" si="116">O263+P263</f>
        <v>8.92</v>
      </c>
    </row>
    <row r="264" spans="1:17" s="682" customFormat="1" x14ac:dyDescent="0.25">
      <c r="A264" s="691" t="s">
        <v>1247</v>
      </c>
      <c r="B264" s="774"/>
      <c r="C264" s="678"/>
      <c r="D264" s="679"/>
      <c r="E264" s="679"/>
      <c r="F264" s="680"/>
      <c r="G264" s="679"/>
      <c r="H264" s="679"/>
      <c r="I264" s="681"/>
      <c r="J264" s="780">
        <v>1</v>
      </c>
      <c r="K264" s="678">
        <f>J264/159</f>
        <v>6.2893081761006293E-3</v>
      </c>
      <c r="L264" s="679">
        <v>1143.0899999999999</v>
      </c>
      <c r="M264" s="679">
        <f>L264*K264</f>
        <v>7.1892452830188676</v>
      </c>
      <c r="N264" s="680">
        <v>1</v>
      </c>
      <c r="O264" s="679">
        <f t="shared" si="114"/>
        <v>7.19</v>
      </c>
      <c r="P264" s="679">
        <f t="shared" si="115"/>
        <v>1.73</v>
      </c>
      <c r="Q264" s="786">
        <f t="shared" si="116"/>
        <v>8.92</v>
      </c>
    </row>
    <row r="265" spans="1:17" s="682" customFormat="1" x14ac:dyDescent="0.25">
      <c r="A265" s="691" t="s">
        <v>1247</v>
      </c>
      <c r="B265" s="774"/>
      <c r="C265" s="678"/>
      <c r="D265" s="679"/>
      <c r="E265" s="679"/>
      <c r="F265" s="680"/>
      <c r="G265" s="679"/>
      <c r="H265" s="679"/>
      <c r="I265" s="681"/>
      <c r="J265" s="780">
        <v>1</v>
      </c>
      <c r="K265" s="678">
        <f>J265/159</f>
        <v>6.2893081761006293E-3</v>
      </c>
      <c r="L265" s="679">
        <v>1143.0899999999999</v>
      </c>
      <c r="M265" s="679">
        <f>L265*K265</f>
        <v>7.1892452830188676</v>
      </c>
      <c r="N265" s="680">
        <v>1</v>
      </c>
      <c r="O265" s="679">
        <f t="shared" si="114"/>
        <v>7.19</v>
      </c>
      <c r="P265" s="679">
        <f t="shared" si="115"/>
        <v>1.73</v>
      </c>
      <c r="Q265" s="786">
        <f t="shared" si="116"/>
        <v>8.92</v>
      </c>
    </row>
    <row r="266" spans="1:17" s="682" customFormat="1" ht="49.5" x14ac:dyDescent="0.25">
      <c r="A266" s="692" t="s">
        <v>9</v>
      </c>
      <c r="B266" s="774"/>
      <c r="C266" s="678"/>
      <c r="D266" s="679"/>
      <c r="E266" s="679"/>
      <c r="F266" s="680"/>
      <c r="G266" s="690">
        <f>SUM(G267:G268)</f>
        <v>0</v>
      </c>
      <c r="H266" s="690">
        <f t="shared" ref="H266:I266" si="117">SUM(H267:H268)</f>
        <v>0</v>
      </c>
      <c r="I266" s="681">
        <f t="shared" si="117"/>
        <v>0</v>
      </c>
      <c r="J266" s="780"/>
      <c r="K266" s="678"/>
      <c r="L266" s="679"/>
      <c r="M266" s="679"/>
      <c r="N266" s="680"/>
      <c r="O266" s="690">
        <f>SUM(O267:O268)</f>
        <v>8.86</v>
      </c>
      <c r="P266" s="690">
        <f t="shared" ref="P266:Q266" si="118">SUM(P267:P268)</f>
        <v>2.13</v>
      </c>
      <c r="Q266" s="681">
        <f t="shared" si="118"/>
        <v>10.99</v>
      </c>
    </row>
    <row r="267" spans="1:17" s="682" customFormat="1" x14ac:dyDescent="0.25">
      <c r="A267" s="691" t="s">
        <v>1217</v>
      </c>
      <c r="B267" s="774"/>
      <c r="C267" s="678"/>
      <c r="D267" s="679"/>
      <c r="E267" s="679"/>
      <c r="F267" s="680"/>
      <c r="G267" s="679"/>
      <c r="H267" s="679"/>
      <c r="I267" s="681"/>
      <c r="J267" s="780">
        <v>1</v>
      </c>
      <c r="K267" s="678">
        <f>J267/159</f>
        <v>6.2893081761006293E-3</v>
      </c>
      <c r="L267" s="679">
        <v>662.04</v>
      </c>
      <c r="M267" s="679">
        <f>L267*K267</f>
        <v>4.1637735849056607</v>
      </c>
      <c r="N267" s="680">
        <v>1</v>
      </c>
      <c r="O267" s="679">
        <f t="shared" ref="O267:O268" si="119">ROUND(M267*N267,2)</f>
        <v>4.16</v>
      </c>
      <c r="P267" s="679">
        <f t="shared" ref="P267:P268" si="120">ROUND(O267*0.2409,2)</f>
        <v>1</v>
      </c>
      <c r="Q267" s="786">
        <f t="shared" ref="Q267:Q268" si="121">O267+P267</f>
        <v>5.16</v>
      </c>
    </row>
    <row r="268" spans="1:17" s="682" customFormat="1" x14ac:dyDescent="0.25">
      <c r="A268" s="691" t="s">
        <v>1217</v>
      </c>
      <c r="B268" s="774"/>
      <c r="C268" s="678"/>
      <c r="D268" s="679"/>
      <c r="E268" s="679"/>
      <c r="F268" s="680"/>
      <c r="G268" s="679"/>
      <c r="H268" s="679"/>
      <c r="I268" s="681"/>
      <c r="J268" s="780">
        <v>1</v>
      </c>
      <c r="K268" s="678">
        <f>J268/159</f>
        <v>6.2893081761006293E-3</v>
      </c>
      <c r="L268" s="679">
        <v>747.77</v>
      </c>
      <c r="M268" s="679">
        <f>L268*K268</f>
        <v>4.7029559748427676</v>
      </c>
      <c r="N268" s="680">
        <v>1</v>
      </c>
      <c r="O268" s="679">
        <f t="shared" si="119"/>
        <v>4.7</v>
      </c>
      <c r="P268" s="679">
        <f t="shared" si="120"/>
        <v>1.1299999999999999</v>
      </c>
      <c r="Q268" s="786">
        <f t="shared" si="121"/>
        <v>5.83</v>
      </c>
    </row>
    <row r="269" spans="1:17" s="682" customFormat="1" ht="49.5" x14ac:dyDescent="0.25">
      <c r="A269" s="692" t="s">
        <v>10</v>
      </c>
      <c r="B269" s="774"/>
      <c r="C269" s="678"/>
      <c r="D269" s="679"/>
      <c r="E269" s="679"/>
      <c r="F269" s="680"/>
      <c r="G269" s="690">
        <f>SUM(G270)</f>
        <v>0</v>
      </c>
      <c r="H269" s="690">
        <f t="shared" ref="H269:I269" si="122">SUM(H270)</f>
        <v>0</v>
      </c>
      <c r="I269" s="681">
        <f t="shared" si="122"/>
        <v>0</v>
      </c>
      <c r="J269" s="780"/>
      <c r="K269" s="678"/>
      <c r="L269" s="679"/>
      <c r="M269" s="679"/>
      <c r="N269" s="680"/>
      <c r="O269" s="690">
        <f>SUM(O270)</f>
        <v>3.47</v>
      </c>
      <c r="P269" s="690">
        <f t="shared" ref="P269:Q269" si="123">SUM(P270)</f>
        <v>0.84</v>
      </c>
      <c r="Q269" s="681">
        <f t="shared" si="123"/>
        <v>4.3100000000000005</v>
      </c>
    </row>
    <row r="270" spans="1:17" s="682" customFormat="1" x14ac:dyDescent="0.25">
      <c r="A270" s="691" t="s">
        <v>193</v>
      </c>
      <c r="B270" s="774"/>
      <c r="C270" s="678"/>
      <c r="D270" s="679"/>
      <c r="E270" s="679"/>
      <c r="F270" s="680"/>
      <c r="G270" s="679"/>
      <c r="H270" s="679"/>
      <c r="I270" s="681"/>
      <c r="J270" s="780">
        <v>1</v>
      </c>
      <c r="K270" s="678">
        <f>J270/159</f>
        <v>6.2893081761006293E-3</v>
      </c>
      <c r="L270" s="679">
        <v>552.49</v>
      </c>
      <c r="M270" s="679">
        <f>L270*K270</f>
        <v>3.4747798742138367</v>
      </c>
      <c r="N270" s="680">
        <v>1</v>
      </c>
      <c r="O270" s="679">
        <f t="shared" ref="O270" si="124">ROUND(M270*N270,2)</f>
        <v>3.47</v>
      </c>
      <c r="P270" s="679">
        <f t="shared" ref="P270" si="125">ROUND(O270*0.2409,2)</f>
        <v>0.84</v>
      </c>
      <c r="Q270" s="786">
        <f t="shared" ref="Q270" si="126">O270+P270</f>
        <v>4.3100000000000005</v>
      </c>
    </row>
    <row r="271" spans="1:17" s="682" customFormat="1" x14ac:dyDescent="0.25">
      <c r="A271" s="688" t="s">
        <v>2088</v>
      </c>
      <c r="B271" s="773"/>
      <c r="C271" s="699"/>
      <c r="D271" s="700"/>
      <c r="E271" s="700"/>
      <c r="F271" s="701"/>
      <c r="G271" s="673">
        <f>G272</f>
        <v>354.80999999999995</v>
      </c>
      <c r="H271" s="673">
        <f t="shared" ref="H271:I271" si="127">H272</f>
        <v>85.47999999999999</v>
      </c>
      <c r="I271" s="675">
        <f t="shared" si="127"/>
        <v>440.29</v>
      </c>
      <c r="J271" s="783"/>
      <c r="K271" s="699"/>
      <c r="L271" s="700"/>
      <c r="M271" s="700"/>
      <c r="N271" s="701"/>
      <c r="O271" s="673">
        <f>O272</f>
        <v>2108.44</v>
      </c>
      <c r="P271" s="673">
        <f t="shared" ref="P271:Q271" si="128">P272</f>
        <v>507.91</v>
      </c>
      <c r="Q271" s="675">
        <f t="shared" si="128"/>
        <v>2616.35</v>
      </c>
    </row>
    <row r="272" spans="1:17" s="682" customFormat="1" ht="33" x14ac:dyDescent="0.25">
      <c r="A272" s="692" t="s">
        <v>8</v>
      </c>
      <c r="B272" s="774"/>
      <c r="C272" s="678"/>
      <c r="D272" s="679"/>
      <c r="E272" s="679"/>
      <c r="F272" s="680"/>
      <c r="G272" s="690">
        <f>SUM(G273:G278)</f>
        <v>354.80999999999995</v>
      </c>
      <c r="H272" s="690">
        <f>SUM(H273:H278)</f>
        <v>85.47999999999999</v>
      </c>
      <c r="I272" s="681">
        <f>SUM(I273:I278)</f>
        <v>440.29</v>
      </c>
      <c r="J272" s="780"/>
      <c r="K272" s="678"/>
      <c r="L272" s="679"/>
      <c r="M272" s="679"/>
      <c r="N272" s="680"/>
      <c r="O272" s="690">
        <f>SUM(O273:O278)</f>
        <v>2108.44</v>
      </c>
      <c r="P272" s="690">
        <f>SUM(P273:P278)</f>
        <v>507.91</v>
      </c>
      <c r="Q272" s="681">
        <f>SUM(Q273:Q278)</f>
        <v>2616.35</v>
      </c>
    </row>
    <row r="273" spans="1:17" s="682" customFormat="1" x14ac:dyDescent="0.25">
      <c r="A273" s="691" t="s">
        <v>2089</v>
      </c>
      <c r="B273" s="774">
        <v>35</v>
      </c>
      <c r="C273" s="678">
        <f>B273/139</f>
        <v>0.25179856115107913</v>
      </c>
      <c r="D273" s="679">
        <v>506</v>
      </c>
      <c r="E273" s="679">
        <f t="shared" ref="E273:E289" si="129">D273*C273</f>
        <v>127.41007194244604</v>
      </c>
      <c r="F273" s="680">
        <v>0.5</v>
      </c>
      <c r="G273" s="679">
        <f t="shared" ref="G273:G278" si="130">ROUND(E273*F273,2)</f>
        <v>63.71</v>
      </c>
      <c r="H273" s="679">
        <f t="shared" ref="H273:H278" si="131">ROUND(G273*0.2409,2)</f>
        <v>15.35</v>
      </c>
      <c r="I273" s="786">
        <f t="shared" ref="I273:I278" si="132">G273+H273</f>
        <v>79.06</v>
      </c>
      <c r="J273" s="780">
        <v>104</v>
      </c>
      <c r="K273" s="678">
        <f>J273/139</f>
        <v>0.74820143884892087</v>
      </c>
      <c r="L273" s="679">
        <v>506</v>
      </c>
      <c r="M273" s="679">
        <f t="shared" ref="M273:M289" si="133">L273*K273</f>
        <v>378.58992805755395</v>
      </c>
      <c r="N273" s="680">
        <v>1</v>
      </c>
      <c r="O273" s="679">
        <f t="shared" ref="O273:O278" si="134">ROUND(M273*N273,2)</f>
        <v>378.59</v>
      </c>
      <c r="P273" s="679">
        <f t="shared" ref="P273:P278" si="135">ROUND(O273*0.2409,2)</f>
        <v>91.2</v>
      </c>
      <c r="Q273" s="786">
        <f t="shared" ref="Q273:Q278" si="136">O273+P273</f>
        <v>469.78999999999996</v>
      </c>
    </row>
    <row r="274" spans="1:17" s="682" customFormat="1" x14ac:dyDescent="0.25">
      <c r="A274" s="691" t="s">
        <v>2089</v>
      </c>
      <c r="B274" s="774">
        <v>35</v>
      </c>
      <c r="C274" s="678">
        <f t="shared" ref="C274:C278" si="137">B274/139</f>
        <v>0.25179856115107913</v>
      </c>
      <c r="D274" s="679">
        <v>506</v>
      </c>
      <c r="E274" s="679">
        <f t="shared" si="129"/>
        <v>127.41007194244604</v>
      </c>
      <c r="F274" s="680">
        <v>0.5</v>
      </c>
      <c r="G274" s="679">
        <f t="shared" si="130"/>
        <v>63.71</v>
      </c>
      <c r="H274" s="679">
        <f t="shared" si="131"/>
        <v>15.35</v>
      </c>
      <c r="I274" s="786">
        <f t="shared" si="132"/>
        <v>79.06</v>
      </c>
      <c r="J274" s="780">
        <v>104</v>
      </c>
      <c r="K274" s="678">
        <f t="shared" ref="K274:K278" si="138">J274/139</f>
        <v>0.74820143884892087</v>
      </c>
      <c r="L274" s="679">
        <v>506</v>
      </c>
      <c r="M274" s="679">
        <f t="shared" si="133"/>
        <v>378.58992805755395</v>
      </c>
      <c r="N274" s="680">
        <v>1</v>
      </c>
      <c r="O274" s="679">
        <f t="shared" si="134"/>
        <v>378.59</v>
      </c>
      <c r="P274" s="679">
        <f t="shared" si="135"/>
        <v>91.2</v>
      </c>
      <c r="Q274" s="786">
        <f t="shared" si="136"/>
        <v>469.78999999999996</v>
      </c>
    </row>
    <row r="275" spans="1:17" s="682" customFormat="1" x14ac:dyDescent="0.25">
      <c r="A275" s="691" t="s">
        <v>2089</v>
      </c>
      <c r="B275" s="774">
        <v>35</v>
      </c>
      <c r="C275" s="678">
        <f t="shared" si="137"/>
        <v>0.25179856115107913</v>
      </c>
      <c r="D275" s="679">
        <v>506</v>
      </c>
      <c r="E275" s="679">
        <f t="shared" si="129"/>
        <v>127.41007194244604</v>
      </c>
      <c r="F275" s="680">
        <v>0.5</v>
      </c>
      <c r="G275" s="679">
        <f t="shared" si="130"/>
        <v>63.71</v>
      </c>
      <c r="H275" s="679">
        <f t="shared" si="131"/>
        <v>15.35</v>
      </c>
      <c r="I275" s="786">
        <f t="shared" si="132"/>
        <v>79.06</v>
      </c>
      <c r="J275" s="780">
        <v>104</v>
      </c>
      <c r="K275" s="678">
        <f t="shared" si="138"/>
        <v>0.74820143884892087</v>
      </c>
      <c r="L275" s="679">
        <v>506</v>
      </c>
      <c r="M275" s="679">
        <f t="shared" si="133"/>
        <v>378.58992805755395</v>
      </c>
      <c r="N275" s="680">
        <v>1</v>
      </c>
      <c r="O275" s="679">
        <f t="shared" si="134"/>
        <v>378.59</v>
      </c>
      <c r="P275" s="679">
        <f t="shared" si="135"/>
        <v>91.2</v>
      </c>
      <c r="Q275" s="786">
        <f t="shared" si="136"/>
        <v>469.78999999999996</v>
      </c>
    </row>
    <row r="276" spans="1:17" s="682" customFormat="1" x14ac:dyDescent="0.25">
      <c r="A276" s="691" t="s">
        <v>2089</v>
      </c>
      <c r="B276" s="774">
        <v>35</v>
      </c>
      <c r="C276" s="678">
        <f t="shared" si="137"/>
        <v>0.25179856115107913</v>
      </c>
      <c r="D276" s="679">
        <v>430</v>
      </c>
      <c r="E276" s="679">
        <f t="shared" si="129"/>
        <v>108.27338129496403</v>
      </c>
      <c r="F276" s="680">
        <v>0.5</v>
      </c>
      <c r="G276" s="679">
        <f t="shared" si="130"/>
        <v>54.14</v>
      </c>
      <c r="H276" s="679">
        <f t="shared" si="131"/>
        <v>13.04</v>
      </c>
      <c r="I276" s="786">
        <f t="shared" si="132"/>
        <v>67.180000000000007</v>
      </c>
      <c r="J276" s="780">
        <v>104</v>
      </c>
      <c r="K276" s="678">
        <f t="shared" si="138"/>
        <v>0.74820143884892087</v>
      </c>
      <c r="L276" s="679">
        <v>430</v>
      </c>
      <c r="M276" s="679">
        <f t="shared" si="133"/>
        <v>321.726618705036</v>
      </c>
      <c r="N276" s="680">
        <v>1</v>
      </c>
      <c r="O276" s="679">
        <f t="shared" si="134"/>
        <v>321.73</v>
      </c>
      <c r="P276" s="679">
        <f t="shared" si="135"/>
        <v>77.5</v>
      </c>
      <c r="Q276" s="786">
        <f t="shared" si="136"/>
        <v>399.23</v>
      </c>
    </row>
    <row r="277" spans="1:17" s="682" customFormat="1" x14ac:dyDescent="0.25">
      <c r="A277" s="691" t="s">
        <v>2089</v>
      </c>
      <c r="B277" s="774">
        <v>35</v>
      </c>
      <c r="C277" s="678">
        <f t="shared" si="137"/>
        <v>0.25179856115107913</v>
      </c>
      <c r="D277" s="679">
        <v>430</v>
      </c>
      <c r="E277" s="679">
        <f t="shared" si="129"/>
        <v>108.27338129496403</v>
      </c>
      <c r="F277" s="680">
        <v>0.5</v>
      </c>
      <c r="G277" s="679">
        <f t="shared" si="130"/>
        <v>54.14</v>
      </c>
      <c r="H277" s="679">
        <f t="shared" si="131"/>
        <v>13.04</v>
      </c>
      <c r="I277" s="786">
        <f t="shared" si="132"/>
        <v>67.180000000000007</v>
      </c>
      <c r="J277" s="780">
        <v>104</v>
      </c>
      <c r="K277" s="678">
        <f t="shared" si="138"/>
        <v>0.74820143884892087</v>
      </c>
      <c r="L277" s="679">
        <v>430</v>
      </c>
      <c r="M277" s="679">
        <f t="shared" si="133"/>
        <v>321.726618705036</v>
      </c>
      <c r="N277" s="680">
        <v>1</v>
      </c>
      <c r="O277" s="679">
        <f t="shared" si="134"/>
        <v>321.73</v>
      </c>
      <c r="P277" s="679">
        <f t="shared" si="135"/>
        <v>77.5</v>
      </c>
      <c r="Q277" s="786">
        <f t="shared" si="136"/>
        <v>399.23</v>
      </c>
    </row>
    <row r="278" spans="1:17" s="682" customFormat="1" x14ac:dyDescent="0.25">
      <c r="A278" s="691" t="s">
        <v>2089</v>
      </c>
      <c r="B278" s="774">
        <v>35</v>
      </c>
      <c r="C278" s="678">
        <f t="shared" si="137"/>
        <v>0.25179856115107913</v>
      </c>
      <c r="D278" s="679">
        <v>440</v>
      </c>
      <c r="E278" s="679">
        <f t="shared" si="129"/>
        <v>110.79136690647482</v>
      </c>
      <c r="F278" s="680">
        <v>0.5</v>
      </c>
      <c r="G278" s="679">
        <f t="shared" si="130"/>
        <v>55.4</v>
      </c>
      <c r="H278" s="679">
        <f t="shared" si="131"/>
        <v>13.35</v>
      </c>
      <c r="I278" s="786">
        <f t="shared" si="132"/>
        <v>68.75</v>
      </c>
      <c r="J278" s="780">
        <v>104</v>
      </c>
      <c r="K278" s="678">
        <f t="shared" si="138"/>
        <v>0.74820143884892087</v>
      </c>
      <c r="L278" s="679">
        <v>440</v>
      </c>
      <c r="M278" s="679">
        <f t="shared" si="133"/>
        <v>329.20863309352518</v>
      </c>
      <c r="N278" s="680">
        <v>1</v>
      </c>
      <c r="O278" s="679">
        <f t="shared" si="134"/>
        <v>329.21</v>
      </c>
      <c r="P278" s="679">
        <f t="shared" si="135"/>
        <v>79.31</v>
      </c>
      <c r="Q278" s="786">
        <f t="shared" si="136"/>
        <v>408.52</v>
      </c>
    </row>
    <row r="279" spans="1:17" s="682" customFormat="1" ht="33" x14ac:dyDescent="0.25">
      <c r="A279" s="705" t="s">
        <v>2090</v>
      </c>
      <c r="B279" s="773"/>
      <c r="C279" s="699"/>
      <c r="D279" s="700"/>
      <c r="E279" s="700"/>
      <c r="F279" s="701"/>
      <c r="G279" s="673">
        <f>G280</f>
        <v>25.6</v>
      </c>
      <c r="H279" s="673">
        <f>H280</f>
        <v>6.16</v>
      </c>
      <c r="I279" s="675">
        <f>I280</f>
        <v>31.759999999999998</v>
      </c>
      <c r="J279" s="783"/>
      <c r="K279" s="699"/>
      <c r="L279" s="700"/>
      <c r="M279" s="700"/>
      <c r="N279" s="701"/>
      <c r="O279" s="673">
        <f>O280</f>
        <v>1086.6300000000001</v>
      </c>
      <c r="P279" s="673">
        <f>P280</f>
        <v>261.77</v>
      </c>
      <c r="Q279" s="675">
        <f>Q280</f>
        <v>1348.3999999999996</v>
      </c>
    </row>
    <row r="280" spans="1:17" s="682" customFormat="1" ht="33" x14ac:dyDescent="0.25">
      <c r="A280" s="692" t="s">
        <v>8</v>
      </c>
      <c r="B280" s="774"/>
      <c r="C280" s="678"/>
      <c r="D280" s="679"/>
      <c r="E280" s="679"/>
      <c r="F280" s="680"/>
      <c r="G280" s="690">
        <f>SUM(G281:G289)</f>
        <v>25.6</v>
      </c>
      <c r="H280" s="690">
        <f>SUM(H281:H289)</f>
        <v>6.16</v>
      </c>
      <c r="I280" s="681">
        <f>SUM(I281:I289)</f>
        <v>31.759999999999998</v>
      </c>
      <c r="J280" s="780"/>
      <c r="K280" s="678"/>
      <c r="L280" s="679"/>
      <c r="M280" s="679"/>
      <c r="N280" s="680"/>
      <c r="O280" s="690">
        <f>SUM(O281:O289)</f>
        <v>1086.6300000000001</v>
      </c>
      <c r="P280" s="690">
        <f>SUM(P281:P289)</f>
        <v>261.77</v>
      </c>
      <c r="Q280" s="681">
        <f>SUM(Q281:Q289)</f>
        <v>1348.3999999999996</v>
      </c>
    </row>
    <row r="281" spans="1:17" s="682" customFormat="1" x14ac:dyDescent="0.25">
      <c r="A281" s="691" t="s">
        <v>1680</v>
      </c>
      <c r="B281" s="774"/>
      <c r="C281" s="678"/>
      <c r="D281" s="679"/>
      <c r="E281" s="679"/>
      <c r="F281" s="680"/>
      <c r="G281" s="679"/>
      <c r="H281" s="679"/>
      <c r="I281" s="681"/>
      <c r="J281" s="780">
        <v>40</v>
      </c>
      <c r="K281" s="678">
        <f t="shared" ref="K281:K289" si="139">J281/159</f>
        <v>0.25157232704402516</v>
      </c>
      <c r="L281" s="679">
        <v>508.94</v>
      </c>
      <c r="M281" s="679">
        <f t="shared" si="133"/>
        <v>128.03522012578617</v>
      </c>
      <c r="N281" s="680">
        <v>1</v>
      </c>
      <c r="O281" s="679">
        <f t="shared" ref="O281:O289" si="140">ROUND(M281*N281,2)</f>
        <v>128.04</v>
      </c>
      <c r="P281" s="679">
        <f t="shared" ref="P281:P289" si="141">ROUND(O281*0.2409,2)</f>
        <v>30.84</v>
      </c>
      <c r="Q281" s="786">
        <f t="shared" ref="Q281:Q289" si="142">O281+P281</f>
        <v>158.88</v>
      </c>
    </row>
    <row r="282" spans="1:17" s="682" customFormat="1" x14ac:dyDescent="0.25">
      <c r="A282" s="691" t="s">
        <v>1680</v>
      </c>
      <c r="B282" s="774">
        <v>8</v>
      </c>
      <c r="C282" s="678">
        <f t="shared" ref="C282:C289" si="143">B282/159</f>
        <v>5.0314465408805034E-2</v>
      </c>
      <c r="D282" s="679">
        <v>508.94</v>
      </c>
      <c r="E282" s="679">
        <f t="shared" si="129"/>
        <v>25.607044025157233</v>
      </c>
      <c r="F282" s="680">
        <v>0.2</v>
      </c>
      <c r="G282" s="679">
        <f t="shared" ref="G282:G289" si="144">ROUND(E282*F282,2)</f>
        <v>5.12</v>
      </c>
      <c r="H282" s="679">
        <f t="shared" ref="H282:H289" si="145">ROUND(G282*0.2409,2)</f>
        <v>1.23</v>
      </c>
      <c r="I282" s="786">
        <f t="shared" ref="I282:I289" si="146">G282+H282</f>
        <v>6.35</v>
      </c>
      <c r="J282" s="780">
        <v>40</v>
      </c>
      <c r="K282" s="678">
        <f t="shared" si="139"/>
        <v>0.25157232704402516</v>
      </c>
      <c r="L282" s="679">
        <v>508.94</v>
      </c>
      <c r="M282" s="679">
        <f t="shared" si="133"/>
        <v>128.03522012578617</v>
      </c>
      <c r="N282" s="680">
        <v>1</v>
      </c>
      <c r="O282" s="679">
        <f t="shared" si="140"/>
        <v>128.04</v>
      </c>
      <c r="P282" s="679">
        <f t="shared" si="141"/>
        <v>30.84</v>
      </c>
      <c r="Q282" s="786">
        <f t="shared" si="142"/>
        <v>158.88</v>
      </c>
    </row>
    <row r="283" spans="1:17" s="682" customFormat="1" x14ac:dyDescent="0.25">
      <c r="A283" s="691" t="s">
        <v>1680</v>
      </c>
      <c r="B283" s="774"/>
      <c r="C283" s="678"/>
      <c r="D283" s="679"/>
      <c r="E283" s="679"/>
      <c r="F283" s="680"/>
      <c r="G283" s="679"/>
      <c r="H283" s="679"/>
      <c r="I283" s="786"/>
      <c r="J283" s="780">
        <v>8</v>
      </c>
      <c r="K283" s="678">
        <f t="shared" si="139"/>
        <v>5.0314465408805034E-2</v>
      </c>
      <c r="L283" s="679">
        <v>508.94</v>
      </c>
      <c r="M283" s="679">
        <f t="shared" si="133"/>
        <v>25.607044025157233</v>
      </c>
      <c r="N283" s="680">
        <v>1</v>
      </c>
      <c r="O283" s="679">
        <f t="shared" si="140"/>
        <v>25.61</v>
      </c>
      <c r="P283" s="679">
        <f t="shared" si="141"/>
        <v>6.17</v>
      </c>
      <c r="Q283" s="786">
        <f t="shared" si="142"/>
        <v>31.78</v>
      </c>
    </row>
    <row r="284" spans="1:17" s="682" customFormat="1" x14ac:dyDescent="0.25">
      <c r="A284" s="691" t="s">
        <v>1680</v>
      </c>
      <c r="B284" s="774">
        <v>24</v>
      </c>
      <c r="C284" s="678">
        <f t="shared" si="143"/>
        <v>0.15094339622641509</v>
      </c>
      <c r="D284" s="679">
        <v>508.94</v>
      </c>
      <c r="E284" s="679">
        <f t="shared" si="129"/>
        <v>76.821132075471695</v>
      </c>
      <c r="F284" s="680">
        <v>0.2</v>
      </c>
      <c r="G284" s="679">
        <f t="shared" si="144"/>
        <v>15.36</v>
      </c>
      <c r="H284" s="679">
        <f t="shared" si="145"/>
        <v>3.7</v>
      </c>
      <c r="I284" s="786">
        <f t="shared" si="146"/>
        <v>19.059999999999999</v>
      </c>
      <c r="J284" s="780">
        <v>88</v>
      </c>
      <c r="K284" s="678">
        <f t="shared" si="139"/>
        <v>0.55345911949685533</v>
      </c>
      <c r="L284" s="679">
        <v>508.94</v>
      </c>
      <c r="M284" s="679">
        <f t="shared" si="133"/>
        <v>281.67748427672956</v>
      </c>
      <c r="N284" s="680">
        <v>1</v>
      </c>
      <c r="O284" s="679">
        <f t="shared" si="140"/>
        <v>281.68</v>
      </c>
      <c r="P284" s="679">
        <f t="shared" si="141"/>
        <v>67.86</v>
      </c>
      <c r="Q284" s="786">
        <f t="shared" si="142"/>
        <v>349.54</v>
      </c>
    </row>
    <row r="285" spans="1:17" s="682" customFormat="1" x14ac:dyDescent="0.25">
      <c r="A285" s="691" t="s">
        <v>1680</v>
      </c>
      <c r="B285" s="774"/>
      <c r="C285" s="678"/>
      <c r="D285" s="679"/>
      <c r="E285" s="679"/>
      <c r="F285" s="680"/>
      <c r="G285" s="679"/>
      <c r="H285" s="679"/>
      <c r="I285" s="786"/>
      <c r="J285" s="780">
        <v>64</v>
      </c>
      <c r="K285" s="678">
        <f t="shared" si="139"/>
        <v>0.40251572327044027</v>
      </c>
      <c r="L285" s="679">
        <v>508.94</v>
      </c>
      <c r="M285" s="679">
        <f t="shared" si="133"/>
        <v>204.85635220125786</v>
      </c>
      <c r="N285" s="680">
        <v>1</v>
      </c>
      <c r="O285" s="679">
        <f t="shared" si="140"/>
        <v>204.86</v>
      </c>
      <c r="P285" s="679">
        <f t="shared" si="141"/>
        <v>49.35</v>
      </c>
      <c r="Q285" s="786">
        <f t="shared" si="142"/>
        <v>254.21</v>
      </c>
    </row>
    <row r="286" spans="1:17" s="682" customFormat="1" x14ac:dyDescent="0.25">
      <c r="A286" s="691" t="s">
        <v>1680</v>
      </c>
      <c r="B286" s="774"/>
      <c r="C286" s="678"/>
      <c r="D286" s="679"/>
      <c r="E286" s="679"/>
      <c r="F286" s="680"/>
      <c r="G286" s="679"/>
      <c r="H286" s="679"/>
      <c r="I286" s="786"/>
      <c r="J286" s="780">
        <v>16</v>
      </c>
      <c r="K286" s="678">
        <f t="shared" si="139"/>
        <v>0.10062893081761007</v>
      </c>
      <c r="L286" s="679">
        <v>508.94</v>
      </c>
      <c r="M286" s="679">
        <f t="shared" si="133"/>
        <v>51.214088050314466</v>
      </c>
      <c r="N286" s="680">
        <v>1</v>
      </c>
      <c r="O286" s="679">
        <f t="shared" si="140"/>
        <v>51.21</v>
      </c>
      <c r="P286" s="679">
        <f t="shared" si="141"/>
        <v>12.34</v>
      </c>
      <c r="Q286" s="786">
        <f t="shared" si="142"/>
        <v>63.55</v>
      </c>
    </row>
    <row r="287" spans="1:17" s="682" customFormat="1" x14ac:dyDescent="0.25">
      <c r="A287" s="691" t="s">
        <v>1680</v>
      </c>
      <c r="B287" s="774"/>
      <c r="C287" s="678"/>
      <c r="D287" s="679"/>
      <c r="E287" s="679"/>
      <c r="F287" s="680"/>
      <c r="G287" s="679"/>
      <c r="H287" s="679"/>
      <c r="I287" s="786"/>
      <c r="J287" s="780">
        <v>16</v>
      </c>
      <c r="K287" s="678">
        <f t="shared" si="139"/>
        <v>0.10062893081761007</v>
      </c>
      <c r="L287" s="679">
        <v>508.94</v>
      </c>
      <c r="M287" s="679">
        <f t="shared" si="133"/>
        <v>51.214088050314466</v>
      </c>
      <c r="N287" s="680">
        <v>1</v>
      </c>
      <c r="O287" s="679">
        <f t="shared" si="140"/>
        <v>51.21</v>
      </c>
      <c r="P287" s="679">
        <f t="shared" si="141"/>
        <v>12.34</v>
      </c>
      <c r="Q287" s="786">
        <f t="shared" si="142"/>
        <v>63.55</v>
      </c>
    </row>
    <row r="288" spans="1:17" s="682" customFormat="1" x14ac:dyDescent="0.25">
      <c r="A288" s="691" t="s">
        <v>1680</v>
      </c>
      <c r="B288" s="774"/>
      <c r="C288" s="678"/>
      <c r="D288" s="679"/>
      <c r="E288" s="679"/>
      <c r="F288" s="680"/>
      <c r="G288" s="679"/>
      <c r="H288" s="679"/>
      <c r="I288" s="786"/>
      <c r="J288" s="780">
        <v>16</v>
      </c>
      <c r="K288" s="678">
        <f t="shared" si="139"/>
        <v>0.10062893081761007</v>
      </c>
      <c r="L288" s="679">
        <v>619.49</v>
      </c>
      <c r="M288" s="679">
        <f t="shared" si="133"/>
        <v>62.338616352201264</v>
      </c>
      <c r="N288" s="680">
        <v>1</v>
      </c>
      <c r="O288" s="679">
        <f t="shared" si="140"/>
        <v>62.34</v>
      </c>
      <c r="P288" s="679">
        <f t="shared" si="141"/>
        <v>15.02</v>
      </c>
      <c r="Q288" s="786">
        <f t="shared" si="142"/>
        <v>77.36</v>
      </c>
    </row>
    <row r="289" spans="1:17" s="682" customFormat="1" x14ac:dyDescent="0.25">
      <c r="A289" s="691" t="s">
        <v>1680</v>
      </c>
      <c r="B289" s="774">
        <v>8</v>
      </c>
      <c r="C289" s="678">
        <f t="shared" si="143"/>
        <v>5.0314465408805034E-2</v>
      </c>
      <c r="D289" s="679">
        <v>508.94</v>
      </c>
      <c r="E289" s="679">
        <f t="shared" si="129"/>
        <v>25.607044025157233</v>
      </c>
      <c r="F289" s="680">
        <v>0.2</v>
      </c>
      <c r="G289" s="679">
        <f t="shared" si="144"/>
        <v>5.12</v>
      </c>
      <c r="H289" s="679">
        <f t="shared" si="145"/>
        <v>1.23</v>
      </c>
      <c r="I289" s="786">
        <f t="shared" si="146"/>
        <v>6.35</v>
      </c>
      <c r="J289" s="780">
        <v>48</v>
      </c>
      <c r="K289" s="678">
        <f t="shared" si="139"/>
        <v>0.30188679245283018</v>
      </c>
      <c r="L289" s="679">
        <v>508.94</v>
      </c>
      <c r="M289" s="679">
        <f t="shared" si="133"/>
        <v>153.64226415094339</v>
      </c>
      <c r="N289" s="680">
        <v>1</v>
      </c>
      <c r="O289" s="679">
        <f t="shared" si="140"/>
        <v>153.63999999999999</v>
      </c>
      <c r="P289" s="679">
        <f t="shared" si="141"/>
        <v>37.01</v>
      </c>
      <c r="Q289" s="786">
        <f t="shared" si="142"/>
        <v>190.64999999999998</v>
      </c>
    </row>
    <row r="290" spans="1:17" s="706" customFormat="1" ht="33" x14ac:dyDescent="0.25">
      <c r="A290" s="688" t="s">
        <v>2091</v>
      </c>
      <c r="B290" s="773"/>
      <c r="C290" s="672"/>
      <c r="D290" s="700"/>
      <c r="E290" s="700"/>
      <c r="F290" s="700"/>
      <c r="G290" s="673">
        <f>G291+G299+G306+G310</f>
        <v>502.09000000000003</v>
      </c>
      <c r="H290" s="673">
        <f t="shared" ref="H290:I290" si="147">H291+H299+H306+H310</f>
        <v>120.97000000000001</v>
      </c>
      <c r="I290" s="675">
        <f t="shared" si="147"/>
        <v>623.06000000000006</v>
      </c>
      <c r="J290" s="783"/>
      <c r="K290" s="699"/>
      <c r="L290" s="700"/>
      <c r="M290" s="700"/>
      <c r="N290" s="700"/>
      <c r="O290" s="673">
        <f>O291+O299+O306+O310</f>
        <v>7092.39</v>
      </c>
      <c r="P290" s="673">
        <f t="shared" ref="P290:Q290" si="148">P291+P299+P306+P310</f>
        <v>1708.56</v>
      </c>
      <c r="Q290" s="675">
        <f t="shared" si="148"/>
        <v>8800.9500000000007</v>
      </c>
    </row>
    <row r="291" spans="1:17" s="682" customFormat="1" ht="33" x14ac:dyDescent="0.25">
      <c r="A291" s="692" t="s">
        <v>11</v>
      </c>
      <c r="B291" s="774"/>
      <c r="C291" s="678"/>
      <c r="D291" s="679"/>
      <c r="E291" s="679"/>
      <c r="F291" s="679"/>
      <c r="G291" s="690">
        <f>SUM(G292:G298)</f>
        <v>253.51000000000002</v>
      </c>
      <c r="H291" s="690">
        <f t="shared" ref="H291:I291" si="149">SUM(H292:H298)</f>
        <v>61.09</v>
      </c>
      <c r="I291" s="681">
        <f t="shared" si="149"/>
        <v>314.60000000000002</v>
      </c>
      <c r="J291" s="780"/>
      <c r="K291" s="678"/>
      <c r="L291" s="679"/>
      <c r="M291" s="679"/>
      <c r="N291" s="679"/>
      <c r="O291" s="690">
        <f>SUM(O292:O298)</f>
        <v>3316.4400000000005</v>
      </c>
      <c r="P291" s="690">
        <f t="shared" ref="P291:Q291" si="150">SUM(P292:P298)</f>
        <v>798.94</v>
      </c>
      <c r="Q291" s="681">
        <f t="shared" si="150"/>
        <v>4115.38</v>
      </c>
    </row>
    <row r="292" spans="1:17" s="682" customFormat="1" ht="33" x14ac:dyDescent="0.25">
      <c r="A292" s="691" t="s">
        <v>2092</v>
      </c>
      <c r="B292" s="774">
        <v>24</v>
      </c>
      <c r="C292" s="678">
        <f>B292/159</f>
        <v>0.15094339622641509</v>
      </c>
      <c r="D292" s="679">
        <v>1267.58</v>
      </c>
      <c r="E292" s="679">
        <f>D292*C292</f>
        <v>191.33283018867922</v>
      </c>
      <c r="F292" s="680">
        <v>0.2</v>
      </c>
      <c r="G292" s="679">
        <f t="shared" ref="G292:G298" si="151">ROUND(E292*F292,2)</f>
        <v>38.270000000000003</v>
      </c>
      <c r="H292" s="679">
        <f t="shared" ref="H292:H298" si="152">ROUND(G292*0.2409,2)</f>
        <v>9.2200000000000006</v>
      </c>
      <c r="I292" s="786">
        <f t="shared" ref="I292:I298" si="153">G292+H292</f>
        <v>47.49</v>
      </c>
      <c r="J292" s="780">
        <v>69</v>
      </c>
      <c r="K292" s="678">
        <f>J292/159</f>
        <v>0.43396226415094341</v>
      </c>
      <c r="L292" s="679">
        <v>1267.58</v>
      </c>
      <c r="M292" s="679">
        <f>L292*K292</f>
        <v>550.08188679245279</v>
      </c>
      <c r="N292" s="680">
        <v>1</v>
      </c>
      <c r="O292" s="679">
        <f t="shared" ref="O292:O298" si="154">ROUND(M292*N292,2)</f>
        <v>550.08000000000004</v>
      </c>
      <c r="P292" s="679">
        <f t="shared" ref="P292:P298" si="155">ROUND(O292*0.2409,2)</f>
        <v>132.51</v>
      </c>
      <c r="Q292" s="786">
        <f t="shared" ref="Q292:Q298" si="156">O292+P292</f>
        <v>682.59</v>
      </c>
    </row>
    <row r="293" spans="1:17" s="682" customFormat="1" x14ac:dyDescent="0.25">
      <c r="A293" s="691" t="s">
        <v>2093</v>
      </c>
      <c r="B293" s="774">
        <v>12</v>
      </c>
      <c r="C293" s="678">
        <f t="shared" ref="C293:C298" si="157">B293/159</f>
        <v>7.5471698113207544E-2</v>
      </c>
      <c r="D293" s="679">
        <v>1267.58</v>
      </c>
      <c r="E293" s="679">
        <f t="shared" ref="E293:E298" si="158">D293*C293</f>
        <v>95.666415094339612</v>
      </c>
      <c r="F293" s="680">
        <v>0.2</v>
      </c>
      <c r="G293" s="679">
        <f t="shared" si="151"/>
        <v>19.13</v>
      </c>
      <c r="H293" s="679">
        <f t="shared" si="152"/>
        <v>4.6100000000000003</v>
      </c>
      <c r="I293" s="786">
        <f t="shared" si="153"/>
        <v>23.74</v>
      </c>
      <c r="J293" s="780">
        <v>36</v>
      </c>
      <c r="K293" s="678">
        <f t="shared" ref="K293:K298" si="159">J293/159</f>
        <v>0.22641509433962265</v>
      </c>
      <c r="L293" s="679">
        <v>1267.58</v>
      </c>
      <c r="M293" s="679">
        <f t="shared" ref="M293:M298" si="160">L293*K293</f>
        <v>286.99924528301887</v>
      </c>
      <c r="N293" s="680">
        <v>1</v>
      </c>
      <c r="O293" s="679">
        <f t="shared" si="154"/>
        <v>287</v>
      </c>
      <c r="P293" s="679">
        <f t="shared" si="155"/>
        <v>69.14</v>
      </c>
      <c r="Q293" s="786">
        <f t="shared" si="156"/>
        <v>356.14</v>
      </c>
    </row>
    <row r="294" spans="1:17" s="682" customFormat="1" x14ac:dyDescent="0.25">
      <c r="A294" s="691" t="s">
        <v>2094</v>
      </c>
      <c r="B294" s="774">
        <v>16</v>
      </c>
      <c r="C294" s="678">
        <f t="shared" si="157"/>
        <v>0.10062893081761007</v>
      </c>
      <c r="D294" s="679">
        <v>1267.58</v>
      </c>
      <c r="E294" s="679">
        <f t="shared" si="158"/>
        <v>127.55522012578616</v>
      </c>
      <c r="F294" s="680">
        <v>0.2</v>
      </c>
      <c r="G294" s="679">
        <f t="shared" si="151"/>
        <v>25.51</v>
      </c>
      <c r="H294" s="679">
        <f t="shared" si="152"/>
        <v>6.15</v>
      </c>
      <c r="I294" s="786">
        <f t="shared" si="153"/>
        <v>31.660000000000004</v>
      </c>
      <c r="J294" s="780">
        <v>12</v>
      </c>
      <c r="K294" s="678">
        <f t="shared" si="159"/>
        <v>7.5471698113207544E-2</v>
      </c>
      <c r="L294" s="679">
        <v>1267.58</v>
      </c>
      <c r="M294" s="679">
        <f t="shared" si="160"/>
        <v>95.666415094339612</v>
      </c>
      <c r="N294" s="680">
        <v>1</v>
      </c>
      <c r="O294" s="679">
        <f t="shared" si="154"/>
        <v>95.67</v>
      </c>
      <c r="P294" s="679">
        <f t="shared" si="155"/>
        <v>23.05</v>
      </c>
      <c r="Q294" s="786">
        <f t="shared" si="156"/>
        <v>118.72</v>
      </c>
    </row>
    <row r="295" spans="1:17" s="682" customFormat="1" x14ac:dyDescent="0.25">
      <c r="A295" s="691" t="s">
        <v>2094</v>
      </c>
      <c r="B295" s="774">
        <v>16</v>
      </c>
      <c r="C295" s="678">
        <f t="shared" si="157"/>
        <v>0.10062893081761007</v>
      </c>
      <c r="D295" s="679">
        <v>1267.58</v>
      </c>
      <c r="E295" s="679">
        <f t="shared" si="158"/>
        <v>127.55522012578616</v>
      </c>
      <c r="F295" s="680">
        <v>0.2</v>
      </c>
      <c r="G295" s="679">
        <f t="shared" si="151"/>
        <v>25.51</v>
      </c>
      <c r="H295" s="679">
        <f t="shared" si="152"/>
        <v>6.15</v>
      </c>
      <c r="I295" s="786">
        <f t="shared" si="153"/>
        <v>31.660000000000004</v>
      </c>
      <c r="J295" s="780">
        <v>56</v>
      </c>
      <c r="K295" s="678">
        <f t="shared" si="159"/>
        <v>0.3522012578616352</v>
      </c>
      <c r="L295" s="679">
        <v>1267.58</v>
      </c>
      <c r="M295" s="679">
        <f t="shared" si="160"/>
        <v>446.44327044025152</v>
      </c>
      <c r="N295" s="680">
        <v>1</v>
      </c>
      <c r="O295" s="679">
        <f t="shared" si="154"/>
        <v>446.44</v>
      </c>
      <c r="P295" s="679">
        <f t="shared" si="155"/>
        <v>107.55</v>
      </c>
      <c r="Q295" s="786">
        <f t="shared" si="156"/>
        <v>553.99</v>
      </c>
    </row>
    <row r="296" spans="1:17" s="682" customFormat="1" x14ac:dyDescent="0.25">
      <c r="A296" s="691" t="s">
        <v>2094</v>
      </c>
      <c r="B296" s="774">
        <v>48</v>
      </c>
      <c r="C296" s="678">
        <f t="shared" si="157"/>
        <v>0.30188679245283018</v>
      </c>
      <c r="D296" s="679">
        <v>1267.58</v>
      </c>
      <c r="E296" s="679">
        <f t="shared" si="158"/>
        <v>382.66566037735845</v>
      </c>
      <c r="F296" s="680">
        <v>0.2</v>
      </c>
      <c r="G296" s="679">
        <f t="shared" si="151"/>
        <v>76.53</v>
      </c>
      <c r="H296" s="679">
        <f t="shared" si="152"/>
        <v>18.440000000000001</v>
      </c>
      <c r="I296" s="786">
        <f t="shared" si="153"/>
        <v>94.97</v>
      </c>
      <c r="J296" s="780">
        <v>95</v>
      </c>
      <c r="K296" s="678">
        <f t="shared" si="159"/>
        <v>0.59748427672955973</v>
      </c>
      <c r="L296" s="679">
        <v>1267.58</v>
      </c>
      <c r="M296" s="679">
        <f t="shared" si="160"/>
        <v>757.35911949685533</v>
      </c>
      <c r="N296" s="680">
        <v>1</v>
      </c>
      <c r="O296" s="679">
        <f t="shared" si="154"/>
        <v>757.36</v>
      </c>
      <c r="P296" s="679">
        <f t="shared" si="155"/>
        <v>182.45</v>
      </c>
      <c r="Q296" s="786">
        <f t="shared" si="156"/>
        <v>939.81</v>
      </c>
    </row>
    <row r="297" spans="1:17" s="682" customFormat="1" x14ac:dyDescent="0.25">
      <c r="A297" s="691" t="s">
        <v>2094</v>
      </c>
      <c r="B297" s="774"/>
      <c r="C297" s="678"/>
      <c r="D297" s="679"/>
      <c r="E297" s="679"/>
      <c r="F297" s="680"/>
      <c r="G297" s="679"/>
      <c r="H297" s="679"/>
      <c r="I297" s="786"/>
      <c r="J297" s="780">
        <v>32</v>
      </c>
      <c r="K297" s="678">
        <f t="shared" si="159"/>
        <v>0.20125786163522014</v>
      </c>
      <c r="L297" s="679">
        <v>1267.58</v>
      </c>
      <c r="M297" s="679">
        <f t="shared" si="160"/>
        <v>255.11044025157233</v>
      </c>
      <c r="N297" s="680">
        <v>1</v>
      </c>
      <c r="O297" s="679">
        <f t="shared" si="154"/>
        <v>255.11</v>
      </c>
      <c r="P297" s="679">
        <f t="shared" si="155"/>
        <v>61.46</v>
      </c>
      <c r="Q297" s="786">
        <f t="shared" si="156"/>
        <v>316.57</v>
      </c>
    </row>
    <row r="298" spans="1:17" s="682" customFormat="1" x14ac:dyDescent="0.25">
      <c r="A298" s="691" t="s">
        <v>2094</v>
      </c>
      <c r="B298" s="774">
        <v>43</v>
      </c>
      <c r="C298" s="678">
        <f t="shared" si="157"/>
        <v>0.27044025157232704</v>
      </c>
      <c r="D298" s="679">
        <v>1267.58</v>
      </c>
      <c r="E298" s="679">
        <f t="shared" si="158"/>
        <v>342.80465408805031</v>
      </c>
      <c r="F298" s="680">
        <v>0.2</v>
      </c>
      <c r="G298" s="679">
        <f t="shared" si="151"/>
        <v>68.56</v>
      </c>
      <c r="H298" s="679">
        <f t="shared" si="152"/>
        <v>16.52</v>
      </c>
      <c r="I298" s="786">
        <f t="shared" si="153"/>
        <v>85.08</v>
      </c>
      <c r="J298" s="780">
        <v>116</v>
      </c>
      <c r="K298" s="678">
        <f t="shared" si="159"/>
        <v>0.72955974842767291</v>
      </c>
      <c r="L298" s="679">
        <v>1267.58</v>
      </c>
      <c r="M298" s="679">
        <f t="shared" si="160"/>
        <v>924.77534591194956</v>
      </c>
      <c r="N298" s="680">
        <v>1</v>
      </c>
      <c r="O298" s="679">
        <f t="shared" si="154"/>
        <v>924.78</v>
      </c>
      <c r="P298" s="679">
        <f t="shared" si="155"/>
        <v>222.78</v>
      </c>
      <c r="Q298" s="786">
        <f t="shared" si="156"/>
        <v>1147.56</v>
      </c>
    </row>
    <row r="299" spans="1:17" s="682" customFormat="1" ht="49.5" x14ac:dyDescent="0.25">
      <c r="A299" s="692" t="s">
        <v>9</v>
      </c>
      <c r="B299" s="774"/>
      <c r="C299" s="678"/>
      <c r="D299" s="679"/>
      <c r="E299" s="679"/>
      <c r="F299" s="679"/>
      <c r="G299" s="690">
        <f>SUM(G300:G305)</f>
        <v>154.80000000000001</v>
      </c>
      <c r="H299" s="690">
        <f t="shared" ref="H299:I299" si="161">SUM(H300:H305)</f>
        <v>37.290000000000006</v>
      </c>
      <c r="I299" s="681">
        <f t="shared" si="161"/>
        <v>192.09000000000003</v>
      </c>
      <c r="J299" s="780"/>
      <c r="K299" s="678"/>
      <c r="L299" s="679"/>
      <c r="M299" s="679"/>
      <c r="N299" s="679"/>
      <c r="O299" s="690">
        <f>SUM(O300:O305)</f>
        <v>2232.6999999999998</v>
      </c>
      <c r="P299" s="690">
        <f t="shared" ref="P299:Q299" si="162">SUM(P300:P305)</f>
        <v>537.85</v>
      </c>
      <c r="Q299" s="681">
        <f t="shared" si="162"/>
        <v>2770.55</v>
      </c>
    </row>
    <row r="300" spans="1:17" s="682" customFormat="1" x14ac:dyDescent="0.25">
      <c r="A300" s="691" t="s">
        <v>1833</v>
      </c>
      <c r="B300" s="774">
        <v>48</v>
      </c>
      <c r="C300" s="678">
        <f t="shared" ref="C300:C461" si="163">B300/159</f>
        <v>0.30188679245283018</v>
      </c>
      <c r="D300" s="679">
        <v>662.38</v>
      </c>
      <c r="E300" s="679">
        <f t="shared" ref="E300:E314" si="164">D300*C300</f>
        <v>199.96377358490565</v>
      </c>
      <c r="F300" s="680">
        <v>0.2</v>
      </c>
      <c r="G300" s="679">
        <f t="shared" ref="G300:G303" si="165">ROUND(E300*F300,2)</f>
        <v>39.99</v>
      </c>
      <c r="H300" s="679">
        <f t="shared" ref="H300:H303" si="166">ROUND(G300*0.2409,2)</f>
        <v>9.6300000000000008</v>
      </c>
      <c r="I300" s="786">
        <f t="shared" ref="I300:I303" si="167">G300+H300</f>
        <v>49.620000000000005</v>
      </c>
      <c r="J300" s="780"/>
      <c r="K300" s="678"/>
      <c r="L300" s="679"/>
      <c r="M300" s="679"/>
      <c r="N300" s="680"/>
      <c r="O300" s="679"/>
      <c r="P300" s="679"/>
      <c r="Q300" s="681"/>
    </row>
    <row r="301" spans="1:17" s="682" customFormat="1" x14ac:dyDescent="0.25">
      <c r="A301" s="691" t="s">
        <v>1833</v>
      </c>
      <c r="B301" s="774">
        <v>35</v>
      </c>
      <c r="C301" s="678">
        <f t="shared" si="163"/>
        <v>0.22012578616352202</v>
      </c>
      <c r="D301" s="679">
        <v>748.16</v>
      </c>
      <c r="E301" s="679">
        <f t="shared" si="164"/>
        <v>164.68930817610064</v>
      </c>
      <c r="F301" s="680">
        <v>0.2</v>
      </c>
      <c r="G301" s="679">
        <f t="shared" si="165"/>
        <v>32.94</v>
      </c>
      <c r="H301" s="679">
        <f t="shared" si="166"/>
        <v>7.94</v>
      </c>
      <c r="I301" s="786">
        <f t="shared" si="167"/>
        <v>40.879999999999995</v>
      </c>
      <c r="J301" s="780">
        <v>120</v>
      </c>
      <c r="K301" s="678">
        <f t="shared" ref="K301:K464" si="168">J301/159</f>
        <v>0.75471698113207553</v>
      </c>
      <c r="L301" s="679">
        <v>748.16</v>
      </c>
      <c r="M301" s="679">
        <f t="shared" ref="M301:M305" si="169">L301*K301</f>
        <v>564.6490566037736</v>
      </c>
      <c r="N301" s="680">
        <v>1</v>
      </c>
      <c r="O301" s="679">
        <f t="shared" ref="O301:O305" si="170">ROUND(M301*N301,2)</f>
        <v>564.65</v>
      </c>
      <c r="P301" s="679">
        <f t="shared" ref="P301:P305" si="171">ROUND(O301*0.2409,2)</f>
        <v>136.02000000000001</v>
      </c>
      <c r="Q301" s="786">
        <f t="shared" ref="Q301:Q305" si="172">O301+P301</f>
        <v>700.67</v>
      </c>
    </row>
    <row r="302" spans="1:17" s="682" customFormat="1" x14ac:dyDescent="0.25">
      <c r="A302" s="691" t="s">
        <v>1833</v>
      </c>
      <c r="B302" s="774">
        <v>48</v>
      </c>
      <c r="C302" s="678">
        <f t="shared" si="163"/>
        <v>0.30188679245283018</v>
      </c>
      <c r="D302" s="679">
        <v>748.16</v>
      </c>
      <c r="E302" s="679">
        <f t="shared" si="164"/>
        <v>225.85962264150942</v>
      </c>
      <c r="F302" s="680">
        <v>0.2</v>
      </c>
      <c r="G302" s="679">
        <f t="shared" si="165"/>
        <v>45.17</v>
      </c>
      <c r="H302" s="679">
        <f t="shared" si="166"/>
        <v>10.88</v>
      </c>
      <c r="I302" s="786">
        <f t="shared" si="167"/>
        <v>56.050000000000004</v>
      </c>
      <c r="J302" s="780">
        <v>96</v>
      </c>
      <c r="K302" s="678">
        <f t="shared" si="168"/>
        <v>0.60377358490566035</v>
      </c>
      <c r="L302" s="679">
        <v>748.16</v>
      </c>
      <c r="M302" s="679">
        <f t="shared" si="169"/>
        <v>451.71924528301884</v>
      </c>
      <c r="N302" s="680">
        <v>1</v>
      </c>
      <c r="O302" s="679">
        <f t="shared" si="170"/>
        <v>451.72</v>
      </c>
      <c r="P302" s="679">
        <f t="shared" si="171"/>
        <v>108.82</v>
      </c>
      <c r="Q302" s="786">
        <f t="shared" si="172"/>
        <v>560.54</v>
      </c>
    </row>
    <row r="303" spans="1:17" s="682" customFormat="1" x14ac:dyDescent="0.25">
      <c r="A303" s="691" t="s">
        <v>1833</v>
      </c>
      <c r="B303" s="774">
        <v>39</v>
      </c>
      <c r="C303" s="678">
        <f t="shared" si="163"/>
        <v>0.24528301886792453</v>
      </c>
      <c r="D303" s="679">
        <v>748.16</v>
      </c>
      <c r="E303" s="679">
        <f t="shared" si="164"/>
        <v>183.51094339622639</v>
      </c>
      <c r="F303" s="680">
        <v>0.2</v>
      </c>
      <c r="G303" s="679">
        <f t="shared" si="165"/>
        <v>36.700000000000003</v>
      </c>
      <c r="H303" s="679">
        <f t="shared" si="166"/>
        <v>8.84</v>
      </c>
      <c r="I303" s="786">
        <f t="shared" si="167"/>
        <v>45.540000000000006</v>
      </c>
      <c r="J303" s="780">
        <v>120</v>
      </c>
      <c r="K303" s="678">
        <f t="shared" si="168"/>
        <v>0.75471698113207553</v>
      </c>
      <c r="L303" s="679">
        <v>748.16</v>
      </c>
      <c r="M303" s="679">
        <f t="shared" si="169"/>
        <v>564.6490566037736</v>
      </c>
      <c r="N303" s="680">
        <v>1</v>
      </c>
      <c r="O303" s="679">
        <f t="shared" si="170"/>
        <v>564.65</v>
      </c>
      <c r="P303" s="679">
        <f t="shared" si="171"/>
        <v>136.02000000000001</v>
      </c>
      <c r="Q303" s="786">
        <f t="shared" si="172"/>
        <v>700.67</v>
      </c>
    </row>
    <row r="304" spans="1:17" s="682" customFormat="1" x14ac:dyDescent="0.25">
      <c r="A304" s="691" t="s">
        <v>1833</v>
      </c>
      <c r="B304" s="774"/>
      <c r="C304" s="678"/>
      <c r="D304" s="679"/>
      <c r="E304" s="679"/>
      <c r="F304" s="680"/>
      <c r="G304" s="679"/>
      <c r="H304" s="679"/>
      <c r="I304" s="681"/>
      <c r="J304" s="780">
        <v>48</v>
      </c>
      <c r="K304" s="678">
        <f t="shared" si="168"/>
        <v>0.30188679245283018</v>
      </c>
      <c r="L304" s="679">
        <v>662.38</v>
      </c>
      <c r="M304" s="679">
        <f t="shared" si="169"/>
        <v>199.96377358490565</v>
      </c>
      <c r="N304" s="680">
        <v>1</v>
      </c>
      <c r="O304" s="679">
        <f t="shared" si="170"/>
        <v>199.96</v>
      </c>
      <c r="P304" s="679">
        <f t="shared" si="171"/>
        <v>48.17</v>
      </c>
      <c r="Q304" s="786">
        <f t="shared" si="172"/>
        <v>248.13</v>
      </c>
    </row>
    <row r="305" spans="1:17" s="682" customFormat="1" x14ac:dyDescent="0.25">
      <c r="A305" s="691" t="s">
        <v>1833</v>
      </c>
      <c r="B305" s="774"/>
      <c r="C305" s="678"/>
      <c r="D305" s="679"/>
      <c r="E305" s="679"/>
      <c r="F305" s="680"/>
      <c r="G305" s="679"/>
      <c r="H305" s="679"/>
      <c r="I305" s="681"/>
      <c r="J305" s="780">
        <v>96</v>
      </c>
      <c r="K305" s="678">
        <f t="shared" si="168"/>
        <v>0.60377358490566035</v>
      </c>
      <c r="L305" s="679">
        <v>748.16</v>
      </c>
      <c r="M305" s="679">
        <f t="shared" si="169"/>
        <v>451.71924528301884</v>
      </c>
      <c r="N305" s="680">
        <v>1</v>
      </c>
      <c r="O305" s="679">
        <f t="shared" si="170"/>
        <v>451.72</v>
      </c>
      <c r="P305" s="679">
        <f t="shared" si="171"/>
        <v>108.82</v>
      </c>
      <c r="Q305" s="786">
        <f t="shared" si="172"/>
        <v>560.54</v>
      </c>
    </row>
    <row r="306" spans="1:17" s="682" customFormat="1" ht="49.5" x14ac:dyDescent="0.25">
      <c r="A306" s="692" t="s">
        <v>10</v>
      </c>
      <c r="B306" s="774"/>
      <c r="C306" s="678"/>
      <c r="D306" s="679"/>
      <c r="E306" s="679"/>
      <c r="F306" s="679"/>
      <c r="G306" s="690">
        <f>SUM(G307:G309)</f>
        <v>33.380000000000003</v>
      </c>
      <c r="H306" s="690">
        <f t="shared" ref="H306:I306" si="173">SUM(H307:H309)</f>
        <v>8.0399999999999991</v>
      </c>
      <c r="I306" s="681">
        <f t="shared" si="173"/>
        <v>41.42</v>
      </c>
      <c r="J306" s="780"/>
      <c r="K306" s="678"/>
      <c r="L306" s="679"/>
      <c r="M306" s="679"/>
      <c r="N306" s="680"/>
      <c r="O306" s="690">
        <f>SUM(O307:O309)</f>
        <v>625.79</v>
      </c>
      <c r="P306" s="690">
        <f t="shared" ref="P306:Q306" si="174">SUM(P307:P309)</f>
        <v>150.75</v>
      </c>
      <c r="Q306" s="681">
        <f t="shared" si="174"/>
        <v>776.54</v>
      </c>
    </row>
    <row r="307" spans="1:17" s="706" customFormat="1" x14ac:dyDescent="0.25">
      <c r="A307" s="691" t="s">
        <v>193</v>
      </c>
      <c r="B307" s="774">
        <v>24</v>
      </c>
      <c r="C307" s="678">
        <f t="shared" si="163"/>
        <v>0.15094339622641509</v>
      </c>
      <c r="D307" s="679">
        <v>552.78</v>
      </c>
      <c r="E307" s="679">
        <f t="shared" si="164"/>
        <v>83.438490566037729</v>
      </c>
      <c r="F307" s="680">
        <v>0.2</v>
      </c>
      <c r="G307" s="679">
        <f t="shared" ref="G307:G309" si="175">ROUND(E307*F307,2)</f>
        <v>16.690000000000001</v>
      </c>
      <c r="H307" s="679">
        <f t="shared" ref="H307:H309" si="176">ROUND(G307*0.2409,2)</f>
        <v>4.0199999999999996</v>
      </c>
      <c r="I307" s="786">
        <f t="shared" ref="I307:I309" si="177">G307+H307</f>
        <v>20.71</v>
      </c>
      <c r="J307" s="784">
        <v>68</v>
      </c>
      <c r="K307" s="678">
        <f t="shared" si="168"/>
        <v>0.42767295597484278</v>
      </c>
      <c r="L307" s="679">
        <v>552.78</v>
      </c>
      <c r="M307" s="679">
        <f t="shared" ref="M307:M314" si="178">L307*K307</f>
        <v>236.40905660377359</v>
      </c>
      <c r="N307" s="680">
        <v>1</v>
      </c>
      <c r="O307" s="679">
        <f t="shared" ref="O307:O309" si="179">ROUND(M307*N307,2)</f>
        <v>236.41</v>
      </c>
      <c r="P307" s="679">
        <f t="shared" ref="P307:P309" si="180">ROUND(O307*0.2409,2)</f>
        <v>56.95</v>
      </c>
      <c r="Q307" s="786">
        <f t="shared" ref="Q307:Q309" si="181">O307+P307</f>
        <v>293.36</v>
      </c>
    </row>
    <row r="308" spans="1:17" s="682" customFormat="1" x14ac:dyDescent="0.25">
      <c r="A308" s="691" t="s">
        <v>193</v>
      </c>
      <c r="B308" s="774"/>
      <c r="C308" s="678"/>
      <c r="D308" s="679"/>
      <c r="E308" s="679"/>
      <c r="F308" s="680"/>
      <c r="G308" s="679"/>
      <c r="H308" s="679"/>
      <c r="I308" s="786"/>
      <c r="J308" s="784">
        <v>40</v>
      </c>
      <c r="K308" s="678">
        <f t="shared" si="168"/>
        <v>0.25157232704402516</v>
      </c>
      <c r="L308" s="679">
        <v>552.78</v>
      </c>
      <c r="M308" s="679">
        <f t="shared" si="178"/>
        <v>139.06415094339621</v>
      </c>
      <c r="N308" s="680">
        <v>1</v>
      </c>
      <c r="O308" s="679">
        <f t="shared" si="179"/>
        <v>139.06</v>
      </c>
      <c r="P308" s="679">
        <f t="shared" si="180"/>
        <v>33.5</v>
      </c>
      <c r="Q308" s="786">
        <f t="shared" si="181"/>
        <v>172.56</v>
      </c>
    </row>
    <row r="309" spans="1:17" s="682" customFormat="1" x14ac:dyDescent="0.25">
      <c r="A309" s="691" t="s">
        <v>193</v>
      </c>
      <c r="B309" s="774">
        <v>24</v>
      </c>
      <c r="C309" s="678">
        <f t="shared" si="163"/>
        <v>0.15094339622641509</v>
      </c>
      <c r="D309" s="679">
        <v>552.78</v>
      </c>
      <c r="E309" s="679">
        <f t="shared" si="164"/>
        <v>83.438490566037729</v>
      </c>
      <c r="F309" s="680">
        <v>0.2</v>
      </c>
      <c r="G309" s="679">
        <f t="shared" si="175"/>
        <v>16.690000000000001</v>
      </c>
      <c r="H309" s="679">
        <f t="shared" si="176"/>
        <v>4.0199999999999996</v>
      </c>
      <c r="I309" s="786">
        <f t="shared" si="177"/>
        <v>20.71</v>
      </c>
      <c r="J309" s="784">
        <v>72</v>
      </c>
      <c r="K309" s="678">
        <f t="shared" si="168"/>
        <v>0.45283018867924529</v>
      </c>
      <c r="L309" s="679">
        <v>552.78</v>
      </c>
      <c r="M309" s="679">
        <f t="shared" si="178"/>
        <v>250.31547169811321</v>
      </c>
      <c r="N309" s="680">
        <v>1</v>
      </c>
      <c r="O309" s="679">
        <f t="shared" si="179"/>
        <v>250.32</v>
      </c>
      <c r="P309" s="679">
        <f t="shared" si="180"/>
        <v>60.3</v>
      </c>
      <c r="Q309" s="786">
        <f t="shared" si="181"/>
        <v>310.62</v>
      </c>
    </row>
    <row r="310" spans="1:17" s="682" customFormat="1" ht="33" x14ac:dyDescent="0.25">
      <c r="A310" s="692" t="s">
        <v>8</v>
      </c>
      <c r="B310" s="774"/>
      <c r="C310" s="678"/>
      <c r="D310" s="679"/>
      <c r="E310" s="679"/>
      <c r="F310" s="680"/>
      <c r="G310" s="690">
        <f>SUM(G311:G314)</f>
        <v>60.400000000000006</v>
      </c>
      <c r="H310" s="690">
        <f t="shared" ref="H310:I310" si="182">SUM(H311:H314)</f>
        <v>14.55</v>
      </c>
      <c r="I310" s="681">
        <f t="shared" si="182"/>
        <v>74.95</v>
      </c>
      <c r="J310" s="784"/>
      <c r="K310" s="678"/>
      <c r="L310" s="679"/>
      <c r="M310" s="679"/>
      <c r="N310" s="680"/>
      <c r="O310" s="690">
        <f>SUM(O311:O314)</f>
        <v>917.46</v>
      </c>
      <c r="P310" s="690">
        <f t="shared" ref="P310:Q310" si="183">SUM(P311:P314)</f>
        <v>221.02</v>
      </c>
      <c r="Q310" s="690">
        <f t="shared" si="183"/>
        <v>1138.48</v>
      </c>
    </row>
    <row r="311" spans="1:17" s="682" customFormat="1" x14ac:dyDescent="0.25">
      <c r="A311" s="691" t="s">
        <v>182</v>
      </c>
      <c r="B311" s="774">
        <v>24</v>
      </c>
      <c r="C311" s="678">
        <f t="shared" si="163"/>
        <v>0.15094339622641509</v>
      </c>
      <c r="D311" s="679">
        <v>409.82</v>
      </c>
      <c r="E311" s="679">
        <f t="shared" si="164"/>
        <v>61.859622641509432</v>
      </c>
      <c r="F311" s="680">
        <v>0.2</v>
      </c>
      <c r="G311" s="679">
        <f t="shared" ref="G311:G314" si="184">ROUND(E311*F311,2)</f>
        <v>12.37</v>
      </c>
      <c r="H311" s="679">
        <f t="shared" ref="H311:H314" si="185">ROUND(G311*0.2409,2)</f>
        <v>2.98</v>
      </c>
      <c r="I311" s="786">
        <f t="shared" ref="I311:I314" si="186">G311+H311</f>
        <v>15.35</v>
      </c>
      <c r="J311" s="784">
        <v>60</v>
      </c>
      <c r="K311" s="678">
        <f t="shared" si="168"/>
        <v>0.37735849056603776</v>
      </c>
      <c r="L311" s="679">
        <v>409.82</v>
      </c>
      <c r="M311" s="679">
        <f t="shared" si="178"/>
        <v>154.6490566037736</v>
      </c>
      <c r="N311" s="680">
        <v>1</v>
      </c>
      <c r="O311" s="679">
        <f t="shared" ref="O311:O314" si="187">ROUND(M311*N311,2)</f>
        <v>154.65</v>
      </c>
      <c r="P311" s="679">
        <f t="shared" ref="P311:P314" si="188">ROUND(O311*0.2409,2)</f>
        <v>37.26</v>
      </c>
      <c r="Q311" s="786">
        <f t="shared" ref="Q311:Q314" si="189">O311+P311</f>
        <v>191.91</v>
      </c>
    </row>
    <row r="312" spans="1:17" s="682" customFormat="1" x14ac:dyDescent="0.25">
      <c r="A312" s="691" t="s">
        <v>182</v>
      </c>
      <c r="B312" s="774">
        <v>20</v>
      </c>
      <c r="C312" s="678">
        <f t="shared" si="163"/>
        <v>0.12578616352201258</v>
      </c>
      <c r="D312" s="679">
        <v>409.82</v>
      </c>
      <c r="E312" s="679">
        <f t="shared" si="164"/>
        <v>51.549685534591191</v>
      </c>
      <c r="F312" s="680">
        <v>0.2</v>
      </c>
      <c r="G312" s="679">
        <f t="shared" si="184"/>
        <v>10.31</v>
      </c>
      <c r="H312" s="679">
        <f t="shared" si="185"/>
        <v>2.48</v>
      </c>
      <c r="I312" s="786">
        <f t="shared" si="186"/>
        <v>12.790000000000001</v>
      </c>
      <c r="J312" s="784">
        <v>122</v>
      </c>
      <c r="K312" s="678">
        <f t="shared" si="168"/>
        <v>0.76729559748427678</v>
      </c>
      <c r="L312" s="679">
        <v>409.82</v>
      </c>
      <c r="M312" s="679">
        <f t="shared" si="178"/>
        <v>314.45308176100633</v>
      </c>
      <c r="N312" s="680">
        <v>1</v>
      </c>
      <c r="O312" s="679">
        <f t="shared" si="187"/>
        <v>314.45</v>
      </c>
      <c r="P312" s="679">
        <f t="shared" si="188"/>
        <v>75.75</v>
      </c>
      <c r="Q312" s="786">
        <f t="shared" si="189"/>
        <v>390.2</v>
      </c>
    </row>
    <row r="313" spans="1:17" s="682" customFormat="1" x14ac:dyDescent="0.25">
      <c r="A313" s="691" t="s">
        <v>182</v>
      </c>
      <c r="B313" s="774">
        <v>48</v>
      </c>
      <c r="C313" s="678">
        <f t="shared" si="163"/>
        <v>0.30188679245283018</v>
      </c>
      <c r="D313" s="679">
        <v>409.82</v>
      </c>
      <c r="E313" s="679">
        <f t="shared" si="164"/>
        <v>123.71924528301886</v>
      </c>
      <c r="F313" s="680">
        <v>0.2</v>
      </c>
      <c r="G313" s="679">
        <f t="shared" si="184"/>
        <v>24.74</v>
      </c>
      <c r="H313" s="679">
        <f t="shared" si="185"/>
        <v>5.96</v>
      </c>
      <c r="I313" s="786">
        <f t="shared" si="186"/>
        <v>30.7</v>
      </c>
      <c r="J313" s="784">
        <v>111</v>
      </c>
      <c r="K313" s="678">
        <f t="shared" si="168"/>
        <v>0.69811320754716977</v>
      </c>
      <c r="L313" s="679">
        <v>409.82</v>
      </c>
      <c r="M313" s="679">
        <f t="shared" si="178"/>
        <v>286.1007547169811</v>
      </c>
      <c r="N313" s="680">
        <v>1</v>
      </c>
      <c r="O313" s="679">
        <f t="shared" si="187"/>
        <v>286.10000000000002</v>
      </c>
      <c r="P313" s="679">
        <f t="shared" si="188"/>
        <v>68.92</v>
      </c>
      <c r="Q313" s="786">
        <f t="shared" si="189"/>
        <v>355.02000000000004</v>
      </c>
    </row>
    <row r="314" spans="1:17" s="682" customFormat="1" x14ac:dyDescent="0.25">
      <c r="A314" s="691" t="s">
        <v>223</v>
      </c>
      <c r="B314" s="774">
        <v>24</v>
      </c>
      <c r="C314" s="678">
        <f t="shared" si="163"/>
        <v>0.15094339622641509</v>
      </c>
      <c r="D314" s="679">
        <v>430</v>
      </c>
      <c r="E314" s="679">
        <f t="shared" si="164"/>
        <v>64.905660377358487</v>
      </c>
      <c r="F314" s="680">
        <v>0.2</v>
      </c>
      <c r="G314" s="679">
        <f t="shared" si="184"/>
        <v>12.98</v>
      </c>
      <c r="H314" s="679">
        <f t="shared" si="185"/>
        <v>3.13</v>
      </c>
      <c r="I314" s="786">
        <f t="shared" si="186"/>
        <v>16.11</v>
      </c>
      <c r="J314" s="784">
        <v>60</v>
      </c>
      <c r="K314" s="678">
        <f t="shared" si="168"/>
        <v>0.37735849056603776</v>
      </c>
      <c r="L314" s="679">
        <v>430</v>
      </c>
      <c r="M314" s="679">
        <f t="shared" si="178"/>
        <v>162.26415094339623</v>
      </c>
      <c r="N314" s="680">
        <v>1</v>
      </c>
      <c r="O314" s="679">
        <f t="shared" si="187"/>
        <v>162.26</v>
      </c>
      <c r="P314" s="679">
        <f t="shared" si="188"/>
        <v>39.090000000000003</v>
      </c>
      <c r="Q314" s="786">
        <f t="shared" si="189"/>
        <v>201.35</v>
      </c>
    </row>
    <row r="315" spans="1:17" s="702" customFormat="1" ht="90.75" customHeight="1" x14ac:dyDescent="0.25">
      <c r="A315" s="707" t="s">
        <v>2095</v>
      </c>
      <c r="B315" s="773"/>
      <c r="C315" s="699"/>
      <c r="D315" s="700"/>
      <c r="E315" s="700"/>
      <c r="F315" s="701"/>
      <c r="G315" s="673">
        <f>G316+G323+G347+G358</f>
        <v>0</v>
      </c>
      <c r="H315" s="673">
        <f>H316+H323+H347+H358</f>
        <v>0</v>
      </c>
      <c r="I315" s="675">
        <f>I316+I323+I347+I358</f>
        <v>0</v>
      </c>
      <c r="J315" s="783"/>
      <c r="K315" s="699"/>
      <c r="L315" s="700"/>
      <c r="M315" s="700"/>
      <c r="N315" s="701"/>
      <c r="O315" s="673">
        <f>O316+O323+O347+O358</f>
        <v>1786.5699999999997</v>
      </c>
      <c r="P315" s="673">
        <f>P316+P323+P347+P358</f>
        <v>430.43999999999988</v>
      </c>
      <c r="Q315" s="675">
        <f>Q316+Q323+Q347+Q358</f>
        <v>2217.0099999999998</v>
      </c>
    </row>
    <row r="316" spans="1:17" s="682" customFormat="1" ht="33" x14ac:dyDescent="0.25">
      <c r="A316" s="689" t="s">
        <v>11</v>
      </c>
      <c r="B316" s="774"/>
      <c r="C316" s="678"/>
      <c r="D316" s="679"/>
      <c r="E316" s="679"/>
      <c r="F316" s="680"/>
      <c r="G316" s="690">
        <f>SUM(G317:G322)</f>
        <v>0</v>
      </c>
      <c r="H316" s="690">
        <f>SUM(H317:H322)</f>
        <v>0</v>
      </c>
      <c r="I316" s="681">
        <f>SUM(I317:I322)</f>
        <v>0</v>
      </c>
      <c r="J316" s="780"/>
      <c r="K316" s="678"/>
      <c r="L316" s="679"/>
      <c r="M316" s="679"/>
      <c r="N316" s="680"/>
      <c r="O316" s="690">
        <f>SUM(O317:O322)</f>
        <v>765.34999999999991</v>
      </c>
      <c r="P316" s="690">
        <f>SUM(P317:P322)</f>
        <v>184.36999999999998</v>
      </c>
      <c r="Q316" s="681">
        <f>SUM(Q317:Q322)</f>
        <v>949.71999999999991</v>
      </c>
    </row>
    <row r="317" spans="1:17" s="682" customFormat="1" ht="33" x14ac:dyDescent="0.25">
      <c r="A317" s="677" t="s">
        <v>2096</v>
      </c>
      <c r="B317" s="774"/>
      <c r="C317" s="678"/>
      <c r="D317" s="679"/>
      <c r="E317" s="679"/>
      <c r="F317" s="680"/>
      <c r="G317" s="679"/>
      <c r="H317" s="679"/>
      <c r="I317" s="681"/>
      <c r="J317" s="780">
        <v>16</v>
      </c>
      <c r="K317" s="678">
        <f t="shared" ref="K317:K322" si="190">J317/159</f>
        <v>0.10062893081761007</v>
      </c>
      <c r="L317" s="679">
        <v>1267.58</v>
      </c>
      <c r="M317" s="679">
        <f t="shared" ref="M317:M322" si="191">L317*K317</f>
        <v>127.55522012578616</v>
      </c>
      <c r="N317" s="680">
        <v>1</v>
      </c>
      <c r="O317" s="679">
        <f t="shared" ref="O317:O322" si="192">ROUND(M317*N317,2)</f>
        <v>127.56</v>
      </c>
      <c r="P317" s="679">
        <f t="shared" ref="P317:P360" si="193">ROUND(O317*0.2409,2)</f>
        <v>30.73</v>
      </c>
      <c r="Q317" s="786">
        <f t="shared" ref="Q317:Q322" si="194">O317+P317</f>
        <v>158.29</v>
      </c>
    </row>
    <row r="318" spans="1:17" s="682" customFormat="1" x14ac:dyDescent="0.25">
      <c r="A318" s="677" t="s">
        <v>2097</v>
      </c>
      <c r="B318" s="774"/>
      <c r="C318" s="678"/>
      <c r="D318" s="679"/>
      <c r="E318" s="679"/>
      <c r="F318" s="680"/>
      <c r="G318" s="679"/>
      <c r="H318" s="679"/>
      <c r="I318" s="681"/>
      <c r="J318" s="780">
        <v>32</v>
      </c>
      <c r="K318" s="678">
        <f t="shared" si="190"/>
        <v>0.20125786163522014</v>
      </c>
      <c r="L318" s="679">
        <v>1267.58</v>
      </c>
      <c r="M318" s="679">
        <f t="shared" si="191"/>
        <v>255.11044025157233</v>
      </c>
      <c r="N318" s="680">
        <v>1</v>
      </c>
      <c r="O318" s="679">
        <f t="shared" si="192"/>
        <v>255.11</v>
      </c>
      <c r="P318" s="679">
        <f t="shared" si="193"/>
        <v>61.46</v>
      </c>
      <c r="Q318" s="786">
        <f t="shared" si="194"/>
        <v>316.57</v>
      </c>
    </row>
    <row r="319" spans="1:17" s="682" customFormat="1" x14ac:dyDescent="0.25">
      <c r="A319" s="677" t="s">
        <v>2097</v>
      </c>
      <c r="B319" s="774"/>
      <c r="C319" s="678"/>
      <c r="D319" s="679"/>
      <c r="E319" s="679"/>
      <c r="F319" s="680"/>
      <c r="G319" s="679"/>
      <c r="H319" s="679"/>
      <c r="I319" s="681"/>
      <c r="J319" s="780">
        <v>8</v>
      </c>
      <c r="K319" s="678">
        <f t="shared" si="190"/>
        <v>5.0314465408805034E-2</v>
      </c>
      <c r="L319" s="679">
        <v>1267.58</v>
      </c>
      <c r="M319" s="679">
        <f t="shared" si="191"/>
        <v>63.777610062893082</v>
      </c>
      <c r="N319" s="680">
        <v>1</v>
      </c>
      <c r="O319" s="679">
        <f t="shared" si="192"/>
        <v>63.78</v>
      </c>
      <c r="P319" s="679">
        <f t="shared" si="193"/>
        <v>15.36</v>
      </c>
      <c r="Q319" s="786">
        <f t="shared" si="194"/>
        <v>79.14</v>
      </c>
    </row>
    <row r="320" spans="1:17" s="682" customFormat="1" x14ac:dyDescent="0.25">
      <c r="A320" s="677" t="s">
        <v>2098</v>
      </c>
      <c r="B320" s="774"/>
      <c r="C320" s="678"/>
      <c r="D320" s="679"/>
      <c r="E320" s="679"/>
      <c r="F320" s="680"/>
      <c r="G320" s="679"/>
      <c r="H320" s="679"/>
      <c r="I320" s="681"/>
      <c r="J320" s="780">
        <v>8</v>
      </c>
      <c r="K320" s="678">
        <f t="shared" si="190"/>
        <v>5.0314465408805034E-2</v>
      </c>
      <c r="L320" s="679">
        <v>1267.58</v>
      </c>
      <c r="M320" s="679">
        <f t="shared" si="191"/>
        <v>63.777610062893082</v>
      </c>
      <c r="N320" s="680">
        <v>1</v>
      </c>
      <c r="O320" s="679">
        <f t="shared" si="192"/>
        <v>63.78</v>
      </c>
      <c r="P320" s="679">
        <f t="shared" si="193"/>
        <v>15.36</v>
      </c>
      <c r="Q320" s="786">
        <f t="shared" si="194"/>
        <v>79.14</v>
      </c>
    </row>
    <row r="321" spans="1:17" s="682" customFormat="1" x14ac:dyDescent="0.25">
      <c r="A321" s="677" t="s">
        <v>2098</v>
      </c>
      <c r="B321" s="774"/>
      <c r="C321" s="678"/>
      <c r="D321" s="679"/>
      <c r="E321" s="679"/>
      <c r="F321" s="680"/>
      <c r="G321" s="679"/>
      <c r="H321" s="679"/>
      <c r="I321" s="681"/>
      <c r="J321" s="780">
        <v>16</v>
      </c>
      <c r="K321" s="678">
        <f t="shared" si="190"/>
        <v>0.10062893081761007</v>
      </c>
      <c r="L321" s="679">
        <v>1267.58</v>
      </c>
      <c r="M321" s="679">
        <f t="shared" si="191"/>
        <v>127.55522012578616</v>
      </c>
      <c r="N321" s="680">
        <v>1</v>
      </c>
      <c r="O321" s="679">
        <f t="shared" si="192"/>
        <v>127.56</v>
      </c>
      <c r="P321" s="679">
        <f t="shared" si="193"/>
        <v>30.73</v>
      </c>
      <c r="Q321" s="786">
        <f t="shared" si="194"/>
        <v>158.29</v>
      </c>
    </row>
    <row r="322" spans="1:17" s="682" customFormat="1" x14ac:dyDescent="0.25">
      <c r="A322" s="677" t="s">
        <v>2098</v>
      </c>
      <c r="B322" s="774"/>
      <c r="C322" s="678"/>
      <c r="D322" s="679"/>
      <c r="E322" s="679"/>
      <c r="F322" s="680"/>
      <c r="G322" s="679"/>
      <c r="H322" s="679"/>
      <c r="I322" s="681"/>
      <c r="J322" s="780">
        <v>16</v>
      </c>
      <c r="K322" s="678">
        <f t="shared" si="190"/>
        <v>0.10062893081761007</v>
      </c>
      <c r="L322" s="679">
        <v>1267.58</v>
      </c>
      <c r="M322" s="679">
        <f t="shared" si="191"/>
        <v>127.55522012578616</v>
      </c>
      <c r="N322" s="680">
        <v>1</v>
      </c>
      <c r="O322" s="679">
        <f t="shared" si="192"/>
        <v>127.56</v>
      </c>
      <c r="P322" s="679">
        <f t="shared" si="193"/>
        <v>30.73</v>
      </c>
      <c r="Q322" s="786">
        <f t="shared" si="194"/>
        <v>158.29</v>
      </c>
    </row>
    <row r="323" spans="1:17" s="682" customFormat="1" ht="49.5" x14ac:dyDescent="0.25">
      <c r="A323" s="689" t="s">
        <v>9</v>
      </c>
      <c r="B323" s="774"/>
      <c r="C323" s="678"/>
      <c r="D323" s="679"/>
      <c r="E323" s="679"/>
      <c r="F323" s="680"/>
      <c r="G323" s="690">
        <f>SUM(G324:G346)</f>
        <v>0</v>
      </c>
      <c r="H323" s="690">
        <f>SUM(H324:H346)</f>
        <v>0</v>
      </c>
      <c r="I323" s="681">
        <f>SUM(I324:I346)</f>
        <v>0</v>
      </c>
      <c r="J323" s="780"/>
      <c r="K323" s="678"/>
      <c r="L323" s="679"/>
      <c r="M323" s="679"/>
      <c r="N323" s="680"/>
      <c r="O323" s="690">
        <f>SUM(O324:O346)</f>
        <v>833.18999999999983</v>
      </c>
      <c r="P323" s="690">
        <f>SUM(P324:P346)</f>
        <v>200.75999999999993</v>
      </c>
      <c r="Q323" s="681">
        <f>SUM(Q324:Q346)</f>
        <v>1033.9500000000003</v>
      </c>
    </row>
    <row r="324" spans="1:17" s="682" customFormat="1" x14ac:dyDescent="0.25">
      <c r="A324" s="677" t="s">
        <v>1833</v>
      </c>
      <c r="B324" s="774"/>
      <c r="C324" s="678"/>
      <c r="D324" s="679"/>
      <c r="E324" s="679"/>
      <c r="F324" s="680"/>
      <c r="G324" s="679"/>
      <c r="H324" s="679"/>
      <c r="I324" s="681"/>
      <c r="J324" s="780">
        <v>8</v>
      </c>
      <c r="K324" s="678">
        <f t="shared" ref="K324:K346" si="195">J324/159</f>
        <v>5.0314465408805034E-2</v>
      </c>
      <c r="L324" s="679">
        <v>748.16</v>
      </c>
      <c r="M324" s="679">
        <f t="shared" ref="M324:M346" si="196">L324*K324</f>
        <v>37.64327044025157</v>
      </c>
      <c r="N324" s="680">
        <v>1</v>
      </c>
      <c r="O324" s="679">
        <f t="shared" ref="O324:O346" si="197">ROUND(M324*N324,2)</f>
        <v>37.64</v>
      </c>
      <c r="P324" s="679">
        <f t="shared" si="193"/>
        <v>9.07</v>
      </c>
      <c r="Q324" s="786">
        <f t="shared" ref="Q324:Q346" si="198">O324+P324</f>
        <v>46.71</v>
      </c>
    </row>
    <row r="325" spans="1:17" s="682" customFormat="1" x14ac:dyDescent="0.25">
      <c r="A325" s="677" t="s">
        <v>1833</v>
      </c>
      <c r="B325" s="774"/>
      <c r="C325" s="678"/>
      <c r="D325" s="679"/>
      <c r="E325" s="679"/>
      <c r="F325" s="680"/>
      <c r="G325" s="679"/>
      <c r="H325" s="679"/>
      <c r="I325" s="681"/>
      <c r="J325" s="780">
        <v>8</v>
      </c>
      <c r="K325" s="678">
        <f t="shared" si="195"/>
        <v>5.0314465408805034E-2</v>
      </c>
      <c r="L325" s="679">
        <v>662.38</v>
      </c>
      <c r="M325" s="679">
        <f t="shared" si="196"/>
        <v>33.32729559748428</v>
      </c>
      <c r="N325" s="680">
        <v>1</v>
      </c>
      <c r="O325" s="679">
        <f t="shared" si="197"/>
        <v>33.33</v>
      </c>
      <c r="P325" s="679">
        <f t="shared" si="193"/>
        <v>8.0299999999999994</v>
      </c>
      <c r="Q325" s="786">
        <f t="shared" si="198"/>
        <v>41.36</v>
      </c>
    </row>
    <row r="326" spans="1:17" s="682" customFormat="1" x14ac:dyDescent="0.25">
      <c r="A326" s="677" t="s">
        <v>1833</v>
      </c>
      <c r="B326" s="774"/>
      <c r="C326" s="678"/>
      <c r="D326" s="679"/>
      <c r="E326" s="679"/>
      <c r="F326" s="680"/>
      <c r="G326" s="679"/>
      <c r="H326" s="679"/>
      <c r="I326" s="681"/>
      <c r="J326" s="780">
        <v>8</v>
      </c>
      <c r="K326" s="678">
        <f t="shared" si="195"/>
        <v>5.0314465408805034E-2</v>
      </c>
      <c r="L326" s="679">
        <v>748.16</v>
      </c>
      <c r="M326" s="679">
        <f t="shared" si="196"/>
        <v>37.64327044025157</v>
      </c>
      <c r="N326" s="680">
        <v>1</v>
      </c>
      <c r="O326" s="679">
        <f t="shared" si="197"/>
        <v>37.64</v>
      </c>
      <c r="P326" s="679">
        <f t="shared" si="193"/>
        <v>9.07</v>
      </c>
      <c r="Q326" s="786">
        <f t="shared" si="198"/>
        <v>46.71</v>
      </c>
    </row>
    <row r="327" spans="1:17" s="682" customFormat="1" x14ac:dyDescent="0.25">
      <c r="A327" s="677" t="s">
        <v>1833</v>
      </c>
      <c r="B327" s="774"/>
      <c r="C327" s="678"/>
      <c r="D327" s="679"/>
      <c r="E327" s="679"/>
      <c r="F327" s="680"/>
      <c r="G327" s="679"/>
      <c r="H327" s="679"/>
      <c r="I327" s="681"/>
      <c r="J327" s="780">
        <v>4</v>
      </c>
      <c r="K327" s="678">
        <f t="shared" si="195"/>
        <v>2.5157232704402517E-2</v>
      </c>
      <c r="L327" s="679">
        <v>748.16</v>
      </c>
      <c r="M327" s="679">
        <f t="shared" si="196"/>
        <v>18.821635220125785</v>
      </c>
      <c r="N327" s="680">
        <v>1</v>
      </c>
      <c r="O327" s="679">
        <f t="shared" si="197"/>
        <v>18.82</v>
      </c>
      <c r="P327" s="679">
        <f t="shared" si="193"/>
        <v>4.53</v>
      </c>
      <c r="Q327" s="786">
        <f t="shared" si="198"/>
        <v>23.35</v>
      </c>
    </row>
    <row r="328" spans="1:17" s="682" customFormat="1" x14ac:dyDescent="0.25">
      <c r="A328" s="677" t="s">
        <v>1833</v>
      </c>
      <c r="B328" s="774"/>
      <c r="C328" s="678"/>
      <c r="D328" s="679"/>
      <c r="E328" s="679"/>
      <c r="F328" s="680"/>
      <c r="G328" s="679"/>
      <c r="H328" s="679"/>
      <c r="I328" s="681"/>
      <c r="J328" s="780">
        <v>8</v>
      </c>
      <c r="K328" s="678">
        <f t="shared" si="195"/>
        <v>5.0314465408805034E-2</v>
      </c>
      <c r="L328" s="679">
        <v>748.16</v>
      </c>
      <c r="M328" s="679">
        <f t="shared" si="196"/>
        <v>37.64327044025157</v>
      </c>
      <c r="N328" s="680">
        <v>1</v>
      </c>
      <c r="O328" s="679">
        <f t="shared" si="197"/>
        <v>37.64</v>
      </c>
      <c r="P328" s="679">
        <f t="shared" si="193"/>
        <v>9.07</v>
      </c>
      <c r="Q328" s="786">
        <f t="shared" si="198"/>
        <v>46.71</v>
      </c>
    </row>
    <row r="329" spans="1:17" s="682" customFormat="1" x14ac:dyDescent="0.25">
      <c r="A329" s="677" t="s">
        <v>1833</v>
      </c>
      <c r="B329" s="774"/>
      <c r="C329" s="678"/>
      <c r="D329" s="679"/>
      <c r="E329" s="679"/>
      <c r="F329" s="680"/>
      <c r="G329" s="679"/>
      <c r="H329" s="679"/>
      <c r="I329" s="681"/>
      <c r="J329" s="780">
        <v>8</v>
      </c>
      <c r="K329" s="678">
        <f t="shared" si="195"/>
        <v>5.0314465408805034E-2</v>
      </c>
      <c r="L329" s="679">
        <v>748.16</v>
      </c>
      <c r="M329" s="679">
        <f t="shared" si="196"/>
        <v>37.64327044025157</v>
      </c>
      <c r="N329" s="680">
        <v>1</v>
      </c>
      <c r="O329" s="679">
        <f t="shared" si="197"/>
        <v>37.64</v>
      </c>
      <c r="P329" s="679">
        <f t="shared" si="193"/>
        <v>9.07</v>
      </c>
      <c r="Q329" s="786">
        <f t="shared" si="198"/>
        <v>46.71</v>
      </c>
    </row>
    <row r="330" spans="1:17" s="682" customFormat="1" x14ac:dyDescent="0.25">
      <c r="A330" s="677" t="s">
        <v>1833</v>
      </c>
      <c r="B330" s="774"/>
      <c r="C330" s="678"/>
      <c r="D330" s="679"/>
      <c r="E330" s="679"/>
      <c r="F330" s="680"/>
      <c r="G330" s="679"/>
      <c r="H330" s="679"/>
      <c r="I330" s="681"/>
      <c r="J330" s="780">
        <v>8</v>
      </c>
      <c r="K330" s="678">
        <f t="shared" si="195"/>
        <v>5.0314465408805034E-2</v>
      </c>
      <c r="L330" s="679">
        <v>748.16</v>
      </c>
      <c r="M330" s="679">
        <f t="shared" si="196"/>
        <v>37.64327044025157</v>
      </c>
      <c r="N330" s="680">
        <v>1</v>
      </c>
      <c r="O330" s="679">
        <f t="shared" si="197"/>
        <v>37.64</v>
      </c>
      <c r="P330" s="679">
        <f t="shared" si="193"/>
        <v>9.07</v>
      </c>
      <c r="Q330" s="786">
        <f t="shared" si="198"/>
        <v>46.71</v>
      </c>
    </row>
    <row r="331" spans="1:17" s="682" customFormat="1" x14ac:dyDescent="0.25">
      <c r="A331" s="677" t="s">
        <v>1833</v>
      </c>
      <c r="B331" s="774"/>
      <c r="C331" s="678"/>
      <c r="D331" s="679"/>
      <c r="E331" s="679"/>
      <c r="F331" s="680"/>
      <c r="G331" s="679"/>
      <c r="H331" s="679"/>
      <c r="I331" s="681"/>
      <c r="J331" s="780">
        <v>2</v>
      </c>
      <c r="K331" s="678">
        <f t="shared" si="195"/>
        <v>1.2578616352201259E-2</v>
      </c>
      <c r="L331" s="679">
        <v>748.16</v>
      </c>
      <c r="M331" s="679">
        <f t="shared" si="196"/>
        <v>9.4108176100628924</v>
      </c>
      <c r="N331" s="680">
        <v>1</v>
      </c>
      <c r="O331" s="679">
        <f t="shared" si="197"/>
        <v>9.41</v>
      </c>
      <c r="P331" s="679">
        <f t="shared" si="193"/>
        <v>2.27</v>
      </c>
      <c r="Q331" s="786">
        <f t="shared" si="198"/>
        <v>11.68</v>
      </c>
    </row>
    <row r="332" spans="1:17" s="682" customFormat="1" x14ac:dyDescent="0.25">
      <c r="A332" s="677" t="s">
        <v>1833</v>
      </c>
      <c r="B332" s="774"/>
      <c r="C332" s="678"/>
      <c r="D332" s="679"/>
      <c r="E332" s="679"/>
      <c r="F332" s="680"/>
      <c r="G332" s="679"/>
      <c r="H332" s="679"/>
      <c r="I332" s="681"/>
      <c r="J332" s="780">
        <v>16</v>
      </c>
      <c r="K332" s="678">
        <f t="shared" si="195"/>
        <v>0.10062893081761007</v>
      </c>
      <c r="L332" s="679">
        <v>748.16</v>
      </c>
      <c r="M332" s="679">
        <f t="shared" si="196"/>
        <v>75.286540880503139</v>
      </c>
      <c r="N332" s="680">
        <v>1</v>
      </c>
      <c r="O332" s="679">
        <f t="shared" si="197"/>
        <v>75.290000000000006</v>
      </c>
      <c r="P332" s="679">
        <f t="shared" si="193"/>
        <v>18.14</v>
      </c>
      <c r="Q332" s="786">
        <f t="shared" si="198"/>
        <v>93.43</v>
      </c>
    </row>
    <row r="333" spans="1:17" s="682" customFormat="1" x14ac:dyDescent="0.25">
      <c r="A333" s="677" t="s">
        <v>1833</v>
      </c>
      <c r="B333" s="774"/>
      <c r="C333" s="678"/>
      <c r="D333" s="679"/>
      <c r="E333" s="679"/>
      <c r="F333" s="680"/>
      <c r="G333" s="679"/>
      <c r="H333" s="679"/>
      <c r="I333" s="681"/>
      <c r="J333" s="780">
        <v>8</v>
      </c>
      <c r="K333" s="678">
        <f t="shared" si="195"/>
        <v>5.0314465408805034E-2</v>
      </c>
      <c r="L333" s="679">
        <v>748.16</v>
      </c>
      <c r="M333" s="679">
        <f t="shared" si="196"/>
        <v>37.64327044025157</v>
      </c>
      <c r="N333" s="680">
        <v>1</v>
      </c>
      <c r="O333" s="679">
        <f t="shared" si="197"/>
        <v>37.64</v>
      </c>
      <c r="P333" s="679">
        <f t="shared" si="193"/>
        <v>9.07</v>
      </c>
      <c r="Q333" s="786">
        <f t="shared" si="198"/>
        <v>46.71</v>
      </c>
    </row>
    <row r="334" spans="1:17" s="682" customFormat="1" x14ac:dyDescent="0.25">
      <c r="A334" s="677" t="s">
        <v>1833</v>
      </c>
      <c r="B334" s="774"/>
      <c r="C334" s="678"/>
      <c r="D334" s="679"/>
      <c r="E334" s="679"/>
      <c r="F334" s="680"/>
      <c r="G334" s="679"/>
      <c r="H334" s="679"/>
      <c r="I334" s="681"/>
      <c r="J334" s="780">
        <v>8</v>
      </c>
      <c r="K334" s="678">
        <f t="shared" si="195"/>
        <v>5.0314465408805034E-2</v>
      </c>
      <c r="L334" s="679">
        <v>748.16</v>
      </c>
      <c r="M334" s="679">
        <f t="shared" si="196"/>
        <v>37.64327044025157</v>
      </c>
      <c r="N334" s="680">
        <v>1</v>
      </c>
      <c r="O334" s="679">
        <f t="shared" si="197"/>
        <v>37.64</v>
      </c>
      <c r="P334" s="679">
        <f t="shared" si="193"/>
        <v>9.07</v>
      </c>
      <c r="Q334" s="786">
        <f t="shared" si="198"/>
        <v>46.71</v>
      </c>
    </row>
    <row r="335" spans="1:17" s="682" customFormat="1" x14ac:dyDescent="0.25">
      <c r="A335" s="677" t="s">
        <v>1833</v>
      </c>
      <c r="B335" s="774"/>
      <c r="C335" s="678"/>
      <c r="D335" s="679"/>
      <c r="E335" s="679"/>
      <c r="F335" s="680"/>
      <c r="G335" s="679"/>
      <c r="H335" s="679"/>
      <c r="I335" s="681"/>
      <c r="J335" s="780">
        <v>8</v>
      </c>
      <c r="K335" s="678">
        <f t="shared" si="195"/>
        <v>5.0314465408805034E-2</v>
      </c>
      <c r="L335" s="679">
        <v>748.16</v>
      </c>
      <c r="M335" s="679">
        <f t="shared" si="196"/>
        <v>37.64327044025157</v>
      </c>
      <c r="N335" s="680">
        <v>1</v>
      </c>
      <c r="O335" s="679">
        <f t="shared" si="197"/>
        <v>37.64</v>
      </c>
      <c r="P335" s="679">
        <f t="shared" si="193"/>
        <v>9.07</v>
      </c>
      <c r="Q335" s="786">
        <f t="shared" si="198"/>
        <v>46.71</v>
      </c>
    </row>
    <row r="336" spans="1:17" s="682" customFormat="1" x14ac:dyDescent="0.25">
      <c r="A336" s="677" t="s">
        <v>1925</v>
      </c>
      <c r="B336" s="774"/>
      <c r="C336" s="678"/>
      <c r="D336" s="679"/>
      <c r="E336" s="679"/>
      <c r="F336" s="680"/>
      <c r="G336" s="679"/>
      <c r="H336" s="679"/>
      <c r="I336" s="681"/>
      <c r="J336" s="780">
        <v>8</v>
      </c>
      <c r="K336" s="678">
        <f t="shared" si="195"/>
        <v>5.0314465408805034E-2</v>
      </c>
      <c r="L336" s="679">
        <v>748.16</v>
      </c>
      <c r="M336" s="679">
        <f t="shared" si="196"/>
        <v>37.64327044025157</v>
      </c>
      <c r="N336" s="680">
        <v>1</v>
      </c>
      <c r="O336" s="679">
        <f t="shared" si="197"/>
        <v>37.64</v>
      </c>
      <c r="P336" s="679">
        <f t="shared" si="193"/>
        <v>9.07</v>
      </c>
      <c r="Q336" s="786">
        <f t="shared" si="198"/>
        <v>46.71</v>
      </c>
    </row>
    <row r="337" spans="1:17" s="682" customFormat="1" x14ac:dyDescent="0.25">
      <c r="A337" s="677" t="s">
        <v>1925</v>
      </c>
      <c r="B337" s="774"/>
      <c r="C337" s="678"/>
      <c r="D337" s="679"/>
      <c r="E337" s="679"/>
      <c r="F337" s="680"/>
      <c r="G337" s="679"/>
      <c r="H337" s="679"/>
      <c r="I337" s="681"/>
      <c r="J337" s="780">
        <v>8</v>
      </c>
      <c r="K337" s="678">
        <f t="shared" si="195"/>
        <v>5.0314465408805034E-2</v>
      </c>
      <c r="L337" s="679">
        <v>748.16</v>
      </c>
      <c r="M337" s="679">
        <f t="shared" si="196"/>
        <v>37.64327044025157</v>
      </c>
      <c r="N337" s="680">
        <v>1</v>
      </c>
      <c r="O337" s="679">
        <f t="shared" si="197"/>
        <v>37.64</v>
      </c>
      <c r="P337" s="679">
        <f t="shared" si="193"/>
        <v>9.07</v>
      </c>
      <c r="Q337" s="786">
        <f t="shared" si="198"/>
        <v>46.71</v>
      </c>
    </row>
    <row r="338" spans="1:17" s="682" customFormat="1" x14ac:dyDescent="0.25">
      <c r="A338" s="677" t="s">
        <v>1925</v>
      </c>
      <c r="B338" s="774"/>
      <c r="C338" s="678"/>
      <c r="D338" s="679"/>
      <c r="E338" s="679"/>
      <c r="F338" s="680"/>
      <c r="G338" s="679"/>
      <c r="H338" s="679"/>
      <c r="I338" s="681"/>
      <c r="J338" s="780">
        <v>8</v>
      </c>
      <c r="K338" s="678">
        <f t="shared" si="195"/>
        <v>5.0314465408805034E-2</v>
      </c>
      <c r="L338" s="679">
        <v>748.16</v>
      </c>
      <c r="M338" s="679">
        <f t="shared" si="196"/>
        <v>37.64327044025157</v>
      </c>
      <c r="N338" s="680">
        <v>1</v>
      </c>
      <c r="O338" s="679">
        <f t="shared" si="197"/>
        <v>37.64</v>
      </c>
      <c r="P338" s="679">
        <f t="shared" si="193"/>
        <v>9.07</v>
      </c>
      <c r="Q338" s="786">
        <f t="shared" si="198"/>
        <v>46.71</v>
      </c>
    </row>
    <row r="339" spans="1:17" s="682" customFormat="1" x14ac:dyDescent="0.25">
      <c r="A339" s="677" t="s">
        <v>1925</v>
      </c>
      <c r="B339" s="774"/>
      <c r="C339" s="678"/>
      <c r="D339" s="679"/>
      <c r="E339" s="679"/>
      <c r="F339" s="680"/>
      <c r="G339" s="679"/>
      <c r="H339" s="679"/>
      <c r="I339" s="681"/>
      <c r="J339" s="780">
        <v>8</v>
      </c>
      <c r="K339" s="678">
        <f t="shared" si="195"/>
        <v>5.0314465408805034E-2</v>
      </c>
      <c r="L339" s="679">
        <v>748.16</v>
      </c>
      <c r="M339" s="679">
        <f t="shared" si="196"/>
        <v>37.64327044025157</v>
      </c>
      <c r="N339" s="680">
        <v>1</v>
      </c>
      <c r="O339" s="679">
        <f t="shared" si="197"/>
        <v>37.64</v>
      </c>
      <c r="P339" s="679">
        <f t="shared" si="193"/>
        <v>9.07</v>
      </c>
      <c r="Q339" s="786">
        <f t="shared" si="198"/>
        <v>46.71</v>
      </c>
    </row>
    <row r="340" spans="1:17" s="682" customFormat="1" x14ac:dyDescent="0.25">
      <c r="A340" s="677" t="s">
        <v>1925</v>
      </c>
      <c r="B340" s="774"/>
      <c r="C340" s="678"/>
      <c r="D340" s="679"/>
      <c r="E340" s="679"/>
      <c r="F340" s="680"/>
      <c r="G340" s="679"/>
      <c r="H340" s="679"/>
      <c r="I340" s="681"/>
      <c r="J340" s="780">
        <v>8</v>
      </c>
      <c r="K340" s="678">
        <f t="shared" si="195"/>
        <v>5.0314465408805034E-2</v>
      </c>
      <c r="L340" s="679">
        <v>748.16</v>
      </c>
      <c r="M340" s="679">
        <f t="shared" si="196"/>
        <v>37.64327044025157</v>
      </c>
      <c r="N340" s="680">
        <v>1</v>
      </c>
      <c r="O340" s="679">
        <f t="shared" si="197"/>
        <v>37.64</v>
      </c>
      <c r="P340" s="679">
        <f t="shared" si="193"/>
        <v>9.07</v>
      </c>
      <c r="Q340" s="786">
        <f t="shared" si="198"/>
        <v>46.71</v>
      </c>
    </row>
    <row r="341" spans="1:17" s="682" customFormat="1" x14ac:dyDescent="0.25">
      <c r="A341" s="677" t="s">
        <v>1925</v>
      </c>
      <c r="B341" s="774"/>
      <c r="C341" s="678"/>
      <c r="D341" s="679"/>
      <c r="E341" s="679"/>
      <c r="F341" s="680"/>
      <c r="G341" s="679"/>
      <c r="H341" s="679"/>
      <c r="I341" s="681"/>
      <c r="J341" s="780">
        <v>8</v>
      </c>
      <c r="K341" s="678">
        <f t="shared" si="195"/>
        <v>5.0314465408805034E-2</v>
      </c>
      <c r="L341" s="679">
        <v>748.16</v>
      </c>
      <c r="M341" s="679">
        <f t="shared" si="196"/>
        <v>37.64327044025157</v>
      </c>
      <c r="N341" s="680">
        <v>1</v>
      </c>
      <c r="O341" s="679">
        <f t="shared" si="197"/>
        <v>37.64</v>
      </c>
      <c r="P341" s="679">
        <f t="shared" si="193"/>
        <v>9.07</v>
      </c>
      <c r="Q341" s="786">
        <f t="shared" si="198"/>
        <v>46.71</v>
      </c>
    </row>
    <row r="342" spans="1:17" s="682" customFormat="1" x14ac:dyDescent="0.25">
      <c r="A342" s="677" t="s">
        <v>1925</v>
      </c>
      <c r="B342" s="774"/>
      <c r="C342" s="678"/>
      <c r="D342" s="679"/>
      <c r="E342" s="679"/>
      <c r="F342" s="680"/>
      <c r="G342" s="679"/>
      <c r="H342" s="679"/>
      <c r="I342" s="681"/>
      <c r="J342" s="780">
        <v>8</v>
      </c>
      <c r="K342" s="678">
        <f t="shared" si="195"/>
        <v>5.0314465408805034E-2</v>
      </c>
      <c r="L342" s="679">
        <v>748.16</v>
      </c>
      <c r="M342" s="679">
        <f t="shared" si="196"/>
        <v>37.64327044025157</v>
      </c>
      <c r="N342" s="680">
        <v>1</v>
      </c>
      <c r="O342" s="679">
        <f t="shared" si="197"/>
        <v>37.64</v>
      </c>
      <c r="P342" s="679">
        <f t="shared" si="193"/>
        <v>9.07</v>
      </c>
      <c r="Q342" s="786">
        <f t="shared" si="198"/>
        <v>46.71</v>
      </c>
    </row>
    <row r="343" spans="1:17" s="682" customFormat="1" x14ac:dyDescent="0.25">
      <c r="A343" s="677" t="s">
        <v>1925</v>
      </c>
      <c r="B343" s="774"/>
      <c r="C343" s="678"/>
      <c r="D343" s="679"/>
      <c r="E343" s="679"/>
      <c r="F343" s="680"/>
      <c r="G343" s="679"/>
      <c r="H343" s="679"/>
      <c r="I343" s="681"/>
      <c r="J343" s="780">
        <v>8</v>
      </c>
      <c r="K343" s="678">
        <f t="shared" si="195"/>
        <v>5.0314465408805034E-2</v>
      </c>
      <c r="L343" s="679">
        <v>748.16</v>
      </c>
      <c r="M343" s="679">
        <f t="shared" si="196"/>
        <v>37.64327044025157</v>
      </c>
      <c r="N343" s="680">
        <v>1</v>
      </c>
      <c r="O343" s="679">
        <f t="shared" si="197"/>
        <v>37.64</v>
      </c>
      <c r="P343" s="679">
        <f t="shared" si="193"/>
        <v>9.07</v>
      </c>
      <c r="Q343" s="786">
        <f t="shared" si="198"/>
        <v>46.71</v>
      </c>
    </row>
    <row r="344" spans="1:17" s="682" customFormat="1" x14ac:dyDescent="0.25">
      <c r="A344" s="677" t="s">
        <v>2099</v>
      </c>
      <c r="B344" s="774"/>
      <c r="C344" s="678"/>
      <c r="D344" s="679"/>
      <c r="E344" s="679"/>
      <c r="F344" s="680"/>
      <c r="G344" s="679"/>
      <c r="H344" s="679"/>
      <c r="I344" s="681"/>
      <c r="J344" s="780">
        <v>4</v>
      </c>
      <c r="K344" s="678">
        <f t="shared" si="195"/>
        <v>2.5157232704402517E-2</v>
      </c>
      <c r="L344" s="679">
        <v>748.16</v>
      </c>
      <c r="M344" s="679">
        <f t="shared" si="196"/>
        <v>18.821635220125785</v>
      </c>
      <c r="N344" s="680">
        <v>1</v>
      </c>
      <c r="O344" s="679">
        <f t="shared" si="197"/>
        <v>18.82</v>
      </c>
      <c r="P344" s="679">
        <f t="shared" si="193"/>
        <v>4.53</v>
      </c>
      <c r="Q344" s="786">
        <f t="shared" si="198"/>
        <v>23.35</v>
      </c>
    </row>
    <row r="345" spans="1:17" s="682" customFormat="1" x14ac:dyDescent="0.25">
      <c r="A345" s="677" t="s">
        <v>2099</v>
      </c>
      <c r="B345" s="774"/>
      <c r="C345" s="678"/>
      <c r="D345" s="679"/>
      <c r="E345" s="679"/>
      <c r="F345" s="680"/>
      <c r="G345" s="679"/>
      <c r="H345" s="679"/>
      <c r="I345" s="681"/>
      <c r="J345" s="780">
        <v>8</v>
      </c>
      <c r="K345" s="678">
        <f t="shared" si="195"/>
        <v>5.0314465408805034E-2</v>
      </c>
      <c r="L345" s="679">
        <v>748.16</v>
      </c>
      <c r="M345" s="679">
        <f t="shared" si="196"/>
        <v>37.64327044025157</v>
      </c>
      <c r="N345" s="680">
        <v>1</v>
      </c>
      <c r="O345" s="679">
        <f t="shared" si="197"/>
        <v>37.64</v>
      </c>
      <c r="P345" s="679">
        <f t="shared" si="193"/>
        <v>9.07</v>
      </c>
      <c r="Q345" s="786">
        <f t="shared" si="198"/>
        <v>46.71</v>
      </c>
    </row>
    <row r="346" spans="1:17" s="682" customFormat="1" x14ac:dyDescent="0.25">
      <c r="A346" s="677" t="s">
        <v>692</v>
      </c>
      <c r="B346" s="774"/>
      <c r="C346" s="678"/>
      <c r="D346" s="679"/>
      <c r="E346" s="679"/>
      <c r="F346" s="680"/>
      <c r="G346" s="679"/>
      <c r="H346" s="679"/>
      <c r="I346" s="681"/>
      <c r="J346" s="780">
        <v>8</v>
      </c>
      <c r="K346" s="678">
        <f t="shared" si="195"/>
        <v>5.0314465408805034E-2</v>
      </c>
      <c r="L346" s="679">
        <v>748.16</v>
      </c>
      <c r="M346" s="679">
        <f t="shared" si="196"/>
        <v>37.64327044025157</v>
      </c>
      <c r="N346" s="680">
        <v>1</v>
      </c>
      <c r="O346" s="679">
        <f t="shared" si="197"/>
        <v>37.64</v>
      </c>
      <c r="P346" s="679">
        <f t="shared" si="193"/>
        <v>9.07</v>
      </c>
      <c r="Q346" s="786">
        <f t="shared" si="198"/>
        <v>46.71</v>
      </c>
    </row>
    <row r="347" spans="1:17" s="682" customFormat="1" ht="49.5" x14ac:dyDescent="0.25">
      <c r="A347" s="689" t="s">
        <v>10</v>
      </c>
      <c r="B347" s="774"/>
      <c r="C347" s="678"/>
      <c r="D347" s="679"/>
      <c r="E347" s="679"/>
      <c r="F347" s="680"/>
      <c r="G347" s="690">
        <f>SUM(G348:G357)</f>
        <v>0</v>
      </c>
      <c r="H347" s="690">
        <f>SUM(H348:H357)</f>
        <v>0</v>
      </c>
      <c r="I347" s="681">
        <f>SUM(I348:I357)</f>
        <v>0</v>
      </c>
      <c r="J347" s="780"/>
      <c r="K347" s="678"/>
      <c r="L347" s="679"/>
      <c r="M347" s="679"/>
      <c r="N347" s="680"/>
      <c r="O347" s="690">
        <f>SUM(O348:O357)</f>
        <v>166.89999999999998</v>
      </c>
      <c r="P347" s="690">
        <f>SUM(P348:P357)</f>
        <v>40.220000000000006</v>
      </c>
      <c r="Q347" s="681">
        <f>SUM(Q348:Q357)</f>
        <v>207.11999999999998</v>
      </c>
    </row>
    <row r="348" spans="1:17" s="682" customFormat="1" x14ac:dyDescent="0.25">
      <c r="A348" s="677" t="s">
        <v>193</v>
      </c>
      <c r="B348" s="774"/>
      <c r="C348" s="678"/>
      <c r="D348" s="679"/>
      <c r="E348" s="679"/>
      <c r="F348" s="680"/>
      <c r="G348" s="679"/>
      <c r="H348" s="679"/>
      <c r="I348" s="681"/>
      <c r="J348" s="780">
        <v>6</v>
      </c>
      <c r="K348" s="678">
        <f t="shared" ref="K348:K357" si="199">J348/159</f>
        <v>3.7735849056603772E-2</v>
      </c>
      <c r="L348" s="679">
        <v>552.78</v>
      </c>
      <c r="M348" s="679">
        <f t="shared" ref="M348:M357" si="200">L348*K348</f>
        <v>20.859622641509432</v>
      </c>
      <c r="N348" s="680">
        <v>1</v>
      </c>
      <c r="O348" s="679">
        <f t="shared" ref="O348:O357" si="201">ROUND(M348*N348,2)</f>
        <v>20.86</v>
      </c>
      <c r="P348" s="679">
        <f t="shared" si="193"/>
        <v>5.03</v>
      </c>
      <c r="Q348" s="786">
        <f t="shared" ref="Q348:Q357" si="202">O348+P348</f>
        <v>25.89</v>
      </c>
    </row>
    <row r="349" spans="1:17" s="682" customFormat="1" x14ac:dyDescent="0.25">
      <c r="A349" s="677" t="s">
        <v>193</v>
      </c>
      <c r="B349" s="774"/>
      <c r="C349" s="678"/>
      <c r="D349" s="679"/>
      <c r="E349" s="679"/>
      <c r="F349" s="680"/>
      <c r="G349" s="679"/>
      <c r="H349" s="679"/>
      <c r="I349" s="681"/>
      <c r="J349" s="780">
        <v>4</v>
      </c>
      <c r="K349" s="678">
        <f t="shared" si="199"/>
        <v>2.5157232704402517E-2</v>
      </c>
      <c r="L349" s="679">
        <v>552.78</v>
      </c>
      <c r="M349" s="679">
        <f t="shared" si="200"/>
        <v>13.906415094339623</v>
      </c>
      <c r="N349" s="680">
        <v>1</v>
      </c>
      <c r="O349" s="679">
        <f t="shared" si="201"/>
        <v>13.91</v>
      </c>
      <c r="P349" s="679">
        <f t="shared" si="193"/>
        <v>3.35</v>
      </c>
      <c r="Q349" s="786">
        <f t="shared" si="202"/>
        <v>17.260000000000002</v>
      </c>
    </row>
    <row r="350" spans="1:17" s="682" customFormat="1" x14ac:dyDescent="0.25">
      <c r="A350" s="677" t="s">
        <v>193</v>
      </c>
      <c r="B350" s="774"/>
      <c r="C350" s="678"/>
      <c r="D350" s="679"/>
      <c r="E350" s="679"/>
      <c r="F350" s="680"/>
      <c r="G350" s="679"/>
      <c r="H350" s="679"/>
      <c r="I350" s="681"/>
      <c r="J350" s="780">
        <v>4</v>
      </c>
      <c r="K350" s="678">
        <f t="shared" si="199"/>
        <v>2.5157232704402517E-2</v>
      </c>
      <c r="L350" s="679">
        <v>552.78</v>
      </c>
      <c r="M350" s="679">
        <f t="shared" si="200"/>
        <v>13.906415094339623</v>
      </c>
      <c r="N350" s="680">
        <v>1</v>
      </c>
      <c r="O350" s="679">
        <f t="shared" si="201"/>
        <v>13.91</v>
      </c>
      <c r="P350" s="679">
        <f t="shared" si="193"/>
        <v>3.35</v>
      </c>
      <c r="Q350" s="786">
        <f t="shared" si="202"/>
        <v>17.260000000000002</v>
      </c>
    </row>
    <row r="351" spans="1:17" s="682" customFormat="1" x14ac:dyDescent="0.25">
      <c r="A351" s="677" t="s">
        <v>193</v>
      </c>
      <c r="B351" s="774"/>
      <c r="C351" s="678"/>
      <c r="D351" s="679"/>
      <c r="E351" s="679"/>
      <c r="F351" s="680"/>
      <c r="G351" s="679"/>
      <c r="H351" s="679"/>
      <c r="I351" s="681"/>
      <c r="J351" s="780">
        <v>6</v>
      </c>
      <c r="K351" s="678">
        <f t="shared" si="199"/>
        <v>3.7735849056603772E-2</v>
      </c>
      <c r="L351" s="679">
        <v>552.78</v>
      </c>
      <c r="M351" s="679">
        <f t="shared" si="200"/>
        <v>20.859622641509432</v>
      </c>
      <c r="N351" s="680">
        <v>1</v>
      </c>
      <c r="O351" s="679">
        <f t="shared" si="201"/>
        <v>20.86</v>
      </c>
      <c r="P351" s="679">
        <f t="shared" si="193"/>
        <v>5.03</v>
      </c>
      <c r="Q351" s="786">
        <f t="shared" si="202"/>
        <v>25.89</v>
      </c>
    </row>
    <row r="352" spans="1:17" s="682" customFormat="1" x14ac:dyDescent="0.25">
      <c r="A352" s="677" t="s">
        <v>193</v>
      </c>
      <c r="B352" s="774"/>
      <c r="C352" s="678"/>
      <c r="D352" s="679"/>
      <c r="E352" s="679"/>
      <c r="F352" s="680"/>
      <c r="G352" s="679"/>
      <c r="H352" s="679"/>
      <c r="I352" s="681"/>
      <c r="J352" s="780">
        <v>6</v>
      </c>
      <c r="K352" s="678">
        <f t="shared" si="199"/>
        <v>3.7735849056603772E-2</v>
      </c>
      <c r="L352" s="679">
        <v>552.78</v>
      </c>
      <c r="M352" s="679">
        <f t="shared" si="200"/>
        <v>20.859622641509432</v>
      </c>
      <c r="N352" s="680">
        <v>1</v>
      </c>
      <c r="O352" s="679">
        <f t="shared" si="201"/>
        <v>20.86</v>
      </c>
      <c r="P352" s="679">
        <f t="shared" si="193"/>
        <v>5.03</v>
      </c>
      <c r="Q352" s="786">
        <f t="shared" si="202"/>
        <v>25.89</v>
      </c>
    </row>
    <row r="353" spans="1:17" s="682" customFormat="1" x14ac:dyDescent="0.25">
      <c r="A353" s="677" t="s">
        <v>193</v>
      </c>
      <c r="B353" s="774"/>
      <c r="C353" s="678"/>
      <c r="D353" s="679"/>
      <c r="E353" s="679"/>
      <c r="F353" s="680"/>
      <c r="G353" s="679"/>
      <c r="H353" s="679"/>
      <c r="I353" s="681"/>
      <c r="J353" s="780">
        <v>6</v>
      </c>
      <c r="K353" s="678">
        <f t="shared" si="199"/>
        <v>3.7735849056603772E-2</v>
      </c>
      <c r="L353" s="679">
        <v>552.78</v>
      </c>
      <c r="M353" s="679">
        <f t="shared" si="200"/>
        <v>20.859622641509432</v>
      </c>
      <c r="N353" s="680">
        <v>1</v>
      </c>
      <c r="O353" s="679">
        <f t="shared" si="201"/>
        <v>20.86</v>
      </c>
      <c r="P353" s="679">
        <f t="shared" si="193"/>
        <v>5.03</v>
      </c>
      <c r="Q353" s="786">
        <f t="shared" si="202"/>
        <v>25.89</v>
      </c>
    </row>
    <row r="354" spans="1:17" s="682" customFormat="1" x14ac:dyDescent="0.25">
      <c r="A354" s="677" t="s">
        <v>193</v>
      </c>
      <c r="B354" s="774"/>
      <c r="C354" s="678"/>
      <c r="D354" s="679"/>
      <c r="E354" s="679"/>
      <c r="F354" s="680"/>
      <c r="G354" s="679"/>
      <c r="H354" s="679"/>
      <c r="I354" s="681"/>
      <c r="J354" s="780">
        <v>4</v>
      </c>
      <c r="K354" s="678">
        <f t="shared" si="199"/>
        <v>2.5157232704402517E-2</v>
      </c>
      <c r="L354" s="679">
        <v>552.78</v>
      </c>
      <c r="M354" s="679">
        <f t="shared" si="200"/>
        <v>13.906415094339623</v>
      </c>
      <c r="N354" s="680">
        <v>1</v>
      </c>
      <c r="O354" s="679">
        <f t="shared" si="201"/>
        <v>13.91</v>
      </c>
      <c r="P354" s="679">
        <f t="shared" si="193"/>
        <v>3.35</v>
      </c>
      <c r="Q354" s="786">
        <f t="shared" si="202"/>
        <v>17.260000000000002</v>
      </c>
    </row>
    <row r="355" spans="1:17" s="682" customFormat="1" x14ac:dyDescent="0.25">
      <c r="A355" s="677" t="s">
        <v>193</v>
      </c>
      <c r="B355" s="774"/>
      <c r="C355" s="678"/>
      <c r="D355" s="679"/>
      <c r="E355" s="679"/>
      <c r="F355" s="680"/>
      <c r="G355" s="679"/>
      <c r="H355" s="679"/>
      <c r="I355" s="681"/>
      <c r="J355" s="780">
        <v>4</v>
      </c>
      <c r="K355" s="678">
        <f t="shared" si="199"/>
        <v>2.5157232704402517E-2</v>
      </c>
      <c r="L355" s="679">
        <v>552.78</v>
      </c>
      <c r="M355" s="679">
        <f t="shared" si="200"/>
        <v>13.906415094339623</v>
      </c>
      <c r="N355" s="680">
        <v>1</v>
      </c>
      <c r="O355" s="679">
        <f t="shared" si="201"/>
        <v>13.91</v>
      </c>
      <c r="P355" s="679">
        <f t="shared" si="193"/>
        <v>3.35</v>
      </c>
      <c r="Q355" s="786">
        <f t="shared" si="202"/>
        <v>17.260000000000002</v>
      </c>
    </row>
    <row r="356" spans="1:17" s="682" customFormat="1" x14ac:dyDescent="0.25">
      <c r="A356" s="677" t="s">
        <v>193</v>
      </c>
      <c r="B356" s="774"/>
      <c r="C356" s="678"/>
      <c r="D356" s="679"/>
      <c r="E356" s="679"/>
      <c r="F356" s="680"/>
      <c r="G356" s="679"/>
      <c r="H356" s="679"/>
      <c r="I356" s="681"/>
      <c r="J356" s="780">
        <v>4</v>
      </c>
      <c r="K356" s="678">
        <f t="shared" si="199"/>
        <v>2.5157232704402517E-2</v>
      </c>
      <c r="L356" s="679">
        <v>552.78</v>
      </c>
      <c r="M356" s="679">
        <f t="shared" si="200"/>
        <v>13.906415094339623</v>
      </c>
      <c r="N356" s="680">
        <v>1</v>
      </c>
      <c r="O356" s="679">
        <f t="shared" si="201"/>
        <v>13.91</v>
      </c>
      <c r="P356" s="679">
        <f t="shared" si="193"/>
        <v>3.35</v>
      </c>
      <c r="Q356" s="786">
        <f t="shared" si="202"/>
        <v>17.260000000000002</v>
      </c>
    </row>
    <row r="357" spans="1:17" s="682" customFormat="1" x14ac:dyDescent="0.25">
      <c r="A357" s="677" t="s">
        <v>193</v>
      </c>
      <c r="B357" s="774"/>
      <c r="C357" s="678"/>
      <c r="D357" s="679"/>
      <c r="E357" s="679"/>
      <c r="F357" s="680"/>
      <c r="G357" s="679"/>
      <c r="H357" s="679"/>
      <c r="I357" s="681"/>
      <c r="J357" s="780">
        <v>4</v>
      </c>
      <c r="K357" s="678">
        <f t="shared" si="199"/>
        <v>2.5157232704402517E-2</v>
      </c>
      <c r="L357" s="679">
        <v>552.78</v>
      </c>
      <c r="M357" s="679">
        <f t="shared" si="200"/>
        <v>13.906415094339623</v>
      </c>
      <c r="N357" s="680">
        <v>1</v>
      </c>
      <c r="O357" s="679">
        <f t="shared" si="201"/>
        <v>13.91</v>
      </c>
      <c r="P357" s="679">
        <f t="shared" si="193"/>
        <v>3.35</v>
      </c>
      <c r="Q357" s="786">
        <f t="shared" si="202"/>
        <v>17.260000000000002</v>
      </c>
    </row>
    <row r="358" spans="1:17" s="682" customFormat="1" ht="33" x14ac:dyDescent="0.25">
      <c r="A358" s="689" t="s">
        <v>8</v>
      </c>
      <c r="B358" s="774"/>
      <c r="C358" s="678"/>
      <c r="D358" s="679"/>
      <c r="E358" s="679"/>
      <c r="F358" s="680"/>
      <c r="G358" s="690">
        <f>SUM(G359:G360)</f>
        <v>0</v>
      </c>
      <c r="H358" s="690">
        <f t="shared" ref="H358:I358" si="203">SUM(H359:H360)</f>
        <v>0</v>
      </c>
      <c r="I358" s="681">
        <f t="shared" si="203"/>
        <v>0</v>
      </c>
      <c r="J358" s="780"/>
      <c r="K358" s="678"/>
      <c r="L358" s="679"/>
      <c r="M358" s="679"/>
      <c r="N358" s="680"/>
      <c r="O358" s="690">
        <f>SUM(O359:O360)</f>
        <v>21.130000000000003</v>
      </c>
      <c r="P358" s="690">
        <f t="shared" ref="P358:Q358" si="204">SUM(P359:P360)</f>
        <v>5.09</v>
      </c>
      <c r="Q358" s="681">
        <f t="shared" si="204"/>
        <v>26.22</v>
      </c>
    </row>
    <row r="359" spans="1:17" s="682" customFormat="1" x14ac:dyDescent="0.25">
      <c r="A359" s="677" t="s">
        <v>182</v>
      </c>
      <c r="B359" s="774"/>
      <c r="C359" s="678"/>
      <c r="D359" s="679"/>
      <c r="E359" s="679"/>
      <c r="F359" s="680"/>
      <c r="G359" s="679"/>
      <c r="H359" s="679"/>
      <c r="I359" s="681"/>
      <c r="J359" s="780">
        <v>4</v>
      </c>
      <c r="K359" s="678">
        <f>J359/159</f>
        <v>2.5157232704402517E-2</v>
      </c>
      <c r="L359" s="679">
        <v>409.82</v>
      </c>
      <c r="M359" s="679">
        <f>L359*K359</f>
        <v>10.309937106918239</v>
      </c>
      <c r="N359" s="680">
        <v>1</v>
      </c>
      <c r="O359" s="679">
        <f t="shared" ref="O359:O360" si="205">ROUND(M359*N359,2)</f>
        <v>10.31</v>
      </c>
      <c r="P359" s="679">
        <f t="shared" si="193"/>
        <v>2.48</v>
      </c>
      <c r="Q359" s="786">
        <f t="shared" ref="Q359:Q360" si="206">O359+P359</f>
        <v>12.790000000000001</v>
      </c>
    </row>
    <row r="360" spans="1:17" s="682" customFormat="1" x14ac:dyDescent="0.25">
      <c r="A360" s="677" t="s">
        <v>223</v>
      </c>
      <c r="B360" s="774"/>
      <c r="C360" s="678"/>
      <c r="D360" s="679"/>
      <c r="E360" s="679"/>
      <c r="F360" s="680"/>
      <c r="G360" s="679"/>
      <c r="H360" s="679"/>
      <c r="I360" s="681"/>
      <c r="J360" s="780">
        <v>4</v>
      </c>
      <c r="K360" s="678">
        <f>J360/159</f>
        <v>2.5157232704402517E-2</v>
      </c>
      <c r="L360" s="679">
        <v>430</v>
      </c>
      <c r="M360" s="679">
        <f>L360*K360</f>
        <v>10.817610062893083</v>
      </c>
      <c r="N360" s="680">
        <v>1</v>
      </c>
      <c r="O360" s="679">
        <f t="shared" si="205"/>
        <v>10.82</v>
      </c>
      <c r="P360" s="679">
        <f t="shared" si="193"/>
        <v>2.61</v>
      </c>
      <c r="Q360" s="786">
        <f t="shared" si="206"/>
        <v>13.43</v>
      </c>
    </row>
    <row r="361" spans="1:17" s="682" customFormat="1" x14ac:dyDescent="0.25">
      <c r="A361" s="688" t="s">
        <v>2100</v>
      </c>
      <c r="B361" s="773"/>
      <c r="C361" s="699"/>
      <c r="D361" s="700"/>
      <c r="E361" s="700"/>
      <c r="F361" s="700"/>
      <c r="G361" s="673">
        <f>G362+G366+G376+G380</f>
        <v>259.52999999999997</v>
      </c>
      <c r="H361" s="673">
        <f>H362+H366+H376+H380</f>
        <v>62.499999999999986</v>
      </c>
      <c r="I361" s="675">
        <f>I362+I366+I376+I380</f>
        <v>322.02999999999997</v>
      </c>
      <c r="J361" s="783"/>
      <c r="K361" s="699"/>
      <c r="L361" s="700"/>
      <c r="M361" s="700"/>
      <c r="N361" s="701"/>
      <c r="O361" s="673">
        <f>O362+O366+O376+O380</f>
        <v>406.38</v>
      </c>
      <c r="P361" s="673">
        <f>P362+P366+P376+P380</f>
        <v>97.890000000000015</v>
      </c>
      <c r="Q361" s="675">
        <f>Q362+Q366+Q376+Q380</f>
        <v>504.27000000000004</v>
      </c>
    </row>
    <row r="362" spans="1:17" s="682" customFormat="1" ht="33" x14ac:dyDescent="0.25">
      <c r="A362" s="692" t="s">
        <v>11</v>
      </c>
      <c r="B362" s="774"/>
      <c r="C362" s="678"/>
      <c r="D362" s="679"/>
      <c r="E362" s="679"/>
      <c r="F362" s="679"/>
      <c r="G362" s="690">
        <f>SUM(G363:G365)</f>
        <v>40.28</v>
      </c>
      <c r="H362" s="690">
        <f t="shared" ref="H362:I362" si="207">SUM(H363:H365)</f>
        <v>9.6999999999999993</v>
      </c>
      <c r="I362" s="681">
        <f t="shared" si="207"/>
        <v>49.980000000000004</v>
      </c>
      <c r="J362" s="780"/>
      <c r="K362" s="678"/>
      <c r="L362" s="679"/>
      <c r="M362" s="679"/>
      <c r="N362" s="680"/>
      <c r="O362" s="690">
        <f>SUM(O363:O365)</f>
        <v>108.13</v>
      </c>
      <c r="P362" s="690">
        <f t="shared" ref="P362:Q362" si="208">SUM(P363:P365)</f>
        <v>26.05</v>
      </c>
      <c r="Q362" s="681">
        <f t="shared" si="208"/>
        <v>134.18</v>
      </c>
    </row>
    <row r="363" spans="1:17" s="682" customFormat="1" x14ac:dyDescent="0.25">
      <c r="A363" s="691" t="s">
        <v>2101</v>
      </c>
      <c r="B363" s="774">
        <v>24</v>
      </c>
      <c r="C363" s="678">
        <f t="shared" si="163"/>
        <v>0.15094339622641509</v>
      </c>
      <c r="D363" s="679">
        <v>1334.29</v>
      </c>
      <c r="E363" s="679">
        <f t="shared" ref="E363" si="209">D363*C363</f>
        <v>201.40226415094338</v>
      </c>
      <c r="F363" s="680">
        <v>0.2</v>
      </c>
      <c r="G363" s="679">
        <f t="shared" ref="G363" si="210">ROUND(E363*F363,2)</f>
        <v>40.28</v>
      </c>
      <c r="H363" s="679">
        <f t="shared" ref="H363" si="211">ROUND(G363*0.2409,2)</f>
        <v>9.6999999999999993</v>
      </c>
      <c r="I363" s="786">
        <f t="shared" ref="I363" si="212">G363+H363</f>
        <v>49.980000000000004</v>
      </c>
      <c r="J363" s="780">
        <v>8</v>
      </c>
      <c r="K363" s="678">
        <f t="shared" si="168"/>
        <v>5.0314465408805034E-2</v>
      </c>
      <c r="L363" s="679">
        <v>1334.29</v>
      </c>
      <c r="M363" s="679">
        <f t="shared" ref="M363:M365" si="213">L363*K363</f>
        <v>67.13408805031446</v>
      </c>
      <c r="N363" s="680">
        <v>1</v>
      </c>
      <c r="O363" s="679">
        <f t="shared" ref="O363:O365" si="214">ROUND(M363*N363,2)</f>
        <v>67.13</v>
      </c>
      <c r="P363" s="679">
        <f t="shared" ref="P363:P365" si="215">ROUND(O363*0.2409,2)</f>
        <v>16.170000000000002</v>
      </c>
      <c r="Q363" s="786">
        <f t="shared" ref="Q363:Q365" si="216">O363+P363</f>
        <v>83.3</v>
      </c>
    </row>
    <row r="364" spans="1:17" s="682" customFormat="1" x14ac:dyDescent="0.25">
      <c r="A364" s="691" t="s">
        <v>2102</v>
      </c>
      <c r="B364" s="774"/>
      <c r="C364" s="678"/>
      <c r="D364" s="679"/>
      <c r="E364" s="679"/>
      <c r="F364" s="680"/>
      <c r="G364" s="679"/>
      <c r="H364" s="679"/>
      <c r="I364" s="681"/>
      <c r="J364" s="780">
        <v>2</v>
      </c>
      <c r="K364" s="678">
        <f t="shared" si="168"/>
        <v>1.2578616352201259E-2</v>
      </c>
      <c r="L364" s="679">
        <v>1267.58</v>
      </c>
      <c r="M364" s="679">
        <f t="shared" si="213"/>
        <v>15.94440251572327</v>
      </c>
      <c r="N364" s="680">
        <v>1</v>
      </c>
      <c r="O364" s="679">
        <f t="shared" si="214"/>
        <v>15.94</v>
      </c>
      <c r="P364" s="679">
        <f t="shared" si="215"/>
        <v>3.84</v>
      </c>
      <c r="Q364" s="786">
        <f t="shared" si="216"/>
        <v>19.78</v>
      </c>
    </row>
    <row r="365" spans="1:17" s="682" customFormat="1" x14ac:dyDescent="0.25">
      <c r="A365" s="691" t="s">
        <v>1159</v>
      </c>
      <c r="B365" s="774"/>
      <c r="C365" s="678"/>
      <c r="D365" s="679"/>
      <c r="E365" s="679"/>
      <c r="F365" s="680"/>
      <c r="G365" s="679"/>
      <c r="H365" s="679"/>
      <c r="I365" s="681"/>
      <c r="J365" s="780">
        <v>4</v>
      </c>
      <c r="K365" s="678">
        <f t="shared" si="168"/>
        <v>2.5157232704402517E-2</v>
      </c>
      <c r="L365" s="679">
        <v>995.95</v>
      </c>
      <c r="M365" s="679">
        <f t="shared" si="213"/>
        <v>25.055345911949686</v>
      </c>
      <c r="N365" s="680">
        <v>1</v>
      </c>
      <c r="O365" s="679">
        <f t="shared" si="214"/>
        <v>25.06</v>
      </c>
      <c r="P365" s="679">
        <f t="shared" si="215"/>
        <v>6.04</v>
      </c>
      <c r="Q365" s="786">
        <f t="shared" si="216"/>
        <v>31.099999999999998</v>
      </c>
    </row>
    <row r="366" spans="1:17" s="682" customFormat="1" ht="49.5" x14ac:dyDescent="0.25">
      <c r="A366" s="692" t="s">
        <v>9</v>
      </c>
      <c r="B366" s="774"/>
      <c r="C366" s="678"/>
      <c r="D366" s="679"/>
      <c r="E366" s="679"/>
      <c r="F366" s="679"/>
      <c r="G366" s="690">
        <f>SUM(G367:G375)</f>
        <v>161.75</v>
      </c>
      <c r="H366" s="690">
        <f>SUM(H367:H375)</f>
        <v>38.949999999999996</v>
      </c>
      <c r="I366" s="681">
        <f>SUM(I367:I375)</f>
        <v>200.70000000000002</v>
      </c>
      <c r="J366" s="780"/>
      <c r="K366" s="678"/>
      <c r="L366" s="679"/>
      <c r="M366" s="679"/>
      <c r="N366" s="680"/>
      <c r="O366" s="690">
        <f>SUM(O367:O375)</f>
        <v>257.01</v>
      </c>
      <c r="P366" s="690">
        <f>SUM(P367:P375)</f>
        <v>61.910000000000004</v>
      </c>
      <c r="Q366" s="681">
        <f>SUM(Q367:Q375)</f>
        <v>318.92</v>
      </c>
    </row>
    <row r="367" spans="1:17" s="682" customFormat="1" x14ac:dyDescent="0.25">
      <c r="A367" s="691" t="s">
        <v>435</v>
      </c>
      <c r="B367" s="774">
        <v>24</v>
      </c>
      <c r="C367" s="678">
        <f t="shared" si="163"/>
        <v>0.15094339622641509</v>
      </c>
      <c r="D367" s="679">
        <v>662.38</v>
      </c>
      <c r="E367" s="679">
        <f t="shared" ref="E367:E382" si="217">D367*C367</f>
        <v>99.981886792452826</v>
      </c>
      <c r="F367" s="680">
        <v>0.2</v>
      </c>
      <c r="G367" s="679">
        <f t="shared" ref="G367:G374" si="218">ROUND(E367*F367,2)</f>
        <v>20</v>
      </c>
      <c r="H367" s="679">
        <f t="shared" ref="H367:H374" si="219">ROUND(G367*0.2409,2)</f>
        <v>4.82</v>
      </c>
      <c r="I367" s="786">
        <f t="shared" ref="I367:I374" si="220">G367+H367</f>
        <v>24.82</v>
      </c>
      <c r="J367" s="780">
        <v>12</v>
      </c>
      <c r="K367" s="678">
        <f t="shared" si="168"/>
        <v>7.5471698113207544E-2</v>
      </c>
      <c r="L367" s="679">
        <v>662.38</v>
      </c>
      <c r="M367" s="679">
        <f t="shared" ref="M367:M375" si="221">L367*K367</f>
        <v>49.990943396226413</v>
      </c>
      <c r="N367" s="680">
        <v>1</v>
      </c>
      <c r="O367" s="679">
        <f t="shared" ref="O367:O375" si="222">ROUND(M367*N367,2)</f>
        <v>49.99</v>
      </c>
      <c r="P367" s="679">
        <f t="shared" ref="P367:P375" si="223">ROUND(O367*0.2409,2)</f>
        <v>12.04</v>
      </c>
      <c r="Q367" s="786">
        <f t="shared" ref="Q367:Q375" si="224">O367+P367</f>
        <v>62.03</v>
      </c>
    </row>
    <row r="368" spans="1:17" s="682" customFormat="1" x14ac:dyDescent="0.25">
      <c r="A368" s="691" t="s">
        <v>435</v>
      </c>
      <c r="B368" s="774">
        <v>24</v>
      </c>
      <c r="C368" s="678">
        <f t="shared" si="163"/>
        <v>0.15094339622641509</v>
      </c>
      <c r="D368" s="679">
        <v>748.16</v>
      </c>
      <c r="E368" s="679">
        <f t="shared" si="217"/>
        <v>112.92981132075471</v>
      </c>
      <c r="F368" s="680">
        <v>0.2</v>
      </c>
      <c r="G368" s="679">
        <f t="shared" si="218"/>
        <v>22.59</v>
      </c>
      <c r="H368" s="679">
        <f t="shared" si="219"/>
        <v>5.44</v>
      </c>
      <c r="I368" s="786">
        <f t="shared" si="220"/>
        <v>28.03</v>
      </c>
      <c r="J368" s="780"/>
      <c r="K368" s="678"/>
      <c r="L368" s="679"/>
      <c r="M368" s="679"/>
      <c r="N368" s="680"/>
      <c r="O368" s="679"/>
      <c r="P368" s="679"/>
      <c r="Q368" s="786"/>
    </row>
    <row r="369" spans="1:17" s="682" customFormat="1" x14ac:dyDescent="0.25">
      <c r="A369" s="691" t="s">
        <v>692</v>
      </c>
      <c r="B369" s="774">
        <v>29</v>
      </c>
      <c r="C369" s="678">
        <f t="shared" si="163"/>
        <v>0.18238993710691823</v>
      </c>
      <c r="D369" s="679">
        <v>748.16</v>
      </c>
      <c r="E369" s="679">
        <f t="shared" si="217"/>
        <v>136.45685534591195</v>
      </c>
      <c r="F369" s="680">
        <v>0.2</v>
      </c>
      <c r="G369" s="679">
        <f t="shared" si="218"/>
        <v>27.29</v>
      </c>
      <c r="H369" s="679">
        <f t="shared" si="219"/>
        <v>6.57</v>
      </c>
      <c r="I369" s="786">
        <f t="shared" si="220"/>
        <v>33.86</v>
      </c>
      <c r="J369" s="780">
        <v>12</v>
      </c>
      <c r="K369" s="678">
        <f t="shared" si="168"/>
        <v>7.5471698113207544E-2</v>
      </c>
      <c r="L369" s="679">
        <v>748.16</v>
      </c>
      <c r="M369" s="679">
        <f t="shared" si="221"/>
        <v>56.464905660377354</v>
      </c>
      <c r="N369" s="680">
        <v>1</v>
      </c>
      <c r="O369" s="679">
        <f t="shared" si="222"/>
        <v>56.46</v>
      </c>
      <c r="P369" s="679">
        <f t="shared" si="223"/>
        <v>13.6</v>
      </c>
      <c r="Q369" s="786">
        <f t="shared" si="224"/>
        <v>70.06</v>
      </c>
    </row>
    <row r="370" spans="1:17" s="682" customFormat="1" x14ac:dyDescent="0.25">
      <c r="A370" s="691" t="s">
        <v>692</v>
      </c>
      <c r="B370" s="774">
        <v>11</v>
      </c>
      <c r="C370" s="678">
        <f t="shared" si="163"/>
        <v>6.9182389937106917E-2</v>
      </c>
      <c r="D370" s="679">
        <v>662.38</v>
      </c>
      <c r="E370" s="679">
        <f t="shared" si="217"/>
        <v>45.825031446540876</v>
      </c>
      <c r="F370" s="680">
        <v>0.2</v>
      </c>
      <c r="G370" s="679">
        <f t="shared" si="218"/>
        <v>9.17</v>
      </c>
      <c r="H370" s="679">
        <f t="shared" si="219"/>
        <v>2.21</v>
      </c>
      <c r="I370" s="786">
        <f t="shared" si="220"/>
        <v>11.379999999999999</v>
      </c>
      <c r="J370" s="780"/>
      <c r="K370" s="678"/>
      <c r="L370" s="679"/>
      <c r="M370" s="679"/>
      <c r="N370" s="680"/>
      <c r="O370" s="679"/>
      <c r="P370" s="679"/>
      <c r="Q370" s="786"/>
    </row>
    <row r="371" spans="1:17" s="682" customFormat="1" x14ac:dyDescent="0.25">
      <c r="A371" s="691" t="s">
        <v>692</v>
      </c>
      <c r="B371" s="774">
        <v>8</v>
      </c>
      <c r="C371" s="678">
        <f t="shared" si="163"/>
        <v>5.0314465408805034E-2</v>
      </c>
      <c r="D371" s="679">
        <v>748.16</v>
      </c>
      <c r="E371" s="679">
        <f t="shared" si="217"/>
        <v>37.64327044025157</v>
      </c>
      <c r="F371" s="680">
        <v>0.2</v>
      </c>
      <c r="G371" s="679">
        <f t="shared" si="218"/>
        <v>7.53</v>
      </c>
      <c r="H371" s="679">
        <f t="shared" si="219"/>
        <v>1.81</v>
      </c>
      <c r="I371" s="786">
        <f t="shared" si="220"/>
        <v>9.34</v>
      </c>
      <c r="J371" s="780"/>
      <c r="K371" s="678"/>
      <c r="L371" s="679"/>
      <c r="M371" s="679"/>
      <c r="N371" s="680"/>
      <c r="O371" s="679"/>
      <c r="P371" s="679"/>
      <c r="Q371" s="786"/>
    </row>
    <row r="372" spans="1:17" s="682" customFormat="1" x14ac:dyDescent="0.25">
      <c r="A372" s="691" t="s">
        <v>692</v>
      </c>
      <c r="B372" s="774">
        <v>36</v>
      </c>
      <c r="C372" s="678">
        <f t="shared" si="163"/>
        <v>0.22641509433962265</v>
      </c>
      <c r="D372" s="679">
        <v>662.38</v>
      </c>
      <c r="E372" s="679">
        <f t="shared" si="217"/>
        <v>149.97283018867924</v>
      </c>
      <c r="F372" s="680">
        <v>0.2</v>
      </c>
      <c r="G372" s="679">
        <f t="shared" si="218"/>
        <v>29.99</v>
      </c>
      <c r="H372" s="679">
        <f t="shared" si="219"/>
        <v>7.22</v>
      </c>
      <c r="I372" s="786">
        <f t="shared" si="220"/>
        <v>37.21</v>
      </c>
      <c r="J372" s="780"/>
      <c r="K372" s="678"/>
      <c r="L372" s="679"/>
      <c r="M372" s="679"/>
      <c r="N372" s="680"/>
      <c r="O372" s="679"/>
      <c r="P372" s="679"/>
      <c r="Q372" s="786"/>
    </row>
    <row r="373" spans="1:17" s="682" customFormat="1" x14ac:dyDescent="0.25">
      <c r="A373" s="691" t="s">
        <v>2103</v>
      </c>
      <c r="B373" s="774">
        <v>24</v>
      </c>
      <c r="C373" s="678">
        <f t="shared" si="163"/>
        <v>0.15094339622641509</v>
      </c>
      <c r="D373" s="679">
        <v>748.16</v>
      </c>
      <c r="E373" s="679">
        <f t="shared" si="217"/>
        <v>112.92981132075471</v>
      </c>
      <c r="F373" s="680">
        <v>0.2</v>
      </c>
      <c r="G373" s="679">
        <f t="shared" si="218"/>
        <v>22.59</v>
      </c>
      <c r="H373" s="679">
        <f t="shared" si="219"/>
        <v>5.44</v>
      </c>
      <c r="I373" s="786">
        <f t="shared" si="220"/>
        <v>28.03</v>
      </c>
      <c r="J373" s="780">
        <v>12</v>
      </c>
      <c r="K373" s="678">
        <f t="shared" si="168"/>
        <v>7.5471698113207544E-2</v>
      </c>
      <c r="L373" s="679">
        <v>748.16</v>
      </c>
      <c r="M373" s="679">
        <f t="shared" si="221"/>
        <v>56.464905660377354</v>
      </c>
      <c r="N373" s="680">
        <v>1</v>
      </c>
      <c r="O373" s="679">
        <f t="shared" si="222"/>
        <v>56.46</v>
      </c>
      <c r="P373" s="679">
        <f t="shared" si="223"/>
        <v>13.6</v>
      </c>
      <c r="Q373" s="786">
        <f t="shared" si="224"/>
        <v>70.06</v>
      </c>
    </row>
    <row r="374" spans="1:17" s="682" customFormat="1" x14ac:dyDescent="0.25">
      <c r="A374" s="691" t="s">
        <v>2103</v>
      </c>
      <c r="B374" s="774">
        <v>24</v>
      </c>
      <c r="C374" s="678">
        <f t="shared" si="163"/>
        <v>0.15094339622641509</v>
      </c>
      <c r="D374" s="679">
        <v>748.16</v>
      </c>
      <c r="E374" s="679">
        <f t="shared" si="217"/>
        <v>112.92981132075471</v>
      </c>
      <c r="F374" s="680">
        <v>0.2</v>
      </c>
      <c r="G374" s="679">
        <f t="shared" si="218"/>
        <v>22.59</v>
      </c>
      <c r="H374" s="679">
        <f t="shared" si="219"/>
        <v>5.44</v>
      </c>
      <c r="I374" s="786">
        <f t="shared" si="220"/>
        <v>28.03</v>
      </c>
      <c r="J374" s="780">
        <v>12</v>
      </c>
      <c r="K374" s="678">
        <f t="shared" si="168"/>
        <v>7.5471698113207544E-2</v>
      </c>
      <c r="L374" s="679">
        <v>748.16</v>
      </c>
      <c r="M374" s="679">
        <f t="shared" si="221"/>
        <v>56.464905660377354</v>
      </c>
      <c r="N374" s="680">
        <v>1</v>
      </c>
      <c r="O374" s="679">
        <f t="shared" si="222"/>
        <v>56.46</v>
      </c>
      <c r="P374" s="679">
        <f t="shared" si="223"/>
        <v>13.6</v>
      </c>
      <c r="Q374" s="786">
        <f t="shared" si="224"/>
        <v>70.06</v>
      </c>
    </row>
    <row r="375" spans="1:17" s="682" customFormat="1" x14ac:dyDescent="0.25">
      <c r="A375" s="691" t="s">
        <v>692</v>
      </c>
      <c r="B375" s="774"/>
      <c r="C375" s="678"/>
      <c r="D375" s="679"/>
      <c r="E375" s="679"/>
      <c r="F375" s="680"/>
      <c r="G375" s="679"/>
      <c r="H375" s="679"/>
      <c r="I375" s="681"/>
      <c r="J375" s="780">
        <v>8</v>
      </c>
      <c r="K375" s="678">
        <f t="shared" si="168"/>
        <v>5.0314465408805034E-2</v>
      </c>
      <c r="L375" s="679">
        <v>748.16</v>
      </c>
      <c r="M375" s="679">
        <f t="shared" si="221"/>
        <v>37.64327044025157</v>
      </c>
      <c r="N375" s="680">
        <v>1</v>
      </c>
      <c r="O375" s="679">
        <f t="shared" si="222"/>
        <v>37.64</v>
      </c>
      <c r="P375" s="679">
        <f t="shared" si="223"/>
        <v>9.07</v>
      </c>
      <c r="Q375" s="786">
        <f t="shared" si="224"/>
        <v>46.71</v>
      </c>
    </row>
    <row r="376" spans="1:17" s="682" customFormat="1" ht="49.5" x14ac:dyDescent="0.25">
      <c r="A376" s="692" t="s">
        <v>10</v>
      </c>
      <c r="B376" s="774"/>
      <c r="C376" s="678"/>
      <c r="D376" s="679"/>
      <c r="E376" s="679"/>
      <c r="F376" s="679"/>
      <c r="G376" s="690">
        <f>SUM(G377:G379)</f>
        <v>38.94</v>
      </c>
      <c r="H376" s="690">
        <f t="shared" ref="H376:I376" si="225">SUM(H377:H379)</f>
        <v>9.379999999999999</v>
      </c>
      <c r="I376" s="681">
        <f t="shared" si="225"/>
        <v>48.32</v>
      </c>
      <c r="J376" s="780"/>
      <c r="K376" s="678"/>
      <c r="L376" s="679"/>
      <c r="M376" s="679"/>
      <c r="N376" s="680"/>
      <c r="O376" s="690">
        <f>SUM(O377:O379)</f>
        <v>0</v>
      </c>
      <c r="P376" s="690">
        <f t="shared" ref="P376:Q376" si="226">SUM(P377:P379)</f>
        <v>0</v>
      </c>
      <c r="Q376" s="681">
        <f t="shared" si="226"/>
        <v>0</v>
      </c>
    </row>
    <row r="377" spans="1:17" s="682" customFormat="1" x14ac:dyDescent="0.25">
      <c r="A377" s="691" t="s">
        <v>193</v>
      </c>
      <c r="B377" s="774">
        <v>24</v>
      </c>
      <c r="C377" s="678">
        <f t="shared" si="163"/>
        <v>0.15094339622641509</v>
      </c>
      <c r="D377" s="679">
        <v>552.78</v>
      </c>
      <c r="E377" s="679">
        <f t="shared" si="217"/>
        <v>83.438490566037729</v>
      </c>
      <c r="F377" s="680">
        <v>0.2</v>
      </c>
      <c r="G377" s="679">
        <f t="shared" ref="G377:G379" si="227">ROUND(E377*F377,2)</f>
        <v>16.690000000000001</v>
      </c>
      <c r="H377" s="679">
        <f t="shared" ref="H377:H379" si="228">ROUND(G377*0.2409,2)</f>
        <v>4.0199999999999996</v>
      </c>
      <c r="I377" s="786">
        <f t="shared" ref="I377:I379" si="229">G377+H377</f>
        <v>20.71</v>
      </c>
      <c r="J377" s="780"/>
      <c r="K377" s="678"/>
      <c r="L377" s="679"/>
      <c r="M377" s="679"/>
      <c r="N377" s="680"/>
      <c r="O377" s="679"/>
      <c r="P377" s="679"/>
      <c r="Q377" s="681"/>
    </row>
    <row r="378" spans="1:17" s="682" customFormat="1" x14ac:dyDescent="0.25">
      <c r="A378" s="691" t="s">
        <v>193</v>
      </c>
      <c r="B378" s="774">
        <v>8</v>
      </c>
      <c r="C378" s="678">
        <f t="shared" si="163"/>
        <v>5.0314465408805034E-2</v>
      </c>
      <c r="D378" s="679">
        <v>552.78</v>
      </c>
      <c r="E378" s="679">
        <f t="shared" si="217"/>
        <v>27.812830188679246</v>
      </c>
      <c r="F378" s="680">
        <v>0.2</v>
      </c>
      <c r="G378" s="679">
        <f t="shared" si="227"/>
        <v>5.56</v>
      </c>
      <c r="H378" s="679">
        <f t="shared" si="228"/>
        <v>1.34</v>
      </c>
      <c r="I378" s="786">
        <f t="shared" si="229"/>
        <v>6.8999999999999995</v>
      </c>
      <c r="J378" s="780"/>
      <c r="K378" s="678"/>
      <c r="L378" s="679"/>
      <c r="M378" s="679"/>
      <c r="N378" s="680"/>
      <c r="O378" s="679"/>
      <c r="P378" s="679"/>
      <c r="Q378" s="681"/>
    </row>
    <row r="379" spans="1:17" s="682" customFormat="1" x14ac:dyDescent="0.25">
      <c r="A379" s="691" t="s">
        <v>193</v>
      </c>
      <c r="B379" s="774">
        <v>24</v>
      </c>
      <c r="C379" s="678">
        <f t="shared" si="163"/>
        <v>0.15094339622641509</v>
      </c>
      <c r="D379" s="679">
        <v>552.78</v>
      </c>
      <c r="E379" s="679">
        <f t="shared" si="217"/>
        <v>83.438490566037729</v>
      </c>
      <c r="F379" s="680">
        <v>0.2</v>
      </c>
      <c r="G379" s="679">
        <f t="shared" si="227"/>
        <v>16.690000000000001</v>
      </c>
      <c r="H379" s="679">
        <f t="shared" si="228"/>
        <v>4.0199999999999996</v>
      </c>
      <c r="I379" s="786">
        <f t="shared" si="229"/>
        <v>20.71</v>
      </c>
      <c r="J379" s="780"/>
      <c r="K379" s="678"/>
      <c r="L379" s="679"/>
      <c r="M379" s="679"/>
      <c r="N379" s="680"/>
      <c r="O379" s="679"/>
      <c r="P379" s="679"/>
      <c r="Q379" s="681"/>
    </row>
    <row r="380" spans="1:17" s="682" customFormat="1" ht="33" x14ac:dyDescent="0.25">
      <c r="A380" s="692" t="s">
        <v>8</v>
      </c>
      <c r="B380" s="774"/>
      <c r="C380" s="678"/>
      <c r="D380" s="679"/>
      <c r="E380" s="679"/>
      <c r="F380" s="680"/>
      <c r="G380" s="690">
        <f>SUM(G381:G382)</f>
        <v>18.559999999999999</v>
      </c>
      <c r="H380" s="690">
        <f>SUM(H381:H382)</f>
        <v>4.47</v>
      </c>
      <c r="I380" s="681">
        <f>SUM(I381:I382)</f>
        <v>23.03</v>
      </c>
      <c r="J380" s="780"/>
      <c r="K380" s="678"/>
      <c r="L380" s="679"/>
      <c r="M380" s="679"/>
      <c r="N380" s="680"/>
      <c r="O380" s="690">
        <f>SUM(O381:O382)</f>
        <v>41.24</v>
      </c>
      <c r="P380" s="690">
        <f>SUM(P381:P382)</f>
        <v>9.93</v>
      </c>
      <c r="Q380" s="681">
        <f>SUM(Q381:Q382)</f>
        <v>51.17</v>
      </c>
    </row>
    <row r="381" spans="1:17" s="682" customFormat="1" x14ac:dyDescent="0.25">
      <c r="A381" s="691" t="s">
        <v>193</v>
      </c>
      <c r="B381" s="774">
        <v>12</v>
      </c>
      <c r="C381" s="678">
        <f>B381/159</f>
        <v>7.5471698113207544E-2</v>
      </c>
      <c r="D381" s="679">
        <v>409.82</v>
      </c>
      <c r="E381" s="679">
        <f>D381*C381</f>
        <v>30.929811320754716</v>
      </c>
      <c r="F381" s="680">
        <v>0.2</v>
      </c>
      <c r="G381" s="679">
        <f>ROUND(E381*F381,2)</f>
        <v>6.19</v>
      </c>
      <c r="H381" s="679">
        <f>ROUND(G381*0.2409,2)</f>
        <v>1.49</v>
      </c>
      <c r="I381" s="786">
        <f>G381+H381</f>
        <v>7.6800000000000006</v>
      </c>
      <c r="J381" s="780">
        <v>16</v>
      </c>
      <c r="K381" s="678">
        <f>J381/159</f>
        <v>0.10062893081761007</v>
      </c>
      <c r="L381" s="679">
        <v>409.82</v>
      </c>
      <c r="M381" s="679">
        <f>L381*K381</f>
        <v>41.239748427672957</v>
      </c>
      <c r="N381" s="680">
        <v>1</v>
      </c>
      <c r="O381" s="679">
        <f>ROUND(M381*N381,2)</f>
        <v>41.24</v>
      </c>
      <c r="P381" s="679">
        <f>ROUND(O381*0.2409,2)</f>
        <v>9.93</v>
      </c>
      <c r="Q381" s="786">
        <f>O381+P381</f>
        <v>51.17</v>
      </c>
    </row>
    <row r="382" spans="1:17" s="682" customFormat="1" x14ac:dyDescent="0.25">
      <c r="A382" s="691" t="s">
        <v>182</v>
      </c>
      <c r="B382" s="774">
        <v>24</v>
      </c>
      <c r="C382" s="678">
        <f t="shared" si="163"/>
        <v>0.15094339622641509</v>
      </c>
      <c r="D382" s="679">
        <v>409.82</v>
      </c>
      <c r="E382" s="679">
        <f t="shared" si="217"/>
        <v>61.859622641509432</v>
      </c>
      <c r="F382" s="680">
        <v>0.2</v>
      </c>
      <c r="G382" s="679">
        <f t="shared" ref="G382" si="230">ROUND(E382*F382,2)</f>
        <v>12.37</v>
      </c>
      <c r="H382" s="679">
        <f t="shared" ref="H382" si="231">ROUND(G382*0.2409,2)</f>
        <v>2.98</v>
      </c>
      <c r="I382" s="786">
        <f t="shared" ref="I382" si="232">G382+H382</f>
        <v>15.35</v>
      </c>
      <c r="J382" s="780"/>
      <c r="K382" s="678"/>
      <c r="L382" s="679"/>
      <c r="M382" s="679"/>
      <c r="N382" s="680"/>
      <c r="O382" s="679"/>
      <c r="P382" s="679"/>
      <c r="Q382" s="681"/>
    </row>
    <row r="383" spans="1:17" s="682" customFormat="1" ht="66" x14ac:dyDescent="0.25">
      <c r="A383" s="708" t="s">
        <v>2104</v>
      </c>
      <c r="B383" s="773"/>
      <c r="C383" s="699"/>
      <c r="D383" s="700"/>
      <c r="E383" s="700"/>
      <c r="F383" s="701"/>
      <c r="G383" s="673">
        <f>G384+G390+G407+G413</f>
        <v>1053.07</v>
      </c>
      <c r="H383" s="673">
        <f>H384+H390+H407+H413</f>
        <v>253.68000000000004</v>
      </c>
      <c r="I383" s="675">
        <f>I384+I390+I407+I413</f>
        <v>1306.75</v>
      </c>
      <c r="J383" s="783"/>
      <c r="K383" s="699"/>
      <c r="L383" s="700"/>
      <c r="M383" s="700"/>
      <c r="N383" s="701"/>
      <c r="O383" s="673">
        <f>O384+O390+O407+O413</f>
        <v>8820.0299999999988</v>
      </c>
      <c r="P383" s="673">
        <f>P384+P390+P407+P413</f>
        <v>2124.7600000000002</v>
      </c>
      <c r="Q383" s="675">
        <f>Q384+Q390+Q407+Q413</f>
        <v>10944.789999999999</v>
      </c>
    </row>
    <row r="384" spans="1:17" s="682" customFormat="1" ht="33" x14ac:dyDescent="0.25">
      <c r="A384" s="689" t="s">
        <v>11</v>
      </c>
      <c r="B384" s="774"/>
      <c r="C384" s="678"/>
      <c r="D384" s="679"/>
      <c r="E384" s="679"/>
      <c r="F384" s="680"/>
      <c r="G384" s="690">
        <f>SUM(G385:G389)</f>
        <v>378.05</v>
      </c>
      <c r="H384" s="690">
        <f t="shared" ref="H384:I384" si="233">SUM(H385:H389)</f>
        <v>91.08</v>
      </c>
      <c r="I384" s="681">
        <f t="shared" si="233"/>
        <v>469.13</v>
      </c>
      <c r="J384" s="780"/>
      <c r="K384" s="678"/>
      <c r="L384" s="679"/>
      <c r="M384" s="679"/>
      <c r="N384" s="680"/>
      <c r="O384" s="690">
        <f>SUM(O385:O389)</f>
        <v>2528.44</v>
      </c>
      <c r="P384" s="690">
        <f t="shared" ref="P384:Q384" si="234">SUM(P385:P389)</f>
        <v>609.09</v>
      </c>
      <c r="Q384" s="681">
        <f t="shared" si="234"/>
        <v>3137.53</v>
      </c>
    </row>
    <row r="385" spans="1:17" s="682" customFormat="1" x14ac:dyDescent="0.25">
      <c r="A385" s="677" t="s">
        <v>1159</v>
      </c>
      <c r="B385" s="774">
        <v>16</v>
      </c>
      <c r="C385" s="678">
        <f>B385/159</f>
        <v>0.10062893081761007</v>
      </c>
      <c r="D385" s="679">
        <v>1334.29</v>
      </c>
      <c r="E385" s="679">
        <f>D385*C385</f>
        <v>134.26817610062892</v>
      </c>
      <c r="F385" s="680">
        <v>0.5</v>
      </c>
      <c r="G385" s="679">
        <f t="shared" ref="G385:G389" si="235">ROUND(E385*F385,2)</f>
        <v>67.13</v>
      </c>
      <c r="H385" s="679">
        <f t="shared" ref="H385:H417" si="236">ROUND(G385*0.2409,2)</f>
        <v>16.170000000000002</v>
      </c>
      <c r="I385" s="786">
        <f t="shared" ref="I385:I389" si="237">G385+H385</f>
        <v>83.3</v>
      </c>
      <c r="J385" s="780">
        <v>40</v>
      </c>
      <c r="K385" s="678">
        <f>J385/159</f>
        <v>0.25157232704402516</v>
      </c>
      <c r="L385" s="679">
        <v>1334.29</v>
      </c>
      <c r="M385" s="679">
        <f>L385*K385</f>
        <v>335.6704402515723</v>
      </c>
      <c r="N385" s="680">
        <v>1</v>
      </c>
      <c r="O385" s="679">
        <f t="shared" ref="O385:O389" si="238">ROUND(M385*N385,2)</f>
        <v>335.67</v>
      </c>
      <c r="P385" s="679">
        <f t="shared" ref="P385:P417" si="239">ROUND(O385*0.2409,2)</f>
        <v>80.86</v>
      </c>
      <c r="Q385" s="786">
        <f t="shared" ref="Q385:Q389" si="240">O385+P385</f>
        <v>416.53000000000003</v>
      </c>
    </row>
    <row r="386" spans="1:17" s="682" customFormat="1" x14ac:dyDescent="0.25">
      <c r="A386" s="677" t="s">
        <v>1159</v>
      </c>
      <c r="B386" s="774">
        <v>30</v>
      </c>
      <c r="C386" s="678">
        <f>B386/159</f>
        <v>0.18867924528301888</v>
      </c>
      <c r="D386" s="679">
        <v>1267.58</v>
      </c>
      <c r="E386" s="679">
        <f>D386*C386</f>
        <v>239.16603773584907</v>
      </c>
      <c r="F386" s="680">
        <v>0.5</v>
      </c>
      <c r="G386" s="679">
        <f t="shared" si="235"/>
        <v>119.58</v>
      </c>
      <c r="H386" s="679">
        <f t="shared" si="236"/>
        <v>28.81</v>
      </c>
      <c r="I386" s="786">
        <f t="shared" si="237"/>
        <v>148.38999999999999</v>
      </c>
      <c r="J386" s="780">
        <v>125</v>
      </c>
      <c r="K386" s="678">
        <f>J386/159</f>
        <v>0.78616352201257866</v>
      </c>
      <c r="L386" s="679">
        <v>1267.58</v>
      </c>
      <c r="M386" s="679">
        <f>L386*K386</f>
        <v>996.52515723270437</v>
      </c>
      <c r="N386" s="680">
        <v>1</v>
      </c>
      <c r="O386" s="679">
        <f t="shared" si="238"/>
        <v>996.53</v>
      </c>
      <c r="P386" s="679">
        <f t="shared" si="239"/>
        <v>240.06</v>
      </c>
      <c r="Q386" s="786">
        <f t="shared" si="240"/>
        <v>1236.5899999999999</v>
      </c>
    </row>
    <row r="387" spans="1:17" s="682" customFormat="1" x14ac:dyDescent="0.25">
      <c r="A387" s="677" t="s">
        <v>1159</v>
      </c>
      <c r="B387" s="774"/>
      <c r="C387" s="678"/>
      <c r="D387" s="679"/>
      <c r="E387" s="679"/>
      <c r="F387" s="680"/>
      <c r="G387" s="679"/>
      <c r="H387" s="679"/>
      <c r="I387" s="786"/>
      <c r="J387" s="780">
        <v>79</v>
      </c>
      <c r="K387" s="678">
        <f>J387/159</f>
        <v>0.49685534591194969</v>
      </c>
      <c r="L387" s="679">
        <v>995.65</v>
      </c>
      <c r="M387" s="679">
        <f>L387*K387</f>
        <v>494.69402515723272</v>
      </c>
      <c r="N387" s="680">
        <v>1</v>
      </c>
      <c r="O387" s="679">
        <f t="shared" si="238"/>
        <v>494.69</v>
      </c>
      <c r="P387" s="679">
        <f t="shared" si="239"/>
        <v>119.17</v>
      </c>
      <c r="Q387" s="786">
        <f t="shared" si="240"/>
        <v>613.86</v>
      </c>
    </row>
    <row r="388" spans="1:17" s="682" customFormat="1" x14ac:dyDescent="0.25">
      <c r="A388" s="677" t="s">
        <v>1159</v>
      </c>
      <c r="B388" s="774">
        <v>24</v>
      </c>
      <c r="C388" s="678">
        <f>B388/159</f>
        <v>0.15094339622641509</v>
      </c>
      <c r="D388" s="679">
        <v>1267.58</v>
      </c>
      <c r="E388" s="679">
        <f>D388*C388</f>
        <v>191.33283018867922</v>
      </c>
      <c r="F388" s="680">
        <v>0.5</v>
      </c>
      <c r="G388" s="679">
        <f t="shared" si="235"/>
        <v>95.67</v>
      </c>
      <c r="H388" s="679">
        <f t="shared" si="236"/>
        <v>23.05</v>
      </c>
      <c r="I388" s="786">
        <f t="shared" si="237"/>
        <v>118.72</v>
      </c>
      <c r="J388" s="780">
        <v>64</v>
      </c>
      <c r="K388" s="678">
        <f>J388/159</f>
        <v>0.40251572327044027</v>
      </c>
      <c r="L388" s="679">
        <v>1267.58</v>
      </c>
      <c r="M388" s="679">
        <f>L388*K388</f>
        <v>510.22088050314466</v>
      </c>
      <c r="N388" s="680">
        <v>1</v>
      </c>
      <c r="O388" s="679">
        <f t="shared" si="238"/>
        <v>510.22</v>
      </c>
      <c r="P388" s="679">
        <f t="shared" si="239"/>
        <v>122.91</v>
      </c>
      <c r="Q388" s="786">
        <f t="shared" si="240"/>
        <v>633.13</v>
      </c>
    </row>
    <row r="389" spans="1:17" s="682" customFormat="1" x14ac:dyDescent="0.25">
      <c r="A389" s="677" t="s">
        <v>1159</v>
      </c>
      <c r="B389" s="774">
        <v>24</v>
      </c>
      <c r="C389" s="678">
        <f>B389/159</f>
        <v>0.15094339622641509</v>
      </c>
      <c r="D389" s="679">
        <v>1267.58</v>
      </c>
      <c r="E389" s="679">
        <f>D389*C389</f>
        <v>191.33283018867922</v>
      </c>
      <c r="F389" s="680">
        <v>0.5</v>
      </c>
      <c r="G389" s="679">
        <f t="shared" si="235"/>
        <v>95.67</v>
      </c>
      <c r="H389" s="679">
        <f t="shared" si="236"/>
        <v>23.05</v>
      </c>
      <c r="I389" s="786">
        <f t="shared" si="237"/>
        <v>118.72</v>
      </c>
      <c r="J389" s="780">
        <v>24</v>
      </c>
      <c r="K389" s="678">
        <f>J389/159</f>
        <v>0.15094339622641509</v>
      </c>
      <c r="L389" s="679">
        <v>1267.58</v>
      </c>
      <c r="M389" s="679">
        <f>L389*K389</f>
        <v>191.33283018867922</v>
      </c>
      <c r="N389" s="680">
        <v>1</v>
      </c>
      <c r="O389" s="679">
        <f t="shared" si="238"/>
        <v>191.33</v>
      </c>
      <c r="P389" s="679">
        <f t="shared" si="239"/>
        <v>46.09</v>
      </c>
      <c r="Q389" s="786">
        <f t="shared" si="240"/>
        <v>237.42000000000002</v>
      </c>
    </row>
    <row r="390" spans="1:17" s="682" customFormat="1" ht="49.5" x14ac:dyDescent="0.25">
      <c r="A390" s="689" t="s">
        <v>9</v>
      </c>
      <c r="B390" s="774"/>
      <c r="C390" s="678"/>
      <c r="D390" s="679"/>
      <c r="E390" s="679"/>
      <c r="F390" s="680"/>
      <c r="G390" s="690">
        <f>SUM(G391:G406)</f>
        <v>401</v>
      </c>
      <c r="H390" s="690">
        <f>SUM(H391:H406)</f>
        <v>96.59</v>
      </c>
      <c r="I390" s="681">
        <f>SUM(I391:I406)</f>
        <v>497.59</v>
      </c>
      <c r="J390" s="780"/>
      <c r="K390" s="678"/>
      <c r="L390" s="679"/>
      <c r="M390" s="679"/>
      <c r="N390" s="680"/>
      <c r="O390" s="690">
        <f>SUM(O391:O406)</f>
        <v>4519.1699999999992</v>
      </c>
      <c r="P390" s="690">
        <f>SUM(P391:P406)</f>
        <v>1088.69</v>
      </c>
      <c r="Q390" s="681">
        <f>SUM(Q391:Q406)</f>
        <v>5607.8599999999988</v>
      </c>
    </row>
    <row r="391" spans="1:17" s="682" customFormat="1" x14ac:dyDescent="0.25">
      <c r="A391" s="677" t="s">
        <v>435</v>
      </c>
      <c r="B391" s="774"/>
      <c r="C391" s="678"/>
      <c r="D391" s="679"/>
      <c r="E391" s="679"/>
      <c r="F391" s="680"/>
      <c r="G391" s="679"/>
      <c r="H391" s="679"/>
      <c r="I391" s="681"/>
      <c r="J391" s="780">
        <v>135</v>
      </c>
      <c r="K391" s="678">
        <f t="shared" ref="K391:K406" si="241">J391/159</f>
        <v>0.84905660377358494</v>
      </c>
      <c r="L391" s="679">
        <v>748.16</v>
      </c>
      <c r="M391" s="679">
        <f t="shared" ref="M391:M406" si="242">L391*K391</f>
        <v>635.23018867924532</v>
      </c>
      <c r="N391" s="680">
        <v>1</v>
      </c>
      <c r="O391" s="679">
        <f t="shared" ref="O391:O406" si="243">ROUND(M391*N391,2)</f>
        <v>635.23</v>
      </c>
      <c r="P391" s="679">
        <f t="shared" si="239"/>
        <v>153.03</v>
      </c>
      <c r="Q391" s="786">
        <f t="shared" ref="Q391:Q406" si="244">O391+P391</f>
        <v>788.26</v>
      </c>
    </row>
    <row r="392" spans="1:17" s="682" customFormat="1" x14ac:dyDescent="0.25">
      <c r="A392" s="677" t="s">
        <v>435</v>
      </c>
      <c r="B392" s="774">
        <v>18</v>
      </c>
      <c r="C392" s="678">
        <f t="shared" ref="C392:C400" si="245">B392/159</f>
        <v>0.11320754716981132</v>
      </c>
      <c r="D392" s="679">
        <v>662.38</v>
      </c>
      <c r="E392" s="679">
        <f t="shared" ref="E392:E400" si="246">D392*C392</f>
        <v>74.98641509433962</v>
      </c>
      <c r="F392" s="680">
        <v>0.5</v>
      </c>
      <c r="G392" s="679">
        <f t="shared" ref="G392:G400" si="247">ROUND(E392*F392,2)</f>
        <v>37.49</v>
      </c>
      <c r="H392" s="679">
        <f t="shared" si="236"/>
        <v>9.0299999999999994</v>
      </c>
      <c r="I392" s="786">
        <f t="shared" ref="I392:I400" si="248">G392+H392</f>
        <v>46.52</v>
      </c>
      <c r="J392" s="780">
        <v>45</v>
      </c>
      <c r="K392" s="678">
        <f t="shared" si="241"/>
        <v>0.28301886792452829</v>
      </c>
      <c r="L392" s="679">
        <v>662.38</v>
      </c>
      <c r="M392" s="679">
        <f t="shared" si="242"/>
        <v>187.46603773584906</v>
      </c>
      <c r="N392" s="680">
        <v>1</v>
      </c>
      <c r="O392" s="679">
        <f t="shared" si="243"/>
        <v>187.47</v>
      </c>
      <c r="P392" s="679">
        <f t="shared" si="239"/>
        <v>45.16</v>
      </c>
      <c r="Q392" s="786">
        <f t="shared" si="244"/>
        <v>232.63</v>
      </c>
    </row>
    <row r="393" spans="1:17" s="682" customFormat="1" x14ac:dyDescent="0.25">
      <c r="A393" s="677" t="s">
        <v>435</v>
      </c>
      <c r="B393" s="774">
        <v>0</v>
      </c>
      <c r="C393" s="678">
        <f t="shared" si="245"/>
        <v>0</v>
      </c>
      <c r="D393" s="679">
        <v>662.38</v>
      </c>
      <c r="E393" s="679">
        <f t="shared" si="246"/>
        <v>0</v>
      </c>
      <c r="F393" s="680">
        <v>0.5</v>
      </c>
      <c r="G393" s="679">
        <f t="shared" si="247"/>
        <v>0</v>
      </c>
      <c r="H393" s="679">
        <f t="shared" si="236"/>
        <v>0</v>
      </c>
      <c r="I393" s="786">
        <f t="shared" si="248"/>
        <v>0</v>
      </c>
      <c r="J393" s="780">
        <v>36</v>
      </c>
      <c r="K393" s="678">
        <f t="shared" si="241"/>
        <v>0.22641509433962265</v>
      </c>
      <c r="L393" s="679">
        <v>662.38</v>
      </c>
      <c r="M393" s="679">
        <f t="shared" si="242"/>
        <v>149.97283018867924</v>
      </c>
      <c r="N393" s="680">
        <v>1</v>
      </c>
      <c r="O393" s="679">
        <f t="shared" si="243"/>
        <v>149.97</v>
      </c>
      <c r="P393" s="679">
        <f t="shared" si="239"/>
        <v>36.130000000000003</v>
      </c>
      <c r="Q393" s="786">
        <f t="shared" si="244"/>
        <v>186.1</v>
      </c>
    </row>
    <row r="394" spans="1:17" s="682" customFormat="1" x14ac:dyDescent="0.25">
      <c r="A394" s="677" t="s">
        <v>2105</v>
      </c>
      <c r="B394" s="774">
        <v>40</v>
      </c>
      <c r="C394" s="678">
        <f t="shared" si="245"/>
        <v>0.25157232704402516</v>
      </c>
      <c r="D394" s="679">
        <v>824.4</v>
      </c>
      <c r="E394" s="679">
        <f t="shared" si="246"/>
        <v>207.39622641509433</v>
      </c>
      <c r="F394" s="680">
        <v>0.5</v>
      </c>
      <c r="G394" s="679">
        <f t="shared" si="247"/>
        <v>103.7</v>
      </c>
      <c r="H394" s="679">
        <f t="shared" si="236"/>
        <v>24.98</v>
      </c>
      <c r="I394" s="786">
        <f t="shared" si="248"/>
        <v>128.68</v>
      </c>
      <c r="J394" s="780">
        <v>119</v>
      </c>
      <c r="K394" s="678">
        <f t="shared" si="241"/>
        <v>0.74842767295597479</v>
      </c>
      <c r="L394" s="679">
        <v>824.4</v>
      </c>
      <c r="M394" s="679">
        <f t="shared" si="242"/>
        <v>617.00377358490562</v>
      </c>
      <c r="N394" s="680">
        <v>1</v>
      </c>
      <c r="O394" s="679">
        <f t="shared" si="243"/>
        <v>617</v>
      </c>
      <c r="P394" s="679">
        <f t="shared" si="239"/>
        <v>148.63999999999999</v>
      </c>
      <c r="Q394" s="786">
        <f t="shared" si="244"/>
        <v>765.64</v>
      </c>
    </row>
    <row r="395" spans="1:17" s="682" customFormat="1" x14ac:dyDescent="0.25">
      <c r="A395" s="677" t="s">
        <v>692</v>
      </c>
      <c r="B395" s="774"/>
      <c r="C395" s="678"/>
      <c r="D395" s="679"/>
      <c r="E395" s="679"/>
      <c r="F395" s="680"/>
      <c r="G395" s="679"/>
      <c r="H395" s="679"/>
      <c r="I395" s="786"/>
      <c r="J395" s="780">
        <v>108</v>
      </c>
      <c r="K395" s="678">
        <f t="shared" si="241"/>
        <v>0.67924528301886788</v>
      </c>
      <c r="L395" s="679">
        <v>748.16</v>
      </c>
      <c r="M395" s="679">
        <f t="shared" si="242"/>
        <v>508.18415094339616</v>
      </c>
      <c r="N395" s="680">
        <v>1</v>
      </c>
      <c r="O395" s="679">
        <f t="shared" si="243"/>
        <v>508.18</v>
      </c>
      <c r="P395" s="679">
        <f t="shared" si="239"/>
        <v>122.42</v>
      </c>
      <c r="Q395" s="786">
        <f t="shared" si="244"/>
        <v>630.6</v>
      </c>
    </row>
    <row r="396" spans="1:17" s="682" customFormat="1" x14ac:dyDescent="0.25">
      <c r="A396" s="677" t="s">
        <v>692</v>
      </c>
      <c r="B396" s="774">
        <v>42</v>
      </c>
      <c r="C396" s="678">
        <f t="shared" si="245"/>
        <v>0.26415094339622641</v>
      </c>
      <c r="D396" s="679">
        <v>662.38</v>
      </c>
      <c r="E396" s="679">
        <f t="shared" si="246"/>
        <v>174.96830188679246</v>
      </c>
      <c r="F396" s="680">
        <v>0.5</v>
      </c>
      <c r="G396" s="679">
        <f t="shared" si="247"/>
        <v>87.48</v>
      </c>
      <c r="H396" s="679">
        <f t="shared" si="236"/>
        <v>21.07</v>
      </c>
      <c r="I396" s="786">
        <f t="shared" si="248"/>
        <v>108.55000000000001</v>
      </c>
      <c r="J396" s="780">
        <v>106</v>
      </c>
      <c r="K396" s="678">
        <f t="shared" si="241"/>
        <v>0.66666666666666663</v>
      </c>
      <c r="L396" s="679">
        <v>662.38</v>
      </c>
      <c r="M396" s="679">
        <f t="shared" si="242"/>
        <v>441.58666666666664</v>
      </c>
      <c r="N396" s="680">
        <v>1</v>
      </c>
      <c r="O396" s="679">
        <f t="shared" si="243"/>
        <v>441.59</v>
      </c>
      <c r="P396" s="679">
        <f t="shared" si="239"/>
        <v>106.38</v>
      </c>
      <c r="Q396" s="786">
        <f t="shared" si="244"/>
        <v>547.97</v>
      </c>
    </row>
    <row r="397" spans="1:17" s="682" customFormat="1" x14ac:dyDescent="0.25">
      <c r="A397" s="677" t="s">
        <v>692</v>
      </c>
      <c r="B397" s="774"/>
      <c r="C397" s="678"/>
      <c r="D397" s="679"/>
      <c r="E397" s="679"/>
      <c r="F397" s="680"/>
      <c r="G397" s="679"/>
      <c r="H397" s="679"/>
      <c r="I397" s="786"/>
      <c r="J397" s="780">
        <v>108</v>
      </c>
      <c r="K397" s="678">
        <f t="shared" si="241"/>
        <v>0.67924528301886788</v>
      </c>
      <c r="L397" s="679">
        <v>748.16</v>
      </c>
      <c r="M397" s="679">
        <f t="shared" si="242"/>
        <v>508.18415094339616</v>
      </c>
      <c r="N397" s="680">
        <v>1</v>
      </c>
      <c r="O397" s="679">
        <f t="shared" si="243"/>
        <v>508.18</v>
      </c>
      <c r="P397" s="679">
        <f t="shared" si="239"/>
        <v>122.42</v>
      </c>
      <c r="Q397" s="786">
        <f t="shared" si="244"/>
        <v>630.6</v>
      </c>
    </row>
    <row r="398" spans="1:17" s="682" customFormat="1" x14ac:dyDescent="0.25">
      <c r="A398" s="677" t="s">
        <v>692</v>
      </c>
      <c r="B398" s="774">
        <v>24</v>
      </c>
      <c r="C398" s="678">
        <f t="shared" si="245"/>
        <v>0.15094339622641509</v>
      </c>
      <c r="D398" s="679">
        <v>662.38</v>
      </c>
      <c r="E398" s="679">
        <f t="shared" si="246"/>
        <v>99.981886792452826</v>
      </c>
      <c r="F398" s="680">
        <v>0.5</v>
      </c>
      <c r="G398" s="679">
        <f t="shared" si="247"/>
        <v>49.99</v>
      </c>
      <c r="H398" s="679">
        <f t="shared" si="236"/>
        <v>12.04</v>
      </c>
      <c r="I398" s="786">
        <f t="shared" si="248"/>
        <v>62.03</v>
      </c>
      <c r="J398" s="780">
        <v>48</v>
      </c>
      <c r="K398" s="678">
        <f t="shared" si="241"/>
        <v>0.30188679245283018</v>
      </c>
      <c r="L398" s="679">
        <v>662.38</v>
      </c>
      <c r="M398" s="679">
        <f t="shared" si="242"/>
        <v>199.96377358490565</v>
      </c>
      <c r="N398" s="680">
        <v>1</v>
      </c>
      <c r="O398" s="679">
        <f t="shared" si="243"/>
        <v>199.96</v>
      </c>
      <c r="P398" s="679">
        <f t="shared" si="239"/>
        <v>48.17</v>
      </c>
      <c r="Q398" s="786">
        <f t="shared" si="244"/>
        <v>248.13</v>
      </c>
    </row>
    <row r="399" spans="1:17" s="682" customFormat="1" x14ac:dyDescent="0.25">
      <c r="A399" s="677" t="s">
        <v>2103</v>
      </c>
      <c r="B399" s="774">
        <v>24</v>
      </c>
      <c r="C399" s="678">
        <f t="shared" si="245"/>
        <v>0.15094339622641509</v>
      </c>
      <c r="D399" s="679">
        <v>748.16</v>
      </c>
      <c r="E399" s="679">
        <f t="shared" si="246"/>
        <v>112.92981132075471</v>
      </c>
      <c r="F399" s="680">
        <v>0.5</v>
      </c>
      <c r="G399" s="679">
        <f t="shared" si="247"/>
        <v>56.46</v>
      </c>
      <c r="H399" s="679">
        <f t="shared" si="236"/>
        <v>13.6</v>
      </c>
      <c r="I399" s="786">
        <f t="shared" si="248"/>
        <v>70.06</v>
      </c>
      <c r="J399" s="780">
        <v>48</v>
      </c>
      <c r="K399" s="678">
        <f t="shared" si="241"/>
        <v>0.30188679245283018</v>
      </c>
      <c r="L399" s="679">
        <v>748.16</v>
      </c>
      <c r="M399" s="679">
        <f t="shared" si="242"/>
        <v>225.85962264150942</v>
      </c>
      <c r="N399" s="680">
        <v>1</v>
      </c>
      <c r="O399" s="679">
        <f t="shared" si="243"/>
        <v>225.86</v>
      </c>
      <c r="P399" s="679">
        <f t="shared" si="239"/>
        <v>54.41</v>
      </c>
      <c r="Q399" s="786">
        <f t="shared" si="244"/>
        <v>280.27</v>
      </c>
    </row>
    <row r="400" spans="1:17" s="682" customFormat="1" x14ac:dyDescent="0.25">
      <c r="A400" s="677" t="s">
        <v>2103</v>
      </c>
      <c r="B400" s="774">
        <v>28</v>
      </c>
      <c r="C400" s="678">
        <f t="shared" si="245"/>
        <v>0.1761006289308176</v>
      </c>
      <c r="D400" s="679">
        <v>748.16</v>
      </c>
      <c r="E400" s="679">
        <f t="shared" si="246"/>
        <v>131.75144654088049</v>
      </c>
      <c r="F400" s="680">
        <v>0.5</v>
      </c>
      <c r="G400" s="679">
        <f t="shared" si="247"/>
        <v>65.88</v>
      </c>
      <c r="H400" s="679">
        <f t="shared" si="236"/>
        <v>15.87</v>
      </c>
      <c r="I400" s="786">
        <f t="shared" si="248"/>
        <v>81.75</v>
      </c>
      <c r="J400" s="780">
        <v>44</v>
      </c>
      <c r="K400" s="678">
        <f t="shared" si="241"/>
        <v>0.27672955974842767</v>
      </c>
      <c r="L400" s="679">
        <v>748.16</v>
      </c>
      <c r="M400" s="679">
        <f t="shared" si="242"/>
        <v>207.03798742138363</v>
      </c>
      <c r="N400" s="680">
        <v>1</v>
      </c>
      <c r="O400" s="679">
        <f t="shared" si="243"/>
        <v>207.04</v>
      </c>
      <c r="P400" s="679">
        <f t="shared" si="239"/>
        <v>49.88</v>
      </c>
      <c r="Q400" s="786">
        <f t="shared" si="244"/>
        <v>256.92</v>
      </c>
    </row>
    <row r="401" spans="1:17" s="682" customFormat="1" x14ac:dyDescent="0.25">
      <c r="A401" s="677" t="s">
        <v>692</v>
      </c>
      <c r="B401" s="774"/>
      <c r="C401" s="678"/>
      <c r="D401" s="679"/>
      <c r="E401" s="679"/>
      <c r="F401" s="680"/>
      <c r="G401" s="679"/>
      <c r="H401" s="679"/>
      <c r="I401" s="681"/>
      <c r="J401" s="780">
        <v>24</v>
      </c>
      <c r="K401" s="678">
        <f t="shared" si="241"/>
        <v>0.15094339622641509</v>
      </c>
      <c r="L401" s="679">
        <v>662.38</v>
      </c>
      <c r="M401" s="679">
        <f t="shared" si="242"/>
        <v>99.981886792452826</v>
      </c>
      <c r="N401" s="680">
        <v>1</v>
      </c>
      <c r="O401" s="679">
        <f t="shared" si="243"/>
        <v>99.98</v>
      </c>
      <c r="P401" s="679">
        <f t="shared" si="239"/>
        <v>24.09</v>
      </c>
      <c r="Q401" s="786">
        <f t="shared" si="244"/>
        <v>124.07000000000001</v>
      </c>
    </row>
    <row r="402" spans="1:17" s="682" customFormat="1" x14ac:dyDescent="0.25">
      <c r="A402" s="677" t="s">
        <v>692</v>
      </c>
      <c r="B402" s="774"/>
      <c r="C402" s="678"/>
      <c r="D402" s="679"/>
      <c r="E402" s="679"/>
      <c r="F402" s="680"/>
      <c r="G402" s="679"/>
      <c r="H402" s="679"/>
      <c r="I402" s="681"/>
      <c r="J402" s="780">
        <v>48</v>
      </c>
      <c r="K402" s="678">
        <f t="shared" si="241"/>
        <v>0.30188679245283018</v>
      </c>
      <c r="L402" s="679">
        <v>662.38</v>
      </c>
      <c r="M402" s="679">
        <f t="shared" si="242"/>
        <v>199.96377358490565</v>
      </c>
      <c r="N402" s="680">
        <v>1</v>
      </c>
      <c r="O402" s="679">
        <f t="shared" si="243"/>
        <v>199.96</v>
      </c>
      <c r="P402" s="679">
        <f t="shared" si="239"/>
        <v>48.17</v>
      </c>
      <c r="Q402" s="786">
        <f t="shared" si="244"/>
        <v>248.13</v>
      </c>
    </row>
    <row r="403" spans="1:17" s="682" customFormat="1" x14ac:dyDescent="0.25">
      <c r="A403" s="677" t="s">
        <v>692</v>
      </c>
      <c r="B403" s="774"/>
      <c r="C403" s="678"/>
      <c r="D403" s="679"/>
      <c r="E403" s="679"/>
      <c r="F403" s="680"/>
      <c r="G403" s="679"/>
      <c r="H403" s="679"/>
      <c r="I403" s="681"/>
      <c r="J403" s="780">
        <v>24</v>
      </c>
      <c r="K403" s="678">
        <f t="shared" si="241"/>
        <v>0.15094339622641509</v>
      </c>
      <c r="L403" s="679">
        <v>748.16</v>
      </c>
      <c r="M403" s="679">
        <f t="shared" si="242"/>
        <v>112.92981132075471</v>
      </c>
      <c r="N403" s="680">
        <v>1</v>
      </c>
      <c r="O403" s="679">
        <f t="shared" si="243"/>
        <v>112.93</v>
      </c>
      <c r="P403" s="679">
        <f t="shared" si="239"/>
        <v>27.2</v>
      </c>
      <c r="Q403" s="786">
        <f t="shared" si="244"/>
        <v>140.13</v>
      </c>
    </row>
    <row r="404" spans="1:17" s="682" customFormat="1" x14ac:dyDescent="0.25">
      <c r="A404" s="677" t="s">
        <v>692</v>
      </c>
      <c r="B404" s="774"/>
      <c r="C404" s="678"/>
      <c r="D404" s="679"/>
      <c r="E404" s="679"/>
      <c r="F404" s="680"/>
      <c r="G404" s="679"/>
      <c r="H404" s="679"/>
      <c r="I404" s="681"/>
      <c r="J404" s="780">
        <v>24</v>
      </c>
      <c r="K404" s="678">
        <f t="shared" si="241"/>
        <v>0.15094339622641509</v>
      </c>
      <c r="L404" s="679">
        <v>662.38</v>
      </c>
      <c r="M404" s="679">
        <f t="shared" si="242"/>
        <v>99.981886792452826</v>
      </c>
      <c r="N404" s="680">
        <v>1</v>
      </c>
      <c r="O404" s="679">
        <f t="shared" si="243"/>
        <v>99.98</v>
      </c>
      <c r="P404" s="679">
        <f t="shared" si="239"/>
        <v>24.09</v>
      </c>
      <c r="Q404" s="786">
        <f t="shared" si="244"/>
        <v>124.07000000000001</v>
      </c>
    </row>
    <row r="405" spans="1:17" s="682" customFormat="1" x14ac:dyDescent="0.25">
      <c r="A405" s="677" t="s">
        <v>692</v>
      </c>
      <c r="B405" s="774"/>
      <c r="C405" s="678"/>
      <c r="D405" s="679"/>
      <c r="E405" s="679"/>
      <c r="F405" s="680"/>
      <c r="G405" s="679"/>
      <c r="H405" s="679"/>
      <c r="I405" s="681"/>
      <c r="J405" s="780">
        <v>24</v>
      </c>
      <c r="K405" s="678">
        <f t="shared" si="241"/>
        <v>0.15094339622641509</v>
      </c>
      <c r="L405" s="679">
        <v>662.38</v>
      </c>
      <c r="M405" s="679">
        <f t="shared" si="242"/>
        <v>99.981886792452826</v>
      </c>
      <c r="N405" s="680">
        <v>1</v>
      </c>
      <c r="O405" s="679">
        <f t="shared" si="243"/>
        <v>99.98</v>
      </c>
      <c r="P405" s="679">
        <f t="shared" si="239"/>
        <v>24.09</v>
      </c>
      <c r="Q405" s="786">
        <f t="shared" si="244"/>
        <v>124.07000000000001</v>
      </c>
    </row>
    <row r="406" spans="1:17" s="682" customFormat="1" x14ac:dyDescent="0.25">
      <c r="A406" s="677" t="s">
        <v>692</v>
      </c>
      <c r="B406" s="774"/>
      <c r="C406" s="678"/>
      <c r="D406" s="679"/>
      <c r="E406" s="679"/>
      <c r="F406" s="680"/>
      <c r="G406" s="679"/>
      <c r="H406" s="679"/>
      <c r="I406" s="681"/>
      <c r="J406" s="780">
        <v>48</v>
      </c>
      <c r="K406" s="678">
        <f t="shared" si="241"/>
        <v>0.30188679245283018</v>
      </c>
      <c r="L406" s="679">
        <v>748.16</v>
      </c>
      <c r="M406" s="679">
        <f t="shared" si="242"/>
        <v>225.85962264150942</v>
      </c>
      <c r="N406" s="680">
        <v>1</v>
      </c>
      <c r="O406" s="679">
        <f t="shared" si="243"/>
        <v>225.86</v>
      </c>
      <c r="P406" s="679">
        <f t="shared" si="239"/>
        <v>54.41</v>
      </c>
      <c r="Q406" s="786">
        <f t="shared" si="244"/>
        <v>280.27</v>
      </c>
    </row>
    <row r="407" spans="1:17" s="682" customFormat="1" ht="49.5" x14ac:dyDescent="0.25">
      <c r="A407" s="689" t="s">
        <v>10</v>
      </c>
      <c r="B407" s="774"/>
      <c r="C407" s="678"/>
      <c r="D407" s="679"/>
      <c r="E407" s="679"/>
      <c r="F407" s="680"/>
      <c r="G407" s="690">
        <f>SUM(G408:G412)</f>
        <v>174.79000000000002</v>
      </c>
      <c r="H407" s="690">
        <f t="shared" ref="H407:I407" si="249">SUM(H408:H412)</f>
        <v>42.110000000000007</v>
      </c>
      <c r="I407" s="681">
        <f t="shared" si="249"/>
        <v>216.9</v>
      </c>
      <c r="J407" s="780"/>
      <c r="K407" s="678"/>
      <c r="L407" s="679"/>
      <c r="M407" s="679"/>
      <c r="N407" s="680"/>
      <c r="O407" s="690">
        <f>SUM(O408:O412)</f>
        <v>960.51</v>
      </c>
      <c r="P407" s="690">
        <f t="shared" ref="P407:Q407" si="250">SUM(P408:P412)</f>
        <v>231.38</v>
      </c>
      <c r="Q407" s="681">
        <f t="shared" si="250"/>
        <v>1191.8900000000001</v>
      </c>
    </row>
    <row r="408" spans="1:17" s="682" customFormat="1" x14ac:dyDescent="0.25">
      <c r="A408" s="677" t="s">
        <v>193</v>
      </c>
      <c r="B408" s="774">
        <v>16</v>
      </c>
      <c r="C408" s="678">
        <f>B408/159</f>
        <v>0.10062893081761007</v>
      </c>
      <c r="D408" s="679">
        <v>552.78</v>
      </c>
      <c r="E408" s="679">
        <f>D408*C408</f>
        <v>55.625660377358493</v>
      </c>
      <c r="F408" s="680">
        <v>0.5</v>
      </c>
      <c r="G408" s="679">
        <f t="shared" ref="G408:G412" si="251">ROUND(E408*F408,2)</f>
        <v>27.81</v>
      </c>
      <c r="H408" s="679">
        <f t="shared" si="236"/>
        <v>6.7</v>
      </c>
      <c r="I408" s="786">
        <f t="shared" ref="I408:I412" si="252">G408+H408</f>
        <v>34.51</v>
      </c>
      <c r="J408" s="780">
        <v>116</v>
      </c>
      <c r="K408" s="678">
        <f>J408/159</f>
        <v>0.72955974842767291</v>
      </c>
      <c r="L408" s="679">
        <v>552.78</v>
      </c>
      <c r="M408" s="679">
        <f>L408*K408</f>
        <v>403.28603773584899</v>
      </c>
      <c r="N408" s="680">
        <v>1</v>
      </c>
      <c r="O408" s="679">
        <f t="shared" ref="O408:O409" si="253">ROUND(M408*N408,2)</f>
        <v>403.29</v>
      </c>
      <c r="P408" s="679">
        <f t="shared" si="239"/>
        <v>97.15</v>
      </c>
      <c r="Q408" s="786">
        <f t="shared" ref="Q408:Q409" si="254">O408+P408</f>
        <v>500.44000000000005</v>
      </c>
    </row>
    <row r="409" spans="1:17" s="682" customFormat="1" x14ac:dyDescent="0.25">
      <c r="A409" s="677" t="s">
        <v>193</v>
      </c>
      <c r="B409" s="774">
        <v>32</v>
      </c>
      <c r="C409" s="678">
        <f>B409/159</f>
        <v>0.20125786163522014</v>
      </c>
      <c r="D409" s="679">
        <v>552.78</v>
      </c>
      <c r="E409" s="679">
        <f>D409*C409</f>
        <v>111.25132075471699</v>
      </c>
      <c r="F409" s="680">
        <v>0.5</v>
      </c>
      <c r="G409" s="679">
        <f t="shared" si="251"/>
        <v>55.63</v>
      </c>
      <c r="H409" s="679">
        <f t="shared" si="236"/>
        <v>13.4</v>
      </c>
      <c r="I409" s="786">
        <f t="shared" si="252"/>
        <v>69.03</v>
      </c>
      <c r="J409" s="780">
        <v>24</v>
      </c>
      <c r="K409" s="678">
        <f>J409/159</f>
        <v>0.15094339622641509</v>
      </c>
      <c r="L409" s="679">
        <v>552.78</v>
      </c>
      <c r="M409" s="679">
        <f>L409*K409</f>
        <v>83.438490566037729</v>
      </c>
      <c r="N409" s="680">
        <v>1</v>
      </c>
      <c r="O409" s="679">
        <f t="shared" si="253"/>
        <v>83.44</v>
      </c>
      <c r="P409" s="679">
        <f t="shared" si="239"/>
        <v>20.100000000000001</v>
      </c>
      <c r="Q409" s="786">
        <f t="shared" si="254"/>
        <v>103.53999999999999</v>
      </c>
    </row>
    <row r="410" spans="1:17" s="682" customFormat="1" x14ac:dyDescent="0.25">
      <c r="A410" s="677" t="s">
        <v>193</v>
      </c>
      <c r="B410" s="774">
        <v>16</v>
      </c>
      <c r="C410" s="678">
        <f>B410/159</f>
        <v>0.10062893081761007</v>
      </c>
      <c r="D410" s="679">
        <v>552.78</v>
      </c>
      <c r="E410" s="679">
        <f>D410*C410</f>
        <v>55.625660377358493</v>
      </c>
      <c r="F410" s="680">
        <v>0.5</v>
      </c>
      <c r="G410" s="679">
        <f t="shared" si="251"/>
        <v>27.81</v>
      </c>
      <c r="H410" s="679">
        <f t="shared" si="236"/>
        <v>6.7</v>
      </c>
      <c r="I410" s="786">
        <f t="shared" si="252"/>
        <v>34.51</v>
      </c>
      <c r="J410" s="780"/>
      <c r="K410" s="678"/>
      <c r="L410" s="679"/>
      <c r="M410" s="679"/>
      <c r="N410" s="680"/>
      <c r="O410" s="679"/>
      <c r="P410" s="679"/>
      <c r="Q410" s="786"/>
    </row>
    <row r="411" spans="1:17" s="682" customFormat="1" x14ac:dyDescent="0.25">
      <c r="A411" s="677" t="s">
        <v>2106</v>
      </c>
      <c r="B411" s="774">
        <v>16</v>
      </c>
      <c r="C411" s="678">
        <f>B411/159</f>
        <v>0.10062893081761007</v>
      </c>
      <c r="D411" s="679">
        <v>571.84</v>
      </c>
      <c r="E411" s="679">
        <f>D411*C411</f>
        <v>57.543647798742143</v>
      </c>
      <c r="F411" s="680">
        <v>0.5</v>
      </c>
      <c r="G411" s="679">
        <f>ROUND(E411*F411,2)</f>
        <v>28.77</v>
      </c>
      <c r="H411" s="679">
        <f>ROUND(G411*0.2409,2)</f>
        <v>6.93</v>
      </c>
      <c r="I411" s="786">
        <f>G411+H411</f>
        <v>35.700000000000003</v>
      </c>
      <c r="J411" s="780">
        <v>8</v>
      </c>
      <c r="K411" s="678">
        <f>J411/159</f>
        <v>5.0314465408805034E-2</v>
      </c>
      <c r="L411" s="679">
        <v>571.84</v>
      </c>
      <c r="M411" s="679">
        <f>L411*K411</f>
        <v>28.771823899371071</v>
      </c>
      <c r="N411" s="680">
        <v>1</v>
      </c>
      <c r="O411" s="679">
        <f>ROUND(M411*N411,2)</f>
        <v>28.77</v>
      </c>
      <c r="P411" s="679">
        <f>ROUND(O411*0.2409,2)</f>
        <v>6.93</v>
      </c>
      <c r="Q411" s="786">
        <f>O411+P411</f>
        <v>35.700000000000003</v>
      </c>
    </row>
    <row r="412" spans="1:17" s="682" customFormat="1" x14ac:dyDescent="0.25">
      <c r="A412" s="677" t="s">
        <v>193</v>
      </c>
      <c r="B412" s="774">
        <v>20</v>
      </c>
      <c r="C412" s="678">
        <f>B412/159</f>
        <v>0.12578616352201258</v>
      </c>
      <c r="D412" s="679">
        <v>552.78</v>
      </c>
      <c r="E412" s="679">
        <f>D412*C412</f>
        <v>69.532075471698107</v>
      </c>
      <c r="F412" s="680">
        <v>0.5</v>
      </c>
      <c r="G412" s="679">
        <f t="shared" si="251"/>
        <v>34.770000000000003</v>
      </c>
      <c r="H412" s="679">
        <f t="shared" si="236"/>
        <v>8.3800000000000008</v>
      </c>
      <c r="I412" s="786">
        <f t="shared" si="252"/>
        <v>43.150000000000006</v>
      </c>
      <c r="J412" s="780">
        <v>128</v>
      </c>
      <c r="K412" s="678">
        <f>J412/159</f>
        <v>0.80503144654088055</v>
      </c>
      <c r="L412" s="679">
        <v>552.78</v>
      </c>
      <c r="M412" s="679">
        <f>L412*K412</f>
        <v>445.00528301886794</v>
      </c>
      <c r="N412" s="680">
        <v>1</v>
      </c>
      <c r="O412" s="679">
        <f t="shared" ref="O412" si="255">ROUND(M412*N412,2)</f>
        <v>445.01</v>
      </c>
      <c r="P412" s="679">
        <f t="shared" si="239"/>
        <v>107.2</v>
      </c>
      <c r="Q412" s="786">
        <f t="shared" ref="Q412" si="256">O412+P412</f>
        <v>552.21</v>
      </c>
    </row>
    <row r="413" spans="1:17" s="682" customFormat="1" ht="33" x14ac:dyDescent="0.25">
      <c r="A413" s="689" t="s">
        <v>8</v>
      </c>
      <c r="B413" s="774"/>
      <c r="C413" s="678"/>
      <c r="D413" s="679"/>
      <c r="E413" s="679"/>
      <c r="F413" s="680"/>
      <c r="G413" s="690">
        <f>SUM(G414:G417)</f>
        <v>99.23</v>
      </c>
      <c r="H413" s="690">
        <f>SUM(H414:H417)</f>
        <v>23.900000000000002</v>
      </c>
      <c r="I413" s="681">
        <f>SUM(I414:I417)</f>
        <v>123.13</v>
      </c>
      <c r="J413" s="780"/>
      <c r="K413" s="678"/>
      <c r="L413" s="679"/>
      <c r="M413" s="679"/>
      <c r="N413" s="680"/>
      <c r="O413" s="690">
        <f>SUM(O414:O417)</f>
        <v>811.91000000000008</v>
      </c>
      <c r="P413" s="690">
        <f>SUM(P414:P417)</f>
        <v>195.6</v>
      </c>
      <c r="Q413" s="681">
        <f>SUM(Q414:Q417)</f>
        <v>1007.51</v>
      </c>
    </row>
    <row r="414" spans="1:17" s="682" customFormat="1" x14ac:dyDescent="0.25">
      <c r="A414" s="677" t="s">
        <v>2107</v>
      </c>
      <c r="B414" s="774">
        <v>16</v>
      </c>
      <c r="C414" s="678">
        <f>B414/159</f>
        <v>0.10062893081761007</v>
      </c>
      <c r="D414" s="679">
        <v>409.82</v>
      </c>
      <c r="E414" s="679">
        <f>D414*C414</f>
        <v>41.239748427672957</v>
      </c>
      <c r="F414" s="680">
        <v>0.5</v>
      </c>
      <c r="G414" s="679">
        <f t="shared" ref="G414:G417" si="257">ROUND(E414*F414,2)</f>
        <v>20.62</v>
      </c>
      <c r="H414" s="679">
        <f t="shared" si="236"/>
        <v>4.97</v>
      </c>
      <c r="I414" s="786">
        <f t="shared" ref="I414:I417" si="258">G414+H414</f>
        <v>25.59</v>
      </c>
      <c r="J414" s="780">
        <v>40</v>
      </c>
      <c r="K414" s="678">
        <f>J414/159</f>
        <v>0.25157232704402516</v>
      </c>
      <c r="L414" s="679">
        <v>409.82</v>
      </c>
      <c r="M414" s="679">
        <f>L414*K414</f>
        <v>103.09937106918238</v>
      </c>
      <c r="N414" s="680">
        <v>1</v>
      </c>
      <c r="O414" s="679">
        <f t="shared" ref="O414" si="259">ROUND(M414*N414,2)</f>
        <v>103.1</v>
      </c>
      <c r="P414" s="679">
        <f t="shared" si="239"/>
        <v>24.84</v>
      </c>
      <c r="Q414" s="786">
        <f t="shared" ref="Q414" si="260">O414+P414</f>
        <v>127.94</v>
      </c>
    </row>
    <row r="415" spans="1:17" s="682" customFormat="1" x14ac:dyDescent="0.25">
      <c r="A415" s="677" t="s">
        <v>182</v>
      </c>
      <c r="B415" s="774">
        <v>22</v>
      </c>
      <c r="C415" s="678">
        <f>B415/159</f>
        <v>0.13836477987421383</v>
      </c>
      <c r="D415" s="679">
        <v>409.82</v>
      </c>
      <c r="E415" s="679">
        <f>D415*C415</f>
        <v>56.704654088050312</v>
      </c>
      <c r="F415" s="680">
        <v>0.5</v>
      </c>
      <c r="G415" s="679">
        <f>ROUND(E415*F415,2)</f>
        <v>28.35</v>
      </c>
      <c r="H415" s="679">
        <f>ROUND(G415*0.2409,2)</f>
        <v>6.83</v>
      </c>
      <c r="I415" s="786">
        <f>G415+H415</f>
        <v>35.18</v>
      </c>
      <c r="J415" s="780">
        <v>116</v>
      </c>
      <c r="K415" s="678">
        <f>J415/159</f>
        <v>0.72955974842767291</v>
      </c>
      <c r="L415" s="679">
        <v>409.82</v>
      </c>
      <c r="M415" s="679">
        <f>L415*K415</f>
        <v>298.98817610062889</v>
      </c>
      <c r="N415" s="680">
        <v>1</v>
      </c>
      <c r="O415" s="679">
        <f>ROUND(M415*N415,2)</f>
        <v>298.99</v>
      </c>
      <c r="P415" s="679">
        <f>ROUND(O415*0.2409,2)</f>
        <v>72.03</v>
      </c>
      <c r="Q415" s="786">
        <f>O415+P415</f>
        <v>371.02</v>
      </c>
    </row>
    <row r="416" spans="1:17" s="682" customFormat="1" x14ac:dyDescent="0.25">
      <c r="A416" s="677" t="s">
        <v>182</v>
      </c>
      <c r="B416" s="774">
        <v>12</v>
      </c>
      <c r="C416" s="678">
        <f>B416/159</f>
        <v>7.5471698113207544E-2</v>
      </c>
      <c r="D416" s="679">
        <v>409.82</v>
      </c>
      <c r="E416" s="679">
        <f>D416*C416</f>
        <v>30.929811320754716</v>
      </c>
      <c r="F416" s="680">
        <v>0.5</v>
      </c>
      <c r="G416" s="679">
        <f>ROUND(E416*F416,2)</f>
        <v>15.46</v>
      </c>
      <c r="H416" s="679">
        <f>ROUND(G416*0.2409,2)</f>
        <v>3.72</v>
      </c>
      <c r="I416" s="786">
        <f>G416+H416</f>
        <v>19.18</v>
      </c>
      <c r="J416" s="780">
        <v>119</v>
      </c>
      <c r="K416" s="678">
        <f>J416/159</f>
        <v>0.74842767295597479</v>
      </c>
      <c r="L416" s="679">
        <v>409.82</v>
      </c>
      <c r="M416" s="679">
        <f>L416*K416</f>
        <v>306.72062893081755</v>
      </c>
      <c r="N416" s="680">
        <v>1</v>
      </c>
      <c r="O416" s="679">
        <f>ROUND(M416*N416,2)</f>
        <v>306.72000000000003</v>
      </c>
      <c r="P416" s="679">
        <f>ROUND(O416*0.2409,2)</f>
        <v>73.89</v>
      </c>
      <c r="Q416" s="786">
        <f>O416+P416</f>
        <v>380.61</v>
      </c>
    </row>
    <row r="417" spans="1:17" s="682" customFormat="1" x14ac:dyDescent="0.25">
      <c r="A417" s="677" t="s">
        <v>182</v>
      </c>
      <c r="B417" s="774">
        <v>27</v>
      </c>
      <c r="C417" s="678">
        <f>B417/159</f>
        <v>0.16981132075471697</v>
      </c>
      <c r="D417" s="679">
        <v>409.82</v>
      </c>
      <c r="E417" s="679">
        <f>D417*C417</f>
        <v>69.592075471698109</v>
      </c>
      <c r="F417" s="680">
        <v>0.5</v>
      </c>
      <c r="G417" s="679">
        <f t="shared" si="257"/>
        <v>34.799999999999997</v>
      </c>
      <c r="H417" s="679">
        <f t="shared" si="236"/>
        <v>8.3800000000000008</v>
      </c>
      <c r="I417" s="786">
        <f t="shared" si="258"/>
        <v>43.18</v>
      </c>
      <c r="J417" s="780">
        <v>40</v>
      </c>
      <c r="K417" s="678">
        <f>J417/159</f>
        <v>0.25157232704402516</v>
      </c>
      <c r="L417" s="679">
        <v>409.82</v>
      </c>
      <c r="M417" s="679">
        <f>L417*K417</f>
        <v>103.09937106918238</v>
      </c>
      <c r="N417" s="680">
        <v>1</v>
      </c>
      <c r="O417" s="679">
        <f t="shared" ref="O417" si="261">ROUND(M417*N417,2)</f>
        <v>103.1</v>
      </c>
      <c r="P417" s="679">
        <f t="shared" si="239"/>
        <v>24.84</v>
      </c>
      <c r="Q417" s="786">
        <f t="shared" ref="Q417" si="262">O417+P417</f>
        <v>127.94</v>
      </c>
    </row>
    <row r="418" spans="1:17" s="682" customFormat="1" ht="82.5" x14ac:dyDescent="0.25">
      <c r="A418" s="688" t="s">
        <v>2108</v>
      </c>
      <c r="B418" s="773"/>
      <c r="C418" s="699"/>
      <c r="D418" s="700"/>
      <c r="E418" s="700"/>
      <c r="F418" s="700"/>
      <c r="G418" s="673">
        <f>G419+G427+G446+G452</f>
        <v>1454.4600000000003</v>
      </c>
      <c r="H418" s="673">
        <f>H419+H427+H446+H452</f>
        <v>350.39</v>
      </c>
      <c r="I418" s="675">
        <f>I419+I427+I446+I452</f>
        <v>1804.85</v>
      </c>
      <c r="J418" s="783"/>
      <c r="K418" s="699"/>
      <c r="L418" s="700"/>
      <c r="M418" s="700"/>
      <c r="N418" s="701"/>
      <c r="O418" s="673">
        <f>O419+O427+O446+O452</f>
        <v>9498.7400000000016</v>
      </c>
      <c r="P418" s="673">
        <f>P419+P427+P446+P452</f>
        <v>2288.2599999999998</v>
      </c>
      <c r="Q418" s="675">
        <f>Q419+Q427+Q446+Q452</f>
        <v>11787.000000000002</v>
      </c>
    </row>
    <row r="419" spans="1:17" s="682" customFormat="1" ht="33" x14ac:dyDescent="0.25">
      <c r="A419" s="692" t="s">
        <v>11</v>
      </c>
      <c r="B419" s="774"/>
      <c r="C419" s="678"/>
      <c r="D419" s="679"/>
      <c r="E419" s="679"/>
      <c r="F419" s="679"/>
      <c r="G419" s="690">
        <f>SUM(G420:G426)</f>
        <v>388.59</v>
      </c>
      <c r="H419" s="690">
        <f>SUM(H420:H426)</f>
        <v>93.62</v>
      </c>
      <c r="I419" s="681">
        <f>SUM(I420:I426)</f>
        <v>482.21</v>
      </c>
      <c r="J419" s="780"/>
      <c r="K419" s="678"/>
      <c r="L419" s="679"/>
      <c r="M419" s="679"/>
      <c r="N419" s="680"/>
      <c r="O419" s="690">
        <f>SUM(O420:O426)</f>
        <v>2894.7400000000002</v>
      </c>
      <c r="P419" s="690">
        <f>SUM(P420:P426)</f>
        <v>697.35</v>
      </c>
      <c r="Q419" s="681">
        <f>SUM(Q420:Q426)</f>
        <v>3592.09</v>
      </c>
    </row>
    <row r="420" spans="1:17" s="682" customFormat="1" ht="33" x14ac:dyDescent="0.25">
      <c r="A420" s="691" t="s">
        <v>2109</v>
      </c>
      <c r="B420" s="774">
        <v>12.5</v>
      </c>
      <c r="C420" s="678">
        <f t="shared" si="163"/>
        <v>7.8616352201257858E-2</v>
      </c>
      <c r="D420" s="679">
        <v>1334.29</v>
      </c>
      <c r="E420" s="679">
        <f>D420*C420</f>
        <v>104.89701257861634</v>
      </c>
      <c r="F420" s="680">
        <v>0.5</v>
      </c>
      <c r="G420" s="679">
        <f t="shared" ref="G420:G426" si="263">ROUND(E420*F420,2)</f>
        <v>52.45</v>
      </c>
      <c r="H420" s="679">
        <f t="shared" ref="H420:H426" si="264">ROUND(G420*0.2409,2)</f>
        <v>12.64</v>
      </c>
      <c r="I420" s="786">
        <f t="shared" ref="I420:I426" si="265">G420+H420</f>
        <v>65.09</v>
      </c>
      <c r="J420" s="780">
        <v>86</v>
      </c>
      <c r="K420" s="678">
        <f t="shared" si="168"/>
        <v>0.54088050314465408</v>
      </c>
      <c r="L420" s="679">
        <v>1334.29</v>
      </c>
      <c r="M420" s="679">
        <f>L420*K420</f>
        <v>721.69144654088052</v>
      </c>
      <c r="N420" s="680">
        <v>1</v>
      </c>
      <c r="O420" s="679">
        <f t="shared" ref="O420:O426" si="266">ROUND(M420*N420,2)</f>
        <v>721.69</v>
      </c>
      <c r="P420" s="679">
        <f t="shared" ref="P420:P426" si="267">ROUND(O420*0.2409,2)</f>
        <v>173.86</v>
      </c>
      <c r="Q420" s="786">
        <f t="shared" ref="Q420:Q426" si="268">O420+P420</f>
        <v>895.55000000000007</v>
      </c>
    </row>
    <row r="421" spans="1:17" s="682" customFormat="1" x14ac:dyDescent="0.25">
      <c r="A421" s="691" t="s">
        <v>2110</v>
      </c>
      <c r="B421" s="774"/>
      <c r="C421" s="678"/>
      <c r="D421" s="679"/>
      <c r="E421" s="679"/>
      <c r="F421" s="680"/>
      <c r="G421" s="679"/>
      <c r="H421" s="679"/>
      <c r="I421" s="786"/>
      <c r="J421" s="780">
        <v>24</v>
      </c>
      <c r="K421" s="678">
        <f t="shared" si="168"/>
        <v>0.15094339622641509</v>
      </c>
      <c r="L421" s="679">
        <v>1143.68</v>
      </c>
      <c r="M421" s="679">
        <f t="shared" ref="M421:M426" si="269">L421*K421</f>
        <v>172.63094339622643</v>
      </c>
      <c r="N421" s="680">
        <v>1</v>
      </c>
      <c r="O421" s="679">
        <f t="shared" si="266"/>
        <v>172.63</v>
      </c>
      <c r="P421" s="679">
        <f t="shared" si="267"/>
        <v>41.59</v>
      </c>
      <c r="Q421" s="786">
        <f t="shared" si="268"/>
        <v>214.22</v>
      </c>
    </row>
    <row r="422" spans="1:17" s="682" customFormat="1" x14ac:dyDescent="0.25">
      <c r="A422" s="691" t="s">
        <v>2111</v>
      </c>
      <c r="B422" s="774">
        <v>24</v>
      </c>
      <c r="C422" s="678">
        <f t="shared" si="163"/>
        <v>0.15094339622641509</v>
      </c>
      <c r="D422" s="679">
        <v>1267.58</v>
      </c>
      <c r="E422" s="679">
        <f t="shared" ref="E422:E425" si="270">D422*C422</f>
        <v>191.33283018867922</v>
      </c>
      <c r="F422" s="680">
        <v>0.5</v>
      </c>
      <c r="G422" s="679">
        <f t="shared" si="263"/>
        <v>95.67</v>
      </c>
      <c r="H422" s="679">
        <f t="shared" si="264"/>
        <v>23.05</v>
      </c>
      <c r="I422" s="786">
        <f t="shared" si="265"/>
        <v>118.72</v>
      </c>
      <c r="J422" s="780">
        <v>24</v>
      </c>
      <c r="K422" s="678">
        <f t="shared" si="168"/>
        <v>0.15094339622641509</v>
      </c>
      <c r="L422" s="679">
        <v>1267.58</v>
      </c>
      <c r="M422" s="679">
        <f t="shared" si="269"/>
        <v>191.33283018867922</v>
      </c>
      <c r="N422" s="680">
        <v>1</v>
      </c>
      <c r="O422" s="679">
        <f t="shared" si="266"/>
        <v>191.33</v>
      </c>
      <c r="P422" s="679">
        <f t="shared" si="267"/>
        <v>46.09</v>
      </c>
      <c r="Q422" s="786">
        <f t="shared" si="268"/>
        <v>237.42000000000002</v>
      </c>
    </row>
    <row r="423" spans="1:17" s="682" customFormat="1" x14ac:dyDescent="0.25">
      <c r="A423" s="691" t="s">
        <v>2112</v>
      </c>
      <c r="B423" s="774">
        <v>12.5</v>
      </c>
      <c r="C423" s="678">
        <f t="shared" si="163"/>
        <v>7.8616352201257858E-2</v>
      </c>
      <c r="D423" s="679">
        <v>1191.33</v>
      </c>
      <c r="E423" s="679">
        <f t="shared" si="270"/>
        <v>93.658018867924525</v>
      </c>
      <c r="F423" s="680">
        <v>0.5</v>
      </c>
      <c r="G423" s="679">
        <f t="shared" si="263"/>
        <v>46.83</v>
      </c>
      <c r="H423" s="679">
        <f t="shared" si="264"/>
        <v>11.28</v>
      </c>
      <c r="I423" s="786">
        <f t="shared" si="265"/>
        <v>58.11</v>
      </c>
      <c r="J423" s="780">
        <v>89</v>
      </c>
      <c r="K423" s="678">
        <f t="shared" si="168"/>
        <v>0.55974842767295596</v>
      </c>
      <c r="L423" s="679">
        <v>1191.33</v>
      </c>
      <c r="M423" s="679">
        <f t="shared" si="269"/>
        <v>666.84509433962262</v>
      </c>
      <c r="N423" s="680">
        <v>1</v>
      </c>
      <c r="O423" s="679">
        <f t="shared" si="266"/>
        <v>666.85</v>
      </c>
      <c r="P423" s="679">
        <f t="shared" si="267"/>
        <v>160.63999999999999</v>
      </c>
      <c r="Q423" s="786">
        <f t="shared" si="268"/>
        <v>827.49</v>
      </c>
    </row>
    <row r="424" spans="1:17" s="682" customFormat="1" x14ac:dyDescent="0.25">
      <c r="A424" s="691" t="s">
        <v>2111</v>
      </c>
      <c r="B424" s="774">
        <v>17</v>
      </c>
      <c r="C424" s="678">
        <f t="shared" si="163"/>
        <v>0.1069182389937107</v>
      </c>
      <c r="D424" s="679">
        <v>1267.58</v>
      </c>
      <c r="E424" s="679">
        <f t="shared" si="270"/>
        <v>135.52742138364781</v>
      </c>
      <c r="F424" s="680">
        <v>0.5</v>
      </c>
      <c r="G424" s="679">
        <f t="shared" si="263"/>
        <v>67.760000000000005</v>
      </c>
      <c r="H424" s="679">
        <f t="shared" si="264"/>
        <v>16.32</v>
      </c>
      <c r="I424" s="786">
        <f t="shared" si="265"/>
        <v>84.080000000000013</v>
      </c>
      <c r="J424" s="780">
        <v>79</v>
      </c>
      <c r="K424" s="678">
        <f t="shared" si="168"/>
        <v>0.49685534591194969</v>
      </c>
      <c r="L424" s="679">
        <v>1267.58</v>
      </c>
      <c r="M424" s="679">
        <f t="shared" si="269"/>
        <v>629.80389937106918</v>
      </c>
      <c r="N424" s="680">
        <v>1</v>
      </c>
      <c r="O424" s="679">
        <f t="shared" si="266"/>
        <v>629.79999999999995</v>
      </c>
      <c r="P424" s="679">
        <f t="shared" si="267"/>
        <v>151.72</v>
      </c>
      <c r="Q424" s="786">
        <f t="shared" si="268"/>
        <v>781.52</v>
      </c>
    </row>
    <row r="425" spans="1:17" s="682" customFormat="1" x14ac:dyDescent="0.25">
      <c r="A425" s="691" t="s">
        <v>2112</v>
      </c>
      <c r="B425" s="774">
        <v>16</v>
      </c>
      <c r="C425" s="678">
        <f t="shared" si="163"/>
        <v>0.10062893081761007</v>
      </c>
      <c r="D425" s="679">
        <v>1286.6400000000001</v>
      </c>
      <c r="E425" s="679">
        <f t="shared" si="270"/>
        <v>129.47320754716984</v>
      </c>
      <c r="F425" s="680">
        <v>0.5</v>
      </c>
      <c r="G425" s="679">
        <f t="shared" si="263"/>
        <v>64.739999999999995</v>
      </c>
      <c r="H425" s="679">
        <f t="shared" si="264"/>
        <v>15.6</v>
      </c>
      <c r="I425" s="786">
        <f t="shared" si="265"/>
        <v>80.339999999999989</v>
      </c>
      <c r="J425" s="780">
        <v>42</v>
      </c>
      <c r="K425" s="678">
        <f t="shared" si="168"/>
        <v>0.26415094339622641</v>
      </c>
      <c r="L425" s="679">
        <v>1286.44</v>
      </c>
      <c r="M425" s="679">
        <f t="shared" si="269"/>
        <v>339.81433962264151</v>
      </c>
      <c r="N425" s="680">
        <v>1</v>
      </c>
      <c r="O425" s="679">
        <f t="shared" si="266"/>
        <v>339.81</v>
      </c>
      <c r="P425" s="679">
        <f t="shared" si="267"/>
        <v>81.86</v>
      </c>
      <c r="Q425" s="786">
        <f t="shared" si="268"/>
        <v>421.67</v>
      </c>
    </row>
    <row r="426" spans="1:17" s="682" customFormat="1" x14ac:dyDescent="0.25">
      <c r="A426" s="691" t="s">
        <v>2110</v>
      </c>
      <c r="B426" s="774">
        <v>17</v>
      </c>
      <c r="C426" s="678">
        <f t="shared" si="163"/>
        <v>0.1069182389937107</v>
      </c>
      <c r="D426" s="679">
        <v>1143.68</v>
      </c>
      <c r="E426" s="679">
        <f>D426*C426</f>
        <v>122.28025157232706</v>
      </c>
      <c r="F426" s="680">
        <v>0.5</v>
      </c>
      <c r="G426" s="679">
        <f t="shared" si="263"/>
        <v>61.14</v>
      </c>
      <c r="H426" s="679">
        <f t="shared" si="264"/>
        <v>14.73</v>
      </c>
      <c r="I426" s="786">
        <f t="shared" si="265"/>
        <v>75.87</v>
      </c>
      <c r="J426" s="780">
        <v>24</v>
      </c>
      <c r="K426" s="678">
        <f t="shared" si="168"/>
        <v>0.15094339622641509</v>
      </c>
      <c r="L426" s="679">
        <v>1143.68</v>
      </c>
      <c r="M426" s="679">
        <f t="shared" si="269"/>
        <v>172.63094339622643</v>
      </c>
      <c r="N426" s="680">
        <v>1</v>
      </c>
      <c r="O426" s="679">
        <f t="shared" si="266"/>
        <v>172.63</v>
      </c>
      <c r="P426" s="679">
        <f t="shared" si="267"/>
        <v>41.59</v>
      </c>
      <c r="Q426" s="786">
        <f t="shared" si="268"/>
        <v>214.22</v>
      </c>
    </row>
    <row r="427" spans="1:17" s="682" customFormat="1" ht="49.5" x14ac:dyDescent="0.25">
      <c r="A427" s="692" t="s">
        <v>9</v>
      </c>
      <c r="B427" s="774"/>
      <c r="C427" s="678"/>
      <c r="D427" s="679"/>
      <c r="E427" s="679"/>
      <c r="F427" s="679"/>
      <c r="G427" s="690">
        <f>SUM(G428:G445)</f>
        <v>846.4100000000002</v>
      </c>
      <c r="H427" s="690">
        <f>SUM(H428:H445)</f>
        <v>203.89999999999995</v>
      </c>
      <c r="I427" s="681">
        <f>SUM(I428:I445)</f>
        <v>1050.31</v>
      </c>
      <c r="J427" s="780"/>
      <c r="K427" s="678"/>
      <c r="L427" s="679"/>
      <c r="M427" s="679"/>
      <c r="N427" s="680"/>
      <c r="O427" s="690">
        <f>SUM(O428:O445)</f>
        <v>5138.4300000000012</v>
      </c>
      <c r="P427" s="690">
        <f>SUM(P428:P445)</f>
        <v>1237.8599999999999</v>
      </c>
      <c r="Q427" s="681">
        <f>SUM(Q428:Q445)</f>
        <v>6376.2900000000009</v>
      </c>
    </row>
    <row r="428" spans="1:17" s="682" customFormat="1" x14ac:dyDescent="0.25">
      <c r="A428" s="691" t="s">
        <v>2113</v>
      </c>
      <c r="B428" s="774">
        <v>24.5</v>
      </c>
      <c r="C428" s="678">
        <f>B428/159</f>
        <v>0.1540880503144654</v>
      </c>
      <c r="D428" s="679">
        <v>852.99</v>
      </c>
      <c r="E428" s="679">
        <f>D428*C428</f>
        <v>131.43556603773584</v>
      </c>
      <c r="F428" s="680">
        <v>0.5</v>
      </c>
      <c r="G428" s="679">
        <f t="shared" ref="G428:G445" si="271">ROUND(E428*F428,2)</f>
        <v>65.72</v>
      </c>
      <c r="H428" s="679">
        <f t="shared" ref="H428:H445" si="272">ROUND(G428*0.2409,2)</f>
        <v>15.83</v>
      </c>
      <c r="I428" s="786">
        <f t="shared" ref="I428:I445" si="273">G428+H428</f>
        <v>81.55</v>
      </c>
      <c r="J428" s="780">
        <v>80</v>
      </c>
      <c r="K428" s="678">
        <f t="shared" si="168"/>
        <v>0.50314465408805031</v>
      </c>
      <c r="L428" s="679">
        <v>852.99</v>
      </c>
      <c r="M428" s="679">
        <f t="shared" ref="M428:M445" si="274">L428*K428</f>
        <v>429.17735849056606</v>
      </c>
      <c r="N428" s="680">
        <v>1</v>
      </c>
      <c r="O428" s="679">
        <f t="shared" ref="O428:O440" si="275">ROUND(M428*N428,2)</f>
        <v>429.18</v>
      </c>
      <c r="P428" s="679">
        <f t="shared" ref="P428:P440" si="276">ROUND(O428*0.2409,2)</f>
        <v>103.39</v>
      </c>
      <c r="Q428" s="786">
        <f t="shared" ref="Q428:Q440" si="277">O428+P428</f>
        <v>532.57000000000005</v>
      </c>
    </row>
    <row r="429" spans="1:17" s="682" customFormat="1" x14ac:dyDescent="0.25">
      <c r="A429" s="691" t="s">
        <v>2114</v>
      </c>
      <c r="B429" s="774">
        <v>60</v>
      </c>
      <c r="C429" s="678">
        <f t="shared" ref="C429:C436" si="278">B429/159</f>
        <v>0.37735849056603776</v>
      </c>
      <c r="D429" s="679">
        <v>748.16</v>
      </c>
      <c r="E429" s="679">
        <f t="shared" ref="E429:E445" si="279">D429*C429</f>
        <v>282.3245283018868</v>
      </c>
      <c r="F429" s="680">
        <v>0.5</v>
      </c>
      <c r="G429" s="679">
        <f t="shared" si="271"/>
        <v>141.16</v>
      </c>
      <c r="H429" s="679">
        <f t="shared" si="272"/>
        <v>34.01</v>
      </c>
      <c r="I429" s="786">
        <f t="shared" si="273"/>
        <v>175.17</v>
      </c>
      <c r="J429" s="780">
        <v>24</v>
      </c>
      <c r="K429" s="678">
        <f t="shared" si="168"/>
        <v>0.15094339622641509</v>
      </c>
      <c r="L429" s="679">
        <v>748.16</v>
      </c>
      <c r="M429" s="679">
        <f t="shared" si="274"/>
        <v>112.92981132075471</v>
      </c>
      <c r="N429" s="680">
        <v>1</v>
      </c>
      <c r="O429" s="679">
        <f t="shared" si="275"/>
        <v>112.93</v>
      </c>
      <c r="P429" s="679">
        <f t="shared" si="276"/>
        <v>27.2</v>
      </c>
      <c r="Q429" s="786">
        <f t="shared" si="277"/>
        <v>140.13</v>
      </c>
    </row>
    <row r="430" spans="1:17" s="682" customFormat="1" x14ac:dyDescent="0.25">
      <c r="A430" s="691" t="s">
        <v>2114</v>
      </c>
      <c r="B430" s="774">
        <v>12</v>
      </c>
      <c r="C430" s="678">
        <f t="shared" si="278"/>
        <v>7.5471698113207544E-2</v>
      </c>
      <c r="D430" s="679">
        <v>748.16</v>
      </c>
      <c r="E430" s="679">
        <f t="shared" si="279"/>
        <v>56.464905660377354</v>
      </c>
      <c r="F430" s="680">
        <v>0.5</v>
      </c>
      <c r="G430" s="679">
        <f t="shared" si="271"/>
        <v>28.23</v>
      </c>
      <c r="H430" s="679">
        <f t="shared" si="272"/>
        <v>6.8</v>
      </c>
      <c r="I430" s="786">
        <f t="shared" si="273"/>
        <v>35.03</v>
      </c>
      <c r="J430" s="780">
        <v>100</v>
      </c>
      <c r="K430" s="678">
        <f t="shared" si="168"/>
        <v>0.62893081761006286</v>
      </c>
      <c r="L430" s="679">
        <v>748.16</v>
      </c>
      <c r="M430" s="679">
        <f t="shared" si="274"/>
        <v>470.54088050314459</v>
      </c>
      <c r="N430" s="680">
        <v>1</v>
      </c>
      <c r="O430" s="679">
        <f t="shared" si="275"/>
        <v>470.54</v>
      </c>
      <c r="P430" s="679">
        <f t="shared" si="276"/>
        <v>113.35</v>
      </c>
      <c r="Q430" s="786">
        <f t="shared" si="277"/>
        <v>583.89</v>
      </c>
    </row>
    <row r="431" spans="1:17" s="682" customFormat="1" x14ac:dyDescent="0.25">
      <c r="A431" s="691" t="s">
        <v>2114</v>
      </c>
      <c r="B431" s="774">
        <v>12</v>
      </c>
      <c r="C431" s="678">
        <f t="shared" si="278"/>
        <v>7.5471698113207544E-2</v>
      </c>
      <c r="D431" s="679">
        <v>748.16</v>
      </c>
      <c r="E431" s="679">
        <f t="shared" si="279"/>
        <v>56.464905660377354</v>
      </c>
      <c r="F431" s="680">
        <v>0.5</v>
      </c>
      <c r="G431" s="679">
        <f t="shared" si="271"/>
        <v>28.23</v>
      </c>
      <c r="H431" s="679">
        <f t="shared" si="272"/>
        <v>6.8</v>
      </c>
      <c r="I431" s="786">
        <f t="shared" si="273"/>
        <v>35.03</v>
      </c>
      <c r="J431" s="780">
        <v>16</v>
      </c>
      <c r="K431" s="678">
        <f t="shared" si="168"/>
        <v>0.10062893081761007</v>
      </c>
      <c r="L431" s="679">
        <v>748.16</v>
      </c>
      <c r="M431" s="679">
        <f t="shared" si="274"/>
        <v>75.286540880503139</v>
      </c>
      <c r="N431" s="680">
        <v>1</v>
      </c>
      <c r="O431" s="679">
        <f t="shared" si="275"/>
        <v>75.290000000000006</v>
      </c>
      <c r="P431" s="679">
        <f t="shared" si="276"/>
        <v>18.14</v>
      </c>
      <c r="Q431" s="786">
        <f t="shared" si="277"/>
        <v>93.43</v>
      </c>
    </row>
    <row r="432" spans="1:17" s="682" customFormat="1" x14ac:dyDescent="0.25">
      <c r="A432" s="691" t="s">
        <v>2114</v>
      </c>
      <c r="B432" s="774">
        <v>20.5</v>
      </c>
      <c r="C432" s="678">
        <f t="shared" si="278"/>
        <v>0.12893081761006289</v>
      </c>
      <c r="D432" s="679">
        <v>748.16</v>
      </c>
      <c r="E432" s="679">
        <f t="shared" si="279"/>
        <v>96.460880503144651</v>
      </c>
      <c r="F432" s="680">
        <v>0.5</v>
      </c>
      <c r="G432" s="679">
        <f t="shared" si="271"/>
        <v>48.23</v>
      </c>
      <c r="H432" s="679">
        <f t="shared" si="272"/>
        <v>11.62</v>
      </c>
      <c r="I432" s="786">
        <f t="shared" si="273"/>
        <v>59.849999999999994</v>
      </c>
      <c r="J432" s="780">
        <v>64</v>
      </c>
      <c r="K432" s="678">
        <f t="shared" si="168"/>
        <v>0.40251572327044027</v>
      </c>
      <c r="L432" s="679">
        <v>748.16</v>
      </c>
      <c r="M432" s="679">
        <f t="shared" si="274"/>
        <v>301.14616352201256</v>
      </c>
      <c r="N432" s="680">
        <v>1</v>
      </c>
      <c r="O432" s="679">
        <f t="shared" si="275"/>
        <v>301.14999999999998</v>
      </c>
      <c r="P432" s="679">
        <f t="shared" si="276"/>
        <v>72.55</v>
      </c>
      <c r="Q432" s="786">
        <f t="shared" si="277"/>
        <v>373.7</v>
      </c>
    </row>
    <row r="433" spans="1:17" s="682" customFormat="1" x14ac:dyDescent="0.25">
      <c r="A433" s="691" t="s">
        <v>2114</v>
      </c>
      <c r="B433" s="774">
        <v>12</v>
      </c>
      <c r="C433" s="678">
        <f t="shared" si="278"/>
        <v>7.5471698113207544E-2</v>
      </c>
      <c r="D433" s="679">
        <v>748.16</v>
      </c>
      <c r="E433" s="679">
        <f t="shared" si="279"/>
        <v>56.464905660377354</v>
      </c>
      <c r="F433" s="680">
        <v>0.5</v>
      </c>
      <c r="G433" s="679">
        <f t="shared" si="271"/>
        <v>28.23</v>
      </c>
      <c r="H433" s="679">
        <f t="shared" si="272"/>
        <v>6.8</v>
      </c>
      <c r="I433" s="786">
        <f t="shared" si="273"/>
        <v>35.03</v>
      </c>
      <c r="J433" s="780">
        <v>76</v>
      </c>
      <c r="K433" s="678">
        <f t="shared" si="168"/>
        <v>0.4779874213836478</v>
      </c>
      <c r="L433" s="679">
        <v>748.16</v>
      </c>
      <c r="M433" s="679">
        <f t="shared" si="274"/>
        <v>357.61106918238994</v>
      </c>
      <c r="N433" s="680">
        <v>1</v>
      </c>
      <c r="O433" s="679">
        <f t="shared" si="275"/>
        <v>357.61</v>
      </c>
      <c r="P433" s="679">
        <f t="shared" si="276"/>
        <v>86.15</v>
      </c>
      <c r="Q433" s="786">
        <f t="shared" si="277"/>
        <v>443.76</v>
      </c>
    </row>
    <row r="434" spans="1:17" s="682" customFormat="1" x14ac:dyDescent="0.25">
      <c r="A434" s="691" t="s">
        <v>2114</v>
      </c>
      <c r="B434" s="774">
        <v>12</v>
      </c>
      <c r="C434" s="678">
        <f t="shared" si="278"/>
        <v>7.5471698113207544E-2</v>
      </c>
      <c r="D434" s="679">
        <v>748.16</v>
      </c>
      <c r="E434" s="679">
        <f t="shared" si="279"/>
        <v>56.464905660377354</v>
      </c>
      <c r="F434" s="680">
        <v>0.5</v>
      </c>
      <c r="G434" s="679">
        <f t="shared" si="271"/>
        <v>28.23</v>
      </c>
      <c r="H434" s="679">
        <f t="shared" si="272"/>
        <v>6.8</v>
      </c>
      <c r="I434" s="786">
        <f t="shared" si="273"/>
        <v>35.03</v>
      </c>
      <c r="J434" s="780">
        <v>48</v>
      </c>
      <c r="K434" s="678">
        <f t="shared" si="168"/>
        <v>0.30188679245283018</v>
      </c>
      <c r="L434" s="679">
        <v>748.16</v>
      </c>
      <c r="M434" s="679">
        <f t="shared" si="274"/>
        <v>225.85962264150942</v>
      </c>
      <c r="N434" s="680">
        <v>1</v>
      </c>
      <c r="O434" s="679">
        <f t="shared" si="275"/>
        <v>225.86</v>
      </c>
      <c r="P434" s="679">
        <f t="shared" si="276"/>
        <v>54.41</v>
      </c>
      <c r="Q434" s="786">
        <f t="shared" si="277"/>
        <v>280.27</v>
      </c>
    </row>
    <row r="435" spans="1:17" s="682" customFormat="1" x14ac:dyDescent="0.25">
      <c r="A435" s="691" t="s">
        <v>2114</v>
      </c>
      <c r="B435" s="774">
        <v>24</v>
      </c>
      <c r="C435" s="678">
        <f t="shared" si="278"/>
        <v>0.15094339622641509</v>
      </c>
      <c r="D435" s="679">
        <v>748.16</v>
      </c>
      <c r="E435" s="679">
        <f t="shared" si="279"/>
        <v>112.92981132075471</v>
      </c>
      <c r="F435" s="680">
        <v>0.5</v>
      </c>
      <c r="G435" s="679">
        <f t="shared" si="271"/>
        <v>56.46</v>
      </c>
      <c r="H435" s="679">
        <f t="shared" si="272"/>
        <v>13.6</v>
      </c>
      <c r="I435" s="786">
        <f t="shared" si="273"/>
        <v>70.06</v>
      </c>
      <c r="J435" s="780">
        <v>48</v>
      </c>
      <c r="K435" s="678">
        <f t="shared" si="168"/>
        <v>0.30188679245283018</v>
      </c>
      <c r="L435" s="679">
        <v>748.16</v>
      </c>
      <c r="M435" s="679">
        <f t="shared" si="274"/>
        <v>225.85962264150942</v>
      </c>
      <c r="N435" s="680">
        <v>1</v>
      </c>
      <c r="O435" s="679">
        <f t="shared" si="275"/>
        <v>225.86</v>
      </c>
      <c r="P435" s="679">
        <f t="shared" si="276"/>
        <v>54.41</v>
      </c>
      <c r="Q435" s="786">
        <f t="shared" si="277"/>
        <v>280.27</v>
      </c>
    </row>
    <row r="436" spans="1:17" s="682" customFormat="1" x14ac:dyDescent="0.25">
      <c r="A436" s="691" t="s">
        <v>2114</v>
      </c>
      <c r="B436" s="774">
        <v>12.5</v>
      </c>
      <c r="C436" s="678">
        <f t="shared" si="278"/>
        <v>7.8616352201257858E-2</v>
      </c>
      <c r="D436" s="679">
        <v>748.16</v>
      </c>
      <c r="E436" s="679">
        <f t="shared" si="279"/>
        <v>58.817610062893074</v>
      </c>
      <c r="F436" s="680">
        <v>0.5</v>
      </c>
      <c r="G436" s="679">
        <f t="shared" si="271"/>
        <v>29.41</v>
      </c>
      <c r="H436" s="679">
        <f t="shared" si="272"/>
        <v>7.08</v>
      </c>
      <c r="I436" s="786">
        <f t="shared" si="273"/>
        <v>36.49</v>
      </c>
      <c r="J436" s="780">
        <v>64</v>
      </c>
      <c r="K436" s="678">
        <f t="shared" si="168"/>
        <v>0.40251572327044027</v>
      </c>
      <c r="L436" s="679">
        <v>748.16</v>
      </c>
      <c r="M436" s="679">
        <f t="shared" si="274"/>
        <v>301.14616352201256</v>
      </c>
      <c r="N436" s="680">
        <v>1</v>
      </c>
      <c r="O436" s="679">
        <f t="shared" si="275"/>
        <v>301.14999999999998</v>
      </c>
      <c r="P436" s="679">
        <f t="shared" si="276"/>
        <v>72.55</v>
      </c>
      <c r="Q436" s="786">
        <f t="shared" si="277"/>
        <v>373.7</v>
      </c>
    </row>
    <row r="437" spans="1:17" s="682" customFormat="1" x14ac:dyDescent="0.25">
      <c r="A437" s="691" t="s">
        <v>2114</v>
      </c>
      <c r="B437" s="774">
        <v>16</v>
      </c>
      <c r="C437" s="678">
        <f t="shared" si="163"/>
        <v>0.10062893081761007</v>
      </c>
      <c r="D437" s="679">
        <v>748.16</v>
      </c>
      <c r="E437" s="679">
        <f t="shared" si="279"/>
        <v>75.286540880503139</v>
      </c>
      <c r="F437" s="680">
        <v>0.5</v>
      </c>
      <c r="G437" s="679">
        <f t="shared" si="271"/>
        <v>37.64</v>
      </c>
      <c r="H437" s="679">
        <f t="shared" si="272"/>
        <v>9.07</v>
      </c>
      <c r="I437" s="786">
        <f t="shared" si="273"/>
        <v>46.71</v>
      </c>
      <c r="J437" s="780">
        <v>60</v>
      </c>
      <c r="K437" s="678">
        <f t="shared" si="168"/>
        <v>0.37735849056603776</v>
      </c>
      <c r="L437" s="679">
        <v>748.16</v>
      </c>
      <c r="M437" s="679">
        <f t="shared" si="274"/>
        <v>282.3245283018868</v>
      </c>
      <c r="N437" s="680">
        <v>1</v>
      </c>
      <c r="O437" s="679">
        <f t="shared" si="275"/>
        <v>282.32</v>
      </c>
      <c r="P437" s="679">
        <f t="shared" si="276"/>
        <v>68.010000000000005</v>
      </c>
      <c r="Q437" s="786">
        <f t="shared" si="277"/>
        <v>350.33</v>
      </c>
    </row>
    <row r="438" spans="1:17" s="682" customFormat="1" x14ac:dyDescent="0.25">
      <c r="A438" s="691" t="s">
        <v>2114</v>
      </c>
      <c r="B438" s="774">
        <v>24</v>
      </c>
      <c r="C438" s="678">
        <f t="shared" si="163"/>
        <v>0.15094339622641509</v>
      </c>
      <c r="D438" s="679">
        <v>748.16</v>
      </c>
      <c r="E438" s="679">
        <f t="shared" si="279"/>
        <v>112.92981132075471</v>
      </c>
      <c r="F438" s="680">
        <v>0.5</v>
      </c>
      <c r="G438" s="679">
        <f t="shared" si="271"/>
        <v>56.46</v>
      </c>
      <c r="H438" s="679">
        <f t="shared" si="272"/>
        <v>13.6</v>
      </c>
      <c r="I438" s="786">
        <f t="shared" si="273"/>
        <v>70.06</v>
      </c>
      <c r="J438" s="780">
        <v>60</v>
      </c>
      <c r="K438" s="678">
        <f t="shared" si="168"/>
        <v>0.37735849056603776</v>
      </c>
      <c r="L438" s="679">
        <v>748.16</v>
      </c>
      <c r="M438" s="679">
        <f t="shared" si="274"/>
        <v>282.3245283018868</v>
      </c>
      <c r="N438" s="680">
        <v>1</v>
      </c>
      <c r="O438" s="679">
        <f t="shared" si="275"/>
        <v>282.32</v>
      </c>
      <c r="P438" s="679">
        <f t="shared" si="276"/>
        <v>68.010000000000005</v>
      </c>
      <c r="Q438" s="786">
        <f t="shared" si="277"/>
        <v>350.33</v>
      </c>
    </row>
    <row r="439" spans="1:17" s="682" customFormat="1" x14ac:dyDescent="0.25">
      <c r="A439" s="691" t="s">
        <v>2114</v>
      </c>
      <c r="B439" s="774">
        <v>20.5</v>
      </c>
      <c r="C439" s="678">
        <f t="shared" si="163"/>
        <v>0.12893081761006289</v>
      </c>
      <c r="D439" s="679">
        <v>748.16</v>
      </c>
      <c r="E439" s="679">
        <f t="shared" si="279"/>
        <v>96.460880503144651</v>
      </c>
      <c r="F439" s="680">
        <v>0.5</v>
      </c>
      <c r="G439" s="679">
        <f t="shared" si="271"/>
        <v>48.23</v>
      </c>
      <c r="H439" s="679">
        <f t="shared" si="272"/>
        <v>11.62</v>
      </c>
      <c r="I439" s="786">
        <f t="shared" si="273"/>
        <v>59.849999999999994</v>
      </c>
      <c r="J439" s="780">
        <v>84</v>
      </c>
      <c r="K439" s="678">
        <f t="shared" si="168"/>
        <v>0.52830188679245282</v>
      </c>
      <c r="L439" s="679">
        <v>748.16</v>
      </c>
      <c r="M439" s="679">
        <f t="shared" si="274"/>
        <v>395.25433962264151</v>
      </c>
      <c r="N439" s="680">
        <v>1</v>
      </c>
      <c r="O439" s="679">
        <f t="shared" si="275"/>
        <v>395.25</v>
      </c>
      <c r="P439" s="679">
        <f t="shared" si="276"/>
        <v>95.22</v>
      </c>
      <c r="Q439" s="786">
        <f t="shared" si="277"/>
        <v>490.47</v>
      </c>
    </row>
    <row r="440" spans="1:17" s="682" customFormat="1" x14ac:dyDescent="0.25">
      <c r="A440" s="691" t="s">
        <v>2114</v>
      </c>
      <c r="B440" s="774">
        <v>24</v>
      </c>
      <c r="C440" s="678">
        <f t="shared" si="163"/>
        <v>0.15094339622641509</v>
      </c>
      <c r="D440" s="679">
        <v>748.16</v>
      </c>
      <c r="E440" s="679">
        <f t="shared" si="279"/>
        <v>112.92981132075471</v>
      </c>
      <c r="F440" s="680">
        <v>0.5</v>
      </c>
      <c r="G440" s="679">
        <f t="shared" si="271"/>
        <v>56.46</v>
      </c>
      <c r="H440" s="679">
        <f t="shared" si="272"/>
        <v>13.6</v>
      </c>
      <c r="I440" s="786">
        <f t="shared" si="273"/>
        <v>70.06</v>
      </c>
      <c r="J440" s="780">
        <v>76</v>
      </c>
      <c r="K440" s="678">
        <f t="shared" si="168"/>
        <v>0.4779874213836478</v>
      </c>
      <c r="L440" s="679">
        <v>748.16</v>
      </c>
      <c r="M440" s="679">
        <f t="shared" si="274"/>
        <v>357.61106918238994</v>
      </c>
      <c r="N440" s="680">
        <v>1</v>
      </c>
      <c r="O440" s="679">
        <f t="shared" si="275"/>
        <v>357.61</v>
      </c>
      <c r="P440" s="679">
        <f t="shared" si="276"/>
        <v>86.15</v>
      </c>
      <c r="Q440" s="786">
        <f t="shared" si="277"/>
        <v>443.76</v>
      </c>
    </row>
    <row r="441" spans="1:17" s="682" customFormat="1" x14ac:dyDescent="0.25">
      <c r="A441" s="691" t="s">
        <v>692</v>
      </c>
      <c r="B441" s="774">
        <v>16</v>
      </c>
      <c r="C441" s="678">
        <f>B441/159</f>
        <v>0.10062893081761007</v>
      </c>
      <c r="D441" s="679">
        <v>662.38</v>
      </c>
      <c r="E441" s="679">
        <f>D441*C441</f>
        <v>66.65459119496856</v>
      </c>
      <c r="F441" s="680">
        <v>0.5</v>
      </c>
      <c r="G441" s="679">
        <f>ROUND(E441*F441,2)</f>
        <v>33.33</v>
      </c>
      <c r="H441" s="679">
        <f>ROUND(G441*0.2409,2)</f>
        <v>8.0299999999999994</v>
      </c>
      <c r="I441" s="786">
        <f>G441+H441</f>
        <v>41.36</v>
      </c>
      <c r="J441" s="780">
        <v>56</v>
      </c>
      <c r="K441" s="678">
        <f>J441/159</f>
        <v>0.3522012578616352</v>
      </c>
      <c r="L441" s="679">
        <v>662.38</v>
      </c>
      <c r="M441" s="679">
        <f>L441*K441</f>
        <v>233.29106918238992</v>
      </c>
      <c r="N441" s="680">
        <v>1</v>
      </c>
      <c r="O441" s="679">
        <f>ROUND(M441*N441,2)</f>
        <v>233.29</v>
      </c>
      <c r="P441" s="679">
        <f>ROUND(O441*0.2409,2)</f>
        <v>56.2</v>
      </c>
      <c r="Q441" s="786">
        <f>O441+P441</f>
        <v>289.49</v>
      </c>
    </row>
    <row r="442" spans="1:17" s="682" customFormat="1" x14ac:dyDescent="0.25">
      <c r="A442" s="691" t="s">
        <v>692</v>
      </c>
      <c r="B442" s="774">
        <v>24</v>
      </c>
      <c r="C442" s="678">
        <f t="shared" si="163"/>
        <v>0.15094339622641509</v>
      </c>
      <c r="D442" s="679">
        <v>662.38</v>
      </c>
      <c r="E442" s="679">
        <f t="shared" si="279"/>
        <v>99.981886792452826</v>
      </c>
      <c r="F442" s="680">
        <v>0.5</v>
      </c>
      <c r="G442" s="679">
        <f t="shared" si="271"/>
        <v>49.99</v>
      </c>
      <c r="H442" s="679">
        <f t="shared" si="272"/>
        <v>12.04</v>
      </c>
      <c r="I442" s="786">
        <f t="shared" si="273"/>
        <v>62.03</v>
      </c>
      <c r="J442" s="780">
        <v>72</v>
      </c>
      <c r="K442" s="678">
        <f t="shared" si="168"/>
        <v>0.45283018867924529</v>
      </c>
      <c r="L442" s="679">
        <v>662.38</v>
      </c>
      <c r="M442" s="679">
        <f t="shared" si="274"/>
        <v>299.94566037735848</v>
      </c>
      <c r="N442" s="680">
        <v>1</v>
      </c>
      <c r="O442" s="679">
        <f t="shared" ref="O442:O445" si="280">ROUND(M442*N442,2)</f>
        <v>299.95</v>
      </c>
      <c r="P442" s="679">
        <f t="shared" ref="P442:P445" si="281">ROUND(O442*0.2409,2)</f>
        <v>72.260000000000005</v>
      </c>
      <c r="Q442" s="786">
        <f t="shared" ref="Q442:Q445" si="282">O442+P442</f>
        <v>372.21</v>
      </c>
    </row>
    <row r="443" spans="1:17" s="682" customFormat="1" x14ac:dyDescent="0.25">
      <c r="A443" s="691" t="s">
        <v>692</v>
      </c>
      <c r="B443" s="774">
        <v>32.5</v>
      </c>
      <c r="C443" s="678">
        <f t="shared" si="163"/>
        <v>0.20440251572327045</v>
      </c>
      <c r="D443" s="679">
        <v>662.38</v>
      </c>
      <c r="E443" s="679">
        <f t="shared" si="279"/>
        <v>135.39213836477987</v>
      </c>
      <c r="F443" s="680">
        <v>0.5</v>
      </c>
      <c r="G443" s="679">
        <f t="shared" si="271"/>
        <v>67.7</v>
      </c>
      <c r="H443" s="679">
        <f t="shared" si="272"/>
        <v>16.309999999999999</v>
      </c>
      <c r="I443" s="786">
        <f t="shared" si="273"/>
        <v>84.01</v>
      </c>
      <c r="J443" s="780">
        <v>72</v>
      </c>
      <c r="K443" s="678">
        <f t="shared" si="168"/>
        <v>0.45283018867924529</v>
      </c>
      <c r="L443" s="679">
        <v>662.38</v>
      </c>
      <c r="M443" s="679">
        <f t="shared" si="274"/>
        <v>299.94566037735848</v>
      </c>
      <c r="N443" s="680">
        <v>1</v>
      </c>
      <c r="O443" s="679">
        <f t="shared" si="280"/>
        <v>299.95</v>
      </c>
      <c r="P443" s="679">
        <f t="shared" si="281"/>
        <v>72.260000000000005</v>
      </c>
      <c r="Q443" s="786">
        <f t="shared" si="282"/>
        <v>372.21</v>
      </c>
    </row>
    <row r="444" spans="1:17" s="682" customFormat="1" x14ac:dyDescent="0.25">
      <c r="A444" s="691" t="s">
        <v>692</v>
      </c>
      <c r="B444" s="774"/>
      <c r="C444" s="678"/>
      <c r="D444" s="679"/>
      <c r="E444" s="679"/>
      <c r="F444" s="680"/>
      <c r="G444" s="679"/>
      <c r="H444" s="679"/>
      <c r="I444" s="786"/>
      <c r="J444" s="780">
        <v>40</v>
      </c>
      <c r="K444" s="678">
        <f t="shared" si="168"/>
        <v>0.25157232704402516</v>
      </c>
      <c r="L444" s="679">
        <v>748.16</v>
      </c>
      <c r="M444" s="679">
        <f t="shared" si="274"/>
        <v>188.21635220125785</v>
      </c>
      <c r="N444" s="680">
        <v>1</v>
      </c>
      <c r="O444" s="679">
        <f t="shared" si="280"/>
        <v>188.22</v>
      </c>
      <c r="P444" s="679">
        <f t="shared" si="281"/>
        <v>45.34</v>
      </c>
      <c r="Q444" s="786">
        <f t="shared" si="282"/>
        <v>233.56</v>
      </c>
    </row>
    <row r="445" spans="1:17" s="682" customFormat="1" x14ac:dyDescent="0.25">
      <c r="A445" s="691" t="s">
        <v>692</v>
      </c>
      <c r="B445" s="774">
        <v>20.5</v>
      </c>
      <c r="C445" s="678">
        <f t="shared" si="163"/>
        <v>0.12893081761006289</v>
      </c>
      <c r="D445" s="679">
        <v>662.38</v>
      </c>
      <c r="E445" s="679">
        <f t="shared" si="279"/>
        <v>85.401194968553455</v>
      </c>
      <c r="F445" s="680">
        <v>0.5</v>
      </c>
      <c r="G445" s="679">
        <f t="shared" si="271"/>
        <v>42.7</v>
      </c>
      <c r="H445" s="679">
        <f t="shared" si="272"/>
        <v>10.29</v>
      </c>
      <c r="I445" s="786">
        <f t="shared" si="273"/>
        <v>52.99</v>
      </c>
      <c r="J445" s="780">
        <v>72</v>
      </c>
      <c r="K445" s="678">
        <f t="shared" si="168"/>
        <v>0.45283018867924529</v>
      </c>
      <c r="L445" s="679">
        <v>662.38</v>
      </c>
      <c r="M445" s="679">
        <f t="shared" si="274"/>
        <v>299.94566037735848</v>
      </c>
      <c r="N445" s="680">
        <v>1</v>
      </c>
      <c r="O445" s="679">
        <f t="shared" si="280"/>
        <v>299.95</v>
      </c>
      <c r="P445" s="679">
        <f t="shared" si="281"/>
        <v>72.260000000000005</v>
      </c>
      <c r="Q445" s="786">
        <f t="shared" si="282"/>
        <v>372.21</v>
      </c>
    </row>
    <row r="446" spans="1:17" s="682" customFormat="1" ht="49.5" x14ac:dyDescent="0.25">
      <c r="A446" s="692" t="s">
        <v>10</v>
      </c>
      <c r="B446" s="774"/>
      <c r="C446" s="678"/>
      <c r="D446" s="679"/>
      <c r="E446" s="679"/>
      <c r="F446" s="679"/>
      <c r="G446" s="690">
        <f>SUM(G447:G451)</f>
        <v>173.07</v>
      </c>
      <c r="H446" s="690">
        <f>SUM(H447:H451)</f>
        <v>41.699999999999996</v>
      </c>
      <c r="I446" s="681">
        <f>SUM(I447:I451)</f>
        <v>214.76999999999998</v>
      </c>
      <c r="J446" s="780"/>
      <c r="K446" s="678"/>
      <c r="L446" s="679"/>
      <c r="M446" s="679"/>
      <c r="N446" s="680"/>
      <c r="O446" s="690">
        <f>SUM(O447:O451)</f>
        <v>1058.33</v>
      </c>
      <c r="P446" s="690">
        <f>SUM(P447:P451)</f>
        <v>254.95</v>
      </c>
      <c r="Q446" s="681">
        <f>SUM(Q447:Q451)</f>
        <v>1313.28</v>
      </c>
    </row>
    <row r="447" spans="1:17" s="682" customFormat="1" x14ac:dyDescent="0.25">
      <c r="A447" s="691" t="s">
        <v>193</v>
      </c>
      <c r="B447" s="774">
        <v>32.5</v>
      </c>
      <c r="C447" s="678">
        <f t="shared" si="163"/>
        <v>0.20440251572327045</v>
      </c>
      <c r="D447" s="679">
        <v>552.78</v>
      </c>
      <c r="E447" s="679">
        <f t="shared" ref="E447:E451" si="283">D447*C447</f>
        <v>112.98962264150943</v>
      </c>
      <c r="F447" s="680">
        <v>0.5</v>
      </c>
      <c r="G447" s="679">
        <f t="shared" ref="G447:G451" si="284">ROUND(E447*F447,2)</f>
        <v>56.49</v>
      </c>
      <c r="H447" s="679">
        <f t="shared" ref="H447:H451" si="285">ROUND(G447*0.2409,2)</f>
        <v>13.61</v>
      </c>
      <c r="I447" s="786">
        <f t="shared" ref="I447:I451" si="286">G447+H447</f>
        <v>70.099999999999994</v>
      </c>
      <c r="J447" s="780">
        <v>76</v>
      </c>
      <c r="K447" s="678">
        <f t="shared" si="168"/>
        <v>0.4779874213836478</v>
      </c>
      <c r="L447" s="679">
        <v>552.78</v>
      </c>
      <c r="M447" s="679">
        <f t="shared" ref="M447:M451" si="287">L447*K447</f>
        <v>264.22188679245284</v>
      </c>
      <c r="N447" s="680">
        <v>1</v>
      </c>
      <c r="O447" s="679">
        <f t="shared" ref="O447:O451" si="288">ROUND(M447*N447,2)</f>
        <v>264.22000000000003</v>
      </c>
      <c r="P447" s="679">
        <f t="shared" ref="P447:P451" si="289">ROUND(O447*0.2409,2)</f>
        <v>63.65</v>
      </c>
      <c r="Q447" s="786">
        <f t="shared" ref="Q447:Q451" si="290">O447+P447</f>
        <v>327.87</v>
      </c>
    </row>
    <row r="448" spans="1:17" s="682" customFormat="1" x14ac:dyDescent="0.25">
      <c r="A448" s="691" t="s">
        <v>193</v>
      </c>
      <c r="B448" s="774">
        <v>16</v>
      </c>
      <c r="C448" s="678">
        <f t="shared" si="163"/>
        <v>0.10062893081761007</v>
      </c>
      <c r="D448" s="679">
        <v>552.78</v>
      </c>
      <c r="E448" s="679">
        <f t="shared" si="283"/>
        <v>55.625660377358493</v>
      </c>
      <c r="F448" s="680">
        <v>0.5</v>
      </c>
      <c r="G448" s="679">
        <f t="shared" si="284"/>
        <v>27.81</v>
      </c>
      <c r="H448" s="679">
        <f t="shared" si="285"/>
        <v>6.7</v>
      </c>
      <c r="I448" s="786">
        <f t="shared" si="286"/>
        <v>34.51</v>
      </c>
      <c r="J448" s="780">
        <v>80</v>
      </c>
      <c r="K448" s="678">
        <f t="shared" si="168"/>
        <v>0.50314465408805031</v>
      </c>
      <c r="L448" s="679">
        <v>552.78</v>
      </c>
      <c r="M448" s="679">
        <f t="shared" si="287"/>
        <v>278.12830188679243</v>
      </c>
      <c r="N448" s="680">
        <v>1</v>
      </c>
      <c r="O448" s="679">
        <f t="shared" si="288"/>
        <v>278.13</v>
      </c>
      <c r="P448" s="679">
        <f t="shared" si="289"/>
        <v>67</v>
      </c>
      <c r="Q448" s="786">
        <f t="shared" si="290"/>
        <v>345.13</v>
      </c>
    </row>
    <row r="449" spans="1:17" s="682" customFormat="1" x14ac:dyDescent="0.25">
      <c r="A449" s="691" t="s">
        <v>193</v>
      </c>
      <c r="B449" s="774">
        <v>20</v>
      </c>
      <c r="C449" s="678">
        <f t="shared" si="163"/>
        <v>0.12578616352201258</v>
      </c>
      <c r="D449" s="679">
        <v>552.78</v>
      </c>
      <c r="E449" s="679">
        <f t="shared" si="283"/>
        <v>69.532075471698107</v>
      </c>
      <c r="F449" s="680">
        <v>0.5</v>
      </c>
      <c r="G449" s="679">
        <f t="shared" si="284"/>
        <v>34.770000000000003</v>
      </c>
      <c r="H449" s="679">
        <f t="shared" si="285"/>
        <v>8.3800000000000008</v>
      </c>
      <c r="I449" s="786">
        <f t="shared" si="286"/>
        <v>43.150000000000006</v>
      </c>
      <c r="J449" s="780">
        <v>21</v>
      </c>
      <c r="K449" s="678">
        <f t="shared" si="168"/>
        <v>0.13207547169811321</v>
      </c>
      <c r="L449" s="679">
        <v>552.78</v>
      </c>
      <c r="M449" s="679">
        <f t="shared" si="287"/>
        <v>73.00867924528302</v>
      </c>
      <c r="N449" s="680">
        <v>1</v>
      </c>
      <c r="O449" s="679">
        <f t="shared" si="288"/>
        <v>73.010000000000005</v>
      </c>
      <c r="P449" s="679">
        <f t="shared" si="289"/>
        <v>17.59</v>
      </c>
      <c r="Q449" s="786">
        <f t="shared" si="290"/>
        <v>90.600000000000009</v>
      </c>
    </row>
    <row r="450" spans="1:17" s="682" customFormat="1" x14ac:dyDescent="0.25">
      <c r="A450" s="691" t="s">
        <v>193</v>
      </c>
      <c r="B450" s="774">
        <v>17.5</v>
      </c>
      <c r="C450" s="678">
        <f t="shared" si="163"/>
        <v>0.11006289308176101</v>
      </c>
      <c r="D450" s="679">
        <v>552.78</v>
      </c>
      <c r="E450" s="679">
        <f t="shared" si="283"/>
        <v>60.840566037735847</v>
      </c>
      <c r="F450" s="680">
        <v>0.5</v>
      </c>
      <c r="G450" s="679">
        <f t="shared" si="284"/>
        <v>30.42</v>
      </c>
      <c r="H450" s="679">
        <f t="shared" si="285"/>
        <v>7.33</v>
      </c>
      <c r="I450" s="786">
        <f t="shared" si="286"/>
        <v>37.75</v>
      </c>
      <c r="J450" s="780">
        <v>84</v>
      </c>
      <c r="K450" s="678">
        <f t="shared" si="168"/>
        <v>0.52830188679245282</v>
      </c>
      <c r="L450" s="679">
        <v>552.78</v>
      </c>
      <c r="M450" s="679">
        <f t="shared" si="287"/>
        <v>292.03471698113208</v>
      </c>
      <c r="N450" s="680">
        <v>1</v>
      </c>
      <c r="O450" s="679">
        <f t="shared" si="288"/>
        <v>292.02999999999997</v>
      </c>
      <c r="P450" s="679">
        <f t="shared" si="289"/>
        <v>70.349999999999994</v>
      </c>
      <c r="Q450" s="786">
        <f t="shared" si="290"/>
        <v>362.38</v>
      </c>
    </row>
    <row r="451" spans="1:17" s="682" customFormat="1" x14ac:dyDescent="0.25">
      <c r="A451" s="691" t="s">
        <v>2115</v>
      </c>
      <c r="B451" s="774">
        <v>12.5</v>
      </c>
      <c r="C451" s="678">
        <f t="shared" si="163"/>
        <v>7.8616352201257858E-2</v>
      </c>
      <c r="D451" s="679">
        <v>600</v>
      </c>
      <c r="E451" s="679">
        <f t="shared" si="283"/>
        <v>47.169811320754718</v>
      </c>
      <c r="F451" s="680">
        <v>0.5</v>
      </c>
      <c r="G451" s="679">
        <f t="shared" si="284"/>
        <v>23.58</v>
      </c>
      <c r="H451" s="679">
        <f t="shared" si="285"/>
        <v>5.68</v>
      </c>
      <c r="I451" s="786">
        <f t="shared" si="286"/>
        <v>29.259999999999998</v>
      </c>
      <c r="J451" s="780">
        <v>40</v>
      </c>
      <c r="K451" s="678">
        <f t="shared" si="168"/>
        <v>0.25157232704402516</v>
      </c>
      <c r="L451" s="679">
        <v>600</v>
      </c>
      <c r="M451" s="679">
        <f t="shared" si="287"/>
        <v>150.9433962264151</v>
      </c>
      <c r="N451" s="680">
        <v>1</v>
      </c>
      <c r="O451" s="679">
        <f t="shared" si="288"/>
        <v>150.94</v>
      </c>
      <c r="P451" s="679">
        <f t="shared" si="289"/>
        <v>36.36</v>
      </c>
      <c r="Q451" s="786">
        <f t="shared" si="290"/>
        <v>187.3</v>
      </c>
    </row>
    <row r="452" spans="1:17" s="682" customFormat="1" ht="33" x14ac:dyDescent="0.25">
      <c r="A452" s="692" t="s">
        <v>8</v>
      </c>
      <c r="B452" s="774"/>
      <c r="C452" s="678"/>
      <c r="D452" s="679"/>
      <c r="E452" s="679"/>
      <c r="F452" s="680"/>
      <c r="G452" s="690">
        <f>SUM(G453:G454)</f>
        <v>46.39</v>
      </c>
      <c r="H452" s="690">
        <f>SUM(H453:H454)</f>
        <v>11.17</v>
      </c>
      <c r="I452" s="681">
        <f>SUM(I453:I454)</f>
        <v>57.56</v>
      </c>
      <c r="J452" s="780"/>
      <c r="K452" s="678"/>
      <c r="L452" s="679"/>
      <c r="M452" s="679"/>
      <c r="N452" s="680"/>
      <c r="O452" s="690">
        <f>SUM(O453:O454)</f>
        <v>407.24</v>
      </c>
      <c r="P452" s="690">
        <f>SUM(P453:P454)</f>
        <v>98.1</v>
      </c>
      <c r="Q452" s="681">
        <f>SUM(Q453:Q454)</f>
        <v>505.34000000000003</v>
      </c>
    </row>
    <row r="453" spans="1:17" s="682" customFormat="1" x14ac:dyDescent="0.25">
      <c r="A453" s="691" t="s">
        <v>182</v>
      </c>
      <c r="B453" s="774">
        <v>24</v>
      </c>
      <c r="C453" s="678">
        <f t="shared" ref="C453:C454" si="291">B453/159</f>
        <v>0.15094339622641509</v>
      </c>
      <c r="D453" s="679">
        <v>409.82</v>
      </c>
      <c r="E453" s="679">
        <f t="shared" ref="E453:E457" si="292">D453*C453</f>
        <v>61.859622641509432</v>
      </c>
      <c r="F453" s="680">
        <v>0.5</v>
      </c>
      <c r="G453" s="679">
        <f t="shared" ref="G453:G454" si="293">ROUND(E453*F453,2)</f>
        <v>30.93</v>
      </c>
      <c r="H453" s="679">
        <f t="shared" ref="H453:H454" si="294">ROUND(G453*0.2409,2)</f>
        <v>7.45</v>
      </c>
      <c r="I453" s="786">
        <f t="shared" ref="I453:I454" si="295">G453+H453</f>
        <v>38.380000000000003</v>
      </c>
      <c r="J453" s="780">
        <v>55</v>
      </c>
      <c r="K453" s="678">
        <f t="shared" ref="K453:K454" si="296">J453/159</f>
        <v>0.34591194968553457</v>
      </c>
      <c r="L453" s="679">
        <v>409.82</v>
      </c>
      <c r="M453" s="679">
        <f t="shared" ref="M453:M458" si="297">L453*K453</f>
        <v>141.76163522012578</v>
      </c>
      <c r="N453" s="680">
        <v>1</v>
      </c>
      <c r="O453" s="679">
        <f t="shared" ref="O453:O454" si="298">ROUND(M453*N453,2)</f>
        <v>141.76</v>
      </c>
      <c r="P453" s="679">
        <f t="shared" ref="P453:P454" si="299">ROUND(O453*0.2409,2)</f>
        <v>34.15</v>
      </c>
      <c r="Q453" s="786">
        <f t="shared" ref="Q453:Q454" si="300">O453+P453</f>
        <v>175.91</v>
      </c>
    </row>
    <row r="454" spans="1:17" s="682" customFormat="1" x14ac:dyDescent="0.25">
      <c r="A454" s="691" t="s">
        <v>182</v>
      </c>
      <c r="B454" s="774">
        <v>12</v>
      </c>
      <c r="C454" s="678">
        <f t="shared" si="291"/>
        <v>7.5471698113207544E-2</v>
      </c>
      <c r="D454" s="679">
        <v>409.82</v>
      </c>
      <c r="E454" s="679">
        <f t="shared" si="292"/>
        <v>30.929811320754716</v>
      </c>
      <c r="F454" s="680">
        <v>0.5</v>
      </c>
      <c r="G454" s="679">
        <f t="shared" si="293"/>
        <v>15.46</v>
      </c>
      <c r="H454" s="679">
        <f t="shared" si="294"/>
        <v>3.72</v>
      </c>
      <c r="I454" s="786">
        <f t="shared" si="295"/>
        <v>19.18</v>
      </c>
      <c r="J454" s="780">
        <v>103</v>
      </c>
      <c r="K454" s="678">
        <f t="shared" si="296"/>
        <v>0.64779874213836475</v>
      </c>
      <c r="L454" s="679">
        <v>409.82</v>
      </c>
      <c r="M454" s="679">
        <f t="shared" si="297"/>
        <v>265.48088050314465</v>
      </c>
      <c r="N454" s="680">
        <v>1</v>
      </c>
      <c r="O454" s="679">
        <f t="shared" si="298"/>
        <v>265.48</v>
      </c>
      <c r="P454" s="679">
        <f t="shared" si="299"/>
        <v>63.95</v>
      </c>
      <c r="Q454" s="786">
        <f t="shared" si="300"/>
        <v>329.43</v>
      </c>
    </row>
    <row r="455" spans="1:17" s="682" customFormat="1" ht="66" x14ac:dyDescent="0.25">
      <c r="A455" s="688" t="s">
        <v>2116</v>
      </c>
      <c r="B455" s="773"/>
      <c r="C455" s="699"/>
      <c r="D455" s="700"/>
      <c r="E455" s="700"/>
      <c r="F455" s="701"/>
      <c r="G455" s="673">
        <f>G456+G459+G471</f>
        <v>148.76999999999998</v>
      </c>
      <c r="H455" s="673">
        <f t="shared" ref="H455:I455" si="301">H456+H459+H471</f>
        <v>35.839999999999996</v>
      </c>
      <c r="I455" s="675">
        <f t="shared" si="301"/>
        <v>184.61</v>
      </c>
      <c r="J455" s="783"/>
      <c r="K455" s="699"/>
      <c r="L455" s="700"/>
      <c r="M455" s="700"/>
      <c r="N455" s="701"/>
      <c r="O455" s="673">
        <f>O456+O459+O471</f>
        <v>1112.71</v>
      </c>
      <c r="P455" s="673">
        <f>P456+P459+P471</f>
        <v>268.06</v>
      </c>
      <c r="Q455" s="675">
        <f>Q456+Q459+Q471</f>
        <v>1380.7700000000002</v>
      </c>
    </row>
    <row r="456" spans="1:17" s="682" customFormat="1" ht="33" x14ac:dyDescent="0.25">
      <c r="A456" s="692" t="s">
        <v>11</v>
      </c>
      <c r="B456" s="774"/>
      <c r="C456" s="678"/>
      <c r="D456" s="679"/>
      <c r="E456" s="679"/>
      <c r="F456" s="680"/>
      <c r="G456" s="690">
        <f>SUM(G457:G458)</f>
        <v>14.39</v>
      </c>
      <c r="H456" s="690">
        <f t="shared" ref="H456:I456" si="302">SUM(H457:H458)</f>
        <v>3.47</v>
      </c>
      <c r="I456" s="681">
        <f t="shared" si="302"/>
        <v>17.86</v>
      </c>
      <c r="J456" s="780"/>
      <c r="K456" s="678"/>
      <c r="L456" s="679"/>
      <c r="M456" s="679"/>
      <c r="N456" s="680"/>
      <c r="O456" s="690">
        <f>SUM(O457:O458)</f>
        <v>297.90999999999997</v>
      </c>
      <c r="P456" s="690">
        <f t="shared" ref="P456:Q456" si="303">SUM(P457:P458)</f>
        <v>71.77</v>
      </c>
      <c r="Q456" s="681">
        <f t="shared" si="303"/>
        <v>369.68</v>
      </c>
    </row>
    <row r="457" spans="1:17" s="682" customFormat="1" x14ac:dyDescent="0.25">
      <c r="A457" s="691" t="s">
        <v>2110</v>
      </c>
      <c r="B457" s="774">
        <v>4</v>
      </c>
      <c r="C457" s="678">
        <f t="shared" si="163"/>
        <v>2.5157232704402517E-2</v>
      </c>
      <c r="D457" s="679">
        <v>1143.68</v>
      </c>
      <c r="E457" s="679">
        <f t="shared" si="292"/>
        <v>28.771823899371071</v>
      </c>
      <c r="F457" s="680">
        <v>0.5</v>
      </c>
      <c r="G457" s="679">
        <f t="shared" ref="G457" si="304">ROUND(E457*F457,2)</f>
        <v>14.39</v>
      </c>
      <c r="H457" s="679">
        <f t="shared" ref="H457" si="305">ROUND(G457*0.2409,2)</f>
        <v>3.47</v>
      </c>
      <c r="I457" s="786">
        <f t="shared" ref="I457" si="306">G457+H457</f>
        <v>17.86</v>
      </c>
      <c r="J457" s="780">
        <v>6</v>
      </c>
      <c r="K457" s="678">
        <f t="shared" si="168"/>
        <v>3.7735849056603772E-2</v>
      </c>
      <c r="L457" s="679">
        <v>1143.68</v>
      </c>
      <c r="M457" s="679">
        <f t="shared" si="297"/>
        <v>43.157735849056607</v>
      </c>
      <c r="N457" s="680">
        <v>1</v>
      </c>
      <c r="O457" s="679">
        <f t="shared" ref="O457:O458" si="307">ROUND(M457*N457,2)</f>
        <v>43.16</v>
      </c>
      <c r="P457" s="679">
        <f t="shared" ref="P457:P458" si="308">ROUND(O457*0.2409,2)</f>
        <v>10.4</v>
      </c>
      <c r="Q457" s="786">
        <f t="shared" ref="Q457:Q458" si="309">O457+P457</f>
        <v>53.559999999999995</v>
      </c>
    </row>
    <row r="458" spans="1:17" s="682" customFormat="1" x14ac:dyDescent="0.25">
      <c r="A458" s="691" t="s">
        <v>2117</v>
      </c>
      <c r="B458" s="774"/>
      <c r="C458" s="678"/>
      <c r="D458" s="679"/>
      <c r="E458" s="679"/>
      <c r="F458" s="680"/>
      <c r="G458" s="679"/>
      <c r="H458" s="679"/>
      <c r="I458" s="681"/>
      <c r="J458" s="780">
        <v>34</v>
      </c>
      <c r="K458" s="678">
        <f t="shared" si="168"/>
        <v>0.21383647798742139</v>
      </c>
      <c r="L458" s="679">
        <v>1191.33</v>
      </c>
      <c r="M458" s="679">
        <f t="shared" si="297"/>
        <v>254.7498113207547</v>
      </c>
      <c r="N458" s="680">
        <v>1</v>
      </c>
      <c r="O458" s="679">
        <f t="shared" si="307"/>
        <v>254.75</v>
      </c>
      <c r="P458" s="679">
        <f t="shared" si="308"/>
        <v>61.37</v>
      </c>
      <c r="Q458" s="786">
        <f t="shared" si="309"/>
        <v>316.12</v>
      </c>
    </row>
    <row r="459" spans="1:17" s="682" customFormat="1" ht="49.5" x14ac:dyDescent="0.25">
      <c r="A459" s="692" t="s">
        <v>9</v>
      </c>
      <c r="B459" s="774"/>
      <c r="C459" s="678"/>
      <c r="D459" s="679"/>
      <c r="E459" s="679"/>
      <c r="F459" s="679"/>
      <c r="G459" s="690">
        <f>SUM(G460:G470)</f>
        <v>134.38</v>
      </c>
      <c r="H459" s="690">
        <f t="shared" ref="H459:I459" si="310">SUM(H460:H470)</f>
        <v>32.369999999999997</v>
      </c>
      <c r="I459" s="681">
        <f t="shared" si="310"/>
        <v>166.75</v>
      </c>
      <c r="J459" s="780"/>
      <c r="K459" s="678"/>
      <c r="L459" s="679"/>
      <c r="M459" s="679"/>
      <c r="N459" s="680"/>
      <c r="O459" s="690">
        <f>SUM(O460:O470)</f>
        <v>696.59</v>
      </c>
      <c r="P459" s="690">
        <f t="shared" ref="P459:Q459" si="311">SUM(P460:P470)</f>
        <v>167.81</v>
      </c>
      <c r="Q459" s="681">
        <f t="shared" si="311"/>
        <v>864.40000000000009</v>
      </c>
    </row>
    <row r="460" spans="1:17" s="682" customFormat="1" x14ac:dyDescent="0.25">
      <c r="A460" s="691" t="s">
        <v>2118</v>
      </c>
      <c r="B460" s="774"/>
      <c r="C460" s="678"/>
      <c r="D460" s="679"/>
      <c r="E460" s="679"/>
      <c r="F460" s="680"/>
      <c r="G460" s="679"/>
      <c r="H460" s="679"/>
      <c r="I460" s="681"/>
      <c r="J460" s="780">
        <v>24</v>
      </c>
      <c r="K460" s="678">
        <f t="shared" si="168"/>
        <v>0.15094339622641509</v>
      </c>
      <c r="L460" s="679">
        <v>852.99</v>
      </c>
      <c r="M460" s="679">
        <f t="shared" ref="M460:M470" si="312">L460*K460</f>
        <v>128.75320754716981</v>
      </c>
      <c r="N460" s="680">
        <v>1</v>
      </c>
      <c r="O460" s="679">
        <f t="shared" ref="O460:O470" si="313">ROUND(M460*N460,2)</f>
        <v>128.75</v>
      </c>
      <c r="P460" s="679">
        <f t="shared" ref="P460:P470" si="314">ROUND(O460*0.2409,2)</f>
        <v>31.02</v>
      </c>
      <c r="Q460" s="786">
        <f t="shared" ref="Q460:Q470" si="315">O460+P460</f>
        <v>159.77000000000001</v>
      </c>
    </row>
    <row r="461" spans="1:17" s="682" customFormat="1" x14ac:dyDescent="0.25">
      <c r="A461" s="691" t="s">
        <v>2119</v>
      </c>
      <c r="B461" s="774">
        <v>8</v>
      </c>
      <c r="C461" s="678">
        <f t="shared" si="163"/>
        <v>5.0314465408805034E-2</v>
      </c>
      <c r="D461" s="679">
        <v>852.99</v>
      </c>
      <c r="E461" s="679">
        <f t="shared" ref="E461:E469" si="316">D461*C461</f>
        <v>42.917735849056605</v>
      </c>
      <c r="F461" s="680">
        <v>0.5</v>
      </c>
      <c r="G461" s="679">
        <f t="shared" ref="G461:G469" si="317">ROUND(E461*F461,2)</f>
        <v>21.46</v>
      </c>
      <c r="H461" s="679">
        <f t="shared" ref="H461:H469" si="318">ROUND(G461*0.2409,2)</f>
        <v>5.17</v>
      </c>
      <c r="I461" s="786">
        <f t="shared" ref="I461:I469" si="319">G461+H461</f>
        <v>26.630000000000003</v>
      </c>
      <c r="J461" s="780">
        <v>12</v>
      </c>
      <c r="K461" s="678">
        <f t="shared" si="168"/>
        <v>7.5471698113207544E-2</v>
      </c>
      <c r="L461" s="679">
        <v>852.99</v>
      </c>
      <c r="M461" s="679">
        <f t="shared" si="312"/>
        <v>64.376603773584904</v>
      </c>
      <c r="N461" s="680">
        <v>1</v>
      </c>
      <c r="O461" s="679">
        <f t="shared" si="313"/>
        <v>64.38</v>
      </c>
      <c r="P461" s="679">
        <f t="shared" si="314"/>
        <v>15.51</v>
      </c>
      <c r="Q461" s="786">
        <f t="shared" si="315"/>
        <v>79.89</v>
      </c>
    </row>
    <row r="462" spans="1:17" s="682" customFormat="1" x14ac:dyDescent="0.25">
      <c r="A462" s="691" t="s">
        <v>692</v>
      </c>
      <c r="B462" s="774"/>
      <c r="C462" s="678"/>
      <c r="D462" s="679"/>
      <c r="E462" s="679"/>
      <c r="F462" s="680"/>
      <c r="G462" s="679"/>
      <c r="H462" s="679"/>
      <c r="I462" s="786"/>
      <c r="J462" s="780">
        <v>13</v>
      </c>
      <c r="K462" s="678">
        <f t="shared" si="168"/>
        <v>8.1761006289308172E-2</v>
      </c>
      <c r="L462" s="679">
        <v>748.16</v>
      </c>
      <c r="M462" s="679">
        <f t="shared" si="312"/>
        <v>61.170314465408801</v>
      </c>
      <c r="N462" s="680">
        <v>1</v>
      </c>
      <c r="O462" s="679">
        <f t="shared" si="313"/>
        <v>61.17</v>
      </c>
      <c r="P462" s="679">
        <f t="shared" si="314"/>
        <v>14.74</v>
      </c>
      <c r="Q462" s="786">
        <f t="shared" si="315"/>
        <v>75.91</v>
      </c>
    </row>
    <row r="463" spans="1:17" s="682" customFormat="1" x14ac:dyDescent="0.25">
      <c r="A463" s="691" t="s">
        <v>692</v>
      </c>
      <c r="B463" s="774"/>
      <c r="C463" s="678"/>
      <c r="D463" s="679"/>
      <c r="E463" s="679"/>
      <c r="F463" s="680"/>
      <c r="G463" s="679"/>
      <c r="H463" s="679"/>
      <c r="I463" s="786"/>
      <c r="J463" s="780">
        <v>4</v>
      </c>
      <c r="K463" s="678">
        <f t="shared" si="168"/>
        <v>2.5157232704402517E-2</v>
      </c>
      <c r="L463" s="679">
        <v>748.16</v>
      </c>
      <c r="M463" s="679">
        <f t="shared" si="312"/>
        <v>18.821635220125785</v>
      </c>
      <c r="N463" s="680">
        <v>1</v>
      </c>
      <c r="O463" s="679">
        <f t="shared" si="313"/>
        <v>18.82</v>
      </c>
      <c r="P463" s="679">
        <f t="shared" si="314"/>
        <v>4.53</v>
      </c>
      <c r="Q463" s="786">
        <f t="shared" si="315"/>
        <v>23.35</v>
      </c>
    </row>
    <row r="464" spans="1:17" s="682" customFormat="1" x14ac:dyDescent="0.25">
      <c r="A464" s="691" t="s">
        <v>692</v>
      </c>
      <c r="B464" s="774"/>
      <c r="C464" s="678"/>
      <c r="D464" s="679"/>
      <c r="E464" s="679"/>
      <c r="F464" s="680"/>
      <c r="G464" s="679"/>
      <c r="H464" s="679"/>
      <c r="I464" s="786"/>
      <c r="J464" s="780">
        <v>8</v>
      </c>
      <c r="K464" s="678">
        <f t="shared" si="168"/>
        <v>5.0314465408805034E-2</v>
      </c>
      <c r="L464" s="679">
        <v>748.16</v>
      </c>
      <c r="M464" s="679">
        <f t="shared" si="312"/>
        <v>37.64327044025157</v>
      </c>
      <c r="N464" s="680">
        <v>1</v>
      </c>
      <c r="O464" s="679">
        <f t="shared" si="313"/>
        <v>37.64</v>
      </c>
      <c r="P464" s="679">
        <f t="shared" si="314"/>
        <v>9.07</v>
      </c>
      <c r="Q464" s="786">
        <f t="shared" si="315"/>
        <v>46.71</v>
      </c>
    </row>
    <row r="465" spans="1:17" s="682" customFormat="1" x14ac:dyDescent="0.25">
      <c r="A465" s="691" t="s">
        <v>692</v>
      </c>
      <c r="B465" s="774"/>
      <c r="C465" s="678"/>
      <c r="D465" s="679"/>
      <c r="E465" s="679"/>
      <c r="F465" s="680"/>
      <c r="G465" s="679"/>
      <c r="H465" s="679"/>
      <c r="I465" s="786"/>
      <c r="J465" s="780">
        <v>9</v>
      </c>
      <c r="K465" s="678">
        <f t="shared" ref="K465:K515" si="320">J465/159</f>
        <v>5.6603773584905662E-2</v>
      </c>
      <c r="L465" s="679">
        <v>748.16</v>
      </c>
      <c r="M465" s="679">
        <f t="shared" si="312"/>
        <v>42.348679245283016</v>
      </c>
      <c r="N465" s="680">
        <v>1</v>
      </c>
      <c r="O465" s="679">
        <f t="shared" si="313"/>
        <v>42.35</v>
      </c>
      <c r="P465" s="679">
        <f t="shared" si="314"/>
        <v>10.199999999999999</v>
      </c>
      <c r="Q465" s="786">
        <f t="shared" si="315"/>
        <v>52.55</v>
      </c>
    </row>
    <row r="466" spans="1:17" s="682" customFormat="1" x14ac:dyDescent="0.25">
      <c r="A466" s="691" t="s">
        <v>2120</v>
      </c>
      <c r="B466" s="774">
        <v>12</v>
      </c>
      <c r="C466" s="678">
        <f t="shared" ref="C466:C469" si="321">B466/159</f>
        <v>7.5471698113207544E-2</v>
      </c>
      <c r="D466" s="679">
        <v>748.16</v>
      </c>
      <c r="E466" s="679">
        <f t="shared" si="316"/>
        <v>56.464905660377354</v>
      </c>
      <c r="F466" s="680">
        <v>0.5</v>
      </c>
      <c r="G466" s="679">
        <f t="shared" si="317"/>
        <v>28.23</v>
      </c>
      <c r="H466" s="679">
        <f t="shared" si="318"/>
        <v>6.8</v>
      </c>
      <c r="I466" s="786">
        <f t="shared" si="319"/>
        <v>35.03</v>
      </c>
      <c r="J466" s="780">
        <v>21</v>
      </c>
      <c r="K466" s="678">
        <f t="shared" si="320"/>
        <v>0.13207547169811321</v>
      </c>
      <c r="L466" s="679">
        <v>748.16</v>
      </c>
      <c r="M466" s="679">
        <f t="shared" si="312"/>
        <v>98.813584905660377</v>
      </c>
      <c r="N466" s="680">
        <v>1</v>
      </c>
      <c r="O466" s="679">
        <f t="shared" si="313"/>
        <v>98.81</v>
      </c>
      <c r="P466" s="679">
        <f t="shared" si="314"/>
        <v>23.8</v>
      </c>
      <c r="Q466" s="786">
        <f t="shared" si="315"/>
        <v>122.61</v>
      </c>
    </row>
    <row r="467" spans="1:17" s="682" customFormat="1" x14ac:dyDescent="0.25">
      <c r="A467" s="691" t="s">
        <v>2120</v>
      </c>
      <c r="B467" s="774">
        <v>12</v>
      </c>
      <c r="C467" s="678">
        <f t="shared" si="321"/>
        <v>7.5471698113207544E-2</v>
      </c>
      <c r="D467" s="679">
        <v>748.16</v>
      </c>
      <c r="E467" s="679">
        <f t="shared" si="316"/>
        <v>56.464905660377354</v>
      </c>
      <c r="F467" s="680">
        <v>0.5</v>
      </c>
      <c r="G467" s="679">
        <f t="shared" si="317"/>
        <v>28.23</v>
      </c>
      <c r="H467" s="679">
        <f t="shared" si="318"/>
        <v>6.8</v>
      </c>
      <c r="I467" s="786">
        <f t="shared" si="319"/>
        <v>35.03</v>
      </c>
      <c r="J467" s="780">
        <v>12</v>
      </c>
      <c r="K467" s="678">
        <f t="shared" si="320"/>
        <v>7.5471698113207544E-2</v>
      </c>
      <c r="L467" s="679">
        <v>748.16</v>
      </c>
      <c r="M467" s="679">
        <f t="shared" si="312"/>
        <v>56.464905660377354</v>
      </c>
      <c r="N467" s="680">
        <v>1</v>
      </c>
      <c r="O467" s="679">
        <f t="shared" si="313"/>
        <v>56.46</v>
      </c>
      <c r="P467" s="679">
        <f t="shared" si="314"/>
        <v>13.6</v>
      </c>
      <c r="Q467" s="786">
        <f t="shared" si="315"/>
        <v>70.06</v>
      </c>
    </row>
    <row r="468" spans="1:17" s="682" customFormat="1" x14ac:dyDescent="0.25">
      <c r="A468" s="691" t="s">
        <v>2120</v>
      </c>
      <c r="B468" s="774">
        <v>12</v>
      </c>
      <c r="C468" s="678">
        <f t="shared" si="321"/>
        <v>7.5471698113207544E-2</v>
      </c>
      <c r="D468" s="679">
        <v>748.16</v>
      </c>
      <c r="E468" s="679">
        <f t="shared" si="316"/>
        <v>56.464905660377354</v>
      </c>
      <c r="F468" s="680">
        <v>0.5</v>
      </c>
      <c r="G468" s="679">
        <f t="shared" si="317"/>
        <v>28.23</v>
      </c>
      <c r="H468" s="679">
        <f t="shared" si="318"/>
        <v>6.8</v>
      </c>
      <c r="I468" s="786">
        <f t="shared" si="319"/>
        <v>35.03</v>
      </c>
      <c r="J468" s="780">
        <v>8</v>
      </c>
      <c r="K468" s="678">
        <f t="shared" si="320"/>
        <v>5.0314465408805034E-2</v>
      </c>
      <c r="L468" s="679">
        <v>748.16</v>
      </c>
      <c r="M468" s="679">
        <f t="shared" si="312"/>
        <v>37.64327044025157</v>
      </c>
      <c r="N468" s="680">
        <v>1</v>
      </c>
      <c r="O468" s="679">
        <f t="shared" si="313"/>
        <v>37.64</v>
      </c>
      <c r="P468" s="679">
        <f t="shared" si="314"/>
        <v>9.07</v>
      </c>
      <c r="Q468" s="786">
        <f t="shared" si="315"/>
        <v>46.71</v>
      </c>
    </row>
    <row r="469" spans="1:17" s="682" customFormat="1" x14ac:dyDescent="0.25">
      <c r="A469" s="691" t="s">
        <v>2120</v>
      </c>
      <c r="B469" s="774">
        <v>12</v>
      </c>
      <c r="C469" s="678">
        <f t="shared" si="321"/>
        <v>7.5471698113207544E-2</v>
      </c>
      <c r="D469" s="679">
        <v>748.16</v>
      </c>
      <c r="E469" s="679">
        <f t="shared" si="316"/>
        <v>56.464905660377354</v>
      </c>
      <c r="F469" s="680">
        <v>0.5</v>
      </c>
      <c r="G469" s="679">
        <f t="shared" si="317"/>
        <v>28.23</v>
      </c>
      <c r="H469" s="679">
        <f t="shared" si="318"/>
        <v>6.8</v>
      </c>
      <c r="I469" s="786">
        <f t="shared" si="319"/>
        <v>35.03</v>
      </c>
      <c r="J469" s="780">
        <v>12</v>
      </c>
      <c r="K469" s="678">
        <f t="shared" si="320"/>
        <v>7.5471698113207544E-2</v>
      </c>
      <c r="L469" s="679">
        <v>748.16</v>
      </c>
      <c r="M469" s="679">
        <f t="shared" si="312"/>
        <v>56.464905660377354</v>
      </c>
      <c r="N469" s="680">
        <v>1</v>
      </c>
      <c r="O469" s="679">
        <f t="shared" si="313"/>
        <v>56.46</v>
      </c>
      <c r="P469" s="679">
        <f t="shared" si="314"/>
        <v>13.6</v>
      </c>
      <c r="Q469" s="786">
        <f t="shared" si="315"/>
        <v>70.06</v>
      </c>
    </row>
    <row r="470" spans="1:17" s="682" customFormat="1" x14ac:dyDescent="0.25">
      <c r="A470" s="691" t="s">
        <v>2120</v>
      </c>
      <c r="B470" s="774"/>
      <c r="C470" s="678"/>
      <c r="D470" s="679"/>
      <c r="E470" s="679"/>
      <c r="F470" s="680"/>
      <c r="G470" s="679"/>
      <c r="H470" s="679"/>
      <c r="I470" s="681"/>
      <c r="J470" s="780">
        <v>20</v>
      </c>
      <c r="K470" s="678">
        <f t="shared" si="320"/>
        <v>0.12578616352201258</v>
      </c>
      <c r="L470" s="679">
        <v>748.16</v>
      </c>
      <c r="M470" s="679">
        <f t="shared" si="312"/>
        <v>94.108176100628924</v>
      </c>
      <c r="N470" s="680">
        <v>1</v>
      </c>
      <c r="O470" s="679">
        <f t="shared" si="313"/>
        <v>94.11</v>
      </c>
      <c r="P470" s="679">
        <f t="shared" si="314"/>
        <v>22.67</v>
      </c>
      <c r="Q470" s="786">
        <f t="shared" si="315"/>
        <v>116.78</v>
      </c>
    </row>
    <row r="471" spans="1:17" s="682" customFormat="1" ht="49.5" x14ac:dyDescent="0.25">
      <c r="A471" s="692" t="s">
        <v>10</v>
      </c>
      <c r="B471" s="774"/>
      <c r="C471" s="678"/>
      <c r="D471" s="679"/>
      <c r="E471" s="679"/>
      <c r="F471" s="679"/>
      <c r="G471" s="690"/>
      <c r="H471" s="690"/>
      <c r="I471" s="681"/>
      <c r="J471" s="780"/>
      <c r="K471" s="678"/>
      <c r="L471" s="679"/>
      <c r="M471" s="679"/>
      <c r="N471" s="680"/>
      <c r="O471" s="690">
        <f>SUM(O472:O473)</f>
        <v>118.21</v>
      </c>
      <c r="P471" s="690">
        <f t="shared" ref="P471:Q471" si="322">SUM(P472:P473)</f>
        <v>28.48</v>
      </c>
      <c r="Q471" s="681">
        <f t="shared" si="322"/>
        <v>146.69</v>
      </c>
    </row>
    <row r="472" spans="1:17" s="682" customFormat="1" x14ac:dyDescent="0.25">
      <c r="A472" s="691" t="s">
        <v>193</v>
      </c>
      <c r="B472" s="774"/>
      <c r="C472" s="678"/>
      <c r="D472" s="679"/>
      <c r="E472" s="679"/>
      <c r="F472" s="680"/>
      <c r="G472" s="679"/>
      <c r="H472" s="679"/>
      <c r="I472" s="681"/>
      <c r="J472" s="780">
        <v>12</v>
      </c>
      <c r="K472" s="678">
        <f t="shared" si="320"/>
        <v>7.5471698113207544E-2</v>
      </c>
      <c r="L472" s="679">
        <v>552.78</v>
      </c>
      <c r="M472" s="679">
        <f t="shared" ref="M472:M479" si="323">L472*K472</f>
        <v>41.719245283018864</v>
      </c>
      <c r="N472" s="680">
        <v>1</v>
      </c>
      <c r="O472" s="679">
        <f t="shared" ref="O472:O473" si="324">ROUND(M472*N472,2)</f>
        <v>41.72</v>
      </c>
      <c r="P472" s="679">
        <f t="shared" ref="P472:P473" si="325">ROUND(O472*0.2409,2)</f>
        <v>10.050000000000001</v>
      </c>
      <c r="Q472" s="786">
        <f t="shared" ref="Q472:Q473" si="326">O472+P472</f>
        <v>51.769999999999996</v>
      </c>
    </row>
    <row r="473" spans="1:17" s="682" customFormat="1" x14ac:dyDescent="0.25">
      <c r="A473" s="691" t="s">
        <v>193</v>
      </c>
      <c r="B473" s="774"/>
      <c r="C473" s="678"/>
      <c r="D473" s="679"/>
      <c r="E473" s="679"/>
      <c r="F473" s="680"/>
      <c r="G473" s="679"/>
      <c r="H473" s="679"/>
      <c r="I473" s="681"/>
      <c r="J473" s="780">
        <v>22</v>
      </c>
      <c r="K473" s="678">
        <f t="shared" si="320"/>
        <v>0.13836477987421383</v>
      </c>
      <c r="L473" s="679">
        <v>552.78</v>
      </c>
      <c r="M473" s="679">
        <f t="shared" si="323"/>
        <v>76.485283018867918</v>
      </c>
      <c r="N473" s="680">
        <v>1</v>
      </c>
      <c r="O473" s="679">
        <f t="shared" si="324"/>
        <v>76.489999999999995</v>
      </c>
      <c r="P473" s="679">
        <f t="shared" si="325"/>
        <v>18.43</v>
      </c>
      <c r="Q473" s="786">
        <f t="shared" si="326"/>
        <v>94.919999999999987</v>
      </c>
    </row>
    <row r="474" spans="1:17" s="682" customFormat="1" ht="73.5" customHeight="1" x14ac:dyDescent="0.25">
      <c r="A474" s="688" t="s">
        <v>2121</v>
      </c>
      <c r="B474" s="773"/>
      <c r="C474" s="699"/>
      <c r="D474" s="700"/>
      <c r="E474" s="700"/>
      <c r="F474" s="701"/>
      <c r="G474" s="673">
        <f>G475+G480+G500+G508</f>
        <v>0</v>
      </c>
      <c r="H474" s="673">
        <f>H475+H480+H500+H508</f>
        <v>0</v>
      </c>
      <c r="I474" s="675">
        <f>I475+I480+I500+I508</f>
        <v>0</v>
      </c>
      <c r="J474" s="783"/>
      <c r="K474" s="699"/>
      <c r="L474" s="700"/>
      <c r="M474" s="700"/>
      <c r="N474" s="701"/>
      <c r="O474" s="673">
        <f>O475+O480+O500+O508</f>
        <v>12483.829999999998</v>
      </c>
      <c r="P474" s="673">
        <f>P475+P480+P500+P508</f>
        <v>3007.3599999999997</v>
      </c>
      <c r="Q474" s="675">
        <f>Q475+Q480+Q500+Q508</f>
        <v>15491.19</v>
      </c>
    </row>
    <row r="475" spans="1:17" s="682" customFormat="1" ht="33" x14ac:dyDescent="0.25">
      <c r="A475" s="692" t="s">
        <v>11</v>
      </c>
      <c r="B475" s="774"/>
      <c r="C475" s="678"/>
      <c r="D475" s="679"/>
      <c r="E475" s="679"/>
      <c r="F475" s="680"/>
      <c r="G475" s="690">
        <f>SUM(G476:G479)</f>
        <v>0</v>
      </c>
      <c r="H475" s="690">
        <f>SUM(H476:H479)</f>
        <v>0</v>
      </c>
      <c r="I475" s="681">
        <f>SUM(I476:I479)</f>
        <v>0</v>
      </c>
      <c r="J475" s="780"/>
      <c r="K475" s="678"/>
      <c r="L475" s="709"/>
      <c r="M475" s="679"/>
      <c r="N475" s="680"/>
      <c r="O475" s="690">
        <f>SUM(O476:O479)</f>
        <v>2143.0499999999997</v>
      </c>
      <c r="P475" s="690">
        <f>SUM(P476:P479)</f>
        <v>516.26</v>
      </c>
      <c r="Q475" s="681">
        <f>SUM(Q476:Q479)</f>
        <v>2659.3100000000004</v>
      </c>
    </row>
    <row r="476" spans="1:17" s="682" customFormat="1" x14ac:dyDescent="0.25">
      <c r="A476" s="691" t="s">
        <v>2122</v>
      </c>
      <c r="B476" s="774"/>
      <c r="C476" s="678"/>
      <c r="D476" s="709"/>
      <c r="E476" s="679"/>
      <c r="F476" s="680"/>
      <c r="G476" s="679"/>
      <c r="H476" s="679"/>
      <c r="I476" s="681"/>
      <c r="J476" s="780">
        <v>86</v>
      </c>
      <c r="K476" s="678">
        <f t="shared" si="320"/>
        <v>0.54088050314465408</v>
      </c>
      <c r="L476" s="709">
        <v>1381.95</v>
      </c>
      <c r="M476" s="679">
        <f t="shared" si="323"/>
        <v>747.46981132075473</v>
      </c>
      <c r="N476" s="680">
        <v>1</v>
      </c>
      <c r="O476" s="679">
        <f t="shared" ref="O476:O479" si="327">ROUND(M476*N476,2)</f>
        <v>747.47</v>
      </c>
      <c r="P476" s="679">
        <f t="shared" ref="P476:P477" si="328">ROUND(O476*0.2409,2)</f>
        <v>180.07</v>
      </c>
      <c r="Q476" s="786">
        <f t="shared" ref="Q476:Q477" si="329">O476+P476</f>
        <v>927.54</v>
      </c>
    </row>
    <row r="477" spans="1:17" s="682" customFormat="1" x14ac:dyDescent="0.25">
      <c r="A477" s="691" t="s">
        <v>2123</v>
      </c>
      <c r="B477" s="774"/>
      <c r="C477" s="678"/>
      <c r="D477" s="709"/>
      <c r="E477" s="679"/>
      <c r="F477" s="680"/>
      <c r="G477" s="679"/>
      <c r="H477" s="679"/>
      <c r="I477" s="681"/>
      <c r="J477" s="780">
        <v>84.5</v>
      </c>
      <c r="K477" s="678">
        <f t="shared" si="320"/>
        <v>0.53144654088050314</v>
      </c>
      <c r="L477" s="709">
        <v>1191.33</v>
      </c>
      <c r="M477" s="679">
        <f t="shared" si="323"/>
        <v>633.12820754716972</v>
      </c>
      <c r="N477" s="680">
        <v>1</v>
      </c>
      <c r="O477" s="679">
        <f t="shared" si="327"/>
        <v>633.13</v>
      </c>
      <c r="P477" s="679">
        <f t="shared" si="328"/>
        <v>152.52000000000001</v>
      </c>
      <c r="Q477" s="786">
        <f t="shared" si="329"/>
        <v>785.65</v>
      </c>
    </row>
    <row r="478" spans="1:17" s="682" customFormat="1" x14ac:dyDescent="0.25">
      <c r="A478" s="691" t="s">
        <v>712</v>
      </c>
      <c r="B478" s="774"/>
      <c r="C478" s="678"/>
      <c r="D478" s="709"/>
      <c r="E478" s="679"/>
      <c r="F478" s="680"/>
      <c r="G478" s="679"/>
      <c r="H478" s="679"/>
      <c r="I478" s="681"/>
      <c r="J478" s="780">
        <v>91</v>
      </c>
      <c r="K478" s="678">
        <f t="shared" si="320"/>
        <v>0.57232704402515722</v>
      </c>
      <c r="L478" s="709">
        <v>1143.68</v>
      </c>
      <c r="M478" s="679">
        <f t="shared" si="323"/>
        <v>654.55899371069188</v>
      </c>
      <c r="N478" s="680">
        <v>1</v>
      </c>
      <c r="O478" s="679">
        <f t="shared" si="327"/>
        <v>654.55999999999995</v>
      </c>
      <c r="P478" s="679">
        <f>ROUND(O478*0.2409,2)</f>
        <v>157.68</v>
      </c>
      <c r="Q478" s="786">
        <f>O478+P478</f>
        <v>812.24</v>
      </c>
    </row>
    <row r="479" spans="1:17" s="682" customFormat="1" x14ac:dyDescent="0.25">
      <c r="A479" s="691" t="s">
        <v>712</v>
      </c>
      <c r="B479" s="774"/>
      <c r="C479" s="678"/>
      <c r="D479" s="709"/>
      <c r="E479" s="679"/>
      <c r="F479" s="680"/>
      <c r="G479" s="679"/>
      <c r="H479" s="679"/>
      <c r="I479" s="681"/>
      <c r="J479" s="780">
        <v>15</v>
      </c>
      <c r="K479" s="678">
        <f t="shared" si="320"/>
        <v>9.4339622641509441E-2</v>
      </c>
      <c r="L479" s="709">
        <v>1143.68</v>
      </c>
      <c r="M479" s="679">
        <f t="shared" si="323"/>
        <v>107.89433962264152</v>
      </c>
      <c r="N479" s="680">
        <v>1</v>
      </c>
      <c r="O479" s="679">
        <f t="shared" si="327"/>
        <v>107.89</v>
      </c>
      <c r="P479" s="679">
        <f t="shared" ref="P479" si="330">ROUND(O479*0.2409,2)</f>
        <v>25.99</v>
      </c>
      <c r="Q479" s="786">
        <f t="shared" ref="Q479" si="331">O479+P479</f>
        <v>133.88</v>
      </c>
    </row>
    <row r="480" spans="1:17" s="682" customFormat="1" ht="49.5" x14ac:dyDescent="0.25">
      <c r="A480" s="692" t="s">
        <v>9</v>
      </c>
      <c r="B480" s="774"/>
      <c r="C480" s="678"/>
      <c r="D480" s="679"/>
      <c r="E480" s="679"/>
      <c r="F480" s="679"/>
      <c r="G480" s="690">
        <f>SUM(G481:G499)</f>
        <v>0</v>
      </c>
      <c r="H480" s="690">
        <f>SUM(H481:H499)</f>
        <v>0</v>
      </c>
      <c r="I480" s="681">
        <f>SUM(I481:I499)</f>
        <v>0</v>
      </c>
      <c r="J480" s="780"/>
      <c r="K480" s="678"/>
      <c r="L480" s="679"/>
      <c r="M480" s="679"/>
      <c r="N480" s="680"/>
      <c r="O480" s="690">
        <f>SUM(O481:O499)</f>
        <v>6838.6999999999989</v>
      </c>
      <c r="P480" s="690">
        <f>SUM(P481:P499)</f>
        <v>1647.44</v>
      </c>
      <c r="Q480" s="681">
        <f>SUM(Q481:Q499)</f>
        <v>8486.1400000000012</v>
      </c>
    </row>
    <row r="481" spans="1:17" s="682" customFormat="1" x14ac:dyDescent="0.25">
      <c r="A481" s="691" t="s">
        <v>435</v>
      </c>
      <c r="B481" s="774"/>
      <c r="C481" s="678"/>
      <c r="D481" s="679"/>
      <c r="E481" s="679"/>
      <c r="F481" s="680"/>
      <c r="G481" s="679"/>
      <c r="H481" s="679"/>
      <c r="I481" s="681"/>
      <c r="J481" s="780">
        <v>70</v>
      </c>
      <c r="K481" s="678">
        <f t="shared" si="320"/>
        <v>0.44025157232704404</v>
      </c>
      <c r="L481" s="679">
        <v>748.16</v>
      </c>
      <c r="M481" s="679">
        <f t="shared" ref="M481:M499" si="332">L481*K481</f>
        <v>329.37861635220128</v>
      </c>
      <c r="N481" s="680">
        <v>1</v>
      </c>
      <c r="O481" s="679">
        <f t="shared" ref="O481:O489" si="333">ROUND(M481*N481,2)</f>
        <v>329.38</v>
      </c>
      <c r="P481" s="679">
        <f t="shared" ref="P481:P489" si="334">ROUND(O481*0.2409,2)</f>
        <v>79.349999999999994</v>
      </c>
      <c r="Q481" s="786">
        <f t="shared" ref="Q481:Q489" si="335">O481+P481</f>
        <v>408.73</v>
      </c>
    </row>
    <row r="482" spans="1:17" s="682" customFormat="1" x14ac:dyDescent="0.25">
      <c r="A482" s="691" t="s">
        <v>2124</v>
      </c>
      <c r="B482" s="774"/>
      <c r="C482" s="678"/>
      <c r="D482" s="679"/>
      <c r="E482" s="679"/>
      <c r="F482" s="680"/>
      <c r="G482" s="679"/>
      <c r="H482" s="679"/>
      <c r="I482" s="681"/>
      <c r="J482" s="780">
        <v>110</v>
      </c>
      <c r="K482" s="678">
        <f t="shared" si="320"/>
        <v>0.69182389937106914</v>
      </c>
      <c r="L482" s="679">
        <v>867.29</v>
      </c>
      <c r="M482" s="679">
        <f t="shared" si="332"/>
        <v>600.01194968553455</v>
      </c>
      <c r="N482" s="680">
        <v>1</v>
      </c>
      <c r="O482" s="679">
        <f t="shared" si="333"/>
        <v>600.01</v>
      </c>
      <c r="P482" s="679">
        <f t="shared" si="334"/>
        <v>144.54</v>
      </c>
      <c r="Q482" s="786">
        <f t="shared" si="335"/>
        <v>744.55</v>
      </c>
    </row>
    <row r="483" spans="1:17" s="682" customFormat="1" x14ac:dyDescent="0.25">
      <c r="A483" s="691" t="s">
        <v>1217</v>
      </c>
      <c r="B483" s="774"/>
      <c r="C483" s="678"/>
      <c r="D483" s="679"/>
      <c r="E483" s="679"/>
      <c r="F483" s="680"/>
      <c r="G483" s="679"/>
      <c r="H483" s="679"/>
      <c r="I483" s="681"/>
      <c r="J483" s="780">
        <v>79</v>
      </c>
      <c r="K483" s="678">
        <f t="shared" si="320"/>
        <v>0.49685534591194969</v>
      </c>
      <c r="L483" s="679">
        <v>748.16</v>
      </c>
      <c r="M483" s="679">
        <f t="shared" si="332"/>
        <v>371.72729559748427</v>
      </c>
      <c r="N483" s="680">
        <v>1</v>
      </c>
      <c r="O483" s="679">
        <f t="shared" si="333"/>
        <v>371.73</v>
      </c>
      <c r="P483" s="679">
        <f t="shared" si="334"/>
        <v>89.55</v>
      </c>
      <c r="Q483" s="786">
        <f t="shared" si="335"/>
        <v>461.28000000000003</v>
      </c>
    </row>
    <row r="484" spans="1:17" s="682" customFormat="1" x14ac:dyDescent="0.25">
      <c r="A484" s="691" t="s">
        <v>1217</v>
      </c>
      <c r="B484" s="774"/>
      <c r="C484" s="678"/>
      <c r="D484" s="679"/>
      <c r="E484" s="679"/>
      <c r="F484" s="680"/>
      <c r="G484" s="679"/>
      <c r="H484" s="679"/>
      <c r="I484" s="681"/>
      <c r="J484" s="780">
        <v>61</v>
      </c>
      <c r="K484" s="678">
        <f t="shared" si="320"/>
        <v>0.38364779874213839</v>
      </c>
      <c r="L484" s="679">
        <v>748.16</v>
      </c>
      <c r="M484" s="679">
        <f t="shared" si="332"/>
        <v>287.02993710691823</v>
      </c>
      <c r="N484" s="680">
        <v>1</v>
      </c>
      <c r="O484" s="679">
        <f t="shared" si="333"/>
        <v>287.02999999999997</v>
      </c>
      <c r="P484" s="679">
        <f t="shared" si="334"/>
        <v>69.150000000000006</v>
      </c>
      <c r="Q484" s="786">
        <f t="shared" si="335"/>
        <v>356.17999999999995</v>
      </c>
    </row>
    <row r="485" spans="1:17" s="682" customFormat="1" x14ac:dyDescent="0.25">
      <c r="A485" s="691" t="s">
        <v>1217</v>
      </c>
      <c r="B485" s="774"/>
      <c r="C485" s="678"/>
      <c r="D485" s="679"/>
      <c r="E485" s="679"/>
      <c r="F485" s="680"/>
      <c r="G485" s="679"/>
      <c r="H485" s="679"/>
      <c r="I485" s="681"/>
      <c r="J485" s="780">
        <v>95</v>
      </c>
      <c r="K485" s="678">
        <f t="shared" si="320"/>
        <v>0.59748427672955973</v>
      </c>
      <c r="L485" s="679">
        <v>748.16</v>
      </c>
      <c r="M485" s="679">
        <f t="shared" si="332"/>
        <v>447.01383647798741</v>
      </c>
      <c r="N485" s="680">
        <v>1</v>
      </c>
      <c r="O485" s="679">
        <f t="shared" si="333"/>
        <v>447.01</v>
      </c>
      <c r="P485" s="679">
        <f t="shared" si="334"/>
        <v>107.68</v>
      </c>
      <c r="Q485" s="786">
        <f t="shared" si="335"/>
        <v>554.69000000000005</v>
      </c>
    </row>
    <row r="486" spans="1:17" s="682" customFormat="1" x14ac:dyDescent="0.25">
      <c r="A486" s="691" t="s">
        <v>1217</v>
      </c>
      <c r="B486" s="774"/>
      <c r="C486" s="678"/>
      <c r="D486" s="679"/>
      <c r="E486" s="679"/>
      <c r="F486" s="680"/>
      <c r="G486" s="679"/>
      <c r="H486" s="679"/>
      <c r="I486" s="681"/>
      <c r="J486" s="780">
        <v>87</v>
      </c>
      <c r="K486" s="678">
        <f t="shared" si="320"/>
        <v>0.54716981132075471</v>
      </c>
      <c r="L486" s="679">
        <v>748.16</v>
      </c>
      <c r="M486" s="679">
        <f t="shared" si="332"/>
        <v>409.37056603773584</v>
      </c>
      <c r="N486" s="680">
        <v>1</v>
      </c>
      <c r="O486" s="679">
        <f t="shared" si="333"/>
        <v>409.37</v>
      </c>
      <c r="P486" s="679">
        <f t="shared" si="334"/>
        <v>98.62</v>
      </c>
      <c r="Q486" s="786">
        <f t="shared" si="335"/>
        <v>507.99</v>
      </c>
    </row>
    <row r="487" spans="1:17" s="682" customFormat="1" x14ac:dyDescent="0.25">
      <c r="A487" s="691" t="s">
        <v>1217</v>
      </c>
      <c r="B487" s="774"/>
      <c r="C487" s="678"/>
      <c r="D487" s="679"/>
      <c r="E487" s="679"/>
      <c r="F487" s="680"/>
      <c r="G487" s="679"/>
      <c r="H487" s="679"/>
      <c r="I487" s="681"/>
      <c r="J487" s="780">
        <v>61</v>
      </c>
      <c r="K487" s="678">
        <f t="shared" si="320"/>
        <v>0.38364779874213839</v>
      </c>
      <c r="L487" s="679">
        <v>748.16</v>
      </c>
      <c r="M487" s="679">
        <f t="shared" si="332"/>
        <v>287.02993710691823</v>
      </c>
      <c r="N487" s="680">
        <v>1</v>
      </c>
      <c r="O487" s="679">
        <f t="shared" si="333"/>
        <v>287.02999999999997</v>
      </c>
      <c r="P487" s="679">
        <f t="shared" si="334"/>
        <v>69.150000000000006</v>
      </c>
      <c r="Q487" s="786">
        <f t="shared" si="335"/>
        <v>356.17999999999995</v>
      </c>
    </row>
    <row r="488" spans="1:17" s="682" customFormat="1" x14ac:dyDescent="0.25">
      <c r="A488" s="691" t="s">
        <v>1217</v>
      </c>
      <c r="B488" s="774"/>
      <c r="C488" s="678"/>
      <c r="D488" s="679"/>
      <c r="E488" s="679"/>
      <c r="F488" s="680"/>
      <c r="G488" s="679"/>
      <c r="H488" s="679"/>
      <c r="I488" s="681"/>
      <c r="J488" s="780">
        <v>91</v>
      </c>
      <c r="K488" s="678">
        <f t="shared" si="320"/>
        <v>0.57232704402515722</v>
      </c>
      <c r="L488" s="679">
        <v>748.16</v>
      </c>
      <c r="M488" s="679">
        <f t="shared" si="332"/>
        <v>428.1922012578616</v>
      </c>
      <c r="N488" s="680">
        <v>1</v>
      </c>
      <c r="O488" s="679">
        <f t="shared" si="333"/>
        <v>428.19</v>
      </c>
      <c r="P488" s="679">
        <f t="shared" si="334"/>
        <v>103.15</v>
      </c>
      <c r="Q488" s="786">
        <f t="shared" si="335"/>
        <v>531.34</v>
      </c>
    </row>
    <row r="489" spans="1:17" s="682" customFormat="1" x14ac:dyDescent="0.25">
      <c r="A489" s="691" t="s">
        <v>2125</v>
      </c>
      <c r="B489" s="774"/>
      <c r="C489" s="678"/>
      <c r="D489" s="679"/>
      <c r="E489" s="679"/>
      <c r="F489" s="680"/>
      <c r="G489" s="679"/>
      <c r="H489" s="679"/>
      <c r="I489" s="681"/>
      <c r="J489" s="780">
        <v>90</v>
      </c>
      <c r="K489" s="678">
        <f t="shared" si="320"/>
        <v>0.56603773584905659</v>
      </c>
      <c r="L489" s="679">
        <v>662.38</v>
      </c>
      <c r="M489" s="679">
        <f t="shared" si="332"/>
        <v>374.93207547169811</v>
      </c>
      <c r="N489" s="680">
        <v>1</v>
      </c>
      <c r="O489" s="679">
        <f t="shared" si="333"/>
        <v>374.93</v>
      </c>
      <c r="P489" s="679">
        <f t="shared" si="334"/>
        <v>90.32</v>
      </c>
      <c r="Q489" s="786">
        <f t="shared" si="335"/>
        <v>465.25</v>
      </c>
    </row>
    <row r="490" spans="1:17" s="682" customFormat="1" x14ac:dyDescent="0.25">
      <c r="A490" s="691" t="s">
        <v>692</v>
      </c>
      <c r="B490" s="774"/>
      <c r="C490" s="678"/>
      <c r="D490" s="679"/>
      <c r="E490" s="679"/>
      <c r="F490" s="680"/>
      <c r="G490" s="679"/>
      <c r="H490" s="679"/>
      <c r="I490" s="681"/>
      <c r="J490" s="780">
        <v>87</v>
      </c>
      <c r="K490" s="678">
        <f>J490/159</f>
        <v>0.54716981132075471</v>
      </c>
      <c r="L490" s="679">
        <v>662.38</v>
      </c>
      <c r="M490" s="679">
        <f>L490*K490</f>
        <v>362.43433962264152</v>
      </c>
      <c r="N490" s="680">
        <v>1</v>
      </c>
      <c r="O490" s="679">
        <f>ROUND(M490*N490,2)</f>
        <v>362.43</v>
      </c>
      <c r="P490" s="679">
        <f>ROUND(O490*0.2409,2)</f>
        <v>87.31</v>
      </c>
      <c r="Q490" s="786">
        <f>O490+P490</f>
        <v>449.74</v>
      </c>
    </row>
    <row r="491" spans="1:17" s="682" customFormat="1" x14ac:dyDescent="0.25">
      <c r="A491" s="691" t="s">
        <v>2125</v>
      </c>
      <c r="B491" s="774"/>
      <c r="C491" s="678"/>
      <c r="D491" s="679"/>
      <c r="E491" s="679"/>
      <c r="F491" s="680"/>
      <c r="G491" s="679"/>
      <c r="H491" s="679"/>
      <c r="I491" s="681"/>
      <c r="J491" s="780">
        <v>87</v>
      </c>
      <c r="K491" s="678">
        <f>J491/159</f>
        <v>0.54716981132075471</v>
      </c>
      <c r="L491" s="679">
        <v>748.16</v>
      </c>
      <c r="M491" s="679">
        <f>L491*K491</f>
        <v>409.37056603773584</v>
      </c>
      <c r="N491" s="680">
        <v>1</v>
      </c>
      <c r="O491" s="679">
        <f>ROUND(M491*N491,2)</f>
        <v>409.37</v>
      </c>
      <c r="P491" s="679">
        <f>ROUND(O491*0.2409,2)</f>
        <v>98.62</v>
      </c>
      <c r="Q491" s="786">
        <f>O491+P491</f>
        <v>507.99</v>
      </c>
    </row>
    <row r="492" spans="1:17" s="682" customFormat="1" x14ac:dyDescent="0.25">
      <c r="A492" s="691" t="s">
        <v>2125</v>
      </c>
      <c r="B492" s="774"/>
      <c r="C492" s="678"/>
      <c r="D492" s="679"/>
      <c r="E492" s="679"/>
      <c r="F492" s="680"/>
      <c r="G492" s="679"/>
      <c r="H492" s="679"/>
      <c r="I492" s="681"/>
      <c r="J492" s="780">
        <v>51</v>
      </c>
      <c r="K492" s="678">
        <f>J492/159</f>
        <v>0.32075471698113206</v>
      </c>
      <c r="L492" s="679">
        <v>662.38</v>
      </c>
      <c r="M492" s="679">
        <f>L492*K492</f>
        <v>212.46150943396225</v>
      </c>
      <c r="N492" s="680">
        <v>1</v>
      </c>
      <c r="O492" s="679">
        <f>ROUND(M492*N492,2)</f>
        <v>212.46</v>
      </c>
      <c r="P492" s="679">
        <f>ROUND(O492*0.2409,2)</f>
        <v>51.18</v>
      </c>
      <c r="Q492" s="786">
        <f>O492+P492</f>
        <v>263.64</v>
      </c>
    </row>
    <row r="493" spans="1:17" s="682" customFormat="1" x14ac:dyDescent="0.25">
      <c r="A493" s="691" t="s">
        <v>1217</v>
      </c>
      <c r="B493" s="774"/>
      <c r="C493" s="678"/>
      <c r="D493" s="679"/>
      <c r="E493" s="679"/>
      <c r="F493" s="680"/>
      <c r="G493" s="679"/>
      <c r="H493" s="679"/>
      <c r="I493" s="681"/>
      <c r="J493" s="780">
        <v>91</v>
      </c>
      <c r="K493" s="678">
        <f t="shared" si="320"/>
        <v>0.57232704402515722</v>
      </c>
      <c r="L493" s="679">
        <v>748.16</v>
      </c>
      <c r="M493" s="679">
        <f t="shared" si="332"/>
        <v>428.1922012578616</v>
      </c>
      <c r="N493" s="680">
        <v>1</v>
      </c>
      <c r="O493" s="679">
        <f t="shared" ref="O493:O499" si="336">ROUND(M493*N493,2)</f>
        <v>428.19</v>
      </c>
      <c r="P493" s="679">
        <f t="shared" ref="P493:P499" si="337">ROUND(O493*0.2409,2)</f>
        <v>103.15</v>
      </c>
      <c r="Q493" s="786">
        <f t="shared" ref="Q493:Q499" si="338">O493+P493</f>
        <v>531.34</v>
      </c>
    </row>
    <row r="494" spans="1:17" s="682" customFormat="1" x14ac:dyDescent="0.25">
      <c r="A494" s="691" t="s">
        <v>1217</v>
      </c>
      <c r="B494" s="774"/>
      <c r="C494" s="678"/>
      <c r="D494" s="679"/>
      <c r="E494" s="679"/>
      <c r="F494" s="680"/>
      <c r="G494" s="679"/>
      <c r="H494" s="679"/>
      <c r="I494" s="681"/>
      <c r="J494" s="780">
        <v>96</v>
      </c>
      <c r="K494" s="678">
        <f t="shared" si="320"/>
        <v>0.60377358490566035</v>
      </c>
      <c r="L494" s="679">
        <v>748.16</v>
      </c>
      <c r="M494" s="679">
        <f t="shared" si="332"/>
        <v>451.71924528301884</v>
      </c>
      <c r="N494" s="680">
        <v>1</v>
      </c>
      <c r="O494" s="679">
        <f t="shared" si="336"/>
        <v>451.72</v>
      </c>
      <c r="P494" s="679">
        <f t="shared" si="337"/>
        <v>108.82</v>
      </c>
      <c r="Q494" s="786">
        <f t="shared" si="338"/>
        <v>560.54</v>
      </c>
    </row>
    <row r="495" spans="1:17" s="682" customFormat="1" x14ac:dyDescent="0.25">
      <c r="A495" s="691" t="s">
        <v>1217</v>
      </c>
      <c r="B495" s="774"/>
      <c r="C495" s="678"/>
      <c r="D495" s="679"/>
      <c r="E495" s="679"/>
      <c r="F495" s="680"/>
      <c r="G495" s="679"/>
      <c r="H495" s="679"/>
      <c r="I495" s="681"/>
      <c r="J495" s="780">
        <v>69</v>
      </c>
      <c r="K495" s="678">
        <f t="shared" si="320"/>
        <v>0.43396226415094341</v>
      </c>
      <c r="L495" s="679">
        <v>748.16</v>
      </c>
      <c r="M495" s="679">
        <f t="shared" si="332"/>
        <v>324.6732075471698</v>
      </c>
      <c r="N495" s="680">
        <v>1</v>
      </c>
      <c r="O495" s="679">
        <f t="shared" si="336"/>
        <v>324.67</v>
      </c>
      <c r="P495" s="679">
        <f t="shared" si="337"/>
        <v>78.209999999999994</v>
      </c>
      <c r="Q495" s="786">
        <f t="shared" si="338"/>
        <v>402.88</v>
      </c>
    </row>
    <row r="496" spans="1:17" s="682" customFormat="1" x14ac:dyDescent="0.25">
      <c r="A496" s="691" t="s">
        <v>1217</v>
      </c>
      <c r="B496" s="774"/>
      <c r="C496" s="678"/>
      <c r="D496" s="679"/>
      <c r="E496" s="679"/>
      <c r="F496" s="680"/>
      <c r="G496" s="679"/>
      <c r="H496" s="679"/>
      <c r="I496" s="681"/>
      <c r="J496" s="780">
        <v>61</v>
      </c>
      <c r="K496" s="678">
        <f t="shared" si="320"/>
        <v>0.38364779874213839</v>
      </c>
      <c r="L496" s="679">
        <v>748.16</v>
      </c>
      <c r="M496" s="679">
        <f t="shared" si="332"/>
        <v>287.02993710691823</v>
      </c>
      <c r="N496" s="680">
        <v>1</v>
      </c>
      <c r="O496" s="679">
        <f t="shared" si="336"/>
        <v>287.02999999999997</v>
      </c>
      <c r="P496" s="679">
        <f t="shared" si="337"/>
        <v>69.150000000000006</v>
      </c>
      <c r="Q496" s="786">
        <f t="shared" si="338"/>
        <v>356.17999999999995</v>
      </c>
    </row>
    <row r="497" spans="1:17" s="682" customFormat="1" x14ac:dyDescent="0.25">
      <c r="A497" s="691" t="s">
        <v>1217</v>
      </c>
      <c r="B497" s="774"/>
      <c r="C497" s="678"/>
      <c r="D497" s="679"/>
      <c r="E497" s="679"/>
      <c r="F497" s="680"/>
      <c r="G497" s="679"/>
      <c r="H497" s="679"/>
      <c r="I497" s="681"/>
      <c r="J497" s="780">
        <v>72</v>
      </c>
      <c r="K497" s="678">
        <f t="shared" si="320"/>
        <v>0.45283018867924529</v>
      </c>
      <c r="L497" s="679">
        <v>748.16</v>
      </c>
      <c r="M497" s="679">
        <f t="shared" si="332"/>
        <v>338.78943396226413</v>
      </c>
      <c r="N497" s="680">
        <v>1</v>
      </c>
      <c r="O497" s="679">
        <f t="shared" si="336"/>
        <v>338.79</v>
      </c>
      <c r="P497" s="679">
        <f t="shared" si="337"/>
        <v>81.61</v>
      </c>
      <c r="Q497" s="786">
        <f t="shared" si="338"/>
        <v>420.40000000000003</v>
      </c>
    </row>
    <row r="498" spans="1:17" s="682" customFormat="1" x14ac:dyDescent="0.25">
      <c r="A498" s="691" t="s">
        <v>1217</v>
      </c>
      <c r="B498" s="774"/>
      <c r="C498" s="678"/>
      <c r="D498" s="679"/>
      <c r="E498" s="679"/>
      <c r="F498" s="680"/>
      <c r="G498" s="679"/>
      <c r="H498" s="679"/>
      <c r="I498" s="681"/>
      <c r="J498" s="780">
        <v>72</v>
      </c>
      <c r="K498" s="678">
        <f t="shared" si="320"/>
        <v>0.45283018867924529</v>
      </c>
      <c r="L498" s="679">
        <v>748.16</v>
      </c>
      <c r="M498" s="679">
        <f t="shared" si="332"/>
        <v>338.78943396226413</v>
      </c>
      <c r="N498" s="680">
        <v>1</v>
      </c>
      <c r="O498" s="679">
        <f t="shared" si="336"/>
        <v>338.79</v>
      </c>
      <c r="P498" s="679">
        <f t="shared" si="337"/>
        <v>81.61</v>
      </c>
      <c r="Q498" s="786">
        <f t="shared" si="338"/>
        <v>420.40000000000003</v>
      </c>
    </row>
    <row r="499" spans="1:17" s="682" customFormat="1" x14ac:dyDescent="0.25">
      <c r="A499" s="691" t="s">
        <v>1217</v>
      </c>
      <c r="B499" s="774"/>
      <c r="C499" s="678"/>
      <c r="D499" s="679"/>
      <c r="E499" s="679"/>
      <c r="F499" s="680"/>
      <c r="G499" s="679"/>
      <c r="H499" s="679"/>
      <c r="I499" s="681"/>
      <c r="J499" s="780">
        <v>32</v>
      </c>
      <c r="K499" s="678">
        <f t="shared" si="320"/>
        <v>0.20125786163522014</v>
      </c>
      <c r="L499" s="679">
        <v>748.16</v>
      </c>
      <c r="M499" s="679">
        <f t="shared" si="332"/>
        <v>150.57308176100628</v>
      </c>
      <c r="N499" s="680">
        <v>1</v>
      </c>
      <c r="O499" s="679">
        <f t="shared" si="336"/>
        <v>150.57</v>
      </c>
      <c r="P499" s="679">
        <f t="shared" si="337"/>
        <v>36.270000000000003</v>
      </c>
      <c r="Q499" s="786">
        <f t="shared" si="338"/>
        <v>186.84</v>
      </c>
    </row>
    <row r="500" spans="1:17" s="682" customFormat="1" ht="49.5" x14ac:dyDescent="0.25">
      <c r="A500" s="692" t="s">
        <v>10</v>
      </c>
      <c r="B500" s="774"/>
      <c r="C500" s="678"/>
      <c r="D500" s="679"/>
      <c r="E500" s="679"/>
      <c r="F500" s="679"/>
      <c r="G500" s="690">
        <f>SUM(G501:G507)</f>
        <v>0</v>
      </c>
      <c r="H500" s="690">
        <f>SUM(H501:H507)</f>
        <v>0</v>
      </c>
      <c r="I500" s="681">
        <f>SUM(I501:I507)</f>
        <v>0</v>
      </c>
      <c r="J500" s="780"/>
      <c r="K500" s="678"/>
      <c r="L500" s="679"/>
      <c r="M500" s="679"/>
      <c r="N500" s="680"/>
      <c r="O500" s="690">
        <f>SUM(O501:O507)</f>
        <v>2153.21</v>
      </c>
      <c r="P500" s="690">
        <f>SUM(P501:P507)</f>
        <v>518.70000000000005</v>
      </c>
      <c r="Q500" s="681">
        <f>SUM(Q501:Q507)</f>
        <v>2671.9100000000003</v>
      </c>
    </row>
    <row r="501" spans="1:17" s="682" customFormat="1" x14ac:dyDescent="0.25">
      <c r="A501" s="691" t="s">
        <v>193</v>
      </c>
      <c r="B501" s="774"/>
      <c r="C501" s="678"/>
      <c r="D501" s="679"/>
      <c r="E501" s="679"/>
      <c r="F501" s="680"/>
      <c r="G501" s="679"/>
      <c r="H501" s="679"/>
      <c r="I501" s="681"/>
      <c r="J501" s="780">
        <v>72</v>
      </c>
      <c r="K501" s="678">
        <f t="shared" si="320"/>
        <v>0.45283018867924529</v>
      </c>
      <c r="L501" s="679">
        <v>552.78</v>
      </c>
      <c r="M501" s="679">
        <f t="shared" ref="M501:M515" si="339">L501*K501</f>
        <v>250.31547169811321</v>
      </c>
      <c r="N501" s="680">
        <v>1</v>
      </c>
      <c r="O501" s="679">
        <f t="shared" ref="O501:O507" si="340">ROUND(M501*N501,2)</f>
        <v>250.32</v>
      </c>
      <c r="P501" s="679">
        <f t="shared" ref="P501:P507" si="341">ROUND(O501*0.2409,2)</f>
        <v>60.3</v>
      </c>
      <c r="Q501" s="786">
        <f t="shared" ref="Q501:Q507" si="342">O501+P501</f>
        <v>310.62</v>
      </c>
    </row>
    <row r="502" spans="1:17" s="682" customFormat="1" x14ac:dyDescent="0.25">
      <c r="A502" s="691" t="s">
        <v>193</v>
      </c>
      <c r="B502" s="774"/>
      <c r="C502" s="678"/>
      <c r="D502" s="679"/>
      <c r="E502" s="679"/>
      <c r="F502" s="680"/>
      <c r="G502" s="679"/>
      <c r="H502" s="679"/>
      <c r="I502" s="681"/>
      <c r="J502" s="780">
        <v>84</v>
      </c>
      <c r="K502" s="678">
        <f t="shared" si="320"/>
        <v>0.52830188679245282</v>
      </c>
      <c r="L502" s="679">
        <v>552.78</v>
      </c>
      <c r="M502" s="679">
        <f t="shared" si="339"/>
        <v>292.03471698113208</v>
      </c>
      <c r="N502" s="680">
        <v>1</v>
      </c>
      <c r="O502" s="679">
        <f t="shared" si="340"/>
        <v>292.02999999999997</v>
      </c>
      <c r="P502" s="679">
        <f t="shared" si="341"/>
        <v>70.349999999999994</v>
      </c>
      <c r="Q502" s="786">
        <f t="shared" si="342"/>
        <v>362.38</v>
      </c>
    </row>
    <row r="503" spans="1:17" s="682" customFormat="1" x14ac:dyDescent="0.25">
      <c r="A503" s="691" t="s">
        <v>193</v>
      </c>
      <c r="B503" s="774"/>
      <c r="C503" s="678"/>
      <c r="D503" s="679"/>
      <c r="E503" s="679"/>
      <c r="F503" s="680"/>
      <c r="G503" s="679"/>
      <c r="H503" s="679"/>
      <c r="I503" s="681"/>
      <c r="J503" s="780">
        <v>96</v>
      </c>
      <c r="K503" s="678">
        <f t="shared" si="320"/>
        <v>0.60377358490566035</v>
      </c>
      <c r="L503" s="679">
        <v>552.78</v>
      </c>
      <c r="M503" s="679">
        <f t="shared" si="339"/>
        <v>333.75396226415091</v>
      </c>
      <c r="N503" s="680">
        <v>1</v>
      </c>
      <c r="O503" s="679">
        <f t="shared" si="340"/>
        <v>333.75</v>
      </c>
      <c r="P503" s="679">
        <f t="shared" si="341"/>
        <v>80.400000000000006</v>
      </c>
      <c r="Q503" s="786">
        <f t="shared" si="342"/>
        <v>414.15</v>
      </c>
    </row>
    <row r="504" spans="1:17" s="682" customFormat="1" x14ac:dyDescent="0.25">
      <c r="A504" s="691" t="s">
        <v>193</v>
      </c>
      <c r="B504" s="774"/>
      <c r="C504" s="678"/>
      <c r="D504" s="679"/>
      <c r="E504" s="679"/>
      <c r="F504" s="680"/>
      <c r="G504" s="679"/>
      <c r="H504" s="679"/>
      <c r="I504" s="681"/>
      <c r="J504" s="780">
        <v>96</v>
      </c>
      <c r="K504" s="678">
        <f t="shared" si="320"/>
        <v>0.60377358490566035</v>
      </c>
      <c r="L504" s="679">
        <v>552.78</v>
      </c>
      <c r="M504" s="679">
        <f t="shared" si="339"/>
        <v>333.75396226415091</v>
      </c>
      <c r="N504" s="680">
        <v>1</v>
      </c>
      <c r="O504" s="679">
        <f t="shared" si="340"/>
        <v>333.75</v>
      </c>
      <c r="P504" s="679">
        <f t="shared" si="341"/>
        <v>80.400000000000006</v>
      </c>
      <c r="Q504" s="786">
        <f t="shared" si="342"/>
        <v>414.15</v>
      </c>
    </row>
    <row r="505" spans="1:17" s="682" customFormat="1" x14ac:dyDescent="0.25">
      <c r="A505" s="691" t="s">
        <v>193</v>
      </c>
      <c r="B505" s="774"/>
      <c r="C505" s="678"/>
      <c r="D505" s="679"/>
      <c r="E505" s="679"/>
      <c r="F505" s="680"/>
      <c r="G505" s="679"/>
      <c r="H505" s="679"/>
      <c r="I505" s="681"/>
      <c r="J505" s="780">
        <v>91</v>
      </c>
      <c r="K505" s="678">
        <f t="shared" si="320"/>
        <v>0.57232704402515722</v>
      </c>
      <c r="L505" s="679">
        <v>552.78</v>
      </c>
      <c r="M505" s="679">
        <f t="shared" si="339"/>
        <v>316.37094339622638</v>
      </c>
      <c r="N505" s="680">
        <v>1</v>
      </c>
      <c r="O505" s="679">
        <f t="shared" si="340"/>
        <v>316.37</v>
      </c>
      <c r="P505" s="679">
        <f t="shared" si="341"/>
        <v>76.209999999999994</v>
      </c>
      <c r="Q505" s="786">
        <f t="shared" si="342"/>
        <v>392.58</v>
      </c>
    </row>
    <row r="506" spans="1:17" s="682" customFormat="1" x14ac:dyDescent="0.25">
      <c r="A506" s="691" t="s">
        <v>193</v>
      </c>
      <c r="B506" s="774"/>
      <c r="C506" s="678"/>
      <c r="D506" s="679"/>
      <c r="E506" s="679"/>
      <c r="F506" s="680"/>
      <c r="G506" s="679"/>
      <c r="H506" s="679"/>
      <c r="I506" s="681"/>
      <c r="J506" s="780">
        <v>87</v>
      </c>
      <c r="K506" s="678">
        <f t="shared" si="320"/>
        <v>0.54716981132075471</v>
      </c>
      <c r="L506" s="679">
        <v>552.78</v>
      </c>
      <c r="M506" s="679">
        <f t="shared" si="339"/>
        <v>302.46452830188679</v>
      </c>
      <c r="N506" s="680">
        <v>1</v>
      </c>
      <c r="O506" s="679">
        <f t="shared" si="340"/>
        <v>302.45999999999998</v>
      </c>
      <c r="P506" s="679">
        <f t="shared" si="341"/>
        <v>72.86</v>
      </c>
      <c r="Q506" s="786">
        <f t="shared" si="342"/>
        <v>375.32</v>
      </c>
    </row>
    <row r="507" spans="1:17" s="682" customFormat="1" x14ac:dyDescent="0.25">
      <c r="A507" s="691" t="s">
        <v>2115</v>
      </c>
      <c r="B507" s="774"/>
      <c r="C507" s="678"/>
      <c r="D507" s="679"/>
      <c r="E507" s="679"/>
      <c r="F507" s="680"/>
      <c r="G507" s="679"/>
      <c r="H507" s="679"/>
      <c r="I507" s="681"/>
      <c r="J507" s="780">
        <v>86</v>
      </c>
      <c r="K507" s="678">
        <f t="shared" si="320"/>
        <v>0.54088050314465408</v>
      </c>
      <c r="L507" s="679">
        <v>600</v>
      </c>
      <c r="M507" s="679">
        <f t="shared" si="339"/>
        <v>324.52830188679246</v>
      </c>
      <c r="N507" s="680">
        <v>1</v>
      </c>
      <c r="O507" s="679">
        <f t="shared" si="340"/>
        <v>324.52999999999997</v>
      </c>
      <c r="P507" s="679">
        <f t="shared" si="341"/>
        <v>78.180000000000007</v>
      </c>
      <c r="Q507" s="786">
        <f t="shared" si="342"/>
        <v>402.71</v>
      </c>
    </row>
    <row r="508" spans="1:17" s="682" customFormat="1" ht="33" x14ac:dyDescent="0.25">
      <c r="A508" s="692" t="s">
        <v>8</v>
      </c>
      <c r="B508" s="774"/>
      <c r="C508" s="678"/>
      <c r="D508" s="679"/>
      <c r="E508" s="679"/>
      <c r="F508" s="680"/>
      <c r="G508" s="690">
        <f>SUM(G509:G515)</f>
        <v>0</v>
      </c>
      <c r="H508" s="690">
        <f>SUM(H509:H515)</f>
        <v>0</v>
      </c>
      <c r="I508" s="681">
        <f>SUM(I509:I515)</f>
        <v>0</v>
      </c>
      <c r="J508" s="780"/>
      <c r="K508" s="678"/>
      <c r="L508" s="679"/>
      <c r="M508" s="679"/>
      <c r="N508" s="680"/>
      <c r="O508" s="690">
        <f>SUM(O509:O515)</f>
        <v>1348.87</v>
      </c>
      <c r="P508" s="690">
        <f>SUM(P509:P515)</f>
        <v>324.96000000000004</v>
      </c>
      <c r="Q508" s="681">
        <f>SUM(Q509:Q515)</f>
        <v>1673.8300000000002</v>
      </c>
    </row>
    <row r="509" spans="1:17" s="682" customFormat="1" x14ac:dyDescent="0.25">
      <c r="A509" s="691" t="s">
        <v>182</v>
      </c>
      <c r="B509" s="774"/>
      <c r="C509" s="678"/>
      <c r="D509" s="679"/>
      <c r="E509" s="679"/>
      <c r="F509" s="680"/>
      <c r="G509" s="679"/>
      <c r="H509" s="679"/>
      <c r="I509" s="681"/>
      <c r="J509" s="780">
        <v>95</v>
      </c>
      <c r="K509" s="678">
        <f t="shared" si="320"/>
        <v>0.59748427672955973</v>
      </c>
      <c r="L509" s="679">
        <v>409.82</v>
      </c>
      <c r="M509" s="679">
        <f t="shared" si="339"/>
        <v>244.86100628930816</v>
      </c>
      <c r="N509" s="680">
        <v>1</v>
      </c>
      <c r="O509" s="679">
        <f t="shared" ref="O509:O515" si="343">ROUND(M509*N509,2)</f>
        <v>244.86</v>
      </c>
      <c r="P509" s="679">
        <f t="shared" ref="P509:P515" si="344">ROUND(O509*0.2409,2)</f>
        <v>58.99</v>
      </c>
      <c r="Q509" s="786">
        <f t="shared" ref="Q509:Q515" si="345">O509+P509</f>
        <v>303.85000000000002</v>
      </c>
    </row>
    <row r="510" spans="1:17" s="682" customFormat="1" x14ac:dyDescent="0.25">
      <c r="A510" s="691" t="s">
        <v>182</v>
      </c>
      <c r="B510" s="774"/>
      <c r="C510" s="678"/>
      <c r="D510" s="679"/>
      <c r="E510" s="679"/>
      <c r="F510" s="680"/>
      <c r="G510" s="679"/>
      <c r="H510" s="679"/>
      <c r="I510" s="681"/>
      <c r="J510" s="780">
        <v>60</v>
      </c>
      <c r="K510" s="678">
        <f t="shared" si="320"/>
        <v>0.37735849056603776</v>
      </c>
      <c r="L510" s="679">
        <v>409.82</v>
      </c>
      <c r="M510" s="679">
        <f t="shared" si="339"/>
        <v>154.6490566037736</v>
      </c>
      <c r="N510" s="680">
        <v>1</v>
      </c>
      <c r="O510" s="679">
        <f t="shared" si="343"/>
        <v>154.65</v>
      </c>
      <c r="P510" s="679">
        <f t="shared" si="344"/>
        <v>37.26</v>
      </c>
      <c r="Q510" s="786">
        <f t="shared" si="345"/>
        <v>191.91</v>
      </c>
    </row>
    <row r="511" spans="1:17" s="682" customFormat="1" x14ac:dyDescent="0.25">
      <c r="A511" s="691" t="s">
        <v>182</v>
      </c>
      <c r="B511" s="774"/>
      <c r="C511" s="678"/>
      <c r="D511" s="679"/>
      <c r="E511" s="679"/>
      <c r="F511" s="680"/>
      <c r="G511" s="679"/>
      <c r="H511" s="679"/>
      <c r="I511" s="681"/>
      <c r="J511" s="780">
        <v>87</v>
      </c>
      <c r="K511" s="678">
        <f t="shared" si="320"/>
        <v>0.54716981132075471</v>
      </c>
      <c r="L511" s="679">
        <v>430</v>
      </c>
      <c r="M511" s="679">
        <f t="shared" si="339"/>
        <v>235.28301886792451</v>
      </c>
      <c r="N511" s="680">
        <v>1</v>
      </c>
      <c r="O511" s="679">
        <f t="shared" si="343"/>
        <v>235.28</v>
      </c>
      <c r="P511" s="679">
        <f t="shared" si="344"/>
        <v>56.68</v>
      </c>
      <c r="Q511" s="786">
        <f t="shared" si="345"/>
        <v>291.95999999999998</v>
      </c>
    </row>
    <row r="512" spans="1:17" s="682" customFormat="1" x14ac:dyDescent="0.25">
      <c r="A512" s="691" t="s">
        <v>182</v>
      </c>
      <c r="B512" s="774"/>
      <c r="C512" s="678"/>
      <c r="D512" s="679"/>
      <c r="E512" s="679"/>
      <c r="F512" s="680"/>
      <c r="G512" s="679"/>
      <c r="H512" s="679"/>
      <c r="I512" s="681"/>
      <c r="J512" s="780">
        <v>80</v>
      </c>
      <c r="K512" s="678">
        <f t="shared" si="320"/>
        <v>0.50314465408805031</v>
      </c>
      <c r="L512" s="679">
        <v>430</v>
      </c>
      <c r="M512" s="679">
        <f t="shared" si="339"/>
        <v>216.35220125786162</v>
      </c>
      <c r="N512" s="680">
        <v>1</v>
      </c>
      <c r="O512" s="679">
        <f t="shared" si="343"/>
        <v>216.35</v>
      </c>
      <c r="P512" s="679">
        <f t="shared" si="344"/>
        <v>52.12</v>
      </c>
      <c r="Q512" s="786">
        <f t="shared" si="345"/>
        <v>268.46999999999997</v>
      </c>
    </row>
    <row r="513" spans="1:17" s="682" customFormat="1" x14ac:dyDescent="0.25">
      <c r="A513" s="691" t="s">
        <v>182</v>
      </c>
      <c r="B513" s="774"/>
      <c r="C513" s="678"/>
      <c r="D513" s="679"/>
      <c r="E513" s="679"/>
      <c r="F513" s="680"/>
      <c r="G513" s="679"/>
      <c r="H513" s="679"/>
      <c r="I513" s="681"/>
      <c r="J513" s="780">
        <v>86</v>
      </c>
      <c r="K513" s="678">
        <f t="shared" si="320"/>
        <v>0.54088050314465408</v>
      </c>
      <c r="L513" s="679">
        <v>430</v>
      </c>
      <c r="M513" s="679">
        <f t="shared" si="339"/>
        <v>232.57861635220127</v>
      </c>
      <c r="N513" s="680">
        <v>1</v>
      </c>
      <c r="O513" s="679">
        <f t="shared" si="343"/>
        <v>232.58</v>
      </c>
      <c r="P513" s="679">
        <f t="shared" si="344"/>
        <v>56.03</v>
      </c>
      <c r="Q513" s="786">
        <f t="shared" si="345"/>
        <v>288.61</v>
      </c>
    </row>
    <row r="514" spans="1:17" s="682" customFormat="1" x14ac:dyDescent="0.25">
      <c r="A514" s="691" t="s">
        <v>182</v>
      </c>
      <c r="B514" s="774"/>
      <c r="C514" s="678"/>
      <c r="D514" s="679"/>
      <c r="E514" s="679"/>
      <c r="F514" s="680"/>
      <c r="G514" s="679"/>
      <c r="H514" s="679"/>
      <c r="I514" s="681"/>
      <c r="J514" s="780">
        <v>63</v>
      </c>
      <c r="K514" s="678">
        <f t="shared" si="320"/>
        <v>0.39622641509433965</v>
      </c>
      <c r="L514" s="679">
        <v>409.82</v>
      </c>
      <c r="M514" s="679">
        <f t="shared" si="339"/>
        <v>162.38150943396226</v>
      </c>
      <c r="N514" s="680">
        <v>1</v>
      </c>
      <c r="O514" s="679">
        <f t="shared" si="343"/>
        <v>162.38</v>
      </c>
      <c r="P514" s="679">
        <f t="shared" si="344"/>
        <v>39.119999999999997</v>
      </c>
      <c r="Q514" s="786">
        <f t="shared" si="345"/>
        <v>201.5</v>
      </c>
    </row>
    <row r="515" spans="1:17" s="682" customFormat="1" x14ac:dyDescent="0.25">
      <c r="A515" s="710" t="s">
        <v>223</v>
      </c>
      <c r="B515" s="774"/>
      <c r="C515" s="678"/>
      <c r="D515" s="679"/>
      <c r="E515" s="679"/>
      <c r="F515" s="680"/>
      <c r="G515" s="679"/>
      <c r="H515" s="679"/>
      <c r="I515" s="681"/>
      <c r="J515" s="780">
        <v>38</v>
      </c>
      <c r="K515" s="678">
        <f t="shared" si="320"/>
        <v>0.2389937106918239</v>
      </c>
      <c r="L515" s="679">
        <v>430</v>
      </c>
      <c r="M515" s="679">
        <f t="shared" si="339"/>
        <v>102.76729559748428</v>
      </c>
      <c r="N515" s="680">
        <v>1</v>
      </c>
      <c r="O515" s="679">
        <f t="shared" si="343"/>
        <v>102.77</v>
      </c>
      <c r="P515" s="679">
        <f t="shared" si="344"/>
        <v>24.76</v>
      </c>
      <c r="Q515" s="786">
        <f t="shared" si="345"/>
        <v>127.53</v>
      </c>
    </row>
    <row r="516" spans="1:17" s="682" customFormat="1" x14ac:dyDescent="0.25">
      <c r="A516" s="688" t="s">
        <v>2126</v>
      </c>
      <c r="B516" s="773"/>
      <c r="C516" s="672"/>
      <c r="D516" s="700"/>
      <c r="E516" s="700"/>
      <c r="F516" s="701"/>
      <c r="G516" s="673">
        <f>G517</f>
        <v>3.21</v>
      </c>
      <c r="H516" s="673">
        <f t="shared" ref="H516:I516" si="346">H517</f>
        <v>0.78</v>
      </c>
      <c r="I516" s="675">
        <f t="shared" si="346"/>
        <v>3.9899999999999998</v>
      </c>
      <c r="J516" s="783"/>
      <c r="K516" s="699"/>
      <c r="L516" s="700"/>
      <c r="M516" s="700"/>
      <c r="N516" s="701"/>
      <c r="O516" s="673">
        <f>O517</f>
        <v>95.3</v>
      </c>
      <c r="P516" s="673">
        <f t="shared" ref="P516:Q516" si="347">P517</f>
        <v>22.95</v>
      </c>
      <c r="Q516" s="675">
        <f t="shared" si="347"/>
        <v>118.25</v>
      </c>
    </row>
    <row r="517" spans="1:17" s="682" customFormat="1" ht="33" x14ac:dyDescent="0.25">
      <c r="A517" s="692" t="s">
        <v>8</v>
      </c>
      <c r="B517" s="774"/>
      <c r="C517" s="678"/>
      <c r="D517" s="679"/>
      <c r="E517" s="679"/>
      <c r="F517" s="680"/>
      <c r="G517" s="690">
        <f>SUM(G518:G526)</f>
        <v>3.21</v>
      </c>
      <c r="H517" s="690">
        <f t="shared" ref="H517:I517" si="348">SUM(H518:H526)</f>
        <v>0.78</v>
      </c>
      <c r="I517" s="681">
        <f t="shared" si="348"/>
        <v>3.9899999999999998</v>
      </c>
      <c r="J517" s="780"/>
      <c r="K517" s="678"/>
      <c r="L517" s="679"/>
      <c r="M517" s="679"/>
      <c r="N517" s="680"/>
      <c r="O517" s="690">
        <f>SUM(O518:O526)</f>
        <v>95.3</v>
      </c>
      <c r="P517" s="690">
        <f>SUM(P518:P526)</f>
        <v>22.95</v>
      </c>
      <c r="Q517" s="681">
        <f>SUM(Q518:Q526)</f>
        <v>118.25</v>
      </c>
    </row>
    <row r="518" spans="1:17" s="682" customFormat="1" x14ac:dyDescent="0.25">
      <c r="A518" s="691" t="s">
        <v>2127</v>
      </c>
      <c r="B518" s="774">
        <v>0.05</v>
      </c>
      <c r="C518" s="678">
        <f t="shared" ref="C518:C526" si="349">B518/159</f>
        <v>3.1446540880503149E-4</v>
      </c>
      <c r="D518" s="679">
        <v>409.82</v>
      </c>
      <c r="E518" s="679">
        <f t="shared" ref="E518:E526" si="350">D518*C518</f>
        <v>0.12887421383647801</v>
      </c>
      <c r="F518" s="680">
        <v>0.5</v>
      </c>
      <c r="G518" s="679">
        <f>ROUND(E518*F518,2)</f>
        <v>0.06</v>
      </c>
      <c r="H518" s="679">
        <f>ROUND(G518*0.2409,2)</f>
        <v>0.01</v>
      </c>
      <c r="I518" s="786">
        <f t="shared" ref="I518:I526" si="351">G518+H518</f>
        <v>6.9999999999999993E-2</v>
      </c>
      <c r="J518" s="780">
        <v>4</v>
      </c>
      <c r="K518" s="678">
        <f t="shared" ref="K518:K526" si="352">J518/159</f>
        <v>2.5157232704402517E-2</v>
      </c>
      <c r="L518" s="679">
        <v>409.82</v>
      </c>
      <c r="M518" s="679">
        <f t="shared" ref="M518:M533" si="353">L518*K518</f>
        <v>10.309937106918239</v>
      </c>
      <c r="N518" s="680">
        <v>1</v>
      </c>
      <c r="O518" s="679">
        <f>ROUND(M518*N518,2)</f>
        <v>10.31</v>
      </c>
      <c r="P518" s="679">
        <f>ROUND(O518*0.2409,2)</f>
        <v>2.48</v>
      </c>
      <c r="Q518" s="786">
        <f t="shared" ref="Q518:Q526" si="354">O518+P518</f>
        <v>12.790000000000001</v>
      </c>
    </row>
    <row r="519" spans="1:17" s="682" customFormat="1" x14ac:dyDescent="0.25">
      <c r="A519" s="691" t="s">
        <v>2127</v>
      </c>
      <c r="B519" s="774"/>
      <c r="C519" s="678"/>
      <c r="D519" s="679"/>
      <c r="E519" s="679"/>
      <c r="F519" s="680"/>
      <c r="G519" s="679"/>
      <c r="H519" s="679"/>
      <c r="I519" s="786"/>
      <c r="J519" s="780">
        <v>3</v>
      </c>
      <c r="K519" s="678">
        <f t="shared" si="352"/>
        <v>1.8867924528301886E-2</v>
      </c>
      <c r="L519" s="679">
        <v>409.82</v>
      </c>
      <c r="M519" s="679">
        <f t="shared" si="353"/>
        <v>7.732452830188679</v>
      </c>
      <c r="N519" s="680">
        <v>1</v>
      </c>
      <c r="O519" s="679">
        <f t="shared" ref="O519:O526" si="355">ROUND(M519*N519,2)</f>
        <v>7.73</v>
      </c>
      <c r="P519" s="679">
        <f t="shared" ref="P519:P526" si="356">ROUND(O519*0.2409,2)</f>
        <v>1.86</v>
      </c>
      <c r="Q519" s="786">
        <f t="shared" si="354"/>
        <v>9.59</v>
      </c>
    </row>
    <row r="520" spans="1:17" s="682" customFormat="1" x14ac:dyDescent="0.25">
      <c r="A520" s="691" t="s">
        <v>2127</v>
      </c>
      <c r="B520" s="774">
        <v>1.25</v>
      </c>
      <c r="C520" s="678">
        <f t="shared" si="349"/>
        <v>7.8616352201257862E-3</v>
      </c>
      <c r="D520" s="679">
        <v>409.82</v>
      </c>
      <c r="E520" s="679">
        <f t="shared" si="350"/>
        <v>3.2218553459119494</v>
      </c>
      <c r="F520" s="680">
        <v>0.5</v>
      </c>
      <c r="G520" s="679">
        <f t="shared" ref="G520:G526" si="357">ROUND(E520*F520,2)</f>
        <v>1.61</v>
      </c>
      <c r="H520" s="679">
        <f t="shared" ref="H520:H526" si="358">ROUND(G520*0.2409,2)</f>
        <v>0.39</v>
      </c>
      <c r="I520" s="786">
        <f t="shared" si="351"/>
        <v>2</v>
      </c>
      <c r="J520" s="780">
        <v>4</v>
      </c>
      <c r="K520" s="678">
        <f t="shared" si="352"/>
        <v>2.5157232704402517E-2</v>
      </c>
      <c r="L520" s="679">
        <v>409.82</v>
      </c>
      <c r="M520" s="679">
        <f t="shared" si="353"/>
        <v>10.309937106918239</v>
      </c>
      <c r="N520" s="680">
        <v>1</v>
      </c>
      <c r="O520" s="679">
        <f t="shared" si="355"/>
        <v>10.31</v>
      </c>
      <c r="P520" s="679">
        <f t="shared" si="356"/>
        <v>2.48</v>
      </c>
      <c r="Q520" s="786">
        <f t="shared" si="354"/>
        <v>12.790000000000001</v>
      </c>
    </row>
    <row r="521" spans="1:17" s="682" customFormat="1" x14ac:dyDescent="0.25">
      <c r="A521" s="691" t="s">
        <v>2127</v>
      </c>
      <c r="B521" s="774"/>
      <c r="C521" s="678"/>
      <c r="D521" s="679"/>
      <c r="E521" s="679"/>
      <c r="F521" s="680"/>
      <c r="G521" s="679"/>
      <c r="H521" s="679"/>
      <c r="I521" s="786"/>
      <c r="J521" s="780">
        <v>2</v>
      </c>
      <c r="K521" s="678">
        <f t="shared" si="352"/>
        <v>1.2578616352201259E-2</v>
      </c>
      <c r="L521" s="679">
        <v>409.82</v>
      </c>
      <c r="M521" s="679">
        <f t="shared" si="353"/>
        <v>5.1549685534591196</v>
      </c>
      <c r="N521" s="680">
        <v>1</v>
      </c>
      <c r="O521" s="679">
        <f t="shared" si="355"/>
        <v>5.15</v>
      </c>
      <c r="P521" s="679">
        <f t="shared" si="356"/>
        <v>1.24</v>
      </c>
      <c r="Q521" s="786">
        <f t="shared" si="354"/>
        <v>6.3900000000000006</v>
      </c>
    </row>
    <row r="522" spans="1:17" s="682" customFormat="1" x14ac:dyDescent="0.25">
      <c r="A522" s="691" t="s">
        <v>2127</v>
      </c>
      <c r="B522" s="774">
        <v>0.15</v>
      </c>
      <c r="C522" s="678">
        <f t="shared" si="349"/>
        <v>9.4339622641509435E-4</v>
      </c>
      <c r="D522" s="679">
        <v>409.82</v>
      </c>
      <c r="E522" s="679">
        <f t="shared" si="350"/>
        <v>0.38662264150943398</v>
      </c>
      <c r="F522" s="680">
        <v>0.5</v>
      </c>
      <c r="G522" s="679">
        <f t="shared" si="357"/>
        <v>0.19</v>
      </c>
      <c r="H522" s="679">
        <f t="shared" si="358"/>
        <v>0.05</v>
      </c>
      <c r="I522" s="786">
        <f t="shared" si="351"/>
        <v>0.24</v>
      </c>
      <c r="J522" s="780">
        <v>10</v>
      </c>
      <c r="K522" s="678">
        <f t="shared" si="352"/>
        <v>6.2893081761006289E-2</v>
      </c>
      <c r="L522" s="679">
        <v>409.82</v>
      </c>
      <c r="M522" s="679">
        <f t="shared" si="353"/>
        <v>25.774842767295596</v>
      </c>
      <c r="N522" s="680">
        <v>1</v>
      </c>
      <c r="O522" s="679">
        <f t="shared" si="355"/>
        <v>25.77</v>
      </c>
      <c r="P522" s="679">
        <f t="shared" si="356"/>
        <v>6.21</v>
      </c>
      <c r="Q522" s="786">
        <f t="shared" si="354"/>
        <v>31.98</v>
      </c>
    </row>
    <row r="523" spans="1:17" s="682" customFormat="1" x14ac:dyDescent="0.25">
      <c r="A523" s="691" t="s">
        <v>2127</v>
      </c>
      <c r="B523" s="774">
        <v>0.15</v>
      </c>
      <c r="C523" s="678">
        <f t="shared" si="349"/>
        <v>9.4339622641509435E-4</v>
      </c>
      <c r="D523" s="679">
        <v>409.82</v>
      </c>
      <c r="E523" s="679">
        <f t="shared" si="350"/>
        <v>0.38662264150943398</v>
      </c>
      <c r="F523" s="680">
        <v>0.5</v>
      </c>
      <c r="G523" s="679">
        <f t="shared" si="357"/>
        <v>0.19</v>
      </c>
      <c r="H523" s="679">
        <f t="shared" si="358"/>
        <v>0.05</v>
      </c>
      <c r="I523" s="786">
        <f t="shared" si="351"/>
        <v>0.24</v>
      </c>
      <c r="J523" s="780">
        <v>7</v>
      </c>
      <c r="K523" s="678">
        <f t="shared" si="352"/>
        <v>4.40251572327044E-2</v>
      </c>
      <c r="L523" s="679">
        <v>408.82</v>
      </c>
      <c r="M523" s="679">
        <f t="shared" si="353"/>
        <v>17.998364779874212</v>
      </c>
      <c r="N523" s="680">
        <v>1</v>
      </c>
      <c r="O523" s="679">
        <f t="shared" si="355"/>
        <v>18</v>
      </c>
      <c r="P523" s="679">
        <f t="shared" si="356"/>
        <v>4.34</v>
      </c>
      <c r="Q523" s="786">
        <f t="shared" si="354"/>
        <v>22.34</v>
      </c>
    </row>
    <row r="524" spans="1:17" s="682" customFormat="1" x14ac:dyDescent="0.25">
      <c r="A524" s="691" t="s">
        <v>2127</v>
      </c>
      <c r="B524" s="774"/>
      <c r="C524" s="678"/>
      <c r="D524" s="679"/>
      <c r="E524" s="679"/>
      <c r="F524" s="680"/>
      <c r="G524" s="679"/>
      <c r="H524" s="679"/>
      <c r="I524" s="786"/>
      <c r="J524" s="780">
        <v>2</v>
      </c>
      <c r="K524" s="678">
        <f t="shared" si="352"/>
        <v>1.2578616352201259E-2</v>
      </c>
      <c r="L524" s="679">
        <v>409.82</v>
      </c>
      <c r="M524" s="679">
        <f t="shared" si="353"/>
        <v>5.1549685534591196</v>
      </c>
      <c r="N524" s="680">
        <v>1</v>
      </c>
      <c r="O524" s="679">
        <f t="shared" si="355"/>
        <v>5.15</v>
      </c>
      <c r="P524" s="679">
        <f t="shared" si="356"/>
        <v>1.24</v>
      </c>
      <c r="Q524" s="786">
        <f t="shared" si="354"/>
        <v>6.3900000000000006</v>
      </c>
    </row>
    <row r="525" spans="1:17" s="682" customFormat="1" x14ac:dyDescent="0.25">
      <c r="A525" s="691" t="s">
        <v>2127</v>
      </c>
      <c r="B525" s="774"/>
      <c r="C525" s="678"/>
      <c r="D525" s="679"/>
      <c r="E525" s="679"/>
      <c r="F525" s="680"/>
      <c r="G525" s="679"/>
      <c r="H525" s="679"/>
      <c r="I525" s="786"/>
      <c r="J525" s="780">
        <v>2.5</v>
      </c>
      <c r="K525" s="678">
        <f t="shared" si="352"/>
        <v>1.5723270440251572E-2</v>
      </c>
      <c r="L525" s="679">
        <v>409.82</v>
      </c>
      <c r="M525" s="679">
        <f t="shared" si="353"/>
        <v>6.4437106918238989</v>
      </c>
      <c r="N525" s="680">
        <v>1</v>
      </c>
      <c r="O525" s="679">
        <f t="shared" si="355"/>
        <v>6.44</v>
      </c>
      <c r="P525" s="679">
        <f t="shared" si="356"/>
        <v>1.55</v>
      </c>
      <c r="Q525" s="786">
        <f t="shared" si="354"/>
        <v>7.99</v>
      </c>
    </row>
    <row r="526" spans="1:17" s="682" customFormat="1" x14ac:dyDescent="0.25">
      <c r="A526" s="691" t="s">
        <v>2128</v>
      </c>
      <c r="B526" s="774">
        <v>0.9</v>
      </c>
      <c r="C526" s="678">
        <f t="shared" si="349"/>
        <v>5.6603773584905665E-3</v>
      </c>
      <c r="D526" s="679">
        <v>409.82</v>
      </c>
      <c r="E526" s="679">
        <f t="shared" si="350"/>
        <v>2.3197358490566038</v>
      </c>
      <c r="F526" s="680">
        <v>0.5</v>
      </c>
      <c r="G526" s="679">
        <f t="shared" si="357"/>
        <v>1.1599999999999999</v>
      </c>
      <c r="H526" s="679">
        <f t="shared" si="358"/>
        <v>0.28000000000000003</v>
      </c>
      <c r="I526" s="786">
        <f t="shared" si="351"/>
        <v>1.44</v>
      </c>
      <c r="J526" s="780">
        <v>2.5</v>
      </c>
      <c r="K526" s="678">
        <f t="shared" si="352"/>
        <v>1.5723270440251572E-2</v>
      </c>
      <c r="L526" s="679">
        <v>409.82</v>
      </c>
      <c r="M526" s="679">
        <f t="shared" si="353"/>
        <v>6.4437106918238989</v>
      </c>
      <c r="N526" s="680">
        <v>1</v>
      </c>
      <c r="O526" s="679">
        <f t="shared" si="355"/>
        <v>6.44</v>
      </c>
      <c r="P526" s="679">
        <f t="shared" si="356"/>
        <v>1.55</v>
      </c>
      <c r="Q526" s="786">
        <f t="shared" si="354"/>
        <v>7.99</v>
      </c>
    </row>
    <row r="527" spans="1:17" s="682" customFormat="1" x14ac:dyDescent="0.25">
      <c r="A527" s="688" t="s">
        <v>2129</v>
      </c>
      <c r="B527" s="773"/>
      <c r="C527" s="699"/>
      <c r="D527" s="700"/>
      <c r="E527" s="700"/>
      <c r="F527" s="701"/>
      <c r="G527" s="673">
        <f>G528+G530+G532</f>
        <v>0</v>
      </c>
      <c r="H527" s="673">
        <f t="shared" ref="H527:I527" si="359">H528+H530+H532</f>
        <v>0</v>
      </c>
      <c r="I527" s="675">
        <f t="shared" si="359"/>
        <v>0</v>
      </c>
      <c r="J527" s="783"/>
      <c r="K527" s="699"/>
      <c r="L527" s="700"/>
      <c r="M527" s="700"/>
      <c r="N527" s="701"/>
      <c r="O527" s="673">
        <f>O528+O530+O532</f>
        <v>288.38000000000005</v>
      </c>
      <c r="P527" s="673">
        <f t="shared" ref="P527:Q527" si="360">P528+P530+P532</f>
        <v>69.47</v>
      </c>
      <c r="Q527" s="675">
        <f t="shared" si="360"/>
        <v>357.85</v>
      </c>
    </row>
    <row r="528" spans="1:17" s="682" customFormat="1" ht="33" x14ac:dyDescent="0.25">
      <c r="A528" s="692" t="s">
        <v>11</v>
      </c>
      <c r="B528" s="774"/>
      <c r="C528" s="678"/>
      <c r="D528" s="679"/>
      <c r="E528" s="679"/>
      <c r="F528" s="680"/>
      <c r="G528" s="690">
        <f>G529</f>
        <v>0</v>
      </c>
      <c r="H528" s="690">
        <f t="shared" ref="H528:I528" si="361">H529</f>
        <v>0</v>
      </c>
      <c r="I528" s="681">
        <f t="shared" si="361"/>
        <v>0</v>
      </c>
      <c r="J528" s="780"/>
      <c r="K528" s="678"/>
      <c r="L528" s="679"/>
      <c r="M528" s="679"/>
      <c r="N528" s="680"/>
      <c r="O528" s="690">
        <f>O529</f>
        <v>131.58000000000001</v>
      </c>
      <c r="P528" s="690">
        <f t="shared" ref="P528:Q528" si="362">P529</f>
        <v>31.7</v>
      </c>
      <c r="Q528" s="681">
        <f t="shared" si="362"/>
        <v>163.28</v>
      </c>
    </row>
    <row r="529" spans="1:17" s="682" customFormat="1" x14ac:dyDescent="0.25">
      <c r="A529" s="691" t="s">
        <v>2130</v>
      </c>
      <c r="B529" s="774"/>
      <c r="C529" s="678"/>
      <c r="D529" s="679"/>
      <c r="E529" s="679"/>
      <c r="F529" s="680"/>
      <c r="G529" s="679"/>
      <c r="H529" s="679"/>
      <c r="I529" s="681"/>
      <c r="J529" s="780">
        <v>16</v>
      </c>
      <c r="K529" s="678">
        <f>J529/139</f>
        <v>0.11510791366906475</v>
      </c>
      <c r="L529" s="679">
        <v>1143.0899999999999</v>
      </c>
      <c r="M529" s="679">
        <f t="shared" si="353"/>
        <v>131.57870503597121</v>
      </c>
      <c r="N529" s="680">
        <v>1</v>
      </c>
      <c r="O529" s="679">
        <f t="shared" ref="O529" si="363">ROUND(M529*N529,2)</f>
        <v>131.58000000000001</v>
      </c>
      <c r="P529" s="679">
        <f t="shared" ref="P529" si="364">ROUND(O529*0.2409,2)</f>
        <v>31.7</v>
      </c>
      <c r="Q529" s="786">
        <f t="shared" ref="Q529" si="365">O529+P529</f>
        <v>163.28</v>
      </c>
    </row>
    <row r="530" spans="1:17" s="682" customFormat="1" ht="49.5" x14ac:dyDescent="0.25">
      <c r="A530" s="689" t="s">
        <v>9</v>
      </c>
      <c r="B530" s="774"/>
      <c r="C530" s="678"/>
      <c r="D530" s="679"/>
      <c r="E530" s="679"/>
      <c r="F530" s="680"/>
      <c r="G530" s="690">
        <f>G531</f>
        <v>0</v>
      </c>
      <c r="H530" s="690">
        <f t="shared" ref="H530:I530" si="366">H531</f>
        <v>0</v>
      </c>
      <c r="I530" s="681">
        <f t="shared" si="366"/>
        <v>0</v>
      </c>
      <c r="J530" s="780"/>
      <c r="K530" s="678"/>
      <c r="L530" s="679"/>
      <c r="M530" s="679"/>
      <c r="N530" s="680"/>
      <c r="O530" s="690">
        <f>O531</f>
        <v>93.2</v>
      </c>
      <c r="P530" s="690">
        <f t="shared" ref="P530:Q530" si="367">P531</f>
        <v>22.45</v>
      </c>
      <c r="Q530" s="681">
        <f t="shared" si="367"/>
        <v>115.65</v>
      </c>
    </row>
    <row r="531" spans="1:17" s="682" customFormat="1" x14ac:dyDescent="0.25">
      <c r="A531" s="691" t="s">
        <v>2131</v>
      </c>
      <c r="B531" s="774"/>
      <c r="C531" s="678"/>
      <c r="D531" s="679"/>
      <c r="E531" s="679"/>
      <c r="F531" s="680"/>
      <c r="G531" s="679"/>
      <c r="H531" s="679"/>
      <c r="I531" s="681"/>
      <c r="J531" s="780">
        <v>16</v>
      </c>
      <c r="K531" s="678">
        <f>J531/139</f>
        <v>0.11510791366906475</v>
      </c>
      <c r="L531" s="679">
        <v>809.69</v>
      </c>
      <c r="M531" s="679">
        <f t="shared" si="353"/>
        <v>93.201726618705052</v>
      </c>
      <c r="N531" s="680">
        <v>1</v>
      </c>
      <c r="O531" s="679">
        <f t="shared" ref="O531" si="368">ROUND(M531*N531,2)</f>
        <v>93.2</v>
      </c>
      <c r="P531" s="679">
        <f t="shared" ref="P531" si="369">ROUND(O531*0.2409,2)</f>
        <v>22.45</v>
      </c>
      <c r="Q531" s="786">
        <f t="shared" ref="Q531" si="370">O531+P531</f>
        <v>115.65</v>
      </c>
    </row>
    <row r="532" spans="1:17" s="682" customFormat="1" ht="49.5" x14ac:dyDescent="0.25">
      <c r="A532" s="689" t="s">
        <v>10</v>
      </c>
      <c r="B532" s="774"/>
      <c r="C532" s="678"/>
      <c r="D532" s="679"/>
      <c r="E532" s="679"/>
      <c r="F532" s="680"/>
      <c r="G532" s="690">
        <f>G533</f>
        <v>0</v>
      </c>
      <c r="H532" s="690">
        <f t="shared" ref="H532:I532" si="371">H533</f>
        <v>0</v>
      </c>
      <c r="I532" s="681">
        <f t="shared" si="371"/>
        <v>0</v>
      </c>
      <c r="J532" s="780"/>
      <c r="K532" s="678"/>
      <c r="L532" s="679"/>
      <c r="M532" s="679"/>
      <c r="N532" s="680"/>
      <c r="O532" s="690">
        <f>O533</f>
        <v>63.6</v>
      </c>
      <c r="P532" s="690">
        <f t="shared" ref="P532:Q532" si="372">P533</f>
        <v>15.32</v>
      </c>
      <c r="Q532" s="681">
        <f t="shared" si="372"/>
        <v>78.92</v>
      </c>
    </row>
    <row r="533" spans="1:17" s="682" customFormat="1" x14ac:dyDescent="0.25">
      <c r="A533" s="691" t="s">
        <v>193</v>
      </c>
      <c r="B533" s="774"/>
      <c r="C533" s="678"/>
      <c r="D533" s="679"/>
      <c r="E533" s="679"/>
      <c r="F533" s="680"/>
      <c r="G533" s="679"/>
      <c r="H533" s="679"/>
      <c r="I533" s="681"/>
      <c r="J533" s="780">
        <v>16</v>
      </c>
      <c r="K533" s="678">
        <f>J533/139</f>
        <v>0.11510791366906475</v>
      </c>
      <c r="L533" s="679">
        <v>552.49</v>
      </c>
      <c r="M533" s="679">
        <f t="shared" si="353"/>
        <v>63.595971223021586</v>
      </c>
      <c r="N533" s="680">
        <v>1</v>
      </c>
      <c r="O533" s="679">
        <f t="shared" ref="O533" si="373">ROUND(M533*N533,2)</f>
        <v>63.6</v>
      </c>
      <c r="P533" s="679">
        <f t="shared" ref="P533" si="374">ROUND(O533*0.2409,2)</f>
        <v>15.32</v>
      </c>
      <c r="Q533" s="786">
        <f t="shared" ref="Q533" si="375">O533+P533</f>
        <v>78.92</v>
      </c>
    </row>
    <row r="534" spans="1:17" s="682" customFormat="1" ht="33" x14ac:dyDescent="0.25">
      <c r="A534" s="708" t="s">
        <v>2132</v>
      </c>
      <c r="B534" s="777"/>
      <c r="C534" s="699"/>
      <c r="D534" s="700"/>
      <c r="E534" s="700"/>
      <c r="F534" s="701"/>
      <c r="G534" s="673">
        <f>G535</f>
        <v>26.66</v>
      </c>
      <c r="H534" s="673">
        <f t="shared" ref="H534:I535" si="376">H535</f>
        <v>6.42</v>
      </c>
      <c r="I534" s="675">
        <f t="shared" si="376"/>
        <v>33.08</v>
      </c>
      <c r="J534" s="783"/>
      <c r="K534" s="699"/>
      <c r="L534" s="700"/>
      <c r="M534" s="700"/>
      <c r="N534" s="701"/>
      <c r="O534" s="673">
        <f>O535</f>
        <v>529.07000000000005</v>
      </c>
      <c r="P534" s="673">
        <f>P535</f>
        <v>127.45</v>
      </c>
      <c r="Q534" s="675">
        <f>Q535</f>
        <v>656.5200000000001</v>
      </c>
    </row>
    <row r="535" spans="1:17" s="682" customFormat="1" ht="49.5" x14ac:dyDescent="0.25">
      <c r="A535" s="689" t="s">
        <v>9</v>
      </c>
      <c r="B535" s="774"/>
      <c r="C535" s="678"/>
      <c r="D535" s="679"/>
      <c r="E535" s="679"/>
      <c r="F535" s="680"/>
      <c r="G535" s="690">
        <f>G536</f>
        <v>26.66</v>
      </c>
      <c r="H535" s="690">
        <f t="shared" si="376"/>
        <v>6.42</v>
      </c>
      <c r="I535" s="681">
        <f t="shared" si="376"/>
        <v>33.08</v>
      </c>
      <c r="J535" s="780"/>
      <c r="K535" s="678"/>
      <c r="L535" s="679"/>
      <c r="M535" s="679"/>
      <c r="N535" s="680"/>
      <c r="O535" s="690">
        <f>O536</f>
        <v>529.07000000000005</v>
      </c>
      <c r="P535" s="690">
        <f t="shared" ref="P535:Q535" si="377">P536</f>
        <v>127.45</v>
      </c>
      <c r="Q535" s="681">
        <f t="shared" si="377"/>
        <v>656.5200000000001</v>
      </c>
    </row>
    <row r="536" spans="1:17" s="682" customFormat="1" x14ac:dyDescent="0.25">
      <c r="A536" s="677" t="s">
        <v>692</v>
      </c>
      <c r="B536" s="774">
        <v>32</v>
      </c>
      <c r="C536" s="678">
        <f t="shared" ref="C536" si="378">B536/159</f>
        <v>0.20125786163522014</v>
      </c>
      <c r="D536" s="679">
        <v>662.38</v>
      </c>
      <c r="E536" s="679">
        <f t="shared" ref="E536" si="379">D536*C536</f>
        <v>133.30918238993712</v>
      </c>
      <c r="F536" s="680">
        <v>0.2</v>
      </c>
      <c r="G536" s="679">
        <f t="shared" ref="G536" si="380">ROUND(E536*F536,2)</f>
        <v>26.66</v>
      </c>
      <c r="H536" s="679">
        <f t="shared" ref="H536" si="381">ROUND(G536*0.2409,2)</f>
        <v>6.42</v>
      </c>
      <c r="I536" s="786">
        <f t="shared" ref="I536" si="382">G536+H536</f>
        <v>33.08</v>
      </c>
      <c r="J536" s="780">
        <v>127</v>
      </c>
      <c r="K536" s="678">
        <f t="shared" ref="K536" si="383">J536/159</f>
        <v>0.79874213836477992</v>
      </c>
      <c r="L536" s="679">
        <v>662.38</v>
      </c>
      <c r="M536" s="679">
        <f t="shared" ref="M536" si="384">L536*K536</f>
        <v>529.07081761006293</v>
      </c>
      <c r="N536" s="680">
        <v>1</v>
      </c>
      <c r="O536" s="679">
        <f t="shared" ref="O536" si="385">ROUND(M536*N536,2)</f>
        <v>529.07000000000005</v>
      </c>
      <c r="P536" s="679">
        <f t="shared" ref="P536" si="386">ROUND(O536*0.2409,2)</f>
        <v>127.45</v>
      </c>
      <c r="Q536" s="786">
        <f t="shared" ref="Q536" si="387">O536+P536</f>
        <v>656.5200000000001</v>
      </c>
    </row>
    <row r="537" spans="1:17" s="682" customFormat="1" ht="66" x14ac:dyDescent="0.25">
      <c r="A537" s="688" t="s">
        <v>2133</v>
      </c>
      <c r="B537" s="777"/>
      <c r="C537" s="699"/>
      <c r="D537" s="700"/>
      <c r="E537" s="700"/>
      <c r="F537" s="701"/>
      <c r="G537" s="673">
        <f>G538+G552</f>
        <v>292.33</v>
      </c>
      <c r="H537" s="673">
        <f t="shared" ref="H537:I537" si="388">H538+H552</f>
        <v>70.430000000000007</v>
      </c>
      <c r="I537" s="675">
        <f t="shared" si="388"/>
        <v>362.76</v>
      </c>
      <c r="J537" s="783"/>
      <c r="K537" s="699"/>
      <c r="L537" s="700"/>
      <c r="M537" s="700"/>
      <c r="N537" s="701"/>
      <c r="O537" s="673">
        <f>O538+O552</f>
        <v>1816.05</v>
      </c>
      <c r="P537" s="673">
        <f>P538+P552</f>
        <v>437.46</v>
      </c>
      <c r="Q537" s="675">
        <f>Q538+Q552</f>
        <v>2253.5100000000002</v>
      </c>
    </row>
    <row r="538" spans="1:17" s="682" customFormat="1" ht="33" x14ac:dyDescent="0.25">
      <c r="A538" s="689" t="s">
        <v>11</v>
      </c>
      <c r="B538" s="774"/>
      <c r="C538" s="678"/>
      <c r="D538" s="679"/>
      <c r="E538" s="679"/>
      <c r="F538" s="687"/>
      <c r="G538" s="690">
        <f>SUM(G539:G551)</f>
        <v>168.91</v>
      </c>
      <c r="H538" s="690">
        <f t="shared" ref="H538:I538" si="389">SUM(H539:H551)</f>
        <v>40.68</v>
      </c>
      <c r="I538" s="681">
        <f t="shared" si="389"/>
        <v>209.59</v>
      </c>
      <c r="J538" s="780"/>
      <c r="K538" s="678"/>
      <c r="L538" s="679"/>
      <c r="M538" s="679"/>
      <c r="N538" s="687"/>
      <c r="O538" s="690">
        <f>SUM(O539:O551)</f>
        <v>988.33</v>
      </c>
      <c r="P538" s="690">
        <f>SUM(P539:P551)</f>
        <v>238.07</v>
      </c>
      <c r="Q538" s="681">
        <f>SUM(Q539:Q551)</f>
        <v>1226.4000000000001</v>
      </c>
    </row>
    <row r="539" spans="1:17" s="682" customFormat="1" x14ac:dyDescent="0.25">
      <c r="A539" s="691" t="s">
        <v>1247</v>
      </c>
      <c r="B539" s="774">
        <v>16</v>
      </c>
      <c r="C539" s="678">
        <f>B539/159</f>
        <v>0.10062893081761007</v>
      </c>
      <c r="D539" s="679">
        <v>1143.0899999999999</v>
      </c>
      <c r="E539" s="679">
        <f>D539*C539</f>
        <v>115.02792452830188</v>
      </c>
      <c r="F539" s="680">
        <v>0.5</v>
      </c>
      <c r="G539" s="679">
        <f t="shared" ref="G539:G551" si="390">ROUND(E539*F539,2)</f>
        <v>57.51</v>
      </c>
      <c r="H539" s="679">
        <f t="shared" ref="H539:H561" si="391">ROUND(G539*0.2409,2)</f>
        <v>13.85</v>
      </c>
      <c r="I539" s="786">
        <f t="shared" ref="I539:I551" si="392">G539+H539</f>
        <v>71.36</v>
      </c>
      <c r="J539" s="780">
        <v>8</v>
      </c>
      <c r="K539" s="678">
        <f>J539/159</f>
        <v>5.0314465408805034E-2</v>
      </c>
      <c r="L539" s="679">
        <v>1143.0899999999999</v>
      </c>
      <c r="M539" s="679">
        <f>L539*K539</f>
        <v>57.51396226415094</v>
      </c>
      <c r="N539" s="680">
        <v>1</v>
      </c>
      <c r="O539" s="679">
        <f t="shared" ref="O539:O550" si="393">ROUND(M539*N539,2)</f>
        <v>57.51</v>
      </c>
      <c r="P539" s="679">
        <f t="shared" ref="P539:P562" si="394">ROUND(O539*0.2409,2)</f>
        <v>13.85</v>
      </c>
      <c r="Q539" s="786">
        <f t="shared" ref="Q539:Q550" si="395">O539+P539</f>
        <v>71.36</v>
      </c>
    </row>
    <row r="540" spans="1:17" s="682" customFormat="1" x14ac:dyDescent="0.25">
      <c r="A540" s="691" t="s">
        <v>1247</v>
      </c>
      <c r="B540" s="774">
        <v>8</v>
      </c>
      <c r="C540" s="678">
        <f t="shared" ref="C540:C561" si="396">B540/159</f>
        <v>5.0314465408805034E-2</v>
      </c>
      <c r="D540" s="679">
        <v>1334.29</v>
      </c>
      <c r="E540" s="679">
        <f t="shared" ref="E540:E561" si="397">D540*C540</f>
        <v>67.13408805031446</v>
      </c>
      <c r="F540" s="680">
        <v>0.5</v>
      </c>
      <c r="G540" s="679">
        <f t="shared" si="390"/>
        <v>33.57</v>
      </c>
      <c r="H540" s="679">
        <f t="shared" si="391"/>
        <v>8.09</v>
      </c>
      <c r="I540" s="786">
        <f t="shared" si="392"/>
        <v>41.66</v>
      </c>
      <c r="J540" s="780"/>
      <c r="K540" s="678"/>
      <c r="L540" s="679"/>
      <c r="M540" s="679"/>
      <c r="N540" s="680"/>
      <c r="O540" s="679"/>
      <c r="P540" s="679"/>
      <c r="Q540" s="786"/>
    </row>
    <row r="541" spans="1:17" s="682" customFormat="1" x14ac:dyDescent="0.25">
      <c r="A541" s="691" t="s">
        <v>1247</v>
      </c>
      <c r="B541" s="774"/>
      <c r="C541" s="678"/>
      <c r="D541" s="679"/>
      <c r="E541" s="679"/>
      <c r="F541" s="680"/>
      <c r="G541" s="679"/>
      <c r="H541" s="679"/>
      <c r="I541" s="786"/>
      <c r="J541" s="780">
        <v>16</v>
      </c>
      <c r="K541" s="678">
        <f t="shared" ref="K541:K571" si="398">J541/159</f>
        <v>0.10062893081761007</v>
      </c>
      <c r="L541" s="679">
        <v>1143.0899999999999</v>
      </c>
      <c r="M541" s="679">
        <f t="shared" ref="M541:M571" si="399">L541*K541</f>
        <v>115.02792452830188</v>
      </c>
      <c r="N541" s="680">
        <v>1</v>
      </c>
      <c r="O541" s="679">
        <f t="shared" si="393"/>
        <v>115.03</v>
      </c>
      <c r="P541" s="679">
        <f t="shared" si="394"/>
        <v>27.71</v>
      </c>
      <c r="Q541" s="786">
        <f t="shared" si="395"/>
        <v>142.74</v>
      </c>
    </row>
    <row r="542" spans="1:17" s="682" customFormat="1" x14ac:dyDescent="0.25">
      <c r="A542" s="691" t="s">
        <v>1247</v>
      </c>
      <c r="B542" s="774"/>
      <c r="C542" s="678"/>
      <c r="D542" s="679"/>
      <c r="E542" s="679"/>
      <c r="F542" s="680"/>
      <c r="G542" s="679"/>
      <c r="H542" s="679"/>
      <c r="I542" s="786"/>
      <c r="J542" s="780">
        <v>24</v>
      </c>
      <c r="K542" s="678">
        <f t="shared" si="398"/>
        <v>0.15094339622641509</v>
      </c>
      <c r="L542" s="679">
        <v>1143.0899999999999</v>
      </c>
      <c r="M542" s="679">
        <f t="shared" si="399"/>
        <v>172.5418867924528</v>
      </c>
      <c r="N542" s="680">
        <v>1</v>
      </c>
      <c r="O542" s="679">
        <f t="shared" si="393"/>
        <v>172.54</v>
      </c>
      <c r="P542" s="679">
        <f t="shared" si="394"/>
        <v>41.56</v>
      </c>
      <c r="Q542" s="786">
        <f t="shared" si="395"/>
        <v>214.1</v>
      </c>
    </row>
    <row r="543" spans="1:17" s="682" customFormat="1" x14ac:dyDescent="0.25">
      <c r="A543" s="691" t="s">
        <v>1217</v>
      </c>
      <c r="B543" s="774">
        <v>8</v>
      </c>
      <c r="C543" s="678">
        <f t="shared" si="396"/>
        <v>5.0314465408805034E-2</v>
      </c>
      <c r="D543" s="679">
        <v>748.15</v>
      </c>
      <c r="E543" s="679">
        <f t="shared" si="397"/>
        <v>37.642767295597487</v>
      </c>
      <c r="F543" s="680">
        <v>0.5</v>
      </c>
      <c r="G543" s="679">
        <f t="shared" si="390"/>
        <v>18.82</v>
      </c>
      <c r="H543" s="679">
        <f t="shared" si="391"/>
        <v>4.53</v>
      </c>
      <c r="I543" s="786">
        <f t="shared" si="392"/>
        <v>23.35</v>
      </c>
      <c r="J543" s="780">
        <v>12</v>
      </c>
      <c r="K543" s="678">
        <f t="shared" si="398"/>
        <v>7.5471698113207544E-2</v>
      </c>
      <c r="L543" s="679">
        <v>748.15</v>
      </c>
      <c r="M543" s="679">
        <f t="shared" si="399"/>
        <v>56.46415094339622</v>
      </c>
      <c r="N543" s="680">
        <v>1</v>
      </c>
      <c r="O543" s="679">
        <f t="shared" si="393"/>
        <v>56.46</v>
      </c>
      <c r="P543" s="679">
        <f t="shared" si="394"/>
        <v>13.6</v>
      </c>
      <c r="Q543" s="786">
        <f t="shared" si="395"/>
        <v>70.06</v>
      </c>
    </row>
    <row r="544" spans="1:17" s="682" customFormat="1" x14ac:dyDescent="0.25">
      <c r="A544" s="691" t="s">
        <v>1217</v>
      </c>
      <c r="B544" s="774"/>
      <c r="C544" s="678"/>
      <c r="D544" s="679"/>
      <c r="E544" s="679"/>
      <c r="F544" s="680"/>
      <c r="G544" s="679"/>
      <c r="H544" s="679"/>
      <c r="I544" s="786"/>
      <c r="J544" s="780">
        <v>24</v>
      </c>
      <c r="K544" s="678">
        <f t="shared" si="398"/>
        <v>0.15094339622641509</v>
      </c>
      <c r="L544" s="679">
        <v>748.15</v>
      </c>
      <c r="M544" s="679">
        <f t="shared" si="399"/>
        <v>112.92830188679244</v>
      </c>
      <c r="N544" s="680">
        <v>1</v>
      </c>
      <c r="O544" s="679">
        <f t="shared" si="393"/>
        <v>112.93</v>
      </c>
      <c r="P544" s="679">
        <f t="shared" si="394"/>
        <v>27.2</v>
      </c>
      <c r="Q544" s="786">
        <f t="shared" si="395"/>
        <v>140.13</v>
      </c>
    </row>
    <row r="545" spans="1:17" s="682" customFormat="1" x14ac:dyDescent="0.25">
      <c r="A545" s="691" t="s">
        <v>1217</v>
      </c>
      <c r="B545" s="774"/>
      <c r="C545" s="678"/>
      <c r="D545" s="679"/>
      <c r="E545" s="679"/>
      <c r="F545" s="680"/>
      <c r="G545" s="679"/>
      <c r="H545" s="679"/>
      <c r="I545" s="786"/>
      <c r="J545" s="780">
        <v>24</v>
      </c>
      <c r="K545" s="678">
        <f t="shared" si="398"/>
        <v>0.15094339622641509</v>
      </c>
      <c r="L545" s="679">
        <v>748.15</v>
      </c>
      <c r="M545" s="679">
        <f t="shared" si="399"/>
        <v>112.92830188679244</v>
      </c>
      <c r="N545" s="680">
        <v>1</v>
      </c>
      <c r="O545" s="679">
        <f t="shared" si="393"/>
        <v>112.93</v>
      </c>
      <c r="P545" s="679">
        <f t="shared" si="394"/>
        <v>27.2</v>
      </c>
      <c r="Q545" s="786">
        <f t="shared" si="395"/>
        <v>140.13</v>
      </c>
    </row>
    <row r="546" spans="1:17" s="682" customFormat="1" x14ac:dyDescent="0.25">
      <c r="A546" s="691" t="s">
        <v>1217</v>
      </c>
      <c r="B546" s="774">
        <v>8</v>
      </c>
      <c r="C546" s="678">
        <f t="shared" si="396"/>
        <v>5.0314465408805034E-2</v>
      </c>
      <c r="D546" s="679">
        <v>662.38</v>
      </c>
      <c r="E546" s="679">
        <f t="shared" si="397"/>
        <v>33.32729559748428</v>
      </c>
      <c r="F546" s="680">
        <v>0.5</v>
      </c>
      <c r="G546" s="679">
        <f t="shared" si="390"/>
        <v>16.66</v>
      </c>
      <c r="H546" s="679">
        <f t="shared" si="391"/>
        <v>4.01</v>
      </c>
      <c r="I546" s="786">
        <f t="shared" si="392"/>
        <v>20.67</v>
      </c>
      <c r="J546" s="780"/>
      <c r="K546" s="678"/>
      <c r="L546" s="679"/>
      <c r="M546" s="679"/>
      <c r="N546" s="680"/>
      <c r="O546" s="679"/>
      <c r="P546" s="679"/>
      <c r="Q546" s="786"/>
    </row>
    <row r="547" spans="1:17" s="682" customFormat="1" x14ac:dyDescent="0.25">
      <c r="A547" s="691" t="s">
        <v>1217</v>
      </c>
      <c r="B547" s="774"/>
      <c r="C547" s="678"/>
      <c r="D547" s="679"/>
      <c r="E547" s="679"/>
      <c r="F547" s="680"/>
      <c r="G547" s="679"/>
      <c r="H547" s="679"/>
      <c r="I547" s="786"/>
      <c r="J547" s="780">
        <v>23</v>
      </c>
      <c r="K547" s="678">
        <f t="shared" si="398"/>
        <v>0.14465408805031446</v>
      </c>
      <c r="L547" s="679">
        <v>748.15</v>
      </c>
      <c r="M547" s="679">
        <f t="shared" si="399"/>
        <v>108.22295597484276</v>
      </c>
      <c r="N547" s="680">
        <v>1</v>
      </c>
      <c r="O547" s="679">
        <f t="shared" si="393"/>
        <v>108.22</v>
      </c>
      <c r="P547" s="679">
        <f t="shared" si="394"/>
        <v>26.07</v>
      </c>
      <c r="Q547" s="786">
        <f t="shared" si="395"/>
        <v>134.29</v>
      </c>
    </row>
    <row r="548" spans="1:17" s="682" customFormat="1" x14ac:dyDescent="0.25">
      <c r="A548" s="691" t="s">
        <v>1217</v>
      </c>
      <c r="B548" s="774"/>
      <c r="C548" s="678"/>
      <c r="D548" s="679"/>
      <c r="E548" s="679"/>
      <c r="F548" s="680"/>
      <c r="G548" s="679"/>
      <c r="H548" s="679"/>
      <c r="I548" s="786"/>
      <c r="J548" s="780">
        <v>20</v>
      </c>
      <c r="K548" s="678">
        <f t="shared" si="398"/>
        <v>0.12578616352201258</v>
      </c>
      <c r="L548" s="679">
        <v>662.38</v>
      </c>
      <c r="M548" s="679">
        <f t="shared" si="399"/>
        <v>83.318238993710693</v>
      </c>
      <c r="N548" s="680">
        <v>1</v>
      </c>
      <c r="O548" s="679">
        <f t="shared" si="393"/>
        <v>83.32</v>
      </c>
      <c r="P548" s="679">
        <f t="shared" si="394"/>
        <v>20.07</v>
      </c>
      <c r="Q548" s="786">
        <f t="shared" si="395"/>
        <v>103.38999999999999</v>
      </c>
    </row>
    <row r="549" spans="1:17" s="682" customFormat="1" x14ac:dyDescent="0.25">
      <c r="A549" s="691" t="s">
        <v>1217</v>
      </c>
      <c r="B549" s="774">
        <v>10</v>
      </c>
      <c r="C549" s="678">
        <f t="shared" si="396"/>
        <v>6.2893081761006289E-2</v>
      </c>
      <c r="D549" s="679">
        <v>748.15</v>
      </c>
      <c r="E549" s="679">
        <f t="shared" si="397"/>
        <v>47.053459119496857</v>
      </c>
      <c r="F549" s="680">
        <v>0.5</v>
      </c>
      <c r="G549" s="679">
        <f t="shared" si="390"/>
        <v>23.53</v>
      </c>
      <c r="H549" s="679">
        <f t="shared" si="391"/>
        <v>5.67</v>
      </c>
      <c r="I549" s="786">
        <f t="shared" si="392"/>
        <v>29.200000000000003</v>
      </c>
      <c r="J549" s="780"/>
      <c r="K549" s="678"/>
      <c r="L549" s="679"/>
      <c r="M549" s="679"/>
      <c r="N549" s="680"/>
      <c r="O549" s="679"/>
      <c r="P549" s="679"/>
      <c r="Q549" s="786"/>
    </row>
    <row r="550" spans="1:17" s="682" customFormat="1" x14ac:dyDescent="0.25">
      <c r="A550" s="691" t="s">
        <v>1217</v>
      </c>
      <c r="B550" s="774"/>
      <c r="C550" s="678"/>
      <c r="D550" s="679"/>
      <c r="E550" s="679"/>
      <c r="F550" s="680"/>
      <c r="G550" s="679"/>
      <c r="H550" s="679"/>
      <c r="I550" s="786"/>
      <c r="J550" s="780">
        <v>36</v>
      </c>
      <c r="K550" s="678">
        <f t="shared" si="398"/>
        <v>0.22641509433962265</v>
      </c>
      <c r="L550" s="679">
        <v>748.15</v>
      </c>
      <c r="M550" s="679">
        <f t="shared" si="399"/>
        <v>169.39245283018869</v>
      </c>
      <c r="N550" s="680">
        <v>1</v>
      </c>
      <c r="O550" s="679">
        <f t="shared" si="393"/>
        <v>169.39</v>
      </c>
      <c r="P550" s="679">
        <f t="shared" si="394"/>
        <v>40.81</v>
      </c>
      <c r="Q550" s="786">
        <f t="shared" si="395"/>
        <v>210.2</v>
      </c>
    </row>
    <row r="551" spans="1:17" s="682" customFormat="1" x14ac:dyDescent="0.25">
      <c r="A551" s="691" t="s">
        <v>1217</v>
      </c>
      <c r="B551" s="774">
        <v>8</v>
      </c>
      <c r="C551" s="678">
        <f t="shared" si="396"/>
        <v>5.0314465408805034E-2</v>
      </c>
      <c r="D551" s="679">
        <v>748.15</v>
      </c>
      <c r="E551" s="679">
        <f t="shared" si="397"/>
        <v>37.642767295597487</v>
      </c>
      <c r="F551" s="680">
        <v>0.5</v>
      </c>
      <c r="G551" s="679">
        <f t="shared" si="390"/>
        <v>18.82</v>
      </c>
      <c r="H551" s="679">
        <f t="shared" si="391"/>
        <v>4.53</v>
      </c>
      <c r="I551" s="786">
        <f t="shared" si="392"/>
        <v>23.35</v>
      </c>
      <c r="J551" s="780"/>
      <c r="K551" s="678"/>
      <c r="L551" s="679"/>
      <c r="M551" s="679"/>
      <c r="N551" s="680"/>
      <c r="O551" s="679"/>
      <c r="P551" s="679"/>
      <c r="Q551" s="681"/>
    </row>
    <row r="552" spans="1:17" s="682" customFormat="1" ht="49.5" x14ac:dyDescent="0.25">
      <c r="A552" s="689" t="s">
        <v>9</v>
      </c>
      <c r="B552" s="774"/>
      <c r="C552" s="678"/>
      <c r="D552" s="679"/>
      <c r="E552" s="679"/>
      <c r="F552" s="680"/>
      <c r="G552" s="690">
        <f>SUM(G553:G562)</f>
        <v>123.41999999999999</v>
      </c>
      <c r="H552" s="690">
        <f t="shared" ref="H552:I552" si="400">SUM(H553:H562)</f>
        <v>29.750000000000004</v>
      </c>
      <c r="I552" s="681">
        <f t="shared" si="400"/>
        <v>153.17000000000002</v>
      </c>
      <c r="J552" s="780"/>
      <c r="K552" s="678"/>
      <c r="L552" s="679"/>
      <c r="M552" s="679"/>
      <c r="N552" s="680"/>
      <c r="O552" s="690">
        <f>SUM(O553:O562)</f>
        <v>827.71999999999991</v>
      </c>
      <c r="P552" s="690">
        <f>SUM(P553:P562)</f>
        <v>199.39</v>
      </c>
      <c r="Q552" s="681">
        <f>SUM(Q553:Q562)</f>
        <v>1027.1099999999999</v>
      </c>
    </row>
    <row r="553" spans="1:17" s="682" customFormat="1" x14ac:dyDescent="0.25">
      <c r="A553" s="691" t="s">
        <v>193</v>
      </c>
      <c r="B553" s="774"/>
      <c r="C553" s="678"/>
      <c r="D553" s="679"/>
      <c r="E553" s="679"/>
      <c r="F553" s="680"/>
      <c r="G553" s="679"/>
      <c r="H553" s="679"/>
      <c r="I553" s="681"/>
      <c r="J553" s="780">
        <v>36</v>
      </c>
      <c r="K553" s="678">
        <f t="shared" si="398"/>
        <v>0.22641509433962265</v>
      </c>
      <c r="L553" s="679">
        <v>600</v>
      </c>
      <c r="M553" s="679">
        <f t="shared" si="399"/>
        <v>135.84905660377359</v>
      </c>
      <c r="N553" s="680">
        <v>1</v>
      </c>
      <c r="O553" s="679">
        <f t="shared" ref="O553:O562" si="401">ROUND(M553*N553,2)</f>
        <v>135.85</v>
      </c>
      <c r="P553" s="679">
        <f t="shared" si="394"/>
        <v>32.729999999999997</v>
      </c>
      <c r="Q553" s="786">
        <f t="shared" ref="Q553:Q562" si="402">O553+P553</f>
        <v>168.57999999999998</v>
      </c>
    </row>
    <row r="554" spans="1:17" s="682" customFormat="1" x14ac:dyDescent="0.25">
      <c r="A554" s="691" t="s">
        <v>193</v>
      </c>
      <c r="B554" s="774">
        <v>12</v>
      </c>
      <c r="C554" s="678">
        <f t="shared" si="396"/>
        <v>7.5471698113207544E-2</v>
      </c>
      <c r="D554" s="679">
        <v>552.80999999999995</v>
      </c>
      <c r="E554" s="679">
        <f t="shared" si="397"/>
        <v>41.721509433962261</v>
      </c>
      <c r="F554" s="680">
        <v>0.5</v>
      </c>
      <c r="G554" s="679">
        <f t="shared" ref="G554:G561" si="403">ROUND(E554*F554,2)</f>
        <v>20.86</v>
      </c>
      <c r="H554" s="679">
        <f t="shared" si="391"/>
        <v>5.03</v>
      </c>
      <c r="I554" s="786">
        <f t="shared" ref="I554:I561" si="404">G554+H554</f>
        <v>25.89</v>
      </c>
      <c r="J554" s="780">
        <v>16</v>
      </c>
      <c r="K554" s="678">
        <f t="shared" si="398"/>
        <v>0.10062893081761007</v>
      </c>
      <c r="L554" s="679">
        <v>552.80999999999995</v>
      </c>
      <c r="M554" s="679">
        <f t="shared" si="399"/>
        <v>55.628679245283017</v>
      </c>
      <c r="N554" s="680">
        <v>1</v>
      </c>
      <c r="O554" s="679">
        <f t="shared" si="401"/>
        <v>55.63</v>
      </c>
      <c r="P554" s="679">
        <f t="shared" si="394"/>
        <v>13.4</v>
      </c>
      <c r="Q554" s="786">
        <f t="shared" si="402"/>
        <v>69.03</v>
      </c>
    </row>
    <row r="555" spans="1:17" s="682" customFormat="1" x14ac:dyDescent="0.25">
      <c r="A555" s="691" t="s">
        <v>193</v>
      </c>
      <c r="B555" s="774"/>
      <c r="C555" s="678"/>
      <c r="D555" s="679"/>
      <c r="E555" s="679"/>
      <c r="F555" s="680"/>
      <c r="G555" s="679"/>
      <c r="H555" s="679"/>
      <c r="I555" s="786"/>
      <c r="J555" s="780">
        <v>44</v>
      </c>
      <c r="K555" s="678">
        <f t="shared" si="398"/>
        <v>0.27672955974842767</v>
      </c>
      <c r="L555" s="679">
        <v>552.80999999999995</v>
      </c>
      <c r="M555" s="679">
        <f t="shared" si="399"/>
        <v>152.97886792452829</v>
      </c>
      <c r="N555" s="680">
        <v>1</v>
      </c>
      <c r="O555" s="679">
        <f t="shared" si="401"/>
        <v>152.97999999999999</v>
      </c>
      <c r="P555" s="679">
        <f t="shared" si="394"/>
        <v>36.85</v>
      </c>
      <c r="Q555" s="786">
        <f t="shared" si="402"/>
        <v>189.82999999999998</v>
      </c>
    </row>
    <row r="556" spans="1:17" s="682" customFormat="1" x14ac:dyDescent="0.25">
      <c r="A556" s="691" t="s">
        <v>193</v>
      </c>
      <c r="B556" s="774">
        <v>23</v>
      </c>
      <c r="C556" s="678">
        <f t="shared" si="396"/>
        <v>0.14465408805031446</v>
      </c>
      <c r="D556" s="679">
        <v>552.80999999999995</v>
      </c>
      <c r="E556" s="679">
        <f t="shared" si="397"/>
        <v>79.966226415094326</v>
      </c>
      <c r="F556" s="680">
        <v>0.5</v>
      </c>
      <c r="G556" s="679">
        <f t="shared" si="403"/>
        <v>39.979999999999997</v>
      </c>
      <c r="H556" s="679">
        <f t="shared" si="391"/>
        <v>9.6300000000000008</v>
      </c>
      <c r="I556" s="786">
        <f t="shared" si="404"/>
        <v>49.61</v>
      </c>
      <c r="J556" s="780">
        <v>40</v>
      </c>
      <c r="K556" s="678">
        <f t="shared" si="398"/>
        <v>0.25157232704402516</v>
      </c>
      <c r="L556" s="679">
        <v>552.80999999999995</v>
      </c>
      <c r="M556" s="679">
        <f t="shared" si="399"/>
        <v>139.07169811320753</v>
      </c>
      <c r="N556" s="680">
        <v>1</v>
      </c>
      <c r="O556" s="679">
        <f t="shared" si="401"/>
        <v>139.07</v>
      </c>
      <c r="P556" s="679">
        <f t="shared" si="394"/>
        <v>33.5</v>
      </c>
      <c r="Q556" s="786">
        <f t="shared" si="402"/>
        <v>172.57</v>
      </c>
    </row>
    <row r="557" spans="1:17" s="682" customFormat="1" x14ac:dyDescent="0.25">
      <c r="A557" s="691" t="s">
        <v>193</v>
      </c>
      <c r="B557" s="774">
        <v>12</v>
      </c>
      <c r="C557" s="678">
        <f t="shared" si="396"/>
        <v>7.5471698113207544E-2</v>
      </c>
      <c r="D557" s="679">
        <v>552.80999999999995</v>
      </c>
      <c r="E557" s="679">
        <f t="shared" si="397"/>
        <v>41.721509433962261</v>
      </c>
      <c r="F557" s="687">
        <v>0.5</v>
      </c>
      <c r="G557" s="679">
        <f t="shared" si="403"/>
        <v>20.86</v>
      </c>
      <c r="H557" s="679">
        <f t="shared" si="391"/>
        <v>5.03</v>
      </c>
      <c r="I557" s="786">
        <f t="shared" si="404"/>
        <v>25.89</v>
      </c>
      <c r="J557" s="780">
        <v>36</v>
      </c>
      <c r="K557" s="678">
        <f t="shared" si="398"/>
        <v>0.22641509433962265</v>
      </c>
      <c r="L557" s="679">
        <v>552.80999999999995</v>
      </c>
      <c r="M557" s="679">
        <f t="shared" si="399"/>
        <v>125.16452830188679</v>
      </c>
      <c r="N557" s="687">
        <v>1</v>
      </c>
      <c r="O557" s="679">
        <f t="shared" si="401"/>
        <v>125.16</v>
      </c>
      <c r="P557" s="679">
        <f t="shared" si="394"/>
        <v>30.15</v>
      </c>
      <c r="Q557" s="786">
        <f t="shared" si="402"/>
        <v>155.31</v>
      </c>
    </row>
    <row r="558" spans="1:17" s="682" customFormat="1" x14ac:dyDescent="0.25">
      <c r="A558" s="691" t="s">
        <v>193</v>
      </c>
      <c r="B558" s="774"/>
      <c r="C558" s="678"/>
      <c r="D558" s="679"/>
      <c r="E558" s="679"/>
      <c r="F558" s="687"/>
      <c r="G558" s="679"/>
      <c r="H558" s="679"/>
      <c r="I558" s="786"/>
      <c r="J558" s="780">
        <v>8</v>
      </c>
      <c r="K558" s="678">
        <f t="shared" si="398"/>
        <v>5.0314465408805034E-2</v>
      </c>
      <c r="L558" s="679">
        <v>552.80999999999995</v>
      </c>
      <c r="M558" s="679">
        <f t="shared" si="399"/>
        <v>27.814339622641508</v>
      </c>
      <c r="N558" s="687">
        <v>1</v>
      </c>
      <c r="O558" s="679">
        <f t="shared" si="401"/>
        <v>27.81</v>
      </c>
      <c r="P558" s="679">
        <f t="shared" si="394"/>
        <v>6.7</v>
      </c>
      <c r="Q558" s="786">
        <f t="shared" si="402"/>
        <v>34.51</v>
      </c>
    </row>
    <row r="559" spans="1:17" s="682" customFormat="1" x14ac:dyDescent="0.25">
      <c r="A559" s="691" t="s">
        <v>193</v>
      </c>
      <c r="B559" s="774">
        <v>12</v>
      </c>
      <c r="C559" s="678">
        <f t="shared" si="396"/>
        <v>7.5471698113207544E-2</v>
      </c>
      <c r="D559" s="679">
        <v>552.80999999999995</v>
      </c>
      <c r="E559" s="679">
        <f t="shared" si="397"/>
        <v>41.721509433962261</v>
      </c>
      <c r="F559" s="687">
        <v>0.5</v>
      </c>
      <c r="G559" s="679">
        <f t="shared" si="403"/>
        <v>20.86</v>
      </c>
      <c r="H559" s="679">
        <f t="shared" si="391"/>
        <v>5.03</v>
      </c>
      <c r="I559" s="786">
        <f t="shared" si="404"/>
        <v>25.89</v>
      </c>
      <c r="J559" s="780">
        <v>8</v>
      </c>
      <c r="K559" s="678">
        <f t="shared" si="398"/>
        <v>5.0314465408805034E-2</v>
      </c>
      <c r="L559" s="679">
        <v>552.80999999999995</v>
      </c>
      <c r="M559" s="679">
        <f t="shared" si="399"/>
        <v>27.814339622641508</v>
      </c>
      <c r="N559" s="687">
        <v>1</v>
      </c>
      <c r="O559" s="679">
        <f t="shared" si="401"/>
        <v>27.81</v>
      </c>
      <c r="P559" s="679">
        <f t="shared" si="394"/>
        <v>6.7</v>
      </c>
      <c r="Q559" s="786">
        <f t="shared" si="402"/>
        <v>34.51</v>
      </c>
    </row>
    <row r="560" spans="1:17" s="682" customFormat="1" x14ac:dyDescent="0.25">
      <c r="A560" s="691" t="s">
        <v>193</v>
      </c>
      <c r="B560" s="774"/>
      <c r="C560" s="678"/>
      <c r="D560" s="679"/>
      <c r="E560" s="679"/>
      <c r="F560" s="687"/>
      <c r="G560" s="679"/>
      <c r="H560" s="679"/>
      <c r="I560" s="786"/>
      <c r="J560" s="780">
        <v>12</v>
      </c>
      <c r="K560" s="678">
        <f t="shared" si="398"/>
        <v>7.5471698113207544E-2</v>
      </c>
      <c r="L560" s="679">
        <v>552.80999999999995</v>
      </c>
      <c r="M560" s="679">
        <f t="shared" si="399"/>
        <v>41.721509433962261</v>
      </c>
      <c r="N560" s="687">
        <v>1</v>
      </c>
      <c r="O560" s="679">
        <f t="shared" si="401"/>
        <v>41.72</v>
      </c>
      <c r="P560" s="679">
        <f t="shared" si="394"/>
        <v>10.050000000000001</v>
      </c>
      <c r="Q560" s="786">
        <f t="shared" si="402"/>
        <v>51.769999999999996</v>
      </c>
    </row>
    <row r="561" spans="1:17" s="682" customFormat="1" x14ac:dyDescent="0.25">
      <c r="A561" s="691" t="s">
        <v>193</v>
      </c>
      <c r="B561" s="774">
        <v>12</v>
      </c>
      <c r="C561" s="678">
        <f t="shared" si="396"/>
        <v>7.5471698113207544E-2</v>
      </c>
      <c r="D561" s="679">
        <v>552.80999999999995</v>
      </c>
      <c r="E561" s="679">
        <f t="shared" si="397"/>
        <v>41.721509433962261</v>
      </c>
      <c r="F561" s="687">
        <v>0.5</v>
      </c>
      <c r="G561" s="679">
        <f t="shared" si="403"/>
        <v>20.86</v>
      </c>
      <c r="H561" s="679">
        <f t="shared" si="391"/>
        <v>5.03</v>
      </c>
      <c r="I561" s="786">
        <f t="shared" si="404"/>
        <v>25.89</v>
      </c>
      <c r="J561" s="780">
        <v>23</v>
      </c>
      <c r="K561" s="678">
        <f t="shared" si="398"/>
        <v>0.14465408805031446</v>
      </c>
      <c r="L561" s="679">
        <v>552.80999999999995</v>
      </c>
      <c r="M561" s="679">
        <f t="shared" si="399"/>
        <v>79.966226415094326</v>
      </c>
      <c r="N561" s="687">
        <v>1</v>
      </c>
      <c r="O561" s="679">
        <f t="shared" si="401"/>
        <v>79.97</v>
      </c>
      <c r="P561" s="679">
        <f t="shared" si="394"/>
        <v>19.260000000000002</v>
      </c>
      <c r="Q561" s="786">
        <f t="shared" si="402"/>
        <v>99.23</v>
      </c>
    </row>
    <row r="562" spans="1:17" s="682" customFormat="1" x14ac:dyDescent="0.25">
      <c r="A562" s="691" t="s">
        <v>193</v>
      </c>
      <c r="B562" s="774"/>
      <c r="C562" s="678"/>
      <c r="D562" s="679"/>
      <c r="E562" s="679"/>
      <c r="F562" s="687"/>
      <c r="G562" s="679"/>
      <c r="H562" s="679"/>
      <c r="I562" s="786"/>
      <c r="J562" s="780">
        <v>12</v>
      </c>
      <c r="K562" s="678">
        <f t="shared" si="398"/>
        <v>7.5471698113207544E-2</v>
      </c>
      <c r="L562" s="679">
        <v>552.80999999999995</v>
      </c>
      <c r="M562" s="679">
        <f t="shared" si="399"/>
        <v>41.721509433962261</v>
      </c>
      <c r="N562" s="687">
        <v>1</v>
      </c>
      <c r="O562" s="679">
        <f t="shared" si="401"/>
        <v>41.72</v>
      </c>
      <c r="P562" s="679">
        <f t="shared" si="394"/>
        <v>10.050000000000001</v>
      </c>
      <c r="Q562" s="786">
        <f t="shared" si="402"/>
        <v>51.769999999999996</v>
      </c>
    </row>
    <row r="563" spans="1:17" s="682" customFormat="1" ht="66" x14ac:dyDescent="0.25">
      <c r="A563" s="688" t="s">
        <v>2134</v>
      </c>
      <c r="B563" s="777"/>
      <c r="C563" s="699"/>
      <c r="D563" s="700"/>
      <c r="E563" s="700"/>
      <c r="F563" s="701"/>
      <c r="G563" s="673">
        <f>G564+G569</f>
        <v>0</v>
      </c>
      <c r="H563" s="673">
        <f>H564+H569</f>
        <v>0</v>
      </c>
      <c r="I563" s="675">
        <f>I564+I569</f>
        <v>0</v>
      </c>
      <c r="J563" s="783"/>
      <c r="K563" s="699"/>
      <c r="L563" s="700"/>
      <c r="M563" s="700"/>
      <c r="N563" s="701"/>
      <c r="O563" s="673">
        <f>O564+O569</f>
        <v>373.74999999999994</v>
      </c>
      <c r="P563" s="673">
        <f>P564+P569</f>
        <v>90.03</v>
      </c>
      <c r="Q563" s="675">
        <f>Q564+Q569</f>
        <v>463.78</v>
      </c>
    </row>
    <row r="564" spans="1:17" s="682" customFormat="1" ht="33" x14ac:dyDescent="0.25">
      <c r="A564" s="689" t="s">
        <v>11</v>
      </c>
      <c r="B564" s="774"/>
      <c r="C564" s="678"/>
      <c r="D564" s="679"/>
      <c r="E564" s="679"/>
      <c r="F564" s="687"/>
      <c r="G564" s="690">
        <f>SUM(G565:G568)</f>
        <v>0</v>
      </c>
      <c r="H564" s="690">
        <f t="shared" ref="H564:I564" si="405">SUM(H565:H568)</f>
        <v>0</v>
      </c>
      <c r="I564" s="681">
        <f t="shared" si="405"/>
        <v>0</v>
      </c>
      <c r="J564" s="780"/>
      <c r="K564" s="678"/>
      <c r="L564" s="679"/>
      <c r="M564" s="679"/>
      <c r="N564" s="687"/>
      <c r="O564" s="690">
        <f>SUM(O565:O568)</f>
        <v>272.91999999999996</v>
      </c>
      <c r="P564" s="690">
        <f>SUM(P565:P568)</f>
        <v>65.739999999999995</v>
      </c>
      <c r="Q564" s="681">
        <f>SUM(Q565:Q568)</f>
        <v>338.65999999999997</v>
      </c>
    </row>
    <row r="565" spans="1:17" s="682" customFormat="1" x14ac:dyDescent="0.25">
      <c r="A565" s="691" t="s">
        <v>2135</v>
      </c>
      <c r="B565" s="774"/>
      <c r="C565" s="678"/>
      <c r="D565" s="679"/>
      <c r="E565" s="679"/>
      <c r="F565" s="680"/>
      <c r="G565" s="679"/>
      <c r="H565" s="679"/>
      <c r="I565" s="681"/>
      <c r="J565" s="780">
        <v>14</v>
      </c>
      <c r="K565" s="678">
        <f t="shared" si="398"/>
        <v>8.8050314465408799E-2</v>
      </c>
      <c r="L565" s="679">
        <v>748.16</v>
      </c>
      <c r="M565" s="679">
        <f t="shared" si="399"/>
        <v>65.875723270440247</v>
      </c>
      <c r="N565" s="680">
        <v>1</v>
      </c>
      <c r="O565" s="679">
        <f t="shared" ref="O565:O568" si="406">ROUND(M565*N565,2)</f>
        <v>65.88</v>
      </c>
      <c r="P565" s="679">
        <f t="shared" ref="P565:P571" si="407">ROUND(O565*0.2409,2)</f>
        <v>15.87</v>
      </c>
      <c r="Q565" s="786">
        <f t="shared" ref="Q565:Q568" si="408">O565+P565</f>
        <v>81.75</v>
      </c>
    </row>
    <row r="566" spans="1:17" s="682" customFormat="1" x14ac:dyDescent="0.25">
      <c r="A566" s="691" t="s">
        <v>2135</v>
      </c>
      <c r="B566" s="774"/>
      <c r="C566" s="678"/>
      <c r="D566" s="679"/>
      <c r="E566" s="679"/>
      <c r="F566" s="680"/>
      <c r="G566" s="679"/>
      <c r="H566" s="679"/>
      <c r="I566" s="681"/>
      <c r="J566" s="780">
        <v>15</v>
      </c>
      <c r="K566" s="678">
        <f t="shared" si="398"/>
        <v>9.4339622641509441E-2</v>
      </c>
      <c r="L566" s="679">
        <v>748.16</v>
      </c>
      <c r="M566" s="679">
        <f t="shared" si="399"/>
        <v>70.5811320754717</v>
      </c>
      <c r="N566" s="680">
        <v>1</v>
      </c>
      <c r="O566" s="679">
        <f t="shared" si="406"/>
        <v>70.58</v>
      </c>
      <c r="P566" s="679">
        <f t="shared" si="407"/>
        <v>17</v>
      </c>
      <c r="Q566" s="786">
        <f t="shared" si="408"/>
        <v>87.58</v>
      </c>
    </row>
    <row r="567" spans="1:17" s="682" customFormat="1" x14ac:dyDescent="0.25">
      <c r="A567" s="691" t="s">
        <v>2135</v>
      </c>
      <c r="B567" s="774"/>
      <c r="C567" s="678"/>
      <c r="D567" s="679"/>
      <c r="E567" s="679"/>
      <c r="F567" s="680"/>
      <c r="G567" s="679"/>
      <c r="H567" s="679"/>
      <c r="I567" s="681"/>
      <c r="J567" s="780">
        <v>15</v>
      </c>
      <c r="K567" s="678">
        <f t="shared" si="398"/>
        <v>9.4339622641509441E-2</v>
      </c>
      <c r="L567" s="679">
        <v>748.16</v>
      </c>
      <c r="M567" s="679">
        <f t="shared" si="399"/>
        <v>70.5811320754717</v>
      </c>
      <c r="N567" s="680">
        <v>1</v>
      </c>
      <c r="O567" s="679">
        <f t="shared" si="406"/>
        <v>70.58</v>
      </c>
      <c r="P567" s="679">
        <f t="shared" si="407"/>
        <v>17</v>
      </c>
      <c r="Q567" s="786">
        <f t="shared" si="408"/>
        <v>87.58</v>
      </c>
    </row>
    <row r="568" spans="1:17" s="682" customFormat="1" x14ac:dyDescent="0.25">
      <c r="A568" s="691" t="s">
        <v>2135</v>
      </c>
      <c r="B568" s="774"/>
      <c r="C568" s="678"/>
      <c r="D568" s="679"/>
      <c r="E568" s="679"/>
      <c r="F568" s="680"/>
      <c r="G568" s="679"/>
      <c r="H568" s="679"/>
      <c r="I568" s="681"/>
      <c r="J568" s="780">
        <v>14</v>
      </c>
      <c r="K568" s="678">
        <f t="shared" si="398"/>
        <v>8.8050314465408799E-2</v>
      </c>
      <c r="L568" s="679">
        <v>748.16</v>
      </c>
      <c r="M568" s="679">
        <f t="shared" si="399"/>
        <v>65.875723270440247</v>
      </c>
      <c r="N568" s="680">
        <v>1</v>
      </c>
      <c r="O568" s="679">
        <f t="shared" si="406"/>
        <v>65.88</v>
      </c>
      <c r="P568" s="679">
        <f t="shared" si="407"/>
        <v>15.87</v>
      </c>
      <c r="Q568" s="786">
        <f t="shared" si="408"/>
        <v>81.75</v>
      </c>
    </row>
    <row r="569" spans="1:17" s="682" customFormat="1" ht="49.5" x14ac:dyDescent="0.25">
      <c r="A569" s="689" t="s">
        <v>10</v>
      </c>
      <c r="B569" s="774"/>
      <c r="C569" s="678"/>
      <c r="D569" s="679"/>
      <c r="E569" s="679"/>
      <c r="F569" s="680"/>
      <c r="G569" s="690">
        <f>SUM(G570:G571)</f>
        <v>0</v>
      </c>
      <c r="H569" s="690">
        <f t="shared" ref="H569:I569" si="409">SUM(H570:H571)</f>
        <v>0</v>
      </c>
      <c r="I569" s="681">
        <f t="shared" si="409"/>
        <v>0</v>
      </c>
      <c r="J569" s="780"/>
      <c r="K569" s="678"/>
      <c r="L569" s="679"/>
      <c r="M569" s="679"/>
      <c r="N569" s="680"/>
      <c r="O569" s="690">
        <f>SUM(O570:O571)</f>
        <v>100.83</v>
      </c>
      <c r="P569" s="690">
        <f>SUM(P570:P571)</f>
        <v>24.29</v>
      </c>
      <c r="Q569" s="681">
        <f>SUM(Q570:Q571)</f>
        <v>125.11999999999999</v>
      </c>
    </row>
    <row r="570" spans="1:17" s="682" customFormat="1" x14ac:dyDescent="0.25">
      <c r="A570" s="691" t="s">
        <v>193</v>
      </c>
      <c r="B570" s="774"/>
      <c r="C570" s="678"/>
      <c r="D570" s="679"/>
      <c r="E570" s="679"/>
      <c r="F570" s="680"/>
      <c r="G570" s="679"/>
      <c r="H570" s="679"/>
      <c r="I570" s="681"/>
      <c r="J570" s="780">
        <v>14</v>
      </c>
      <c r="K570" s="678">
        <f t="shared" si="398"/>
        <v>8.8050314465408799E-2</v>
      </c>
      <c r="L570" s="679">
        <v>552.80999999999995</v>
      </c>
      <c r="M570" s="679">
        <f t="shared" si="399"/>
        <v>48.675094339622632</v>
      </c>
      <c r="N570" s="680">
        <v>1</v>
      </c>
      <c r="O570" s="679">
        <f t="shared" ref="O570:O571" si="410">ROUND(M570*N570,2)</f>
        <v>48.68</v>
      </c>
      <c r="P570" s="679">
        <f t="shared" si="407"/>
        <v>11.73</v>
      </c>
      <c r="Q570" s="786">
        <f t="shared" ref="Q570:Q571" si="411">O570+P570</f>
        <v>60.41</v>
      </c>
    </row>
    <row r="571" spans="1:17" s="682" customFormat="1" x14ac:dyDescent="0.25">
      <c r="A571" s="691" t="s">
        <v>193</v>
      </c>
      <c r="B571" s="774"/>
      <c r="C571" s="678"/>
      <c r="D571" s="679"/>
      <c r="E571" s="679"/>
      <c r="F571" s="680"/>
      <c r="G571" s="679"/>
      <c r="H571" s="679"/>
      <c r="I571" s="681"/>
      <c r="J571" s="780">
        <v>15</v>
      </c>
      <c r="K571" s="678">
        <f t="shared" si="398"/>
        <v>9.4339622641509441E-2</v>
      </c>
      <c r="L571" s="679">
        <v>552.80999999999995</v>
      </c>
      <c r="M571" s="679">
        <f t="shared" si="399"/>
        <v>52.151886792452828</v>
      </c>
      <c r="N571" s="680">
        <v>1</v>
      </c>
      <c r="O571" s="679">
        <f t="shared" si="410"/>
        <v>52.15</v>
      </c>
      <c r="P571" s="679">
        <f t="shared" si="407"/>
        <v>12.56</v>
      </c>
      <c r="Q571" s="786">
        <f t="shared" si="411"/>
        <v>64.709999999999994</v>
      </c>
    </row>
    <row r="572" spans="1:17" s="706" customFormat="1" ht="33" x14ac:dyDescent="0.25">
      <c r="A572" s="688" t="s">
        <v>2136</v>
      </c>
      <c r="B572" s="773"/>
      <c r="C572" s="672"/>
      <c r="D572" s="700"/>
      <c r="E572" s="700"/>
      <c r="F572" s="700"/>
      <c r="G572" s="673">
        <f>G573+G578+G597+G611</f>
        <v>3425.2000000000007</v>
      </c>
      <c r="H572" s="673">
        <f t="shared" ref="H572:I572" si="412">H573+H578+H597+H611</f>
        <v>825.12000000000012</v>
      </c>
      <c r="I572" s="675">
        <f t="shared" si="412"/>
        <v>4250.32</v>
      </c>
      <c r="J572" s="783"/>
      <c r="K572" s="699"/>
      <c r="L572" s="700"/>
      <c r="M572" s="700"/>
      <c r="N572" s="700"/>
      <c r="O572" s="673">
        <f>O573+O578+O597+O611</f>
        <v>17131.170000000002</v>
      </c>
      <c r="P572" s="673">
        <f>P573+P578+P597+P611</f>
        <v>4126.87</v>
      </c>
      <c r="Q572" s="675">
        <f t="shared" ref="Q572" si="413">Q573+Q578+Q597+Q611</f>
        <v>21258.04</v>
      </c>
    </row>
    <row r="573" spans="1:17" s="682" customFormat="1" ht="33" x14ac:dyDescent="0.25">
      <c r="A573" s="692" t="s">
        <v>11</v>
      </c>
      <c r="B573" s="774"/>
      <c r="C573" s="678"/>
      <c r="D573" s="679"/>
      <c r="E573" s="679"/>
      <c r="F573" s="679"/>
      <c r="G573" s="690">
        <f>SUM(G574:G577)</f>
        <v>455.72</v>
      </c>
      <c r="H573" s="690">
        <f t="shared" ref="H573:I573" si="414">SUM(H574:H577)</f>
        <v>109.79</v>
      </c>
      <c r="I573" s="681">
        <f t="shared" si="414"/>
        <v>565.51</v>
      </c>
      <c r="J573" s="780"/>
      <c r="K573" s="678"/>
      <c r="L573" s="679"/>
      <c r="M573" s="679"/>
      <c r="N573" s="679"/>
      <c r="O573" s="690">
        <f>SUM(O574:O577)</f>
        <v>2708.3299999999995</v>
      </c>
      <c r="P573" s="690">
        <f t="shared" ref="P573:Q573" si="415">SUM(P574:P577)</f>
        <v>652.43000000000006</v>
      </c>
      <c r="Q573" s="681">
        <f t="shared" si="415"/>
        <v>3360.7599999999998</v>
      </c>
    </row>
    <row r="574" spans="1:17" s="682" customFormat="1" x14ac:dyDescent="0.25">
      <c r="A574" s="691" t="s">
        <v>712</v>
      </c>
      <c r="B574" s="774">
        <v>35</v>
      </c>
      <c r="C574" s="678">
        <f>B574/139</f>
        <v>0.25179856115107913</v>
      </c>
      <c r="D574" s="679">
        <v>1143.0899999999999</v>
      </c>
      <c r="E574" s="679">
        <f>D574*C574</f>
        <v>287.82841726618699</v>
      </c>
      <c r="F574" s="680">
        <v>0.5</v>
      </c>
      <c r="G574" s="679">
        <f t="shared" ref="G574:G576" si="416">ROUND(E574*F574,2)</f>
        <v>143.91</v>
      </c>
      <c r="H574" s="679">
        <f t="shared" ref="H574:H613" si="417">ROUND(G574*0.2409,2)</f>
        <v>34.67</v>
      </c>
      <c r="I574" s="786">
        <f t="shared" ref="I574:I576" si="418">G574+H574</f>
        <v>178.57999999999998</v>
      </c>
      <c r="J574" s="780">
        <v>35</v>
      </c>
      <c r="K574" s="678">
        <f>J574/139</f>
        <v>0.25179856115107913</v>
      </c>
      <c r="L574" s="679">
        <v>1143.0899999999999</v>
      </c>
      <c r="M574" s="679">
        <f>L574*K574</f>
        <v>287.82841726618699</v>
      </c>
      <c r="N574" s="680">
        <v>1</v>
      </c>
      <c r="O574" s="679">
        <f t="shared" ref="O574:O577" si="419">ROUND(M574*N574,2)</f>
        <v>287.83</v>
      </c>
      <c r="P574" s="679">
        <f t="shared" ref="P574:P613" si="420">ROUND(O574*0.2409,2)</f>
        <v>69.34</v>
      </c>
      <c r="Q574" s="786">
        <f t="shared" ref="Q574:Q577" si="421">O574+P574</f>
        <v>357.16999999999996</v>
      </c>
    </row>
    <row r="575" spans="1:17" s="682" customFormat="1" x14ac:dyDescent="0.25">
      <c r="A575" s="691" t="s">
        <v>712</v>
      </c>
      <c r="B575" s="774">
        <v>35</v>
      </c>
      <c r="C575" s="678">
        <f t="shared" ref="C575:C660" si="422">B575/139</f>
        <v>0.25179856115107913</v>
      </c>
      <c r="D575" s="679">
        <v>1143.0899999999999</v>
      </c>
      <c r="E575" s="679">
        <f t="shared" ref="E575:E576" si="423">D575*C575</f>
        <v>287.82841726618699</v>
      </c>
      <c r="F575" s="680">
        <v>0.5</v>
      </c>
      <c r="G575" s="679">
        <f t="shared" si="416"/>
        <v>143.91</v>
      </c>
      <c r="H575" s="679">
        <f t="shared" si="417"/>
        <v>34.67</v>
      </c>
      <c r="I575" s="786">
        <f t="shared" si="418"/>
        <v>178.57999999999998</v>
      </c>
      <c r="J575" s="780">
        <v>104</v>
      </c>
      <c r="K575" s="678">
        <f t="shared" ref="K575:K660" si="424">J575/139</f>
        <v>0.74820143884892087</v>
      </c>
      <c r="L575" s="679">
        <v>1143.0899999999999</v>
      </c>
      <c r="M575" s="679">
        <f t="shared" ref="M575:M577" si="425">L575*K575</f>
        <v>855.26158273381293</v>
      </c>
      <c r="N575" s="680">
        <v>1</v>
      </c>
      <c r="O575" s="679">
        <f t="shared" si="419"/>
        <v>855.26</v>
      </c>
      <c r="P575" s="679">
        <f t="shared" si="420"/>
        <v>206.03</v>
      </c>
      <c r="Q575" s="786">
        <f t="shared" si="421"/>
        <v>1061.29</v>
      </c>
    </row>
    <row r="576" spans="1:17" s="682" customFormat="1" x14ac:dyDescent="0.25">
      <c r="A576" s="691" t="s">
        <v>712</v>
      </c>
      <c r="B576" s="774">
        <v>35</v>
      </c>
      <c r="C576" s="678">
        <f t="shared" si="422"/>
        <v>0.25179856115107913</v>
      </c>
      <c r="D576" s="679">
        <v>1333.61</v>
      </c>
      <c r="E576" s="679">
        <f t="shared" si="423"/>
        <v>335.80107913669059</v>
      </c>
      <c r="F576" s="680">
        <v>0.5</v>
      </c>
      <c r="G576" s="679">
        <f t="shared" si="416"/>
        <v>167.9</v>
      </c>
      <c r="H576" s="679">
        <f t="shared" si="417"/>
        <v>40.450000000000003</v>
      </c>
      <c r="I576" s="786">
        <f t="shared" si="418"/>
        <v>208.35000000000002</v>
      </c>
      <c r="J576" s="780">
        <v>104</v>
      </c>
      <c r="K576" s="678">
        <f t="shared" si="424"/>
        <v>0.74820143884892087</v>
      </c>
      <c r="L576" s="679">
        <v>1333.61</v>
      </c>
      <c r="M576" s="679">
        <f t="shared" si="425"/>
        <v>997.80892086330925</v>
      </c>
      <c r="N576" s="680">
        <v>1</v>
      </c>
      <c r="O576" s="679">
        <f t="shared" si="419"/>
        <v>997.81</v>
      </c>
      <c r="P576" s="679">
        <f t="shared" si="420"/>
        <v>240.37</v>
      </c>
      <c r="Q576" s="786">
        <f t="shared" si="421"/>
        <v>1238.1799999999998</v>
      </c>
    </row>
    <row r="577" spans="1:17" s="682" customFormat="1" x14ac:dyDescent="0.25">
      <c r="A577" s="691" t="s">
        <v>712</v>
      </c>
      <c r="B577" s="778"/>
      <c r="C577" s="678"/>
      <c r="D577" s="679"/>
      <c r="E577" s="679"/>
      <c r="F577" s="680"/>
      <c r="G577" s="679"/>
      <c r="H577" s="679"/>
      <c r="I577" s="681"/>
      <c r="J577" s="780">
        <v>69</v>
      </c>
      <c r="K577" s="678">
        <f t="shared" si="424"/>
        <v>0.49640287769784175</v>
      </c>
      <c r="L577" s="679">
        <v>1143.0899999999999</v>
      </c>
      <c r="M577" s="679">
        <f t="shared" si="425"/>
        <v>567.43316546762594</v>
      </c>
      <c r="N577" s="680">
        <v>1</v>
      </c>
      <c r="O577" s="679">
        <f t="shared" si="419"/>
        <v>567.42999999999995</v>
      </c>
      <c r="P577" s="679">
        <f t="shared" si="420"/>
        <v>136.69</v>
      </c>
      <c r="Q577" s="786">
        <f t="shared" si="421"/>
        <v>704.11999999999989</v>
      </c>
    </row>
    <row r="578" spans="1:17" s="682" customFormat="1" ht="49.5" x14ac:dyDescent="0.25">
      <c r="A578" s="692" t="s">
        <v>9</v>
      </c>
      <c r="B578" s="774"/>
      <c r="C578" s="678"/>
      <c r="D578" s="679"/>
      <c r="E578" s="679"/>
      <c r="F578" s="680"/>
      <c r="G578" s="690">
        <f>SUM(G579:G596)</f>
        <v>1857.6600000000005</v>
      </c>
      <c r="H578" s="690">
        <f t="shared" ref="H578" si="426">SUM(H579:H596)</f>
        <v>447.49000000000007</v>
      </c>
      <c r="I578" s="681">
        <f>SUM(I579:I596)</f>
        <v>2305.15</v>
      </c>
      <c r="J578" s="780"/>
      <c r="K578" s="678"/>
      <c r="L578" s="679"/>
      <c r="M578" s="679"/>
      <c r="N578" s="679"/>
      <c r="O578" s="690">
        <f>SUM(O579:O596)</f>
        <v>9380.2400000000034</v>
      </c>
      <c r="P578" s="690">
        <f t="shared" ref="P578" si="427">SUM(P579:P596)</f>
        <v>2259.71</v>
      </c>
      <c r="Q578" s="681">
        <f>SUM(Q579:Q596)</f>
        <v>11639.95</v>
      </c>
    </row>
    <row r="579" spans="1:17" s="682" customFormat="1" x14ac:dyDescent="0.25">
      <c r="A579" s="691" t="s">
        <v>1217</v>
      </c>
      <c r="B579" s="774">
        <v>35</v>
      </c>
      <c r="C579" s="678">
        <f t="shared" si="422"/>
        <v>0.25179856115107913</v>
      </c>
      <c r="D579" s="679">
        <v>747.77</v>
      </c>
      <c r="E579" s="679">
        <f t="shared" ref="E579:E613" si="428">D579*C579</f>
        <v>188.28741007194245</v>
      </c>
      <c r="F579" s="680">
        <v>0.5</v>
      </c>
      <c r="G579" s="679">
        <f t="shared" ref="G579:G596" si="429">ROUND(E579*F579,2)</f>
        <v>94.14</v>
      </c>
      <c r="H579" s="679">
        <f t="shared" si="417"/>
        <v>22.68</v>
      </c>
      <c r="I579" s="786">
        <f t="shared" ref="I579:I596" si="430">G579+H579</f>
        <v>116.82</v>
      </c>
      <c r="J579" s="780">
        <v>104</v>
      </c>
      <c r="K579" s="678">
        <f t="shared" ref="K579:K596" si="431">J579/139</f>
        <v>0.74820143884892087</v>
      </c>
      <c r="L579" s="679">
        <v>747.77</v>
      </c>
      <c r="M579" s="679">
        <f t="shared" ref="M579:M596" si="432">L579*K579</f>
        <v>559.48258992805756</v>
      </c>
      <c r="N579" s="680">
        <v>1</v>
      </c>
      <c r="O579" s="679">
        <f t="shared" ref="O579:O596" si="433">ROUND(M579*N579,2)</f>
        <v>559.48</v>
      </c>
      <c r="P579" s="679">
        <f t="shared" si="420"/>
        <v>134.78</v>
      </c>
      <c r="Q579" s="786">
        <f t="shared" ref="Q579:Q596" si="434">O579+P579</f>
        <v>694.26</v>
      </c>
    </row>
    <row r="580" spans="1:17" s="682" customFormat="1" x14ac:dyDescent="0.25">
      <c r="A580" s="691" t="s">
        <v>1217</v>
      </c>
      <c r="B580" s="774">
        <v>48</v>
      </c>
      <c r="C580" s="678">
        <f t="shared" si="422"/>
        <v>0.34532374100719426</v>
      </c>
      <c r="D580" s="679">
        <v>747.77</v>
      </c>
      <c r="E580" s="679">
        <f t="shared" si="428"/>
        <v>258.22273381294963</v>
      </c>
      <c r="F580" s="680">
        <v>0.5</v>
      </c>
      <c r="G580" s="679">
        <f t="shared" si="429"/>
        <v>129.11000000000001</v>
      </c>
      <c r="H580" s="679">
        <f t="shared" si="417"/>
        <v>31.1</v>
      </c>
      <c r="I580" s="786">
        <f t="shared" si="430"/>
        <v>160.21</v>
      </c>
      <c r="J580" s="780">
        <v>91</v>
      </c>
      <c r="K580" s="678">
        <f t="shared" si="431"/>
        <v>0.65467625899280579</v>
      </c>
      <c r="L580" s="679">
        <v>747.77</v>
      </c>
      <c r="M580" s="679">
        <f t="shared" si="432"/>
        <v>489.54726618705035</v>
      </c>
      <c r="N580" s="680">
        <v>1</v>
      </c>
      <c r="O580" s="679">
        <f t="shared" si="433"/>
        <v>489.55</v>
      </c>
      <c r="P580" s="679">
        <f t="shared" si="420"/>
        <v>117.93</v>
      </c>
      <c r="Q580" s="786">
        <f t="shared" si="434"/>
        <v>607.48</v>
      </c>
    </row>
    <row r="581" spans="1:17" s="682" customFormat="1" x14ac:dyDescent="0.25">
      <c r="A581" s="691" t="s">
        <v>1217</v>
      </c>
      <c r="B581" s="774">
        <v>35</v>
      </c>
      <c r="C581" s="678">
        <f t="shared" si="422"/>
        <v>0.25179856115107913</v>
      </c>
      <c r="D581" s="679">
        <v>785</v>
      </c>
      <c r="E581" s="679">
        <f t="shared" si="428"/>
        <v>197.6618705035971</v>
      </c>
      <c r="F581" s="680">
        <v>0.5</v>
      </c>
      <c r="G581" s="679">
        <f t="shared" si="429"/>
        <v>98.83</v>
      </c>
      <c r="H581" s="679">
        <f t="shared" si="417"/>
        <v>23.81</v>
      </c>
      <c r="I581" s="786">
        <f t="shared" si="430"/>
        <v>122.64</v>
      </c>
      <c r="J581" s="780">
        <v>104</v>
      </c>
      <c r="K581" s="678">
        <f t="shared" si="431"/>
        <v>0.74820143884892087</v>
      </c>
      <c r="L581" s="679">
        <v>785</v>
      </c>
      <c r="M581" s="679">
        <f t="shared" si="432"/>
        <v>587.33812949640287</v>
      </c>
      <c r="N581" s="680">
        <v>1</v>
      </c>
      <c r="O581" s="679">
        <f t="shared" si="433"/>
        <v>587.34</v>
      </c>
      <c r="P581" s="679">
        <f t="shared" si="420"/>
        <v>141.49</v>
      </c>
      <c r="Q581" s="786">
        <f t="shared" si="434"/>
        <v>728.83</v>
      </c>
    </row>
    <row r="582" spans="1:17" s="682" customFormat="1" x14ac:dyDescent="0.25">
      <c r="A582" s="691" t="s">
        <v>1217</v>
      </c>
      <c r="B582" s="774">
        <v>32</v>
      </c>
      <c r="C582" s="678">
        <f t="shared" si="422"/>
        <v>0.23021582733812951</v>
      </c>
      <c r="D582" s="679">
        <v>747.77</v>
      </c>
      <c r="E582" s="679">
        <f t="shared" si="428"/>
        <v>172.14848920863309</v>
      </c>
      <c r="F582" s="680">
        <v>0.5</v>
      </c>
      <c r="G582" s="679">
        <f t="shared" si="429"/>
        <v>86.07</v>
      </c>
      <c r="H582" s="679">
        <f t="shared" si="417"/>
        <v>20.73</v>
      </c>
      <c r="I582" s="786">
        <f t="shared" si="430"/>
        <v>106.8</v>
      </c>
      <c r="J582" s="780">
        <v>107</v>
      </c>
      <c r="K582" s="678">
        <f t="shared" si="431"/>
        <v>0.76978417266187049</v>
      </c>
      <c r="L582" s="679">
        <v>747.77</v>
      </c>
      <c r="M582" s="679">
        <f t="shared" si="432"/>
        <v>575.62151079136686</v>
      </c>
      <c r="N582" s="680">
        <v>1</v>
      </c>
      <c r="O582" s="679">
        <f t="shared" si="433"/>
        <v>575.62</v>
      </c>
      <c r="P582" s="679">
        <f t="shared" si="420"/>
        <v>138.66999999999999</v>
      </c>
      <c r="Q582" s="786">
        <f t="shared" si="434"/>
        <v>714.29</v>
      </c>
    </row>
    <row r="583" spans="1:17" s="682" customFormat="1" x14ac:dyDescent="0.25">
      <c r="A583" s="691" t="s">
        <v>1217</v>
      </c>
      <c r="B583" s="774">
        <v>48</v>
      </c>
      <c r="C583" s="678">
        <f t="shared" si="422"/>
        <v>0.34532374100719426</v>
      </c>
      <c r="D583" s="679">
        <v>747.77</v>
      </c>
      <c r="E583" s="679">
        <f t="shared" si="428"/>
        <v>258.22273381294963</v>
      </c>
      <c r="F583" s="680">
        <v>0.5</v>
      </c>
      <c r="G583" s="679">
        <f t="shared" si="429"/>
        <v>129.11000000000001</v>
      </c>
      <c r="H583" s="679">
        <f t="shared" si="417"/>
        <v>31.1</v>
      </c>
      <c r="I583" s="786">
        <f t="shared" si="430"/>
        <v>160.21</v>
      </c>
      <c r="J583" s="780">
        <v>91</v>
      </c>
      <c r="K583" s="678">
        <f t="shared" si="431"/>
        <v>0.65467625899280579</v>
      </c>
      <c r="L583" s="679">
        <v>747.77</v>
      </c>
      <c r="M583" s="679">
        <f t="shared" si="432"/>
        <v>489.54726618705035</v>
      </c>
      <c r="N583" s="680">
        <v>1</v>
      </c>
      <c r="O583" s="679">
        <f t="shared" si="433"/>
        <v>489.55</v>
      </c>
      <c r="P583" s="679">
        <f t="shared" si="420"/>
        <v>117.93</v>
      </c>
      <c r="Q583" s="786">
        <f t="shared" si="434"/>
        <v>607.48</v>
      </c>
    </row>
    <row r="584" spans="1:17" s="682" customFormat="1" x14ac:dyDescent="0.25">
      <c r="A584" s="691" t="s">
        <v>1217</v>
      </c>
      <c r="B584" s="774">
        <v>48</v>
      </c>
      <c r="C584" s="678">
        <f t="shared" si="422"/>
        <v>0.34532374100719426</v>
      </c>
      <c r="D584" s="679">
        <v>747.77</v>
      </c>
      <c r="E584" s="679">
        <f t="shared" si="428"/>
        <v>258.22273381294963</v>
      </c>
      <c r="F584" s="680">
        <v>0.5</v>
      </c>
      <c r="G584" s="679">
        <f t="shared" si="429"/>
        <v>129.11000000000001</v>
      </c>
      <c r="H584" s="679">
        <f t="shared" si="417"/>
        <v>31.1</v>
      </c>
      <c r="I584" s="786">
        <f t="shared" si="430"/>
        <v>160.21</v>
      </c>
      <c r="J584" s="780">
        <v>48</v>
      </c>
      <c r="K584" s="678">
        <f t="shared" si="431"/>
        <v>0.34532374100719426</v>
      </c>
      <c r="L584" s="679">
        <v>747.77</v>
      </c>
      <c r="M584" s="679">
        <f t="shared" si="432"/>
        <v>258.22273381294963</v>
      </c>
      <c r="N584" s="680">
        <v>1</v>
      </c>
      <c r="O584" s="679">
        <f t="shared" si="433"/>
        <v>258.22000000000003</v>
      </c>
      <c r="P584" s="679">
        <f t="shared" si="420"/>
        <v>62.21</v>
      </c>
      <c r="Q584" s="786">
        <f t="shared" si="434"/>
        <v>320.43</v>
      </c>
    </row>
    <row r="585" spans="1:17" s="682" customFormat="1" x14ac:dyDescent="0.25">
      <c r="A585" s="691" t="s">
        <v>1217</v>
      </c>
      <c r="B585" s="774">
        <v>32</v>
      </c>
      <c r="C585" s="678">
        <f t="shared" si="422"/>
        <v>0.23021582733812951</v>
      </c>
      <c r="D585" s="679">
        <v>747.77</v>
      </c>
      <c r="E585" s="679">
        <f t="shared" si="428"/>
        <v>172.14848920863309</v>
      </c>
      <c r="F585" s="680">
        <v>0.5</v>
      </c>
      <c r="G585" s="679">
        <f t="shared" si="429"/>
        <v>86.07</v>
      </c>
      <c r="H585" s="679">
        <f t="shared" si="417"/>
        <v>20.73</v>
      </c>
      <c r="I585" s="786">
        <f t="shared" si="430"/>
        <v>106.8</v>
      </c>
      <c r="J585" s="780">
        <v>107</v>
      </c>
      <c r="K585" s="678">
        <f t="shared" si="431"/>
        <v>0.76978417266187049</v>
      </c>
      <c r="L585" s="679">
        <v>747.77</v>
      </c>
      <c r="M585" s="679">
        <f t="shared" si="432"/>
        <v>575.62151079136686</v>
      </c>
      <c r="N585" s="680">
        <v>1</v>
      </c>
      <c r="O585" s="679">
        <f t="shared" si="433"/>
        <v>575.62</v>
      </c>
      <c r="P585" s="679">
        <f t="shared" si="420"/>
        <v>138.66999999999999</v>
      </c>
      <c r="Q585" s="786">
        <f t="shared" si="434"/>
        <v>714.29</v>
      </c>
    </row>
    <row r="586" spans="1:17" s="682" customFormat="1" x14ac:dyDescent="0.25">
      <c r="A586" s="691" t="s">
        <v>1217</v>
      </c>
      <c r="B586" s="774">
        <v>40</v>
      </c>
      <c r="C586" s="678">
        <f t="shared" si="422"/>
        <v>0.28776978417266186</v>
      </c>
      <c r="D586" s="679">
        <v>747.77</v>
      </c>
      <c r="E586" s="679">
        <f t="shared" si="428"/>
        <v>215.18561151079135</v>
      </c>
      <c r="F586" s="680">
        <v>0.5</v>
      </c>
      <c r="G586" s="679">
        <f t="shared" si="429"/>
        <v>107.59</v>
      </c>
      <c r="H586" s="679">
        <f t="shared" si="417"/>
        <v>25.92</v>
      </c>
      <c r="I586" s="786">
        <f t="shared" si="430"/>
        <v>133.51</v>
      </c>
      <c r="J586" s="780">
        <v>99</v>
      </c>
      <c r="K586" s="678">
        <f t="shared" si="431"/>
        <v>0.71223021582733814</v>
      </c>
      <c r="L586" s="679">
        <v>747.77</v>
      </c>
      <c r="M586" s="679">
        <f t="shared" si="432"/>
        <v>532.58438848920866</v>
      </c>
      <c r="N586" s="680">
        <v>1</v>
      </c>
      <c r="O586" s="679">
        <f t="shared" si="433"/>
        <v>532.58000000000004</v>
      </c>
      <c r="P586" s="679">
        <f t="shared" si="420"/>
        <v>128.30000000000001</v>
      </c>
      <c r="Q586" s="786">
        <f t="shared" si="434"/>
        <v>660.88000000000011</v>
      </c>
    </row>
    <row r="587" spans="1:17" s="682" customFormat="1" x14ac:dyDescent="0.25">
      <c r="A587" s="691" t="s">
        <v>1217</v>
      </c>
      <c r="B587" s="774">
        <v>24</v>
      </c>
      <c r="C587" s="678">
        <f t="shared" si="422"/>
        <v>0.17266187050359713</v>
      </c>
      <c r="D587" s="679">
        <v>747.77</v>
      </c>
      <c r="E587" s="679">
        <f t="shared" si="428"/>
        <v>129.11136690647481</v>
      </c>
      <c r="F587" s="680">
        <v>0.5</v>
      </c>
      <c r="G587" s="679">
        <f t="shared" si="429"/>
        <v>64.56</v>
      </c>
      <c r="H587" s="679">
        <f t="shared" si="417"/>
        <v>15.55</v>
      </c>
      <c r="I587" s="786">
        <f t="shared" si="430"/>
        <v>80.11</v>
      </c>
      <c r="J587" s="780">
        <v>115</v>
      </c>
      <c r="K587" s="678">
        <f t="shared" si="431"/>
        <v>0.82733812949640284</v>
      </c>
      <c r="L587" s="679">
        <v>747.77</v>
      </c>
      <c r="M587" s="679">
        <f t="shared" si="432"/>
        <v>618.65863309352517</v>
      </c>
      <c r="N587" s="680">
        <v>1</v>
      </c>
      <c r="O587" s="679">
        <f t="shared" si="433"/>
        <v>618.66</v>
      </c>
      <c r="P587" s="679">
        <f t="shared" si="420"/>
        <v>149.04</v>
      </c>
      <c r="Q587" s="786">
        <f t="shared" si="434"/>
        <v>767.69999999999993</v>
      </c>
    </row>
    <row r="588" spans="1:17" s="682" customFormat="1" x14ac:dyDescent="0.25">
      <c r="A588" s="691" t="s">
        <v>1217</v>
      </c>
      <c r="B588" s="774">
        <v>48</v>
      </c>
      <c r="C588" s="678">
        <f t="shared" si="422"/>
        <v>0.34532374100719426</v>
      </c>
      <c r="D588" s="679">
        <v>747.77</v>
      </c>
      <c r="E588" s="679">
        <f t="shared" si="428"/>
        <v>258.22273381294963</v>
      </c>
      <c r="F588" s="680">
        <v>0.5</v>
      </c>
      <c r="G588" s="679">
        <f t="shared" si="429"/>
        <v>129.11000000000001</v>
      </c>
      <c r="H588" s="679">
        <f t="shared" si="417"/>
        <v>31.1</v>
      </c>
      <c r="I588" s="786">
        <f t="shared" si="430"/>
        <v>160.21</v>
      </c>
      <c r="J588" s="780">
        <v>91</v>
      </c>
      <c r="K588" s="678">
        <f t="shared" si="431"/>
        <v>0.65467625899280579</v>
      </c>
      <c r="L588" s="679">
        <v>747.77</v>
      </c>
      <c r="M588" s="679">
        <f t="shared" si="432"/>
        <v>489.54726618705035</v>
      </c>
      <c r="N588" s="680">
        <v>1</v>
      </c>
      <c r="O588" s="679">
        <f t="shared" si="433"/>
        <v>489.55</v>
      </c>
      <c r="P588" s="679">
        <f t="shared" si="420"/>
        <v>117.93</v>
      </c>
      <c r="Q588" s="786">
        <f t="shared" si="434"/>
        <v>607.48</v>
      </c>
    </row>
    <row r="589" spans="1:17" s="682" customFormat="1" x14ac:dyDescent="0.25">
      <c r="A589" s="691" t="s">
        <v>1217</v>
      </c>
      <c r="B589" s="774">
        <v>24</v>
      </c>
      <c r="C589" s="678">
        <f t="shared" si="422"/>
        <v>0.17266187050359713</v>
      </c>
      <c r="D589" s="679">
        <v>747.77</v>
      </c>
      <c r="E589" s="679">
        <f t="shared" si="428"/>
        <v>129.11136690647481</v>
      </c>
      <c r="F589" s="680">
        <v>0.5</v>
      </c>
      <c r="G589" s="679">
        <f t="shared" si="429"/>
        <v>64.56</v>
      </c>
      <c r="H589" s="679">
        <f t="shared" si="417"/>
        <v>15.55</v>
      </c>
      <c r="I589" s="786">
        <f t="shared" si="430"/>
        <v>80.11</v>
      </c>
      <c r="J589" s="780">
        <v>91</v>
      </c>
      <c r="K589" s="678">
        <f t="shared" si="431"/>
        <v>0.65467625899280579</v>
      </c>
      <c r="L589" s="679">
        <v>747.77</v>
      </c>
      <c r="M589" s="679">
        <f t="shared" si="432"/>
        <v>489.54726618705035</v>
      </c>
      <c r="N589" s="680">
        <v>1</v>
      </c>
      <c r="O589" s="679">
        <f t="shared" si="433"/>
        <v>489.55</v>
      </c>
      <c r="P589" s="679">
        <f t="shared" si="420"/>
        <v>117.93</v>
      </c>
      <c r="Q589" s="786">
        <f t="shared" si="434"/>
        <v>607.48</v>
      </c>
    </row>
    <row r="590" spans="1:17" s="682" customFormat="1" x14ac:dyDescent="0.25">
      <c r="A590" s="691" t="s">
        <v>1217</v>
      </c>
      <c r="B590" s="774">
        <v>35</v>
      </c>
      <c r="C590" s="678">
        <f t="shared" si="422"/>
        <v>0.25179856115107913</v>
      </c>
      <c r="D590" s="679">
        <v>747.77</v>
      </c>
      <c r="E590" s="679">
        <f t="shared" si="428"/>
        <v>188.28741007194245</v>
      </c>
      <c r="F590" s="680">
        <v>0.5</v>
      </c>
      <c r="G590" s="679">
        <f t="shared" si="429"/>
        <v>94.14</v>
      </c>
      <c r="H590" s="679">
        <f t="shared" si="417"/>
        <v>22.68</v>
      </c>
      <c r="I590" s="786">
        <f t="shared" si="430"/>
        <v>116.82</v>
      </c>
      <c r="J590" s="780">
        <v>104</v>
      </c>
      <c r="K590" s="678">
        <f t="shared" si="431"/>
        <v>0.74820143884892087</v>
      </c>
      <c r="L590" s="679">
        <v>747.77</v>
      </c>
      <c r="M590" s="679">
        <f t="shared" si="432"/>
        <v>559.48258992805756</v>
      </c>
      <c r="N590" s="680">
        <v>1</v>
      </c>
      <c r="O590" s="679">
        <f t="shared" si="433"/>
        <v>559.48</v>
      </c>
      <c r="P590" s="679">
        <f t="shared" si="420"/>
        <v>134.78</v>
      </c>
      <c r="Q590" s="786">
        <f t="shared" si="434"/>
        <v>694.26</v>
      </c>
    </row>
    <row r="591" spans="1:17" s="682" customFormat="1" x14ac:dyDescent="0.25">
      <c r="A591" s="691" t="s">
        <v>2113</v>
      </c>
      <c r="B591" s="774">
        <v>35</v>
      </c>
      <c r="C591" s="678">
        <f t="shared" si="422"/>
        <v>0.25179856115107913</v>
      </c>
      <c r="D591" s="679">
        <v>895</v>
      </c>
      <c r="E591" s="679">
        <f t="shared" si="428"/>
        <v>225.35971223021582</v>
      </c>
      <c r="F591" s="680">
        <v>0.5</v>
      </c>
      <c r="G591" s="679">
        <f t="shared" si="429"/>
        <v>112.68</v>
      </c>
      <c r="H591" s="679">
        <f t="shared" si="417"/>
        <v>27.14</v>
      </c>
      <c r="I591" s="786">
        <f t="shared" si="430"/>
        <v>139.82</v>
      </c>
      <c r="J591" s="780">
        <v>104</v>
      </c>
      <c r="K591" s="678">
        <f t="shared" si="431"/>
        <v>0.74820143884892087</v>
      </c>
      <c r="L591" s="679">
        <v>895</v>
      </c>
      <c r="M591" s="679">
        <f t="shared" si="432"/>
        <v>669.64028776978421</v>
      </c>
      <c r="N591" s="680">
        <v>1</v>
      </c>
      <c r="O591" s="679">
        <f t="shared" si="433"/>
        <v>669.64</v>
      </c>
      <c r="P591" s="679">
        <f t="shared" si="420"/>
        <v>161.32</v>
      </c>
      <c r="Q591" s="786">
        <f t="shared" si="434"/>
        <v>830.96</v>
      </c>
    </row>
    <row r="592" spans="1:17" s="682" customFormat="1" x14ac:dyDescent="0.25">
      <c r="A592" s="691" t="s">
        <v>1217</v>
      </c>
      <c r="B592" s="774">
        <v>48</v>
      </c>
      <c r="C592" s="678">
        <f t="shared" si="422"/>
        <v>0.34532374100719426</v>
      </c>
      <c r="D592" s="679">
        <v>747.77</v>
      </c>
      <c r="E592" s="679">
        <f t="shared" si="428"/>
        <v>258.22273381294963</v>
      </c>
      <c r="F592" s="680">
        <v>0.5</v>
      </c>
      <c r="G592" s="679">
        <f t="shared" si="429"/>
        <v>129.11000000000001</v>
      </c>
      <c r="H592" s="679">
        <f t="shared" si="417"/>
        <v>31.1</v>
      </c>
      <c r="I592" s="786">
        <f t="shared" si="430"/>
        <v>160.21</v>
      </c>
      <c r="J592" s="780">
        <v>91</v>
      </c>
      <c r="K592" s="678">
        <f t="shared" si="431"/>
        <v>0.65467625899280579</v>
      </c>
      <c r="L592" s="679">
        <v>747.77</v>
      </c>
      <c r="M592" s="679">
        <f t="shared" si="432"/>
        <v>489.54726618705035</v>
      </c>
      <c r="N592" s="680">
        <v>1</v>
      </c>
      <c r="O592" s="679">
        <f t="shared" si="433"/>
        <v>489.55</v>
      </c>
      <c r="P592" s="679">
        <f t="shared" si="420"/>
        <v>117.93</v>
      </c>
      <c r="Q592" s="786">
        <f t="shared" si="434"/>
        <v>607.48</v>
      </c>
    </row>
    <row r="593" spans="1:17" s="682" customFormat="1" x14ac:dyDescent="0.25">
      <c r="A593" s="691" t="s">
        <v>1217</v>
      </c>
      <c r="B593" s="774">
        <v>48</v>
      </c>
      <c r="C593" s="678">
        <f t="shared" si="422"/>
        <v>0.34532374100719426</v>
      </c>
      <c r="D593" s="679">
        <v>747.77</v>
      </c>
      <c r="E593" s="679">
        <f t="shared" si="428"/>
        <v>258.22273381294963</v>
      </c>
      <c r="F593" s="680">
        <v>0.5</v>
      </c>
      <c r="G593" s="679">
        <f t="shared" si="429"/>
        <v>129.11000000000001</v>
      </c>
      <c r="H593" s="679">
        <f t="shared" si="417"/>
        <v>31.1</v>
      </c>
      <c r="I593" s="786">
        <f t="shared" si="430"/>
        <v>160.21</v>
      </c>
      <c r="J593" s="780">
        <v>91</v>
      </c>
      <c r="K593" s="678">
        <f t="shared" si="431"/>
        <v>0.65467625899280579</v>
      </c>
      <c r="L593" s="679">
        <v>747.77</v>
      </c>
      <c r="M593" s="679">
        <f t="shared" si="432"/>
        <v>489.54726618705035</v>
      </c>
      <c r="N593" s="680">
        <v>1</v>
      </c>
      <c r="O593" s="679">
        <f t="shared" si="433"/>
        <v>489.55</v>
      </c>
      <c r="P593" s="679">
        <f t="shared" si="420"/>
        <v>117.93</v>
      </c>
      <c r="Q593" s="786">
        <f t="shared" si="434"/>
        <v>607.48</v>
      </c>
    </row>
    <row r="594" spans="1:17" s="682" customFormat="1" x14ac:dyDescent="0.25">
      <c r="A594" s="691" t="s">
        <v>1217</v>
      </c>
      <c r="B594" s="774">
        <v>40</v>
      </c>
      <c r="C594" s="678">
        <f t="shared" si="422"/>
        <v>0.28776978417266186</v>
      </c>
      <c r="D594" s="679">
        <v>747.77</v>
      </c>
      <c r="E594" s="679">
        <f t="shared" si="428"/>
        <v>215.18561151079135</v>
      </c>
      <c r="F594" s="680">
        <v>0.5</v>
      </c>
      <c r="G594" s="679">
        <f t="shared" si="429"/>
        <v>107.59</v>
      </c>
      <c r="H594" s="679">
        <f t="shared" si="417"/>
        <v>25.92</v>
      </c>
      <c r="I594" s="786">
        <f t="shared" si="430"/>
        <v>133.51</v>
      </c>
      <c r="J594" s="780">
        <v>99</v>
      </c>
      <c r="K594" s="678">
        <f t="shared" si="431"/>
        <v>0.71223021582733814</v>
      </c>
      <c r="L594" s="679">
        <v>747.77</v>
      </c>
      <c r="M594" s="679">
        <f t="shared" si="432"/>
        <v>532.58438848920866</v>
      </c>
      <c r="N594" s="680">
        <v>1</v>
      </c>
      <c r="O594" s="679">
        <f t="shared" si="433"/>
        <v>532.58000000000004</v>
      </c>
      <c r="P594" s="679">
        <f t="shared" si="420"/>
        <v>128.30000000000001</v>
      </c>
      <c r="Q594" s="786">
        <f t="shared" si="434"/>
        <v>660.88000000000011</v>
      </c>
    </row>
    <row r="595" spans="1:17" s="682" customFormat="1" x14ac:dyDescent="0.25">
      <c r="A595" s="691" t="s">
        <v>1217</v>
      </c>
      <c r="B595" s="774">
        <v>27</v>
      </c>
      <c r="C595" s="678">
        <f t="shared" si="422"/>
        <v>0.19424460431654678</v>
      </c>
      <c r="D595" s="679">
        <v>747.77</v>
      </c>
      <c r="E595" s="679">
        <f t="shared" si="428"/>
        <v>145.25028776978417</v>
      </c>
      <c r="F595" s="680">
        <v>0.5</v>
      </c>
      <c r="G595" s="679">
        <f t="shared" si="429"/>
        <v>72.63</v>
      </c>
      <c r="H595" s="679">
        <f t="shared" si="417"/>
        <v>17.5</v>
      </c>
      <c r="I595" s="786">
        <f t="shared" si="430"/>
        <v>90.13</v>
      </c>
      <c r="J595" s="780">
        <v>112</v>
      </c>
      <c r="K595" s="678">
        <f t="shared" si="431"/>
        <v>0.80575539568345322</v>
      </c>
      <c r="L595" s="679">
        <v>747.77</v>
      </c>
      <c r="M595" s="679">
        <f t="shared" si="432"/>
        <v>602.51971223021576</v>
      </c>
      <c r="N595" s="680">
        <v>1</v>
      </c>
      <c r="O595" s="679">
        <f t="shared" si="433"/>
        <v>602.52</v>
      </c>
      <c r="P595" s="679">
        <f t="shared" si="420"/>
        <v>145.15</v>
      </c>
      <c r="Q595" s="786">
        <f t="shared" si="434"/>
        <v>747.67</v>
      </c>
    </row>
    <row r="596" spans="1:17" s="682" customFormat="1" x14ac:dyDescent="0.25">
      <c r="A596" s="691" t="s">
        <v>1217</v>
      </c>
      <c r="B596" s="774">
        <v>35</v>
      </c>
      <c r="C596" s="678">
        <f t="shared" si="422"/>
        <v>0.25179856115107913</v>
      </c>
      <c r="D596" s="679">
        <v>747.77</v>
      </c>
      <c r="E596" s="679">
        <f t="shared" si="428"/>
        <v>188.28741007194245</v>
      </c>
      <c r="F596" s="680">
        <v>0.5</v>
      </c>
      <c r="G596" s="679">
        <f t="shared" si="429"/>
        <v>94.14</v>
      </c>
      <c r="H596" s="679">
        <f t="shared" si="417"/>
        <v>22.68</v>
      </c>
      <c r="I596" s="786">
        <f t="shared" si="430"/>
        <v>116.82</v>
      </c>
      <c r="J596" s="780">
        <v>69</v>
      </c>
      <c r="K596" s="678">
        <f t="shared" si="431"/>
        <v>0.49640287769784175</v>
      </c>
      <c r="L596" s="679">
        <v>747.77</v>
      </c>
      <c r="M596" s="679">
        <f t="shared" si="432"/>
        <v>371.19517985611509</v>
      </c>
      <c r="N596" s="680">
        <v>1</v>
      </c>
      <c r="O596" s="679">
        <f t="shared" si="433"/>
        <v>371.2</v>
      </c>
      <c r="P596" s="679">
        <f t="shared" si="420"/>
        <v>89.42</v>
      </c>
      <c r="Q596" s="786">
        <f t="shared" si="434"/>
        <v>460.62</v>
      </c>
    </row>
    <row r="597" spans="1:17" s="682" customFormat="1" ht="49.5" x14ac:dyDescent="0.25">
      <c r="A597" s="689" t="s">
        <v>10</v>
      </c>
      <c r="B597" s="774"/>
      <c r="C597" s="678"/>
      <c r="D597" s="679"/>
      <c r="E597" s="679"/>
      <c r="F597" s="680"/>
      <c r="G597" s="690">
        <f>SUM(G598:G610)</f>
        <v>1017.52</v>
      </c>
      <c r="H597" s="690">
        <f t="shared" ref="H597:I597" si="435">SUM(H598:H610)</f>
        <v>245.11999999999998</v>
      </c>
      <c r="I597" s="681">
        <f t="shared" si="435"/>
        <v>1262.6399999999999</v>
      </c>
      <c r="J597" s="780"/>
      <c r="K597" s="678"/>
      <c r="L597" s="679"/>
      <c r="M597" s="679"/>
      <c r="N597" s="680"/>
      <c r="O597" s="690">
        <f>SUM(O598:O610)</f>
        <v>4411.9699999999993</v>
      </c>
      <c r="P597" s="690">
        <f t="shared" ref="P597:Q597" si="436">SUM(P598:P610)</f>
        <v>1062.81</v>
      </c>
      <c r="Q597" s="681">
        <f t="shared" si="436"/>
        <v>5474.78</v>
      </c>
    </row>
    <row r="598" spans="1:17" s="682" customFormat="1" x14ac:dyDescent="0.25">
      <c r="A598" s="691" t="s">
        <v>193</v>
      </c>
      <c r="B598" s="774">
        <v>48</v>
      </c>
      <c r="C598" s="678">
        <f t="shared" si="422"/>
        <v>0.34532374100719426</v>
      </c>
      <c r="D598" s="679">
        <v>552.49</v>
      </c>
      <c r="E598" s="679">
        <f t="shared" si="428"/>
        <v>190.78791366906475</v>
      </c>
      <c r="F598" s="680">
        <v>0.5</v>
      </c>
      <c r="G598" s="679">
        <f t="shared" ref="G598:G613" si="437">ROUND(E598*F598,2)</f>
        <v>95.39</v>
      </c>
      <c r="H598" s="679">
        <f t="shared" si="417"/>
        <v>22.98</v>
      </c>
      <c r="I598" s="786">
        <f t="shared" ref="I598:I613" si="438">G598+H598</f>
        <v>118.37</v>
      </c>
      <c r="J598" s="780">
        <v>91</v>
      </c>
      <c r="K598" s="678">
        <f t="shared" si="424"/>
        <v>0.65467625899280579</v>
      </c>
      <c r="L598" s="679">
        <v>552.49</v>
      </c>
      <c r="M598" s="679">
        <f t="shared" ref="M598:M613" si="439">L598*K598</f>
        <v>361.70208633093529</v>
      </c>
      <c r="N598" s="680">
        <v>1</v>
      </c>
      <c r="O598" s="679">
        <f t="shared" ref="O598:O610" si="440">ROUND(M598*N598,2)</f>
        <v>361.7</v>
      </c>
      <c r="P598" s="679">
        <f t="shared" si="420"/>
        <v>87.13</v>
      </c>
      <c r="Q598" s="787">
        <f t="shared" ref="Q598:Q610" si="441">O598+P598</f>
        <v>448.83</v>
      </c>
    </row>
    <row r="599" spans="1:17" s="682" customFormat="1" x14ac:dyDescent="0.25">
      <c r="A599" s="691" t="s">
        <v>193</v>
      </c>
      <c r="B599" s="774">
        <v>48</v>
      </c>
      <c r="C599" s="678">
        <f t="shared" si="422"/>
        <v>0.34532374100719426</v>
      </c>
      <c r="D599" s="679">
        <v>552.49</v>
      </c>
      <c r="E599" s="679">
        <f t="shared" si="428"/>
        <v>190.78791366906475</v>
      </c>
      <c r="F599" s="680">
        <v>0.5</v>
      </c>
      <c r="G599" s="679">
        <f t="shared" si="437"/>
        <v>95.39</v>
      </c>
      <c r="H599" s="679">
        <f t="shared" si="417"/>
        <v>22.98</v>
      </c>
      <c r="I599" s="786">
        <f t="shared" si="438"/>
        <v>118.37</v>
      </c>
      <c r="J599" s="780">
        <v>91</v>
      </c>
      <c r="K599" s="678">
        <f t="shared" si="424"/>
        <v>0.65467625899280579</v>
      </c>
      <c r="L599" s="679">
        <v>552.49</v>
      </c>
      <c r="M599" s="679">
        <f t="shared" si="439"/>
        <v>361.70208633093529</v>
      </c>
      <c r="N599" s="680">
        <v>1</v>
      </c>
      <c r="O599" s="679">
        <f t="shared" si="440"/>
        <v>361.7</v>
      </c>
      <c r="P599" s="679">
        <f t="shared" si="420"/>
        <v>87.13</v>
      </c>
      <c r="Q599" s="787">
        <f t="shared" si="441"/>
        <v>448.83</v>
      </c>
    </row>
    <row r="600" spans="1:17" s="682" customFormat="1" x14ac:dyDescent="0.25">
      <c r="A600" s="691" t="s">
        <v>193</v>
      </c>
      <c r="B600" s="774">
        <v>32</v>
      </c>
      <c r="C600" s="678">
        <f t="shared" si="422"/>
        <v>0.23021582733812951</v>
      </c>
      <c r="D600" s="679">
        <v>552.49</v>
      </c>
      <c r="E600" s="679">
        <f t="shared" si="428"/>
        <v>127.19194244604317</v>
      </c>
      <c r="F600" s="680">
        <v>0.5</v>
      </c>
      <c r="G600" s="679">
        <f t="shared" si="437"/>
        <v>63.6</v>
      </c>
      <c r="H600" s="679">
        <f t="shared" si="417"/>
        <v>15.32</v>
      </c>
      <c r="I600" s="786">
        <f t="shared" si="438"/>
        <v>78.92</v>
      </c>
      <c r="J600" s="780">
        <v>107</v>
      </c>
      <c r="K600" s="678">
        <f t="shared" si="424"/>
        <v>0.76978417266187049</v>
      </c>
      <c r="L600" s="679">
        <v>552.49</v>
      </c>
      <c r="M600" s="679">
        <f t="shared" si="439"/>
        <v>425.29805755395682</v>
      </c>
      <c r="N600" s="680">
        <v>1</v>
      </c>
      <c r="O600" s="679">
        <f t="shared" si="440"/>
        <v>425.3</v>
      </c>
      <c r="P600" s="679">
        <f t="shared" si="420"/>
        <v>102.45</v>
      </c>
      <c r="Q600" s="787">
        <f t="shared" si="441"/>
        <v>527.75</v>
      </c>
    </row>
    <row r="601" spans="1:17" s="706" customFormat="1" x14ac:dyDescent="0.25">
      <c r="A601" s="691" t="s">
        <v>193</v>
      </c>
      <c r="B601" s="774">
        <v>32</v>
      </c>
      <c r="C601" s="678">
        <f t="shared" si="422"/>
        <v>0.23021582733812951</v>
      </c>
      <c r="D601" s="679">
        <v>552.49</v>
      </c>
      <c r="E601" s="679">
        <f t="shared" si="428"/>
        <v>127.19194244604317</v>
      </c>
      <c r="F601" s="680">
        <v>0.5</v>
      </c>
      <c r="G601" s="679">
        <f t="shared" si="437"/>
        <v>63.6</v>
      </c>
      <c r="H601" s="679">
        <f t="shared" si="417"/>
        <v>15.32</v>
      </c>
      <c r="I601" s="786">
        <f t="shared" si="438"/>
        <v>78.92</v>
      </c>
      <c r="J601" s="780">
        <v>107</v>
      </c>
      <c r="K601" s="678">
        <f t="shared" si="424"/>
        <v>0.76978417266187049</v>
      </c>
      <c r="L601" s="679">
        <v>552.49</v>
      </c>
      <c r="M601" s="679">
        <f t="shared" si="439"/>
        <v>425.29805755395682</v>
      </c>
      <c r="N601" s="680">
        <v>1</v>
      </c>
      <c r="O601" s="679">
        <f t="shared" si="440"/>
        <v>425.3</v>
      </c>
      <c r="P601" s="679">
        <f t="shared" si="420"/>
        <v>102.45</v>
      </c>
      <c r="Q601" s="787">
        <f t="shared" si="441"/>
        <v>527.75</v>
      </c>
    </row>
    <row r="602" spans="1:17" s="682" customFormat="1" x14ac:dyDescent="0.25">
      <c r="A602" s="691" t="s">
        <v>193</v>
      </c>
      <c r="B602" s="774">
        <v>48</v>
      </c>
      <c r="C602" s="678">
        <f t="shared" si="422"/>
        <v>0.34532374100719426</v>
      </c>
      <c r="D602" s="679">
        <v>552.49</v>
      </c>
      <c r="E602" s="679">
        <f t="shared" si="428"/>
        <v>190.78791366906475</v>
      </c>
      <c r="F602" s="680">
        <v>0.5</v>
      </c>
      <c r="G602" s="679">
        <f t="shared" si="437"/>
        <v>95.39</v>
      </c>
      <c r="H602" s="679">
        <f t="shared" si="417"/>
        <v>22.98</v>
      </c>
      <c r="I602" s="786">
        <f t="shared" si="438"/>
        <v>118.37</v>
      </c>
      <c r="J602" s="780">
        <v>91</v>
      </c>
      <c r="K602" s="678">
        <f t="shared" si="424"/>
        <v>0.65467625899280579</v>
      </c>
      <c r="L602" s="679">
        <v>552.49</v>
      </c>
      <c r="M602" s="679">
        <f t="shared" si="439"/>
        <v>361.70208633093529</v>
      </c>
      <c r="N602" s="680">
        <v>1</v>
      </c>
      <c r="O602" s="679">
        <f t="shared" si="440"/>
        <v>361.7</v>
      </c>
      <c r="P602" s="679">
        <f t="shared" si="420"/>
        <v>87.13</v>
      </c>
      <c r="Q602" s="787">
        <f t="shared" si="441"/>
        <v>448.83</v>
      </c>
    </row>
    <row r="603" spans="1:17" s="682" customFormat="1" x14ac:dyDescent="0.25">
      <c r="A603" s="691" t="s">
        <v>193</v>
      </c>
      <c r="B603" s="774">
        <v>24</v>
      </c>
      <c r="C603" s="678">
        <f t="shared" si="422"/>
        <v>0.17266187050359713</v>
      </c>
      <c r="D603" s="679">
        <v>552.49</v>
      </c>
      <c r="E603" s="679">
        <f t="shared" si="428"/>
        <v>95.393956834532375</v>
      </c>
      <c r="F603" s="680">
        <v>0.5</v>
      </c>
      <c r="G603" s="679">
        <f t="shared" si="437"/>
        <v>47.7</v>
      </c>
      <c r="H603" s="679">
        <f t="shared" si="417"/>
        <v>11.49</v>
      </c>
      <c r="I603" s="786">
        <f t="shared" si="438"/>
        <v>59.190000000000005</v>
      </c>
      <c r="J603" s="780"/>
      <c r="K603" s="678"/>
      <c r="L603" s="679"/>
      <c r="M603" s="679"/>
      <c r="N603" s="680"/>
      <c r="O603" s="679"/>
      <c r="P603" s="679"/>
      <c r="Q603" s="787"/>
    </row>
    <row r="604" spans="1:17" s="682" customFormat="1" x14ac:dyDescent="0.25">
      <c r="A604" s="691" t="s">
        <v>193</v>
      </c>
      <c r="B604" s="774">
        <v>40</v>
      </c>
      <c r="C604" s="678">
        <f t="shared" si="422"/>
        <v>0.28776978417266186</v>
      </c>
      <c r="D604" s="679">
        <v>552.49</v>
      </c>
      <c r="E604" s="679">
        <f t="shared" si="428"/>
        <v>158.98992805755395</v>
      </c>
      <c r="F604" s="680">
        <v>0.5</v>
      </c>
      <c r="G604" s="679">
        <f t="shared" si="437"/>
        <v>79.489999999999995</v>
      </c>
      <c r="H604" s="679">
        <f t="shared" si="417"/>
        <v>19.149999999999999</v>
      </c>
      <c r="I604" s="786">
        <f t="shared" si="438"/>
        <v>98.639999999999986</v>
      </c>
      <c r="J604" s="780">
        <v>99</v>
      </c>
      <c r="K604" s="678">
        <f t="shared" si="424"/>
        <v>0.71223021582733814</v>
      </c>
      <c r="L604" s="679">
        <v>552.49</v>
      </c>
      <c r="M604" s="679">
        <f t="shared" si="439"/>
        <v>393.50007194244608</v>
      </c>
      <c r="N604" s="680">
        <v>1</v>
      </c>
      <c r="O604" s="679">
        <f t="shared" si="440"/>
        <v>393.5</v>
      </c>
      <c r="P604" s="679">
        <f t="shared" si="420"/>
        <v>94.79</v>
      </c>
      <c r="Q604" s="787">
        <f t="shared" si="441"/>
        <v>488.29</v>
      </c>
    </row>
    <row r="605" spans="1:17" s="682" customFormat="1" x14ac:dyDescent="0.25">
      <c r="A605" s="691" t="s">
        <v>193</v>
      </c>
      <c r="B605" s="774">
        <v>48</v>
      </c>
      <c r="C605" s="678">
        <f t="shared" si="422"/>
        <v>0.34532374100719426</v>
      </c>
      <c r="D605" s="679">
        <v>552.49</v>
      </c>
      <c r="E605" s="679">
        <f t="shared" si="428"/>
        <v>190.78791366906475</v>
      </c>
      <c r="F605" s="680">
        <v>0.5</v>
      </c>
      <c r="G605" s="679">
        <f t="shared" si="437"/>
        <v>95.39</v>
      </c>
      <c r="H605" s="679">
        <f t="shared" si="417"/>
        <v>22.98</v>
      </c>
      <c r="I605" s="786">
        <f t="shared" si="438"/>
        <v>118.37</v>
      </c>
      <c r="J605" s="780">
        <v>91</v>
      </c>
      <c r="K605" s="678">
        <f t="shared" si="424"/>
        <v>0.65467625899280579</v>
      </c>
      <c r="L605" s="679">
        <v>552.49</v>
      </c>
      <c r="M605" s="679">
        <f t="shared" si="439"/>
        <v>361.70208633093529</v>
      </c>
      <c r="N605" s="680">
        <v>1</v>
      </c>
      <c r="O605" s="679">
        <f t="shared" si="440"/>
        <v>361.7</v>
      </c>
      <c r="P605" s="679">
        <f t="shared" si="420"/>
        <v>87.13</v>
      </c>
      <c r="Q605" s="787">
        <f t="shared" si="441"/>
        <v>448.83</v>
      </c>
    </row>
    <row r="606" spans="1:17" s="682" customFormat="1" x14ac:dyDescent="0.25">
      <c r="A606" s="691" t="s">
        <v>193</v>
      </c>
      <c r="B606" s="774">
        <v>32</v>
      </c>
      <c r="C606" s="678">
        <f t="shared" si="422"/>
        <v>0.23021582733812951</v>
      </c>
      <c r="D606" s="679">
        <v>552.49</v>
      </c>
      <c r="E606" s="679">
        <f t="shared" si="428"/>
        <v>127.19194244604317</v>
      </c>
      <c r="F606" s="680">
        <v>0.5</v>
      </c>
      <c r="G606" s="679">
        <f t="shared" si="437"/>
        <v>63.6</v>
      </c>
      <c r="H606" s="679">
        <f t="shared" si="417"/>
        <v>15.32</v>
      </c>
      <c r="I606" s="786">
        <f t="shared" si="438"/>
        <v>78.92</v>
      </c>
      <c r="J606" s="780">
        <v>80</v>
      </c>
      <c r="K606" s="678">
        <f t="shared" si="424"/>
        <v>0.57553956834532372</v>
      </c>
      <c r="L606" s="679">
        <v>552.49</v>
      </c>
      <c r="M606" s="679">
        <f t="shared" si="439"/>
        <v>317.97985611510791</v>
      </c>
      <c r="N606" s="680">
        <v>1</v>
      </c>
      <c r="O606" s="679">
        <f t="shared" si="440"/>
        <v>317.98</v>
      </c>
      <c r="P606" s="679">
        <f t="shared" si="420"/>
        <v>76.599999999999994</v>
      </c>
      <c r="Q606" s="787">
        <f t="shared" si="441"/>
        <v>394.58000000000004</v>
      </c>
    </row>
    <row r="607" spans="1:17" s="682" customFormat="1" x14ac:dyDescent="0.25">
      <c r="A607" s="691" t="s">
        <v>193</v>
      </c>
      <c r="B607" s="774">
        <v>48</v>
      </c>
      <c r="C607" s="678">
        <f t="shared" si="422"/>
        <v>0.34532374100719426</v>
      </c>
      <c r="D607" s="679">
        <v>552.49</v>
      </c>
      <c r="E607" s="679">
        <f t="shared" si="428"/>
        <v>190.78791366906475</v>
      </c>
      <c r="F607" s="680">
        <v>0.5</v>
      </c>
      <c r="G607" s="679">
        <f t="shared" si="437"/>
        <v>95.39</v>
      </c>
      <c r="H607" s="679">
        <f t="shared" si="417"/>
        <v>22.98</v>
      </c>
      <c r="I607" s="786">
        <f t="shared" si="438"/>
        <v>118.37</v>
      </c>
      <c r="J607" s="780">
        <v>48</v>
      </c>
      <c r="K607" s="678">
        <f t="shared" si="424"/>
        <v>0.34532374100719426</v>
      </c>
      <c r="L607" s="679">
        <v>552.49</v>
      </c>
      <c r="M607" s="679">
        <f t="shared" si="439"/>
        <v>190.78791366906475</v>
      </c>
      <c r="N607" s="680">
        <v>1</v>
      </c>
      <c r="O607" s="679">
        <f t="shared" si="440"/>
        <v>190.79</v>
      </c>
      <c r="P607" s="679">
        <f t="shared" si="420"/>
        <v>45.96</v>
      </c>
      <c r="Q607" s="787">
        <f t="shared" si="441"/>
        <v>236.75</v>
      </c>
    </row>
    <row r="608" spans="1:17" s="682" customFormat="1" x14ac:dyDescent="0.25">
      <c r="A608" s="691" t="s">
        <v>193</v>
      </c>
      <c r="B608" s="774">
        <v>40</v>
      </c>
      <c r="C608" s="678">
        <f t="shared" si="422"/>
        <v>0.28776978417266186</v>
      </c>
      <c r="D608" s="679">
        <v>552.49</v>
      </c>
      <c r="E608" s="679">
        <f t="shared" si="428"/>
        <v>158.98992805755395</v>
      </c>
      <c r="F608" s="680">
        <v>0.5</v>
      </c>
      <c r="G608" s="679">
        <f t="shared" si="437"/>
        <v>79.489999999999995</v>
      </c>
      <c r="H608" s="679">
        <f t="shared" si="417"/>
        <v>19.149999999999999</v>
      </c>
      <c r="I608" s="786">
        <f t="shared" si="438"/>
        <v>98.639999999999986</v>
      </c>
      <c r="J608" s="780">
        <v>99</v>
      </c>
      <c r="K608" s="678">
        <f t="shared" si="424"/>
        <v>0.71223021582733814</v>
      </c>
      <c r="L608" s="679">
        <v>552.49</v>
      </c>
      <c r="M608" s="679">
        <f t="shared" si="439"/>
        <v>393.50007194244608</v>
      </c>
      <c r="N608" s="680">
        <v>1</v>
      </c>
      <c r="O608" s="679">
        <f t="shared" si="440"/>
        <v>393.5</v>
      </c>
      <c r="P608" s="679">
        <f t="shared" si="420"/>
        <v>94.79</v>
      </c>
      <c r="Q608" s="787">
        <f t="shared" si="441"/>
        <v>488.29</v>
      </c>
    </row>
    <row r="609" spans="1:17" s="682" customFormat="1" x14ac:dyDescent="0.25">
      <c r="A609" s="691" t="s">
        <v>193</v>
      </c>
      <c r="B609" s="774">
        <v>24</v>
      </c>
      <c r="C609" s="678">
        <f t="shared" si="422"/>
        <v>0.17266187050359713</v>
      </c>
      <c r="D609" s="679">
        <v>552.49</v>
      </c>
      <c r="E609" s="679">
        <f t="shared" si="428"/>
        <v>95.393956834532375</v>
      </c>
      <c r="F609" s="680">
        <v>0.5</v>
      </c>
      <c r="G609" s="679">
        <f t="shared" si="437"/>
        <v>47.7</v>
      </c>
      <c r="H609" s="679">
        <f t="shared" si="417"/>
        <v>11.49</v>
      </c>
      <c r="I609" s="786">
        <f t="shared" si="438"/>
        <v>59.190000000000005</v>
      </c>
      <c r="J609" s="780">
        <v>115</v>
      </c>
      <c r="K609" s="678">
        <f t="shared" si="424"/>
        <v>0.82733812949640284</v>
      </c>
      <c r="L609" s="679">
        <v>552.49</v>
      </c>
      <c r="M609" s="679">
        <f t="shared" si="439"/>
        <v>457.09604316546762</v>
      </c>
      <c r="N609" s="680">
        <v>1</v>
      </c>
      <c r="O609" s="679">
        <f t="shared" si="440"/>
        <v>457.1</v>
      </c>
      <c r="P609" s="679">
        <f t="shared" si="420"/>
        <v>110.12</v>
      </c>
      <c r="Q609" s="787">
        <f t="shared" si="441"/>
        <v>567.22</v>
      </c>
    </row>
    <row r="610" spans="1:17" s="682" customFormat="1" x14ac:dyDescent="0.25">
      <c r="A610" s="691" t="s">
        <v>193</v>
      </c>
      <c r="B610" s="774">
        <v>48</v>
      </c>
      <c r="C610" s="678">
        <f t="shared" si="422"/>
        <v>0.34532374100719426</v>
      </c>
      <c r="D610" s="679">
        <v>552.49</v>
      </c>
      <c r="E610" s="679">
        <f t="shared" si="428"/>
        <v>190.78791366906475</v>
      </c>
      <c r="F610" s="680">
        <v>0.5</v>
      </c>
      <c r="G610" s="679">
        <f t="shared" si="437"/>
        <v>95.39</v>
      </c>
      <c r="H610" s="679">
        <f t="shared" si="417"/>
        <v>22.98</v>
      </c>
      <c r="I610" s="786">
        <f t="shared" si="438"/>
        <v>118.37</v>
      </c>
      <c r="J610" s="780">
        <v>91</v>
      </c>
      <c r="K610" s="678">
        <f t="shared" si="424"/>
        <v>0.65467625899280579</v>
      </c>
      <c r="L610" s="679">
        <v>552.49</v>
      </c>
      <c r="M610" s="679">
        <f t="shared" si="439"/>
        <v>361.70208633093529</v>
      </c>
      <c r="N610" s="680">
        <v>1</v>
      </c>
      <c r="O610" s="679">
        <f t="shared" si="440"/>
        <v>361.7</v>
      </c>
      <c r="P610" s="679">
        <f t="shared" si="420"/>
        <v>87.13</v>
      </c>
      <c r="Q610" s="787">
        <f t="shared" si="441"/>
        <v>448.83</v>
      </c>
    </row>
    <row r="611" spans="1:17" s="682" customFormat="1" ht="33" x14ac:dyDescent="0.25">
      <c r="A611" s="692" t="s">
        <v>8</v>
      </c>
      <c r="B611" s="774"/>
      <c r="C611" s="678"/>
      <c r="D611" s="679"/>
      <c r="E611" s="679"/>
      <c r="F611" s="680"/>
      <c r="G611" s="690">
        <f>SUM(G612:G613)</f>
        <v>94.3</v>
      </c>
      <c r="H611" s="690">
        <f t="shared" ref="H611:I611" si="442">SUM(H612:H613)</f>
        <v>22.72</v>
      </c>
      <c r="I611" s="681">
        <f t="shared" si="442"/>
        <v>117.02</v>
      </c>
      <c r="J611" s="780"/>
      <c r="K611" s="678"/>
      <c r="L611" s="679"/>
      <c r="M611" s="679"/>
      <c r="N611" s="680"/>
      <c r="O611" s="690">
        <f>SUM(O612:O613)</f>
        <v>630.63</v>
      </c>
      <c r="P611" s="690">
        <f t="shared" ref="P611:Q611" si="443">SUM(P612:P613)</f>
        <v>151.92000000000002</v>
      </c>
      <c r="Q611" s="681">
        <f t="shared" si="443"/>
        <v>782.55</v>
      </c>
    </row>
    <row r="612" spans="1:17" s="682" customFormat="1" x14ac:dyDescent="0.25">
      <c r="A612" s="691" t="s">
        <v>182</v>
      </c>
      <c r="B612" s="774">
        <v>40</v>
      </c>
      <c r="C612" s="678">
        <f t="shared" si="422"/>
        <v>0.28776978417266186</v>
      </c>
      <c r="D612" s="679">
        <v>409.61</v>
      </c>
      <c r="E612" s="679">
        <f t="shared" si="428"/>
        <v>117.87338129496403</v>
      </c>
      <c r="F612" s="680">
        <v>0.5</v>
      </c>
      <c r="G612" s="679">
        <f t="shared" si="437"/>
        <v>58.94</v>
      </c>
      <c r="H612" s="679">
        <f t="shared" si="417"/>
        <v>14.2</v>
      </c>
      <c r="I612" s="786">
        <f t="shared" si="438"/>
        <v>73.14</v>
      </c>
      <c r="J612" s="780">
        <v>99</v>
      </c>
      <c r="K612" s="678">
        <f t="shared" si="424"/>
        <v>0.71223021582733814</v>
      </c>
      <c r="L612" s="679">
        <v>409.61</v>
      </c>
      <c r="M612" s="679">
        <f t="shared" si="439"/>
        <v>291.73661870503599</v>
      </c>
      <c r="N612" s="680">
        <v>1</v>
      </c>
      <c r="O612" s="679">
        <f t="shared" ref="O612:O613" si="444">ROUND(M612*N612,2)</f>
        <v>291.74</v>
      </c>
      <c r="P612" s="679">
        <f t="shared" si="420"/>
        <v>70.28</v>
      </c>
      <c r="Q612" s="786">
        <f t="shared" ref="Q612:Q613" si="445">O612+P612</f>
        <v>362.02</v>
      </c>
    </row>
    <row r="613" spans="1:17" s="682" customFormat="1" x14ac:dyDescent="0.25">
      <c r="A613" s="691" t="s">
        <v>182</v>
      </c>
      <c r="B613" s="774">
        <v>24</v>
      </c>
      <c r="C613" s="678">
        <f t="shared" si="422"/>
        <v>0.17266187050359713</v>
      </c>
      <c r="D613" s="679">
        <v>409.61</v>
      </c>
      <c r="E613" s="679">
        <f t="shared" si="428"/>
        <v>70.724028776978429</v>
      </c>
      <c r="F613" s="680">
        <v>0.5</v>
      </c>
      <c r="G613" s="679">
        <f t="shared" si="437"/>
        <v>35.36</v>
      </c>
      <c r="H613" s="679">
        <f t="shared" si="417"/>
        <v>8.52</v>
      </c>
      <c r="I613" s="786">
        <f t="shared" si="438"/>
        <v>43.879999999999995</v>
      </c>
      <c r="J613" s="780">
        <v>115</v>
      </c>
      <c r="K613" s="678">
        <f t="shared" si="424"/>
        <v>0.82733812949640284</v>
      </c>
      <c r="L613" s="679">
        <v>409.61</v>
      </c>
      <c r="M613" s="679">
        <f t="shared" si="439"/>
        <v>338.88597122302156</v>
      </c>
      <c r="N613" s="680">
        <v>1</v>
      </c>
      <c r="O613" s="679">
        <f t="shared" si="444"/>
        <v>338.89</v>
      </c>
      <c r="P613" s="679">
        <f t="shared" si="420"/>
        <v>81.64</v>
      </c>
      <c r="Q613" s="786">
        <f t="shared" si="445"/>
        <v>420.53</v>
      </c>
    </row>
    <row r="614" spans="1:17" s="682" customFormat="1" ht="33" x14ac:dyDescent="0.25">
      <c r="A614" s="688" t="s">
        <v>2137</v>
      </c>
      <c r="B614" s="777"/>
      <c r="C614" s="699"/>
      <c r="D614" s="700"/>
      <c r="E614" s="700"/>
      <c r="F614" s="701"/>
      <c r="G614" s="673">
        <f>G615+G620+G647+G661</f>
        <v>4559.3500000000004</v>
      </c>
      <c r="H614" s="673">
        <f>H615+H620+H647+H661</f>
        <v>1098.3799999999999</v>
      </c>
      <c r="I614" s="675">
        <f>I615+I620+I647+I661</f>
        <v>5657.7300000000005</v>
      </c>
      <c r="J614" s="783"/>
      <c r="K614" s="699"/>
      <c r="L614" s="700"/>
      <c r="M614" s="700"/>
      <c r="N614" s="701"/>
      <c r="O614" s="673">
        <f>O615+O620+O647+O661</f>
        <v>22702.78</v>
      </c>
      <c r="P614" s="673">
        <f>P615+P620+P647+P661</f>
        <v>5469.06</v>
      </c>
      <c r="Q614" s="675">
        <f>Q615+Q620+Q647+Q661</f>
        <v>28171.84</v>
      </c>
    </row>
    <row r="615" spans="1:17" s="682" customFormat="1" ht="33" x14ac:dyDescent="0.25">
      <c r="A615" s="692" t="s">
        <v>11</v>
      </c>
      <c r="B615" s="774"/>
      <c r="C615" s="678"/>
      <c r="D615" s="679"/>
      <c r="E615" s="679"/>
      <c r="F615" s="687"/>
      <c r="G615" s="690">
        <f>SUM(G616:G619)</f>
        <v>644.17999999999995</v>
      </c>
      <c r="H615" s="690">
        <f t="shared" ref="H615:I615" si="446">SUM(H616:H619)</f>
        <v>155.19</v>
      </c>
      <c r="I615" s="681">
        <f t="shared" si="446"/>
        <v>799.37000000000012</v>
      </c>
      <c r="J615" s="780"/>
      <c r="K615" s="678"/>
      <c r="L615" s="679"/>
      <c r="M615" s="679"/>
      <c r="N615" s="687"/>
      <c r="O615" s="690">
        <f>SUM(O616:O619)</f>
        <v>3396.38</v>
      </c>
      <c r="P615" s="690">
        <f t="shared" ref="P615:Q615" si="447">SUM(P616:P619)</f>
        <v>818.18999999999994</v>
      </c>
      <c r="Q615" s="681">
        <f t="shared" si="447"/>
        <v>4214.57</v>
      </c>
    </row>
    <row r="616" spans="1:17" s="682" customFormat="1" x14ac:dyDescent="0.25">
      <c r="A616" s="691" t="s">
        <v>1272</v>
      </c>
      <c r="B616" s="774">
        <v>35</v>
      </c>
      <c r="C616" s="678">
        <f t="shared" si="422"/>
        <v>0.25179856115107913</v>
      </c>
      <c r="D616" s="679">
        <v>1333.61</v>
      </c>
      <c r="E616" s="679">
        <f>D616*C616</f>
        <v>335.80107913669059</v>
      </c>
      <c r="F616" s="680">
        <v>0.5</v>
      </c>
      <c r="G616" s="679">
        <f t="shared" ref="G616:G619" si="448">ROUND(E616*F616,2)</f>
        <v>167.9</v>
      </c>
      <c r="H616" s="679">
        <f t="shared" ref="H616:H671" si="449">ROUND(G616*0.2409,2)</f>
        <v>40.450000000000003</v>
      </c>
      <c r="I616" s="786">
        <f t="shared" ref="I616:I619" si="450">G616+H616</f>
        <v>208.35000000000002</v>
      </c>
      <c r="J616" s="780">
        <v>104</v>
      </c>
      <c r="K616" s="678">
        <f t="shared" si="424"/>
        <v>0.74820143884892087</v>
      </c>
      <c r="L616" s="679">
        <v>1333.61</v>
      </c>
      <c r="M616" s="679">
        <f>L616*K616</f>
        <v>997.80892086330925</v>
      </c>
      <c r="N616" s="680">
        <v>1</v>
      </c>
      <c r="O616" s="679">
        <f t="shared" ref="O616:O619" si="451">ROUND(M616*N616,2)</f>
        <v>997.81</v>
      </c>
      <c r="P616" s="679">
        <f t="shared" ref="P616:P671" si="452">ROUND(O616*0.2409,2)</f>
        <v>240.37</v>
      </c>
      <c r="Q616" s="786">
        <f t="shared" ref="Q616:Q619" si="453">O616+P616</f>
        <v>1238.1799999999998</v>
      </c>
    </row>
    <row r="617" spans="1:17" s="682" customFormat="1" x14ac:dyDescent="0.25">
      <c r="A617" s="691" t="s">
        <v>712</v>
      </c>
      <c r="B617" s="774">
        <v>35</v>
      </c>
      <c r="C617" s="678">
        <f>B617/139</f>
        <v>0.25179856115107913</v>
      </c>
      <c r="D617" s="679">
        <v>1333.61</v>
      </c>
      <c r="E617" s="679">
        <f t="shared" ref="E617" si="454">D617*C617</f>
        <v>335.80107913669059</v>
      </c>
      <c r="F617" s="680">
        <v>0.5</v>
      </c>
      <c r="G617" s="679">
        <f t="shared" si="448"/>
        <v>167.9</v>
      </c>
      <c r="H617" s="679">
        <f>ROUND(G617*0.2409,2)</f>
        <v>40.450000000000003</v>
      </c>
      <c r="I617" s="786">
        <f t="shared" si="450"/>
        <v>208.35000000000002</v>
      </c>
      <c r="J617" s="780">
        <v>76</v>
      </c>
      <c r="K617" s="678">
        <f>J617/139</f>
        <v>0.5467625899280576</v>
      </c>
      <c r="L617" s="679">
        <v>1333.61</v>
      </c>
      <c r="M617" s="679">
        <f t="shared" ref="M617" si="455">L617*K617</f>
        <v>729.16805755395683</v>
      </c>
      <c r="N617" s="680">
        <v>1</v>
      </c>
      <c r="O617" s="679">
        <f t="shared" si="451"/>
        <v>729.17</v>
      </c>
      <c r="P617" s="679">
        <f>ROUND(O617*0.2409,2)</f>
        <v>175.66</v>
      </c>
      <c r="Q617" s="786">
        <f t="shared" si="453"/>
        <v>904.82999999999993</v>
      </c>
    </row>
    <row r="618" spans="1:17" s="682" customFormat="1" x14ac:dyDescent="0.25">
      <c r="A618" s="691" t="s">
        <v>1272</v>
      </c>
      <c r="B618" s="774">
        <v>40</v>
      </c>
      <c r="C618" s="678">
        <f t="shared" si="422"/>
        <v>0.28776978417266186</v>
      </c>
      <c r="D618" s="679">
        <v>1143.0899999999999</v>
      </c>
      <c r="E618" s="679">
        <f>D618*C618</f>
        <v>328.94676258992803</v>
      </c>
      <c r="F618" s="680">
        <v>0.5</v>
      </c>
      <c r="G618" s="679">
        <f t="shared" si="448"/>
        <v>164.47</v>
      </c>
      <c r="H618" s="679">
        <f t="shared" si="449"/>
        <v>39.619999999999997</v>
      </c>
      <c r="I618" s="786">
        <f t="shared" si="450"/>
        <v>204.09</v>
      </c>
      <c r="J618" s="780">
        <v>99</v>
      </c>
      <c r="K618" s="678">
        <f t="shared" si="424"/>
        <v>0.71223021582733814</v>
      </c>
      <c r="L618" s="679">
        <v>1143.0899999999999</v>
      </c>
      <c r="M618" s="679">
        <f>L618*K618</f>
        <v>814.14323741007195</v>
      </c>
      <c r="N618" s="680">
        <v>1</v>
      </c>
      <c r="O618" s="679">
        <f t="shared" si="451"/>
        <v>814.14</v>
      </c>
      <c r="P618" s="679">
        <f t="shared" si="452"/>
        <v>196.13</v>
      </c>
      <c r="Q618" s="786">
        <f t="shared" si="453"/>
        <v>1010.27</v>
      </c>
    </row>
    <row r="619" spans="1:17" s="682" customFormat="1" x14ac:dyDescent="0.25">
      <c r="A619" s="691" t="s">
        <v>1272</v>
      </c>
      <c r="B619" s="774">
        <v>35</v>
      </c>
      <c r="C619" s="678">
        <f t="shared" si="422"/>
        <v>0.25179856115107913</v>
      </c>
      <c r="D619" s="679">
        <v>1143.0899999999999</v>
      </c>
      <c r="E619" s="679">
        <f>D619*C619</f>
        <v>287.82841726618699</v>
      </c>
      <c r="F619" s="680">
        <v>0.5</v>
      </c>
      <c r="G619" s="679">
        <f t="shared" si="448"/>
        <v>143.91</v>
      </c>
      <c r="H619" s="679">
        <f t="shared" si="449"/>
        <v>34.67</v>
      </c>
      <c r="I619" s="786">
        <f t="shared" si="450"/>
        <v>178.57999999999998</v>
      </c>
      <c r="J619" s="780">
        <v>104</v>
      </c>
      <c r="K619" s="678">
        <f t="shared" si="424"/>
        <v>0.74820143884892087</v>
      </c>
      <c r="L619" s="679">
        <v>1143.0899999999999</v>
      </c>
      <c r="M619" s="679">
        <f t="shared" ref="M619:M660" si="456">L619*K619</f>
        <v>855.26158273381293</v>
      </c>
      <c r="N619" s="680">
        <v>1</v>
      </c>
      <c r="O619" s="679">
        <f t="shared" si="451"/>
        <v>855.26</v>
      </c>
      <c r="P619" s="679">
        <f t="shared" si="452"/>
        <v>206.03</v>
      </c>
      <c r="Q619" s="786">
        <f t="shared" si="453"/>
        <v>1061.29</v>
      </c>
    </row>
    <row r="620" spans="1:17" s="682" customFormat="1" ht="49.5" x14ac:dyDescent="0.25">
      <c r="A620" s="692" t="s">
        <v>9</v>
      </c>
      <c r="B620" s="774"/>
      <c r="C620" s="678"/>
      <c r="D620" s="679"/>
      <c r="E620" s="679"/>
      <c r="F620" s="680"/>
      <c r="G620" s="690">
        <f>SUM(G621:G646)</f>
        <v>2380.8100000000004</v>
      </c>
      <c r="H620" s="690">
        <f t="shared" ref="H620:I620" si="457">SUM(H621:H646)</f>
        <v>573.53000000000009</v>
      </c>
      <c r="I620" s="681">
        <f t="shared" si="457"/>
        <v>2954.3400000000011</v>
      </c>
      <c r="J620" s="780"/>
      <c r="K620" s="678"/>
      <c r="L620" s="679"/>
      <c r="M620" s="679"/>
      <c r="N620" s="680"/>
      <c r="O620" s="690">
        <f>SUM(O621:O646)</f>
        <v>11114.550000000001</v>
      </c>
      <c r="P620" s="690">
        <f t="shared" ref="P620:Q620" si="458">SUM(P621:P646)</f>
        <v>2677.48</v>
      </c>
      <c r="Q620" s="681">
        <f t="shared" si="458"/>
        <v>13792.029999999999</v>
      </c>
    </row>
    <row r="621" spans="1:17" s="682" customFormat="1" x14ac:dyDescent="0.25">
      <c r="A621" s="691" t="s">
        <v>2113</v>
      </c>
      <c r="B621" s="774">
        <v>35</v>
      </c>
      <c r="C621" s="678">
        <f t="shared" si="422"/>
        <v>0.25179856115107913</v>
      </c>
      <c r="D621" s="679">
        <v>895</v>
      </c>
      <c r="E621" s="679">
        <f t="shared" ref="E621:E660" si="459">D621*C621</f>
        <v>225.35971223021582</v>
      </c>
      <c r="F621" s="680">
        <v>0.5</v>
      </c>
      <c r="G621" s="679">
        <f t="shared" ref="G621:G646" si="460">ROUND(E621*F621,2)</f>
        <v>112.68</v>
      </c>
      <c r="H621" s="679">
        <f t="shared" si="449"/>
        <v>27.14</v>
      </c>
      <c r="I621" s="786">
        <f t="shared" ref="I621:I646" si="461">G621+H621</f>
        <v>139.82</v>
      </c>
      <c r="J621" s="780">
        <v>104</v>
      </c>
      <c r="K621" s="678">
        <f t="shared" si="424"/>
        <v>0.74820143884892087</v>
      </c>
      <c r="L621" s="679">
        <v>895</v>
      </c>
      <c r="M621" s="679">
        <f t="shared" si="456"/>
        <v>669.64028776978421</v>
      </c>
      <c r="N621" s="680">
        <v>1</v>
      </c>
      <c r="O621" s="679">
        <f t="shared" ref="O621:O646" si="462">ROUND(M621*N621,2)</f>
        <v>669.64</v>
      </c>
      <c r="P621" s="679">
        <f t="shared" si="452"/>
        <v>161.32</v>
      </c>
      <c r="Q621" s="786">
        <f t="shared" ref="Q621:Q646" si="463">O621+P621</f>
        <v>830.96</v>
      </c>
    </row>
    <row r="622" spans="1:17" s="682" customFormat="1" x14ac:dyDescent="0.25">
      <c r="A622" s="691" t="s">
        <v>1217</v>
      </c>
      <c r="B622" s="774">
        <v>40</v>
      </c>
      <c r="C622" s="678">
        <f>B622/139</f>
        <v>0.28776978417266186</v>
      </c>
      <c r="D622" s="679">
        <v>747.77</v>
      </c>
      <c r="E622" s="679">
        <f>D622*C622</f>
        <v>215.18561151079135</v>
      </c>
      <c r="F622" s="680">
        <v>0.5</v>
      </c>
      <c r="G622" s="679">
        <f t="shared" si="460"/>
        <v>107.59</v>
      </c>
      <c r="H622" s="679">
        <f>ROUND(G622*0.2409,2)</f>
        <v>25.92</v>
      </c>
      <c r="I622" s="786">
        <f t="shared" si="461"/>
        <v>133.51</v>
      </c>
      <c r="J622" s="780">
        <v>99</v>
      </c>
      <c r="K622" s="678">
        <f>J622/139</f>
        <v>0.71223021582733814</v>
      </c>
      <c r="L622" s="679">
        <v>747.77</v>
      </c>
      <c r="M622" s="679">
        <f>L622*K622</f>
        <v>532.58438848920866</v>
      </c>
      <c r="N622" s="680">
        <v>1</v>
      </c>
      <c r="O622" s="679">
        <f t="shared" si="462"/>
        <v>532.58000000000004</v>
      </c>
      <c r="P622" s="679">
        <f>ROUND(O622*0.2409,2)</f>
        <v>128.30000000000001</v>
      </c>
      <c r="Q622" s="786">
        <f t="shared" si="463"/>
        <v>660.88000000000011</v>
      </c>
    </row>
    <row r="623" spans="1:17" s="682" customFormat="1" x14ac:dyDescent="0.25">
      <c r="A623" s="691" t="s">
        <v>1217</v>
      </c>
      <c r="B623" s="774"/>
      <c r="C623" s="678"/>
      <c r="D623" s="679"/>
      <c r="E623" s="679"/>
      <c r="F623" s="680"/>
      <c r="G623" s="679"/>
      <c r="H623" s="679"/>
      <c r="I623" s="786"/>
      <c r="J623" s="781">
        <v>31</v>
      </c>
      <c r="K623" s="684">
        <f>J623/139</f>
        <v>0.22302158273381295</v>
      </c>
      <c r="L623" s="685">
        <v>747.77</v>
      </c>
      <c r="M623" s="685">
        <f>L623*K623</f>
        <v>166.76884892086332</v>
      </c>
      <c r="N623" s="687">
        <v>1</v>
      </c>
      <c r="O623" s="685">
        <f t="shared" si="462"/>
        <v>166.77</v>
      </c>
      <c r="P623" s="685">
        <f>ROUND(O623*0.2409,2)</f>
        <v>40.17</v>
      </c>
      <c r="Q623" s="787">
        <f t="shared" si="463"/>
        <v>206.94</v>
      </c>
    </row>
    <row r="624" spans="1:17" s="682" customFormat="1" x14ac:dyDescent="0.25">
      <c r="A624" s="691" t="s">
        <v>1217</v>
      </c>
      <c r="B624" s="774">
        <v>24</v>
      </c>
      <c r="C624" s="678">
        <f>B624/139</f>
        <v>0.17266187050359713</v>
      </c>
      <c r="D624" s="679">
        <v>662.04</v>
      </c>
      <c r="E624" s="679">
        <f>D624*C624</f>
        <v>114.30906474820144</v>
      </c>
      <c r="F624" s="680">
        <v>0.5</v>
      </c>
      <c r="G624" s="679">
        <f t="shared" si="460"/>
        <v>57.15</v>
      </c>
      <c r="H624" s="679">
        <f>ROUND(G624*0.2409,2)</f>
        <v>13.77</v>
      </c>
      <c r="I624" s="786">
        <f t="shared" si="461"/>
        <v>70.92</v>
      </c>
      <c r="J624" s="781">
        <v>91</v>
      </c>
      <c r="K624" s="684">
        <f>J624/139</f>
        <v>0.65467625899280579</v>
      </c>
      <c r="L624" s="685">
        <v>662.04</v>
      </c>
      <c r="M624" s="685">
        <f>L624*K624</f>
        <v>433.42187050359712</v>
      </c>
      <c r="N624" s="687">
        <v>1</v>
      </c>
      <c r="O624" s="685">
        <f t="shared" si="462"/>
        <v>433.42</v>
      </c>
      <c r="P624" s="685">
        <f>ROUND(O624*0.2409,2)</f>
        <v>104.41</v>
      </c>
      <c r="Q624" s="787">
        <f t="shared" si="463"/>
        <v>537.83000000000004</v>
      </c>
    </row>
    <row r="625" spans="1:17" s="682" customFormat="1" x14ac:dyDescent="0.25">
      <c r="A625" s="691" t="s">
        <v>1217</v>
      </c>
      <c r="B625" s="774"/>
      <c r="C625" s="678"/>
      <c r="D625" s="679"/>
      <c r="E625" s="679"/>
      <c r="F625" s="680"/>
      <c r="G625" s="679"/>
      <c r="H625" s="679"/>
      <c r="I625" s="786"/>
      <c r="J625" s="781">
        <v>7</v>
      </c>
      <c r="K625" s="684">
        <f>J625/139</f>
        <v>5.0359712230215826E-2</v>
      </c>
      <c r="L625" s="685">
        <v>747.77</v>
      </c>
      <c r="M625" s="685">
        <f>L625*K625</f>
        <v>37.657482014388485</v>
      </c>
      <c r="N625" s="687">
        <v>1</v>
      </c>
      <c r="O625" s="685">
        <f t="shared" si="462"/>
        <v>37.659999999999997</v>
      </c>
      <c r="P625" s="685">
        <f>ROUND(O625*0.2409,2)</f>
        <v>9.07</v>
      </c>
      <c r="Q625" s="787">
        <f t="shared" si="463"/>
        <v>46.73</v>
      </c>
    </row>
    <row r="626" spans="1:17" s="682" customFormat="1" x14ac:dyDescent="0.25">
      <c r="A626" s="691" t="s">
        <v>1217</v>
      </c>
      <c r="B626" s="774">
        <v>36</v>
      </c>
      <c r="C626" s="678">
        <f t="shared" si="422"/>
        <v>0.25899280575539568</v>
      </c>
      <c r="D626" s="679">
        <v>747.77</v>
      </c>
      <c r="E626" s="679">
        <f t="shared" si="459"/>
        <v>193.66705035971222</v>
      </c>
      <c r="F626" s="680">
        <v>0.5</v>
      </c>
      <c r="G626" s="679">
        <f t="shared" si="460"/>
        <v>96.83</v>
      </c>
      <c r="H626" s="679">
        <f t="shared" si="449"/>
        <v>23.33</v>
      </c>
      <c r="I626" s="786">
        <f t="shared" si="461"/>
        <v>120.16</v>
      </c>
      <c r="J626" s="781">
        <v>103</v>
      </c>
      <c r="K626" s="684">
        <f t="shared" si="424"/>
        <v>0.74100719424460426</v>
      </c>
      <c r="L626" s="685">
        <v>747.77</v>
      </c>
      <c r="M626" s="685">
        <f t="shared" si="456"/>
        <v>554.10294964028776</v>
      </c>
      <c r="N626" s="687">
        <v>1</v>
      </c>
      <c r="O626" s="685">
        <f t="shared" si="462"/>
        <v>554.1</v>
      </c>
      <c r="P626" s="685">
        <f t="shared" si="452"/>
        <v>133.47999999999999</v>
      </c>
      <c r="Q626" s="787">
        <f t="shared" si="463"/>
        <v>687.58</v>
      </c>
    </row>
    <row r="627" spans="1:17" s="682" customFormat="1" x14ac:dyDescent="0.25">
      <c r="A627" s="691" t="s">
        <v>1217</v>
      </c>
      <c r="B627" s="774">
        <v>32</v>
      </c>
      <c r="C627" s="678">
        <f t="shared" si="422"/>
        <v>0.23021582733812951</v>
      </c>
      <c r="D627" s="679">
        <v>747.77</v>
      </c>
      <c r="E627" s="679">
        <f t="shared" si="459"/>
        <v>172.14848920863309</v>
      </c>
      <c r="F627" s="680">
        <v>0.5</v>
      </c>
      <c r="G627" s="679">
        <f t="shared" si="460"/>
        <v>86.07</v>
      </c>
      <c r="H627" s="679">
        <f t="shared" si="449"/>
        <v>20.73</v>
      </c>
      <c r="I627" s="786">
        <f t="shared" si="461"/>
        <v>106.8</v>
      </c>
      <c r="J627" s="780">
        <v>107</v>
      </c>
      <c r="K627" s="678">
        <f t="shared" si="424"/>
        <v>0.76978417266187049</v>
      </c>
      <c r="L627" s="679">
        <v>747.77</v>
      </c>
      <c r="M627" s="679">
        <f t="shared" si="456"/>
        <v>575.62151079136686</v>
      </c>
      <c r="N627" s="680">
        <v>1</v>
      </c>
      <c r="O627" s="679">
        <f t="shared" si="462"/>
        <v>575.62</v>
      </c>
      <c r="P627" s="679">
        <f t="shared" si="452"/>
        <v>138.66999999999999</v>
      </c>
      <c r="Q627" s="786">
        <f t="shared" si="463"/>
        <v>714.29</v>
      </c>
    </row>
    <row r="628" spans="1:17" s="682" customFormat="1" x14ac:dyDescent="0.25">
      <c r="A628" s="691" t="s">
        <v>1217</v>
      </c>
      <c r="B628" s="774">
        <v>48</v>
      </c>
      <c r="C628" s="678">
        <f t="shared" si="422"/>
        <v>0.34532374100719426</v>
      </c>
      <c r="D628" s="679">
        <v>747.77</v>
      </c>
      <c r="E628" s="679">
        <f t="shared" si="459"/>
        <v>258.22273381294963</v>
      </c>
      <c r="F628" s="680">
        <v>0.5</v>
      </c>
      <c r="G628" s="679">
        <f t="shared" si="460"/>
        <v>129.11000000000001</v>
      </c>
      <c r="H628" s="679">
        <f t="shared" si="449"/>
        <v>31.1</v>
      </c>
      <c r="I628" s="786">
        <f t="shared" si="461"/>
        <v>160.21</v>
      </c>
      <c r="J628" s="780">
        <v>91</v>
      </c>
      <c r="K628" s="678">
        <f t="shared" si="424"/>
        <v>0.65467625899280579</v>
      </c>
      <c r="L628" s="679">
        <v>747.77</v>
      </c>
      <c r="M628" s="679">
        <f t="shared" si="456"/>
        <v>489.54726618705035</v>
      </c>
      <c r="N628" s="680">
        <v>1</v>
      </c>
      <c r="O628" s="679">
        <f t="shared" si="462"/>
        <v>489.55</v>
      </c>
      <c r="P628" s="679">
        <f t="shared" si="452"/>
        <v>117.93</v>
      </c>
      <c r="Q628" s="786">
        <f t="shared" si="463"/>
        <v>607.48</v>
      </c>
    </row>
    <row r="629" spans="1:17" s="682" customFormat="1" x14ac:dyDescent="0.25">
      <c r="A629" s="691" t="s">
        <v>1217</v>
      </c>
      <c r="B629" s="774">
        <v>40</v>
      </c>
      <c r="C629" s="678">
        <f t="shared" si="422"/>
        <v>0.28776978417266186</v>
      </c>
      <c r="D629" s="679">
        <v>747.77</v>
      </c>
      <c r="E629" s="679">
        <f t="shared" si="459"/>
        <v>215.18561151079135</v>
      </c>
      <c r="F629" s="680">
        <v>0.5</v>
      </c>
      <c r="G629" s="679">
        <f t="shared" si="460"/>
        <v>107.59</v>
      </c>
      <c r="H629" s="679">
        <f t="shared" si="449"/>
        <v>25.92</v>
      </c>
      <c r="I629" s="786">
        <f t="shared" si="461"/>
        <v>133.51</v>
      </c>
      <c r="J629" s="780">
        <v>99</v>
      </c>
      <c r="K629" s="678">
        <f t="shared" si="424"/>
        <v>0.71223021582733814</v>
      </c>
      <c r="L629" s="679">
        <v>747.77</v>
      </c>
      <c r="M629" s="679">
        <f t="shared" si="456"/>
        <v>532.58438848920866</v>
      </c>
      <c r="N629" s="680">
        <v>1</v>
      </c>
      <c r="O629" s="679">
        <f t="shared" si="462"/>
        <v>532.58000000000004</v>
      </c>
      <c r="P629" s="679">
        <f t="shared" si="452"/>
        <v>128.30000000000001</v>
      </c>
      <c r="Q629" s="786">
        <f t="shared" si="463"/>
        <v>660.88000000000011</v>
      </c>
    </row>
    <row r="630" spans="1:17" s="682" customFormat="1" x14ac:dyDescent="0.25">
      <c r="A630" s="691" t="s">
        <v>1217</v>
      </c>
      <c r="B630" s="774">
        <v>24</v>
      </c>
      <c r="C630" s="678">
        <f t="shared" si="422"/>
        <v>0.17266187050359713</v>
      </c>
      <c r="D630" s="679">
        <v>747.77</v>
      </c>
      <c r="E630" s="679">
        <f t="shared" si="459"/>
        <v>129.11136690647481</v>
      </c>
      <c r="F630" s="680">
        <v>0.5</v>
      </c>
      <c r="G630" s="679">
        <f t="shared" si="460"/>
        <v>64.56</v>
      </c>
      <c r="H630" s="679">
        <f t="shared" si="449"/>
        <v>15.55</v>
      </c>
      <c r="I630" s="786">
        <f t="shared" si="461"/>
        <v>80.11</v>
      </c>
      <c r="J630" s="780"/>
      <c r="K630" s="678"/>
      <c r="L630" s="679"/>
      <c r="M630" s="679"/>
      <c r="N630" s="680"/>
      <c r="O630" s="679"/>
      <c r="P630" s="679"/>
      <c r="Q630" s="786"/>
    </row>
    <row r="631" spans="1:17" s="682" customFormat="1" x14ac:dyDescent="0.25">
      <c r="A631" s="691" t="s">
        <v>1217</v>
      </c>
      <c r="B631" s="774">
        <v>32</v>
      </c>
      <c r="C631" s="678">
        <f t="shared" si="422"/>
        <v>0.23021582733812951</v>
      </c>
      <c r="D631" s="679">
        <v>747.77</v>
      </c>
      <c r="E631" s="679">
        <f t="shared" si="459"/>
        <v>172.14848920863309</v>
      </c>
      <c r="F631" s="680">
        <v>0.5</v>
      </c>
      <c r="G631" s="679">
        <f t="shared" si="460"/>
        <v>86.07</v>
      </c>
      <c r="H631" s="679">
        <f t="shared" si="449"/>
        <v>20.73</v>
      </c>
      <c r="I631" s="786">
        <f t="shared" si="461"/>
        <v>106.8</v>
      </c>
      <c r="J631" s="780">
        <v>64</v>
      </c>
      <c r="K631" s="678">
        <f t="shared" si="424"/>
        <v>0.46043165467625902</v>
      </c>
      <c r="L631" s="679">
        <v>747.77</v>
      </c>
      <c r="M631" s="679">
        <f t="shared" si="456"/>
        <v>344.29697841726619</v>
      </c>
      <c r="N631" s="680">
        <v>1</v>
      </c>
      <c r="O631" s="679">
        <f t="shared" si="462"/>
        <v>344.3</v>
      </c>
      <c r="P631" s="679">
        <f t="shared" si="452"/>
        <v>82.94</v>
      </c>
      <c r="Q631" s="786">
        <f t="shared" si="463"/>
        <v>427.24</v>
      </c>
    </row>
    <row r="632" spans="1:17" s="682" customFormat="1" x14ac:dyDescent="0.25">
      <c r="A632" s="691" t="s">
        <v>1217</v>
      </c>
      <c r="B632" s="774">
        <v>36</v>
      </c>
      <c r="C632" s="678">
        <f t="shared" si="422"/>
        <v>0.25899280575539568</v>
      </c>
      <c r="D632" s="679">
        <v>747.77</v>
      </c>
      <c r="E632" s="679">
        <f t="shared" si="459"/>
        <v>193.66705035971222</v>
      </c>
      <c r="F632" s="680">
        <v>0.5</v>
      </c>
      <c r="G632" s="679">
        <f t="shared" si="460"/>
        <v>96.83</v>
      </c>
      <c r="H632" s="679">
        <f t="shared" si="449"/>
        <v>23.33</v>
      </c>
      <c r="I632" s="786">
        <f t="shared" si="461"/>
        <v>120.16</v>
      </c>
      <c r="J632" s="780">
        <v>103</v>
      </c>
      <c r="K632" s="678">
        <f t="shared" si="424"/>
        <v>0.74100719424460426</v>
      </c>
      <c r="L632" s="679">
        <v>747.77</v>
      </c>
      <c r="M632" s="679">
        <f t="shared" si="456"/>
        <v>554.10294964028776</v>
      </c>
      <c r="N632" s="680">
        <v>1</v>
      </c>
      <c r="O632" s="679">
        <f t="shared" si="462"/>
        <v>554.1</v>
      </c>
      <c r="P632" s="679">
        <f t="shared" si="452"/>
        <v>133.47999999999999</v>
      </c>
      <c r="Q632" s="786">
        <f t="shared" si="463"/>
        <v>687.58</v>
      </c>
    </row>
    <row r="633" spans="1:17" s="682" customFormat="1" x14ac:dyDescent="0.25">
      <c r="A633" s="691" t="s">
        <v>1217</v>
      </c>
      <c r="B633" s="774">
        <v>48</v>
      </c>
      <c r="C633" s="678">
        <f t="shared" si="422"/>
        <v>0.34532374100719426</v>
      </c>
      <c r="D633" s="679">
        <v>747.77</v>
      </c>
      <c r="E633" s="679">
        <f t="shared" si="459"/>
        <v>258.22273381294963</v>
      </c>
      <c r="F633" s="680">
        <v>0.5</v>
      </c>
      <c r="G633" s="679">
        <f t="shared" si="460"/>
        <v>129.11000000000001</v>
      </c>
      <c r="H633" s="679">
        <f t="shared" si="449"/>
        <v>31.1</v>
      </c>
      <c r="I633" s="786">
        <f t="shared" si="461"/>
        <v>160.21</v>
      </c>
      <c r="J633" s="780">
        <v>72</v>
      </c>
      <c r="K633" s="678">
        <f t="shared" si="424"/>
        <v>0.51798561151079137</v>
      </c>
      <c r="L633" s="679">
        <v>747.77</v>
      </c>
      <c r="M633" s="679">
        <f t="shared" si="456"/>
        <v>387.33410071942444</v>
      </c>
      <c r="N633" s="680">
        <v>1</v>
      </c>
      <c r="O633" s="679">
        <f t="shared" si="462"/>
        <v>387.33</v>
      </c>
      <c r="P633" s="679">
        <f t="shared" si="452"/>
        <v>93.31</v>
      </c>
      <c r="Q633" s="786">
        <f t="shared" si="463"/>
        <v>480.64</v>
      </c>
    </row>
    <row r="634" spans="1:17" s="682" customFormat="1" x14ac:dyDescent="0.25">
      <c r="A634" s="691" t="s">
        <v>1217</v>
      </c>
      <c r="B634" s="774">
        <v>40</v>
      </c>
      <c r="C634" s="678">
        <f t="shared" si="422"/>
        <v>0.28776978417266186</v>
      </c>
      <c r="D634" s="679">
        <v>747.77</v>
      </c>
      <c r="E634" s="679">
        <f t="shared" si="459"/>
        <v>215.18561151079135</v>
      </c>
      <c r="F634" s="680">
        <v>0.5</v>
      </c>
      <c r="G634" s="679">
        <f t="shared" si="460"/>
        <v>107.59</v>
      </c>
      <c r="H634" s="679">
        <f t="shared" si="449"/>
        <v>25.92</v>
      </c>
      <c r="I634" s="786">
        <f t="shared" si="461"/>
        <v>133.51</v>
      </c>
      <c r="J634" s="780">
        <v>8</v>
      </c>
      <c r="K634" s="678">
        <f t="shared" si="424"/>
        <v>5.7553956834532377E-2</v>
      </c>
      <c r="L634" s="679">
        <v>747.77</v>
      </c>
      <c r="M634" s="679">
        <f t="shared" si="456"/>
        <v>43.037122302158274</v>
      </c>
      <c r="N634" s="680">
        <v>1</v>
      </c>
      <c r="O634" s="679">
        <f t="shared" si="462"/>
        <v>43.04</v>
      </c>
      <c r="P634" s="679">
        <f t="shared" si="452"/>
        <v>10.37</v>
      </c>
      <c r="Q634" s="786">
        <f t="shared" si="463"/>
        <v>53.41</v>
      </c>
    </row>
    <row r="635" spans="1:17" s="682" customFormat="1" x14ac:dyDescent="0.25">
      <c r="A635" s="691" t="s">
        <v>1217</v>
      </c>
      <c r="B635" s="774">
        <v>36</v>
      </c>
      <c r="C635" s="678">
        <f t="shared" si="422"/>
        <v>0.25899280575539568</v>
      </c>
      <c r="D635" s="679">
        <v>747.77</v>
      </c>
      <c r="E635" s="679">
        <f t="shared" si="459"/>
        <v>193.66705035971222</v>
      </c>
      <c r="F635" s="680">
        <v>0.5</v>
      </c>
      <c r="G635" s="679">
        <f t="shared" si="460"/>
        <v>96.83</v>
      </c>
      <c r="H635" s="679">
        <f t="shared" si="449"/>
        <v>23.33</v>
      </c>
      <c r="I635" s="786">
        <f t="shared" si="461"/>
        <v>120.16</v>
      </c>
      <c r="J635" s="780">
        <v>103</v>
      </c>
      <c r="K635" s="678">
        <f t="shared" si="424"/>
        <v>0.74100719424460426</v>
      </c>
      <c r="L635" s="679">
        <v>747.77</v>
      </c>
      <c r="M635" s="679">
        <f t="shared" si="456"/>
        <v>554.10294964028776</v>
      </c>
      <c r="N635" s="680">
        <v>1</v>
      </c>
      <c r="O635" s="679">
        <f t="shared" si="462"/>
        <v>554.1</v>
      </c>
      <c r="P635" s="679">
        <f t="shared" si="452"/>
        <v>133.47999999999999</v>
      </c>
      <c r="Q635" s="786">
        <f t="shared" si="463"/>
        <v>687.58</v>
      </c>
    </row>
    <row r="636" spans="1:17" s="682" customFormat="1" x14ac:dyDescent="0.25">
      <c r="A636" s="691" t="s">
        <v>1217</v>
      </c>
      <c r="B636" s="774">
        <v>48</v>
      </c>
      <c r="C636" s="678">
        <f t="shared" si="422"/>
        <v>0.34532374100719426</v>
      </c>
      <c r="D636" s="679">
        <v>747.77</v>
      </c>
      <c r="E636" s="679">
        <f t="shared" si="459"/>
        <v>258.22273381294963</v>
      </c>
      <c r="F636" s="680">
        <v>0.5</v>
      </c>
      <c r="G636" s="679">
        <f t="shared" si="460"/>
        <v>129.11000000000001</v>
      </c>
      <c r="H636" s="679">
        <f t="shared" si="449"/>
        <v>31.1</v>
      </c>
      <c r="I636" s="786">
        <f t="shared" si="461"/>
        <v>160.21</v>
      </c>
      <c r="J636" s="780">
        <v>91</v>
      </c>
      <c r="K636" s="678">
        <f t="shared" si="424"/>
        <v>0.65467625899280579</v>
      </c>
      <c r="L636" s="679">
        <v>747.77</v>
      </c>
      <c r="M636" s="679">
        <f t="shared" si="456"/>
        <v>489.54726618705035</v>
      </c>
      <c r="N636" s="680">
        <v>1</v>
      </c>
      <c r="O636" s="679">
        <f t="shared" si="462"/>
        <v>489.55</v>
      </c>
      <c r="P636" s="679">
        <f t="shared" si="452"/>
        <v>117.93</v>
      </c>
      <c r="Q636" s="786">
        <f t="shared" si="463"/>
        <v>607.48</v>
      </c>
    </row>
    <row r="637" spans="1:17" s="682" customFormat="1" x14ac:dyDescent="0.25">
      <c r="A637" s="691" t="s">
        <v>1217</v>
      </c>
      <c r="B637" s="774">
        <v>35</v>
      </c>
      <c r="C637" s="678">
        <f t="shared" si="422"/>
        <v>0.25179856115107913</v>
      </c>
      <c r="D637" s="679">
        <v>747.77</v>
      </c>
      <c r="E637" s="679">
        <f t="shared" si="459"/>
        <v>188.28741007194245</v>
      </c>
      <c r="F637" s="680">
        <v>0.5</v>
      </c>
      <c r="G637" s="679">
        <f t="shared" si="460"/>
        <v>94.14</v>
      </c>
      <c r="H637" s="679">
        <f t="shared" si="449"/>
        <v>22.68</v>
      </c>
      <c r="I637" s="786">
        <f t="shared" si="461"/>
        <v>116.82</v>
      </c>
      <c r="J637" s="780">
        <v>104</v>
      </c>
      <c r="K637" s="678">
        <f t="shared" si="424"/>
        <v>0.74820143884892087</v>
      </c>
      <c r="L637" s="679">
        <v>747.77</v>
      </c>
      <c r="M637" s="679">
        <f t="shared" si="456"/>
        <v>559.48258992805756</v>
      </c>
      <c r="N637" s="680">
        <v>1</v>
      </c>
      <c r="O637" s="679">
        <f t="shared" si="462"/>
        <v>559.48</v>
      </c>
      <c r="P637" s="679">
        <f t="shared" si="452"/>
        <v>134.78</v>
      </c>
      <c r="Q637" s="786">
        <f t="shared" si="463"/>
        <v>694.26</v>
      </c>
    </row>
    <row r="638" spans="1:17" s="682" customFormat="1" x14ac:dyDescent="0.25">
      <c r="A638" s="691" t="s">
        <v>1217</v>
      </c>
      <c r="B638" s="774">
        <v>36</v>
      </c>
      <c r="C638" s="678">
        <f t="shared" si="422"/>
        <v>0.25899280575539568</v>
      </c>
      <c r="D638" s="679">
        <v>747.77</v>
      </c>
      <c r="E638" s="679">
        <f t="shared" si="459"/>
        <v>193.66705035971222</v>
      </c>
      <c r="F638" s="680">
        <v>0.5</v>
      </c>
      <c r="G638" s="679">
        <f t="shared" si="460"/>
        <v>96.83</v>
      </c>
      <c r="H638" s="679">
        <f t="shared" si="449"/>
        <v>23.33</v>
      </c>
      <c r="I638" s="786">
        <f t="shared" si="461"/>
        <v>120.16</v>
      </c>
      <c r="J638" s="780">
        <v>103</v>
      </c>
      <c r="K638" s="678">
        <f t="shared" si="424"/>
        <v>0.74100719424460426</v>
      </c>
      <c r="L638" s="679">
        <v>747.77</v>
      </c>
      <c r="M638" s="679">
        <f t="shared" si="456"/>
        <v>554.10294964028776</v>
      </c>
      <c r="N638" s="680">
        <v>1</v>
      </c>
      <c r="O638" s="679">
        <f t="shared" si="462"/>
        <v>554.1</v>
      </c>
      <c r="P638" s="679">
        <f t="shared" si="452"/>
        <v>133.47999999999999</v>
      </c>
      <c r="Q638" s="786">
        <f t="shared" si="463"/>
        <v>687.58</v>
      </c>
    </row>
    <row r="639" spans="1:17" s="682" customFormat="1" x14ac:dyDescent="0.25">
      <c r="A639" s="691" t="s">
        <v>1217</v>
      </c>
      <c r="B639" s="774">
        <v>24</v>
      </c>
      <c r="C639" s="678">
        <f t="shared" si="422"/>
        <v>0.17266187050359713</v>
      </c>
      <c r="D639" s="679">
        <v>747.77</v>
      </c>
      <c r="E639" s="679">
        <f t="shared" si="459"/>
        <v>129.11136690647481</v>
      </c>
      <c r="F639" s="680">
        <v>0.5</v>
      </c>
      <c r="G639" s="679">
        <f t="shared" si="460"/>
        <v>64.56</v>
      </c>
      <c r="H639" s="679">
        <f t="shared" si="449"/>
        <v>15.55</v>
      </c>
      <c r="I639" s="786">
        <f t="shared" si="461"/>
        <v>80.11</v>
      </c>
      <c r="J639" s="780"/>
      <c r="K639" s="678"/>
      <c r="L639" s="679"/>
      <c r="M639" s="679"/>
      <c r="N639" s="680"/>
      <c r="O639" s="679"/>
      <c r="P639" s="679"/>
      <c r="Q639" s="786"/>
    </row>
    <row r="640" spans="1:17" s="682" customFormat="1" x14ac:dyDescent="0.25">
      <c r="A640" s="691" t="s">
        <v>1217</v>
      </c>
      <c r="B640" s="774">
        <v>32</v>
      </c>
      <c r="C640" s="678">
        <f t="shared" si="422"/>
        <v>0.23021582733812951</v>
      </c>
      <c r="D640" s="679">
        <v>747.77</v>
      </c>
      <c r="E640" s="679">
        <f>D640*C640</f>
        <v>172.14848920863309</v>
      </c>
      <c r="F640" s="680">
        <v>0.5</v>
      </c>
      <c r="G640" s="679">
        <f t="shared" si="460"/>
        <v>86.07</v>
      </c>
      <c r="H640" s="679">
        <f t="shared" si="449"/>
        <v>20.73</v>
      </c>
      <c r="I640" s="786">
        <f t="shared" si="461"/>
        <v>106.8</v>
      </c>
      <c r="J640" s="780">
        <v>107</v>
      </c>
      <c r="K640" s="678">
        <f t="shared" si="424"/>
        <v>0.76978417266187049</v>
      </c>
      <c r="L640" s="679">
        <v>747.77</v>
      </c>
      <c r="M640" s="679">
        <f t="shared" si="456"/>
        <v>575.62151079136686</v>
      </c>
      <c r="N640" s="680">
        <v>1</v>
      </c>
      <c r="O640" s="679">
        <f t="shared" si="462"/>
        <v>575.62</v>
      </c>
      <c r="P640" s="679">
        <f t="shared" si="452"/>
        <v>138.66999999999999</v>
      </c>
      <c r="Q640" s="786">
        <f t="shared" si="463"/>
        <v>714.29</v>
      </c>
    </row>
    <row r="641" spans="1:17" s="682" customFormat="1" x14ac:dyDescent="0.25">
      <c r="A641" s="691" t="s">
        <v>1217</v>
      </c>
      <c r="B641" s="774">
        <v>36</v>
      </c>
      <c r="C641" s="678">
        <f t="shared" si="422"/>
        <v>0.25899280575539568</v>
      </c>
      <c r="D641" s="679">
        <v>747.77</v>
      </c>
      <c r="E641" s="679">
        <f t="shared" ref="E641:E644" si="464">D641*C641</f>
        <v>193.66705035971222</v>
      </c>
      <c r="F641" s="680">
        <v>0.5</v>
      </c>
      <c r="G641" s="679">
        <f t="shared" si="460"/>
        <v>96.83</v>
      </c>
      <c r="H641" s="679">
        <f t="shared" si="449"/>
        <v>23.33</v>
      </c>
      <c r="I641" s="786">
        <f t="shared" si="461"/>
        <v>120.16</v>
      </c>
      <c r="J641" s="780">
        <v>103</v>
      </c>
      <c r="K641" s="678">
        <f t="shared" si="424"/>
        <v>0.74100719424460426</v>
      </c>
      <c r="L641" s="679">
        <v>747.77</v>
      </c>
      <c r="M641" s="679">
        <f t="shared" si="456"/>
        <v>554.10294964028776</v>
      </c>
      <c r="N641" s="680">
        <v>1</v>
      </c>
      <c r="O641" s="679">
        <f t="shared" si="462"/>
        <v>554.1</v>
      </c>
      <c r="P641" s="679">
        <f t="shared" si="452"/>
        <v>133.47999999999999</v>
      </c>
      <c r="Q641" s="786">
        <f t="shared" si="463"/>
        <v>687.58</v>
      </c>
    </row>
    <row r="642" spans="1:17" s="682" customFormat="1" x14ac:dyDescent="0.25">
      <c r="A642" s="691" t="s">
        <v>1217</v>
      </c>
      <c r="B642" s="774">
        <v>48</v>
      </c>
      <c r="C642" s="678">
        <f t="shared" si="422"/>
        <v>0.34532374100719426</v>
      </c>
      <c r="D642" s="679">
        <v>747.77</v>
      </c>
      <c r="E642" s="679">
        <f t="shared" si="464"/>
        <v>258.22273381294963</v>
      </c>
      <c r="F642" s="680">
        <v>0.5</v>
      </c>
      <c r="G642" s="679">
        <f t="shared" si="460"/>
        <v>129.11000000000001</v>
      </c>
      <c r="H642" s="679">
        <f t="shared" si="449"/>
        <v>31.1</v>
      </c>
      <c r="I642" s="786">
        <f t="shared" si="461"/>
        <v>160.21</v>
      </c>
      <c r="J642" s="780">
        <v>91</v>
      </c>
      <c r="K642" s="678">
        <f t="shared" si="424"/>
        <v>0.65467625899280579</v>
      </c>
      <c r="L642" s="679">
        <v>747.77</v>
      </c>
      <c r="M642" s="679">
        <f t="shared" si="456"/>
        <v>489.54726618705035</v>
      </c>
      <c r="N642" s="680">
        <v>1</v>
      </c>
      <c r="O642" s="679">
        <f t="shared" si="462"/>
        <v>489.55</v>
      </c>
      <c r="P642" s="679">
        <f t="shared" si="452"/>
        <v>117.93</v>
      </c>
      <c r="Q642" s="786">
        <f t="shared" si="463"/>
        <v>607.48</v>
      </c>
    </row>
    <row r="643" spans="1:17" s="682" customFormat="1" x14ac:dyDescent="0.25">
      <c r="A643" s="691" t="s">
        <v>1217</v>
      </c>
      <c r="B643" s="774">
        <v>40</v>
      </c>
      <c r="C643" s="678">
        <f t="shared" si="422"/>
        <v>0.28776978417266186</v>
      </c>
      <c r="D643" s="679">
        <v>747.77</v>
      </c>
      <c r="E643" s="679">
        <f t="shared" si="464"/>
        <v>215.18561151079135</v>
      </c>
      <c r="F643" s="680">
        <v>0.5</v>
      </c>
      <c r="G643" s="679">
        <f t="shared" si="460"/>
        <v>107.59</v>
      </c>
      <c r="H643" s="679">
        <f t="shared" si="449"/>
        <v>25.92</v>
      </c>
      <c r="I643" s="786">
        <f t="shared" si="461"/>
        <v>133.51</v>
      </c>
      <c r="J643" s="780">
        <v>99</v>
      </c>
      <c r="K643" s="678">
        <f t="shared" si="424"/>
        <v>0.71223021582733814</v>
      </c>
      <c r="L643" s="679">
        <v>747.77</v>
      </c>
      <c r="M643" s="679">
        <f t="shared" si="456"/>
        <v>532.58438848920866</v>
      </c>
      <c r="N643" s="680">
        <v>1</v>
      </c>
      <c r="O643" s="679">
        <f t="shared" si="462"/>
        <v>532.58000000000004</v>
      </c>
      <c r="P643" s="679">
        <f t="shared" si="452"/>
        <v>128.30000000000001</v>
      </c>
      <c r="Q643" s="786">
        <f t="shared" si="463"/>
        <v>660.88000000000011</v>
      </c>
    </row>
    <row r="644" spans="1:17" s="682" customFormat="1" x14ac:dyDescent="0.25">
      <c r="A644" s="691" t="s">
        <v>1217</v>
      </c>
      <c r="B644" s="774">
        <v>39</v>
      </c>
      <c r="C644" s="678">
        <f t="shared" si="422"/>
        <v>0.2805755395683453</v>
      </c>
      <c r="D644" s="679">
        <v>747.77</v>
      </c>
      <c r="E644" s="679">
        <f t="shared" si="464"/>
        <v>209.80597122302157</v>
      </c>
      <c r="F644" s="680">
        <v>0.5</v>
      </c>
      <c r="G644" s="679">
        <f t="shared" si="460"/>
        <v>104.9</v>
      </c>
      <c r="H644" s="679">
        <f t="shared" si="449"/>
        <v>25.27</v>
      </c>
      <c r="I644" s="786">
        <f t="shared" si="461"/>
        <v>130.17000000000002</v>
      </c>
      <c r="J644" s="780">
        <v>100</v>
      </c>
      <c r="K644" s="678">
        <f t="shared" si="424"/>
        <v>0.71942446043165464</v>
      </c>
      <c r="L644" s="679">
        <v>747.77</v>
      </c>
      <c r="M644" s="679">
        <f t="shared" si="456"/>
        <v>537.96402877697835</v>
      </c>
      <c r="N644" s="680">
        <v>1</v>
      </c>
      <c r="O644" s="679">
        <f t="shared" si="462"/>
        <v>537.96</v>
      </c>
      <c r="P644" s="679">
        <f t="shared" si="452"/>
        <v>129.59</v>
      </c>
      <c r="Q644" s="786">
        <f t="shared" si="463"/>
        <v>667.55000000000007</v>
      </c>
    </row>
    <row r="645" spans="1:17" s="682" customFormat="1" x14ac:dyDescent="0.25">
      <c r="A645" s="691" t="s">
        <v>1217</v>
      </c>
      <c r="B645" s="774">
        <v>40</v>
      </c>
      <c r="C645" s="678">
        <f t="shared" si="422"/>
        <v>0.28776978417266186</v>
      </c>
      <c r="D645" s="679">
        <v>747.77</v>
      </c>
      <c r="E645" s="679">
        <f>D645*C645</f>
        <v>215.18561151079135</v>
      </c>
      <c r="F645" s="680">
        <v>0.5</v>
      </c>
      <c r="G645" s="679">
        <f t="shared" si="460"/>
        <v>107.59</v>
      </c>
      <c r="H645" s="679">
        <f t="shared" si="449"/>
        <v>25.92</v>
      </c>
      <c r="I645" s="786">
        <f t="shared" si="461"/>
        <v>133.51</v>
      </c>
      <c r="J645" s="780">
        <v>69</v>
      </c>
      <c r="K645" s="678">
        <f t="shared" si="424"/>
        <v>0.49640287769784175</v>
      </c>
      <c r="L645" s="679">
        <v>747.77</v>
      </c>
      <c r="M645" s="679">
        <f t="shared" si="456"/>
        <v>371.19517985611509</v>
      </c>
      <c r="N645" s="680">
        <v>1</v>
      </c>
      <c r="O645" s="679">
        <f t="shared" si="462"/>
        <v>371.2</v>
      </c>
      <c r="P645" s="679">
        <f t="shared" si="452"/>
        <v>89.42</v>
      </c>
      <c r="Q645" s="786">
        <f t="shared" si="463"/>
        <v>460.62</v>
      </c>
    </row>
    <row r="646" spans="1:17" s="682" customFormat="1" x14ac:dyDescent="0.25">
      <c r="A646" s="691" t="s">
        <v>1217</v>
      </c>
      <c r="B646" s="774">
        <v>32</v>
      </c>
      <c r="C646" s="678">
        <f t="shared" si="422"/>
        <v>0.23021582733812951</v>
      </c>
      <c r="D646" s="679">
        <v>747.77</v>
      </c>
      <c r="E646" s="679">
        <f t="shared" si="459"/>
        <v>172.14848920863309</v>
      </c>
      <c r="F646" s="680">
        <v>0.5</v>
      </c>
      <c r="G646" s="679">
        <f t="shared" si="460"/>
        <v>86.07</v>
      </c>
      <c r="H646" s="679">
        <f t="shared" si="449"/>
        <v>20.73</v>
      </c>
      <c r="I646" s="786">
        <f t="shared" si="461"/>
        <v>106.8</v>
      </c>
      <c r="J646" s="780">
        <v>107</v>
      </c>
      <c r="K646" s="678">
        <f t="shared" si="424"/>
        <v>0.76978417266187049</v>
      </c>
      <c r="L646" s="679">
        <v>747.77</v>
      </c>
      <c r="M646" s="679">
        <f t="shared" si="456"/>
        <v>575.62151079136686</v>
      </c>
      <c r="N646" s="680">
        <v>1</v>
      </c>
      <c r="O646" s="679">
        <f t="shared" si="462"/>
        <v>575.62</v>
      </c>
      <c r="P646" s="679">
        <f t="shared" si="452"/>
        <v>138.66999999999999</v>
      </c>
      <c r="Q646" s="786">
        <f t="shared" si="463"/>
        <v>714.29</v>
      </c>
    </row>
    <row r="647" spans="1:17" s="682" customFormat="1" ht="49.5" x14ac:dyDescent="0.25">
      <c r="A647" s="689" t="s">
        <v>10</v>
      </c>
      <c r="B647" s="774"/>
      <c r="C647" s="678"/>
      <c r="D647" s="679"/>
      <c r="E647" s="679"/>
      <c r="F647" s="680"/>
      <c r="G647" s="690">
        <f>SUM(G648:G660)</f>
        <v>948.17999999999984</v>
      </c>
      <c r="H647" s="690">
        <f>SUM(H648:H660)</f>
        <v>228.43999999999997</v>
      </c>
      <c r="I647" s="681">
        <f>SUM(I648:I660)</f>
        <v>1176.6199999999999</v>
      </c>
      <c r="J647" s="780"/>
      <c r="K647" s="678"/>
      <c r="L647" s="679"/>
      <c r="M647" s="679"/>
      <c r="N647" s="680"/>
      <c r="O647" s="690">
        <f>SUM(O648:O660)</f>
        <v>4801.3600000000006</v>
      </c>
      <c r="P647" s="690">
        <f>SUM(P648:P660)</f>
        <v>1156.6100000000001</v>
      </c>
      <c r="Q647" s="681">
        <f>SUM(Q648:Q660)</f>
        <v>5957.97</v>
      </c>
    </row>
    <row r="648" spans="1:17" s="682" customFormat="1" x14ac:dyDescent="0.25">
      <c r="A648" s="691" t="s">
        <v>193</v>
      </c>
      <c r="B648" s="774">
        <v>36</v>
      </c>
      <c r="C648" s="678">
        <f t="shared" si="422"/>
        <v>0.25899280575539568</v>
      </c>
      <c r="D648" s="679">
        <v>552.49</v>
      </c>
      <c r="E648" s="679">
        <f t="shared" si="459"/>
        <v>143.09093525179856</v>
      </c>
      <c r="F648" s="680">
        <v>0.5</v>
      </c>
      <c r="G648" s="679">
        <f t="shared" ref="G648:G660" si="465">ROUND(E648*F648,2)</f>
        <v>71.55</v>
      </c>
      <c r="H648" s="679">
        <f t="shared" si="449"/>
        <v>17.239999999999998</v>
      </c>
      <c r="I648" s="786">
        <f t="shared" ref="I648:I660" si="466">G648+H648</f>
        <v>88.789999999999992</v>
      </c>
      <c r="J648" s="780">
        <v>103</v>
      </c>
      <c r="K648" s="678">
        <f t="shared" si="424"/>
        <v>0.74100719424460426</v>
      </c>
      <c r="L648" s="679">
        <v>552.49</v>
      </c>
      <c r="M648" s="679">
        <f t="shared" si="456"/>
        <v>409.3990647482014</v>
      </c>
      <c r="N648" s="680">
        <v>1</v>
      </c>
      <c r="O648" s="679">
        <f t="shared" ref="O648:O660" si="467">ROUND(M648*N648,2)</f>
        <v>409.4</v>
      </c>
      <c r="P648" s="679">
        <f t="shared" si="452"/>
        <v>98.62</v>
      </c>
      <c r="Q648" s="786">
        <f t="shared" ref="Q648:Q660" si="468">O648+P648</f>
        <v>508.02</v>
      </c>
    </row>
    <row r="649" spans="1:17" s="682" customFormat="1" x14ac:dyDescent="0.25">
      <c r="A649" s="691" t="s">
        <v>193</v>
      </c>
      <c r="B649" s="774">
        <v>48</v>
      </c>
      <c r="C649" s="678">
        <f>B649/139</f>
        <v>0.34532374100719426</v>
      </c>
      <c r="D649" s="679">
        <v>552.49</v>
      </c>
      <c r="E649" s="679">
        <f>D649*C649</f>
        <v>190.78791366906475</v>
      </c>
      <c r="F649" s="680">
        <v>0.5</v>
      </c>
      <c r="G649" s="679">
        <f t="shared" si="465"/>
        <v>95.39</v>
      </c>
      <c r="H649" s="679">
        <f>ROUND(G649*0.2409,2)</f>
        <v>22.98</v>
      </c>
      <c r="I649" s="786">
        <f t="shared" si="466"/>
        <v>118.37</v>
      </c>
      <c r="J649" s="780">
        <v>91</v>
      </c>
      <c r="K649" s="678">
        <f>J649/139</f>
        <v>0.65467625899280579</v>
      </c>
      <c r="L649" s="679">
        <v>552.49</v>
      </c>
      <c r="M649" s="679">
        <f>L649*K649</f>
        <v>361.70208633093529</v>
      </c>
      <c r="N649" s="680">
        <v>1</v>
      </c>
      <c r="O649" s="679">
        <f t="shared" si="467"/>
        <v>361.7</v>
      </c>
      <c r="P649" s="679">
        <f>ROUND(O649*0.2409,2)</f>
        <v>87.13</v>
      </c>
      <c r="Q649" s="786">
        <f t="shared" si="468"/>
        <v>448.83</v>
      </c>
    </row>
    <row r="650" spans="1:17" s="682" customFormat="1" x14ac:dyDescent="0.25">
      <c r="A650" s="691" t="s">
        <v>193</v>
      </c>
      <c r="B650" s="774">
        <v>32</v>
      </c>
      <c r="C650" s="678">
        <f t="shared" si="422"/>
        <v>0.23021582733812951</v>
      </c>
      <c r="D650" s="679">
        <v>552.49</v>
      </c>
      <c r="E650" s="679">
        <f t="shared" si="459"/>
        <v>127.19194244604317</v>
      </c>
      <c r="F650" s="680">
        <v>0.5</v>
      </c>
      <c r="G650" s="679">
        <f t="shared" si="465"/>
        <v>63.6</v>
      </c>
      <c r="H650" s="679">
        <f t="shared" si="449"/>
        <v>15.32</v>
      </c>
      <c r="I650" s="786">
        <f t="shared" si="466"/>
        <v>78.92</v>
      </c>
      <c r="J650" s="780">
        <v>107</v>
      </c>
      <c r="K650" s="678">
        <f t="shared" si="424"/>
        <v>0.76978417266187049</v>
      </c>
      <c r="L650" s="679">
        <v>552.49</v>
      </c>
      <c r="M650" s="679">
        <f t="shared" si="456"/>
        <v>425.29805755395682</v>
      </c>
      <c r="N650" s="680">
        <v>1</v>
      </c>
      <c r="O650" s="679">
        <f t="shared" si="467"/>
        <v>425.3</v>
      </c>
      <c r="P650" s="679">
        <f t="shared" si="452"/>
        <v>102.45</v>
      </c>
      <c r="Q650" s="786">
        <f t="shared" si="468"/>
        <v>527.75</v>
      </c>
    </row>
    <row r="651" spans="1:17" s="682" customFormat="1" x14ac:dyDescent="0.25">
      <c r="A651" s="691" t="s">
        <v>193</v>
      </c>
      <c r="B651" s="774">
        <v>48</v>
      </c>
      <c r="C651" s="678">
        <f t="shared" si="422"/>
        <v>0.34532374100719426</v>
      </c>
      <c r="D651" s="679">
        <v>552.49</v>
      </c>
      <c r="E651" s="679">
        <f t="shared" si="459"/>
        <v>190.78791366906475</v>
      </c>
      <c r="F651" s="680">
        <v>0.5</v>
      </c>
      <c r="G651" s="679">
        <f t="shared" si="465"/>
        <v>95.39</v>
      </c>
      <c r="H651" s="679">
        <f t="shared" si="449"/>
        <v>22.98</v>
      </c>
      <c r="I651" s="786">
        <f t="shared" si="466"/>
        <v>118.37</v>
      </c>
      <c r="J651" s="780">
        <v>91</v>
      </c>
      <c r="K651" s="678">
        <f t="shared" si="424"/>
        <v>0.65467625899280579</v>
      </c>
      <c r="L651" s="679">
        <v>552.49</v>
      </c>
      <c r="M651" s="679">
        <f t="shared" si="456"/>
        <v>361.70208633093529</v>
      </c>
      <c r="N651" s="680">
        <v>1</v>
      </c>
      <c r="O651" s="679">
        <f t="shared" si="467"/>
        <v>361.7</v>
      </c>
      <c r="P651" s="679">
        <f t="shared" si="452"/>
        <v>87.13</v>
      </c>
      <c r="Q651" s="786">
        <f t="shared" si="468"/>
        <v>448.83</v>
      </c>
    </row>
    <row r="652" spans="1:17" s="682" customFormat="1" x14ac:dyDescent="0.25">
      <c r="A652" s="691" t="s">
        <v>193</v>
      </c>
      <c r="B652" s="774">
        <v>40</v>
      </c>
      <c r="C652" s="678">
        <f t="shared" si="422"/>
        <v>0.28776978417266186</v>
      </c>
      <c r="D652" s="679">
        <v>552.49</v>
      </c>
      <c r="E652" s="679">
        <f t="shared" si="459"/>
        <v>158.98992805755395</v>
      </c>
      <c r="F652" s="680">
        <v>0.5</v>
      </c>
      <c r="G652" s="679">
        <f t="shared" si="465"/>
        <v>79.489999999999995</v>
      </c>
      <c r="H652" s="679">
        <f t="shared" si="449"/>
        <v>19.149999999999999</v>
      </c>
      <c r="I652" s="786">
        <f t="shared" si="466"/>
        <v>98.639999999999986</v>
      </c>
      <c r="J652" s="780">
        <v>99</v>
      </c>
      <c r="K652" s="678">
        <f t="shared" si="424"/>
        <v>0.71223021582733814</v>
      </c>
      <c r="L652" s="679">
        <v>552.49</v>
      </c>
      <c r="M652" s="679">
        <f t="shared" si="456"/>
        <v>393.50007194244608</v>
      </c>
      <c r="N652" s="680">
        <v>1</v>
      </c>
      <c r="O652" s="679">
        <f t="shared" si="467"/>
        <v>393.5</v>
      </c>
      <c r="P652" s="679">
        <f t="shared" si="452"/>
        <v>94.79</v>
      </c>
      <c r="Q652" s="786">
        <f t="shared" si="468"/>
        <v>488.29</v>
      </c>
    </row>
    <row r="653" spans="1:17" s="682" customFormat="1" x14ac:dyDescent="0.25">
      <c r="A653" s="691" t="s">
        <v>193</v>
      </c>
      <c r="B653" s="774">
        <v>36</v>
      </c>
      <c r="C653" s="678">
        <f t="shared" si="422"/>
        <v>0.25899280575539568</v>
      </c>
      <c r="D653" s="679">
        <v>552.49</v>
      </c>
      <c r="E653" s="679">
        <f t="shared" si="459"/>
        <v>143.09093525179856</v>
      </c>
      <c r="F653" s="680">
        <v>0.5</v>
      </c>
      <c r="G653" s="679">
        <f t="shared" si="465"/>
        <v>71.55</v>
      </c>
      <c r="H653" s="679">
        <f t="shared" si="449"/>
        <v>17.239999999999998</v>
      </c>
      <c r="I653" s="786">
        <f t="shared" si="466"/>
        <v>88.789999999999992</v>
      </c>
      <c r="J653" s="780">
        <v>103</v>
      </c>
      <c r="K653" s="678">
        <f t="shared" si="424"/>
        <v>0.74100719424460426</v>
      </c>
      <c r="L653" s="679">
        <v>552.49</v>
      </c>
      <c r="M653" s="679">
        <f t="shared" si="456"/>
        <v>409.3990647482014</v>
      </c>
      <c r="N653" s="680">
        <v>1</v>
      </c>
      <c r="O653" s="679">
        <f t="shared" si="467"/>
        <v>409.4</v>
      </c>
      <c r="P653" s="679">
        <f t="shared" si="452"/>
        <v>98.62</v>
      </c>
      <c r="Q653" s="786">
        <f t="shared" si="468"/>
        <v>508.02</v>
      </c>
    </row>
    <row r="654" spans="1:17" s="682" customFormat="1" x14ac:dyDescent="0.25">
      <c r="A654" s="691" t="s">
        <v>193</v>
      </c>
      <c r="B654" s="774">
        <v>36</v>
      </c>
      <c r="C654" s="678">
        <f t="shared" si="422"/>
        <v>0.25899280575539568</v>
      </c>
      <c r="D654" s="679">
        <v>552.49</v>
      </c>
      <c r="E654" s="679">
        <f t="shared" si="459"/>
        <v>143.09093525179856</v>
      </c>
      <c r="F654" s="680">
        <v>0.5</v>
      </c>
      <c r="G654" s="679">
        <f t="shared" si="465"/>
        <v>71.55</v>
      </c>
      <c r="H654" s="679">
        <f t="shared" si="449"/>
        <v>17.239999999999998</v>
      </c>
      <c r="I654" s="786">
        <f t="shared" si="466"/>
        <v>88.789999999999992</v>
      </c>
      <c r="J654" s="780">
        <v>103</v>
      </c>
      <c r="K654" s="678">
        <f t="shared" si="424"/>
        <v>0.74100719424460426</v>
      </c>
      <c r="L654" s="679">
        <v>552.49</v>
      </c>
      <c r="M654" s="679">
        <f t="shared" si="456"/>
        <v>409.3990647482014</v>
      </c>
      <c r="N654" s="680">
        <v>1</v>
      </c>
      <c r="O654" s="679">
        <f t="shared" si="467"/>
        <v>409.4</v>
      </c>
      <c r="P654" s="679">
        <f t="shared" si="452"/>
        <v>98.62</v>
      </c>
      <c r="Q654" s="786">
        <f t="shared" si="468"/>
        <v>508.02</v>
      </c>
    </row>
    <row r="655" spans="1:17" s="682" customFormat="1" x14ac:dyDescent="0.25">
      <c r="A655" s="691" t="s">
        <v>193</v>
      </c>
      <c r="B655" s="774">
        <v>48</v>
      </c>
      <c r="C655" s="678">
        <f t="shared" si="422"/>
        <v>0.34532374100719426</v>
      </c>
      <c r="D655" s="679">
        <v>552.49</v>
      </c>
      <c r="E655" s="679">
        <f t="shared" si="459"/>
        <v>190.78791366906475</v>
      </c>
      <c r="F655" s="680">
        <v>0.5</v>
      </c>
      <c r="G655" s="679">
        <f t="shared" si="465"/>
        <v>95.39</v>
      </c>
      <c r="H655" s="679">
        <f t="shared" si="449"/>
        <v>22.98</v>
      </c>
      <c r="I655" s="786">
        <f t="shared" si="466"/>
        <v>118.37</v>
      </c>
      <c r="J655" s="780">
        <v>91</v>
      </c>
      <c r="K655" s="678">
        <f t="shared" si="424"/>
        <v>0.65467625899280579</v>
      </c>
      <c r="L655" s="679">
        <v>552.49</v>
      </c>
      <c r="M655" s="679">
        <f t="shared" si="456"/>
        <v>361.70208633093529</v>
      </c>
      <c r="N655" s="680">
        <v>1</v>
      </c>
      <c r="O655" s="679">
        <f t="shared" si="467"/>
        <v>361.7</v>
      </c>
      <c r="P655" s="679">
        <f t="shared" si="452"/>
        <v>87.13</v>
      </c>
      <c r="Q655" s="786">
        <f t="shared" si="468"/>
        <v>448.83</v>
      </c>
    </row>
    <row r="656" spans="1:17" s="682" customFormat="1" x14ac:dyDescent="0.25">
      <c r="A656" s="691" t="s">
        <v>193</v>
      </c>
      <c r="B656" s="774">
        <v>32</v>
      </c>
      <c r="C656" s="678">
        <f t="shared" si="422"/>
        <v>0.23021582733812951</v>
      </c>
      <c r="D656" s="679">
        <v>409.61</v>
      </c>
      <c r="E656" s="679">
        <f t="shared" si="459"/>
        <v>94.298705035971224</v>
      </c>
      <c r="F656" s="680">
        <v>0.5</v>
      </c>
      <c r="G656" s="679">
        <f t="shared" si="465"/>
        <v>47.15</v>
      </c>
      <c r="H656" s="679">
        <f t="shared" si="449"/>
        <v>11.36</v>
      </c>
      <c r="I656" s="786">
        <f t="shared" si="466"/>
        <v>58.51</v>
      </c>
      <c r="J656" s="780">
        <v>107</v>
      </c>
      <c r="K656" s="678">
        <f t="shared" si="424"/>
        <v>0.76978417266187049</v>
      </c>
      <c r="L656" s="679">
        <v>409.61</v>
      </c>
      <c r="M656" s="679">
        <f t="shared" si="456"/>
        <v>315.31129496402878</v>
      </c>
      <c r="N656" s="680">
        <v>1</v>
      </c>
      <c r="O656" s="679">
        <f t="shared" si="467"/>
        <v>315.31</v>
      </c>
      <c r="P656" s="679">
        <f t="shared" si="452"/>
        <v>75.959999999999994</v>
      </c>
      <c r="Q656" s="786">
        <f t="shared" si="468"/>
        <v>391.27</v>
      </c>
    </row>
    <row r="657" spans="1:17" s="682" customFormat="1" x14ac:dyDescent="0.25">
      <c r="A657" s="691" t="s">
        <v>193</v>
      </c>
      <c r="B657" s="774">
        <v>40</v>
      </c>
      <c r="C657" s="678">
        <f t="shared" si="422"/>
        <v>0.28776978417266186</v>
      </c>
      <c r="D657" s="679">
        <v>552.49</v>
      </c>
      <c r="E657" s="679">
        <f t="shared" si="459"/>
        <v>158.98992805755395</v>
      </c>
      <c r="F657" s="680">
        <v>0.5</v>
      </c>
      <c r="G657" s="679">
        <f t="shared" si="465"/>
        <v>79.489999999999995</v>
      </c>
      <c r="H657" s="679">
        <f t="shared" si="449"/>
        <v>19.149999999999999</v>
      </c>
      <c r="I657" s="786">
        <f t="shared" si="466"/>
        <v>98.639999999999986</v>
      </c>
      <c r="J657" s="780">
        <v>99</v>
      </c>
      <c r="K657" s="678">
        <f t="shared" si="424"/>
        <v>0.71223021582733814</v>
      </c>
      <c r="L657" s="679">
        <v>552.49</v>
      </c>
      <c r="M657" s="679">
        <f t="shared" si="456"/>
        <v>393.50007194244608</v>
      </c>
      <c r="N657" s="680">
        <v>1</v>
      </c>
      <c r="O657" s="679">
        <f t="shared" si="467"/>
        <v>393.5</v>
      </c>
      <c r="P657" s="679">
        <f t="shared" si="452"/>
        <v>94.79</v>
      </c>
      <c r="Q657" s="786">
        <f t="shared" si="468"/>
        <v>488.29</v>
      </c>
    </row>
    <row r="658" spans="1:17" s="682" customFormat="1" x14ac:dyDescent="0.25">
      <c r="A658" s="691" t="s">
        <v>193</v>
      </c>
      <c r="B658" s="774">
        <v>36</v>
      </c>
      <c r="C658" s="678">
        <f>B658/139</f>
        <v>0.25899280575539568</v>
      </c>
      <c r="D658" s="679">
        <v>409.61</v>
      </c>
      <c r="E658" s="679">
        <f>D658*C658</f>
        <v>106.08604316546763</v>
      </c>
      <c r="F658" s="680">
        <v>0.5</v>
      </c>
      <c r="G658" s="679">
        <f t="shared" si="465"/>
        <v>53.04</v>
      </c>
      <c r="H658" s="679">
        <f>ROUND(G658*0.2409,2)</f>
        <v>12.78</v>
      </c>
      <c r="I658" s="786">
        <f t="shared" si="466"/>
        <v>65.819999999999993</v>
      </c>
      <c r="J658" s="780">
        <v>84</v>
      </c>
      <c r="K658" s="678">
        <f>J658/139</f>
        <v>0.60431654676258995</v>
      </c>
      <c r="L658" s="679">
        <v>409.61</v>
      </c>
      <c r="M658" s="679">
        <f t="shared" si="456"/>
        <v>247.53410071942449</v>
      </c>
      <c r="N658" s="680">
        <v>1</v>
      </c>
      <c r="O658" s="679">
        <f t="shared" si="467"/>
        <v>247.53</v>
      </c>
      <c r="P658" s="679">
        <f>ROUND(O658*0.2409,2)</f>
        <v>59.63</v>
      </c>
      <c r="Q658" s="786">
        <f t="shared" si="468"/>
        <v>307.16000000000003</v>
      </c>
    </row>
    <row r="659" spans="1:17" s="682" customFormat="1" x14ac:dyDescent="0.25">
      <c r="A659" s="691" t="s">
        <v>193</v>
      </c>
      <c r="B659" s="774">
        <v>36</v>
      </c>
      <c r="C659" s="678">
        <f>B659/139</f>
        <v>0.25899280575539568</v>
      </c>
      <c r="D659" s="679">
        <v>552.49</v>
      </c>
      <c r="E659" s="679">
        <f>D659*C659</f>
        <v>143.09093525179856</v>
      </c>
      <c r="F659" s="680">
        <v>0.5</v>
      </c>
      <c r="G659" s="679">
        <f t="shared" si="465"/>
        <v>71.55</v>
      </c>
      <c r="H659" s="679">
        <f>ROUND(G659*0.2409,2)</f>
        <v>17.239999999999998</v>
      </c>
      <c r="I659" s="786">
        <f t="shared" si="466"/>
        <v>88.789999999999992</v>
      </c>
      <c r="J659" s="780">
        <v>103</v>
      </c>
      <c r="K659" s="678">
        <f>J659/139</f>
        <v>0.74100719424460426</v>
      </c>
      <c r="L659" s="679">
        <v>552.49</v>
      </c>
      <c r="M659" s="679">
        <f t="shared" si="456"/>
        <v>409.3990647482014</v>
      </c>
      <c r="N659" s="680">
        <v>1</v>
      </c>
      <c r="O659" s="679">
        <f t="shared" si="467"/>
        <v>409.4</v>
      </c>
      <c r="P659" s="679">
        <f>ROUND(O659*0.2409,2)</f>
        <v>98.62</v>
      </c>
      <c r="Q659" s="786">
        <f t="shared" si="468"/>
        <v>508.02</v>
      </c>
    </row>
    <row r="660" spans="1:17" s="682" customFormat="1" x14ac:dyDescent="0.25">
      <c r="A660" s="691" t="s">
        <v>193</v>
      </c>
      <c r="B660" s="774">
        <v>36</v>
      </c>
      <c r="C660" s="678">
        <f t="shared" si="422"/>
        <v>0.25899280575539568</v>
      </c>
      <c r="D660" s="679">
        <v>409.61</v>
      </c>
      <c r="E660" s="679">
        <f t="shared" si="459"/>
        <v>106.08604316546763</v>
      </c>
      <c r="F660" s="680">
        <v>0.5</v>
      </c>
      <c r="G660" s="679">
        <f t="shared" si="465"/>
        <v>53.04</v>
      </c>
      <c r="H660" s="679">
        <f t="shared" si="449"/>
        <v>12.78</v>
      </c>
      <c r="I660" s="786">
        <f t="shared" si="466"/>
        <v>65.819999999999993</v>
      </c>
      <c r="J660" s="780">
        <v>103</v>
      </c>
      <c r="K660" s="678">
        <f t="shared" si="424"/>
        <v>0.74100719424460426</v>
      </c>
      <c r="L660" s="679">
        <v>409.61</v>
      </c>
      <c r="M660" s="679">
        <f t="shared" si="456"/>
        <v>303.52395683453238</v>
      </c>
      <c r="N660" s="680">
        <v>1</v>
      </c>
      <c r="O660" s="679">
        <f t="shared" si="467"/>
        <v>303.52</v>
      </c>
      <c r="P660" s="679">
        <f t="shared" si="452"/>
        <v>73.12</v>
      </c>
      <c r="Q660" s="786">
        <f t="shared" si="468"/>
        <v>376.64</v>
      </c>
    </row>
    <row r="661" spans="1:17" s="682" customFormat="1" ht="33" x14ac:dyDescent="0.25">
      <c r="A661" s="692" t="s">
        <v>8</v>
      </c>
      <c r="B661" s="774"/>
      <c r="C661" s="678"/>
      <c r="D661" s="679"/>
      <c r="E661" s="679"/>
      <c r="F661" s="680"/>
      <c r="G661" s="690">
        <f>SUM(G662:G671)</f>
        <v>586.18000000000006</v>
      </c>
      <c r="H661" s="690">
        <f t="shared" ref="H661:I661" si="469">SUM(H662:H671)</f>
        <v>141.21999999999997</v>
      </c>
      <c r="I661" s="681">
        <f t="shared" si="469"/>
        <v>727.4</v>
      </c>
      <c r="J661" s="780"/>
      <c r="K661" s="678"/>
      <c r="L661" s="679"/>
      <c r="M661" s="679"/>
      <c r="N661" s="680"/>
      <c r="O661" s="690">
        <f>SUM(O662:O671)</f>
        <v>3390.49</v>
      </c>
      <c r="P661" s="690">
        <f t="shared" ref="P661:Q661" si="470">SUM(P662:P671)</f>
        <v>816.78000000000009</v>
      </c>
      <c r="Q661" s="681">
        <f t="shared" si="470"/>
        <v>4207.2699999999995</v>
      </c>
    </row>
    <row r="662" spans="1:17" s="682" customFormat="1" x14ac:dyDescent="0.25">
      <c r="A662" s="691" t="s">
        <v>182</v>
      </c>
      <c r="B662" s="774">
        <v>48</v>
      </c>
      <c r="C662" s="678">
        <f t="shared" ref="C662:C671" si="471">B662/139</f>
        <v>0.34532374100719426</v>
      </c>
      <c r="D662" s="679">
        <v>409.61</v>
      </c>
      <c r="E662" s="679">
        <f>D662*C662</f>
        <v>141.44805755395686</v>
      </c>
      <c r="F662" s="680">
        <v>0.5</v>
      </c>
      <c r="G662" s="679">
        <f>ROUND(E662*F662,2)</f>
        <v>70.72</v>
      </c>
      <c r="H662" s="679">
        <f>ROUND(G662*0.2409,2)</f>
        <v>17.04</v>
      </c>
      <c r="I662" s="786">
        <f>G662+H662</f>
        <v>87.759999999999991</v>
      </c>
      <c r="J662" s="780">
        <v>91</v>
      </c>
      <c r="K662" s="678">
        <f t="shared" ref="K662:K671" si="472">J662/139</f>
        <v>0.65467625899280579</v>
      </c>
      <c r="L662" s="679">
        <v>409.61</v>
      </c>
      <c r="M662" s="679">
        <f>L662*K662</f>
        <v>268.16194244604321</v>
      </c>
      <c r="N662" s="680">
        <v>1</v>
      </c>
      <c r="O662" s="679">
        <f>ROUND(M662*N662,2)</f>
        <v>268.16000000000003</v>
      </c>
      <c r="P662" s="679">
        <f>ROUND(O662*0.2409,2)</f>
        <v>64.599999999999994</v>
      </c>
      <c r="Q662" s="786">
        <f>O662+P662</f>
        <v>332.76</v>
      </c>
    </row>
    <row r="663" spans="1:17" s="682" customFormat="1" x14ac:dyDescent="0.25">
      <c r="A663" s="691" t="s">
        <v>182</v>
      </c>
      <c r="B663" s="774">
        <v>35</v>
      </c>
      <c r="C663" s="678">
        <f t="shared" si="471"/>
        <v>0.25179856115107913</v>
      </c>
      <c r="D663" s="679">
        <v>571.54999999999995</v>
      </c>
      <c r="E663" s="679">
        <f>D663*C663</f>
        <v>143.91546762589925</v>
      </c>
      <c r="F663" s="680">
        <v>0.5</v>
      </c>
      <c r="G663" s="679">
        <f t="shared" ref="G663:G671" si="473">ROUND(E663*F663,2)</f>
        <v>71.959999999999994</v>
      </c>
      <c r="H663" s="679">
        <f t="shared" ref="H663:H670" si="474">ROUND(G663*0.2409,2)</f>
        <v>17.34</v>
      </c>
      <c r="I663" s="786">
        <f t="shared" ref="I663:I671" si="475">G663+H663</f>
        <v>89.3</v>
      </c>
      <c r="J663" s="780">
        <v>104</v>
      </c>
      <c r="K663" s="678">
        <f t="shared" si="472"/>
        <v>0.74820143884892087</v>
      </c>
      <c r="L663" s="679">
        <v>571.54999999999995</v>
      </c>
      <c r="M663" s="679">
        <f>L663*K663</f>
        <v>427.63453237410067</v>
      </c>
      <c r="N663" s="680">
        <v>1</v>
      </c>
      <c r="O663" s="679">
        <f t="shared" ref="O663:O671" si="476">ROUND(M663*N663,2)</f>
        <v>427.63</v>
      </c>
      <c r="P663" s="679">
        <f t="shared" ref="P663:P670" si="477">ROUND(O663*0.2409,2)</f>
        <v>103.02</v>
      </c>
      <c r="Q663" s="786">
        <f t="shared" ref="Q663:Q671" si="478">O663+P663</f>
        <v>530.65</v>
      </c>
    </row>
    <row r="664" spans="1:17" s="682" customFormat="1" x14ac:dyDescent="0.25">
      <c r="A664" s="691" t="s">
        <v>182</v>
      </c>
      <c r="B664" s="774">
        <v>19</v>
      </c>
      <c r="C664" s="678">
        <f t="shared" si="471"/>
        <v>0.1366906474820144</v>
      </c>
      <c r="D664" s="679">
        <v>409.61</v>
      </c>
      <c r="E664" s="679">
        <f>D664*C664</f>
        <v>55.989856115107919</v>
      </c>
      <c r="F664" s="680">
        <v>0.5</v>
      </c>
      <c r="G664" s="679">
        <f t="shared" si="473"/>
        <v>27.99</v>
      </c>
      <c r="H664" s="679">
        <f t="shared" si="474"/>
        <v>6.74</v>
      </c>
      <c r="I664" s="786">
        <f t="shared" si="475"/>
        <v>34.729999999999997</v>
      </c>
      <c r="J664" s="780">
        <v>120</v>
      </c>
      <c r="K664" s="678">
        <f t="shared" si="472"/>
        <v>0.86330935251798557</v>
      </c>
      <c r="L664" s="679">
        <v>409.61</v>
      </c>
      <c r="M664" s="679">
        <f>L664*K664</f>
        <v>353.62014388489206</v>
      </c>
      <c r="N664" s="680">
        <v>1</v>
      </c>
      <c r="O664" s="679">
        <f t="shared" si="476"/>
        <v>353.62</v>
      </c>
      <c r="P664" s="679">
        <f t="shared" si="477"/>
        <v>85.19</v>
      </c>
      <c r="Q664" s="786">
        <f t="shared" si="478"/>
        <v>438.81</v>
      </c>
    </row>
    <row r="665" spans="1:17" s="682" customFormat="1" x14ac:dyDescent="0.25">
      <c r="A665" s="691" t="s">
        <v>182</v>
      </c>
      <c r="B665" s="774">
        <v>40</v>
      </c>
      <c r="C665" s="678">
        <f t="shared" si="471"/>
        <v>0.28776978417266186</v>
      </c>
      <c r="D665" s="679">
        <v>409.61</v>
      </c>
      <c r="E665" s="679">
        <f>D665*C665</f>
        <v>117.87338129496403</v>
      </c>
      <c r="F665" s="680">
        <v>0.5</v>
      </c>
      <c r="G665" s="679">
        <f t="shared" si="473"/>
        <v>58.94</v>
      </c>
      <c r="H665" s="679">
        <f t="shared" si="474"/>
        <v>14.2</v>
      </c>
      <c r="I665" s="786">
        <f t="shared" si="475"/>
        <v>73.14</v>
      </c>
      <c r="J665" s="780">
        <v>99</v>
      </c>
      <c r="K665" s="678">
        <f t="shared" si="472"/>
        <v>0.71223021582733814</v>
      </c>
      <c r="L665" s="679">
        <v>409.61</v>
      </c>
      <c r="M665" s="679">
        <f>L665*K665</f>
        <v>291.73661870503599</v>
      </c>
      <c r="N665" s="680">
        <v>1</v>
      </c>
      <c r="O665" s="679">
        <f t="shared" si="476"/>
        <v>291.74</v>
      </c>
      <c r="P665" s="679">
        <f t="shared" si="477"/>
        <v>70.28</v>
      </c>
      <c r="Q665" s="786">
        <f t="shared" si="478"/>
        <v>362.02</v>
      </c>
    </row>
    <row r="666" spans="1:17" s="682" customFormat="1" x14ac:dyDescent="0.25">
      <c r="A666" s="691" t="s">
        <v>182</v>
      </c>
      <c r="B666" s="774">
        <v>32</v>
      </c>
      <c r="C666" s="678">
        <f t="shared" si="471"/>
        <v>0.23021582733812951</v>
      </c>
      <c r="D666" s="679">
        <v>552.49</v>
      </c>
      <c r="E666" s="679">
        <f>D666*C666</f>
        <v>127.19194244604317</v>
      </c>
      <c r="F666" s="680">
        <v>0.5</v>
      </c>
      <c r="G666" s="679">
        <f t="shared" si="473"/>
        <v>63.6</v>
      </c>
      <c r="H666" s="679">
        <f t="shared" si="474"/>
        <v>15.32</v>
      </c>
      <c r="I666" s="786">
        <f t="shared" si="475"/>
        <v>78.92</v>
      </c>
      <c r="J666" s="780">
        <v>107</v>
      </c>
      <c r="K666" s="678">
        <f t="shared" si="472"/>
        <v>0.76978417266187049</v>
      </c>
      <c r="L666" s="679">
        <v>552.49</v>
      </c>
      <c r="M666" s="679">
        <f>L666*K666</f>
        <v>425.29805755395682</v>
      </c>
      <c r="N666" s="680">
        <v>1</v>
      </c>
      <c r="O666" s="679">
        <f t="shared" si="476"/>
        <v>425.3</v>
      </c>
      <c r="P666" s="679">
        <f t="shared" si="477"/>
        <v>102.45</v>
      </c>
      <c r="Q666" s="786">
        <f t="shared" si="478"/>
        <v>527.75</v>
      </c>
    </row>
    <row r="667" spans="1:17" s="682" customFormat="1" x14ac:dyDescent="0.25">
      <c r="A667" s="691" t="s">
        <v>182</v>
      </c>
      <c r="B667" s="774">
        <v>32</v>
      </c>
      <c r="C667" s="678">
        <f t="shared" si="471"/>
        <v>0.23021582733812951</v>
      </c>
      <c r="D667" s="679">
        <v>409.61</v>
      </c>
      <c r="E667" s="679">
        <f t="shared" ref="E667:E669" si="479">D667*C667</f>
        <v>94.298705035971224</v>
      </c>
      <c r="F667" s="680">
        <v>0.5</v>
      </c>
      <c r="G667" s="679">
        <f t="shared" si="473"/>
        <v>47.15</v>
      </c>
      <c r="H667" s="679">
        <f t="shared" si="474"/>
        <v>11.36</v>
      </c>
      <c r="I667" s="786">
        <f t="shared" si="475"/>
        <v>58.51</v>
      </c>
      <c r="J667" s="780">
        <v>107</v>
      </c>
      <c r="K667" s="678">
        <f t="shared" si="472"/>
        <v>0.76978417266187049</v>
      </c>
      <c r="L667" s="679">
        <v>409.61</v>
      </c>
      <c r="M667" s="679">
        <f t="shared" ref="M667:M669" si="480">L667*K667</f>
        <v>315.31129496402878</v>
      </c>
      <c r="N667" s="680">
        <v>1</v>
      </c>
      <c r="O667" s="679">
        <f t="shared" si="476"/>
        <v>315.31</v>
      </c>
      <c r="P667" s="679">
        <f t="shared" si="477"/>
        <v>75.959999999999994</v>
      </c>
      <c r="Q667" s="786">
        <f t="shared" si="478"/>
        <v>391.27</v>
      </c>
    </row>
    <row r="668" spans="1:17" s="682" customFormat="1" x14ac:dyDescent="0.25">
      <c r="A668" s="691" t="s">
        <v>182</v>
      </c>
      <c r="B668" s="774">
        <v>35</v>
      </c>
      <c r="C668" s="678">
        <f t="shared" si="471"/>
        <v>0.25179856115107913</v>
      </c>
      <c r="D668" s="679">
        <v>409.61</v>
      </c>
      <c r="E668" s="679">
        <f t="shared" si="479"/>
        <v>103.13920863309352</v>
      </c>
      <c r="F668" s="680">
        <v>0.5</v>
      </c>
      <c r="G668" s="679">
        <f t="shared" si="473"/>
        <v>51.57</v>
      </c>
      <c r="H668" s="679">
        <f t="shared" si="474"/>
        <v>12.42</v>
      </c>
      <c r="I668" s="786">
        <f t="shared" si="475"/>
        <v>63.99</v>
      </c>
      <c r="J668" s="780">
        <v>104</v>
      </c>
      <c r="K668" s="678">
        <f t="shared" si="472"/>
        <v>0.74820143884892087</v>
      </c>
      <c r="L668" s="679">
        <v>409.61</v>
      </c>
      <c r="M668" s="679">
        <f t="shared" si="480"/>
        <v>306.4707913669065</v>
      </c>
      <c r="N668" s="680">
        <v>1</v>
      </c>
      <c r="O668" s="679">
        <f t="shared" si="476"/>
        <v>306.47000000000003</v>
      </c>
      <c r="P668" s="679">
        <f t="shared" si="477"/>
        <v>73.83</v>
      </c>
      <c r="Q668" s="786">
        <f t="shared" si="478"/>
        <v>380.3</v>
      </c>
    </row>
    <row r="669" spans="1:17" s="682" customFormat="1" x14ac:dyDescent="0.25">
      <c r="A669" s="691" t="s">
        <v>182</v>
      </c>
      <c r="B669" s="774">
        <v>48</v>
      </c>
      <c r="C669" s="678">
        <f t="shared" si="471"/>
        <v>0.34532374100719426</v>
      </c>
      <c r="D669" s="679">
        <v>409.61</v>
      </c>
      <c r="E669" s="679">
        <f t="shared" si="479"/>
        <v>141.44805755395686</v>
      </c>
      <c r="F669" s="680">
        <v>0.5</v>
      </c>
      <c r="G669" s="679">
        <f t="shared" si="473"/>
        <v>70.72</v>
      </c>
      <c r="H669" s="679">
        <f t="shared" si="474"/>
        <v>17.04</v>
      </c>
      <c r="I669" s="786">
        <f t="shared" si="475"/>
        <v>87.759999999999991</v>
      </c>
      <c r="J669" s="780">
        <v>91</v>
      </c>
      <c r="K669" s="678">
        <f t="shared" si="472"/>
        <v>0.65467625899280579</v>
      </c>
      <c r="L669" s="679">
        <v>409.61</v>
      </c>
      <c r="M669" s="679">
        <f t="shared" si="480"/>
        <v>268.16194244604321</v>
      </c>
      <c r="N669" s="680">
        <v>1</v>
      </c>
      <c r="O669" s="679">
        <f t="shared" si="476"/>
        <v>268.16000000000003</v>
      </c>
      <c r="P669" s="679">
        <f t="shared" si="477"/>
        <v>64.599999999999994</v>
      </c>
      <c r="Q669" s="786">
        <f t="shared" si="478"/>
        <v>332.76</v>
      </c>
    </row>
    <row r="670" spans="1:17" s="682" customFormat="1" x14ac:dyDescent="0.25">
      <c r="A670" s="691" t="s">
        <v>182</v>
      </c>
      <c r="B670" s="774">
        <v>35</v>
      </c>
      <c r="C670" s="678">
        <f t="shared" si="471"/>
        <v>0.25179856115107913</v>
      </c>
      <c r="D670" s="679">
        <v>409.61</v>
      </c>
      <c r="E670" s="679">
        <f>D670*C670</f>
        <v>103.13920863309352</v>
      </c>
      <c r="F670" s="680">
        <v>0.5</v>
      </c>
      <c r="G670" s="679">
        <f t="shared" si="473"/>
        <v>51.57</v>
      </c>
      <c r="H670" s="679">
        <f t="shared" si="474"/>
        <v>12.42</v>
      </c>
      <c r="I670" s="786">
        <f t="shared" si="475"/>
        <v>63.99</v>
      </c>
      <c r="J670" s="780">
        <v>104</v>
      </c>
      <c r="K670" s="678">
        <f t="shared" si="472"/>
        <v>0.74820143884892087</v>
      </c>
      <c r="L670" s="679">
        <v>409.61</v>
      </c>
      <c r="M670" s="679">
        <f>L670*K670</f>
        <v>306.4707913669065</v>
      </c>
      <c r="N670" s="680">
        <v>1</v>
      </c>
      <c r="O670" s="679">
        <f t="shared" si="476"/>
        <v>306.47000000000003</v>
      </c>
      <c r="P670" s="679">
        <f t="shared" si="477"/>
        <v>73.83</v>
      </c>
      <c r="Q670" s="786">
        <f t="shared" si="478"/>
        <v>380.3</v>
      </c>
    </row>
    <row r="671" spans="1:17" s="682" customFormat="1" ht="17.25" thickBot="1" x14ac:dyDescent="0.3">
      <c r="A671" s="711" t="s">
        <v>182</v>
      </c>
      <c r="B671" s="779">
        <v>35</v>
      </c>
      <c r="C671" s="712">
        <f t="shared" si="471"/>
        <v>0.25179856115107913</v>
      </c>
      <c r="D671" s="713">
        <v>571.54999999999995</v>
      </c>
      <c r="E671" s="713">
        <f>D671*C671</f>
        <v>143.91546762589925</v>
      </c>
      <c r="F671" s="714">
        <v>0.5</v>
      </c>
      <c r="G671" s="713">
        <f t="shared" si="473"/>
        <v>71.959999999999994</v>
      </c>
      <c r="H671" s="713">
        <f t="shared" si="449"/>
        <v>17.34</v>
      </c>
      <c r="I671" s="796">
        <f t="shared" si="475"/>
        <v>89.3</v>
      </c>
      <c r="J671" s="785">
        <v>104</v>
      </c>
      <c r="K671" s="712">
        <f t="shared" si="472"/>
        <v>0.74820143884892087</v>
      </c>
      <c r="L671" s="713">
        <v>571.54999999999995</v>
      </c>
      <c r="M671" s="713">
        <f>L671*K671</f>
        <v>427.63453237410067</v>
      </c>
      <c r="N671" s="714">
        <v>1</v>
      </c>
      <c r="O671" s="713">
        <f t="shared" si="476"/>
        <v>427.63</v>
      </c>
      <c r="P671" s="713">
        <f t="shared" si="452"/>
        <v>103.02</v>
      </c>
      <c r="Q671" s="796">
        <f t="shared" si="478"/>
        <v>530.65</v>
      </c>
    </row>
    <row r="674" spans="1:16" ht="33" x14ac:dyDescent="0.25">
      <c r="A674" s="455" t="s">
        <v>2138</v>
      </c>
    </row>
    <row r="676" spans="1:16" x14ac:dyDescent="0.25">
      <c r="A676" s="455" t="s">
        <v>2139</v>
      </c>
    </row>
    <row r="677" spans="1:16" x14ac:dyDescent="0.25">
      <c r="A677" s="455" t="s">
        <v>2140</v>
      </c>
    </row>
    <row r="680" spans="1:16" x14ac:dyDescent="0.25">
      <c r="H680" s="715"/>
      <c r="P680" s="715"/>
    </row>
    <row r="684" spans="1:16" x14ac:dyDescent="0.25">
      <c r="H684" s="715"/>
      <c r="P684" s="715"/>
    </row>
    <row r="685" spans="1:16" x14ac:dyDescent="0.25">
      <c r="G685" s="715"/>
      <c r="O685" s="715"/>
    </row>
    <row r="686" spans="1:16" x14ac:dyDescent="0.25">
      <c r="H686" s="715"/>
      <c r="P686" s="715"/>
    </row>
  </sheetData>
  <mergeCells count="5">
    <mergeCell ref="P1:Q1"/>
    <mergeCell ref="A2:Q2"/>
    <mergeCell ref="A6:A7"/>
    <mergeCell ref="B6:I6"/>
    <mergeCell ref="J6:Q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2:Q257"/>
  <sheetViews>
    <sheetView zoomScale="70" zoomScaleNormal="70" zoomScaleSheetLayoutView="80" workbookViewId="0">
      <pane xSplit="1" ySplit="1" topLeftCell="B2" activePane="bottomRight" state="frozen"/>
      <selection pane="topRight" activeCell="B1" sqref="B1"/>
      <selection pane="bottomLeft" activeCell="A8" sqref="A8"/>
      <selection pane="bottomRight" activeCell="A6" sqref="A6:Q7"/>
    </sheetView>
  </sheetViews>
  <sheetFormatPr defaultColWidth="9.140625" defaultRowHeight="16.5" x14ac:dyDescent="0.25"/>
  <cols>
    <col min="1" max="1" width="40.85546875" style="100" customWidth="1"/>
    <col min="2" max="2" width="20.42578125" style="100" customWidth="1"/>
    <col min="3" max="3" width="18.5703125" style="100" customWidth="1"/>
    <col min="4" max="4" width="12.7109375" style="100" customWidth="1"/>
    <col min="5" max="5" width="14.28515625" style="100" customWidth="1"/>
    <col min="6" max="6" width="11.7109375" style="100" customWidth="1"/>
    <col min="7" max="7" width="11.28515625" style="100" customWidth="1"/>
    <col min="8" max="8" width="12.42578125" style="100" customWidth="1"/>
    <col min="9" max="9" width="14.28515625" style="100" customWidth="1"/>
    <col min="10" max="10" width="18.140625" style="100" customWidth="1"/>
    <col min="11" max="11" width="16.7109375" style="100" customWidth="1"/>
    <col min="12" max="12" width="11.140625" style="100" customWidth="1"/>
    <col min="13" max="13" width="14.28515625" style="100" customWidth="1"/>
    <col min="14" max="14" width="12.28515625" style="100" customWidth="1"/>
    <col min="15" max="15" width="14.5703125" style="100" customWidth="1"/>
    <col min="16" max="16" width="11.7109375" style="100" customWidth="1"/>
    <col min="17" max="17" width="11.85546875" style="100" customWidth="1"/>
    <col min="18" max="16384" width="9.140625" style="100"/>
  </cols>
  <sheetData>
    <row r="2" spans="1:17" s="1578" customFormat="1" ht="34.15" customHeight="1" x14ac:dyDescent="0.25">
      <c r="A2" s="1833" t="s">
        <v>2448</v>
      </c>
      <c r="B2" s="1833"/>
      <c r="C2" s="1833"/>
      <c r="D2" s="1833"/>
      <c r="E2" s="1833"/>
      <c r="F2" s="1833"/>
      <c r="G2" s="1833"/>
      <c r="H2" s="1833"/>
      <c r="I2" s="1833"/>
      <c r="J2" s="1833"/>
      <c r="K2" s="1833"/>
      <c r="L2" s="1833"/>
      <c r="M2" s="1833"/>
      <c r="N2" s="1833"/>
      <c r="O2" s="1833"/>
      <c r="P2" s="1833"/>
      <c r="Q2" s="1833"/>
    </row>
    <row r="4" spans="1:17" ht="15.75" customHeight="1" x14ac:dyDescent="0.25">
      <c r="A4" s="100" t="s">
        <v>2253</v>
      </c>
    </row>
    <row r="5" spans="1:17" ht="17.25" thickBot="1" x14ac:dyDescent="0.3"/>
    <row r="6" spans="1:17" ht="20.25" customHeight="1" x14ac:dyDescent="0.25">
      <c r="A6" s="1831" t="s">
        <v>1102</v>
      </c>
      <c r="B6" s="1834" t="s">
        <v>23</v>
      </c>
      <c r="C6" s="1835"/>
      <c r="D6" s="1835"/>
      <c r="E6" s="1835"/>
      <c r="F6" s="1835"/>
      <c r="G6" s="1835"/>
      <c r="H6" s="1835"/>
      <c r="I6" s="1836"/>
      <c r="J6" s="1834" t="s">
        <v>25</v>
      </c>
      <c r="K6" s="1835"/>
      <c r="L6" s="1835"/>
      <c r="M6" s="1835"/>
      <c r="N6" s="1835"/>
      <c r="O6" s="1835"/>
      <c r="P6" s="1835"/>
      <c r="Q6" s="1836"/>
    </row>
    <row r="7" spans="1:17" ht="140.44999999999999" customHeight="1" x14ac:dyDescent="0.25">
      <c r="A7" s="1832"/>
      <c r="B7" s="1579" t="s">
        <v>22</v>
      </c>
      <c r="C7" s="1532" t="s">
        <v>16</v>
      </c>
      <c r="D7" s="1532" t="s">
        <v>17</v>
      </c>
      <c r="E7" s="1532" t="s">
        <v>14</v>
      </c>
      <c r="F7" s="1532" t="s">
        <v>4</v>
      </c>
      <c r="G7" s="1532" t="s">
        <v>5</v>
      </c>
      <c r="H7" s="1532" t="s">
        <v>6</v>
      </c>
      <c r="I7" s="1580" t="s">
        <v>7</v>
      </c>
      <c r="J7" s="1579" t="s">
        <v>22</v>
      </c>
      <c r="K7" s="1532" t="s">
        <v>16</v>
      </c>
      <c r="L7" s="1532" t="s">
        <v>17</v>
      </c>
      <c r="M7" s="1532" t="s">
        <v>14</v>
      </c>
      <c r="N7" s="1532" t="s">
        <v>4</v>
      </c>
      <c r="O7" s="1532" t="s">
        <v>5</v>
      </c>
      <c r="P7" s="1532" t="s">
        <v>6</v>
      </c>
      <c r="Q7" s="1580" t="s">
        <v>7</v>
      </c>
    </row>
    <row r="8" spans="1:17" ht="13.5" customHeight="1" x14ac:dyDescent="0.25">
      <c r="A8" s="1581"/>
      <c r="B8" s="1579">
        <v>1</v>
      </c>
      <c r="C8" s="1532" t="s">
        <v>24</v>
      </c>
      <c r="D8" s="1532">
        <v>3</v>
      </c>
      <c r="E8" s="1532" t="s">
        <v>18</v>
      </c>
      <c r="F8" s="1532">
        <v>5</v>
      </c>
      <c r="G8" s="1532" t="s">
        <v>19</v>
      </c>
      <c r="H8" s="1532" t="s">
        <v>20</v>
      </c>
      <c r="I8" s="1580" t="s">
        <v>21</v>
      </c>
      <c r="J8" s="1579">
        <v>1</v>
      </c>
      <c r="K8" s="1532" t="s">
        <v>24</v>
      </c>
      <c r="L8" s="1532">
        <v>3</v>
      </c>
      <c r="M8" s="1532" t="s">
        <v>18</v>
      </c>
      <c r="N8" s="1532">
        <v>5</v>
      </c>
      <c r="O8" s="1532" t="s">
        <v>19</v>
      </c>
      <c r="P8" s="1532" t="s">
        <v>20</v>
      </c>
      <c r="Q8" s="1580" t="s">
        <v>21</v>
      </c>
    </row>
    <row r="9" spans="1:17" s="1578" customFormat="1" ht="26.25" customHeight="1" x14ac:dyDescent="0.25">
      <c r="A9" s="1582" t="s">
        <v>0</v>
      </c>
      <c r="B9" s="1583">
        <f>B10+B29+B41+B73+B148+B157+B171+B205+B226+B241</f>
        <v>4115.5</v>
      </c>
      <c r="C9" s="1584">
        <f t="shared" ref="C9:H9" si="0">C10+C29+C41+C73+C148+C157+C171+C205+C226+C241</f>
        <v>25.883647798742135</v>
      </c>
      <c r="D9" s="1584"/>
      <c r="E9" s="1584"/>
      <c r="F9" s="1584"/>
      <c r="G9" s="1584">
        <f t="shared" si="0"/>
        <v>6687.4400000000014</v>
      </c>
      <c r="H9" s="1584">
        <f t="shared" si="0"/>
        <v>1611.0000000000002</v>
      </c>
      <c r="I9" s="1585">
        <f>I10+I29+I41+I73+I148+I157+I171+I205+I226+I241</f>
        <v>8298.44</v>
      </c>
      <c r="J9" s="1586">
        <f>J10+J29+J41+J73+J148+J157+J171+J205+J226+J241</f>
        <v>10739.91</v>
      </c>
      <c r="K9" s="1584">
        <f t="shared" ref="K9" si="1">K10+K29+K41+K73+K148+K157+K171+K205+K226+K241</f>
        <v>65.836257166174804</v>
      </c>
      <c r="L9" s="1584"/>
      <c r="M9" s="1584"/>
      <c r="N9" s="1584"/>
      <c r="O9" s="1584">
        <f t="shared" ref="O9" si="2">O10+O29+O41+O73+O148+O157+O171+O205+O226+O241</f>
        <v>59606.909999999996</v>
      </c>
      <c r="P9" s="1584">
        <f t="shared" ref="P9" si="3">P10+P29+P41+P73+P148+P157+P171+P205+P226+P241</f>
        <v>14359.280000000002</v>
      </c>
      <c r="Q9" s="1585">
        <f>Q10+Q29+Q41+Q73+Q148+Q157+Q171+Q205+Q226+Q241</f>
        <v>73966.189999999988</v>
      </c>
    </row>
    <row r="10" spans="1:17" s="1578" customFormat="1" ht="21.75" customHeight="1" x14ac:dyDescent="0.25">
      <c r="A10" s="1587" t="s">
        <v>1103</v>
      </c>
      <c r="B10" s="1588">
        <f>B11+B13+B20+B24</f>
        <v>534</v>
      </c>
      <c r="C10" s="1589">
        <f t="shared" ref="C10:I10" si="4">C11+C13+C20+C24</f>
        <v>3.3584905660377355</v>
      </c>
      <c r="D10" s="1589"/>
      <c r="E10" s="1589"/>
      <c r="F10" s="1589"/>
      <c r="G10" s="1589">
        <f t="shared" si="4"/>
        <v>1332.36</v>
      </c>
      <c r="H10" s="1589">
        <f t="shared" si="4"/>
        <v>320.96000000000004</v>
      </c>
      <c r="I10" s="1590">
        <f t="shared" si="4"/>
        <v>1653.3200000000002</v>
      </c>
      <c r="J10" s="1591">
        <f>J11+J13+J20+J24</f>
        <v>1480</v>
      </c>
      <c r="K10" s="1589">
        <f t="shared" ref="K10" si="5">K11+K13+K20+K24</f>
        <v>9.3081761006289305</v>
      </c>
      <c r="L10" s="1592"/>
      <c r="M10" s="1589"/>
      <c r="N10" s="1593"/>
      <c r="O10" s="1589">
        <f t="shared" ref="O10" si="6">O11+O13+O20+O24</f>
        <v>7421.0700000000006</v>
      </c>
      <c r="P10" s="1589">
        <f t="shared" ref="P10" si="7">P11+P13+P20+P24</f>
        <v>1787.7400000000002</v>
      </c>
      <c r="Q10" s="1590">
        <f t="shared" ref="Q10" si="8">Q11+Q13+Q20+Q24</f>
        <v>9208.81</v>
      </c>
    </row>
    <row r="11" spans="1:17" ht="31.9" customHeight="1" x14ac:dyDescent="0.25">
      <c r="A11" s="87" t="s">
        <v>11</v>
      </c>
      <c r="B11" s="1367">
        <f>B12</f>
        <v>35</v>
      </c>
      <c r="C11" s="1264">
        <f t="shared" ref="C11:I11" si="9">C12</f>
        <v>0.22012578616352202</v>
      </c>
      <c r="D11" s="1264"/>
      <c r="E11" s="1264"/>
      <c r="F11" s="1264"/>
      <c r="G11" s="1264">
        <f t="shared" si="9"/>
        <v>171.41</v>
      </c>
      <c r="H11" s="1264">
        <f t="shared" si="9"/>
        <v>41.29</v>
      </c>
      <c r="I11" s="1594">
        <f t="shared" si="9"/>
        <v>212.7</v>
      </c>
      <c r="J11" s="1470">
        <f>J12</f>
        <v>104</v>
      </c>
      <c r="K11" s="974">
        <f t="shared" ref="K11" si="10">K12</f>
        <v>0.65408805031446537</v>
      </c>
      <c r="L11" s="974"/>
      <c r="M11" s="974"/>
      <c r="N11" s="974"/>
      <c r="O11" s="974">
        <f t="shared" ref="O11" si="11">O12</f>
        <v>1018.68</v>
      </c>
      <c r="P11" s="974">
        <f t="shared" ref="P11" si="12">P12</f>
        <v>245.4</v>
      </c>
      <c r="Q11" s="91">
        <f t="shared" ref="Q11" si="13">Q12</f>
        <v>1264.08</v>
      </c>
    </row>
    <row r="12" spans="1:17" ht="18.75" customHeight="1" x14ac:dyDescent="0.25">
      <c r="A12" s="1595" t="s">
        <v>1104</v>
      </c>
      <c r="B12" s="1596">
        <v>35</v>
      </c>
      <c r="C12" s="1265">
        <f>B12/159</f>
        <v>0.22012578616352202</v>
      </c>
      <c r="D12" s="1597">
        <v>9.7949999999999999</v>
      </c>
      <c r="E12" s="275">
        <f>B12*D12</f>
        <v>342.82499999999999</v>
      </c>
      <c r="F12" s="277">
        <v>0.5</v>
      </c>
      <c r="G12" s="275">
        <f>ROUND(E12*F12,2)</f>
        <v>171.41</v>
      </c>
      <c r="H12" s="275">
        <f t="shared" ref="H12" si="14">ROUND(G12*0.2409,2)</f>
        <v>41.29</v>
      </c>
      <c r="I12" s="276">
        <f t="shared" ref="I12" si="15">G12+H12</f>
        <v>212.7</v>
      </c>
      <c r="J12" s="1469">
        <v>104</v>
      </c>
      <c r="K12" s="1265">
        <f>J12/159</f>
        <v>0.65408805031446537</v>
      </c>
      <c r="L12" s="1597">
        <v>9.7949999999999999</v>
      </c>
      <c r="M12" s="275">
        <f>J12*L12</f>
        <v>1018.68</v>
      </c>
      <c r="N12" s="277">
        <v>1</v>
      </c>
      <c r="O12" s="275">
        <f t="shared" ref="O12" si="16">ROUND(M12*N12,2)</f>
        <v>1018.68</v>
      </c>
      <c r="P12" s="275">
        <f t="shared" ref="P12" si="17">ROUND(O12*0.2409,2)</f>
        <v>245.4</v>
      </c>
      <c r="Q12" s="276">
        <f t="shared" ref="Q12" si="18">O12+P12</f>
        <v>1264.08</v>
      </c>
    </row>
    <row r="13" spans="1:17" ht="40.5" customHeight="1" x14ac:dyDescent="0.25">
      <c r="A13" s="87" t="s">
        <v>9</v>
      </c>
      <c r="B13" s="1367">
        <f>SUM(B14:B19)</f>
        <v>272</v>
      </c>
      <c r="C13" s="974">
        <f t="shared" ref="C13:I13" si="19">SUM(C14:C19)</f>
        <v>1.7106918238993711</v>
      </c>
      <c r="D13" s="974"/>
      <c r="E13" s="974"/>
      <c r="F13" s="974"/>
      <c r="G13" s="974">
        <f t="shared" si="19"/>
        <v>728.37</v>
      </c>
      <c r="H13" s="974">
        <f t="shared" si="19"/>
        <v>175.47</v>
      </c>
      <c r="I13" s="91">
        <f t="shared" si="19"/>
        <v>903.84</v>
      </c>
      <c r="J13" s="1470">
        <f>SUM(J14:J19)</f>
        <v>744</v>
      </c>
      <c r="K13" s="974">
        <f t="shared" ref="K13" si="20">SUM(K14:K19)</f>
        <v>4.6792452830188678</v>
      </c>
      <c r="L13" s="974"/>
      <c r="M13" s="974"/>
      <c r="N13" s="974"/>
      <c r="O13" s="974">
        <f t="shared" ref="O13" si="21">SUM(O14:O19)</f>
        <v>4002.5</v>
      </c>
      <c r="P13" s="974">
        <f t="shared" ref="P13" si="22">SUM(P14:P19)</f>
        <v>964.21</v>
      </c>
      <c r="Q13" s="91">
        <f t="shared" ref="Q13" si="23">SUM(Q14:Q19)</f>
        <v>4966.71</v>
      </c>
    </row>
    <row r="14" spans="1:17" ht="16.149999999999999" customHeight="1" x14ac:dyDescent="0.25">
      <c r="A14" s="1595" t="s">
        <v>344</v>
      </c>
      <c r="B14" s="1596">
        <v>6.75</v>
      </c>
      <c r="C14" s="1265">
        <f>B14/159</f>
        <v>4.2452830188679243E-2</v>
      </c>
      <c r="D14" s="1597">
        <v>6.4039999999999999</v>
      </c>
      <c r="E14" s="275">
        <f>B14*D14</f>
        <v>43.226999999999997</v>
      </c>
      <c r="F14" s="277">
        <v>0.5</v>
      </c>
      <c r="G14" s="275">
        <f t="shared" ref="G14" si="24">ROUND(E14*F14,2)</f>
        <v>21.61</v>
      </c>
      <c r="H14" s="275">
        <f t="shared" ref="H14" si="25">ROUND(G14*0.2409,2)</f>
        <v>5.21</v>
      </c>
      <c r="I14" s="276">
        <f t="shared" ref="I14" si="26">G14+H14</f>
        <v>26.82</v>
      </c>
      <c r="J14" s="1469">
        <v>28</v>
      </c>
      <c r="K14" s="1265">
        <f>J14/159</f>
        <v>0.1761006289308176</v>
      </c>
      <c r="L14" s="1597">
        <v>6.4039999999999999</v>
      </c>
      <c r="M14" s="275">
        <f>J14*L14</f>
        <v>179.31200000000001</v>
      </c>
      <c r="N14" s="277">
        <v>1</v>
      </c>
      <c r="O14" s="275">
        <f>ROUND(M14*N14,2)</f>
        <v>179.31</v>
      </c>
      <c r="P14" s="275">
        <f t="shared" ref="P14" si="27">ROUND(O14*0.2409,2)</f>
        <v>43.2</v>
      </c>
      <c r="Q14" s="276">
        <f t="shared" ref="Q14" si="28">O14+P14</f>
        <v>222.51</v>
      </c>
    </row>
    <row r="15" spans="1:17" ht="12.6" customHeight="1" x14ac:dyDescent="0.25">
      <c r="A15" s="1595" t="s">
        <v>1105</v>
      </c>
      <c r="B15" s="1596">
        <v>74.25</v>
      </c>
      <c r="C15" s="1265">
        <f t="shared" ref="C15:C19" si="29">B15/159</f>
        <v>0.46698113207547171</v>
      </c>
      <c r="D15" s="1597">
        <v>5.3769999999999998</v>
      </c>
      <c r="E15" s="275">
        <f t="shared" ref="E15:E19" si="30">B15*D15</f>
        <v>399.24224999999996</v>
      </c>
      <c r="F15" s="277">
        <v>0.5</v>
      </c>
      <c r="G15" s="275">
        <f t="shared" ref="G15:G19" si="31">ROUND(E15*F15,2)</f>
        <v>199.62</v>
      </c>
      <c r="H15" s="275">
        <f t="shared" ref="H15:H19" si="32">ROUND(G15*0.2409,2)</f>
        <v>48.09</v>
      </c>
      <c r="I15" s="276">
        <f t="shared" ref="I15:I19" si="33">G15+H15</f>
        <v>247.71</v>
      </c>
      <c r="J15" s="1469">
        <v>226</v>
      </c>
      <c r="K15" s="1265">
        <f t="shared" ref="K15:K19" si="34">J15/159</f>
        <v>1.421383647798742</v>
      </c>
      <c r="L15" s="1597">
        <v>5.3769999999999998</v>
      </c>
      <c r="M15" s="275">
        <f t="shared" ref="M15:M19" si="35">J15*L15</f>
        <v>1215.202</v>
      </c>
      <c r="N15" s="277">
        <v>1</v>
      </c>
      <c r="O15" s="275">
        <f t="shared" ref="O15:O19" si="36">ROUND(M15*N15,2)</f>
        <v>1215.2</v>
      </c>
      <c r="P15" s="275">
        <f t="shared" ref="P15:P19" si="37">ROUND(O15*0.2409,2)</f>
        <v>292.74</v>
      </c>
      <c r="Q15" s="276">
        <f t="shared" ref="Q15:Q19" si="38">O15+P15</f>
        <v>1507.94</v>
      </c>
    </row>
    <row r="16" spans="1:17" ht="12.6" customHeight="1" x14ac:dyDescent="0.25">
      <c r="A16" s="1595" t="s">
        <v>1105</v>
      </c>
      <c r="B16" s="1596">
        <v>16</v>
      </c>
      <c r="C16" s="1265">
        <f t="shared" si="29"/>
        <v>0.10062893081761007</v>
      </c>
      <c r="D16" s="1597">
        <v>5.3769999999999998</v>
      </c>
      <c r="E16" s="275">
        <f t="shared" si="30"/>
        <v>86.031999999999996</v>
      </c>
      <c r="F16" s="277">
        <v>0.5</v>
      </c>
      <c r="G16" s="275">
        <f t="shared" si="31"/>
        <v>43.02</v>
      </c>
      <c r="H16" s="275">
        <f t="shared" si="32"/>
        <v>10.36</v>
      </c>
      <c r="I16" s="276">
        <f t="shared" si="33"/>
        <v>53.38</v>
      </c>
      <c r="J16" s="1469">
        <v>95</v>
      </c>
      <c r="K16" s="1265">
        <f t="shared" si="34"/>
        <v>0.59748427672955973</v>
      </c>
      <c r="L16" s="1597">
        <v>5.3769999999999998</v>
      </c>
      <c r="M16" s="275">
        <f t="shared" si="35"/>
        <v>510.815</v>
      </c>
      <c r="N16" s="277">
        <v>1</v>
      </c>
      <c r="O16" s="275">
        <f t="shared" si="36"/>
        <v>510.82</v>
      </c>
      <c r="P16" s="275">
        <f t="shared" si="37"/>
        <v>123.06</v>
      </c>
      <c r="Q16" s="276">
        <f t="shared" si="38"/>
        <v>633.88</v>
      </c>
    </row>
    <row r="17" spans="1:17" ht="12.6" customHeight="1" x14ac:dyDescent="0.25">
      <c r="A17" s="1595" t="s">
        <v>1105</v>
      </c>
      <c r="B17" s="1596">
        <v>59</v>
      </c>
      <c r="C17" s="1265">
        <f t="shared" si="29"/>
        <v>0.37106918238993708</v>
      </c>
      <c r="D17" s="1597">
        <v>5.3769999999999998</v>
      </c>
      <c r="E17" s="275">
        <f t="shared" si="30"/>
        <v>317.24299999999999</v>
      </c>
      <c r="F17" s="277">
        <v>0.5</v>
      </c>
      <c r="G17" s="275">
        <f t="shared" si="31"/>
        <v>158.62</v>
      </c>
      <c r="H17" s="275">
        <f t="shared" si="32"/>
        <v>38.21</v>
      </c>
      <c r="I17" s="276">
        <f t="shared" si="33"/>
        <v>196.83</v>
      </c>
      <c r="J17" s="1469">
        <v>168</v>
      </c>
      <c r="K17" s="1265">
        <f t="shared" si="34"/>
        <v>1.0566037735849056</v>
      </c>
      <c r="L17" s="1597">
        <v>5.3769999999999998</v>
      </c>
      <c r="M17" s="275">
        <f t="shared" si="35"/>
        <v>903.33600000000001</v>
      </c>
      <c r="N17" s="277">
        <v>1</v>
      </c>
      <c r="O17" s="275">
        <f t="shared" si="36"/>
        <v>903.34</v>
      </c>
      <c r="P17" s="275">
        <f t="shared" si="37"/>
        <v>217.61</v>
      </c>
      <c r="Q17" s="276">
        <f t="shared" si="38"/>
        <v>1120.95</v>
      </c>
    </row>
    <row r="18" spans="1:17" ht="12.6" customHeight="1" x14ac:dyDescent="0.25">
      <c r="A18" s="1595" t="s">
        <v>1105</v>
      </c>
      <c r="B18" s="1596">
        <v>96</v>
      </c>
      <c r="C18" s="1265">
        <f t="shared" si="29"/>
        <v>0.60377358490566035</v>
      </c>
      <c r="D18" s="1597">
        <v>5.3769999999999998</v>
      </c>
      <c r="E18" s="275">
        <f t="shared" si="30"/>
        <v>516.19200000000001</v>
      </c>
      <c r="F18" s="277">
        <v>0.5</v>
      </c>
      <c r="G18" s="275">
        <f t="shared" si="31"/>
        <v>258.10000000000002</v>
      </c>
      <c r="H18" s="275">
        <f t="shared" si="32"/>
        <v>62.18</v>
      </c>
      <c r="I18" s="276">
        <f t="shared" si="33"/>
        <v>320.28000000000003</v>
      </c>
      <c r="J18" s="1469">
        <v>185</v>
      </c>
      <c r="K18" s="1265">
        <f t="shared" si="34"/>
        <v>1.1635220125786163</v>
      </c>
      <c r="L18" s="1597">
        <v>5.3769999999999998</v>
      </c>
      <c r="M18" s="275">
        <f t="shared" si="35"/>
        <v>994.745</v>
      </c>
      <c r="N18" s="277">
        <v>1</v>
      </c>
      <c r="O18" s="275">
        <f t="shared" si="36"/>
        <v>994.75</v>
      </c>
      <c r="P18" s="275">
        <f t="shared" si="37"/>
        <v>239.64</v>
      </c>
      <c r="Q18" s="276">
        <f t="shared" si="38"/>
        <v>1234.3899999999999</v>
      </c>
    </row>
    <row r="19" spans="1:17" ht="12.6" customHeight="1" x14ac:dyDescent="0.25">
      <c r="A19" s="1595" t="s">
        <v>1105</v>
      </c>
      <c r="B19" s="1596">
        <v>20</v>
      </c>
      <c r="C19" s="1265">
        <f t="shared" si="29"/>
        <v>0.12578616352201258</v>
      </c>
      <c r="D19" s="1597">
        <v>4.74</v>
      </c>
      <c r="E19" s="275">
        <f t="shared" si="30"/>
        <v>94.800000000000011</v>
      </c>
      <c r="F19" s="277">
        <v>0.5</v>
      </c>
      <c r="G19" s="275">
        <f t="shared" si="31"/>
        <v>47.4</v>
      </c>
      <c r="H19" s="275">
        <f t="shared" si="32"/>
        <v>11.42</v>
      </c>
      <c r="I19" s="276">
        <f t="shared" si="33"/>
        <v>58.82</v>
      </c>
      <c r="J19" s="1469">
        <v>42</v>
      </c>
      <c r="K19" s="1265">
        <f t="shared" si="34"/>
        <v>0.26415094339622641</v>
      </c>
      <c r="L19" s="1597">
        <v>4.74</v>
      </c>
      <c r="M19" s="275">
        <f t="shared" si="35"/>
        <v>199.08</v>
      </c>
      <c r="N19" s="277">
        <v>1</v>
      </c>
      <c r="O19" s="275">
        <f t="shared" si="36"/>
        <v>199.08</v>
      </c>
      <c r="P19" s="275">
        <f t="shared" si="37"/>
        <v>47.96</v>
      </c>
      <c r="Q19" s="276">
        <f t="shared" si="38"/>
        <v>247.04000000000002</v>
      </c>
    </row>
    <row r="20" spans="1:17" ht="39.6" customHeight="1" x14ac:dyDescent="0.25">
      <c r="A20" s="87" t="s">
        <v>10</v>
      </c>
      <c r="B20" s="1367">
        <f>SUM(B21:B23)</f>
        <v>107</v>
      </c>
      <c r="C20" s="974">
        <f t="shared" ref="C20:I20" si="39">SUM(C21:C23)</f>
        <v>0.67295597484276726</v>
      </c>
      <c r="D20" s="974"/>
      <c r="E20" s="974"/>
      <c r="F20" s="974"/>
      <c r="G20" s="974">
        <f t="shared" si="39"/>
        <v>211.06</v>
      </c>
      <c r="H20" s="974">
        <f t="shared" si="39"/>
        <v>50.84</v>
      </c>
      <c r="I20" s="91">
        <f t="shared" si="39"/>
        <v>261.89999999999998</v>
      </c>
      <c r="J20" s="1470">
        <f>SUM(J21:J23)</f>
        <v>263</v>
      </c>
      <c r="K20" s="974">
        <f t="shared" ref="K20" si="40">SUM(K21:K23)</f>
        <v>1.6540880503144653</v>
      </c>
      <c r="L20" s="974"/>
      <c r="M20" s="974"/>
      <c r="N20" s="974"/>
      <c r="O20" s="974">
        <f t="shared" ref="O20" si="41">SUM(O21:O23)</f>
        <v>1037.55</v>
      </c>
      <c r="P20" s="974">
        <f t="shared" ref="P20" si="42">SUM(P21:P23)</f>
        <v>249.94</v>
      </c>
      <c r="Q20" s="91">
        <f t="shared" ref="Q20" si="43">SUM(Q21:Q23)</f>
        <v>1287.49</v>
      </c>
    </row>
    <row r="21" spans="1:17" ht="24" customHeight="1" x14ac:dyDescent="0.25">
      <c r="A21" s="1595" t="s">
        <v>181</v>
      </c>
      <c r="B21" s="1596">
        <v>77</v>
      </c>
      <c r="C21" s="1265">
        <f>B21/159</f>
        <v>0.48427672955974843</v>
      </c>
      <c r="D21" s="1597">
        <v>3.9449999999999998</v>
      </c>
      <c r="E21" s="275">
        <f t="shared" ref="E21:E28" si="44">B21*D21</f>
        <v>303.76499999999999</v>
      </c>
      <c r="F21" s="277">
        <v>0.5</v>
      </c>
      <c r="G21" s="275">
        <f t="shared" ref="G21" si="45">ROUND(E21*F21,2)</f>
        <v>151.88</v>
      </c>
      <c r="H21" s="275">
        <f t="shared" ref="H21" si="46">ROUND(G21*0.2409,2)</f>
        <v>36.590000000000003</v>
      </c>
      <c r="I21" s="276">
        <f t="shared" ref="I21" si="47">G21+H21</f>
        <v>188.47</v>
      </c>
      <c r="J21" s="1469">
        <v>61</v>
      </c>
      <c r="K21" s="1265">
        <f>J21/159</f>
        <v>0.38364779874213839</v>
      </c>
      <c r="L21" s="1597">
        <v>3.9449999999999998</v>
      </c>
      <c r="M21" s="275">
        <f>J21*L21</f>
        <v>240.64499999999998</v>
      </c>
      <c r="N21" s="277">
        <v>1</v>
      </c>
      <c r="O21" s="275">
        <f t="shared" ref="O21" si="48">ROUND(M21*N21,2)</f>
        <v>240.65</v>
      </c>
      <c r="P21" s="275">
        <f t="shared" ref="P21" si="49">ROUND(O21*0.2409,2)</f>
        <v>57.97</v>
      </c>
      <c r="Q21" s="276">
        <f t="shared" ref="Q21" si="50">O21+P21</f>
        <v>298.62</v>
      </c>
    </row>
    <row r="22" spans="1:17" ht="12" customHeight="1" x14ac:dyDescent="0.25">
      <c r="A22" s="1595" t="s">
        <v>181</v>
      </c>
      <c r="B22" s="1596">
        <v>6</v>
      </c>
      <c r="C22" s="1265">
        <f t="shared" ref="C22:C23" si="51">B22/159</f>
        <v>3.7735849056603772E-2</v>
      </c>
      <c r="D22" s="1597">
        <v>3.9449999999999998</v>
      </c>
      <c r="E22" s="275">
        <f t="shared" si="44"/>
        <v>23.669999999999998</v>
      </c>
      <c r="F22" s="277">
        <v>0.5</v>
      </c>
      <c r="G22" s="275">
        <f t="shared" ref="G22:G23" si="52">ROUND(E22*F22,2)</f>
        <v>11.84</v>
      </c>
      <c r="H22" s="275">
        <f t="shared" ref="H22:H23" si="53">ROUND(G22*0.2409,2)</f>
        <v>2.85</v>
      </c>
      <c r="I22" s="276">
        <f t="shared" ref="I22:I23" si="54">G22+H22</f>
        <v>14.69</v>
      </c>
      <c r="J22" s="1469">
        <v>87</v>
      </c>
      <c r="K22" s="1265">
        <f t="shared" ref="K22:K23" si="55">J22/159</f>
        <v>0.54716981132075471</v>
      </c>
      <c r="L22" s="1597">
        <v>3.9449999999999998</v>
      </c>
      <c r="M22" s="275">
        <f t="shared" ref="M22:M23" si="56">J22*L22</f>
        <v>343.21499999999997</v>
      </c>
      <c r="N22" s="277">
        <v>1</v>
      </c>
      <c r="O22" s="275">
        <f t="shared" ref="O22:O23" si="57">ROUND(M22*N22,2)</f>
        <v>343.22</v>
      </c>
      <c r="P22" s="275">
        <f t="shared" ref="P22:P23" si="58">ROUND(O22*0.2409,2)</f>
        <v>82.68</v>
      </c>
      <c r="Q22" s="276">
        <f t="shared" ref="Q22:Q23" si="59">O22+P22</f>
        <v>425.90000000000003</v>
      </c>
    </row>
    <row r="23" spans="1:17" ht="12" customHeight="1" x14ac:dyDescent="0.25">
      <c r="A23" s="1595" t="s">
        <v>181</v>
      </c>
      <c r="B23" s="1596">
        <v>24</v>
      </c>
      <c r="C23" s="1265">
        <f t="shared" si="51"/>
        <v>0.15094339622641509</v>
      </c>
      <c r="D23" s="1597">
        <v>3.9449999999999998</v>
      </c>
      <c r="E23" s="275">
        <f t="shared" si="44"/>
        <v>94.679999999999993</v>
      </c>
      <c r="F23" s="277">
        <v>0.5</v>
      </c>
      <c r="G23" s="275">
        <f t="shared" si="52"/>
        <v>47.34</v>
      </c>
      <c r="H23" s="275">
        <f t="shared" si="53"/>
        <v>11.4</v>
      </c>
      <c r="I23" s="276">
        <f t="shared" si="54"/>
        <v>58.74</v>
      </c>
      <c r="J23" s="1469">
        <v>115</v>
      </c>
      <c r="K23" s="1265">
        <f t="shared" si="55"/>
        <v>0.72327044025157228</v>
      </c>
      <c r="L23" s="1597">
        <v>3.9449999999999998</v>
      </c>
      <c r="M23" s="275">
        <f t="shared" si="56"/>
        <v>453.67499999999995</v>
      </c>
      <c r="N23" s="277">
        <v>1</v>
      </c>
      <c r="O23" s="275">
        <f t="shared" si="57"/>
        <v>453.68</v>
      </c>
      <c r="P23" s="275">
        <f t="shared" si="58"/>
        <v>109.29</v>
      </c>
      <c r="Q23" s="276">
        <f t="shared" si="59"/>
        <v>562.97</v>
      </c>
    </row>
    <row r="24" spans="1:17" s="1578" customFormat="1" ht="27.6" customHeight="1" x14ac:dyDescent="0.25">
      <c r="A24" s="87" t="s">
        <v>8</v>
      </c>
      <c r="B24" s="1367">
        <f>SUM(B25:B28)</f>
        <v>120</v>
      </c>
      <c r="C24" s="974">
        <f t="shared" ref="C24:I24" si="60">SUM(C25:C28)</f>
        <v>0.75471698113207553</v>
      </c>
      <c r="D24" s="974"/>
      <c r="E24" s="974"/>
      <c r="F24" s="974"/>
      <c r="G24" s="974">
        <f t="shared" si="60"/>
        <v>221.51999999999998</v>
      </c>
      <c r="H24" s="974">
        <f t="shared" si="60"/>
        <v>53.36</v>
      </c>
      <c r="I24" s="91">
        <f t="shared" si="60"/>
        <v>274.88</v>
      </c>
      <c r="J24" s="1470">
        <f>SUM(J25:J28)</f>
        <v>369</v>
      </c>
      <c r="K24" s="974">
        <f t="shared" ref="K24" si="61">SUM(K25:K28)</f>
        <v>2.3207547169811318</v>
      </c>
      <c r="L24" s="974"/>
      <c r="M24" s="974"/>
      <c r="N24" s="974"/>
      <c r="O24" s="974">
        <f t="shared" ref="O24" si="62">SUM(O25:O28)</f>
        <v>1362.34</v>
      </c>
      <c r="P24" s="974">
        <f t="shared" ref="P24" si="63">SUM(P25:P28)</f>
        <v>328.19</v>
      </c>
      <c r="Q24" s="91">
        <f t="shared" ref="Q24" si="64">SUM(Q25:Q28)</f>
        <v>1690.53</v>
      </c>
    </row>
    <row r="25" spans="1:17" ht="12" customHeight="1" x14ac:dyDescent="0.25">
      <c r="A25" s="1595" t="s">
        <v>182</v>
      </c>
      <c r="B25" s="1596">
        <v>42</v>
      </c>
      <c r="C25" s="1265">
        <f>B25/159</f>
        <v>0.26415094339622641</v>
      </c>
      <c r="D25" s="1597">
        <v>3.6920000000000002</v>
      </c>
      <c r="E25" s="275">
        <f t="shared" si="44"/>
        <v>155.06400000000002</v>
      </c>
      <c r="F25" s="277">
        <v>0.5</v>
      </c>
      <c r="G25" s="275">
        <f t="shared" ref="G25" si="65">ROUND(E25*F25,2)</f>
        <v>77.53</v>
      </c>
      <c r="H25" s="275">
        <f t="shared" ref="H25" si="66">ROUND(G25*0.2409,2)</f>
        <v>18.68</v>
      </c>
      <c r="I25" s="276">
        <f t="shared" ref="I25" si="67">G25+H25</f>
        <v>96.210000000000008</v>
      </c>
      <c r="J25" s="1469">
        <v>97</v>
      </c>
      <c r="K25" s="1265">
        <f>J25/159</f>
        <v>0.61006289308176098</v>
      </c>
      <c r="L25" s="1597">
        <v>3.6920000000000002</v>
      </c>
      <c r="M25" s="275">
        <f>J25*L25</f>
        <v>358.12400000000002</v>
      </c>
      <c r="N25" s="277">
        <v>1</v>
      </c>
      <c r="O25" s="275">
        <f t="shared" ref="O25" si="68">ROUND(M25*N25,2)</f>
        <v>358.12</v>
      </c>
      <c r="P25" s="275">
        <f t="shared" ref="P25" si="69">ROUND(O25*0.2409,2)</f>
        <v>86.27</v>
      </c>
      <c r="Q25" s="276">
        <f t="shared" ref="Q25" si="70">O25+P25</f>
        <v>444.39</v>
      </c>
    </row>
    <row r="26" spans="1:17" ht="12" customHeight="1" x14ac:dyDescent="0.25">
      <c r="A26" s="1595" t="s">
        <v>182</v>
      </c>
      <c r="B26" s="1596">
        <v>43</v>
      </c>
      <c r="C26" s="1265">
        <f t="shared" ref="C26:C28" si="71">B26/159</f>
        <v>0.27044025157232704</v>
      </c>
      <c r="D26" s="1597">
        <v>3.6920000000000002</v>
      </c>
      <c r="E26" s="275">
        <f t="shared" si="44"/>
        <v>158.756</v>
      </c>
      <c r="F26" s="277">
        <v>0.5</v>
      </c>
      <c r="G26" s="275">
        <f t="shared" ref="G26:G28" si="72">ROUND(E26*F26,2)</f>
        <v>79.38</v>
      </c>
      <c r="H26" s="275">
        <f t="shared" ref="H26:H28" si="73">ROUND(G26*0.2409,2)</f>
        <v>19.12</v>
      </c>
      <c r="I26" s="276">
        <f t="shared" ref="I26:I28" si="74">G26+H26</f>
        <v>98.5</v>
      </c>
      <c r="J26" s="1469">
        <v>96</v>
      </c>
      <c r="K26" s="1265">
        <f t="shared" ref="K26:K28" si="75">J26/159</f>
        <v>0.60377358490566035</v>
      </c>
      <c r="L26" s="1597">
        <v>3.6920000000000002</v>
      </c>
      <c r="M26" s="275">
        <f t="shared" ref="M26:M28" si="76">J26*L26</f>
        <v>354.43200000000002</v>
      </c>
      <c r="N26" s="277">
        <v>1</v>
      </c>
      <c r="O26" s="275">
        <f t="shared" ref="O26:O28" si="77">ROUND(M26*N26,2)</f>
        <v>354.43</v>
      </c>
      <c r="P26" s="275">
        <f t="shared" ref="P26:P28" si="78">ROUND(O26*0.2409,2)</f>
        <v>85.38</v>
      </c>
      <c r="Q26" s="276">
        <f t="shared" ref="Q26:Q28" si="79">O26+P26</f>
        <v>439.81</v>
      </c>
    </row>
    <row r="27" spans="1:17" ht="12" customHeight="1" x14ac:dyDescent="0.25">
      <c r="A27" s="1595" t="s">
        <v>182</v>
      </c>
      <c r="B27" s="1596"/>
      <c r="C27" s="1265"/>
      <c r="D27" s="1597"/>
      <c r="E27" s="275"/>
      <c r="F27" s="277"/>
      <c r="G27" s="275"/>
      <c r="H27" s="275"/>
      <c r="I27" s="276"/>
      <c r="J27" s="1469">
        <v>72</v>
      </c>
      <c r="K27" s="1265">
        <f t="shared" si="75"/>
        <v>0.45283018867924529</v>
      </c>
      <c r="L27" s="1597">
        <v>3.6920000000000002</v>
      </c>
      <c r="M27" s="275">
        <f t="shared" si="76"/>
        <v>265.82400000000001</v>
      </c>
      <c r="N27" s="277">
        <v>1</v>
      </c>
      <c r="O27" s="275">
        <f t="shared" si="77"/>
        <v>265.82</v>
      </c>
      <c r="P27" s="275">
        <f t="shared" si="78"/>
        <v>64.040000000000006</v>
      </c>
      <c r="Q27" s="276">
        <f t="shared" si="79"/>
        <v>329.86</v>
      </c>
    </row>
    <row r="28" spans="1:17" ht="12" customHeight="1" x14ac:dyDescent="0.25">
      <c r="A28" s="1595" t="s">
        <v>182</v>
      </c>
      <c r="B28" s="1596">
        <v>35</v>
      </c>
      <c r="C28" s="1265">
        <f t="shared" si="71"/>
        <v>0.22012578616352202</v>
      </c>
      <c r="D28" s="1597">
        <v>3.6920000000000002</v>
      </c>
      <c r="E28" s="275">
        <f t="shared" si="44"/>
        <v>129.22</v>
      </c>
      <c r="F28" s="277">
        <v>0.5</v>
      </c>
      <c r="G28" s="275">
        <f t="shared" si="72"/>
        <v>64.61</v>
      </c>
      <c r="H28" s="275">
        <f t="shared" si="73"/>
        <v>15.56</v>
      </c>
      <c r="I28" s="276">
        <f t="shared" si="74"/>
        <v>80.17</v>
      </c>
      <c r="J28" s="1469">
        <v>104</v>
      </c>
      <c r="K28" s="1265">
        <f t="shared" si="75"/>
        <v>0.65408805031446537</v>
      </c>
      <c r="L28" s="1597">
        <v>3.6920000000000002</v>
      </c>
      <c r="M28" s="275">
        <f t="shared" si="76"/>
        <v>383.96800000000002</v>
      </c>
      <c r="N28" s="277">
        <v>1</v>
      </c>
      <c r="O28" s="275">
        <f t="shared" si="77"/>
        <v>383.97</v>
      </c>
      <c r="P28" s="275">
        <f t="shared" si="78"/>
        <v>92.5</v>
      </c>
      <c r="Q28" s="276">
        <f t="shared" si="79"/>
        <v>476.47</v>
      </c>
    </row>
    <row r="29" spans="1:17" ht="12" customHeight="1" x14ac:dyDescent="0.25">
      <c r="A29" s="1587" t="s">
        <v>1106</v>
      </c>
      <c r="B29" s="1588">
        <f>B30</f>
        <v>192</v>
      </c>
      <c r="C29" s="1589">
        <f>C30</f>
        <v>1.2075471698113207</v>
      </c>
      <c r="D29" s="1592"/>
      <c r="E29" s="1589">
        <f>E30</f>
        <v>0</v>
      </c>
      <c r="F29" s="1593"/>
      <c r="G29" s="1593">
        <f>G30</f>
        <v>675.9</v>
      </c>
      <c r="H29" s="1593">
        <f>H30</f>
        <v>162.82999999999998</v>
      </c>
      <c r="I29" s="1598">
        <f>I30</f>
        <v>838.73</v>
      </c>
      <c r="J29" s="1591">
        <f>J30</f>
        <v>528</v>
      </c>
      <c r="K29" s="1589">
        <f>K30</f>
        <v>3.3207547169811322</v>
      </c>
      <c r="L29" s="1592"/>
      <c r="M29" s="1589">
        <f>M30</f>
        <v>0</v>
      </c>
      <c r="N29" s="1593"/>
      <c r="O29" s="1593">
        <f>O30</f>
        <v>3764.5599999999995</v>
      </c>
      <c r="P29" s="1593">
        <f>P30</f>
        <v>906.87</v>
      </c>
      <c r="Q29" s="1598">
        <f>Q30</f>
        <v>4671.43</v>
      </c>
    </row>
    <row r="30" spans="1:17" ht="49.5" x14ac:dyDescent="0.25">
      <c r="A30" s="87" t="s">
        <v>11</v>
      </c>
      <c r="B30" s="1367">
        <f>SUM(B31:B40)</f>
        <v>192</v>
      </c>
      <c r="C30" s="1264">
        <f t="shared" ref="C30:I30" si="80">SUM(C31:C40)</f>
        <v>1.2075471698113207</v>
      </c>
      <c r="D30" s="1264"/>
      <c r="E30" s="1264"/>
      <c r="F30" s="1264"/>
      <c r="G30" s="1264">
        <f t="shared" si="80"/>
        <v>675.9</v>
      </c>
      <c r="H30" s="1264">
        <f t="shared" si="80"/>
        <v>162.82999999999998</v>
      </c>
      <c r="I30" s="1594">
        <f t="shared" si="80"/>
        <v>838.73</v>
      </c>
      <c r="J30" s="1470">
        <f>SUM(J31:J40)</f>
        <v>528</v>
      </c>
      <c r="K30" s="1264">
        <f t="shared" ref="K30" si="81">SUM(K31:K40)</f>
        <v>3.3207547169811322</v>
      </c>
      <c r="L30" s="1264"/>
      <c r="M30" s="1264"/>
      <c r="N30" s="1264"/>
      <c r="O30" s="1264">
        <f t="shared" ref="O30" si="82">SUM(O31:O40)</f>
        <v>3764.5599999999995</v>
      </c>
      <c r="P30" s="1264">
        <f t="shared" ref="P30" si="83">SUM(P31:P40)</f>
        <v>906.87</v>
      </c>
      <c r="Q30" s="1594">
        <f t="shared" ref="Q30" si="84">SUM(Q31:Q40)</f>
        <v>4671.43</v>
      </c>
    </row>
    <row r="31" spans="1:17" x14ac:dyDescent="0.25">
      <c r="A31" s="1595" t="s">
        <v>1107</v>
      </c>
      <c r="B31" s="1596">
        <v>48</v>
      </c>
      <c r="C31" s="1265">
        <f>B31/159</f>
        <v>0.30188679245283018</v>
      </c>
      <c r="D31" s="1597">
        <v>7.3860000000000001</v>
      </c>
      <c r="E31" s="275">
        <f>D31*B31</f>
        <v>354.52800000000002</v>
      </c>
      <c r="F31" s="277">
        <v>0.5</v>
      </c>
      <c r="G31" s="275">
        <f>ROUND(E31*F31,2)</f>
        <v>177.26</v>
      </c>
      <c r="H31" s="275">
        <f>ROUND(G31*0.2409,2)</f>
        <v>42.7</v>
      </c>
      <c r="I31" s="276">
        <f t="shared" ref="I31" si="85">G31+H31</f>
        <v>219.95999999999998</v>
      </c>
      <c r="J31" s="1469">
        <v>90</v>
      </c>
      <c r="K31" s="1265">
        <f>J31/159</f>
        <v>0.56603773584905659</v>
      </c>
      <c r="L31" s="1597">
        <v>7.3860000000000001</v>
      </c>
      <c r="M31" s="275">
        <f>L31*J31</f>
        <v>664.74</v>
      </c>
      <c r="N31" s="277">
        <v>1</v>
      </c>
      <c r="O31" s="275">
        <f t="shared" ref="O31" si="86">ROUND(M31*N31,2)</f>
        <v>664.74</v>
      </c>
      <c r="P31" s="275">
        <f t="shared" ref="P31" si="87">ROUND(O31*0.2409,2)</f>
        <v>160.13999999999999</v>
      </c>
      <c r="Q31" s="276">
        <f t="shared" ref="Q31" si="88">O31+P31</f>
        <v>824.88</v>
      </c>
    </row>
    <row r="32" spans="1:17" x14ac:dyDescent="0.25">
      <c r="A32" s="1595" t="s">
        <v>1107</v>
      </c>
      <c r="B32" s="1596">
        <v>8</v>
      </c>
      <c r="C32" s="1265">
        <f t="shared" ref="C32:C40" si="89">B32/159</f>
        <v>5.0314465408805034E-2</v>
      </c>
      <c r="D32" s="1597">
        <v>7.3860000000000001</v>
      </c>
      <c r="E32" s="275">
        <f t="shared" ref="E32:E40" si="90">D32*B32</f>
        <v>59.088000000000001</v>
      </c>
      <c r="F32" s="277">
        <v>0.5</v>
      </c>
      <c r="G32" s="275">
        <f t="shared" ref="G32:G40" si="91">ROUND(E32*F32,2)</f>
        <v>29.54</v>
      </c>
      <c r="H32" s="275">
        <f t="shared" ref="H32:H40" si="92">ROUND(G32*0.2409,2)</f>
        <v>7.12</v>
      </c>
      <c r="I32" s="276">
        <f t="shared" ref="I32:I40" si="93">G32+H32</f>
        <v>36.659999999999997</v>
      </c>
      <c r="J32" s="1469">
        <v>40</v>
      </c>
      <c r="K32" s="1265">
        <f t="shared" ref="K32:K40" si="94">J32/159</f>
        <v>0.25157232704402516</v>
      </c>
      <c r="L32" s="1597">
        <v>7.3860000000000001</v>
      </c>
      <c r="M32" s="275">
        <f t="shared" ref="M32:M40" si="95">L32*J32</f>
        <v>295.44</v>
      </c>
      <c r="N32" s="277">
        <v>1</v>
      </c>
      <c r="O32" s="275">
        <f t="shared" ref="O32:O40" si="96">ROUND(M32*N32,2)</f>
        <v>295.44</v>
      </c>
      <c r="P32" s="275">
        <f t="shared" ref="P32:P40" si="97">ROUND(O32*0.2409,2)</f>
        <v>71.17</v>
      </c>
      <c r="Q32" s="276">
        <f t="shared" ref="Q32:Q40" si="98">O32+P32</f>
        <v>366.61</v>
      </c>
    </row>
    <row r="33" spans="1:17" x14ac:dyDescent="0.25">
      <c r="A33" s="1595" t="s">
        <v>1107</v>
      </c>
      <c r="B33" s="1596">
        <v>33</v>
      </c>
      <c r="C33" s="1265">
        <f t="shared" si="89"/>
        <v>0.20754716981132076</v>
      </c>
      <c r="D33" s="1597">
        <v>6.5019999999999998</v>
      </c>
      <c r="E33" s="275">
        <f t="shared" si="90"/>
        <v>214.566</v>
      </c>
      <c r="F33" s="277">
        <v>0.5</v>
      </c>
      <c r="G33" s="275">
        <f t="shared" si="91"/>
        <v>107.28</v>
      </c>
      <c r="H33" s="275">
        <f t="shared" si="92"/>
        <v>25.84</v>
      </c>
      <c r="I33" s="276">
        <f t="shared" si="93"/>
        <v>133.12</v>
      </c>
      <c r="J33" s="1469">
        <v>24</v>
      </c>
      <c r="K33" s="1265">
        <f t="shared" si="94"/>
        <v>0.15094339622641509</v>
      </c>
      <c r="L33" s="1597">
        <v>6.5019999999999998</v>
      </c>
      <c r="M33" s="275">
        <f t="shared" si="95"/>
        <v>156.048</v>
      </c>
      <c r="N33" s="277">
        <v>1</v>
      </c>
      <c r="O33" s="275">
        <f t="shared" si="96"/>
        <v>156.05000000000001</v>
      </c>
      <c r="P33" s="275">
        <f t="shared" si="97"/>
        <v>37.590000000000003</v>
      </c>
      <c r="Q33" s="276">
        <f t="shared" si="98"/>
        <v>193.64000000000001</v>
      </c>
    </row>
    <row r="34" spans="1:17" x14ac:dyDescent="0.25">
      <c r="A34" s="1595" t="s">
        <v>1107</v>
      </c>
      <c r="B34" s="1596">
        <v>22</v>
      </c>
      <c r="C34" s="1265">
        <f t="shared" si="89"/>
        <v>0.13836477987421383</v>
      </c>
      <c r="D34" s="1597">
        <v>7.3860000000000001</v>
      </c>
      <c r="E34" s="275">
        <f t="shared" si="90"/>
        <v>162.49199999999999</v>
      </c>
      <c r="F34" s="277">
        <v>0.5</v>
      </c>
      <c r="G34" s="275">
        <f t="shared" si="91"/>
        <v>81.25</v>
      </c>
      <c r="H34" s="275">
        <f t="shared" si="92"/>
        <v>19.57</v>
      </c>
      <c r="I34" s="276">
        <f t="shared" si="93"/>
        <v>100.82</v>
      </c>
      <c r="J34" s="1469">
        <v>68</v>
      </c>
      <c r="K34" s="1265">
        <f t="shared" si="94"/>
        <v>0.42767295597484278</v>
      </c>
      <c r="L34" s="1597">
        <v>7.3860000000000001</v>
      </c>
      <c r="M34" s="275">
        <f t="shared" si="95"/>
        <v>502.24799999999999</v>
      </c>
      <c r="N34" s="277">
        <v>1</v>
      </c>
      <c r="O34" s="275">
        <f t="shared" si="96"/>
        <v>502.25</v>
      </c>
      <c r="P34" s="275">
        <f t="shared" si="97"/>
        <v>120.99</v>
      </c>
      <c r="Q34" s="276">
        <f t="shared" si="98"/>
        <v>623.24</v>
      </c>
    </row>
    <row r="35" spans="1:17" x14ac:dyDescent="0.25">
      <c r="A35" s="1595" t="s">
        <v>1107</v>
      </c>
      <c r="B35" s="1596">
        <v>24</v>
      </c>
      <c r="C35" s="1265">
        <f t="shared" si="89"/>
        <v>0.15094339622641509</v>
      </c>
      <c r="D35" s="1597">
        <v>7.3860000000000001</v>
      </c>
      <c r="E35" s="275">
        <f t="shared" si="90"/>
        <v>177.26400000000001</v>
      </c>
      <c r="F35" s="277">
        <v>0.5</v>
      </c>
      <c r="G35" s="275">
        <f t="shared" si="91"/>
        <v>88.63</v>
      </c>
      <c r="H35" s="275">
        <f t="shared" si="92"/>
        <v>21.35</v>
      </c>
      <c r="I35" s="276">
        <f t="shared" si="93"/>
        <v>109.97999999999999</v>
      </c>
      <c r="J35" s="1469">
        <v>24</v>
      </c>
      <c r="K35" s="1265">
        <f t="shared" si="94"/>
        <v>0.15094339622641509</v>
      </c>
      <c r="L35" s="1597">
        <v>7.3860000000000001</v>
      </c>
      <c r="M35" s="275">
        <f t="shared" si="95"/>
        <v>177.26400000000001</v>
      </c>
      <c r="N35" s="277">
        <v>1</v>
      </c>
      <c r="O35" s="275">
        <f t="shared" si="96"/>
        <v>177.26</v>
      </c>
      <c r="P35" s="275">
        <f t="shared" si="97"/>
        <v>42.7</v>
      </c>
      <c r="Q35" s="276">
        <f t="shared" si="98"/>
        <v>219.95999999999998</v>
      </c>
    </row>
    <row r="36" spans="1:17" x14ac:dyDescent="0.25">
      <c r="A36" s="1595" t="s">
        <v>1107</v>
      </c>
      <c r="B36" s="1596">
        <v>0</v>
      </c>
      <c r="C36" s="1265">
        <f t="shared" si="89"/>
        <v>0</v>
      </c>
      <c r="D36" s="1597">
        <v>7.3860000000000001</v>
      </c>
      <c r="E36" s="275">
        <f t="shared" si="90"/>
        <v>0</v>
      </c>
      <c r="F36" s="277">
        <v>0.5</v>
      </c>
      <c r="G36" s="275">
        <f t="shared" si="91"/>
        <v>0</v>
      </c>
      <c r="H36" s="275">
        <f t="shared" si="92"/>
        <v>0</v>
      </c>
      <c r="I36" s="276">
        <f t="shared" si="93"/>
        <v>0</v>
      </c>
      <c r="J36" s="1469">
        <v>96</v>
      </c>
      <c r="K36" s="1265">
        <f t="shared" si="94"/>
        <v>0.60377358490566035</v>
      </c>
      <c r="L36" s="1597">
        <v>7.3860000000000001</v>
      </c>
      <c r="M36" s="275">
        <f t="shared" si="95"/>
        <v>709.05600000000004</v>
      </c>
      <c r="N36" s="277">
        <v>1</v>
      </c>
      <c r="O36" s="275">
        <f t="shared" si="96"/>
        <v>709.06</v>
      </c>
      <c r="P36" s="275">
        <f t="shared" si="97"/>
        <v>170.81</v>
      </c>
      <c r="Q36" s="276">
        <f t="shared" si="98"/>
        <v>879.86999999999989</v>
      </c>
    </row>
    <row r="37" spans="1:17" x14ac:dyDescent="0.25">
      <c r="A37" s="1595" t="s">
        <v>1107</v>
      </c>
      <c r="B37" s="1596">
        <v>0</v>
      </c>
      <c r="C37" s="1265">
        <f t="shared" si="89"/>
        <v>0</v>
      </c>
      <c r="D37" s="1597">
        <v>7.3860000000000001</v>
      </c>
      <c r="E37" s="275">
        <f t="shared" si="90"/>
        <v>0</v>
      </c>
      <c r="F37" s="277">
        <v>0.5</v>
      </c>
      <c r="G37" s="275">
        <f t="shared" si="91"/>
        <v>0</v>
      </c>
      <c r="H37" s="275">
        <f t="shared" si="92"/>
        <v>0</v>
      </c>
      <c r="I37" s="276">
        <f t="shared" si="93"/>
        <v>0</v>
      </c>
      <c r="J37" s="1469">
        <v>48</v>
      </c>
      <c r="K37" s="1265">
        <f t="shared" si="94"/>
        <v>0.30188679245283018</v>
      </c>
      <c r="L37" s="1597">
        <v>7.3860000000000001</v>
      </c>
      <c r="M37" s="275">
        <f t="shared" si="95"/>
        <v>354.52800000000002</v>
      </c>
      <c r="N37" s="277">
        <v>1</v>
      </c>
      <c r="O37" s="275">
        <f t="shared" si="96"/>
        <v>354.53</v>
      </c>
      <c r="P37" s="275">
        <f t="shared" si="97"/>
        <v>85.41</v>
      </c>
      <c r="Q37" s="276">
        <f t="shared" si="98"/>
        <v>439.93999999999994</v>
      </c>
    </row>
    <row r="38" spans="1:17" x14ac:dyDescent="0.25">
      <c r="A38" s="1595" t="s">
        <v>1107</v>
      </c>
      <c r="B38" s="1596">
        <v>15</v>
      </c>
      <c r="C38" s="1265">
        <f t="shared" si="89"/>
        <v>9.4339622641509441E-2</v>
      </c>
      <c r="D38" s="1597">
        <v>7.3860000000000001</v>
      </c>
      <c r="E38" s="275">
        <f t="shared" si="90"/>
        <v>110.79</v>
      </c>
      <c r="F38" s="277">
        <v>0.5</v>
      </c>
      <c r="G38" s="275">
        <f t="shared" si="91"/>
        <v>55.4</v>
      </c>
      <c r="H38" s="275">
        <f t="shared" si="92"/>
        <v>13.35</v>
      </c>
      <c r="I38" s="276">
        <f t="shared" si="93"/>
        <v>68.75</v>
      </c>
      <c r="J38" s="1469">
        <v>9</v>
      </c>
      <c r="K38" s="1265">
        <f t="shared" si="94"/>
        <v>5.6603773584905662E-2</v>
      </c>
      <c r="L38" s="1597">
        <v>7.3860000000000001</v>
      </c>
      <c r="M38" s="275">
        <f t="shared" si="95"/>
        <v>66.474000000000004</v>
      </c>
      <c r="N38" s="277">
        <v>1</v>
      </c>
      <c r="O38" s="275">
        <f t="shared" si="96"/>
        <v>66.47</v>
      </c>
      <c r="P38" s="275">
        <f t="shared" si="97"/>
        <v>16.010000000000002</v>
      </c>
      <c r="Q38" s="276">
        <f t="shared" si="98"/>
        <v>82.48</v>
      </c>
    </row>
    <row r="39" spans="1:17" x14ac:dyDescent="0.25">
      <c r="A39" s="1595" t="s">
        <v>1107</v>
      </c>
      <c r="B39" s="1596">
        <v>18</v>
      </c>
      <c r="C39" s="1265">
        <f t="shared" si="89"/>
        <v>0.11320754716981132</v>
      </c>
      <c r="D39" s="1597">
        <v>6.5019999999999998</v>
      </c>
      <c r="E39" s="275">
        <f t="shared" si="90"/>
        <v>117.036</v>
      </c>
      <c r="F39" s="277">
        <v>0.5</v>
      </c>
      <c r="G39" s="275">
        <f t="shared" si="91"/>
        <v>58.52</v>
      </c>
      <c r="H39" s="275">
        <f t="shared" si="92"/>
        <v>14.1</v>
      </c>
      <c r="I39" s="276">
        <f t="shared" si="93"/>
        <v>72.62</v>
      </c>
      <c r="J39" s="1469">
        <v>18</v>
      </c>
      <c r="K39" s="1265">
        <f t="shared" si="94"/>
        <v>0.11320754716981132</v>
      </c>
      <c r="L39" s="1597">
        <v>6.5019999999999998</v>
      </c>
      <c r="M39" s="275">
        <f t="shared" si="95"/>
        <v>117.036</v>
      </c>
      <c r="N39" s="277">
        <v>1</v>
      </c>
      <c r="O39" s="275">
        <f t="shared" si="96"/>
        <v>117.04</v>
      </c>
      <c r="P39" s="275">
        <f t="shared" si="97"/>
        <v>28.19</v>
      </c>
      <c r="Q39" s="276">
        <f t="shared" si="98"/>
        <v>145.23000000000002</v>
      </c>
    </row>
    <row r="40" spans="1:17" x14ac:dyDescent="0.25">
      <c r="A40" s="1595" t="s">
        <v>1107</v>
      </c>
      <c r="B40" s="1596">
        <v>24</v>
      </c>
      <c r="C40" s="1265">
        <f t="shared" si="89"/>
        <v>0.15094339622641509</v>
      </c>
      <c r="D40" s="1597">
        <v>6.5019999999999998</v>
      </c>
      <c r="E40" s="275">
        <f t="shared" si="90"/>
        <v>156.048</v>
      </c>
      <c r="F40" s="277">
        <v>0.5</v>
      </c>
      <c r="G40" s="275">
        <f t="shared" si="91"/>
        <v>78.02</v>
      </c>
      <c r="H40" s="275">
        <f t="shared" si="92"/>
        <v>18.8</v>
      </c>
      <c r="I40" s="276">
        <f t="shared" si="93"/>
        <v>96.82</v>
      </c>
      <c r="J40" s="1469">
        <v>111</v>
      </c>
      <c r="K40" s="1265">
        <f t="shared" si="94"/>
        <v>0.69811320754716977</v>
      </c>
      <c r="L40" s="1597">
        <v>6.5019999999999998</v>
      </c>
      <c r="M40" s="275">
        <f t="shared" si="95"/>
        <v>721.72199999999998</v>
      </c>
      <c r="N40" s="277">
        <v>1</v>
      </c>
      <c r="O40" s="275">
        <f t="shared" si="96"/>
        <v>721.72</v>
      </c>
      <c r="P40" s="275">
        <f t="shared" si="97"/>
        <v>173.86</v>
      </c>
      <c r="Q40" s="276">
        <f t="shared" si="98"/>
        <v>895.58</v>
      </c>
    </row>
    <row r="41" spans="1:17" s="1578" customFormat="1" ht="33" x14ac:dyDescent="0.25">
      <c r="A41" s="1599" t="s">
        <v>1108</v>
      </c>
      <c r="B41" s="1588">
        <f>B42+B52+B68</f>
        <v>192</v>
      </c>
      <c r="C41" s="1589">
        <f>C42+C52+C68</f>
        <v>1.2075471698113207</v>
      </c>
      <c r="D41" s="1592"/>
      <c r="E41" s="1589"/>
      <c r="F41" s="1600"/>
      <c r="G41" s="1589">
        <f>G42+G52+G68</f>
        <v>854.55000000000007</v>
      </c>
      <c r="H41" s="1589">
        <f>H42+H52+H68</f>
        <v>205.87</v>
      </c>
      <c r="I41" s="1590">
        <f>I42+I52+I68</f>
        <v>1060.42</v>
      </c>
      <c r="J41" s="1591">
        <f>J42+J52+J68</f>
        <v>1440</v>
      </c>
      <c r="K41" s="1589">
        <f>K42+K52+K68</f>
        <v>7.3421849522478455</v>
      </c>
      <c r="L41" s="1589"/>
      <c r="M41" s="1589"/>
      <c r="N41" s="1589"/>
      <c r="O41" s="1589">
        <f>O42+O52+O68</f>
        <v>8838.130000000001</v>
      </c>
      <c r="P41" s="1589">
        <f>P42+P52+P68</f>
        <v>2129.13</v>
      </c>
      <c r="Q41" s="1590">
        <f>Q42+Q52+Q68</f>
        <v>10967.260000000002</v>
      </c>
    </row>
    <row r="42" spans="1:17" ht="49.5" x14ac:dyDescent="0.25">
      <c r="A42" s="87" t="s">
        <v>11</v>
      </c>
      <c r="B42" s="1367">
        <f>SUM(B43:B51)</f>
        <v>192</v>
      </c>
      <c r="C42" s="974">
        <f t="shared" ref="C42:I42" si="99">SUM(C43:C51)</f>
        <v>1.2075471698113207</v>
      </c>
      <c r="D42" s="974"/>
      <c r="E42" s="974"/>
      <c r="F42" s="974"/>
      <c r="G42" s="974">
        <f t="shared" si="99"/>
        <v>854.55000000000007</v>
      </c>
      <c r="H42" s="974">
        <f t="shared" si="99"/>
        <v>205.87</v>
      </c>
      <c r="I42" s="91">
        <f t="shared" si="99"/>
        <v>1060.42</v>
      </c>
      <c r="J42" s="1470">
        <f>SUM(J43:J51)</f>
        <v>528</v>
      </c>
      <c r="K42" s="974">
        <f t="shared" ref="K42" si="100">SUM(K43:K51)</f>
        <v>3.3207547169811322</v>
      </c>
      <c r="L42" s="974"/>
      <c r="M42" s="974"/>
      <c r="N42" s="974"/>
      <c r="O42" s="974">
        <f t="shared" ref="O42" si="101">SUM(O43:O51)</f>
        <v>4608.5700000000006</v>
      </c>
      <c r="P42" s="974">
        <f t="shared" ref="P42" si="102">SUM(P43:P51)</f>
        <v>1110.19</v>
      </c>
      <c r="Q42" s="91">
        <f t="shared" ref="Q42" si="103">SUM(Q43:Q51)</f>
        <v>5718.76</v>
      </c>
    </row>
    <row r="43" spans="1:17" x14ac:dyDescent="0.25">
      <c r="A43" s="1595" t="s">
        <v>1109</v>
      </c>
      <c r="B43" s="1596"/>
      <c r="C43" s="1265"/>
      <c r="D43" s="1597"/>
      <c r="E43" s="275"/>
      <c r="F43" s="277"/>
      <c r="G43" s="275"/>
      <c r="H43" s="275"/>
      <c r="I43" s="276"/>
      <c r="J43" s="1469">
        <v>24</v>
      </c>
      <c r="K43" s="1265">
        <f>J43/159</f>
        <v>0.15094339622641509</v>
      </c>
      <c r="L43" s="1597">
        <v>7.8760000000000003</v>
      </c>
      <c r="M43" s="275">
        <f>L43*J43</f>
        <v>189.024</v>
      </c>
      <c r="N43" s="277">
        <v>1</v>
      </c>
      <c r="O43" s="275">
        <f>ROUND(M43*N43,2)</f>
        <v>189.02</v>
      </c>
      <c r="P43" s="275">
        <f>ROUND(O43*0.2409,2)</f>
        <v>45.53</v>
      </c>
      <c r="Q43" s="276">
        <f t="shared" ref="Q43" si="104">O43+P43</f>
        <v>234.55</v>
      </c>
    </row>
    <row r="44" spans="1:17" x14ac:dyDescent="0.25">
      <c r="A44" s="1595" t="s">
        <v>1109</v>
      </c>
      <c r="B44" s="1596"/>
      <c r="C44" s="1265"/>
      <c r="D44" s="1597"/>
      <c r="E44" s="275"/>
      <c r="F44" s="277"/>
      <c r="G44" s="275"/>
      <c r="H44" s="275"/>
      <c r="I44" s="276"/>
      <c r="J44" s="1469">
        <v>48</v>
      </c>
      <c r="K44" s="1265">
        <f t="shared" ref="K44:K51" si="105">J44/159</f>
        <v>0.30188679245283018</v>
      </c>
      <c r="L44" s="1597">
        <v>7.8760000000000003</v>
      </c>
      <c r="M44" s="275">
        <f t="shared" ref="M44:M51" si="106">L44*J44</f>
        <v>378.048</v>
      </c>
      <c r="N44" s="277">
        <v>1</v>
      </c>
      <c r="O44" s="275">
        <f t="shared" ref="O44:O51" si="107">ROUND(M44*N44,2)</f>
        <v>378.05</v>
      </c>
      <c r="P44" s="275">
        <f t="shared" ref="P44:P51" si="108">ROUND(O44*0.2409,2)</f>
        <v>91.07</v>
      </c>
      <c r="Q44" s="276">
        <f t="shared" ref="Q44:Q51" si="109">O44+P44</f>
        <v>469.12</v>
      </c>
    </row>
    <row r="45" spans="1:17" x14ac:dyDescent="0.25">
      <c r="A45" s="1595" t="s">
        <v>1109</v>
      </c>
      <c r="B45" s="1596">
        <v>24</v>
      </c>
      <c r="C45" s="1265">
        <f>B45/159</f>
        <v>0.15094339622641509</v>
      </c>
      <c r="D45" s="1597">
        <v>9.048</v>
      </c>
      <c r="E45" s="275">
        <f t="shared" ref="E45:E51" si="110">D45*B45</f>
        <v>217.15199999999999</v>
      </c>
      <c r="F45" s="277">
        <v>0.5</v>
      </c>
      <c r="G45" s="275">
        <f t="shared" ref="G45" si="111">ROUND(E45*F45,2)</f>
        <v>108.58</v>
      </c>
      <c r="H45" s="275">
        <f t="shared" ref="H45" si="112">ROUND(G45*0.2409,2)</f>
        <v>26.16</v>
      </c>
      <c r="I45" s="276">
        <f t="shared" ref="I45" si="113">G45+H45</f>
        <v>134.74</v>
      </c>
      <c r="J45" s="1469">
        <v>64</v>
      </c>
      <c r="K45" s="1265">
        <f t="shared" si="105"/>
        <v>0.40251572327044027</v>
      </c>
      <c r="L45" s="1597">
        <v>9.048</v>
      </c>
      <c r="M45" s="275">
        <f t="shared" si="106"/>
        <v>579.072</v>
      </c>
      <c r="N45" s="277">
        <v>1</v>
      </c>
      <c r="O45" s="275">
        <f t="shared" si="107"/>
        <v>579.07000000000005</v>
      </c>
      <c r="P45" s="275">
        <f t="shared" si="108"/>
        <v>139.5</v>
      </c>
      <c r="Q45" s="276">
        <f t="shared" si="109"/>
        <v>718.57</v>
      </c>
    </row>
    <row r="46" spans="1:17" x14ac:dyDescent="0.25">
      <c r="A46" s="1595" t="s">
        <v>1109</v>
      </c>
      <c r="B46" s="1596">
        <v>40</v>
      </c>
      <c r="C46" s="1265">
        <f t="shared" ref="C46:C51" si="114">B46/159</f>
        <v>0.25157232704402516</v>
      </c>
      <c r="D46" s="1597">
        <v>9.048</v>
      </c>
      <c r="E46" s="275">
        <f t="shared" si="110"/>
        <v>361.92</v>
      </c>
      <c r="F46" s="277">
        <v>0.5</v>
      </c>
      <c r="G46" s="275">
        <f t="shared" ref="G46:G51" si="115">ROUND(E46*F46,2)</f>
        <v>180.96</v>
      </c>
      <c r="H46" s="275">
        <f t="shared" ref="H46:H51" si="116">ROUND(G46*0.2409,2)</f>
        <v>43.59</v>
      </c>
      <c r="I46" s="276">
        <f t="shared" ref="I46:I51" si="117">G46+H46</f>
        <v>224.55</v>
      </c>
      <c r="J46" s="1469">
        <v>80</v>
      </c>
      <c r="K46" s="1265">
        <f t="shared" si="105"/>
        <v>0.50314465408805031</v>
      </c>
      <c r="L46" s="1597">
        <v>9.048</v>
      </c>
      <c r="M46" s="275">
        <f t="shared" si="106"/>
        <v>723.84</v>
      </c>
      <c r="N46" s="277">
        <v>1</v>
      </c>
      <c r="O46" s="275">
        <f t="shared" si="107"/>
        <v>723.84</v>
      </c>
      <c r="P46" s="275">
        <f t="shared" si="108"/>
        <v>174.37</v>
      </c>
      <c r="Q46" s="276">
        <f t="shared" si="109"/>
        <v>898.21</v>
      </c>
    </row>
    <row r="47" spans="1:17" x14ac:dyDescent="0.25">
      <c r="A47" s="1595" t="s">
        <v>1109</v>
      </c>
      <c r="B47" s="1596">
        <v>32</v>
      </c>
      <c r="C47" s="1265">
        <f t="shared" si="114"/>
        <v>0.20125786163522014</v>
      </c>
      <c r="D47" s="1597">
        <v>9.048</v>
      </c>
      <c r="E47" s="275">
        <f>D47*B47</f>
        <v>289.536</v>
      </c>
      <c r="F47" s="277">
        <v>0.5</v>
      </c>
      <c r="G47" s="275">
        <f t="shared" si="115"/>
        <v>144.77000000000001</v>
      </c>
      <c r="H47" s="275">
        <f t="shared" si="116"/>
        <v>34.880000000000003</v>
      </c>
      <c r="I47" s="276">
        <f t="shared" si="117"/>
        <v>179.65</v>
      </c>
      <c r="J47" s="1469">
        <v>72</v>
      </c>
      <c r="K47" s="1265">
        <f t="shared" si="105"/>
        <v>0.45283018867924529</v>
      </c>
      <c r="L47" s="1597">
        <v>9.048</v>
      </c>
      <c r="M47" s="275">
        <f t="shared" si="106"/>
        <v>651.45600000000002</v>
      </c>
      <c r="N47" s="277">
        <v>1</v>
      </c>
      <c r="O47" s="275">
        <f t="shared" si="107"/>
        <v>651.46</v>
      </c>
      <c r="P47" s="275">
        <f t="shared" si="108"/>
        <v>156.94</v>
      </c>
      <c r="Q47" s="276">
        <f t="shared" si="109"/>
        <v>808.40000000000009</v>
      </c>
    </row>
    <row r="48" spans="1:17" x14ac:dyDescent="0.25">
      <c r="A48" s="1595" t="s">
        <v>1109</v>
      </c>
      <c r="B48" s="1596">
        <v>24</v>
      </c>
      <c r="C48" s="1265">
        <f t="shared" si="114"/>
        <v>0.15094339622641509</v>
      </c>
      <c r="D48" s="1597">
        <v>9.048</v>
      </c>
      <c r="E48" s="275">
        <f t="shared" si="110"/>
        <v>217.15199999999999</v>
      </c>
      <c r="F48" s="277">
        <v>0.5</v>
      </c>
      <c r="G48" s="275">
        <f t="shared" si="115"/>
        <v>108.58</v>
      </c>
      <c r="H48" s="275">
        <f t="shared" si="116"/>
        <v>26.16</v>
      </c>
      <c r="I48" s="276">
        <f t="shared" si="117"/>
        <v>134.74</v>
      </c>
      <c r="J48" s="1469">
        <v>48</v>
      </c>
      <c r="K48" s="1265">
        <f t="shared" si="105"/>
        <v>0.30188679245283018</v>
      </c>
      <c r="L48" s="1597">
        <v>9.048</v>
      </c>
      <c r="M48" s="275">
        <f t="shared" si="106"/>
        <v>434.30399999999997</v>
      </c>
      <c r="N48" s="277">
        <v>1</v>
      </c>
      <c r="O48" s="275">
        <f t="shared" si="107"/>
        <v>434.3</v>
      </c>
      <c r="P48" s="275">
        <f t="shared" si="108"/>
        <v>104.62</v>
      </c>
      <c r="Q48" s="276">
        <f t="shared" si="109"/>
        <v>538.92000000000007</v>
      </c>
    </row>
    <row r="49" spans="1:17" x14ac:dyDescent="0.25">
      <c r="A49" s="1595" t="s">
        <v>1109</v>
      </c>
      <c r="B49" s="1596"/>
      <c r="C49" s="1265"/>
      <c r="D49" s="1597"/>
      <c r="E49" s="275"/>
      <c r="F49" s="277"/>
      <c r="G49" s="275"/>
      <c r="H49" s="275"/>
      <c r="I49" s="276"/>
      <c r="J49" s="1469">
        <v>48</v>
      </c>
      <c r="K49" s="1265">
        <f t="shared" si="105"/>
        <v>0.30188679245283018</v>
      </c>
      <c r="L49" s="1597">
        <v>7.8760000000000003</v>
      </c>
      <c r="M49" s="275">
        <f t="shared" si="106"/>
        <v>378.048</v>
      </c>
      <c r="N49" s="277">
        <v>1</v>
      </c>
      <c r="O49" s="275">
        <f t="shared" si="107"/>
        <v>378.05</v>
      </c>
      <c r="P49" s="275">
        <f t="shared" si="108"/>
        <v>91.07</v>
      </c>
      <c r="Q49" s="276">
        <f t="shared" si="109"/>
        <v>469.12</v>
      </c>
    </row>
    <row r="50" spans="1:17" x14ac:dyDescent="0.25">
      <c r="A50" s="1595" t="s">
        <v>1109</v>
      </c>
      <c r="B50" s="1596">
        <v>48</v>
      </c>
      <c r="C50" s="1265">
        <f t="shared" si="114"/>
        <v>0.30188679245283018</v>
      </c>
      <c r="D50" s="1597">
        <v>9.048</v>
      </c>
      <c r="E50" s="275">
        <f t="shared" si="110"/>
        <v>434.30399999999997</v>
      </c>
      <c r="F50" s="277">
        <v>0.5</v>
      </c>
      <c r="G50" s="275">
        <f t="shared" si="115"/>
        <v>217.15</v>
      </c>
      <c r="H50" s="275">
        <f t="shared" si="116"/>
        <v>52.31</v>
      </c>
      <c r="I50" s="276">
        <f t="shared" si="117"/>
        <v>269.46000000000004</v>
      </c>
      <c r="J50" s="1469">
        <v>120</v>
      </c>
      <c r="K50" s="1265">
        <f t="shared" si="105"/>
        <v>0.75471698113207553</v>
      </c>
      <c r="L50" s="1597">
        <v>9.048</v>
      </c>
      <c r="M50" s="275">
        <f t="shared" si="106"/>
        <v>1085.76</v>
      </c>
      <c r="N50" s="277">
        <v>1</v>
      </c>
      <c r="O50" s="275">
        <f t="shared" si="107"/>
        <v>1085.76</v>
      </c>
      <c r="P50" s="275">
        <f t="shared" si="108"/>
        <v>261.56</v>
      </c>
      <c r="Q50" s="276">
        <f t="shared" si="109"/>
        <v>1347.32</v>
      </c>
    </row>
    <row r="51" spans="1:17" x14ac:dyDescent="0.25">
      <c r="A51" s="1595" t="s">
        <v>1109</v>
      </c>
      <c r="B51" s="1596">
        <v>24</v>
      </c>
      <c r="C51" s="1265">
        <f t="shared" si="114"/>
        <v>0.15094339622641509</v>
      </c>
      <c r="D51" s="1597">
        <v>7.8760000000000003</v>
      </c>
      <c r="E51" s="275">
        <f t="shared" si="110"/>
        <v>189.024</v>
      </c>
      <c r="F51" s="277">
        <v>0.5</v>
      </c>
      <c r="G51" s="275">
        <f t="shared" si="115"/>
        <v>94.51</v>
      </c>
      <c r="H51" s="275">
        <f t="shared" si="116"/>
        <v>22.77</v>
      </c>
      <c r="I51" s="276">
        <f t="shared" si="117"/>
        <v>117.28</v>
      </c>
      <c r="J51" s="1469">
        <v>24</v>
      </c>
      <c r="K51" s="1265">
        <f t="shared" si="105"/>
        <v>0.15094339622641509</v>
      </c>
      <c r="L51" s="1597">
        <v>7.8760000000000003</v>
      </c>
      <c r="M51" s="275">
        <f t="shared" si="106"/>
        <v>189.024</v>
      </c>
      <c r="N51" s="277">
        <v>1</v>
      </c>
      <c r="O51" s="275">
        <f t="shared" si="107"/>
        <v>189.02</v>
      </c>
      <c r="P51" s="275">
        <f t="shared" si="108"/>
        <v>45.53</v>
      </c>
      <c r="Q51" s="276">
        <f t="shared" si="109"/>
        <v>234.55</v>
      </c>
    </row>
    <row r="52" spans="1:17" ht="66" x14ac:dyDescent="0.25">
      <c r="A52" s="87" t="s">
        <v>9</v>
      </c>
      <c r="B52" s="1596"/>
      <c r="C52" s="275"/>
      <c r="D52" s="275"/>
      <c r="E52" s="275"/>
      <c r="F52" s="275"/>
      <c r="G52" s="275"/>
      <c r="H52" s="275"/>
      <c r="I52" s="276"/>
      <c r="J52" s="1470">
        <f>SUM(J53:J67)</f>
        <v>608</v>
      </c>
      <c r="K52" s="974">
        <f t="shared" ref="K52:Q52" si="118">SUM(K53:K67)</f>
        <v>3.823899371069182</v>
      </c>
      <c r="L52" s="974"/>
      <c r="M52" s="974"/>
      <c r="N52" s="974"/>
      <c r="O52" s="974">
        <f t="shared" si="118"/>
        <v>3030.2799999999997</v>
      </c>
      <c r="P52" s="974">
        <f t="shared" si="118"/>
        <v>730.0200000000001</v>
      </c>
      <c r="Q52" s="91">
        <f t="shared" si="118"/>
        <v>3760.3</v>
      </c>
    </row>
    <row r="53" spans="1:17" x14ac:dyDescent="0.25">
      <c r="A53" s="1595" t="s">
        <v>1110</v>
      </c>
      <c r="B53" s="1596"/>
      <c r="C53" s="1264"/>
      <c r="D53" s="1601"/>
      <c r="E53" s="275"/>
      <c r="F53" s="277"/>
      <c r="G53" s="974"/>
      <c r="H53" s="974"/>
      <c r="I53" s="91"/>
      <c r="J53" s="1469">
        <v>48</v>
      </c>
      <c r="K53" s="275">
        <f>J53/159</f>
        <v>0.30188679245283018</v>
      </c>
      <c r="L53" s="1597">
        <v>4.984</v>
      </c>
      <c r="M53" s="275">
        <f t="shared" ref="M53:M67" si="119">L53*J53</f>
        <v>239.232</v>
      </c>
      <c r="N53" s="277">
        <v>1</v>
      </c>
      <c r="O53" s="275">
        <f t="shared" ref="O53" si="120">ROUND(M53*N53,2)</f>
        <v>239.23</v>
      </c>
      <c r="P53" s="275">
        <f t="shared" ref="P53:P69" si="121">ROUND(O53*0.2409,2)</f>
        <v>57.63</v>
      </c>
      <c r="Q53" s="276">
        <f t="shared" ref="Q53" si="122">O53+P53</f>
        <v>296.86</v>
      </c>
    </row>
    <row r="54" spans="1:17" x14ac:dyDescent="0.25">
      <c r="A54" s="1595" t="s">
        <v>1110</v>
      </c>
      <c r="B54" s="1596"/>
      <c r="C54" s="1264"/>
      <c r="D54" s="1601"/>
      <c r="E54" s="275"/>
      <c r="F54" s="277"/>
      <c r="G54" s="974"/>
      <c r="H54" s="974"/>
      <c r="I54" s="91"/>
      <c r="J54" s="1469">
        <v>24</v>
      </c>
      <c r="K54" s="275">
        <f t="shared" ref="K54:K67" si="123">J54/159</f>
        <v>0.15094339622641509</v>
      </c>
      <c r="L54" s="1597">
        <v>4.984</v>
      </c>
      <c r="M54" s="275">
        <f t="shared" si="119"/>
        <v>119.616</v>
      </c>
      <c r="N54" s="277">
        <v>1</v>
      </c>
      <c r="O54" s="275">
        <f t="shared" ref="O54:O67" si="124">ROUND(M54*N54,2)</f>
        <v>119.62</v>
      </c>
      <c r="P54" s="275">
        <f t="shared" ref="P54:P67" si="125">ROUND(O54*0.2409,2)</f>
        <v>28.82</v>
      </c>
      <c r="Q54" s="276">
        <f t="shared" ref="Q54:Q67" si="126">O54+P54</f>
        <v>148.44</v>
      </c>
    </row>
    <row r="55" spans="1:17" x14ac:dyDescent="0.25">
      <c r="A55" s="1595" t="s">
        <v>1110</v>
      </c>
      <c r="B55" s="1596"/>
      <c r="C55" s="1264"/>
      <c r="D55" s="1601"/>
      <c r="E55" s="275"/>
      <c r="F55" s="277"/>
      <c r="G55" s="974"/>
      <c r="H55" s="974"/>
      <c r="I55" s="91"/>
      <c r="J55" s="1469">
        <v>48</v>
      </c>
      <c r="K55" s="275">
        <f t="shared" si="123"/>
        <v>0.30188679245283018</v>
      </c>
      <c r="L55" s="1597">
        <v>4.984</v>
      </c>
      <c r="M55" s="275">
        <f t="shared" si="119"/>
        <v>239.232</v>
      </c>
      <c r="N55" s="277">
        <v>1</v>
      </c>
      <c r="O55" s="275">
        <f t="shared" si="124"/>
        <v>239.23</v>
      </c>
      <c r="P55" s="275">
        <f t="shared" si="125"/>
        <v>57.63</v>
      </c>
      <c r="Q55" s="276">
        <f t="shared" si="126"/>
        <v>296.86</v>
      </c>
    </row>
    <row r="56" spans="1:17" x14ac:dyDescent="0.25">
      <c r="A56" s="1595" t="s">
        <v>1110</v>
      </c>
      <c r="B56" s="1596"/>
      <c r="C56" s="1264"/>
      <c r="D56" s="1601"/>
      <c r="E56" s="275"/>
      <c r="F56" s="277"/>
      <c r="G56" s="974"/>
      <c r="H56" s="974"/>
      <c r="I56" s="91"/>
      <c r="J56" s="1469">
        <v>72</v>
      </c>
      <c r="K56" s="275">
        <f t="shared" si="123"/>
        <v>0.45283018867924529</v>
      </c>
      <c r="L56" s="1597">
        <v>4.984</v>
      </c>
      <c r="M56" s="275">
        <f t="shared" si="119"/>
        <v>358.84800000000001</v>
      </c>
      <c r="N56" s="277">
        <v>1</v>
      </c>
      <c r="O56" s="275">
        <f t="shared" si="124"/>
        <v>358.85</v>
      </c>
      <c r="P56" s="275">
        <f t="shared" si="125"/>
        <v>86.45</v>
      </c>
      <c r="Q56" s="276">
        <f t="shared" si="126"/>
        <v>445.3</v>
      </c>
    </row>
    <row r="57" spans="1:17" x14ac:dyDescent="0.25">
      <c r="A57" s="1595" t="s">
        <v>1110</v>
      </c>
      <c r="B57" s="1596"/>
      <c r="C57" s="1264"/>
      <c r="D57" s="1601"/>
      <c r="E57" s="275"/>
      <c r="F57" s="277"/>
      <c r="G57" s="974"/>
      <c r="H57" s="974"/>
      <c r="I57" s="91"/>
      <c r="J57" s="1469">
        <v>62</v>
      </c>
      <c r="K57" s="275">
        <f t="shared" si="123"/>
        <v>0.38993710691823902</v>
      </c>
      <c r="L57" s="1597">
        <v>4.984</v>
      </c>
      <c r="M57" s="275">
        <f t="shared" si="119"/>
        <v>309.00799999999998</v>
      </c>
      <c r="N57" s="277">
        <v>1</v>
      </c>
      <c r="O57" s="275">
        <f t="shared" si="124"/>
        <v>309.01</v>
      </c>
      <c r="P57" s="275">
        <f t="shared" si="125"/>
        <v>74.44</v>
      </c>
      <c r="Q57" s="276">
        <f t="shared" si="126"/>
        <v>383.45</v>
      </c>
    </row>
    <row r="58" spans="1:17" x14ac:dyDescent="0.25">
      <c r="A58" s="1595" t="s">
        <v>1110</v>
      </c>
      <c r="B58" s="1596"/>
      <c r="C58" s="1264"/>
      <c r="D58" s="1601"/>
      <c r="E58" s="275"/>
      <c r="F58" s="277"/>
      <c r="G58" s="974"/>
      <c r="H58" s="974"/>
      <c r="I58" s="91"/>
      <c r="J58" s="1469">
        <v>24</v>
      </c>
      <c r="K58" s="275">
        <f t="shared" si="123"/>
        <v>0.15094339622641509</v>
      </c>
      <c r="L58" s="1597">
        <v>4.984</v>
      </c>
      <c r="M58" s="275">
        <f t="shared" si="119"/>
        <v>119.616</v>
      </c>
      <c r="N58" s="277">
        <v>1</v>
      </c>
      <c r="O58" s="275">
        <f t="shared" si="124"/>
        <v>119.62</v>
      </c>
      <c r="P58" s="275">
        <f t="shared" si="125"/>
        <v>28.82</v>
      </c>
      <c r="Q58" s="276">
        <f t="shared" si="126"/>
        <v>148.44</v>
      </c>
    </row>
    <row r="59" spans="1:17" x14ac:dyDescent="0.25">
      <c r="A59" s="1595" t="s">
        <v>1110</v>
      </c>
      <c r="B59" s="1596"/>
      <c r="C59" s="1264"/>
      <c r="D59" s="1601"/>
      <c r="E59" s="275"/>
      <c r="F59" s="277"/>
      <c r="G59" s="974"/>
      <c r="H59" s="974"/>
      <c r="I59" s="91"/>
      <c r="J59" s="1469">
        <v>88</v>
      </c>
      <c r="K59" s="275">
        <f t="shared" si="123"/>
        <v>0.55345911949685533</v>
      </c>
      <c r="L59" s="1597">
        <v>4.984</v>
      </c>
      <c r="M59" s="275">
        <f t="shared" si="119"/>
        <v>438.59199999999998</v>
      </c>
      <c r="N59" s="277">
        <v>1</v>
      </c>
      <c r="O59" s="275">
        <f t="shared" si="124"/>
        <v>438.59</v>
      </c>
      <c r="P59" s="275">
        <f t="shared" si="125"/>
        <v>105.66</v>
      </c>
      <c r="Q59" s="276">
        <f t="shared" si="126"/>
        <v>544.25</v>
      </c>
    </row>
    <row r="60" spans="1:17" x14ac:dyDescent="0.25">
      <c r="A60" s="1595" t="s">
        <v>1110</v>
      </c>
      <c r="B60" s="1596"/>
      <c r="C60" s="1264"/>
      <c r="D60" s="1601"/>
      <c r="E60" s="275"/>
      <c r="F60" s="277"/>
      <c r="G60" s="974"/>
      <c r="H60" s="974"/>
      <c r="I60" s="91"/>
      <c r="J60" s="1469">
        <v>58</v>
      </c>
      <c r="K60" s="275">
        <f t="shared" si="123"/>
        <v>0.36477987421383645</v>
      </c>
      <c r="L60" s="1597">
        <v>4.984</v>
      </c>
      <c r="M60" s="275">
        <f t="shared" si="119"/>
        <v>289.072</v>
      </c>
      <c r="N60" s="277">
        <v>1</v>
      </c>
      <c r="O60" s="275">
        <f t="shared" si="124"/>
        <v>289.07</v>
      </c>
      <c r="P60" s="275">
        <f t="shared" si="125"/>
        <v>69.64</v>
      </c>
      <c r="Q60" s="276">
        <f t="shared" si="126"/>
        <v>358.71</v>
      </c>
    </row>
    <row r="61" spans="1:17" x14ac:dyDescent="0.25">
      <c r="A61" s="1595" t="s">
        <v>1110</v>
      </c>
      <c r="B61" s="1596"/>
      <c r="C61" s="1264"/>
      <c r="D61" s="1601"/>
      <c r="E61" s="275"/>
      <c r="F61" s="277"/>
      <c r="G61" s="974"/>
      <c r="H61" s="974"/>
      <c r="I61" s="91"/>
      <c r="J61" s="1469">
        <v>10</v>
      </c>
      <c r="K61" s="275">
        <f t="shared" si="123"/>
        <v>6.2893081761006289E-2</v>
      </c>
      <c r="L61" s="1597">
        <v>4.984</v>
      </c>
      <c r="M61" s="275">
        <f t="shared" si="119"/>
        <v>49.84</v>
      </c>
      <c r="N61" s="277">
        <v>1</v>
      </c>
      <c r="O61" s="275">
        <f t="shared" si="124"/>
        <v>49.84</v>
      </c>
      <c r="P61" s="275">
        <f t="shared" si="125"/>
        <v>12.01</v>
      </c>
      <c r="Q61" s="276">
        <f t="shared" si="126"/>
        <v>61.85</v>
      </c>
    </row>
    <row r="62" spans="1:17" x14ac:dyDescent="0.25">
      <c r="A62" s="1595" t="s">
        <v>1110</v>
      </c>
      <c r="B62" s="1596"/>
      <c r="C62" s="1264"/>
      <c r="D62" s="1601"/>
      <c r="E62" s="275"/>
      <c r="F62" s="277"/>
      <c r="G62" s="974"/>
      <c r="H62" s="974"/>
      <c r="I62" s="91"/>
      <c r="J62" s="1469">
        <v>16</v>
      </c>
      <c r="K62" s="275">
        <f t="shared" si="123"/>
        <v>0.10062893081761007</v>
      </c>
      <c r="L62" s="1597">
        <v>4.984</v>
      </c>
      <c r="M62" s="275">
        <f t="shared" si="119"/>
        <v>79.744</v>
      </c>
      <c r="N62" s="277">
        <v>1</v>
      </c>
      <c r="O62" s="275">
        <f t="shared" si="124"/>
        <v>79.739999999999995</v>
      </c>
      <c r="P62" s="275">
        <f t="shared" si="125"/>
        <v>19.21</v>
      </c>
      <c r="Q62" s="276">
        <f t="shared" si="126"/>
        <v>98.949999999999989</v>
      </c>
    </row>
    <row r="63" spans="1:17" x14ac:dyDescent="0.25">
      <c r="A63" s="1595" t="s">
        <v>1110</v>
      </c>
      <c r="B63" s="1596"/>
      <c r="C63" s="1264"/>
      <c r="D63" s="1601"/>
      <c r="E63" s="275"/>
      <c r="F63" s="277"/>
      <c r="G63" s="974"/>
      <c r="H63" s="974"/>
      <c r="I63" s="91"/>
      <c r="J63" s="1469">
        <v>24</v>
      </c>
      <c r="K63" s="275">
        <f t="shared" si="123"/>
        <v>0.15094339622641509</v>
      </c>
      <c r="L63" s="1597">
        <v>4.984</v>
      </c>
      <c r="M63" s="275">
        <f t="shared" si="119"/>
        <v>119.616</v>
      </c>
      <c r="N63" s="277">
        <v>1</v>
      </c>
      <c r="O63" s="275">
        <f t="shared" si="124"/>
        <v>119.62</v>
      </c>
      <c r="P63" s="275">
        <f t="shared" si="125"/>
        <v>28.82</v>
      </c>
      <c r="Q63" s="276">
        <f t="shared" si="126"/>
        <v>148.44</v>
      </c>
    </row>
    <row r="64" spans="1:17" x14ac:dyDescent="0.25">
      <c r="A64" s="1595" t="s">
        <v>1110</v>
      </c>
      <c r="B64" s="1596"/>
      <c r="C64" s="1264"/>
      <c r="D64" s="1601"/>
      <c r="E64" s="275"/>
      <c r="F64" s="277"/>
      <c r="G64" s="974"/>
      <c r="H64" s="974"/>
      <c r="I64" s="91"/>
      <c r="J64" s="1469">
        <v>32</v>
      </c>
      <c r="K64" s="275">
        <f t="shared" si="123"/>
        <v>0.20125786163522014</v>
      </c>
      <c r="L64" s="1597">
        <v>4.984</v>
      </c>
      <c r="M64" s="275">
        <f t="shared" si="119"/>
        <v>159.488</v>
      </c>
      <c r="N64" s="277">
        <v>1</v>
      </c>
      <c r="O64" s="275">
        <f t="shared" si="124"/>
        <v>159.49</v>
      </c>
      <c r="P64" s="275">
        <f t="shared" si="125"/>
        <v>38.42</v>
      </c>
      <c r="Q64" s="276">
        <f t="shared" si="126"/>
        <v>197.91000000000003</v>
      </c>
    </row>
    <row r="65" spans="1:17" x14ac:dyDescent="0.25">
      <c r="A65" s="1595" t="s">
        <v>1110</v>
      </c>
      <c r="B65" s="1596"/>
      <c r="C65" s="1264"/>
      <c r="D65" s="1601"/>
      <c r="E65" s="275"/>
      <c r="F65" s="277"/>
      <c r="G65" s="974"/>
      <c r="H65" s="974"/>
      <c r="I65" s="91"/>
      <c r="J65" s="1469">
        <v>50</v>
      </c>
      <c r="K65" s="275">
        <f t="shared" si="123"/>
        <v>0.31446540880503143</v>
      </c>
      <c r="L65" s="1597">
        <v>4.984</v>
      </c>
      <c r="M65" s="275">
        <f t="shared" si="119"/>
        <v>249.2</v>
      </c>
      <c r="N65" s="277">
        <v>1</v>
      </c>
      <c r="O65" s="275">
        <f t="shared" si="124"/>
        <v>249.2</v>
      </c>
      <c r="P65" s="275">
        <f t="shared" si="125"/>
        <v>60.03</v>
      </c>
      <c r="Q65" s="276">
        <f t="shared" si="126"/>
        <v>309.23</v>
      </c>
    </row>
    <row r="66" spans="1:17" x14ac:dyDescent="0.25">
      <c r="A66" s="1595" t="s">
        <v>1110</v>
      </c>
      <c r="B66" s="1596"/>
      <c r="C66" s="1264"/>
      <c r="D66" s="1601"/>
      <c r="E66" s="275"/>
      <c r="F66" s="277"/>
      <c r="G66" s="974"/>
      <c r="H66" s="974"/>
      <c r="I66" s="91"/>
      <c r="J66" s="1469">
        <v>24</v>
      </c>
      <c r="K66" s="275">
        <f t="shared" si="123"/>
        <v>0.15094339622641509</v>
      </c>
      <c r="L66" s="1597">
        <v>4.984</v>
      </c>
      <c r="M66" s="275">
        <f t="shared" si="119"/>
        <v>119.616</v>
      </c>
      <c r="N66" s="277">
        <v>1</v>
      </c>
      <c r="O66" s="275">
        <f t="shared" si="124"/>
        <v>119.62</v>
      </c>
      <c r="P66" s="275">
        <f t="shared" si="125"/>
        <v>28.82</v>
      </c>
      <c r="Q66" s="276">
        <f t="shared" si="126"/>
        <v>148.44</v>
      </c>
    </row>
    <row r="67" spans="1:17" x14ac:dyDescent="0.25">
      <c r="A67" s="1595" t="s">
        <v>1110</v>
      </c>
      <c r="B67" s="1596"/>
      <c r="C67" s="1264"/>
      <c r="D67" s="1601"/>
      <c r="E67" s="275"/>
      <c r="F67" s="277"/>
      <c r="G67" s="974"/>
      <c r="H67" s="974"/>
      <c r="I67" s="91"/>
      <c r="J67" s="1469">
        <v>28</v>
      </c>
      <c r="K67" s="275">
        <f t="shared" si="123"/>
        <v>0.1761006289308176</v>
      </c>
      <c r="L67" s="1597">
        <v>4.984</v>
      </c>
      <c r="M67" s="275">
        <f t="shared" si="119"/>
        <v>139.55199999999999</v>
      </c>
      <c r="N67" s="277">
        <v>1</v>
      </c>
      <c r="O67" s="275">
        <f t="shared" si="124"/>
        <v>139.55000000000001</v>
      </c>
      <c r="P67" s="275">
        <f t="shared" si="125"/>
        <v>33.619999999999997</v>
      </c>
      <c r="Q67" s="276">
        <f t="shared" si="126"/>
        <v>173.17000000000002</v>
      </c>
    </row>
    <row r="68" spans="1:17" ht="66" x14ac:dyDescent="0.25">
      <c r="A68" s="87" t="s">
        <v>10</v>
      </c>
      <c r="B68" s="1367"/>
      <c r="C68" s="974"/>
      <c r="D68" s="974"/>
      <c r="E68" s="974"/>
      <c r="F68" s="974"/>
      <c r="G68" s="974"/>
      <c r="H68" s="974"/>
      <c r="I68" s="91"/>
      <c r="J68" s="1470">
        <f>SUM(J69:J72)</f>
        <v>304</v>
      </c>
      <c r="K68" s="974">
        <f t="shared" ref="K68:Q68" si="127">SUM(K69:K72)</f>
        <v>0.19753086419753085</v>
      </c>
      <c r="L68" s="974"/>
      <c r="M68" s="974"/>
      <c r="N68" s="974"/>
      <c r="O68" s="974">
        <f t="shared" si="127"/>
        <v>1199.28</v>
      </c>
      <c r="P68" s="974">
        <f t="shared" si="127"/>
        <v>288.92</v>
      </c>
      <c r="Q68" s="91">
        <f t="shared" si="127"/>
        <v>1488.2</v>
      </c>
    </row>
    <row r="69" spans="1:17" x14ac:dyDescent="0.25">
      <c r="A69" s="1595" t="s">
        <v>1111</v>
      </c>
      <c r="B69" s="1596"/>
      <c r="C69" s="1264"/>
      <c r="D69" s="1602"/>
      <c r="E69" s="974"/>
      <c r="F69" s="277"/>
      <c r="G69" s="974"/>
      <c r="H69" s="974"/>
      <c r="I69" s="91"/>
      <c r="J69" s="1469">
        <v>48</v>
      </c>
      <c r="K69" s="275">
        <f>J69/1539</f>
        <v>3.1189083820662766E-2</v>
      </c>
      <c r="L69" s="1597">
        <v>3.9449999999999998</v>
      </c>
      <c r="M69" s="275">
        <f t="shared" ref="M69:M72" si="128">L69*J69</f>
        <v>189.35999999999999</v>
      </c>
      <c r="N69" s="277">
        <v>1</v>
      </c>
      <c r="O69" s="275">
        <f t="shared" ref="O69" si="129">ROUND(M69*N69,2)</f>
        <v>189.36</v>
      </c>
      <c r="P69" s="275">
        <f t="shared" si="121"/>
        <v>45.62</v>
      </c>
      <c r="Q69" s="276">
        <f t="shared" ref="Q69" si="130">O69+P69</f>
        <v>234.98000000000002</v>
      </c>
    </row>
    <row r="70" spans="1:17" x14ac:dyDescent="0.25">
      <c r="A70" s="1595" t="s">
        <v>1111</v>
      </c>
      <c r="B70" s="1596"/>
      <c r="C70" s="1264"/>
      <c r="D70" s="1602"/>
      <c r="E70" s="974"/>
      <c r="F70" s="277"/>
      <c r="G70" s="974"/>
      <c r="H70" s="974"/>
      <c r="I70" s="91"/>
      <c r="J70" s="1469">
        <v>112</v>
      </c>
      <c r="K70" s="275">
        <f t="shared" ref="K70:K72" si="131">J70/1539</f>
        <v>7.2774528914879788E-2</v>
      </c>
      <c r="L70" s="1597">
        <v>3.9449999999999998</v>
      </c>
      <c r="M70" s="275">
        <f t="shared" si="128"/>
        <v>441.84</v>
      </c>
      <c r="N70" s="277">
        <v>1</v>
      </c>
      <c r="O70" s="275">
        <f t="shared" ref="O70:O72" si="132">ROUND(M70*N70,2)</f>
        <v>441.84</v>
      </c>
      <c r="P70" s="275">
        <f t="shared" ref="P70:P72" si="133">ROUND(O70*0.2409,2)</f>
        <v>106.44</v>
      </c>
      <c r="Q70" s="276">
        <f t="shared" ref="Q70:Q72" si="134">O70+P70</f>
        <v>548.28</v>
      </c>
    </row>
    <row r="71" spans="1:17" x14ac:dyDescent="0.25">
      <c r="A71" s="1595" t="s">
        <v>1111</v>
      </c>
      <c r="B71" s="1596"/>
      <c r="C71" s="1264"/>
      <c r="D71" s="1602"/>
      <c r="E71" s="974"/>
      <c r="F71" s="277"/>
      <c r="G71" s="974"/>
      <c r="H71" s="974"/>
      <c r="I71" s="91"/>
      <c r="J71" s="1469">
        <v>72</v>
      </c>
      <c r="K71" s="275">
        <f t="shared" si="131"/>
        <v>4.6783625730994149E-2</v>
      </c>
      <c r="L71" s="1597">
        <v>3.9449999999999998</v>
      </c>
      <c r="M71" s="275">
        <f t="shared" si="128"/>
        <v>284.03999999999996</v>
      </c>
      <c r="N71" s="277">
        <v>1</v>
      </c>
      <c r="O71" s="275">
        <f t="shared" si="132"/>
        <v>284.04000000000002</v>
      </c>
      <c r="P71" s="275">
        <f t="shared" si="133"/>
        <v>68.430000000000007</v>
      </c>
      <c r="Q71" s="276">
        <f t="shared" si="134"/>
        <v>352.47</v>
      </c>
    </row>
    <row r="72" spans="1:17" x14ac:dyDescent="0.25">
      <c r="A72" s="1595" t="s">
        <v>1111</v>
      </c>
      <c r="B72" s="1596"/>
      <c r="C72" s="1264"/>
      <c r="D72" s="1602"/>
      <c r="E72" s="974"/>
      <c r="F72" s="277"/>
      <c r="G72" s="974"/>
      <c r="H72" s="974"/>
      <c r="I72" s="91"/>
      <c r="J72" s="1469">
        <v>72</v>
      </c>
      <c r="K72" s="275">
        <f t="shared" si="131"/>
        <v>4.6783625730994149E-2</v>
      </c>
      <c r="L72" s="1597">
        <v>3.9449999999999998</v>
      </c>
      <c r="M72" s="275">
        <f t="shared" si="128"/>
        <v>284.03999999999996</v>
      </c>
      <c r="N72" s="277">
        <v>1</v>
      </c>
      <c r="O72" s="275">
        <f t="shared" si="132"/>
        <v>284.04000000000002</v>
      </c>
      <c r="P72" s="275">
        <f t="shared" si="133"/>
        <v>68.430000000000007</v>
      </c>
      <c r="Q72" s="276">
        <f t="shared" si="134"/>
        <v>352.47</v>
      </c>
    </row>
    <row r="73" spans="1:17" s="1578" customFormat="1" ht="17.45" customHeight="1" x14ac:dyDescent="0.25">
      <c r="A73" s="1587" t="s">
        <v>1106</v>
      </c>
      <c r="B73" s="1588">
        <f>B74+B110+B135+B142</f>
        <v>2186.5</v>
      </c>
      <c r="C73" s="1589">
        <f>C74+C110+C135+C142</f>
        <v>13.751572327044023</v>
      </c>
      <c r="D73" s="1592"/>
      <c r="E73" s="1589"/>
      <c r="F73" s="1593"/>
      <c r="G73" s="1593">
        <f>G74+G110+G135+G142</f>
        <v>2742.9900000000007</v>
      </c>
      <c r="H73" s="1593">
        <f>H74+H110+H135+H142</f>
        <v>660.78000000000009</v>
      </c>
      <c r="I73" s="1598">
        <f>I74+I110+I135+I142</f>
        <v>3403.7700000000004</v>
      </c>
      <c r="J73" s="1591">
        <f>J74+J110+J135+J142</f>
        <v>4722.5</v>
      </c>
      <c r="K73" s="1593">
        <f>K74+K110+K135+K142</f>
        <v>29.701257861635217</v>
      </c>
      <c r="L73" s="1593"/>
      <c r="M73" s="1593"/>
      <c r="N73" s="1593"/>
      <c r="O73" s="1593">
        <f>O74+O110+O135+O142</f>
        <v>25019.27</v>
      </c>
      <c r="P73" s="1593">
        <f>P74+P110+P135+P142</f>
        <v>6027.1400000000012</v>
      </c>
      <c r="Q73" s="1598">
        <f>Q74+Q110+Q135+Q142</f>
        <v>31046.409999999996</v>
      </c>
    </row>
    <row r="74" spans="1:17" ht="30" customHeight="1" x14ac:dyDescent="0.25">
      <c r="A74" s="87" t="s">
        <v>11</v>
      </c>
      <c r="B74" s="1367">
        <f>SUM(B75:B109)</f>
        <v>978.5</v>
      </c>
      <c r="C74" s="1264">
        <f t="shared" ref="C74:I74" si="135">SUM(C75:C109)</f>
        <v>6.1540880503144662</v>
      </c>
      <c r="D74" s="1264"/>
      <c r="E74" s="1264"/>
      <c r="F74" s="1264"/>
      <c r="G74" s="1264">
        <f t="shared" si="135"/>
        <v>1693.7100000000005</v>
      </c>
      <c r="H74" s="1264">
        <f t="shared" si="135"/>
        <v>408.00000000000006</v>
      </c>
      <c r="I74" s="1594">
        <f t="shared" si="135"/>
        <v>2101.71</v>
      </c>
      <c r="J74" s="1470">
        <f>SUM(J75:J109)</f>
        <v>1378</v>
      </c>
      <c r="K74" s="1264">
        <f t="shared" ref="K74" si="136">SUM(K75:K109)</f>
        <v>8.6666666666666661</v>
      </c>
      <c r="L74" s="1264"/>
      <c r="M74" s="1264"/>
      <c r="N74" s="1264"/>
      <c r="O74" s="1264">
        <f>SUM(O75:O109)</f>
        <v>10502.730000000001</v>
      </c>
      <c r="P74" s="1264">
        <f t="shared" ref="P74" si="137">SUM(P75:P109)</f>
        <v>2530.1300000000006</v>
      </c>
      <c r="Q74" s="1594">
        <f>SUM(Q75:Q109)</f>
        <v>13032.859999999999</v>
      </c>
    </row>
    <row r="75" spans="1:17" ht="14.45" customHeight="1" x14ac:dyDescent="0.25">
      <c r="A75" s="1595" t="s">
        <v>201</v>
      </c>
      <c r="B75" s="1596">
        <v>18.5</v>
      </c>
      <c r="C75" s="1265">
        <f>B75/159</f>
        <v>0.11635220125786164</v>
      </c>
      <c r="D75" s="1597">
        <v>9.5820000000000007</v>
      </c>
      <c r="E75" s="275">
        <f>D75*B75</f>
        <v>177.26700000000002</v>
      </c>
      <c r="F75" s="277">
        <v>0.2</v>
      </c>
      <c r="G75" s="275">
        <f>ROUND(E75*F75,2)</f>
        <v>35.450000000000003</v>
      </c>
      <c r="H75" s="275">
        <f t="shared" ref="H75" si="138">ROUND(G75*0.2409,2)</f>
        <v>8.5399999999999991</v>
      </c>
      <c r="I75" s="276">
        <f t="shared" ref="I75" si="139">G75+H75</f>
        <v>43.99</v>
      </c>
      <c r="J75" s="1469">
        <v>58</v>
      </c>
      <c r="K75" s="1265">
        <f>J75/159</f>
        <v>0.36477987421383645</v>
      </c>
      <c r="L75" s="1597">
        <v>9.5820000000000007</v>
      </c>
      <c r="M75" s="275">
        <f>L75*J75</f>
        <v>555.75600000000009</v>
      </c>
      <c r="N75" s="277">
        <v>1</v>
      </c>
      <c r="O75" s="275">
        <f t="shared" ref="O75" si="140">ROUND(M75*N75,2)</f>
        <v>555.76</v>
      </c>
      <c r="P75" s="275">
        <f t="shared" ref="P75" si="141">ROUND(O75*0.2409,2)</f>
        <v>133.88</v>
      </c>
      <c r="Q75" s="276">
        <f t="shared" ref="Q75" si="142">O75+P75</f>
        <v>689.64</v>
      </c>
    </row>
    <row r="76" spans="1:17" ht="14.45" customHeight="1" x14ac:dyDescent="0.25">
      <c r="A76" s="1595" t="s">
        <v>1112</v>
      </c>
      <c r="B76" s="1596"/>
      <c r="C76" s="1265"/>
      <c r="D76" s="1597"/>
      <c r="E76" s="275"/>
      <c r="F76" s="277"/>
      <c r="G76" s="275"/>
      <c r="H76" s="275"/>
      <c r="I76" s="276"/>
      <c r="J76" s="1469">
        <v>36</v>
      </c>
      <c r="K76" s="1265">
        <f t="shared" ref="K76:K109" si="143">J76/159</f>
        <v>0.22641509433962265</v>
      </c>
      <c r="L76" s="1597">
        <v>7.3860000000000001</v>
      </c>
      <c r="M76" s="275">
        <f t="shared" ref="M76:M109" si="144">L76*J76</f>
        <v>265.89600000000002</v>
      </c>
      <c r="N76" s="277">
        <v>1</v>
      </c>
      <c r="O76" s="275">
        <f t="shared" ref="O76:O109" si="145">ROUND(M76*N76,2)</f>
        <v>265.89999999999998</v>
      </c>
      <c r="P76" s="275">
        <f t="shared" ref="P76:P109" si="146">ROUND(O76*0.2409,2)</f>
        <v>64.06</v>
      </c>
      <c r="Q76" s="276">
        <f t="shared" ref="Q76:Q109" si="147">O76+P76</f>
        <v>329.96</v>
      </c>
    </row>
    <row r="77" spans="1:17" ht="14.45" customHeight="1" x14ac:dyDescent="0.25">
      <c r="A77" s="1595" t="s">
        <v>1112</v>
      </c>
      <c r="B77" s="1596">
        <v>32</v>
      </c>
      <c r="C77" s="1265">
        <f>B77/159</f>
        <v>0.20125786163522014</v>
      </c>
      <c r="D77" s="1597">
        <v>7.3860000000000001</v>
      </c>
      <c r="E77" s="275">
        <f t="shared" ref="E77:E82" si="148">D77*B77</f>
        <v>236.352</v>
      </c>
      <c r="F77" s="277">
        <v>0.2</v>
      </c>
      <c r="G77" s="275">
        <f t="shared" ref="G77:G108" si="149">ROUND(E77*F77,2)</f>
        <v>47.27</v>
      </c>
      <c r="H77" s="275">
        <f t="shared" ref="H77:H108" si="150">ROUND(G77*0.2409,2)</f>
        <v>11.39</v>
      </c>
      <c r="I77" s="276">
        <f t="shared" ref="I77:I108" si="151">G77+H77</f>
        <v>58.660000000000004</v>
      </c>
      <c r="J77" s="1469">
        <v>60</v>
      </c>
      <c r="K77" s="1265">
        <f t="shared" si="143"/>
        <v>0.37735849056603776</v>
      </c>
      <c r="L77" s="1597">
        <v>7.3860000000000001</v>
      </c>
      <c r="M77" s="275">
        <f t="shared" si="144"/>
        <v>443.16</v>
      </c>
      <c r="N77" s="277">
        <v>1</v>
      </c>
      <c r="O77" s="275">
        <f t="shared" si="145"/>
        <v>443.16</v>
      </c>
      <c r="P77" s="275">
        <f t="shared" si="146"/>
        <v>106.76</v>
      </c>
      <c r="Q77" s="276">
        <f t="shared" si="147"/>
        <v>549.92000000000007</v>
      </c>
    </row>
    <row r="78" spans="1:17" ht="14.45" customHeight="1" x14ac:dyDescent="0.25">
      <c r="A78" s="1595" t="s">
        <v>1112</v>
      </c>
      <c r="B78" s="1596">
        <v>48</v>
      </c>
      <c r="C78" s="1265">
        <f t="shared" ref="C78:C108" si="152">B78/159</f>
        <v>0.30188679245283018</v>
      </c>
      <c r="D78" s="1597">
        <v>7.3860000000000001</v>
      </c>
      <c r="E78" s="275">
        <f t="shared" si="148"/>
        <v>354.52800000000002</v>
      </c>
      <c r="F78" s="277">
        <v>0.2</v>
      </c>
      <c r="G78" s="275">
        <f t="shared" si="149"/>
        <v>70.91</v>
      </c>
      <c r="H78" s="275">
        <f t="shared" si="150"/>
        <v>17.079999999999998</v>
      </c>
      <c r="I78" s="276">
        <f t="shared" si="151"/>
        <v>87.99</v>
      </c>
      <c r="J78" s="1469">
        <v>36</v>
      </c>
      <c r="K78" s="1265">
        <f t="shared" si="143"/>
        <v>0.22641509433962265</v>
      </c>
      <c r="L78" s="1597">
        <v>7.3860000000000001</v>
      </c>
      <c r="M78" s="275">
        <f t="shared" si="144"/>
        <v>265.89600000000002</v>
      </c>
      <c r="N78" s="277">
        <v>1</v>
      </c>
      <c r="O78" s="275">
        <f t="shared" si="145"/>
        <v>265.89999999999998</v>
      </c>
      <c r="P78" s="275">
        <f t="shared" si="146"/>
        <v>64.06</v>
      </c>
      <c r="Q78" s="276">
        <f t="shared" si="147"/>
        <v>329.96</v>
      </c>
    </row>
    <row r="79" spans="1:17" ht="14.45" customHeight="1" x14ac:dyDescent="0.25">
      <c r="A79" s="1595" t="s">
        <v>1112</v>
      </c>
      <c r="B79" s="1596">
        <v>24</v>
      </c>
      <c r="C79" s="1265">
        <f t="shared" si="152"/>
        <v>0.15094339622641509</v>
      </c>
      <c r="D79" s="1597">
        <v>7.3860000000000001</v>
      </c>
      <c r="E79" s="275">
        <f t="shared" si="148"/>
        <v>177.26400000000001</v>
      </c>
      <c r="F79" s="277">
        <v>0.2</v>
      </c>
      <c r="G79" s="275">
        <f t="shared" si="149"/>
        <v>35.450000000000003</v>
      </c>
      <c r="H79" s="275">
        <f t="shared" si="150"/>
        <v>8.5399999999999991</v>
      </c>
      <c r="I79" s="276">
        <f t="shared" si="151"/>
        <v>43.99</v>
      </c>
      <c r="J79" s="1469">
        <v>56</v>
      </c>
      <c r="K79" s="1265">
        <f t="shared" si="143"/>
        <v>0.3522012578616352</v>
      </c>
      <c r="L79" s="1597">
        <v>7.3860000000000001</v>
      </c>
      <c r="M79" s="275">
        <f t="shared" si="144"/>
        <v>413.61599999999999</v>
      </c>
      <c r="N79" s="277">
        <v>1</v>
      </c>
      <c r="O79" s="275">
        <f t="shared" si="145"/>
        <v>413.62</v>
      </c>
      <c r="P79" s="275">
        <f t="shared" si="146"/>
        <v>99.64</v>
      </c>
      <c r="Q79" s="276">
        <f t="shared" si="147"/>
        <v>513.26</v>
      </c>
    </row>
    <row r="80" spans="1:17" ht="14.45" customHeight="1" x14ac:dyDescent="0.25">
      <c r="A80" s="1595" t="s">
        <v>1112</v>
      </c>
      <c r="B80" s="1596">
        <v>48</v>
      </c>
      <c r="C80" s="1265">
        <f t="shared" si="152"/>
        <v>0.30188679245283018</v>
      </c>
      <c r="D80" s="1597">
        <v>7.3860000000000001</v>
      </c>
      <c r="E80" s="275">
        <f t="shared" si="148"/>
        <v>354.52800000000002</v>
      </c>
      <c r="F80" s="277">
        <v>0.2</v>
      </c>
      <c r="G80" s="275">
        <f t="shared" si="149"/>
        <v>70.91</v>
      </c>
      <c r="H80" s="275">
        <f t="shared" si="150"/>
        <v>17.079999999999998</v>
      </c>
      <c r="I80" s="276">
        <f t="shared" si="151"/>
        <v>87.99</v>
      </c>
      <c r="J80" s="1469">
        <v>48</v>
      </c>
      <c r="K80" s="1265">
        <f t="shared" si="143"/>
        <v>0.30188679245283018</v>
      </c>
      <c r="L80" s="1597">
        <v>7.3860000000000001</v>
      </c>
      <c r="M80" s="275">
        <f t="shared" si="144"/>
        <v>354.52800000000002</v>
      </c>
      <c r="N80" s="277">
        <v>1</v>
      </c>
      <c r="O80" s="275">
        <f t="shared" si="145"/>
        <v>354.53</v>
      </c>
      <c r="P80" s="275">
        <f t="shared" si="146"/>
        <v>85.41</v>
      </c>
      <c r="Q80" s="276">
        <f t="shared" si="147"/>
        <v>439.93999999999994</v>
      </c>
    </row>
    <row r="81" spans="1:17" ht="14.45" customHeight="1" x14ac:dyDescent="0.25">
      <c r="A81" s="1595" t="s">
        <v>1112</v>
      </c>
      <c r="B81" s="1596"/>
      <c r="C81" s="1265"/>
      <c r="D81" s="1597"/>
      <c r="E81" s="275"/>
      <c r="F81" s="277"/>
      <c r="G81" s="275"/>
      <c r="H81" s="275"/>
      <c r="I81" s="276"/>
      <c r="J81" s="1469">
        <v>24</v>
      </c>
      <c r="K81" s="1265">
        <f t="shared" si="143"/>
        <v>0.15094339622641509</v>
      </c>
      <c r="L81" s="1597">
        <v>6.5019999999999998</v>
      </c>
      <c r="M81" s="275">
        <f t="shared" si="144"/>
        <v>156.048</v>
      </c>
      <c r="N81" s="277">
        <v>1</v>
      </c>
      <c r="O81" s="275">
        <f t="shared" si="145"/>
        <v>156.05000000000001</v>
      </c>
      <c r="P81" s="275">
        <f t="shared" si="146"/>
        <v>37.590000000000003</v>
      </c>
      <c r="Q81" s="276">
        <f t="shared" si="147"/>
        <v>193.64000000000001</v>
      </c>
    </row>
    <row r="82" spans="1:17" ht="14.45" customHeight="1" x14ac:dyDescent="0.25">
      <c r="A82" s="1595" t="s">
        <v>1112</v>
      </c>
      <c r="B82" s="1596">
        <v>40</v>
      </c>
      <c r="C82" s="1265">
        <f t="shared" si="152"/>
        <v>0.25157232704402516</v>
      </c>
      <c r="D82" s="1597">
        <v>6.5019999999999998</v>
      </c>
      <c r="E82" s="275">
        <f t="shared" si="148"/>
        <v>260.08</v>
      </c>
      <c r="F82" s="277">
        <v>0.2</v>
      </c>
      <c r="G82" s="275">
        <f t="shared" si="149"/>
        <v>52.02</v>
      </c>
      <c r="H82" s="275">
        <f t="shared" si="150"/>
        <v>12.53</v>
      </c>
      <c r="I82" s="276">
        <f t="shared" si="151"/>
        <v>64.55</v>
      </c>
      <c r="J82" s="1469">
        <v>4</v>
      </c>
      <c r="K82" s="1265">
        <f t="shared" si="143"/>
        <v>2.5157232704402517E-2</v>
      </c>
      <c r="L82" s="1597">
        <v>6.5019999999999998</v>
      </c>
      <c r="M82" s="275">
        <f t="shared" si="144"/>
        <v>26.007999999999999</v>
      </c>
      <c r="N82" s="277">
        <v>1</v>
      </c>
      <c r="O82" s="275">
        <f t="shared" si="145"/>
        <v>26.01</v>
      </c>
      <c r="P82" s="275">
        <f t="shared" si="146"/>
        <v>6.27</v>
      </c>
      <c r="Q82" s="276">
        <f t="shared" si="147"/>
        <v>32.28</v>
      </c>
    </row>
    <row r="83" spans="1:17" ht="14.45" customHeight="1" x14ac:dyDescent="0.25">
      <c r="A83" s="1595" t="s">
        <v>1113</v>
      </c>
      <c r="B83" s="1596"/>
      <c r="C83" s="1265"/>
      <c r="D83" s="1597"/>
      <c r="E83" s="275"/>
      <c r="F83" s="277"/>
      <c r="G83" s="275"/>
      <c r="H83" s="275"/>
      <c r="I83" s="276"/>
      <c r="J83" s="1469">
        <v>24</v>
      </c>
      <c r="K83" s="1265">
        <f t="shared" si="143"/>
        <v>0.15094339622641509</v>
      </c>
      <c r="L83" s="1597">
        <v>8.6159999999999997</v>
      </c>
      <c r="M83" s="275">
        <f t="shared" si="144"/>
        <v>206.78399999999999</v>
      </c>
      <c r="N83" s="277">
        <v>1</v>
      </c>
      <c r="O83" s="275">
        <f t="shared" si="145"/>
        <v>206.78</v>
      </c>
      <c r="P83" s="275">
        <f t="shared" si="146"/>
        <v>49.81</v>
      </c>
      <c r="Q83" s="276">
        <f t="shared" si="147"/>
        <v>256.59000000000003</v>
      </c>
    </row>
    <row r="84" spans="1:17" ht="14.45" customHeight="1" x14ac:dyDescent="0.25">
      <c r="A84" s="1595" t="s">
        <v>1113</v>
      </c>
      <c r="B84" s="1596">
        <v>56</v>
      </c>
      <c r="C84" s="1265">
        <f t="shared" si="152"/>
        <v>0.3522012578616352</v>
      </c>
      <c r="D84" s="1597">
        <v>8.6159999999999997</v>
      </c>
      <c r="E84" s="275">
        <f t="shared" ref="E84:E88" si="153">D84*B84</f>
        <v>482.49599999999998</v>
      </c>
      <c r="F84" s="277">
        <v>0.2</v>
      </c>
      <c r="G84" s="275">
        <f t="shared" si="149"/>
        <v>96.5</v>
      </c>
      <c r="H84" s="275">
        <f t="shared" si="150"/>
        <v>23.25</v>
      </c>
      <c r="I84" s="276">
        <f t="shared" si="151"/>
        <v>119.75</v>
      </c>
      <c r="J84" s="1469">
        <v>0</v>
      </c>
      <c r="K84" s="1265">
        <f t="shared" si="143"/>
        <v>0</v>
      </c>
      <c r="L84" s="1597">
        <v>8.6159999999999997</v>
      </c>
      <c r="M84" s="275">
        <f t="shared" si="144"/>
        <v>0</v>
      </c>
      <c r="N84" s="277">
        <v>1</v>
      </c>
      <c r="O84" s="275">
        <f t="shared" si="145"/>
        <v>0</v>
      </c>
      <c r="P84" s="275">
        <f t="shared" si="146"/>
        <v>0</v>
      </c>
      <c r="Q84" s="276">
        <f t="shared" si="147"/>
        <v>0</v>
      </c>
    </row>
    <row r="85" spans="1:17" ht="14.45" customHeight="1" x14ac:dyDescent="0.25">
      <c r="A85" s="1595" t="s">
        <v>1113</v>
      </c>
      <c r="B85" s="1596">
        <v>24</v>
      </c>
      <c r="C85" s="1265">
        <f t="shared" si="152"/>
        <v>0.15094339622641509</v>
      </c>
      <c r="D85" s="1597">
        <v>8.6159999999999997</v>
      </c>
      <c r="E85" s="275">
        <f t="shared" si="153"/>
        <v>206.78399999999999</v>
      </c>
      <c r="F85" s="277">
        <v>0.2</v>
      </c>
      <c r="G85" s="275">
        <f t="shared" si="149"/>
        <v>41.36</v>
      </c>
      <c r="H85" s="275">
        <f t="shared" si="150"/>
        <v>9.9600000000000009</v>
      </c>
      <c r="I85" s="276">
        <f t="shared" si="151"/>
        <v>51.32</v>
      </c>
      <c r="J85" s="1469">
        <v>36</v>
      </c>
      <c r="K85" s="1265">
        <f t="shared" si="143"/>
        <v>0.22641509433962265</v>
      </c>
      <c r="L85" s="1597">
        <v>8.6159999999999997</v>
      </c>
      <c r="M85" s="275">
        <f t="shared" si="144"/>
        <v>310.17599999999999</v>
      </c>
      <c r="N85" s="277">
        <v>1</v>
      </c>
      <c r="O85" s="275">
        <f t="shared" si="145"/>
        <v>310.18</v>
      </c>
      <c r="P85" s="275">
        <f t="shared" si="146"/>
        <v>74.72</v>
      </c>
      <c r="Q85" s="276">
        <f t="shared" si="147"/>
        <v>384.9</v>
      </c>
    </row>
    <row r="86" spans="1:17" ht="14.45" customHeight="1" x14ac:dyDescent="0.25">
      <c r="A86" s="1595" t="s">
        <v>1113</v>
      </c>
      <c r="B86" s="1596"/>
      <c r="C86" s="1265"/>
      <c r="D86" s="1597"/>
      <c r="E86" s="275"/>
      <c r="F86" s="277"/>
      <c r="G86" s="275"/>
      <c r="H86" s="275"/>
      <c r="I86" s="276"/>
      <c r="J86" s="1469">
        <v>48</v>
      </c>
      <c r="K86" s="1265">
        <f t="shared" si="143"/>
        <v>0.30188679245283018</v>
      </c>
      <c r="L86" s="1597">
        <v>8.6159999999999997</v>
      </c>
      <c r="M86" s="275">
        <f t="shared" si="144"/>
        <v>413.56799999999998</v>
      </c>
      <c r="N86" s="277">
        <v>1</v>
      </c>
      <c r="O86" s="275">
        <f t="shared" si="145"/>
        <v>413.57</v>
      </c>
      <c r="P86" s="275">
        <f t="shared" si="146"/>
        <v>99.63</v>
      </c>
      <c r="Q86" s="276">
        <f t="shared" si="147"/>
        <v>513.20000000000005</v>
      </c>
    </row>
    <row r="87" spans="1:17" ht="14.45" customHeight="1" x14ac:dyDescent="0.25">
      <c r="A87" s="1595" t="s">
        <v>1113</v>
      </c>
      <c r="B87" s="1596">
        <v>16</v>
      </c>
      <c r="C87" s="1265">
        <f t="shared" si="152"/>
        <v>0.10062893081761007</v>
      </c>
      <c r="D87" s="1597">
        <v>8.6159999999999997</v>
      </c>
      <c r="E87" s="275">
        <f t="shared" si="153"/>
        <v>137.85599999999999</v>
      </c>
      <c r="F87" s="277">
        <v>0.2</v>
      </c>
      <c r="G87" s="275">
        <f t="shared" si="149"/>
        <v>27.57</v>
      </c>
      <c r="H87" s="275">
        <f t="shared" si="150"/>
        <v>6.64</v>
      </c>
      <c r="I87" s="276">
        <f t="shared" si="151"/>
        <v>34.21</v>
      </c>
      <c r="J87" s="1469">
        <v>24</v>
      </c>
      <c r="K87" s="1265">
        <f t="shared" si="143"/>
        <v>0.15094339622641509</v>
      </c>
      <c r="L87" s="1597">
        <v>8.6159999999999997</v>
      </c>
      <c r="M87" s="275">
        <f t="shared" si="144"/>
        <v>206.78399999999999</v>
      </c>
      <c r="N87" s="277">
        <v>1</v>
      </c>
      <c r="O87" s="275">
        <f t="shared" si="145"/>
        <v>206.78</v>
      </c>
      <c r="P87" s="275">
        <f t="shared" si="146"/>
        <v>49.81</v>
      </c>
      <c r="Q87" s="276">
        <f t="shared" si="147"/>
        <v>256.59000000000003</v>
      </c>
    </row>
    <row r="88" spans="1:17" ht="14.45" customHeight="1" x14ac:dyDescent="0.25">
      <c r="A88" s="1595" t="s">
        <v>1113</v>
      </c>
      <c r="B88" s="1596">
        <v>96</v>
      </c>
      <c r="C88" s="1265">
        <f t="shared" si="152"/>
        <v>0.60377358490566035</v>
      </c>
      <c r="D88" s="1597">
        <v>8.6159999999999997</v>
      </c>
      <c r="E88" s="275">
        <f t="shared" si="153"/>
        <v>827.13599999999997</v>
      </c>
      <c r="F88" s="277">
        <v>0.2</v>
      </c>
      <c r="G88" s="275">
        <f t="shared" si="149"/>
        <v>165.43</v>
      </c>
      <c r="H88" s="275">
        <f t="shared" si="150"/>
        <v>39.85</v>
      </c>
      <c r="I88" s="276">
        <f t="shared" si="151"/>
        <v>205.28</v>
      </c>
      <c r="J88" s="1469">
        <v>132</v>
      </c>
      <c r="K88" s="1265">
        <f t="shared" si="143"/>
        <v>0.83018867924528306</v>
      </c>
      <c r="L88" s="1597">
        <v>8.6159999999999997</v>
      </c>
      <c r="M88" s="275">
        <f t="shared" si="144"/>
        <v>1137.3119999999999</v>
      </c>
      <c r="N88" s="277">
        <v>1</v>
      </c>
      <c r="O88" s="275">
        <f t="shared" si="145"/>
        <v>1137.31</v>
      </c>
      <c r="P88" s="275">
        <f t="shared" si="146"/>
        <v>273.98</v>
      </c>
      <c r="Q88" s="276">
        <f t="shared" si="147"/>
        <v>1411.29</v>
      </c>
    </row>
    <row r="89" spans="1:17" ht="14.45" customHeight="1" x14ac:dyDescent="0.25">
      <c r="A89" s="1595" t="s">
        <v>1114</v>
      </c>
      <c r="B89" s="1596"/>
      <c r="C89" s="1265"/>
      <c r="D89" s="1597"/>
      <c r="E89" s="275"/>
      <c r="F89" s="277"/>
      <c r="G89" s="275"/>
      <c r="H89" s="275"/>
      <c r="I89" s="276"/>
      <c r="J89" s="1469">
        <v>48</v>
      </c>
      <c r="K89" s="1265">
        <f t="shared" si="143"/>
        <v>0.30188679245283018</v>
      </c>
      <c r="L89" s="1597">
        <v>7.3860000000000001</v>
      </c>
      <c r="M89" s="275">
        <f t="shared" si="144"/>
        <v>354.52800000000002</v>
      </c>
      <c r="N89" s="277">
        <v>1</v>
      </c>
      <c r="O89" s="275">
        <f t="shared" si="145"/>
        <v>354.53</v>
      </c>
      <c r="P89" s="275">
        <f t="shared" si="146"/>
        <v>85.41</v>
      </c>
      <c r="Q89" s="276">
        <f t="shared" si="147"/>
        <v>439.93999999999994</v>
      </c>
    </row>
    <row r="90" spans="1:17" ht="14.45" customHeight="1" x14ac:dyDescent="0.25">
      <c r="A90" s="1595" t="s">
        <v>1114</v>
      </c>
      <c r="B90" s="1596">
        <v>31</v>
      </c>
      <c r="C90" s="1265">
        <f t="shared" si="152"/>
        <v>0.19496855345911951</v>
      </c>
      <c r="D90" s="1597">
        <v>7.3860000000000001</v>
      </c>
      <c r="E90" s="275">
        <f t="shared" ref="E90:E94" si="154">D90*B90</f>
        <v>228.96600000000001</v>
      </c>
      <c r="F90" s="277">
        <v>0.2</v>
      </c>
      <c r="G90" s="275">
        <f t="shared" si="149"/>
        <v>45.79</v>
      </c>
      <c r="H90" s="275">
        <f t="shared" si="150"/>
        <v>11.03</v>
      </c>
      <c r="I90" s="276">
        <f t="shared" si="151"/>
        <v>56.82</v>
      </c>
      <c r="J90" s="1469">
        <v>36</v>
      </c>
      <c r="K90" s="1265">
        <f t="shared" si="143"/>
        <v>0.22641509433962265</v>
      </c>
      <c r="L90" s="1597">
        <v>7.3860000000000001</v>
      </c>
      <c r="M90" s="275">
        <f t="shared" si="144"/>
        <v>265.89600000000002</v>
      </c>
      <c r="N90" s="277">
        <v>1</v>
      </c>
      <c r="O90" s="275">
        <f t="shared" si="145"/>
        <v>265.89999999999998</v>
      </c>
      <c r="P90" s="275">
        <f t="shared" si="146"/>
        <v>64.06</v>
      </c>
      <c r="Q90" s="276">
        <f t="shared" si="147"/>
        <v>329.96</v>
      </c>
    </row>
    <row r="91" spans="1:17" ht="14.45" customHeight="1" x14ac:dyDescent="0.25">
      <c r="A91" s="1595" t="s">
        <v>1114</v>
      </c>
      <c r="B91" s="1596">
        <v>24</v>
      </c>
      <c r="C91" s="1265">
        <f t="shared" si="152"/>
        <v>0.15094339622641509</v>
      </c>
      <c r="D91" s="1597">
        <v>7.3860000000000001</v>
      </c>
      <c r="E91" s="275">
        <f t="shared" si="154"/>
        <v>177.26400000000001</v>
      </c>
      <c r="F91" s="277">
        <v>0.2</v>
      </c>
      <c r="G91" s="275">
        <f t="shared" si="149"/>
        <v>35.450000000000003</v>
      </c>
      <c r="H91" s="275">
        <f t="shared" si="150"/>
        <v>8.5399999999999991</v>
      </c>
      <c r="I91" s="276">
        <f t="shared" si="151"/>
        <v>43.99</v>
      </c>
      <c r="J91" s="1469">
        <v>68</v>
      </c>
      <c r="K91" s="1265">
        <f t="shared" si="143"/>
        <v>0.42767295597484278</v>
      </c>
      <c r="L91" s="1597">
        <v>7.3860000000000001</v>
      </c>
      <c r="M91" s="275">
        <f t="shared" si="144"/>
        <v>502.24799999999999</v>
      </c>
      <c r="N91" s="277">
        <v>1</v>
      </c>
      <c r="O91" s="275">
        <f t="shared" si="145"/>
        <v>502.25</v>
      </c>
      <c r="P91" s="275">
        <f t="shared" si="146"/>
        <v>120.99</v>
      </c>
      <c r="Q91" s="276">
        <f t="shared" si="147"/>
        <v>623.24</v>
      </c>
    </row>
    <row r="92" spans="1:17" ht="14.45" customHeight="1" x14ac:dyDescent="0.25">
      <c r="A92" s="1595" t="s">
        <v>1114</v>
      </c>
      <c r="B92" s="1596">
        <v>17</v>
      </c>
      <c r="C92" s="1265">
        <f t="shared" si="152"/>
        <v>0.1069182389937107</v>
      </c>
      <c r="D92" s="1597">
        <v>7.3860000000000001</v>
      </c>
      <c r="E92" s="275">
        <f t="shared" si="154"/>
        <v>125.562</v>
      </c>
      <c r="F92" s="277">
        <v>0.2</v>
      </c>
      <c r="G92" s="275">
        <f t="shared" si="149"/>
        <v>25.11</v>
      </c>
      <c r="H92" s="275">
        <f t="shared" si="150"/>
        <v>6.05</v>
      </c>
      <c r="I92" s="276">
        <f t="shared" si="151"/>
        <v>31.16</v>
      </c>
      <c r="J92" s="1469">
        <v>25</v>
      </c>
      <c r="K92" s="1265">
        <f t="shared" si="143"/>
        <v>0.15723270440251572</v>
      </c>
      <c r="L92" s="1597">
        <v>7.3860000000000001</v>
      </c>
      <c r="M92" s="275">
        <f t="shared" si="144"/>
        <v>184.65</v>
      </c>
      <c r="N92" s="277">
        <v>1</v>
      </c>
      <c r="O92" s="275">
        <f t="shared" si="145"/>
        <v>184.65</v>
      </c>
      <c r="P92" s="275">
        <f t="shared" si="146"/>
        <v>44.48</v>
      </c>
      <c r="Q92" s="276">
        <f t="shared" si="147"/>
        <v>229.13</v>
      </c>
    </row>
    <row r="93" spans="1:17" ht="14.45" customHeight="1" x14ac:dyDescent="0.25">
      <c r="A93" s="1595" t="s">
        <v>1114</v>
      </c>
      <c r="B93" s="1596">
        <v>64</v>
      </c>
      <c r="C93" s="1265">
        <f t="shared" si="152"/>
        <v>0.40251572327044027</v>
      </c>
      <c r="D93" s="1597">
        <v>7.3860000000000001</v>
      </c>
      <c r="E93" s="275">
        <f t="shared" si="154"/>
        <v>472.70400000000001</v>
      </c>
      <c r="F93" s="277">
        <v>0.2</v>
      </c>
      <c r="G93" s="275">
        <f t="shared" si="149"/>
        <v>94.54</v>
      </c>
      <c r="H93" s="275">
        <f t="shared" si="150"/>
        <v>22.77</v>
      </c>
      <c r="I93" s="276">
        <f t="shared" si="151"/>
        <v>117.31</v>
      </c>
      <c r="J93" s="1469">
        <v>16</v>
      </c>
      <c r="K93" s="1265">
        <f t="shared" si="143"/>
        <v>0.10062893081761007</v>
      </c>
      <c r="L93" s="1597">
        <v>7.3860000000000001</v>
      </c>
      <c r="M93" s="275">
        <f t="shared" si="144"/>
        <v>118.176</v>
      </c>
      <c r="N93" s="277">
        <v>1</v>
      </c>
      <c r="O93" s="275">
        <f t="shared" si="145"/>
        <v>118.18</v>
      </c>
      <c r="P93" s="275">
        <f t="shared" si="146"/>
        <v>28.47</v>
      </c>
      <c r="Q93" s="276">
        <f t="shared" si="147"/>
        <v>146.65</v>
      </c>
    </row>
    <row r="94" spans="1:17" ht="14.45" customHeight="1" x14ac:dyDescent="0.25">
      <c r="A94" s="1595" t="s">
        <v>1114</v>
      </c>
      <c r="B94" s="1596">
        <v>8</v>
      </c>
      <c r="C94" s="1265">
        <f t="shared" si="152"/>
        <v>5.0314465408805034E-2</v>
      </c>
      <c r="D94" s="1597">
        <v>7.3860000000000001</v>
      </c>
      <c r="E94" s="275">
        <f t="shared" si="154"/>
        <v>59.088000000000001</v>
      </c>
      <c r="F94" s="277">
        <v>0.2</v>
      </c>
      <c r="G94" s="275">
        <f t="shared" si="149"/>
        <v>11.82</v>
      </c>
      <c r="H94" s="275">
        <f t="shared" si="150"/>
        <v>2.85</v>
      </c>
      <c r="I94" s="276">
        <f t="shared" si="151"/>
        <v>14.67</v>
      </c>
      <c r="J94" s="1469">
        <v>24</v>
      </c>
      <c r="K94" s="1265">
        <f t="shared" si="143"/>
        <v>0.15094339622641509</v>
      </c>
      <c r="L94" s="1597">
        <v>7.3860000000000001</v>
      </c>
      <c r="M94" s="275">
        <f t="shared" si="144"/>
        <v>177.26400000000001</v>
      </c>
      <c r="N94" s="277">
        <v>1</v>
      </c>
      <c r="O94" s="275">
        <f t="shared" si="145"/>
        <v>177.26</v>
      </c>
      <c r="P94" s="275">
        <f t="shared" si="146"/>
        <v>42.7</v>
      </c>
      <c r="Q94" s="276">
        <f t="shared" si="147"/>
        <v>219.95999999999998</v>
      </c>
    </row>
    <row r="95" spans="1:17" ht="14.45" customHeight="1" x14ac:dyDescent="0.25">
      <c r="A95" s="1595" t="s">
        <v>1114</v>
      </c>
      <c r="B95" s="1596">
        <v>48</v>
      </c>
      <c r="C95" s="1265">
        <f t="shared" si="152"/>
        <v>0.30188679245283018</v>
      </c>
      <c r="D95" s="1597">
        <v>7.3860000000000001</v>
      </c>
      <c r="E95" s="275">
        <f>5317.94/30*8</f>
        <v>1418.1173333333331</v>
      </c>
      <c r="F95" s="277">
        <v>0.2</v>
      </c>
      <c r="G95" s="275">
        <f t="shared" si="149"/>
        <v>283.62</v>
      </c>
      <c r="H95" s="275">
        <f t="shared" si="150"/>
        <v>68.319999999999993</v>
      </c>
      <c r="I95" s="276">
        <f t="shared" si="151"/>
        <v>351.94</v>
      </c>
      <c r="J95" s="1469">
        <v>47</v>
      </c>
      <c r="K95" s="1265">
        <f t="shared" si="143"/>
        <v>0.29559748427672955</v>
      </c>
      <c r="L95" s="1597">
        <v>7.3860000000000001</v>
      </c>
      <c r="M95" s="275">
        <f t="shared" si="144"/>
        <v>347.142</v>
      </c>
      <c r="N95" s="277">
        <v>1</v>
      </c>
      <c r="O95" s="275">
        <f t="shared" si="145"/>
        <v>347.14</v>
      </c>
      <c r="P95" s="275">
        <f t="shared" si="146"/>
        <v>83.63</v>
      </c>
      <c r="Q95" s="276">
        <f t="shared" si="147"/>
        <v>430.77</v>
      </c>
    </row>
    <row r="96" spans="1:17" ht="14.45" customHeight="1" x14ac:dyDescent="0.25">
      <c r="A96" s="1595" t="s">
        <v>1115</v>
      </c>
      <c r="B96" s="1596">
        <v>56</v>
      </c>
      <c r="C96" s="1265">
        <f t="shared" si="152"/>
        <v>0.3522012578616352</v>
      </c>
      <c r="D96" s="1597">
        <v>7.3860000000000001</v>
      </c>
      <c r="E96" s="275">
        <f>D96*B96</f>
        <v>413.61599999999999</v>
      </c>
      <c r="F96" s="277">
        <v>0.2</v>
      </c>
      <c r="G96" s="275">
        <f t="shared" si="149"/>
        <v>82.72</v>
      </c>
      <c r="H96" s="275">
        <f t="shared" si="150"/>
        <v>19.93</v>
      </c>
      <c r="I96" s="276">
        <f t="shared" si="151"/>
        <v>102.65</v>
      </c>
      <c r="J96" s="1469">
        <v>60</v>
      </c>
      <c r="K96" s="1265">
        <f t="shared" si="143"/>
        <v>0.37735849056603776</v>
      </c>
      <c r="L96" s="1597">
        <v>7.3860000000000001</v>
      </c>
      <c r="M96" s="275">
        <f t="shared" si="144"/>
        <v>443.16</v>
      </c>
      <c r="N96" s="277">
        <v>1</v>
      </c>
      <c r="O96" s="275">
        <f t="shared" si="145"/>
        <v>443.16</v>
      </c>
      <c r="P96" s="275">
        <f t="shared" si="146"/>
        <v>106.76</v>
      </c>
      <c r="Q96" s="276">
        <f t="shared" si="147"/>
        <v>549.92000000000007</v>
      </c>
    </row>
    <row r="97" spans="1:17" ht="14.45" customHeight="1" x14ac:dyDescent="0.25">
      <c r="A97" s="1595" t="s">
        <v>1115</v>
      </c>
      <c r="B97" s="1596">
        <v>54</v>
      </c>
      <c r="C97" s="1265">
        <f t="shared" si="152"/>
        <v>0.33962264150943394</v>
      </c>
      <c r="D97" s="1597">
        <v>7.3860000000000001</v>
      </c>
      <c r="E97" s="275">
        <f t="shared" ref="E97:E100" si="155">D97*B97</f>
        <v>398.84399999999999</v>
      </c>
      <c r="F97" s="277">
        <v>0.2</v>
      </c>
      <c r="G97" s="275">
        <f t="shared" si="149"/>
        <v>79.77</v>
      </c>
      <c r="H97" s="275">
        <f t="shared" si="150"/>
        <v>19.22</v>
      </c>
      <c r="I97" s="276">
        <f t="shared" si="151"/>
        <v>98.99</v>
      </c>
      <c r="J97" s="1469">
        <v>68</v>
      </c>
      <c r="K97" s="1265">
        <f t="shared" si="143"/>
        <v>0.42767295597484278</v>
      </c>
      <c r="L97" s="1597">
        <v>7.3860000000000001</v>
      </c>
      <c r="M97" s="275">
        <f t="shared" si="144"/>
        <v>502.24799999999999</v>
      </c>
      <c r="N97" s="277">
        <v>1</v>
      </c>
      <c r="O97" s="275">
        <f t="shared" si="145"/>
        <v>502.25</v>
      </c>
      <c r="P97" s="275">
        <f t="shared" si="146"/>
        <v>120.99</v>
      </c>
      <c r="Q97" s="276">
        <f t="shared" si="147"/>
        <v>623.24</v>
      </c>
    </row>
    <row r="98" spans="1:17" ht="14.45" customHeight="1" x14ac:dyDescent="0.25">
      <c r="A98" s="1595" t="s">
        <v>1115</v>
      </c>
      <c r="B98" s="1596">
        <v>8</v>
      </c>
      <c r="C98" s="1265">
        <f t="shared" si="152"/>
        <v>5.0314465408805034E-2</v>
      </c>
      <c r="D98" s="1597">
        <v>6.5019999999999998</v>
      </c>
      <c r="E98" s="275">
        <f t="shared" si="155"/>
        <v>52.015999999999998</v>
      </c>
      <c r="F98" s="277">
        <v>0.2</v>
      </c>
      <c r="G98" s="275">
        <f t="shared" si="149"/>
        <v>10.4</v>
      </c>
      <c r="H98" s="275">
        <f t="shared" si="150"/>
        <v>2.5099999999999998</v>
      </c>
      <c r="I98" s="276">
        <f t="shared" si="151"/>
        <v>12.91</v>
      </c>
      <c r="J98" s="1469">
        <v>40</v>
      </c>
      <c r="K98" s="1265">
        <f t="shared" si="143"/>
        <v>0.25157232704402516</v>
      </c>
      <c r="L98" s="1597">
        <v>6.5019999999999998</v>
      </c>
      <c r="M98" s="275">
        <f t="shared" si="144"/>
        <v>260.08</v>
      </c>
      <c r="N98" s="277">
        <v>1</v>
      </c>
      <c r="O98" s="275">
        <f t="shared" si="145"/>
        <v>260.08</v>
      </c>
      <c r="P98" s="275">
        <f t="shared" si="146"/>
        <v>62.65</v>
      </c>
      <c r="Q98" s="276">
        <f t="shared" si="147"/>
        <v>322.72999999999996</v>
      </c>
    </row>
    <row r="99" spans="1:17" ht="14.45" customHeight="1" x14ac:dyDescent="0.25">
      <c r="A99" s="1595" t="s">
        <v>1115</v>
      </c>
      <c r="B99" s="1596">
        <v>58</v>
      </c>
      <c r="C99" s="1265">
        <f t="shared" si="152"/>
        <v>0.36477987421383645</v>
      </c>
      <c r="D99" s="1597">
        <v>7.3860000000000001</v>
      </c>
      <c r="E99" s="275">
        <f t="shared" si="155"/>
        <v>428.38800000000003</v>
      </c>
      <c r="F99" s="277">
        <v>0.2</v>
      </c>
      <c r="G99" s="275">
        <f t="shared" si="149"/>
        <v>85.68</v>
      </c>
      <c r="H99" s="275">
        <f t="shared" si="150"/>
        <v>20.64</v>
      </c>
      <c r="I99" s="276">
        <f t="shared" si="151"/>
        <v>106.32000000000001</v>
      </c>
      <c r="J99" s="1469">
        <v>56</v>
      </c>
      <c r="K99" s="1265">
        <f t="shared" si="143"/>
        <v>0.3522012578616352</v>
      </c>
      <c r="L99" s="1597">
        <v>7.3860000000000001</v>
      </c>
      <c r="M99" s="275">
        <f t="shared" si="144"/>
        <v>413.61599999999999</v>
      </c>
      <c r="N99" s="277">
        <v>1</v>
      </c>
      <c r="O99" s="275">
        <f t="shared" si="145"/>
        <v>413.62</v>
      </c>
      <c r="P99" s="275">
        <f t="shared" si="146"/>
        <v>99.64</v>
      </c>
      <c r="Q99" s="276">
        <f t="shared" si="147"/>
        <v>513.26</v>
      </c>
    </row>
    <row r="100" spans="1:17" ht="14.45" customHeight="1" x14ac:dyDescent="0.25">
      <c r="A100" s="1595" t="s">
        <v>1115</v>
      </c>
      <c r="B100" s="1596">
        <v>16</v>
      </c>
      <c r="C100" s="1265">
        <f t="shared" si="152"/>
        <v>0.10062893081761007</v>
      </c>
      <c r="D100" s="1597">
        <v>7.3860000000000001</v>
      </c>
      <c r="E100" s="275">
        <f t="shared" si="155"/>
        <v>118.176</v>
      </c>
      <c r="F100" s="277">
        <v>0.2</v>
      </c>
      <c r="G100" s="275">
        <f t="shared" si="149"/>
        <v>23.64</v>
      </c>
      <c r="H100" s="275">
        <f t="shared" si="150"/>
        <v>5.69</v>
      </c>
      <c r="I100" s="276">
        <f t="shared" si="151"/>
        <v>29.330000000000002</v>
      </c>
      <c r="J100" s="1469">
        <v>40</v>
      </c>
      <c r="K100" s="1265">
        <f t="shared" si="143"/>
        <v>0.25157232704402516</v>
      </c>
      <c r="L100" s="1597">
        <v>7.3860000000000001</v>
      </c>
      <c r="M100" s="275">
        <f t="shared" si="144"/>
        <v>295.44</v>
      </c>
      <c r="N100" s="277">
        <v>1</v>
      </c>
      <c r="O100" s="275">
        <f t="shared" si="145"/>
        <v>295.44</v>
      </c>
      <c r="P100" s="275">
        <f t="shared" si="146"/>
        <v>71.17</v>
      </c>
      <c r="Q100" s="276">
        <f t="shared" si="147"/>
        <v>366.61</v>
      </c>
    </row>
    <row r="101" spans="1:17" ht="14.45" customHeight="1" x14ac:dyDescent="0.25">
      <c r="A101" s="1595" t="s">
        <v>1116</v>
      </c>
      <c r="B101" s="1596">
        <v>64</v>
      </c>
      <c r="C101" s="1265">
        <f t="shared" si="152"/>
        <v>0.40251572327044027</v>
      </c>
      <c r="D101" s="1597">
        <v>6.5019999999999998</v>
      </c>
      <c r="E101" s="275">
        <f>D101*B101</f>
        <v>416.12799999999999</v>
      </c>
      <c r="F101" s="277">
        <v>0.2</v>
      </c>
      <c r="G101" s="275">
        <f t="shared" si="149"/>
        <v>83.23</v>
      </c>
      <c r="H101" s="275">
        <f t="shared" si="150"/>
        <v>20.05</v>
      </c>
      <c r="I101" s="276">
        <f t="shared" si="151"/>
        <v>103.28</v>
      </c>
      <c r="J101" s="1469">
        <v>4</v>
      </c>
      <c r="K101" s="1265">
        <f t="shared" si="143"/>
        <v>2.5157232704402517E-2</v>
      </c>
      <c r="L101" s="1597">
        <v>6.5019999999999998</v>
      </c>
      <c r="M101" s="275">
        <f t="shared" si="144"/>
        <v>26.007999999999999</v>
      </c>
      <c r="N101" s="277">
        <v>1</v>
      </c>
      <c r="O101" s="275">
        <f t="shared" si="145"/>
        <v>26.01</v>
      </c>
      <c r="P101" s="275">
        <f t="shared" si="146"/>
        <v>6.27</v>
      </c>
      <c r="Q101" s="276">
        <f t="shared" si="147"/>
        <v>32.28</v>
      </c>
    </row>
    <row r="102" spans="1:17" ht="14.45" customHeight="1" x14ac:dyDescent="0.25">
      <c r="A102" s="1595" t="s">
        <v>1116</v>
      </c>
      <c r="B102" s="1596"/>
      <c r="C102" s="1265"/>
      <c r="D102" s="1597"/>
      <c r="E102" s="275"/>
      <c r="F102" s="277"/>
      <c r="G102" s="275"/>
      <c r="H102" s="275"/>
      <c r="I102" s="276"/>
      <c r="J102" s="1469">
        <v>36</v>
      </c>
      <c r="K102" s="1265">
        <f t="shared" si="143"/>
        <v>0.22641509433962265</v>
      </c>
      <c r="L102" s="1597">
        <v>6.5019999999999998</v>
      </c>
      <c r="M102" s="275">
        <f t="shared" si="144"/>
        <v>234.072</v>
      </c>
      <c r="N102" s="277">
        <v>1</v>
      </c>
      <c r="O102" s="275">
        <f t="shared" si="145"/>
        <v>234.07</v>
      </c>
      <c r="P102" s="275">
        <f t="shared" si="146"/>
        <v>56.39</v>
      </c>
      <c r="Q102" s="276">
        <f t="shared" si="147"/>
        <v>290.45999999999998</v>
      </c>
    </row>
    <row r="103" spans="1:17" ht="14.45" customHeight="1" x14ac:dyDescent="0.25">
      <c r="A103" s="1595" t="s">
        <v>1116</v>
      </c>
      <c r="B103" s="1596"/>
      <c r="C103" s="1265"/>
      <c r="D103" s="1597"/>
      <c r="E103" s="275"/>
      <c r="F103" s="277"/>
      <c r="G103" s="275"/>
      <c r="H103" s="275"/>
      <c r="I103" s="276"/>
      <c r="J103" s="1469">
        <v>24</v>
      </c>
      <c r="K103" s="1265">
        <f t="shared" si="143"/>
        <v>0.15094339622641509</v>
      </c>
      <c r="L103" s="1597">
        <v>6.5019999999999998</v>
      </c>
      <c r="M103" s="275">
        <f t="shared" si="144"/>
        <v>156.048</v>
      </c>
      <c r="N103" s="277">
        <v>1</v>
      </c>
      <c r="O103" s="275">
        <f t="shared" si="145"/>
        <v>156.05000000000001</v>
      </c>
      <c r="P103" s="275">
        <f t="shared" si="146"/>
        <v>37.590000000000003</v>
      </c>
      <c r="Q103" s="276">
        <f t="shared" si="147"/>
        <v>193.64000000000001</v>
      </c>
    </row>
    <row r="104" spans="1:17" ht="14.45" customHeight="1" x14ac:dyDescent="0.25">
      <c r="A104" s="1595" t="s">
        <v>1116</v>
      </c>
      <c r="B104" s="1596">
        <v>35</v>
      </c>
      <c r="C104" s="1265">
        <f t="shared" si="152"/>
        <v>0.22012578616352202</v>
      </c>
      <c r="D104" s="1597">
        <v>7.3860000000000001</v>
      </c>
      <c r="E104" s="275">
        <f t="shared" ref="E104:E108" si="156">D104*B104</f>
        <v>258.51</v>
      </c>
      <c r="F104" s="277">
        <v>0.2</v>
      </c>
      <c r="G104" s="275">
        <f t="shared" si="149"/>
        <v>51.7</v>
      </c>
      <c r="H104" s="275">
        <f t="shared" si="150"/>
        <v>12.45</v>
      </c>
      <c r="I104" s="276">
        <f t="shared" si="151"/>
        <v>64.150000000000006</v>
      </c>
      <c r="J104" s="1469">
        <v>41.5</v>
      </c>
      <c r="K104" s="1265">
        <f t="shared" si="143"/>
        <v>0.2610062893081761</v>
      </c>
      <c r="L104" s="1597">
        <v>7.3860000000000001</v>
      </c>
      <c r="M104" s="275">
        <f t="shared" si="144"/>
        <v>306.51900000000001</v>
      </c>
      <c r="N104" s="277">
        <v>1</v>
      </c>
      <c r="O104" s="275">
        <f t="shared" si="145"/>
        <v>306.52</v>
      </c>
      <c r="P104" s="275">
        <f t="shared" si="146"/>
        <v>73.84</v>
      </c>
      <c r="Q104" s="276">
        <f t="shared" si="147"/>
        <v>380.36</v>
      </c>
    </row>
    <row r="105" spans="1:17" ht="14.45" customHeight="1" x14ac:dyDescent="0.25">
      <c r="A105" s="1595" t="s">
        <v>1116</v>
      </c>
      <c r="B105" s="1596"/>
      <c r="C105" s="1265"/>
      <c r="D105" s="1597"/>
      <c r="E105" s="275"/>
      <c r="F105" s="277"/>
      <c r="G105" s="275"/>
      <c r="H105" s="275"/>
      <c r="I105" s="276"/>
      <c r="J105" s="1469">
        <v>12</v>
      </c>
      <c r="K105" s="1265">
        <f t="shared" si="143"/>
        <v>7.5471698113207544E-2</v>
      </c>
      <c r="L105" s="1597">
        <v>6.5019999999999998</v>
      </c>
      <c r="M105" s="275">
        <f t="shared" si="144"/>
        <v>78.024000000000001</v>
      </c>
      <c r="N105" s="277">
        <v>1</v>
      </c>
      <c r="O105" s="275">
        <f t="shared" si="145"/>
        <v>78.02</v>
      </c>
      <c r="P105" s="275">
        <f t="shared" si="146"/>
        <v>18.8</v>
      </c>
      <c r="Q105" s="276">
        <f t="shared" si="147"/>
        <v>96.82</v>
      </c>
    </row>
    <row r="106" spans="1:17" ht="14.45" customHeight="1" x14ac:dyDescent="0.25">
      <c r="A106" s="1595" t="s">
        <v>1116</v>
      </c>
      <c r="B106" s="1596">
        <v>45</v>
      </c>
      <c r="C106" s="1265">
        <f t="shared" si="152"/>
        <v>0.28301886792452829</v>
      </c>
      <c r="D106" s="1597">
        <v>7.3860000000000001</v>
      </c>
      <c r="E106" s="275">
        <f t="shared" si="156"/>
        <v>332.37</v>
      </c>
      <c r="F106" s="277">
        <v>0.2</v>
      </c>
      <c r="G106" s="275">
        <f t="shared" si="149"/>
        <v>66.47</v>
      </c>
      <c r="H106" s="275">
        <f t="shared" si="150"/>
        <v>16.010000000000002</v>
      </c>
      <c r="I106" s="276">
        <f t="shared" si="151"/>
        <v>82.48</v>
      </c>
      <c r="J106" s="1469">
        <v>42.5</v>
      </c>
      <c r="K106" s="1265">
        <f t="shared" si="143"/>
        <v>0.26729559748427673</v>
      </c>
      <c r="L106" s="1597">
        <v>7.3860000000000001</v>
      </c>
      <c r="M106" s="275">
        <f t="shared" si="144"/>
        <v>313.90500000000003</v>
      </c>
      <c r="N106" s="277">
        <v>1</v>
      </c>
      <c r="O106" s="275">
        <f t="shared" si="145"/>
        <v>313.91000000000003</v>
      </c>
      <c r="P106" s="275">
        <f t="shared" si="146"/>
        <v>75.62</v>
      </c>
      <c r="Q106" s="276">
        <f t="shared" si="147"/>
        <v>389.53000000000003</v>
      </c>
    </row>
    <row r="107" spans="1:17" ht="14.45" customHeight="1" x14ac:dyDescent="0.25">
      <c r="A107" s="1595" t="s">
        <v>1116</v>
      </c>
      <c r="B107" s="1596">
        <v>24</v>
      </c>
      <c r="C107" s="1265">
        <f t="shared" si="152"/>
        <v>0.15094339622641509</v>
      </c>
      <c r="D107" s="1597">
        <v>7.3860000000000001</v>
      </c>
      <c r="E107" s="275">
        <f t="shared" si="156"/>
        <v>177.26400000000001</v>
      </c>
      <c r="F107" s="277">
        <v>0.2</v>
      </c>
      <c r="G107" s="275">
        <f t="shared" si="149"/>
        <v>35.450000000000003</v>
      </c>
      <c r="H107" s="275">
        <f t="shared" si="150"/>
        <v>8.5399999999999991</v>
      </c>
      <c r="I107" s="276">
        <f t="shared" si="151"/>
        <v>43.99</v>
      </c>
      <c r="J107" s="1469">
        <v>32</v>
      </c>
      <c r="K107" s="1265">
        <f t="shared" si="143"/>
        <v>0.20125786163522014</v>
      </c>
      <c r="L107" s="1597">
        <v>7.3860000000000001</v>
      </c>
      <c r="M107" s="275">
        <f t="shared" si="144"/>
        <v>236.352</v>
      </c>
      <c r="N107" s="277">
        <v>1</v>
      </c>
      <c r="O107" s="275">
        <f t="shared" si="145"/>
        <v>236.35</v>
      </c>
      <c r="P107" s="275">
        <f t="shared" si="146"/>
        <v>56.94</v>
      </c>
      <c r="Q107" s="276">
        <f t="shared" si="147"/>
        <v>293.28999999999996</v>
      </c>
    </row>
    <row r="108" spans="1:17" ht="14.45" customHeight="1" x14ac:dyDescent="0.25">
      <c r="A108" s="1595" t="s">
        <v>1116</v>
      </c>
      <c r="B108" s="1596">
        <v>24</v>
      </c>
      <c r="C108" s="1265">
        <f t="shared" si="152"/>
        <v>0.15094339622641509</v>
      </c>
      <c r="D108" s="1597">
        <v>7.3860000000000001</v>
      </c>
      <c r="E108" s="275">
        <f t="shared" si="156"/>
        <v>177.26400000000001</v>
      </c>
      <c r="F108" s="277">
        <v>0.2</v>
      </c>
      <c r="G108" s="275">
        <f t="shared" si="149"/>
        <v>35.450000000000003</v>
      </c>
      <c r="H108" s="275">
        <f t="shared" si="150"/>
        <v>8.5399999999999991</v>
      </c>
      <c r="I108" s="276">
        <f t="shared" si="151"/>
        <v>43.99</v>
      </c>
      <c r="J108" s="1469">
        <v>60</v>
      </c>
      <c r="K108" s="1265">
        <f t="shared" si="143"/>
        <v>0.37735849056603776</v>
      </c>
      <c r="L108" s="1597">
        <v>7.3860000000000001</v>
      </c>
      <c r="M108" s="275">
        <f t="shared" si="144"/>
        <v>443.16</v>
      </c>
      <c r="N108" s="277">
        <v>1</v>
      </c>
      <c r="O108" s="275">
        <f t="shared" si="145"/>
        <v>443.16</v>
      </c>
      <c r="P108" s="275">
        <f t="shared" si="146"/>
        <v>106.76</v>
      </c>
      <c r="Q108" s="276">
        <f t="shared" si="147"/>
        <v>549.92000000000007</v>
      </c>
    </row>
    <row r="109" spans="1:17" ht="14.45" customHeight="1" x14ac:dyDescent="0.25">
      <c r="A109" s="1595" t="s">
        <v>1116</v>
      </c>
      <c r="B109" s="1596"/>
      <c r="C109" s="1265"/>
      <c r="D109" s="1597"/>
      <c r="E109" s="275"/>
      <c r="F109" s="277"/>
      <c r="G109" s="275"/>
      <c r="H109" s="275"/>
      <c r="I109" s="276"/>
      <c r="J109" s="1469">
        <v>12</v>
      </c>
      <c r="K109" s="1265">
        <f t="shared" si="143"/>
        <v>7.5471698113207544E-2</v>
      </c>
      <c r="L109" s="1597">
        <v>7.3860000000000001</v>
      </c>
      <c r="M109" s="275">
        <f t="shared" si="144"/>
        <v>88.632000000000005</v>
      </c>
      <c r="N109" s="277">
        <v>1</v>
      </c>
      <c r="O109" s="275">
        <f t="shared" si="145"/>
        <v>88.63</v>
      </c>
      <c r="P109" s="275">
        <f t="shared" si="146"/>
        <v>21.35</v>
      </c>
      <c r="Q109" s="276">
        <f t="shared" si="147"/>
        <v>109.97999999999999</v>
      </c>
    </row>
    <row r="110" spans="1:17" ht="40.9" customHeight="1" x14ac:dyDescent="0.25">
      <c r="A110" s="87" t="s">
        <v>9</v>
      </c>
      <c r="B110" s="1367">
        <f>SUM(B111:B134)</f>
        <v>805</v>
      </c>
      <c r="C110" s="1264">
        <f t="shared" ref="C110:I110" si="157">SUM(C111:C134)</f>
        <v>5.0628930817610058</v>
      </c>
      <c r="D110" s="1264"/>
      <c r="E110" s="1264"/>
      <c r="F110" s="1264"/>
      <c r="G110" s="1264">
        <f t="shared" si="157"/>
        <v>778.36</v>
      </c>
      <c r="H110" s="1264">
        <f t="shared" si="157"/>
        <v>187.52</v>
      </c>
      <c r="I110" s="1594">
        <f t="shared" si="157"/>
        <v>965.87999999999988</v>
      </c>
      <c r="J110" s="1470">
        <f>SUM(J111:J134)</f>
        <v>2228</v>
      </c>
      <c r="K110" s="1264">
        <f t="shared" ref="K110:Q110" si="158">SUM(K111:K134)</f>
        <v>14.012578616352199</v>
      </c>
      <c r="L110" s="1264"/>
      <c r="M110" s="1264"/>
      <c r="N110" s="1264"/>
      <c r="O110" s="1264">
        <f t="shared" si="158"/>
        <v>10751.52</v>
      </c>
      <c r="P110" s="1264">
        <f t="shared" si="158"/>
        <v>2590.02</v>
      </c>
      <c r="Q110" s="1594">
        <f t="shared" si="158"/>
        <v>13341.539999999999</v>
      </c>
    </row>
    <row r="111" spans="1:17" x14ac:dyDescent="0.25">
      <c r="A111" s="1595" t="s">
        <v>344</v>
      </c>
      <c r="B111" s="1596">
        <v>37</v>
      </c>
      <c r="C111" s="1265">
        <f t="shared" ref="C111:C133" si="159">B111/159</f>
        <v>0.23270440251572327</v>
      </c>
      <c r="D111" s="1597">
        <v>5.8179999999999996</v>
      </c>
      <c r="E111" s="275">
        <f t="shared" ref="E111:E133" si="160">D111*B111</f>
        <v>215.26599999999999</v>
      </c>
      <c r="F111" s="277">
        <v>0.2</v>
      </c>
      <c r="G111" s="275">
        <f t="shared" ref="G111" si="161">ROUND(E111*F111,2)</f>
        <v>43.05</v>
      </c>
      <c r="H111" s="275">
        <f t="shared" ref="H111" si="162">ROUND(G111*0.2409,2)</f>
        <v>10.37</v>
      </c>
      <c r="I111" s="276">
        <f t="shared" ref="I111" si="163">G111+H111</f>
        <v>53.419999999999995</v>
      </c>
      <c r="J111" s="1469">
        <v>116</v>
      </c>
      <c r="K111" s="1265">
        <f t="shared" ref="K111:K134" si="164">J111/159</f>
        <v>0.72955974842767291</v>
      </c>
      <c r="L111" s="1597">
        <v>5.8179999999999996</v>
      </c>
      <c r="M111" s="275">
        <f t="shared" ref="M111:M134" si="165">L111*J111</f>
        <v>674.88799999999992</v>
      </c>
      <c r="N111" s="277">
        <v>1</v>
      </c>
      <c r="O111" s="275">
        <f t="shared" ref="O111" si="166">ROUND(M111*N111,2)</f>
        <v>674.89</v>
      </c>
      <c r="P111" s="275">
        <f t="shared" ref="P111" si="167">ROUND(O111*0.2409,2)</f>
        <v>162.58000000000001</v>
      </c>
      <c r="Q111" s="276">
        <f t="shared" ref="Q111" si="168">O111+P111</f>
        <v>837.47</v>
      </c>
    </row>
    <row r="112" spans="1:17" x14ac:dyDescent="0.25">
      <c r="A112" s="1595" t="s">
        <v>935</v>
      </c>
      <c r="B112" s="1596"/>
      <c r="C112" s="1265"/>
      <c r="D112" s="1597"/>
      <c r="E112" s="275"/>
      <c r="F112" s="277"/>
      <c r="G112" s="275"/>
      <c r="H112" s="275"/>
      <c r="I112" s="276"/>
      <c r="J112" s="1469">
        <v>2</v>
      </c>
      <c r="K112" s="1265">
        <f t="shared" si="164"/>
        <v>1.2578616352201259E-2</v>
      </c>
      <c r="L112" s="1597">
        <v>4.8849999999999998</v>
      </c>
      <c r="M112" s="275">
        <f t="shared" si="165"/>
        <v>9.77</v>
      </c>
      <c r="N112" s="277">
        <v>1</v>
      </c>
      <c r="O112" s="275">
        <f t="shared" ref="O112:O134" si="169">ROUND(M112*N112,2)</f>
        <v>9.77</v>
      </c>
      <c r="P112" s="275">
        <f t="shared" ref="P112:P134" si="170">ROUND(O112*0.2409,2)</f>
        <v>2.35</v>
      </c>
      <c r="Q112" s="276">
        <f t="shared" ref="Q112:Q134" si="171">O112+P112</f>
        <v>12.12</v>
      </c>
    </row>
    <row r="113" spans="1:17" x14ac:dyDescent="0.25">
      <c r="A113" s="1595" t="s">
        <v>935</v>
      </c>
      <c r="B113" s="1596">
        <v>48</v>
      </c>
      <c r="C113" s="1265">
        <f t="shared" si="159"/>
        <v>0.30188679245283018</v>
      </c>
      <c r="D113" s="1597">
        <v>4.984</v>
      </c>
      <c r="E113" s="275">
        <f t="shared" si="160"/>
        <v>239.232</v>
      </c>
      <c r="F113" s="277">
        <v>0.2</v>
      </c>
      <c r="G113" s="275">
        <f t="shared" ref="G113:G133" si="172">ROUND(E113*F113,2)</f>
        <v>47.85</v>
      </c>
      <c r="H113" s="275">
        <f t="shared" ref="H113:H133" si="173">ROUND(G113*0.2409,2)</f>
        <v>11.53</v>
      </c>
      <c r="I113" s="276">
        <f t="shared" ref="I113:I133" si="174">G113+H113</f>
        <v>59.38</v>
      </c>
      <c r="J113" s="1469">
        <v>160</v>
      </c>
      <c r="K113" s="1265">
        <f t="shared" si="164"/>
        <v>1.0062893081761006</v>
      </c>
      <c r="L113" s="1597">
        <v>4.984</v>
      </c>
      <c r="M113" s="275">
        <f t="shared" si="165"/>
        <v>797.44</v>
      </c>
      <c r="N113" s="277">
        <v>1</v>
      </c>
      <c r="O113" s="275">
        <f t="shared" si="169"/>
        <v>797.44</v>
      </c>
      <c r="P113" s="275">
        <f t="shared" si="170"/>
        <v>192.1</v>
      </c>
      <c r="Q113" s="276">
        <f t="shared" si="171"/>
        <v>989.54000000000008</v>
      </c>
    </row>
    <row r="114" spans="1:17" x14ac:dyDescent="0.25">
      <c r="A114" s="1595" t="s">
        <v>935</v>
      </c>
      <c r="B114" s="1596"/>
      <c r="C114" s="1265"/>
      <c r="D114" s="1597"/>
      <c r="E114" s="275"/>
      <c r="F114" s="277"/>
      <c r="G114" s="275"/>
      <c r="H114" s="275"/>
      <c r="I114" s="276"/>
      <c r="J114" s="1469">
        <v>36</v>
      </c>
      <c r="K114" s="1265">
        <f t="shared" si="164"/>
        <v>0.22641509433962265</v>
      </c>
      <c r="L114" s="1597">
        <v>4.8849999999999998</v>
      </c>
      <c r="M114" s="275">
        <f t="shared" si="165"/>
        <v>175.85999999999999</v>
      </c>
      <c r="N114" s="277">
        <v>1</v>
      </c>
      <c r="O114" s="275">
        <f t="shared" si="169"/>
        <v>175.86</v>
      </c>
      <c r="P114" s="275">
        <f t="shared" si="170"/>
        <v>42.36</v>
      </c>
      <c r="Q114" s="276">
        <f t="shared" si="171"/>
        <v>218.22000000000003</v>
      </c>
    </row>
    <row r="115" spans="1:17" x14ac:dyDescent="0.25">
      <c r="A115" s="1595" t="s">
        <v>935</v>
      </c>
      <c r="B115" s="1596">
        <v>48</v>
      </c>
      <c r="C115" s="1265">
        <f t="shared" si="159"/>
        <v>0.30188679245283018</v>
      </c>
      <c r="D115" s="1597">
        <v>4.306</v>
      </c>
      <c r="E115" s="275">
        <f t="shared" si="160"/>
        <v>206.68799999999999</v>
      </c>
      <c r="F115" s="277">
        <v>0.2</v>
      </c>
      <c r="G115" s="275">
        <f t="shared" si="172"/>
        <v>41.34</v>
      </c>
      <c r="H115" s="275">
        <f t="shared" si="173"/>
        <v>9.9600000000000009</v>
      </c>
      <c r="I115" s="276">
        <f t="shared" si="174"/>
        <v>51.300000000000004</v>
      </c>
      <c r="J115" s="1469">
        <v>108</v>
      </c>
      <c r="K115" s="1265">
        <f t="shared" si="164"/>
        <v>0.67924528301886788</v>
      </c>
      <c r="L115" s="1597">
        <v>4.306</v>
      </c>
      <c r="M115" s="275">
        <f t="shared" si="165"/>
        <v>465.048</v>
      </c>
      <c r="N115" s="277">
        <v>1</v>
      </c>
      <c r="O115" s="275">
        <f t="shared" si="169"/>
        <v>465.05</v>
      </c>
      <c r="P115" s="275">
        <f t="shared" si="170"/>
        <v>112.03</v>
      </c>
      <c r="Q115" s="276">
        <f t="shared" si="171"/>
        <v>577.08000000000004</v>
      </c>
    </row>
    <row r="116" spans="1:17" x14ac:dyDescent="0.25">
      <c r="A116" s="1595" t="s">
        <v>935</v>
      </c>
      <c r="B116" s="1596">
        <v>48</v>
      </c>
      <c r="C116" s="1265">
        <f t="shared" si="159"/>
        <v>0.30188679245283018</v>
      </c>
      <c r="D116" s="1597">
        <v>4.8849999999999998</v>
      </c>
      <c r="E116" s="275">
        <f t="shared" si="160"/>
        <v>234.48</v>
      </c>
      <c r="F116" s="277">
        <v>0.2</v>
      </c>
      <c r="G116" s="275">
        <f t="shared" si="172"/>
        <v>46.9</v>
      </c>
      <c r="H116" s="275">
        <f t="shared" si="173"/>
        <v>11.3</v>
      </c>
      <c r="I116" s="276">
        <f t="shared" si="174"/>
        <v>58.2</v>
      </c>
      <c r="J116" s="1469">
        <v>108</v>
      </c>
      <c r="K116" s="1265">
        <f t="shared" si="164"/>
        <v>0.67924528301886788</v>
      </c>
      <c r="L116" s="1597">
        <v>4.8849999999999998</v>
      </c>
      <c r="M116" s="275">
        <f t="shared" si="165"/>
        <v>527.57999999999993</v>
      </c>
      <c r="N116" s="277">
        <v>1</v>
      </c>
      <c r="O116" s="275">
        <f t="shared" si="169"/>
        <v>527.58000000000004</v>
      </c>
      <c r="P116" s="275">
        <f t="shared" si="170"/>
        <v>127.09</v>
      </c>
      <c r="Q116" s="276">
        <f t="shared" si="171"/>
        <v>654.67000000000007</v>
      </c>
    </row>
    <row r="117" spans="1:17" x14ac:dyDescent="0.25">
      <c r="A117" s="1595" t="s">
        <v>935</v>
      </c>
      <c r="B117" s="1596">
        <v>48</v>
      </c>
      <c r="C117" s="1265">
        <f t="shared" si="159"/>
        <v>0.30188679245283018</v>
      </c>
      <c r="D117" s="1597">
        <v>4.306</v>
      </c>
      <c r="E117" s="275">
        <f t="shared" si="160"/>
        <v>206.68799999999999</v>
      </c>
      <c r="F117" s="277">
        <v>0.2</v>
      </c>
      <c r="G117" s="275">
        <f t="shared" si="172"/>
        <v>41.34</v>
      </c>
      <c r="H117" s="275">
        <f t="shared" si="173"/>
        <v>9.9600000000000009</v>
      </c>
      <c r="I117" s="276">
        <f t="shared" si="174"/>
        <v>51.300000000000004</v>
      </c>
      <c r="J117" s="1469">
        <v>152</v>
      </c>
      <c r="K117" s="1265">
        <f t="shared" si="164"/>
        <v>0.95597484276729561</v>
      </c>
      <c r="L117" s="1597">
        <v>4.306</v>
      </c>
      <c r="M117" s="275">
        <f t="shared" si="165"/>
        <v>654.51200000000006</v>
      </c>
      <c r="N117" s="277">
        <v>1</v>
      </c>
      <c r="O117" s="275">
        <f t="shared" si="169"/>
        <v>654.51</v>
      </c>
      <c r="P117" s="275">
        <f t="shared" si="170"/>
        <v>157.66999999999999</v>
      </c>
      <c r="Q117" s="276">
        <f t="shared" si="171"/>
        <v>812.18</v>
      </c>
    </row>
    <row r="118" spans="1:17" x14ac:dyDescent="0.25">
      <c r="A118" s="1595" t="s">
        <v>935</v>
      </c>
      <c r="B118" s="1596">
        <v>40</v>
      </c>
      <c r="C118" s="1265">
        <f t="shared" si="159"/>
        <v>0.25157232704402516</v>
      </c>
      <c r="D118" s="1597">
        <v>4.306</v>
      </c>
      <c r="E118" s="275">
        <f t="shared" si="160"/>
        <v>172.24</v>
      </c>
      <c r="F118" s="277">
        <v>0.2</v>
      </c>
      <c r="G118" s="275">
        <f t="shared" si="172"/>
        <v>34.450000000000003</v>
      </c>
      <c r="H118" s="275">
        <f t="shared" si="173"/>
        <v>8.3000000000000007</v>
      </c>
      <c r="I118" s="276">
        <f t="shared" si="174"/>
        <v>42.75</v>
      </c>
      <c r="J118" s="1469">
        <v>120</v>
      </c>
      <c r="K118" s="1265">
        <f t="shared" si="164"/>
        <v>0.75471698113207553</v>
      </c>
      <c r="L118" s="1597">
        <v>4.306</v>
      </c>
      <c r="M118" s="275">
        <f t="shared" si="165"/>
        <v>516.72</v>
      </c>
      <c r="N118" s="277">
        <v>1</v>
      </c>
      <c r="O118" s="275">
        <f t="shared" si="169"/>
        <v>516.72</v>
      </c>
      <c r="P118" s="275">
        <f t="shared" si="170"/>
        <v>124.48</v>
      </c>
      <c r="Q118" s="276">
        <f t="shared" si="171"/>
        <v>641.20000000000005</v>
      </c>
    </row>
    <row r="119" spans="1:17" x14ac:dyDescent="0.25">
      <c r="A119" s="1595" t="s">
        <v>935</v>
      </c>
      <c r="B119" s="1596">
        <v>24</v>
      </c>
      <c r="C119" s="1265">
        <f t="shared" si="159"/>
        <v>0.15094339622641509</v>
      </c>
      <c r="D119" s="1597">
        <v>4.306</v>
      </c>
      <c r="E119" s="275">
        <f t="shared" si="160"/>
        <v>103.34399999999999</v>
      </c>
      <c r="F119" s="277">
        <v>0.2</v>
      </c>
      <c r="G119" s="275">
        <f t="shared" si="172"/>
        <v>20.67</v>
      </c>
      <c r="H119" s="275">
        <f t="shared" si="173"/>
        <v>4.9800000000000004</v>
      </c>
      <c r="I119" s="276">
        <f t="shared" si="174"/>
        <v>25.650000000000002</v>
      </c>
      <c r="J119" s="1469">
        <v>96</v>
      </c>
      <c r="K119" s="1265">
        <f t="shared" si="164"/>
        <v>0.60377358490566035</v>
      </c>
      <c r="L119" s="1597">
        <v>4.306</v>
      </c>
      <c r="M119" s="275">
        <f t="shared" si="165"/>
        <v>413.37599999999998</v>
      </c>
      <c r="N119" s="277">
        <v>1</v>
      </c>
      <c r="O119" s="275">
        <f t="shared" si="169"/>
        <v>413.38</v>
      </c>
      <c r="P119" s="275">
        <f t="shared" si="170"/>
        <v>99.58</v>
      </c>
      <c r="Q119" s="276">
        <f t="shared" si="171"/>
        <v>512.96</v>
      </c>
    </row>
    <row r="120" spans="1:17" x14ac:dyDescent="0.25">
      <c r="A120" s="1595" t="s">
        <v>935</v>
      </c>
      <c r="B120" s="1596">
        <v>24</v>
      </c>
      <c r="C120" s="1265">
        <f t="shared" si="159"/>
        <v>0.15094339622641509</v>
      </c>
      <c r="D120" s="1597">
        <v>4.8849999999999998</v>
      </c>
      <c r="E120" s="275">
        <f t="shared" si="160"/>
        <v>117.24</v>
      </c>
      <c r="F120" s="277">
        <v>0.2</v>
      </c>
      <c r="G120" s="275">
        <f t="shared" si="172"/>
        <v>23.45</v>
      </c>
      <c r="H120" s="275">
        <f t="shared" si="173"/>
        <v>5.65</v>
      </c>
      <c r="I120" s="276">
        <f t="shared" si="174"/>
        <v>29.1</v>
      </c>
      <c r="J120" s="1469">
        <v>96</v>
      </c>
      <c r="K120" s="1265">
        <f t="shared" si="164"/>
        <v>0.60377358490566035</v>
      </c>
      <c r="L120" s="1597">
        <v>4.8849999999999998</v>
      </c>
      <c r="M120" s="275">
        <f t="shared" si="165"/>
        <v>468.96</v>
      </c>
      <c r="N120" s="277">
        <v>1</v>
      </c>
      <c r="O120" s="275">
        <f t="shared" si="169"/>
        <v>468.96</v>
      </c>
      <c r="P120" s="275">
        <f t="shared" si="170"/>
        <v>112.97</v>
      </c>
      <c r="Q120" s="276">
        <f t="shared" si="171"/>
        <v>581.92999999999995</v>
      </c>
    </row>
    <row r="121" spans="1:17" x14ac:dyDescent="0.25">
      <c r="A121" s="1595" t="s">
        <v>935</v>
      </c>
      <c r="B121" s="1596">
        <v>32</v>
      </c>
      <c r="C121" s="1265">
        <f t="shared" si="159"/>
        <v>0.20125786163522014</v>
      </c>
      <c r="D121" s="1597">
        <v>4.8849999999999998</v>
      </c>
      <c r="E121" s="275">
        <f t="shared" si="160"/>
        <v>156.32</v>
      </c>
      <c r="F121" s="277">
        <v>0.2</v>
      </c>
      <c r="G121" s="275">
        <f t="shared" si="172"/>
        <v>31.26</v>
      </c>
      <c r="H121" s="275">
        <f t="shared" si="173"/>
        <v>7.53</v>
      </c>
      <c r="I121" s="276">
        <f t="shared" si="174"/>
        <v>38.79</v>
      </c>
      <c r="J121" s="1469">
        <v>108</v>
      </c>
      <c r="K121" s="1265">
        <f t="shared" si="164"/>
        <v>0.67924528301886788</v>
      </c>
      <c r="L121" s="1597">
        <v>4.8849999999999998</v>
      </c>
      <c r="M121" s="275">
        <f t="shared" si="165"/>
        <v>527.57999999999993</v>
      </c>
      <c r="N121" s="277">
        <v>1</v>
      </c>
      <c r="O121" s="275">
        <f t="shared" si="169"/>
        <v>527.58000000000004</v>
      </c>
      <c r="P121" s="275">
        <f t="shared" si="170"/>
        <v>127.09</v>
      </c>
      <c r="Q121" s="276">
        <f t="shared" si="171"/>
        <v>654.67000000000007</v>
      </c>
    </row>
    <row r="122" spans="1:17" x14ac:dyDescent="0.25">
      <c r="A122" s="1595" t="s">
        <v>935</v>
      </c>
      <c r="B122" s="1596">
        <v>48</v>
      </c>
      <c r="C122" s="1265">
        <f t="shared" si="159"/>
        <v>0.30188679245283018</v>
      </c>
      <c r="D122" s="1597">
        <v>4.306</v>
      </c>
      <c r="E122" s="275">
        <f t="shared" si="160"/>
        <v>206.68799999999999</v>
      </c>
      <c r="F122" s="277">
        <v>0.2</v>
      </c>
      <c r="G122" s="275">
        <f t="shared" si="172"/>
        <v>41.34</v>
      </c>
      <c r="H122" s="275">
        <f t="shared" si="173"/>
        <v>9.9600000000000009</v>
      </c>
      <c r="I122" s="276">
        <f t="shared" si="174"/>
        <v>51.300000000000004</v>
      </c>
      <c r="J122" s="1469">
        <v>120</v>
      </c>
      <c r="K122" s="1265">
        <f t="shared" si="164"/>
        <v>0.75471698113207553</v>
      </c>
      <c r="L122" s="1597">
        <v>4.306</v>
      </c>
      <c r="M122" s="275">
        <f t="shared" si="165"/>
        <v>516.72</v>
      </c>
      <c r="N122" s="277">
        <v>1</v>
      </c>
      <c r="O122" s="275">
        <f t="shared" si="169"/>
        <v>516.72</v>
      </c>
      <c r="P122" s="275">
        <f t="shared" si="170"/>
        <v>124.48</v>
      </c>
      <c r="Q122" s="276">
        <f t="shared" si="171"/>
        <v>641.20000000000005</v>
      </c>
    </row>
    <row r="123" spans="1:17" x14ac:dyDescent="0.25">
      <c r="A123" s="1595" t="s">
        <v>935</v>
      </c>
      <c r="B123" s="1596"/>
      <c r="C123" s="1265"/>
      <c r="D123" s="1597"/>
      <c r="E123" s="275"/>
      <c r="F123" s="277"/>
      <c r="G123" s="275"/>
      <c r="H123" s="275"/>
      <c r="I123" s="276"/>
      <c r="J123" s="1469">
        <v>24</v>
      </c>
      <c r="K123" s="1265">
        <f t="shared" si="164"/>
        <v>0.15094339622641509</v>
      </c>
      <c r="L123" s="1597">
        <v>4.984</v>
      </c>
      <c r="M123" s="275">
        <f t="shared" si="165"/>
        <v>119.616</v>
      </c>
      <c r="N123" s="277">
        <v>1</v>
      </c>
      <c r="O123" s="275">
        <f t="shared" si="169"/>
        <v>119.62</v>
      </c>
      <c r="P123" s="275">
        <f t="shared" si="170"/>
        <v>28.82</v>
      </c>
      <c r="Q123" s="276">
        <f t="shared" si="171"/>
        <v>148.44</v>
      </c>
    </row>
    <row r="124" spans="1:17" x14ac:dyDescent="0.25">
      <c r="A124" s="1595" t="s">
        <v>435</v>
      </c>
      <c r="B124" s="1596">
        <v>48</v>
      </c>
      <c r="C124" s="1265">
        <f t="shared" si="159"/>
        <v>0.30188679245283018</v>
      </c>
      <c r="D124" s="1597">
        <v>4.984</v>
      </c>
      <c r="E124" s="275">
        <f t="shared" si="160"/>
        <v>239.232</v>
      </c>
      <c r="F124" s="277">
        <v>0.2</v>
      </c>
      <c r="G124" s="275">
        <f t="shared" si="172"/>
        <v>47.85</v>
      </c>
      <c r="H124" s="275">
        <f t="shared" si="173"/>
        <v>11.53</v>
      </c>
      <c r="I124" s="276">
        <f t="shared" si="174"/>
        <v>59.38</v>
      </c>
      <c r="J124" s="1469">
        <v>120</v>
      </c>
      <c r="K124" s="1265">
        <f t="shared" si="164"/>
        <v>0.75471698113207553</v>
      </c>
      <c r="L124" s="1597">
        <v>4.984</v>
      </c>
      <c r="M124" s="275">
        <f t="shared" si="165"/>
        <v>598.08000000000004</v>
      </c>
      <c r="N124" s="277">
        <v>1</v>
      </c>
      <c r="O124" s="275">
        <f t="shared" si="169"/>
        <v>598.08000000000004</v>
      </c>
      <c r="P124" s="275">
        <f t="shared" si="170"/>
        <v>144.08000000000001</v>
      </c>
      <c r="Q124" s="276">
        <f t="shared" si="171"/>
        <v>742.16000000000008</v>
      </c>
    </row>
    <row r="125" spans="1:17" x14ac:dyDescent="0.25">
      <c r="A125" s="1595" t="s">
        <v>435</v>
      </c>
      <c r="B125" s="1596">
        <v>24</v>
      </c>
      <c r="C125" s="1265">
        <f t="shared" si="159"/>
        <v>0.15094339622641509</v>
      </c>
      <c r="D125" s="1597">
        <v>4.984</v>
      </c>
      <c r="E125" s="275">
        <f t="shared" si="160"/>
        <v>119.616</v>
      </c>
      <c r="F125" s="277">
        <v>0.2</v>
      </c>
      <c r="G125" s="275">
        <f t="shared" si="172"/>
        <v>23.92</v>
      </c>
      <c r="H125" s="275">
        <f t="shared" si="173"/>
        <v>5.76</v>
      </c>
      <c r="I125" s="276">
        <f t="shared" si="174"/>
        <v>29.68</v>
      </c>
      <c r="J125" s="1469">
        <v>86</v>
      </c>
      <c r="K125" s="1265">
        <f t="shared" si="164"/>
        <v>0.54088050314465408</v>
      </c>
      <c r="L125" s="1597">
        <v>4.984</v>
      </c>
      <c r="M125" s="275">
        <f t="shared" si="165"/>
        <v>428.62400000000002</v>
      </c>
      <c r="N125" s="277">
        <v>1</v>
      </c>
      <c r="O125" s="275">
        <f t="shared" si="169"/>
        <v>428.62</v>
      </c>
      <c r="P125" s="275">
        <f t="shared" si="170"/>
        <v>103.25</v>
      </c>
      <c r="Q125" s="276">
        <f t="shared" si="171"/>
        <v>531.87</v>
      </c>
    </row>
    <row r="126" spans="1:17" x14ac:dyDescent="0.25">
      <c r="A126" s="1595" t="s">
        <v>435</v>
      </c>
      <c r="B126" s="1596">
        <v>48</v>
      </c>
      <c r="C126" s="1265">
        <f t="shared" si="159"/>
        <v>0.30188679245283018</v>
      </c>
      <c r="D126" s="1597">
        <v>4.984</v>
      </c>
      <c r="E126" s="275">
        <f t="shared" si="160"/>
        <v>239.232</v>
      </c>
      <c r="F126" s="277">
        <v>0.2</v>
      </c>
      <c r="G126" s="275">
        <f t="shared" si="172"/>
        <v>47.85</v>
      </c>
      <c r="H126" s="275">
        <f t="shared" si="173"/>
        <v>11.53</v>
      </c>
      <c r="I126" s="276">
        <f t="shared" si="174"/>
        <v>59.38</v>
      </c>
      <c r="J126" s="1469">
        <v>72</v>
      </c>
      <c r="K126" s="1265">
        <f t="shared" si="164"/>
        <v>0.45283018867924529</v>
      </c>
      <c r="L126" s="1597">
        <v>4.984</v>
      </c>
      <c r="M126" s="275">
        <f t="shared" si="165"/>
        <v>358.84800000000001</v>
      </c>
      <c r="N126" s="277">
        <v>1</v>
      </c>
      <c r="O126" s="275">
        <f t="shared" si="169"/>
        <v>358.85</v>
      </c>
      <c r="P126" s="275">
        <f t="shared" si="170"/>
        <v>86.45</v>
      </c>
      <c r="Q126" s="276">
        <f t="shared" si="171"/>
        <v>445.3</v>
      </c>
    </row>
    <row r="127" spans="1:17" x14ac:dyDescent="0.25">
      <c r="A127" s="1595" t="s">
        <v>435</v>
      </c>
      <c r="B127" s="1596">
        <v>32</v>
      </c>
      <c r="C127" s="1265">
        <f t="shared" si="159"/>
        <v>0.20125786163522014</v>
      </c>
      <c r="D127" s="1597">
        <v>4.984</v>
      </c>
      <c r="E127" s="275">
        <f t="shared" si="160"/>
        <v>159.488</v>
      </c>
      <c r="F127" s="277">
        <v>0.2</v>
      </c>
      <c r="G127" s="275">
        <f t="shared" si="172"/>
        <v>31.9</v>
      </c>
      <c r="H127" s="275">
        <f t="shared" si="173"/>
        <v>7.68</v>
      </c>
      <c r="I127" s="276">
        <f t="shared" si="174"/>
        <v>39.58</v>
      </c>
      <c r="J127" s="1469">
        <v>40</v>
      </c>
      <c r="K127" s="1265">
        <f t="shared" si="164"/>
        <v>0.25157232704402516</v>
      </c>
      <c r="L127" s="1597">
        <v>4.984</v>
      </c>
      <c r="M127" s="275">
        <f t="shared" si="165"/>
        <v>199.36</v>
      </c>
      <c r="N127" s="277">
        <v>1</v>
      </c>
      <c r="O127" s="275">
        <f t="shared" si="169"/>
        <v>199.36</v>
      </c>
      <c r="P127" s="275">
        <f t="shared" si="170"/>
        <v>48.03</v>
      </c>
      <c r="Q127" s="276">
        <f t="shared" si="171"/>
        <v>247.39000000000001</v>
      </c>
    </row>
    <row r="128" spans="1:17" x14ac:dyDescent="0.25">
      <c r="A128" s="1595" t="s">
        <v>435</v>
      </c>
      <c r="B128" s="1596"/>
      <c r="C128" s="1265"/>
      <c r="D128" s="1597"/>
      <c r="E128" s="275"/>
      <c r="F128" s="277"/>
      <c r="G128" s="275"/>
      <c r="H128" s="275"/>
      <c r="I128" s="276"/>
      <c r="J128" s="1469">
        <v>16</v>
      </c>
      <c r="K128" s="1265">
        <f t="shared" si="164"/>
        <v>0.10062893081761007</v>
      </c>
      <c r="L128" s="1597">
        <v>4.306</v>
      </c>
      <c r="M128" s="275">
        <f t="shared" si="165"/>
        <v>68.896000000000001</v>
      </c>
      <c r="N128" s="277">
        <v>1</v>
      </c>
      <c r="O128" s="275">
        <f t="shared" si="169"/>
        <v>68.900000000000006</v>
      </c>
      <c r="P128" s="275">
        <f t="shared" si="170"/>
        <v>16.600000000000001</v>
      </c>
      <c r="Q128" s="276">
        <f t="shared" si="171"/>
        <v>85.5</v>
      </c>
    </row>
    <row r="129" spans="1:17" x14ac:dyDescent="0.25">
      <c r="A129" s="1595" t="s">
        <v>435</v>
      </c>
      <c r="B129" s="1596">
        <v>72</v>
      </c>
      <c r="C129" s="1265">
        <f t="shared" si="159"/>
        <v>0.45283018867924529</v>
      </c>
      <c r="D129" s="1597">
        <v>4.984</v>
      </c>
      <c r="E129" s="275">
        <f t="shared" si="160"/>
        <v>358.84800000000001</v>
      </c>
      <c r="F129" s="277">
        <v>0.2</v>
      </c>
      <c r="G129" s="275">
        <f t="shared" si="172"/>
        <v>71.77</v>
      </c>
      <c r="H129" s="275">
        <f t="shared" si="173"/>
        <v>17.29</v>
      </c>
      <c r="I129" s="276">
        <f t="shared" si="174"/>
        <v>89.06</v>
      </c>
      <c r="J129" s="1469">
        <v>72</v>
      </c>
      <c r="K129" s="1265">
        <f t="shared" si="164"/>
        <v>0.45283018867924529</v>
      </c>
      <c r="L129" s="1597">
        <v>4.984</v>
      </c>
      <c r="M129" s="275">
        <f t="shared" si="165"/>
        <v>358.84800000000001</v>
      </c>
      <c r="N129" s="277">
        <v>1</v>
      </c>
      <c r="O129" s="275">
        <f t="shared" si="169"/>
        <v>358.85</v>
      </c>
      <c r="P129" s="275">
        <f t="shared" si="170"/>
        <v>86.45</v>
      </c>
      <c r="Q129" s="276">
        <f t="shared" si="171"/>
        <v>445.3</v>
      </c>
    </row>
    <row r="130" spans="1:17" x14ac:dyDescent="0.25">
      <c r="A130" s="1595" t="s">
        <v>435</v>
      </c>
      <c r="B130" s="1596">
        <v>64</v>
      </c>
      <c r="C130" s="1265">
        <f t="shared" si="159"/>
        <v>0.40251572327044027</v>
      </c>
      <c r="D130" s="1597">
        <v>4.984</v>
      </c>
      <c r="E130" s="275">
        <f t="shared" si="160"/>
        <v>318.976</v>
      </c>
      <c r="F130" s="277">
        <v>0.2</v>
      </c>
      <c r="G130" s="275">
        <f t="shared" si="172"/>
        <v>63.8</v>
      </c>
      <c r="H130" s="275">
        <f t="shared" si="173"/>
        <v>15.37</v>
      </c>
      <c r="I130" s="276">
        <f t="shared" si="174"/>
        <v>79.17</v>
      </c>
      <c r="J130" s="1469">
        <v>112</v>
      </c>
      <c r="K130" s="1265">
        <f t="shared" si="164"/>
        <v>0.70440251572327039</v>
      </c>
      <c r="L130" s="1597">
        <v>4.984</v>
      </c>
      <c r="M130" s="275">
        <f t="shared" si="165"/>
        <v>558.20799999999997</v>
      </c>
      <c r="N130" s="277">
        <v>1</v>
      </c>
      <c r="O130" s="275">
        <f t="shared" si="169"/>
        <v>558.21</v>
      </c>
      <c r="P130" s="275">
        <f t="shared" si="170"/>
        <v>134.47</v>
      </c>
      <c r="Q130" s="276">
        <f t="shared" si="171"/>
        <v>692.68000000000006</v>
      </c>
    </row>
    <row r="131" spans="1:17" x14ac:dyDescent="0.25">
      <c r="A131" s="1595" t="s">
        <v>435</v>
      </c>
      <c r="B131" s="1596">
        <v>48</v>
      </c>
      <c r="C131" s="1265">
        <f t="shared" si="159"/>
        <v>0.30188679245283018</v>
      </c>
      <c r="D131" s="1597">
        <v>4.984</v>
      </c>
      <c r="E131" s="275">
        <f t="shared" si="160"/>
        <v>239.232</v>
      </c>
      <c r="F131" s="277">
        <v>0.2</v>
      </c>
      <c r="G131" s="275">
        <f t="shared" si="172"/>
        <v>47.85</v>
      </c>
      <c r="H131" s="275">
        <f t="shared" si="173"/>
        <v>11.53</v>
      </c>
      <c r="I131" s="276">
        <f t="shared" si="174"/>
        <v>59.38</v>
      </c>
      <c r="J131" s="1469">
        <v>144</v>
      </c>
      <c r="K131" s="1265">
        <f t="shared" si="164"/>
        <v>0.90566037735849059</v>
      </c>
      <c r="L131" s="1597">
        <v>4.984</v>
      </c>
      <c r="M131" s="275">
        <f t="shared" si="165"/>
        <v>717.69600000000003</v>
      </c>
      <c r="N131" s="277">
        <v>1</v>
      </c>
      <c r="O131" s="275">
        <f t="shared" si="169"/>
        <v>717.7</v>
      </c>
      <c r="P131" s="275">
        <f t="shared" si="170"/>
        <v>172.89</v>
      </c>
      <c r="Q131" s="276">
        <f t="shared" si="171"/>
        <v>890.59</v>
      </c>
    </row>
    <row r="132" spans="1:17" x14ac:dyDescent="0.25">
      <c r="A132" s="1595" t="s">
        <v>435</v>
      </c>
      <c r="B132" s="1596">
        <v>24</v>
      </c>
      <c r="C132" s="1265">
        <f t="shared" si="159"/>
        <v>0.15094339622641509</v>
      </c>
      <c r="D132" s="1597">
        <v>4.984</v>
      </c>
      <c r="E132" s="275">
        <f t="shared" si="160"/>
        <v>119.616</v>
      </c>
      <c r="F132" s="277">
        <v>0.2</v>
      </c>
      <c r="G132" s="275">
        <f t="shared" si="172"/>
        <v>23.92</v>
      </c>
      <c r="H132" s="275">
        <f t="shared" si="173"/>
        <v>5.76</v>
      </c>
      <c r="I132" s="276">
        <f t="shared" si="174"/>
        <v>29.68</v>
      </c>
      <c r="J132" s="1469">
        <v>96</v>
      </c>
      <c r="K132" s="1265">
        <f t="shared" si="164"/>
        <v>0.60377358490566035</v>
      </c>
      <c r="L132" s="1597">
        <v>4.984</v>
      </c>
      <c r="M132" s="275">
        <f t="shared" si="165"/>
        <v>478.464</v>
      </c>
      <c r="N132" s="277">
        <v>1</v>
      </c>
      <c r="O132" s="275">
        <f t="shared" si="169"/>
        <v>478.46</v>
      </c>
      <c r="P132" s="275">
        <f t="shared" si="170"/>
        <v>115.26</v>
      </c>
      <c r="Q132" s="276">
        <f t="shared" si="171"/>
        <v>593.72</v>
      </c>
    </row>
    <row r="133" spans="1:17" x14ac:dyDescent="0.25">
      <c r="A133" s="1595" t="s">
        <v>435</v>
      </c>
      <c r="B133" s="1596">
        <v>48</v>
      </c>
      <c r="C133" s="1265">
        <f t="shared" si="159"/>
        <v>0.30188679245283018</v>
      </c>
      <c r="D133" s="1597">
        <v>4.984</v>
      </c>
      <c r="E133" s="275">
        <f t="shared" si="160"/>
        <v>239.232</v>
      </c>
      <c r="F133" s="277">
        <v>0.2</v>
      </c>
      <c r="G133" s="275">
        <f t="shared" si="172"/>
        <v>47.85</v>
      </c>
      <c r="H133" s="275">
        <f t="shared" si="173"/>
        <v>11.53</v>
      </c>
      <c r="I133" s="276">
        <f t="shared" si="174"/>
        <v>59.38</v>
      </c>
      <c r="J133" s="1469">
        <v>128</v>
      </c>
      <c r="K133" s="1265">
        <f t="shared" si="164"/>
        <v>0.80503144654088055</v>
      </c>
      <c r="L133" s="1597">
        <v>4.984</v>
      </c>
      <c r="M133" s="275">
        <f t="shared" si="165"/>
        <v>637.952</v>
      </c>
      <c r="N133" s="277">
        <v>1</v>
      </c>
      <c r="O133" s="275">
        <f t="shared" si="169"/>
        <v>637.95000000000005</v>
      </c>
      <c r="P133" s="275">
        <f t="shared" si="170"/>
        <v>153.68</v>
      </c>
      <c r="Q133" s="276">
        <f t="shared" si="171"/>
        <v>791.63000000000011</v>
      </c>
    </row>
    <row r="134" spans="1:17" x14ac:dyDescent="0.25">
      <c r="A134" s="1595" t="s">
        <v>435</v>
      </c>
      <c r="B134" s="1596"/>
      <c r="C134" s="1265"/>
      <c r="D134" s="1597"/>
      <c r="E134" s="275"/>
      <c r="F134" s="277"/>
      <c r="G134" s="275"/>
      <c r="H134" s="275"/>
      <c r="I134" s="276"/>
      <c r="J134" s="1469">
        <v>96</v>
      </c>
      <c r="K134" s="1265">
        <f t="shared" si="164"/>
        <v>0.60377358490566035</v>
      </c>
      <c r="L134" s="1597">
        <v>4.984</v>
      </c>
      <c r="M134" s="275">
        <f t="shared" si="165"/>
        <v>478.464</v>
      </c>
      <c r="N134" s="277">
        <v>1</v>
      </c>
      <c r="O134" s="275">
        <f t="shared" si="169"/>
        <v>478.46</v>
      </c>
      <c r="P134" s="275">
        <f t="shared" si="170"/>
        <v>115.26</v>
      </c>
      <c r="Q134" s="276">
        <f t="shared" si="171"/>
        <v>593.72</v>
      </c>
    </row>
    <row r="135" spans="1:17" ht="36" customHeight="1" x14ac:dyDescent="0.25">
      <c r="A135" s="87" t="s">
        <v>10</v>
      </c>
      <c r="B135" s="1367">
        <f>SUM(B136:B141)</f>
        <v>240</v>
      </c>
      <c r="C135" s="1264">
        <f t="shared" ref="C135:I135" si="175">SUM(C136:C141)</f>
        <v>1.5094339622641508</v>
      </c>
      <c r="D135" s="1264"/>
      <c r="E135" s="1264"/>
      <c r="F135" s="1264"/>
      <c r="G135" s="1264">
        <f t="shared" si="175"/>
        <v>165.65</v>
      </c>
      <c r="H135" s="1264">
        <f t="shared" si="175"/>
        <v>39.900000000000006</v>
      </c>
      <c r="I135" s="1594">
        <f t="shared" si="175"/>
        <v>205.55</v>
      </c>
      <c r="J135" s="1470">
        <f>SUM(J136:J141)</f>
        <v>720</v>
      </c>
      <c r="K135" s="1264">
        <f t="shared" ref="K135:Q135" si="176">SUM(K136:K141)</f>
        <v>4.5283018867924527</v>
      </c>
      <c r="L135" s="1264"/>
      <c r="M135" s="1264"/>
      <c r="N135" s="1264"/>
      <c r="O135" s="1264">
        <f t="shared" si="176"/>
        <v>2484.7199999999998</v>
      </c>
      <c r="P135" s="1264">
        <f t="shared" si="176"/>
        <v>598.56000000000006</v>
      </c>
      <c r="Q135" s="1594">
        <f t="shared" si="176"/>
        <v>3083.28</v>
      </c>
    </row>
    <row r="136" spans="1:17" x14ac:dyDescent="0.25">
      <c r="A136" s="1595" t="s">
        <v>1111</v>
      </c>
      <c r="B136" s="1596">
        <v>48</v>
      </c>
      <c r="C136" s="1265">
        <f t="shared" ref="C136:C141" si="177">B136/159</f>
        <v>0.30188679245283018</v>
      </c>
      <c r="D136" s="1597">
        <v>3.4510000000000001</v>
      </c>
      <c r="E136" s="275">
        <f t="shared" ref="E136:E141" si="178">D136*B136</f>
        <v>165.648</v>
      </c>
      <c r="F136" s="277">
        <v>0.2</v>
      </c>
      <c r="G136" s="275">
        <f t="shared" ref="G136" si="179">ROUND(E136*F136,2)</f>
        <v>33.130000000000003</v>
      </c>
      <c r="H136" s="275">
        <f t="shared" ref="H136" si="180">ROUND(G136*0.2409,2)</f>
        <v>7.98</v>
      </c>
      <c r="I136" s="276">
        <f t="shared" ref="I136" si="181">G136+H136</f>
        <v>41.11</v>
      </c>
      <c r="J136" s="1469">
        <v>120</v>
      </c>
      <c r="K136" s="1265">
        <f t="shared" ref="K136:K141" si="182">J136/159</f>
        <v>0.75471698113207553</v>
      </c>
      <c r="L136" s="1597">
        <v>3.4510000000000001</v>
      </c>
      <c r="M136" s="275">
        <f t="shared" ref="M136:M141" si="183">L136*J136</f>
        <v>414.12</v>
      </c>
      <c r="N136" s="277">
        <v>1</v>
      </c>
      <c r="O136" s="275">
        <f t="shared" ref="O136" si="184">ROUND(M136*N136,2)</f>
        <v>414.12</v>
      </c>
      <c r="P136" s="275">
        <f t="shared" ref="P136" si="185">ROUND(O136*0.2409,2)</f>
        <v>99.76</v>
      </c>
      <c r="Q136" s="276">
        <f t="shared" ref="Q136" si="186">O136+P136</f>
        <v>513.88</v>
      </c>
    </row>
    <row r="137" spans="1:17" x14ac:dyDescent="0.25">
      <c r="A137" s="1595" t="s">
        <v>1111</v>
      </c>
      <c r="B137" s="1596"/>
      <c r="C137" s="1265"/>
      <c r="D137" s="1597"/>
      <c r="E137" s="275"/>
      <c r="F137" s="277"/>
      <c r="G137" s="275"/>
      <c r="H137" s="275"/>
      <c r="I137" s="276"/>
      <c r="J137" s="1469">
        <v>120</v>
      </c>
      <c r="K137" s="1265">
        <f t="shared" si="182"/>
        <v>0.75471698113207553</v>
      </c>
      <c r="L137" s="1597">
        <v>3.4510000000000001</v>
      </c>
      <c r="M137" s="275">
        <f t="shared" si="183"/>
        <v>414.12</v>
      </c>
      <c r="N137" s="277">
        <v>1</v>
      </c>
      <c r="O137" s="275">
        <f t="shared" ref="O137:O141" si="187">ROUND(M137*N137,2)</f>
        <v>414.12</v>
      </c>
      <c r="P137" s="275">
        <f t="shared" ref="P137:P141" si="188">ROUND(O137*0.2409,2)</f>
        <v>99.76</v>
      </c>
      <c r="Q137" s="276">
        <f t="shared" ref="Q137:Q141" si="189">O137+P137</f>
        <v>513.88</v>
      </c>
    </row>
    <row r="138" spans="1:17" x14ac:dyDescent="0.25">
      <c r="A138" s="1595" t="s">
        <v>1111</v>
      </c>
      <c r="B138" s="1596">
        <v>48</v>
      </c>
      <c r="C138" s="1265">
        <f t="shared" si="177"/>
        <v>0.30188679245283018</v>
      </c>
      <c r="D138" s="1597">
        <v>3.4510000000000001</v>
      </c>
      <c r="E138" s="275">
        <f t="shared" si="178"/>
        <v>165.648</v>
      </c>
      <c r="F138" s="277">
        <v>0.2</v>
      </c>
      <c r="G138" s="275">
        <f t="shared" ref="G138:G141" si="190">ROUND(E138*F138,2)</f>
        <v>33.130000000000003</v>
      </c>
      <c r="H138" s="275">
        <f t="shared" ref="H138:H141" si="191">ROUND(G138*0.2409,2)</f>
        <v>7.98</v>
      </c>
      <c r="I138" s="276">
        <f t="shared" ref="I138:I141" si="192">G138+H138</f>
        <v>41.11</v>
      </c>
      <c r="J138" s="1469">
        <v>120</v>
      </c>
      <c r="K138" s="1265">
        <f t="shared" si="182"/>
        <v>0.75471698113207553</v>
      </c>
      <c r="L138" s="1597">
        <v>3.4510000000000001</v>
      </c>
      <c r="M138" s="275">
        <f t="shared" si="183"/>
        <v>414.12</v>
      </c>
      <c r="N138" s="277">
        <v>1</v>
      </c>
      <c r="O138" s="275">
        <f t="shared" si="187"/>
        <v>414.12</v>
      </c>
      <c r="P138" s="275">
        <f t="shared" si="188"/>
        <v>99.76</v>
      </c>
      <c r="Q138" s="276">
        <f t="shared" si="189"/>
        <v>513.88</v>
      </c>
    </row>
    <row r="139" spans="1:17" x14ac:dyDescent="0.25">
      <c r="A139" s="1595" t="s">
        <v>1111</v>
      </c>
      <c r="B139" s="1596">
        <v>48</v>
      </c>
      <c r="C139" s="1265">
        <f t="shared" si="177"/>
        <v>0.30188679245283018</v>
      </c>
      <c r="D139" s="1597">
        <v>3.4510000000000001</v>
      </c>
      <c r="E139" s="275">
        <f t="shared" si="178"/>
        <v>165.648</v>
      </c>
      <c r="F139" s="277">
        <v>0.2</v>
      </c>
      <c r="G139" s="275">
        <f t="shared" si="190"/>
        <v>33.130000000000003</v>
      </c>
      <c r="H139" s="275">
        <f t="shared" si="191"/>
        <v>7.98</v>
      </c>
      <c r="I139" s="276">
        <f t="shared" si="192"/>
        <v>41.11</v>
      </c>
      <c r="J139" s="1469">
        <v>120</v>
      </c>
      <c r="K139" s="1265">
        <f t="shared" si="182"/>
        <v>0.75471698113207553</v>
      </c>
      <c r="L139" s="1597">
        <v>3.4510000000000001</v>
      </c>
      <c r="M139" s="275">
        <f t="shared" si="183"/>
        <v>414.12</v>
      </c>
      <c r="N139" s="277">
        <v>1</v>
      </c>
      <c r="O139" s="275">
        <f t="shared" si="187"/>
        <v>414.12</v>
      </c>
      <c r="P139" s="275">
        <f t="shared" si="188"/>
        <v>99.76</v>
      </c>
      <c r="Q139" s="276">
        <f t="shared" si="189"/>
        <v>513.88</v>
      </c>
    </row>
    <row r="140" spans="1:17" x14ac:dyDescent="0.25">
      <c r="A140" s="1595" t="s">
        <v>1111</v>
      </c>
      <c r="B140" s="1596">
        <v>48</v>
      </c>
      <c r="C140" s="1265">
        <f t="shared" si="177"/>
        <v>0.30188679245283018</v>
      </c>
      <c r="D140" s="1597">
        <v>3.4510000000000001</v>
      </c>
      <c r="E140" s="275">
        <f t="shared" si="178"/>
        <v>165.648</v>
      </c>
      <c r="F140" s="277">
        <v>0.2</v>
      </c>
      <c r="G140" s="275">
        <f t="shared" si="190"/>
        <v>33.130000000000003</v>
      </c>
      <c r="H140" s="275">
        <f t="shared" si="191"/>
        <v>7.98</v>
      </c>
      <c r="I140" s="276">
        <f t="shared" si="192"/>
        <v>41.11</v>
      </c>
      <c r="J140" s="1469">
        <v>120</v>
      </c>
      <c r="K140" s="1265">
        <f t="shared" si="182"/>
        <v>0.75471698113207553</v>
      </c>
      <c r="L140" s="1597">
        <v>3.4510000000000001</v>
      </c>
      <c r="M140" s="275">
        <f t="shared" si="183"/>
        <v>414.12</v>
      </c>
      <c r="N140" s="277">
        <v>1</v>
      </c>
      <c r="O140" s="275">
        <f t="shared" si="187"/>
        <v>414.12</v>
      </c>
      <c r="P140" s="275">
        <f t="shared" si="188"/>
        <v>99.76</v>
      </c>
      <c r="Q140" s="276">
        <f t="shared" si="189"/>
        <v>513.88</v>
      </c>
    </row>
    <row r="141" spans="1:17" x14ac:dyDescent="0.25">
      <c r="A141" s="1595" t="s">
        <v>1111</v>
      </c>
      <c r="B141" s="1596">
        <v>48</v>
      </c>
      <c r="C141" s="1265">
        <f t="shared" si="177"/>
        <v>0.30188679245283018</v>
      </c>
      <c r="D141" s="1597">
        <v>3.4510000000000001</v>
      </c>
      <c r="E141" s="275">
        <f t="shared" si="178"/>
        <v>165.648</v>
      </c>
      <c r="F141" s="277">
        <v>0.2</v>
      </c>
      <c r="G141" s="275">
        <f t="shared" si="190"/>
        <v>33.130000000000003</v>
      </c>
      <c r="H141" s="275">
        <f t="shared" si="191"/>
        <v>7.98</v>
      </c>
      <c r="I141" s="276">
        <f t="shared" si="192"/>
        <v>41.11</v>
      </c>
      <c r="J141" s="1469">
        <v>120</v>
      </c>
      <c r="K141" s="1265">
        <f t="shared" si="182"/>
        <v>0.75471698113207553</v>
      </c>
      <c r="L141" s="1597">
        <v>3.4510000000000001</v>
      </c>
      <c r="M141" s="275">
        <f t="shared" si="183"/>
        <v>414.12</v>
      </c>
      <c r="N141" s="277">
        <v>1</v>
      </c>
      <c r="O141" s="275">
        <f t="shared" si="187"/>
        <v>414.12</v>
      </c>
      <c r="P141" s="275">
        <f t="shared" si="188"/>
        <v>99.76</v>
      </c>
      <c r="Q141" s="276">
        <f t="shared" si="189"/>
        <v>513.88</v>
      </c>
    </row>
    <row r="142" spans="1:17" ht="28.15" customHeight="1" x14ac:dyDescent="0.25">
      <c r="A142" s="87" t="s">
        <v>8</v>
      </c>
      <c r="B142" s="1367">
        <f>SUM(B143:B147)</f>
        <v>163</v>
      </c>
      <c r="C142" s="1264">
        <f t="shared" ref="C142:I142" si="193">SUM(C143:C147)</f>
        <v>1.0251572327044025</v>
      </c>
      <c r="D142" s="1264"/>
      <c r="E142" s="1264"/>
      <c r="F142" s="1264"/>
      <c r="G142" s="1264">
        <f t="shared" si="193"/>
        <v>105.27</v>
      </c>
      <c r="H142" s="1264">
        <f t="shared" si="193"/>
        <v>25.36</v>
      </c>
      <c r="I142" s="1594">
        <f t="shared" si="193"/>
        <v>130.63</v>
      </c>
      <c r="J142" s="1470">
        <f>SUM(J143:J147)</f>
        <v>396.5</v>
      </c>
      <c r="K142" s="1264">
        <f t="shared" ref="K142" si="194">SUM(K143:K147)</f>
        <v>2.4937106918238996</v>
      </c>
      <c r="L142" s="1264"/>
      <c r="M142" s="1264"/>
      <c r="N142" s="1264"/>
      <c r="O142" s="1264">
        <f t="shared" ref="O142" si="195">SUM(O143:O147)</f>
        <v>1280.3</v>
      </c>
      <c r="P142" s="1264">
        <f t="shared" ref="P142" si="196">SUM(P143:P147)</f>
        <v>308.43</v>
      </c>
      <c r="Q142" s="1594">
        <f t="shared" ref="Q142" si="197">SUM(Q143:Q147)</f>
        <v>1588.73</v>
      </c>
    </row>
    <row r="143" spans="1:17" ht="15" customHeight="1" x14ac:dyDescent="0.25">
      <c r="A143" s="1595" t="s">
        <v>182</v>
      </c>
      <c r="B143" s="1596">
        <v>48</v>
      </c>
      <c r="C143" s="1265">
        <f t="shared" ref="C143:C147" si="198">B143/159</f>
        <v>0.30188679245283018</v>
      </c>
      <c r="D143" s="1597">
        <v>3.2290000000000001</v>
      </c>
      <c r="E143" s="275">
        <f t="shared" ref="E143:E147" si="199">D143*B143</f>
        <v>154.99200000000002</v>
      </c>
      <c r="F143" s="277">
        <v>0.2</v>
      </c>
      <c r="G143" s="275">
        <f t="shared" ref="G143" si="200">ROUND(E143*F143,2)</f>
        <v>31</v>
      </c>
      <c r="H143" s="275">
        <f t="shared" ref="H143" si="201">ROUND(G143*0.2409,2)</f>
        <v>7.47</v>
      </c>
      <c r="I143" s="276">
        <f t="shared" ref="I143" si="202">G143+H143</f>
        <v>38.47</v>
      </c>
      <c r="J143" s="1469">
        <v>112</v>
      </c>
      <c r="K143" s="1265">
        <f>J143/159</f>
        <v>0.70440251572327039</v>
      </c>
      <c r="L143" s="1597">
        <v>3.2290000000000001</v>
      </c>
      <c r="M143" s="275">
        <f t="shared" ref="M143:M147" si="203">L143*J143</f>
        <v>361.64800000000002</v>
      </c>
      <c r="N143" s="277">
        <v>1</v>
      </c>
      <c r="O143" s="275">
        <f t="shared" ref="O143" si="204">ROUND(M143*N143,2)</f>
        <v>361.65</v>
      </c>
      <c r="P143" s="275">
        <f t="shared" ref="P143" si="205">ROUND(O143*0.2409,2)</f>
        <v>87.12</v>
      </c>
      <c r="Q143" s="276">
        <f t="shared" ref="Q143" si="206">O143+P143</f>
        <v>448.77</v>
      </c>
    </row>
    <row r="144" spans="1:17" ht="13.15" customHeight="1" x14ac:dyDescent="0.25">
      <c r="A144" s="1595" t="s">
        <v>182</v>
      </c>
      <c r="B144" s="1596">
        <v>24</v>
      </c>
      <c r="C144" s="1265">
        <f t="shared" si="198"/>
        <v>0.15094339622641509</v>
      </c>
      <c r="D144" s="1597">
        <v>3.2290000000000001</v>
      </c>
      <c r="E144" s="275">
        <f t="shared" si="199"/>
        <v>77.496000000000009</v>
      </c>
      <c r="F144" s="277">
        <v>0.2</v>
      </c>
      <c r="G144" s="275">
        <f t="shared" ref="G144:G147" si="207">ROUND(E144*F144,2)</f>
        <v>15.5</v>
      </c>
      <c r="H144" s="275">
        <f t="shared" ref="H144:H147" si="208">ROUND(G144*0.2409,2)</f>
        <v>3.73</v>
      </c>
      <c r="I144" s="276">
        <f t="shared" ref="I144:I147" si="209">G144+H144</f>
        <v>19.23</v>
      </c>
      <c r="J144" s="1469">
        <v>48</v>
      </c>
      <c r="K144" s="1265">
        <f t="shared" ref="K144:K147" si="210">J144/159</f>
        <v>0.30188679245283018</v>
      </c>
      <c r="L144" s="1597">
        <v>3.2290000000000001</v>
      </c>
      <c r="M144" s="275">
        <f t="shared" si="203"/>
        <v>154.99200000000002</v>
      </c>
      <c r="N144" s="277">
        <v>1</v>
      </c>
      <c r="O144" s="275">
        <f t="shared" ref="O144:O147" si="211">ROUND(M144*N144,2)</f>
        <v>154.99</v>
      </c>
      <c r="P144" s="275">
        <f t="shared" ref="P144:P147" si="212">ROUND(O144*0.2409,2)</f>
        <v>37.340000000000003</v>
      </c>
      <c r="Q144" s="276">
        <f t="shared" ref="Q144:Q147" si="213">O144+P144</f>
        <v>192.33</v>
      </c>
    </row>
    <row r="145" spans="1:17" ht="13.9" customHeight="1" x14ac:dyDescent="0.25">
      <c r="A145" s="1595" t="s">
        <v>182</v>
      </c>
      <c r="B145" s="1596">
        <v>32</v>
      </c>
      <c r="C145" s="1265">
        <f t="shared" si="198"/>
        <v>0.20125786163522014</v>
      </c>
      <c r="D145" s="1597">
        <v>3.2290000000000001</v>
      </c>
      <c r="E145" s="275">
        <f t="shared" si="199"/>
        <v>103.328</v>
      </c>
      <c r="F145" s="277">
        <v>0.2</v>
      </c>
      <c r="G145" s="275">
        <f t="shared" si="207"/>
        <v>20.67</v>
      </c>
      <c r="H145" s="275">
        <f t="shared" si="208"/>
        <v>4.9800000000000004</v>
      </c>
      <c r="I145" s="276">
        <f t="shared" si="209"/>
        <v>25.650000000000002</v>
      </c>
      <c r="J145" s="1469">
        <v>72</v>
      </c>
      <c r="K145" s="1265">
        <f t="shared" si="210"/>
        <v>0.45283018867924529</v>
      </c>
      <c r="L145" s="1597">
        <v>3.2290000000000001</v>
      </c>
      <c r="M145" s="275">
        <f t="shared" si="203"/>
        <v>232.488</v>
      </c>
      <c r="N145" s="277">
        <v>1</v>
      </c>
      <c r="O145" s="275">
        <f t="shared" si="211"/>
        <v>232.49</v>
      </c>
      <c r="P145" s="275">
        <f t="shared" si="212"/>
        <v>56.01</v>
      </c>
      <c r="Q145" s="276">
        <f t="shared" si="213"/>
        <v>288.5</v>
      </c>
    </row>
    <row r="146" spans="1:17" ht="12" customHeight="1" x14ac:dyDescent="0.25">
      <c r="A146" s="1595" t="s">
        <v>182</v>
      </c>
      <c r="B146" s="1596">
        <v>19</v>
      </c>
      <c r="C146" s="1265">
        <f t="shared" si="198"/>
        <v>0.11949685534591195</v>
      </c>
      <c r="D146" s="1597">
        <v>3.2290000000000001</v>
      </c>
      <c r="E146" s="275">
        <f t="shared" si="199"/>
        <v>61.350999999999999</v>
      </c>
      <c r="F146" s="277">
        <v>0.2</v>
      </c>
      <c r="G146" s="275">
        <f t="shared" si="207"/>
        <v>12.27</v>
      </c>
      <c r="H146" s="275">
        <f t="shared" si="208"/>
        <v>2.96</v>
      </c>
      <c r="I146" s="276">
        <f t="shared" si="209"/>
        <v>15.23</v>
      </c>
      <c r="J146" s="1469">
        <v>60.5</v>
      </c>
      <c r="K146" s="1265">
        <f t="shared" si="210"/>
        <v>0.38050314465408808</v>
      </c>
      <c r="L146" s="1597">
        <v>3.2290000000000001</v>
      </c>
      <c r="M146" s="275">
        <f t="shared" si="203"/>
        <v>195.3545</v>
      </c>
      <c r="N146" s="277">
        <v>1</v>
      </c>
      <c r="O146" s="275">
        <f t="shared" si="211"/>
        <v>195.35</v>
      </c>
      <c r="P146" s="275">
        <f t="shared" si="212"/>
        <v>47.06</v>
      </c>
      <c r="Q146" s="276">
        <f t="shared" si="213"/>
        <v>242.41</v>
      </c>
    </row>
    <row r="147" spans="1:17" ht="12" customHeight="1" x14ac:dyDescent="0.25">
      <c r="A147" s="1595" t="s">
        <v>182</v>
      </c>
      <c r="B147" s="1596">
        <v>40</v>
      </c>
      <c r="C147" s="1265">
        <f t="shared" si="198"/>
        <v>0.25157232704402516</v>
      </c>
      <c r="D147" s="1597">
        <v>3.2290000000000001</v>
      </c>
      <c r="E147" s="275">
        <f t="shared" si="199"/>
        <v>129.16</v>
      </c>
      <c r="F147" s="277">
        <v>0.2</v>
      </c>
      <c r="G147" s="275">
        <f t="shared" si="207"/>
        <v>25.83</v>
      </c>
      <c r="H147" s="275">
        <f t="shared" si="208"/>
        <v>6.22</v>
      </c>
      <c r="I147" s="276">
        <f t="shared" si="209"/>
        <v>32.049999999999997</v>
      </c>
      <c r="J147" s="1469">
        <v>104</v>
      </c>
      <c r="K147" s="1265">
        <f t="shared" si="210"/>
        <v>0.65408805031446537</v>
      </c>
      <c r="L147" s="1597">
        <v>3.2290000000000001</v>
      </c>
      <c r="M147" s="275">
        <f t="shared" si="203"/>
        <v>335.81600000000003</v>
      </c>
      <c r="N147" s="277">
        <v>1</v>
      </c>
      <c r="O147" s="275">
        <f t="shared" si="211"/>
        <v>335.82</v>
      </c>
      <c r="P147" s="275">
        <f t="shared" si="212"/>
        <v>80.900000000000006</v>
      </c>
      <c r="Q147" s="276">
        <f t="shared" si="213"/>
        <v>416.72</v>
      </c>
    </row>
    <row r="148" spans="1:17" ht="18" customHeight="1" x14ac:dyDescent="0.25">
      <c r="A148" s="1599" t="s">
        <v>1117</v>
      </c>
      <c r="B148" s="1588">
        <f>B149+B155</f>
        <v>14</v>
      </c>
      <c r="C148" s="1589">
        <f>C149+C155</f>
        <v>8.8050314465408799E-2</v>
      </c>
      <c r="D148" s="1592"/>
      <c r="E148" s="1589"/>
      <c r="F148" s="1600"/>
      <c r="G148" s="1593">
        <f>G149+G155</f>
        <v>15.25</v>
      </c>
      <c r="H148" s="1593">
        <f t="shared" ref="H148:I148" si="214">H149+H155</f>
        <v>3.66</v>
      </c>
      <c r="I148" s="1598">
        <f t="shared" si="214"/>
        <v>18.91</v>
      </c>
      <c r="J148" s="1591">
        <f>J149+J155</f>
        <v>70</v>
      </c>
      <c r="K148" s="1593">
        <f>K149+K155</f>
        <v>0.44025157232704404</v>
      </c>
      <c r="L148" s="1593"/>
      <c r="M148" s="1593"/>
      <c r="N148" s="1593"/>
      <c r="O148" s="1593">
        <f>O149+O155</f>
        <v>377.98</v>
      </c>
      <c r="P148" s="1593">
        <f t="shared" ref="P148:Q148" si="215">P149+P155</f>
        <v>91.050000000000011</v>
      </c>
      <c r="Q148" s="1598">
        <f t="shared" si="215"/>
        <v>469.03000000000003</v>
      </c>
    </row>
    <row r="149" spans="1:17" ht="37.15" customHeight="1" x14ac:dyDescent="0.25">
      <c r="A149" s="87" t="s">
        <v>9</v>
      </c>
      <c r="B149" s="1367">
        <f>SUM(B150:B154)</f>
        <v>7</v>
      </c>
      <c r="C149" s="974">
        <f t="shared" ref="C149:H149" si="216">SUM(C150:C154)</f>
        <v>4.40251572327044E-2</v>
      </c>
      <c r="D149" s="974"/>
      <c r="E149" s="974"/>
      <c r="F149" s="974"/>
      <c r="G149" s="974">
        <f t="shared" si="216"/>
        <v>8.8000000000000007</v>
      </c>
      <c r="H149" s="974">
        <f t="shared" si="216"/>
        <v>2.11</v>
      </c>
      <c r="I149" s="91">
        <f t="shared" ref="I149" si="217">I150+I151+I152+I153+I154</f>
        <v>10.91</v>
      </c>
      <c r="J149" s="1470">
        <f>SUM(J150:J154)</f>
        <v>38</v>
      </c>
      <c r="K149" s="974">
        <f t="shared" ref="K149" si="218">SUM(K150:K154)</f>
        <v>0.2389937106918239</v>
      </c>
      <c r="L149" s="974"/>
      <c r="M149" s="974"/>
      <c r="N149" s="974"/>
      <c r="O149" s="974">
        <f t="shared" ref="O149" si="219">SUM(O150:O154)</f>
        <v>230.62</v>
      </c>
      <c r="P149" s="974">
        <f t="shared" ref="P149" si="220">SUM(P150:P154)</f>
        <v>55.550000000000004</v>
      </c>
      <c r="Q149" s="91">
        <f t="shared" ref="Q149" si="221">Q150+Q151+Q152+Q153+Q154</f>
        <v>286.17</v>
      </c>
    </row>
    <row r="150" spans="1:17" ht="17.45" customHeight="1" x14ac:dyDescent="0.25">
      <c r="A150" s="1595" t="s">
        <v>1118</v>
      </c>
      <c r="B150" s="1596">
        <v>5</v>
      </c>
      <c r="C150" s="1265">
        <f>B150/159</f>
        <v>3.1446540880503145E-2</v>
      </c>
      <c r="D150" s="1597">
        <v>6.2759999999999998</v>
      </c>
      <c r="E150" s="275">
        <f>D150*B150</f>
        <v>31.38</v>
      </c>
      <c r="F150" s="277">
        <v>0.2</v>
      </c>
      <c r="G150" s="275">
        <f t="shared" ref="G150" si="222">ROUND(E150*F150,2)</f>
        <v>6.28</v>
      </c>
      <c r="H150" s="275">
        <f t="shared" ref="H150" si="223">ROUND(G150*0.2409,2)</f>
        <v>1.51</v>
      </c>
      <c r="I150" s="276">
        <f t="shared" ref="I150" si="224">G150+H150</f>
        <v>7.79</v>
      </c>
      <c r="J150" s="1469">
        <v>16</v>
      </c>
      <c r="K150" s="1265">
        <f>J150/159</f>
        <v>0.10062893081761007</v>
      </c>
      <c r="L150" s="1597">
        <v>6.2759999999999998</v>
      </c>
      <c r="M150" s="275">
        <f>L150*J150</f>
        <v>100.416</v>
      </c>
      <c r="N150" s="277">
        <v>1</v>
      </c>
      <c r="O150" s="275">
        <f t="shared" ref="O150" si="225">ROUND(M150*N150,2)</f>
        <v>100.42</v>
      </c>
      <c r="P150" s="275">
        <f t="shared" ref="P150" si="226">ROUND(O150*0.2409,2)</f>
        <v>24.19</v>
      </c>
      <c r="Q150" s="276">
        <f t="shared" ref="Q150" si="227">O150+P150</f>
        <v>124.61</v>
      </c>
    </row>
    <row r="151" spans="1:17" ht="17.45" customHeight="1" x14ac:dyDescent="0.25">
      <c r="A151" s="1595" t="s">
        <v>1118</v>
      </c>
      <c r="B151" s="1596">
        <v>1</v>
      </c>
      <c r="C151" s="1265">
        <f t="shared" ref="C151:C152" si="228">B151/159</f>
        <v>6.2893081761006293E-3</v>
      </c>
      <c r="D151" s="1597">
        <v>6.2759999999999998</v>
      </c>
      <c r="E151" s="275">
        <f t="shared" ref="E151:E152" si="229">D151*B151</f>
        <v>6.2759999999999998</v>
      </c>
      <c r="F151" s="277">
        <v>0.2</v>
      </c>
      <c r="G151" s="275">
        <f t="shared" ref="G151:G152" si="230">ROUND(E151*F151,2)</f>
        <v>1.26</v>
      </c>
      <c r="H151" s="275">
        <f t="shared" ref="H151:H152" si="231">ROUND(G151*0.2409,2)</f>
        <v>0.3</v>
      </c>
      <c r="I151" s="276">
        <f t="shared" ref="I151:I152" si="232">G151+H151</f>
        <v>1.56</v>
      </c>
      <c r="J151" s="1469">
        <v>2</v>
      </c>
      <c r="K151" s="1265">
        <f t="shared" ref="K151:K154" si="233">J151/159</f>
        <v>1.2578616352201259E-2</v>
      </c>
      <c r="L151" s="1597">
        <v>6.2759999999999998</v>
      </c>
      <c r="M151" s="275">
        <f t="shared" ref="M151:M154" si="234">L151*J151</f>
        <v>12.552</v>
      </c>
      <c r="N151" s="277">
        <v>1</v>
      </c>
      <c r="O151" s="275">
        <f t="shared" ref="O151:O154" si="235">ROUND(M151*N151,2)</f>
        <v>12.55</v>
      </c>
      <c r="P151" s="275">
        <f t="shared" ref="P151:P154" si="236">ROUND(O151*0.2409,2)</f>
        <v>3.02</v>
      </c>
      <c r="Q151" s="276">
        <f t="shared" ref="Q151:Q154" si="237">O151+P151</f>
        <v>15.57</v>
      </c>
    </row>
    <row r="152" spans="1:17" ht="17.45" customHeight="1" x14ac:dyDescent="0.25">
      <c r="A152" s="1595" t="s">
        <v>1118</v>
      </c>
      <c r="B152" s="1596">
        <v>1</v>
      </c>
      <c r="C152" s="1265">
        <f t="shared" si="228"/>
        <v>6.2893081761006293E-3</v>
      </c>
      <c r="D152" s="1597">
        <v>6.2759999999999998</v>
      </c>
      <c r="E152" s="275">
        <f t="shared" si="229"/>
        <v>6.2759999999999998</v>
      </c>
      <c r="F152" s="277">
        <v>0.2</v>
      </c>
      <c r="G152" s="275">
        <f t="shared" si="230"/>
        <v>1.26</v>
      </c>
      <c r="H152" s="275">
        <f t="shared" si="231"/>
        <v>0.3</v>
      </c>
      <c r="I152" s="276">
        <f t="shared" si="232"/>
        <v>1.56</v>
      </c>
      <c r="J152" s="1469">
        <v>8</v>
      </c>
      <c r="K152" s="1265">
        <f t="shared" si="233"/>
        <v>5.0314465408805034E-2</v>
      </c>
      <c r="L152" s="1597">
        <v>6.2759999999999998</v>
      </c>
      <c r="M152" s="275">
        <f t="shared" si="234"/>
        <v>50.207999999999998</v>
      </c>
      <c r="N152" s="277">
        <v>1</v>
      </c>
      <c r="O152" s="275">
        <f t="shared" si="235"/>
        <v>50.21</v>
      </c>
      <c r="P152" s="275">
        <f t="shared" si="236"/>
        <v>12.1</v>
      </c>
      <c r="Q152" s="276">
        <f t="shared" si="237"/>
        <v>62.31</v>
      </c>
    </row>
    <row r="153" spans="1:17" ht="17.45" customHeight="1" x14ac:dyDescent="0.25">
      <c r="A153" s="1595" t="s">
        <v>1118</v>
      </c>
      <c r="B153" s="1596"/>
      <c r="C153" s="1265"/>
      <c r="D153" s="1597"/>
      <c r="E153" s="275"/>
      <c r="F153" s="277"/>
      <c r="G153" s="275"/>
      <c r="H153" s="275"/>
      <c r="I153" s="276"/>
      <c r="J153" s="1469">
        <v>3</v>
      </c>
      <c r="K153" s="1265">
        <f t="shared" si="233"/>
        <v>1.8867924528301886E-2</v>
      </c>
      <c r="L153" s="1597">
        <v>5.62</v>
      </c>
      <c r="M153" s="275">
        <f t="shared" si="234"/>
        <v>16.86</v>
      </c>
      <c r="N153" s="277">
        <v>1</v>
      </c>
      <c r="O153" s="275">
        <f t="shared" si="235"/>
        <v>16.86</v>
      </c>
      <c r="P153" s="275">
        <f t="shared" si="236"/>
        <v>4.0599999999999996</v>
      </c>
      <c r="Q153" s="276">
        <f t="shared" si="237"/>
        <v>20.919999999999998</v>
      </c>
    </row>
    <row r="154" spans="1:17" ht="17.45" customHeight="1" x14ac:dyDescent="0.25">
      <c r="A154" s="1595" t="s">
        <v>1118</v>
      </c>
      <c r="B154" s="1596"/>
      <c r="C154" s="1265"/>
      <c r="D154" s="1597"/>
      <c r="E154" s="275"/>
      <c r="F154" s="277"/>
      <c r="G154" s="275"/>
      <c r="H154" s="275"/>
      <c r="I154" s="276"/>
      <c r="J154" s="1469">
        <v>9</v>
      </c>
      <c r="K154" s="1265">
        <f t="shared" si="233"/>
        <v>5.6603773584905662E-2</v>
      </c>
      <c r="L154" s="1597">
        <v>5.62</v>
      </c>
      <c r="M154" s="275">
        <f t="shared" si="234"/>
        <v>50.58</v>
      </c>
      <c r="N154" s="277">
        <v>1</v>
      </c>
      <c r="O154" s="275">
        <f t="shared" si="235"/>
        <v>50.58</v>
      </c>
      <c r="P154" s="275">
        <f t="shared" si="236"/>
        <v>12.18</v>
      </c>
      <c r="Q154" s="276">
        <f t="shared" si="237"/>
        <v>62.76</v>
      </c>
    </row>
    <row r="155" spans="1:17" ht="38.450000000000003" customHeight="1" x14ac:dyDescent="0.25">
      <c r="A155" s="87" t="s">
        <v>10</v>
      </c>
      <c r="B155" s="1367">
        <f>B156</f>
        <v>7</v>
      </c>
      <c r="C155" s="1264">
        <f>C156</f>
        <v>4.40251572327044E-2</v>
      </c>
      <c r="D155" s="1601"/>
      <c r="E155" s="275"/>
      <c r="F155" s="277"/>
      <c r="G155" s="974">
        <f>G156</f>
        <v>6.45</v>
      </c>
      <c r="H155" s="974">
        <f t="shared" ref="H155:Q155" si="238">H156</f>
        <v>1.55</v>
      </c>
      <c r="I155" s="91">
        <f t="shared" si="238"/>
        <v>8</v>
      </c>
      <c r="J155" s="1470">
        <f>J156</f>
        <v>32</v>
      </c>
      <c r="K155" s="974">
        <f>K156</f>
        <v>0.20125786163522014</v>
      </c>
      <c r="L155" s="974"/>
      <c r="M155" s="974"/>
      <c r="N155" s="974"/>
      <c r="O155" s="974">
        <f>O156</f>
        <v>147.36000000000001</v>
      </c>
      <c r="P155" s="974">
        <f t="shared" si="238"/>
        <v>35.5</v>
      </c>
      <c r="Q155" s="91">
        <f t="shared" si="238"/>
        <v>182.86</v>
      </c>
    </row>
    <row r="156" spans="1:17" ht="17.45" customHeight="1" x14ac:dyDescent="0.25">
      <c r="A156" s="1595" t="s">
        <v>193</v>
      </c>
      <c r="B156" s="1596">
        <v>7</v>
      </c>
      <c r="C156" s="1265">
        <f>B156/159</f>
        <v>4.40251572327044E-2</v>
      </c>
      <c r="D156" s="1597">
        <v>4.6050000000000004</v>
      </c>
      <c r="E156" s="275">
        <f>B156*D156</f>
        <v>32.234999999999999</v>
      </c>
      <c r="F156" s="277">
        <v>0.2</v>
      </c>
      <c r="G156" s="275">
        <f>ROUND(E156*F156,2)</f>
        <v>6.45</v>
      </c>
      <c r="H156" s="275">
        <f>ROUND(G156*0.2409,2)</f>
        <v>1.55</v>
      </c>
      <c r="I156" s="276">
        <f t="shared" ref="I156" si="239">G156+H156</f>
        <v>8</v>
      </c>
      <c r="J156" s="1469">
        <v>32</v>
      </c>
      <c r="K156" s="1265">
        <f>J156/159</f>
        <v>0.20125786163522014</v>
      </c>
      <c r="L156" s="1597">
        <v>4.6050000000000004</v>
      </c>
      <c r="M156" s="275">
        <f t="shared" ref="M156" si="240">L156*J156</f>
        <v>147.36000000000001</v>
      </c>
      <c r="N156" s="277">
        <v>1</v>
      </c>
      <c r="O156" s="275">
        <f>ROUND(M156*N156,2)</f>
        <v>147.36000000000001</v>
      </c>
      <c r="P156" s="275">
        <f>ROUND(O156*0.2409,2)</f>
        <v>35.5</v>
      </c>
      <c r="Q156" s="276">
        <f t="shared" ref="Q156" si="241">O156+P156</f>
        <v>182.86</v>
      </c>
    </row>
    <row r="157" spans="1:17" ht="17.45" customHeight="1" x14ac:dyDescent="0.25">
      <c r="A157" s="1599" t="s">
        <v>1119</v>
      </c>
      <c r="B157" s="1588"/>
      <c r="C157" s="1589"/>
      <c r="D157" s="1592"/>
      <c r="E157" s="1589"/>
      <c r="F157" s="1600"/>
      <c r="G157" s="1589"/>
      <c r="H157" s="1589"/>
      <c r="I157" s="1590"/>
      <c r="J157" s="1591">
        <f>J158+J163+J168</f>
        <v>367.39</v>
      </c>
      <c r="K157" s="1589">
        <f t="shared" ref="K157:Q157" si="242">K158+K163+K168</f>
        <v>2.31062893081761</v>
      </c>
      <c r="L157" s="1589"/>
      <c r="M157" s="1589"/>
      <c r="N157" s="1589"/>
      <c r="O157" s="1589">
        <f t="shared" si="242"/>
        <v>1476.06</v>
      </c>
      <c r="P157" s="1589">
        <f t="shared" si="242"/>
        <v>355.59000000000003</v>
      </c>
      <c r="Q157" s="1590">
        <f t="shared" si="242"/>
        <v>1831.6499999999999</v>
      </c>
    </row>
    <row r="158" spans="1:17" ht="45.6" customHeight="1" x14ac:dyDescent="0.25">
      <c r="A158" s="87" t="s">
        <v>9</v>
      </c>
      <c r="B158" s="1367"/>
      <c r="C158" s="974"/>
      <c r="D158" s="974"/>
      <c r="E158" s="974"/>
      <c r="F158" s="974"/>
      <c r="G158" s="974"/>
      <c r="H158" s="974"/>
      <c r="I158" s="91"/>
      <c r="J158" s="1470">
        <f>SUM(J159:J162)</f>
        <v>168</v>
      </c>
      <c r="K158" s="974">
        <f t="shared" ref="K158:Q158" si="243">SUM(K159:K162)</f>
        <v>1.0566037735849056</v>
      </c>
      <c r="L158" s="974"/>
      <c r="M158" s="974"/>
      <c r="N158" s="974"/>
      <c r="O158" s="974">
        <f t="shared" si="243"/>
        <v>796.84999999999991</v>
      </c>
      <c r="P158" s="974">
        <f t="shared" si="243"/>
        <v>191.97</v>
      </c>
      <c r="Q158" s="91">
        <f t="shared" si="243"/>
        <v>988.81999999999994</v>
      </c>
    </row>
    <row r="159" spans="1:17" ht="15" customHeight="1" x14ac:dyDescent="0.25">
      <c r="A159" s="1595" t="s">
        <v>692</v>
      </c>
      <c r="B159" s="1596"/>
      <c r="C159" s="1265"/>
      <c r="D159" s="1597"/>
      <c r="E159" s="275"/>
      <c r="F159" s="277"/>
      <c r="G159" s="275"/>
      <c r="H159" s="275"/>
      <c r="I159" s="276"/>
      <c r="J159" s="1469">
        <v>40</v>
      </c>
      <c r="K159" s="1265">
        <f t="shared" ref="K159:K162" si="244">J159/159</f>
        <v>0.25157232704402516</v>
      </c>
      <c r="L159" s="1597">
        <v>4.984</v>
      </c>
      <c r="M159" s="275">
        <f>L159*J159</f>
        <v>199.36</v>
      </c>
      <c r="N159" s="277">
        <v>1</v>
      </c>
      <c r="O159" s="275">
        <f t="shared" ref="O159" si="245">ROUND(M159*N159,2)</f>
        <v>199.36</v>
      </c>
      <c r="P159" s="275">
        <f t="shared" ref="P159" si="246">ROUND(O159*0.2409,2)</f>
        <v>48.03</v>
      </c>
      <c r="Q159" s="276">
        <f t="shared" ref="Q159" si="247">O159+P159</f>
        <v>247.39000000000001</v>
      </c>
    </row>
    <row r="160" spans="1:17" ht="15" customHeight="1" x14ac:dyDescent="0.25">
      <c r="A160" s="1595" t="s">
        <v>692</v>
      </c>
      <c r="B160" s="1596"/>
      <c r="C160" s="1265"/>
      <c r="D160" s="1597"/>
      <c r="E160" s="275"/>
      <c r="F160" s="277"/>
      <c r="G160" s="275"/>
      <c r="H160" s="275"/>
      <c r="I160" s="276"/>
      <c r="J160" s="1469">
        <v>32</v>
      </c>
      <c r="K160" s="1265">
        <f t="shared" si="244"/>
        <v>0.20125786163522014</v>
      </c>
      <c r="L160" s="1597">
        <v>4.8849999999999998</v>
      </c>
      <c r="M160" s="275">
        <f t="shared" ref="M160:M162" si="248">L160*J160</f>
        <v>156.32</v>
      </c>
      <c r="N160" s="277">
        <v>1</v>
      </c>
      <c r="O160" s="275">
        <f t="shared" ref="O160:O162" si="249">ROUND(M160*N160,2)</f>
        <v>156.32</v>
      </c>
      <c r="P160" s="275">
        <f t="shared" ref="P160:P162" si="250">ROUND(O160*0.2409,2)</f>
        <v>37.659999999999997</v>
      </c>
      <c r="Q160" s="276">
        <f t="shared" ref="Q160:Q162" si="251">O160+P160</f>
        <v>193.98</v>
      </c>
    </row>
    <row r="161" spans="1:17" ht="15" customHeight="1" x14ac:dyDescent="0.25">
      <c r="A161" s="1595" t="s">
        <v>692</v>
      </c>
      <c r="B161" s="1596"/>
      <c r="C161" s="1265"/>
      <c r="D161" s="1597"/>
      <c r="E161" s="275"/>
      <c r="F161" s="277"/>
      <c r="G161" s="275"/>
      <c r="H161" s="275"/>
      <c r="I161" s="276"/>
      <c r="J161" s="1469">
        <v>48</v>
      </c>
      <c r="K161" s="1265">
        <f t="shared" si="244"/>
        <v>0.30188679245283018</v>
      </c>
      <c r="L161" s="1597">
        <v>4.8849999999999998</v>
      </c>
      <c r="M161" s="275">
        <f t="shared" si="248"/>
        <v>234.48</v>
      </c>
      <c r="N161" s="277">
        <v>1</v>
      </c>
      <c r="O161" s="275">
        <f t="shared" si="249"/>
        <v>234.48</v>
      </c>
      <c r="P161" s="275">
        <f t="shared" si="250"/>
        <v>56.49</v>
      </c>
      <c r="Q161" s="276">
        <f t="shared" si="251"/>
        <v>290.96999999999997</v>
      </c>
    </row>
    <row r="162" spans="1:17" ht="17.45" customHeight="1" x14ac:dyDescent="0.25">
      <c r="A162" s="1595" t="s">
        <v>692</v>
      </c>
      <c r="B162" s="1596"/>
      <c r="C162" s="1265"/>
      <c r="D162" s="1597"/>
      <c r="E162" s="275"/>
      <c r="F162" s="277"/>
      <c r="G162" s="275"/>
      <c r="H162" s="275"/>
      <c r="I162" s="276"/>
      <c r="J162" s="1469">
        <v>48</v>
      </c>
      <c r="K162" s="1265">
        <f t="shared" si="244"/>
        <v>0.30188679245283018</v>
      </c>
      <c r="L162" s="1597">
        <v>4.306</v>
      </c>
      <c r="M162" s="275">
        <f t="shared" si="248"/>
        <v>206.68799999999999</v>
      </c>
      <c r="N162" s="277">
        <v>1</v>
      </c>
      <c r="O162" s="275">
        <f t="shared" si="249"/>
        <v>206.69</v>
      </c>
      <c r="P162" s="275">
        <f t="shared" si="250"/>
        <v>49.79</v>
      </c>
      <c r="Q162" s="276">
        <f t="shared" si="251"/>
        <v>256.48</v>
      </c>
    </row>
    <row r="163" spans="1:17" ht="39.6" customHeight="1" x14ac:dyDescent="0.25">
      <c r="A163" s="87" t="s">
        <v>10</v>
      </c>
      <c r="B163" s="1367"/>
      <c r="C163" s="1264"/>
      <c r="D163" s="1601"/>
      <c r="E163" s="275"/>
      <c r="F163" s="916"/>
      <c r="G163" s="974"/>
      <c r="H163" s="974"/>
      <c r="I163" s="91"/>
      <c r="J163" s="1470">
        <f>SUM(J164:J167)</f>
        <v>159.38999999999999</v>
      </c>
      <c r="K163" s="974">
        <f t="shared" ref="K163:Q163" si="252">SUM(K164:K167)</f>
        <v>1.0024528301886793</v>
      </c>
      <c r="L163" s="974"/>
      <c r="M163" s="974"/>
      <c r="N163" s="974"/>
      <c r="O163" s="974">
        <f t="shared" si="252"/>
        <v>550.04999999999995</v>
      </c>
      <c r="P163" s="974">
        <f t="shared" si="252"/>
        <v>132.51</v>
      </c>
      <c r="Q163" s="91">
        <f t="shared" si="252"/>
        <v>682.56</v>
      </c>
    </row>
    <row r="164" spans="1:17" ht="21.6" customHeight="1" x14ac:dyDescent="0.25">
      <c r="A164" s="1595" t="s">
        <v>1111</v>
      </c>
      <c r="B164" s="1596"/>
      <c r="C164" s="1265"/>
      <c r="D164" s="1597"/>
      <c r="E164" s="275"/>
      <c r="F164" s="277"/>
      <c r="G164" s="275"/>
      <c r="H164" s="275"/>
      <c r="I164" s="276"/>
      <c r="J164" s="1469">
        <v>64</v>
      </c>
      <c r="K164" s="1265">
        <f t="shared" ref="K164:K167" si="253">J164/159</f>
        <v>0.40251572327044027</v>
      </c>
      <c r="L164" s="1597">
        <v>3.4510000000000001</v>
      </c>
      <c r="M164" s="275">
        <f t="shared" ref="M164:M167" si="254">L164*J164</f>
        <v>220.864</v>
      </c>
      <c r="N164" s="277">
        <v>1</v>
      </c>
      <c r="O164" s="275">
        <f t="shared" ref="O164" si="255">ROUND(M164*N164,2)</f>
        <v>220.86</v>
      </c>
      <c r="P164" s="275">
        <f t="shared" ref="P164" si="256">ROUND(O164*0.2409,2)</f>
        <v>53.21</v>
      </c>
      <c r="Q164" s="276">
        <f t="shared" ref="Q164" si="257">O164+P164</f>
        <v>274.07</v>
      </c>
    </row>
    <row r="165" spans="1:17" ht="21.6" customHeight="1" x14ac:dyDescent="0.25">
      <c r="A165" s="1595" t="s">
        <v>1111</v>
      </c>
      <c r="B165" s="1596"/>
      <c r="C165" s="1265"/>
      <c r="D165" s="1597"/>
      <c r="E165" s="275"/>
      <c r="F165" s="277"/>
      <c r="G165" s="275"/>
      <c r="H165" s="275"/>
      <c r="I165" s="276"/>
      <c r="J165" s="1469">
        <v>24</v>
      </c>
      <c r="K165" s="1265">
        <f t="shared" si="253"/>
        <v>0.15094339622641509</v>
      </c>
      <c r="L165" s="1597">
        <v>3.4510000000000001</v>
      </c>
      <c r="M165" s="275">
        <f t="shared" si="254"/>
        <v>82.823999999999998</v>
      </c>
      <c r="N165" s="277">
        <v>1</v>
      </c>
      <c r="O165" s="275">
        <f t="shared" ref="O165:O167" si="258">ROUND(M165*N165,2)</f>
        <v>82.82</v>
      </c>
      <c r="P165" s="275">
        <f t="shared" ref="P165:P167" si="259">ROUND(O165*0.2409,2)</f>
        <v>19.95</v>
      </c>
      <c r="Q165" s="276">
        <f t="shared" ref="Q165:Q167" si="260">O165+P165</f>
        <v>102.77</v>
      </c>
    </row>
    <row r="166" spans="1:17" ht="21.6" customHeight="1" x14ac:dyDescent="0.25">
      <c r="A166" s="1595" t="s">
        <v>1111</v>
      </c>
      <c r="B166" s="1596"/>
      <c r="C166" s="1265"/>
      <c r="D166" s="1597"/>
      <c r="E166" s="275"/>
      <c r="F166" s="277"/>
      <c r="G166" s="275"/>
      <c r="H166" s="275"/>
      <c r="I166" s="276"/>
      <c r="J166" s="1469">
        <v>15.39</v>
      </c>
      <c r="K166" s="1265">
        <f t="shared" si="253"/>
        <v>9.6792452830188683E-2</v>
      </c>
      <c r="L166" s="1597">
        <v>3.4510000000000001</v>
      </c>
      <c r="M166" s="275">
        <f t="shared" si="254"/>
        <v>53.110890000000005</v>
      </c>
      <c r="N166" s="277">
        <v>1</v>
      </c>
      <c r="O166" s="275">
        <f t="shared" si="258"/>
        <v>53.11</v>
      </c>
      <c r="P166" s="275">
        <f t="shared" si="259"/>
        <v>12.79</v>
      </c>
      <c r="Q166" s="276">
        <f t="shared" si="260"/>
        <v>65.900000000000006</v>
      </c>
    </row>
    <row r="167" spans="1:17" ht="17.45" customHeight="1" x14ac:dyDescent="0.25">
      <c r="A167" s="1595" t="s">
        <v>1111</v>
      </c>
      <c r="B167" s="1596"/>
      <c r="C167" s="1265"/>
      <c r="D167" s="1597"/>
      <c r="E167" s="275"/>
      <c r="F167" s="277"/>
      <c r="G167" s="275"/>
      <c r="H167" s="275"/>
      <c r="I167" s="276"/>
      <c r="J167" s="1469">
        <v>56</v>
      </c>
      <c r="K167" s="1265">
        <f t="shared" si="253"/>
        <v>0.3522012578616352</v>
      </c>
      <c r="L167" s="1597">
        <v>3.4510000000000001</v>
      </c>
      <c r="M167" s="275">
        <f t="shared" si="254"/>
        <v>193.256</v>
      </c>
      <c r="N167" s="277">
        <v>1</v>
      </c>
      <c r="O167" s="275">
        <f t="shared" si="258"/>
        <v>193.26</v>
      </c>
      <c r="P167" s="275">
        <f t="shared" si="259"/>
        <v>46.56</v>
      </c>
      <c r="Q167" s="276">
        <f t="shared" si="260"/>
        <v>239.82</v>
      </c>
    </row>
    <row r="168" spans="1:17" ht="24.75" customHeight="1" x14ac:dyDescent="0.25">
      <c r="A168" s="87" t="s">
        <v>8</v>
      </c>
      <c r="B168" s="1367"/>
      <c r="C168" s="974"/>
      <c r="D168" s="974"/>
      <c r="E168" s="974"/>
      <c r="F168" s="974"/>
      <c r="G168" s="974"/>
      <c r="H168" s="974"/>
      <c r="I168" s="91"/>
      <c r="J168" s="1470">
        <f t="shared" ref="J168:Q168" si="261">J169+J170</f>
        <v>40</v>
      </c>
      <c r="K168" s="974">
        <f t="shared" si="261"/>
        <v>0.25157232704402516</v>
      </c>
      <c r="L168" s="974"/>
      <c r="M168" s="974"/>
      <c r="N168" s="974"/>
      <c r="O168" s="974">
        <f t="shared" si="261"/>
        <v>129.16</v>
      </c>
      <c r="P168" s="974">
        <f t="shared" si="261"/>
        <v>31.11</v>
      </c>
      <c r="Q168" s="91">
        <f t="shared" si="261"/>
        <v>160.27000000000001</v>
      </c>
    </row>
    <row r="169" spans="1:17" ht="18.600000000000001" customHeight="1" x14ac:dyDescent="0.25">
      <c r="A169" s="1595" t="s">
        <v>182</v>
      </c>
      <c r="B169" s="1596"/>
      <c r="C169" s="1265"/>
      <c r="D169" s="1597"/>
      <c r="E169" s="275"/>
      <c r="F169" s="277"/>
      <c r="G169" s="275"/>
      <c r="H169" s="275"/>
      <c r="I169" s="276"/>
      <c r="J169" s="1469">
        <v>37</v>
      </c>
      <c r="K169" s="1265">
        <f t="shared" ref="K169:K170" si="262">J169/159</f>
        <v>0.23270440251572327</v>
      </c>
      <c r="L169" s="1597">
        <v>3.2290000000000001</v>
      </c>
      <c r="M169" s="275">
        <f t="shared" ref="M169:M170" si="263">L169*J169</f>
        <v>119.473</v>
      </c>
      <c r="N169" s="277">
        <v>1</v>
      </c>
      <c r="O169" s="275">
        <f t="shared" ref="O169:O170" si="264">ROUND(M169*N169,2)</f>
        <v>119.47</v>
      </c>
      <c r="P169" s="275">
        <f t="shared" ref="P169:P170" si="265">ROUND(O169*0.2409,2)</f>
        <v>28.78</v>
      </c>
      <c r="Q169" s="276">
        <f t="shared" ref="Q169:Q170" si="266">O169+P169</f>
        <v>148.25</v>
      </c>
    </row>
    <row r="170" spans="1:17" ht="17.45" customHeight="1" x14ac:dyDescent="0.25">
      <c r="A170" s="1595" t="s">
        <v>182</v>
      </c>
      <c r="B170" s="1596"/>
      <c r="C170" s="1265"/>
      <c r="D170" s="1597"/>
      <c r="E170" s="275"/>
      <c r="F170" s="277"/>
      <c r="G170" s="275"/>
      <c r="H170" s="275"/>
      <c r="I170" s="276"/>
      <c r="J170" s="1469">
        <v>3</v>
      </c>
      <c r="K170" s="1265">
        <f t="shared" si="262"/>
        <v>1.8867924528301886E-2</v>
      </c>
      <c r="L170" s="1597">
        <v>3.2290000000000001</v>
      </c>
      <c r="M170" s="275">
        <f t="shared" si="263"/>
        <v>9.6870000000000012</v>
      </c>
      <c r="N170" s="277">
        <v>1</v>
      </c>
      <c r="O170" s="275">
        <f t="shared" si="264"/>
        <v>9.69</v>
      </c>
      <c r="P170" s="275">
        <f t="shared" si="265"/>
        <v>2.33</v>
      </c>
      <c r="Q170" s="276">
        <f t="shared" si="266"/>
        <v>12.02</v>
      </c>
    </row>
    <row r="171" spans="1:17" ht="17.45" customHeight="1" x14ac:dyDescent="0.25">
      <c r="A171" s="1599" t="s">
        <v>1120</v>
      </c>
      <c r="B171" s="1588">
        <f>B172+B190+B197+B202</f>
        <v>789</v>
      </c>
      <c r="C171" s="1589">
        <f>C172+C190+C197+C202</f>
        <v>4.9622641509433958</v>
      </c>
      <c r="D171" s="1592"/>
      <c r="E171" s="1589"/>
      <c r="F171" s="1600"/>
      <c r="G171" s="1589">
        <f>G172+G190+G197+G202</f>
        <v>885.93000000000018</v>
      </c>
      <c r="H171" s="1589">
        <f>H172+H190+H197+H202</f>
        <v>213.41</v>
      </c>
      <c r="I171" s="1590">
        <f>I172+I190+I197+I202</f>
        <v>1099.3399999999999</v>
      </c>
      <c r="J171" s="1591">
        <f>J172+J190+J197+J202</f>
        <v>1021.25</v>
      </c>
      <c r="K171" s="1589">
        <f>K172+K190+K197+K202</f>
        <v>6.4229559748427674</v>
      </c>
      <c r="L171" s="1592"/>
      <c r="M171" s="1589"/>
      <c r="N171" s="1600"/>
      <c r="O171" s="1589">
        <f>O172+O190+O197+O202</f>
        <v>6655.6299999999983</v>
      </c>
      <c r="P171" s="1589">
        <f>P172+P190+P197+P202</f>
        <v>1603.3300000000004</v>
      </c>
      <c r="Q171" s="1590">
        <f>Q172+Q190+Q197+Q202</f>
        <v>8258.9599999999991</v>
      </c>
    </row>
    <row r="172" spans="1:17" ht="24.6" customHeight="1" x14ac:dyDescent="0.25">
      <c r="A172" s="87" t="s">
        <v>11</v>
      </c>
      <c r="B172" s="1367">
        <f>SUM(B173:B189)</f>
        <v>384</v>
      </c>
      <c r="C172" s="974">
        <f t="shared" ref="C172:I172" si="267">SUM(C173:C189)</f>
        <v>2.4150943396226414</v>
      </c>
      <c r="D172" s="974"/>
      <c r="E172" s="974"/>
      <c r="F172" s="974"/>
      <c r="G172" s="974">
        <f t="shared" si="267"/>
        <v>549.38000000000011</v>
      </c>
      <c r="H172" s="974">
        <f t="shared" si="267"/>
        <v>132.34</v>
      </c>
      <c r="I172" s="91">
        <f t="shared" si="267"/>
        <v>681.71999999999991</v>
      </c>
      <c r="J172" s="1470">
        <f>SUM(J173:J189)</f>
        <v>792</v>
      </c>
      <c r="K172" s="974">
        <f t="shared" ref="K172" si="268">SUM(K173:K189)</f>
        <v>4.9811320754716979</v>
      </c>
      <c r="L172" s="974"/>
      <c r="M172" s="974"/>
      <c r="N172" s="974"/>
      <c r="O172" s="974">
        <f t="shared" ref="O172" si="269">SUM(O173:O189)</f>
        <v>5711.7999999999993</v>
      </c>
      <c r="P172" s="974">
        <f t="shared" ref="P172" si="270">SUM(P173:P189)</f>
        <v>1375.9700000000003</v>
      </c>
      <c r="Q172" s="91">
        <f t="shared" ref="Q172" si="271">SUM(Q173:Q189)</f>
        <v>7087.7699999999986</v>
      </c>
    </row>
    <row r="173" spans="1:17" ht="14.45" customHeight="1" x14ac:dyDescent="0.25">
      <c r="A173" s="1595" t="s">
        <v>1121</v>
      </c>
      <c r="B173" s="1596">
        <v>80</v>
      </c>
      <c r="C173" s="1265">
        <f t="shared" ref="C173:C189" si="272">B173/159</f>
        <v>0.50314465408805031</v>
      </c>
      <c r="D173" s="1597">
        <v>7.3860000000000001</v>
      </c>
      <c r="E173" s="275">
        <f t="shared" ref="E173:E189" si="273">D173*B173</f>
        <v>590.88</v>
      </c>
      <c r="F173" s="277">
        <v>0.2</v>
      </c>
      <c r="G173" s="275">
        <f t="shared" ref="G173" si="274">ROUND(E173*F173,2)</f>
        <v>118.18</v>
      </c>
      <c r="H173" s="275">
        <f t="shared" ref="H173" si="275">ROUND(G173*0.2409,2)</f>
        <v>28.47</v>
      </c>
      <c r="I173" s="276">
        <f t="shared" ref="I173" si="276">G173+H173</f>
        <v>146.65</v>
      </c>
      <c r="J173" s="1469">
        <v>48</v>
      </c>
      <c r="K173" s="1265">
        <f t="shared" ref="K173:K189" si="277">J173/159</f>
        <v>0.30188679245283018</v>
      </c>
      <c r="L173" s="1597">
        <v>7.3860000000000001</v>
      </c>
      <c r="M173" s="275">
        <f t="shared" ref="M173:M189" si="278">L173*J173</f>
        <v>354.52800000000002</v>
      </c>
      <c r="N173" s="277">
        <v>1</v>
      </c>
      <c r="O173" s="275">
        <f t="shared" ref="O173" si="279">ROUND(M173*N173,2)</f>
        <v>354.53</v>
      </c>
      <c r="P173" s="275">
        <f t="shared" ref="P173" si="280">ROUND(O173*0.2409,2)</f>
        <v>85.41</v>
      </c>
      <c r="Q173" s="276">
        <f t="shared" ref="Q173" si="281">O173+P173</f>
        <v>439.93999999999994</v>
      </c>
    </row>
    <row r="174" spans="1:17" ht="14.45" customHeight="1" x14ac:dyDescent="0.25">
      <c r="A174" s="1595" t="s">
        <v>1121</v>
      </c>
      <c r="B174" s="1596"/>
      <c r="C174" s="1265"/>
      <c r="D174" s="1597"/>
      <c r="E174" s="275"/>
      <c r="F174" s="277"/>
      <c r="G174" s="275"/>
      <c r="H174" s="275"/>
      <c r="I174" s="276"/>
      <c r="J174" s="1469">
        <v>48</v>
      </c>
      <c r="K174" s="1265">
        <f t="shared" si="277"/>
        <v>0.30188679245283018</v>
      </c>
      <c r="L174" s="1597">
        <v>7.3860000000000001</v>
      </c>
      <c r="M174" s="275">
        <f t="shared" si="278"/>
        <v>354.52800000000002</v>
      </c>
      <c r="N174" s="277">
        <v>1</v>
      </c>
      <c r="O174" s="275">
        <f t="shared" ref="O174:O189" si="282">ROUND(M174*N174,2)</f>
        <v>354.53</v>
      </c>
      <c r="P174" s="275">
        <f t="shared" ref="P174:P189" si="283">ROUND(O174*0.2409,2)</f>
        <v>85.41</v>
      </c>
      <c r="Q174" s="276">
        <f t="shared" ref="Q174:Q189" si="284">O174+P174</f>
        <v>439.93999999999994</v>
      </c>
    </row>
    <row r="175" spans="1:17" ht="14.45" customHeight="1" x14ac:dyDescent="0.25">
      <c r="A175" s="1595" t="s">
        <v>1121</v>
      </c>
      <c r="B175" s="1596"/>
      <c r="C175" s="1265"/>
      <c r="D175" s="1597"/>
      <c r="E175" s="275"/>
      <c r="F175" s="277"/>
      <c r="G175" s="275"/>
      <c r="H175" s="275"/>
      <c r="I175" s="276"/>
      <c r="J175" s="1469">
        <v>0</v>
      </c>
      <c r="K175" s="1265">
        <f t="shared" si="277"/>
        <v>0</v>
      </c>
      <c r="L175" s="1597">
        <v>7.3860000000000001</v>
      </c>
      <c r="M175" s="275">
        <f t="shared" si="278"/>
        <v>0</v>
      </c>
      <c r="N175" s="277">
        <v>1</v>
      </c>
      <c r="O175" s="275">
        <f t="shared" si="282"/>
        <v>0</v>
      </c>
      <c r="P175" s="275">
        <f t="shared" si="283"/>
        <v>0</v>
      </c>
      <c r="Q175" s="276">
        <f t="shared" si="284"/>
        <v>0</v>
      </c>
    </row>
    <row r="176" spans="1:17" ht="15" customHeight="1" x14ac:dyDescent="0.25">
      <c r="A176" s="1595" t="s">
        <v>1121</v>
      </c>
      <c r="B176" s="1596"/>
      <c r="C176" s="1265"/>
      <c r="D176" s="1597"/>
      <c r="E176" s="275"/>
      <c r="F176" s="277"/>
      <c r="G176" s="275"/>
      <c r="H176" s="275"/>
      <c r="I176" s="276"/>
      <c r="J176" s="1469">
        <v>48</v>
      </c>
      <c r="K176" s="1265">
        <f t="shared" si="277"/>
        <v>0.30188679245283018</v>
      </c>
      <c r="L176" s="1597">
        <v>6.5019999999999998</v>
      </c>
      <c r="M176" s="275">
        <f t="shared" si="278"/>
        <v>312.096</v>
      </c>
      <c r="N176" s="277">
        <v>1</v>
      </c>
      <c r="O176" s="275">
        <f t="shared" si="282"/>
        <v>312.10000000000002</v>
      </c>
      <c r="P176" s="275">
        <f t="shared" si="283"/>
        <v>75.180000000000007</v>
      </c>
      <c r="Q176" s="276">
        <f t="shared" si="284"/>
        <v>387.28000000000003</v>
      </c>
    </row>
    <row r="177" spans="1:17" ht="15" customHeight="1" x14ac:dyDescent="0.25">
      <c r="A177" s="1595" t="s">
        <v>1121</v>
      </c>
      <c r="B177" s="1596">
        <v>48</v>
      </c>
      <c r="C177" s="1265">
        <f t="shared" si="272"/>
        <v>0.30188679245283018</v>
      </c>
      <c r="D177" s="1597">
        <v>6.5019999999999998</v>
      </c>
      <c r="E177" s="275">
        <f t="shared" si="273"/>
        <v>312.096</v>
      </c>
      <c r="F177" s="277">
        <v>0.2</v>
      </c>
      <c r="G177" s="275">
        <f t="shared" ref="G177:G189" si="285">ROUND(E177*F177,2)</f>
        <v>62.42</v>
      </c>
      <c r="H177" s="275">
        <f t="shared" ref="H177:H189" si="286">ROUND(G177*0.2409,2)</f>
        <v>15.04</v>
      </c>
      <c r="I177" s="276">
        <f t="shared" ref="I177:I189" si="287">G177+H177</f>
        <v>77.460000000000008</v>
      </c>
      <c r="J177" s="1469">
        <v>48</v>
      </c>
      <c r="K177" s="1265">
        <f t="shared" si="277"/>
        <v>0.30188679245283018</v>
      </c>
      <c r="L177" s="1597">
        <v>6.5019999999999998</v>
      </c>
      <c r="M177" s="275">
        <f t="shared" si="278"/>
        <v>312.096</v>
      </c>
      <c r="N177" s="277">
        <v>1</v>
      </c>
      <c r="O177" s="275">
        <f t="shared" si="282"/>
        <v>312.10000000000002</v>
      </c>
      <c r="P177" s="275">
        <f t="shared" si="283"/>
        <v>75.180000000000007</v>
      </c>
      <c r="Q177" s="276">
        <f t="shared" si="284"/>
        <v>387.28000000000003</v>
      </c>
    </row>
    <row r="178" spans="1:17" ht="15" customHeight="1" x14ac:dyDescent="0.25">
      <c r="A178" s="1595" t="s">
        <v>1121</v>
      </c>
      <c r="B178" s="1596"/>
      <c r="C178" s="1265"/>
      <c r="D178" s="1597"/>
      <c r="E178" s="275"/>
      <c r="F178" s="277"/>
      <c r="G178" s="275"/>
      <c r="H178" s="275"/>
      <c r="I178" s="276"/>
      <c r="J178" s="1469">
        <v>48</v>
      </c>
      <c r="K178" s="1265">
        <f t="shared" si="277"/>
        <v>0.30188679245283018</v>
      </c>
      <c r="L178" s="1597">
        <v>7.3860000000000001</v>
      </c>
      <c r="M178" s="275">
        <f t="shared" si="278"/>
        <v>354.52800000000002</v>
      </c>
      <c r="N178" s="277">
        <v>1</v>
      </c>
      <c r="O178" s="275">
        <f t="shared" si="282"/>
        <v>354.53</v>
      </c>
      <c r="P178" s="275">
        <f t="shared" si="283"/>
        <v>85.41</v>
      </c>
      <c r="Q178" s="276">
        <f t="shared" si="284"/>
        <v>439.93999999999994</v>
      </c>
    </row>
    <row r="179" spans="1:17" ht="15" customHeight="1" x14ac:dyDescent="0.25">
      <c r="A179" s="1595" t="s">
        <v>1121</v>
      </c>
      <c r="B179" s="1596"/>
      <c r="C179" s="1265"/>
      <c r="D179" s="1597"/>
      <c r="E179" s="275"/>
      <c r="F179" s="277"/>
      <c r="G179" s="275"/>
      <c r="H179" s="275"/>
      <c r="I179" s="276"/>
      <c r="J179" s="1469">
        <v>24</v>
      </c>
      <c r="K179" s="1265">
        <f t="shared" si="277"/>
        <v>0.15094339622641509</v>
      </c>
      <c r="L179" s="1597">
        <v>7.3860000000000001</v>
      </c>
      <c r="M179" s="275">
        <f t="shared" si="278"/>
        <v>177.26400000000001</v>
      </c>
      <c r="N179" s="277">
        <v>1</v>
      </c>
      <c r="O179" s="275">
        <f t="shared" si="282"/>
        <v>177.26</v>
      </c>
      <c r="P179" s="275">
        <f t="shared" si="283"/>
        <v>42.7</v>
      </c>
      <c r="Q179" s="276">
        <f t="shared" si="284"/>
        <v>219.95999999999998</v>
      </c>
    </row>
    <row r="180" spans="1:17" ht="15" customHeight="1" x14ac:dyDescent="0.25">
      <c r="A180" s="1595" t="s">
        <v>1121</v>
      </c>
      <c r="B180" s="1596">
        <v>40</v>
      </c>
      <c r="C180" s="1265">
        <f t="shared" si="272"/>
        <v>0.25157232704402516</v>
      </c>
      <c r="D180" s="1597">
        <v>7.3860000000000001</v>
      </c>
      <c r="E180" s="275">
        <f t="shared" si="273"/>
        <v>295.44</v>
      </c>
      <c r="F180" s="277">
        <v>0.2</v>
      </c>
      <c r="G180" s="275">
        <f t="shared" si="285"/>
        <v>59.09</v>
      </c>
      <c r="H180" s="275">
        <f t="shared" si="286"/>
        <v>14.23</v>
      </c>
      <c r="I180" s="276">
        <f t="shared" si="287"/>
        <v>73.320000000000007</v>
      </c>
      <c r="J180" s="1469">
        <v>192</v>
      </c>
      <c r="K180" s="1265">
        <f t="shared" si="277"/>
        <v>1.2075471698113207</v>
      </c>
      <c r="L180" s="1597">
        <v>7.3860000000000001</v>
      </c>
      <c r="M180" s="275">
        <f t="shared" si="278"/>
        <v>1418.1120000000001</v>
      </c>
      <c r="N180" s="277">
        <v>1</v>
      </c>
      <c r="O180" s="275">
        <f t="shared" si="282"/>
        <v>1418.11</v>
      </c>
      <c r="P180" s="275">
        <f t="shared" si="283"/>
        <v>341.62</v>
      </c>
      <c r="Q180" s="276">
        <f t="shared" si="284"/>
        <v>1759.73</v>
      </c>
    </row>
    <row r="181" spans="1:17" ht="15" customHeight="1" x14ac:dyDescent="0.25">
      <c r="A181" s="1595" t="s">
        <v>1121</v>
      </c>
      <c r="B181" s="1596"/>
      <c r="C181" s="1265"/>
      <c r="D181" s="1597"/>
      <c r="E181" s="275"/>
      <c r="F181" s="277"/>
      <c r="G181" s="275"/>
      <c r="H181" s="275"/>
      <c r="I181" s="276"/>
      <c r="J181" s="1469">
        <v>24</v>
      </c>
      <c r="K181" s="1265">
        <f t="shared" si="277"/>
        <v>0.15094339622641509</v>
      </c>
      <c r="L181" s="1597">
        <v>6.5019999999999998</v>
      </c>
      <c r="M181" s="275">
        <f t="shared" si="278"/>
        <v>156.048</v>
      </c>
      <c r="N181" s="277">
        <v>1</v>
      </c>
      <c r="O181" s="275">
        <f t="shared" si="282"/>
        <v>156.05000000000001</v>
      </c>
      <c r="P181" s="275">
        <f t="shared" si="283"/>
        <v>37.590000000000003</v>
      </c>
      <c r="Q181" s="276">
        <f t="shared" si="284"/>
        <v>193.64000000000001</v>
      </c>
    </row>
    <row r="182" spans="1:17" ht="15" customHeight="1" x14ac:dyDescent="0.25">
      <c r="A182" s="1595" t="s">
        <v>1121</v>
      </c>
      <c r="B182" s="1596">
        <v>24</v>
      </c>
      <c r="C182" s="1265">
        <f t="shared" si="272"/>
        <v>0.15094339622641509</v>
      </c>
      <c r="D182" s="1597">
        <v>7.3860000000000001</v>
      </c>
      <c r="E182" s="275">
        <f t="shared" si="273"/>
        <v>177.26400000000001</v>
      </c>
      <c r="F182" s="277">
        <v>0.2</v>
      </c>
      <c r="G182" s="275">
        <f t="shared" si="285"/>
        <v>35.450000000000003</v>
      </c>
      <c r="H182" s="275">
        <f t="shared" si="286"/>
        <v>8.5399999999999991</v>
      </c>
      <c r="I182" s="276">
        <f t="shared" si="287"/>
        <v>43.99</v>
      </c>
      <c r="J182" s="1469">
        <v>48</v>
      </c>
      <c r="K182" s="1265">
        <f t="shared" si="277"/>
        <v>0.30188679245283018</v>
      </c>
      <c r="L182" s="1597">
        <v>7.3860000000000001</v>
      </c>
      <c r="M182" s="275">
        <f t="shared" si="278"/>
        <v>354.52800000000002</v>
      </c>
      <c r="N182" s="277">
        <v>1</v>
      </c>
      <c r="O182" s="275">
        <f t="shared" si="282"/>
        <v>354.53</v>
      </c>
      <c r="P182" s="275">
        <f t="shared" si="283"/>
        <v>85.41</v>
      </c>
      <c r="Q182" s="276">
        <f t="shared" si="284"/>
        <v>439.93999999999994</v>
      </c>
    </row>
    <row r="183" spans="1:17" ht="15" customHeight="1" x14ac:dyDescent="0.25">
      <c r="A183" s="1595" t="s">
        <v>1122</v>
      </c>
      <c r="B183" s="1596">
        <v>59</v>
      </c>
      <c r="C183" s="1265">
        <f t="shared" si="272"/>
        <v>0.37106918238993708</v>
      </c>
      <c r="D183" s="1597">
        <v>7.3860000000000001</v>
      </c>
      <c r="E183" s="275">
        <f t="shared" si="273"/>
        <v>435.774</v>
      </c>
      <c r="F183" s="277">
        <v>0.2</v>
      </c>
      <c r="G183" s="275">
        <f t="shared" si="285"/>
        <v>87.15</v>
      </c>
      <c r="H183" s="275">
        <f t="shared" si="286"/>
        <v>20.99</v>
      </c>
      <c r="I183" s="276">
        <f t="shared" si="287"/>
        <v>108.14</v>
      </c>
      <c r="J183" s="1469">
        <v>37</v>
      </c>
      <c r="K183" s="1265">
        <f t="shared" si="277"/>
        <v>0.23270440251572327</v>
      </c>
      <c r="L183" s="1597">
        <v>7.3860000000000001</v>
      </c>
      <c r="M183" s="275">
        <f t="shared" si="278"/>
        <v>273.28199999999998</v>
      </c>
      <c r="N183" s="277">
        <v>1</v>
      </c>
      <c r="O183" s="275">
        <f t="shared" si="282"/>
        <v>273.27999999999997</v>
      </c>
      <c r="P183" s="275">
        <f t="shared" si="283"/>
        <v>65.83</v>
      </c>
      <c r="Q183" s="276">
        <f t="shared" si="284"/>
        <v>339.10999999999996</v>
      </c>
    </row>
    <row r="184" spans="1:17" ht="15" customHeight="1" x14ac:dyDescent="0.25">
      <c r="A184" s="1595" t="s">
        <v>1122</v>
      </c>
      <c r="B184" s="1596">
        <v>34</v>
      </c>
      <c r="C184" s="1265">
        <f t="shared" si="272"/>
        <v>0.21383647798742139</v>
      </c>
      <c r="D184" s="1597">
        <v>7.3860000000000001</v>
      </c>
      <c r="E184" s="275">
        <f t="shared" si="273"/>
        <v>251.124</v>
      </c>
      <c r="F184" s="277">
        <v>0.2</v>
      </c>
      <c r="G184" s="275">
        <f t="shared" si="285"/>
        <v>50.22</v>
      </c>
      <c r="H184" s="275">
        <f t="shared" si="286"/>
        <v>12.1</v>
      </c>
      <c r="I184" s="276">
        <f t="shared" si="287"/>
        <v>62.32</v>
      </c>
      <c r="J184" s="1469">
        <v>64</v>
      </c>
      <c r="K184" s="1265">
        <f t="shared" si="277"/>
        <v>0.40251572327044027</v>
      </c>
      <c r="L184" s="1597">
        <v>7.3860000000000001</v>
      </c>
      <c r="M184" s="275">
        <f t="shared" si="278"/>
        <v>472.70400000000001</v>
      </c>
      <c r="N184" s="277">
        <v>1</v>
      </c>
      <c r="O184" s="275">
        <f t="shared" si="282"/>
        <v>472.7</v>
      </c>
      <c r="P184" s="275">
        <f t="shared" si="283"/>
        <v>113.87</v>
      </c>
      <c r="Q184" s="276">
        <f t="shared" si="284"/>
        <v>586.56999999999994</v>
      </c>
    </row>
    <row r="185" spans="1:17" ht="15" customHeight="1" x14ac:dyDescent="0.25">
      <c r="A185" s="1595" t="s">
        <v>1122</v>
      </c>
      <c r="B185" s="1596"/>
      <c r="C185" s="1265"/>
      <c r="D185" s="1597"/>
      <c r="E185" s="275"/>
      <c r="F185" s="277"/>
      <c r="G185" s="275"/>
      <c r="H185" s="275"/>
      <c r="I185" s="276"/>
      <c r="J185" s="1469">
        <v>39</v>
      </c>
      <c r="K185" s="1265">
        <f t="shared" si="277"/>
        <v>0.24528301886792453</v>
      </c>
      <c r="L185" s="1597">
        <v>7.3860000000000001</v>
      </c>
      <c r="M185" s="275">
        <f t="shared" si="278"/>
        <v>288.05400000000003</v>
      </c>
      <c r="N185" s="277">
        <v>1</v>
      </c>
      <c r="O185" s="275">
        <f t="shared" si="282"/>
        <v>288.05</v>
      </c>
      <c r="P185" s="275">
        <f t="shared" si="283"/>
        <v>69.39</v>
      </c>
      <c r="Q185" s="276">
        <f t="shared" si="284"/>
        <v>357.44</v>
      </c>
    </row>
    <row r="186" spans="1:17" ht="15" customHeight="1" x14ac:dyDescent="0.25">
      <c r="A186" s="1595" t="s">
        <v>1122</v>
      </c>
      <c r="B186" s="1596">
        <v>8</v>
      </c>
      <c r="C186" s="1265">
        <f t="shared" si="272"/>
        <v>5.0314465408805034E-2</v>
      </c>
      <c r="D186" s="1597">
        <v>7.3860000000000001</v>
      </c>
      <c r="E186" s="275">
        <f t="shared" si="273"/>
        <v>59.088000000000001</v>
      </c>
      <c r="F186" s="277">
        <v>0.2</v>
      </c>
      <c r="G186" s="275">
        <f t="shared" si="285"/>
        <v>11.82</v>
      </c>
      <c r="H186" s="275">
        <f t="shared" si="286"/>
        <v>2.85</v>
      </c>
      <c r="I186" s="276">
        <f t="shared" si="287"/>
        <v>14.67</v>
      </c>
      <c r="J186" s="1469">
        <v>29</v>
      </c>
      <c r="K186" s="1265">
        <f t="shared" si="277"/>
        <v>0.18238993710691823</v>
      </c>
      <c r="L186" s="1597">
        <v>7.3860000000000001</v>
      </c>
      <c r="M186" s="275">
        <f t="shared" si="278"/>
        <v>214.19400000000002</v>
      </c>
      <c r="N186" s="277">
        <v>1</v>
      </c>
      <c r="O186" s="275">
        <f t="shared" si="282"/>
        <v>214.19</v>
      </c>
      <c r="P186" s="275">
        <f t="shared" si="283"/>
        <v>51.6</v>
      </c>
      <c r="Q186" s="276">
        <f t="shared" si="284"/>
        <v>265.79000000000002</v>
      </c>
    </row>
    <row r="187" spans="1:17" ht="15" customHeight="1" x14ac:dyDescent="0.25">
      <c r="A187" s="1595" t="s">
        <v>1122</v>
      </c>
      <c r="B187" s="1596"/>
      <c r="C187" s="1265"/>
      <c r="D187" s="1597"/>
      <c r="E187" s="275"/>
      <c r="F187" s="277"/>
      <c r="G187" s="275"/>
      <c r="H187" s="275"/>
      <c r="I187" s="276"/>
      <c r="J187" s="1469">
        <v>24</v>
      </c>
      <c r="K187" s="1265">
        <f t="shared" si="277"/>
        <v>0.15094339622641509</v>
      </c>
      <c r="L187" s="1597">
        <v>7.3860000000000001</v>
      </c>
      <c r="M187" s="275">
        <f t="shared" si="278"/>
        <v>177.26400000000001</v>
      </c>
      <c r="N187" s="277">
        <v>1</v>
      </c>
      <c r="O187" s="275">
        <f t="shared" si="282"/>
        <v>177.26</v>
      </c>
      <c r="P187" s="275">
        <f t="shared" si="283"/>
        <v>42.7</v>
      </c>
      <c r="Q187" s="276">
        <f t="shared" si="284"/>
        <v>219.95999999999998</v>
      </c>
    </row>
    <row r="188" spans="1:17" ht="17.45" customHeight="1" x14ac:dyDescent="0.25">
      <c r="A188" s="1595" t="s">
        <v>1122</v>
      </c>
      <c r="B188" s="1596">
        <v>53</v>
      </c>
      <c r="C188" s="1265">
        <f t="shared" si="272"/>
        <v>0.33333333333333331</v>
      </c>
      <c r="D188" s="1597">
        <v>6.5019999999999998</v>
      </c>
      <c r="E188" s="275">
        <f t="shared" si="273"/>
        <v>344.60599999999999</v>
      </c>
      <c r="F188" s="277">
        <v>0.2</v>
      </c>
      <c r="G188" s="275">
        <f t="shared" si="285"/>
        <v>68.92</v>
      </c>
      <c r="H188" s="275">
        <f t="shared" si="286"/>
        <v>16.600000000000001</v>
      </c>
      <c r="I188" s="276">
        <f t="shared" si="287"/>
        <v>85.52000000000001</v>
      </c>
      <c r="J188" s="1469">
        <v>36</v>
      </c>
      <c r="K188" s="1265">
        <f t="shared" si="277"/>
        <v>0.22641509433962265</v>
      </c>
      <c r="L188" s="1597">
        <v>6.5019999999999998</v>
      </c>
      <c r="M188" s="275">
        <f t="shared" si="278"/>
        <v>234.072</v>
      </c>
      <c r="N188" s="277">
        <v>1</v>
      </c>
      <c r="O188" s="275">
        <f t="shared" si="282"/>
        <v>234.07</v>
      </c>
      <c r="P188" s="275">
        <f t="shared" si="283"/>
        <v>56.39</v>
      </c>
      <c r="Q188" s="276">
        <f t="shared" si="284"/>
        <v>290.45999999999998</v>
      </c>
    </row>
    <row r="189" spans="1:17" ht="17.45" customHeight="1" x14ac:dyDescent="0.25">
      <c r="A189" s="1595" t="s">
        <v>1122</v>
      </c>
      <c r="B189" s="1596">
        <v>38</v>
      </c>
      <c r="C189" s="1265">
        <f t="shared" si="272"/>
        <v>0.2389937106918239</v>
      </c>
      <c r="D189" s="1597">
        <v>7.3860000000000001</v>
      </c>
      <c r="E189" s="275">
        <f t="shared" si="273"/>
        <v>280.66800000000001</v>
      </c>
      <c r="F189" s="277">
        <v>0.2</v>
      </c>
      <c r="G189" s="275">
        <f t="shared" si="285"/>
        <v>56.13</v>
      </c>
      <c r="H189" s="275">
        <f t="shared" si="286"/>
        <v>13.52</v>
      </c>
      <c r="I189" s="276">
        <f t="shared" si="287"/>
        <v>69.650000000000006</v>
      </c>
      <c r="J189" s="1469">
        <v>35</v>
      </c>
      <c r="K189" s="1265">
        <f t="shared" si="277"/>
        <v>0.22012578616352202</v>
      </c>
      <c r="L189" s="1597">
        <v>7.3860000000000001</v>
      </c>
      <c r="M189" s="275">
        <f t="shared" si="278"/>
        <v>258.51</v>
      </c>
      <c r="N189" s="277">
        <v>1</v>
      </c>
      <c r="O189" s="275">
        <f t="shared" si="282"/>
        <v>258.51</v>
      </c>
      <c r="P189" s="275">
        <f t="shared" si="283"/>
        <v>62.28</v>
      </c>
      <c r="Q189" s="276">
        <f t="shared" si="284"/>
        <v>320.78999999999996</v>
      </c>
    </row>
    <row r="190" spans="1:17" ht="40.15" customHeight="1" x14ac:dyDescent="0.25">
      <c r="A190" s="87" t="s">
        <v>9</v>
      </c>
      <c r="B190" s="1367">
        <f>SUM(B191:B196)</f>
        <v>213</v>
      </c>
      <c r="C190" s="974">
        <f t="shared" ref="C190:I190" si="288">SUM(C191:C196)</f>
        <v>1.3396226415094339</v>
      </c>
      <c r="D190" s="974"/>
      <c r="E190" s="974"/>
      <c r="F190" s="974"/>
      <c r="G190" s="974">
        <f t="shared" si="288"/>
        <v>205.45</v>
      </c>
      <c r="H190" s="974">
        <f t="shared" si="288"/>
        <v>49.49</v>
      </c>
      <c r="I190" s="91">
        <f t="shared" si="288"/>
        <v>254.94</v>
      </c>
      <c r="J190" s="1470">
        <f>SUM(J191:J196)</f>
        <v>118.25</v>
      </c>
      <c r="K190" s="974">
        <f t="shared" ref="K190" si="289">SUM(K191:K196)</f>
        <v>0.74371069182389926</v>
      </c>
      <c r="L190" s="974"/>
      <c r="M190" s="974"/>
      <c r="N190" s="974"/>
      <c r="O190" s="974">
        <f t="shared" ref="O190" si="290">SUM(O191:O196)</f>
        <v>564.1099999999999</v>
      </c>
      <c r="P190" s="974">
        <f t="shared" ref="P190" si="291">SUM(P191:P196)</f>
        <v>135.89999999999998</v>
      </c>
      <c r="Q190" s="91">
        <f t="shared" ref="Q190" si="292">SUM(Q191:Q196)</f>
        <v>700.0100000000001</v>
      </c>
    </row>
    <row r="191" spans="1:17" ht="14.45" customHeight="1" x14ac:dyDescent="0.25">
      <c r="A191" s="1595" t="s">
        <v>692</v>
      </c>
      <c r="B191" s="1596">
        <v>34</v>
      </c>
      <c r="C191" s="1265">
        <f t="shared" ref="C191:C196" si="293">B191/159</f>
        <v>0.21383647798742139</v>
      </c>
      <c r="D191" s="1597">
        <v>4.8849999999999998</v>
      </c>
      <c r="E191" s="275">
        <f t="shared" ref="E191:E196" si="294">D191*B191</f>
        <v>166.09</v>
      </c>
      <c r="F191" s="277">
        <v>0.2</v>
      </c>
      <c r="G191" s="275">
        <f t="shared" ref="G191" si="295">ROUND(E191*F191,2)</f>
        <v>33.22</v>
      </c>
      <c r="H191" s="275">
        <f t="shared" ref="H191" si="296">ROUND(G191*0.2409,2)</f>
        <v>8</v>
      </c>
      <c r="I191" s="276">
        <f t="shared" ref="I191" si="297">G191+H191</f>
        <v>41.22</v>
      </c>
      <c r="J191" s="1469">
        <v>15.25</v>
      </c>
      <c r="K191" s="1265">
        <f t="shared" ref="K191:K196" si="298">J191/159</f>
        <v>9.5911949685534598E-2</v>
      </c>
      <c r="L191" s="1597">
        <v>4.8849999999999998</v>
      </c>
      <c r="M191" s="275">
        <f t="shared" ref="M191:M196" si="299">L191*J191</f>
        <v>74.496250000000003</v>
      </c>
      <c r="N191" s="277">
        <v>1</v>
      </c>
      <c r="O191" s="275">
        <f t="shared" ref="O191" si="300">ROUND(M191*N191,2)</f>
        <v>74.5</v>
      </c>
      <c r="P191" s="275">
        <f t="shared" ref="P191" si="301">ROUND(O191*0.2409,2)</f>
        <v>17.95</v>
      </c>
      <c r="Q191" s="276">
        <f t="shared" ref="Q191" si="302">O191+P191</f>
        <v>92.45</v>
      </c>
    </row>
    <row r="192" spans="1:17" ht="14.45" customHeight="1" x14ac:dyDescent="0.25">
      <c r="A192" s="1595" t="s">
        <v>692</v>
      </c>
      <c r="B192" s="1596">
        <v>25</v>
      </c>
      <c r="C192" s="1265">
        <f t="shared" si="293"/>
        <v>0.15723270440251572</v>
      </c>
      <c r="D192" s="1597">
        <v>4.8849999999999998</v>
      </c>
      <c r="E192" s="275">
        <f t="shared" si="294"/>
        <v>122.125</v>
      </c>
      <c r="F192" s="277">
        <v>0.2</v>
      </c>
      <c r="G192" s="275">
        <f t="shared" ref="G192:G196" si="303">ROUND(E192*F192,2)</f>
        <v>24.43</v>
      </c>
      <c r="H192" s="275">
        <f t="shared" ref="H192:H196" si="304">ROUND(G192*0.2409,2)</f>
        <v>5.89</v>
      </c>
      <c r="I192" s="276">
        <f t="shared" ref="I192:I196" si="305">G192+H192</f>
        <v>30.32</v>
      </c>
      <c r="J192" s="1469">
        <v>29</v>
      </c>
      <c r="K192" s="1265">
        <f t="shared" si="298"/>
        <v>0.18238993710691823</v>
      </c>
      <c r="L192" s="1597">
        <v>4.8849999999999998</v>
      </c>
      <c r="M192" s="275">
        <f t="shared" si="299"/>
        <v>141.66499999999999</v>
      </c>
      <c r="N192" s="277">
        <v>1</v>
      </c>
      <c r="O192" s="275">
        <f t="shared" ref="O192:O196" si="306">ROUND(M192*N192,2)</f>
        <v>141.66999999999999</v>
      </c>
      <c r="P192" s="275">
        <f t="shared" ref="P192:P196" si="307">ROUND(O192*0.2409,2)</f>
        <v>34.130000000000003</v>
      </c>
      <c r="Q192" s="276">
        <f t="shared" ref="Q192:Q196" si="308">O192+P192</f>
        <v>175.79999999999998</v>
      </c>
    </row>
    <row r="193" spans="1:17" ht="14.45" customHeight="1" x14ac:dyDescent="0.25">
      <c r="A193" s="1595" t="s">
        <v>692</v>
      </c>
      <c r="B193" s="1596">
        <v>48</v>
      </c>
      <c r="C193" s="1265">
        <f t="shared" si="293"/>
        <v>0.30188679245283018</v>
      </c>
      <c r="D193" s="1597">
        <v>4.8849999999999998</v>
      </c>
      <c r="E193" s="275">
        <f t="shared" si="294"/>
        <v>234.48</v>
      </c>
      <c r="F193" s="277">
        <v>0.2</v>
      </c>
      <c r="G193" s="275">
        <f t="shared" si="303"/>
        <v>46.9</v>
      </c>
      <c r="H193" s="275">
        <f t="shared" si="304"/>
        <v>11.3</v>
      </c>
      <c r="I193" s="276">
        <f t="shared" si="305"/>
        <v>58.2</v>
      </c>
      <c r="J193" s="1469">
        <v>21</v>
      </c>
      <c r="K193" s="1265">
        <f t="shared" si="298"/>
        <v>0.13207547169811321</v>
      </c>
      <c r="L193" s="1597">
        <v>4.8849999999999998</v>
      </c>
      <c r="M193" s="275">
        <f t="shared" si="299"/>
        <v>102.58499999999999</v>
      </c>
      <c r="N193" s="277">
        <v>1</v>
      </c>
      <c r="O193" s="275">
        <f t="shared" si="306"/>
        <v>102.59</v>
      </c>
      <c r="P193" s="275">
        <f t="shared" si="307"/>
        <v>24.71</v>
      </c>
      <c r="Q193" s="276">
        <f t="shared" si="308"/>
        <v>127.30000000000001</v>
      </c>
    </row>
    <row r="194" spans="1:17" ht="14.45" customHeight="1" x14ac:dyDescent="0.25">
      <c r="A194" s="1595" t="s">
        <v>692</v>
      </c>
      <c r="B194" s="1596">
        <v>64</v>
      </c>
      <c r="C194" s="1265">
        <f t="shared" si="293"/>
        <v>0.40251572327044027</v>
      </c>
      <c r="D194" s="1597">
        <v>4.984</v>
      </c>
      <c r="E194" s="275">
        <f t="shared" si="294"/>
        <v>318.976</v>
      </c>
      <c r="F194" s="277">
        <v>0.2</v>
      </c>
      <c r="G194" s="275">
        <f t="shared" si="303"/>
        <v>63.8</v>
      </c>
      <c r="H194" s="275">
        <f t="shared" si="304"/>
        <v>15.37</v>
      </c>
      <c r="I194" s="276">
        <f t="shared" si="305"/>
        <v>79.17</v>
      </c>
      <c r="J194" s="1469">
        <v>21</v>
      </c>
      <c r="K194" s="1265">
        <f t="shared" si="298"/>
        <v>0.13207547169811321</v>
      </c>
      <c r="L194" s="1597">
        <v>4.984</v>
      </c>
      <c r="M194" s="275">
        <f t="shared" si="299"/>
        <v>104.664</v>
      </c>
      <c r="N194" s="277">
        <v>1</v>
      </c>
      <c r="O194" s="275">
        <f t="shared" si="306"/>
        <v>104.66</v>
      </c>
      <c r="P194" s="275">
        <f t="shared" si="307"/>
        <v>25.21</v>
      </c>
      <c r="Q194" s="276">
        <f t="shared" si="308"/>
        <v>129.87</v>
      </c>
    </row>
    <row r="195" spans="1:17" ht="14.45" customHeight="1" x14ac:dyDescent="0.25">
      <c r="A195" s="1595" t="s">
        <v>692</v>
      </c>
      <c r="B195" s="1596">
        <v>34</v>
      </c>
      <c r="C195" s="1265">
        <f t="shared" si="293"/>
        <v>0.21383647798742139</v>
      </c>
      <c r="D195" s="1597">
        <v>4.306</v>
      </c>
      <c r="E195" s="275">
        <f t="shared" si="294"/>
        <v>146.404</v>
      </c>
      <c r="F195" s="277">
        <v>0.2</v>
      </c>
      <c r="G195" s="275">
        <f t="shared" si="303"/>
        <v>29.28</v>
      </c>
      <c r="H195" s="275">
        <f t="shared" si="304"/>
        <v>7.05</v>
      </c>
      <c r="I195" s="276">
        <f t="shared" si="305"/>
        <v>36.33</v>
      </c>
      <c r="J195" s="1469">
        <v>27</v>
      </c>
      <c r="K195" s="1265">
        <f t="shared" si="298"/>
        <v>0.16981132075471697</v>
      </c>
      <c r="L195" s="1597">
        <v>4.306</v>
      </c>
      <c r="M195" s="275">
        <f t="shared" si="299"/>
        <v>116.262</v>
      </c>
      <c r="N195" s="277">
        <v>1</v>
      </c>
      <c r="O195" s="275">
        <f t="shared" si="306"/>
        <v>116.26</v>
      </c>
      <c r="P195" s="275">
        <f t="shared" si="307"/>
        <v>28.01</v>
      </c>
      <c r="Q195" s="276">
        <f t="shared" si="308"/>
        <v>144.27000000000001</v>
      </c>
    </row>
    <row r="196" spans="1:17" ht="13.15" customHeight="1" x14ac:dyDescent="0.25">
      <c r="A196" s="1595" t="s">
        <v>692</v>
      </c>
      <c r="B196" s="1596">
        <v>8</v>
      </c>
      <c r="C196" s="1265">
        <f t="shared" si="293"/>
        <v>5.0314465408805034E-2</v>
      </c>
      <c r="D196" s="1597">
        <v>4.8849999999999998</v>
      </c>
      <c r="E196" s="275">
        <f t="shared" si="294"/>
        <v>39.08</v>
      </c>
      <c r="F196" s="277">
        <v>0.2</v>
      </c>
      <c r="G196" s="275">
        <f t="shared" si="303"/>
        <v>7.82</v>
      </c>
      <c r="H196" s="275">
        <f t="shared" si="304"/>
        <v>1.88</v>
      </c>
      <c r="I196" s="276">
        <f t="shared" si="305"/>
        <v>9.6999999999999993</v>
      </c>
      <c r="J196" s="1469">
        <v>5</v>
      </c>
      <c r="K196" s="1265">
        <f t="shared" si="298"/>
        <v>3.1446540880503145E-2</v>
      </c>
      <c r="L196" s="1597">
        <v>4.8849999999999998</v>
      </c>
      <c r="M196" s="275">
        <f t="shared" si="299"/>
        <v>24.424999999999997</v>
      </c>
      <c r="N196" s="277">
        <v>1</v>
      </c>
      <c r="O196" s="275">
        <f t="shared" si="306"/>
        <v>24.43</v>
      </c>
      <c r="P196" s="275">
        <f t="shared" si="307"/>
        <v>5.89</v>
      </c>
      <c r="Q196" s="276">
        <f t="shared" si="308"/>
        <v>30.32</v>
      </c>
    </row>
    <row r="197" spans="1:17" ht="36" customHeight="1" x14ac:dyDescent="0.25">
      <c r="A197" s="87" t="s">
        <v>10</v>
      </c>
      <c r="B197" s="1367">
        <f>SUM(B198:B201)</f>
        <v>160</v>
      </c>
      <c r="C197" s="974">
        <f t="shared" ref="C197:I197" si="309">SUM(C198:C201)</f>
        <v>1.0062893081761006</v>
      </c>
      <c r="D197" s="974"/>
      <c r="E197" s="974"/>
      <c r="F197" s="974"/>
      <c r="G197" s="974">
        <f t="shared" si="309"/>
        <v>110.43</v>
      </c>
      <c r="H197" s="974">
        <f t="shared" si="309"/>
        <v>26.6</v>
      </c>
      <c r="I197" s="91">
        <f t="shared" si="309"/>
        <v>137.03</v>
      </c>
      <c r="J197" s="1470">
        <f>SUM(J198:J201)</f>
        <v>96</v>
      </c>
      <c r="K197" s="974">
        <f t="shared" ref="K197" si="310">SUM(K198:K201)</f>
        <v>0.60377358490566035</v>
      </c>
      <c r="L197" s="974"/>
      <c r="M197" s="974"/>
      <c r="N197" s="974"/>
      <c r="O197" s="974">
        <f t="shared" ref="O197" si="311">SUM(O198:O201)</f>
        <v>331.28</v>
      </c>
      <c r="P197" s="974">
        <f t="shared" ref="P197" si="312">SUM(P198:P201)</f>
        <v>79.8</v>
      </c>
      <c r="Q197" s="91">
        <f t="shared" ref="Q197" si="313">SUM(Q198:Q201)</f>
        <v>411.08</v>
      </c>
    </row>
    <row r="198" spans="1:17" ht="15" customHeight="1" x14ac:dyDescent="0.25">
      <c r="A198" s="1595" t="s">
        <v>1111</v>
      </c>
      <c r="B198" s="1596">
        <v>48</v>
      </c>
      <c r="C198" s="1265">
        <f t="shared" ref="C198:C204" si="314">B198/159</f>
        <v>0.30188679245283018</v>
      </c>
      <c r="D198" s="1597">
        <v>3.4510000000000001</v>
      </c>
      <c r="E198" s="275">
        <f>D198*B198</f>
        <v>165.648</v>
      </c>
      <c r="F198" s="277">
        <v>0.2</v>
      </c>
      <c r="G198" s="275">
        <f t="shared" ref="G198" si="315">ROUND(E198*F198,2)</f>
        <v>33.130000000000003</v>
      </c>
      <c r="H198" s="275">
        <f t="shared" ref="H198" si="316">ROUND(G198*0.2409,2)</f>
        <v>7.98</v>
      </c>
      <c r="I198" s="276">
        <f t="shared" ref="I198" si="317">G198+H198</f>
        <v>41.11</v>
      </c>
      <c r="J198" s="1469">
        <v>24</v>
      </c>
      <c r="K198" s="1265">
        <f t="shared" ref="K198:K201" si="318">J198/159</f>
        <v>0.15094339622641509</v>
      </c>
      <c r="L198" s="1597">
        <v>3.4510000000000001</v>
      </c>
      <c r="M198" s="275">
        <f t="shared" ref="M198:M201" si="319">L198*J198</f>
        <v>82.823999999999998</v>
      </c>
      <c r="N198" s="277">
        <v>1</v>
      </c>
      <c r="O198" s="275">
        <f t="shared" ref="O198" si="320">ROUND(M198*N198,2)</f>
        <v>82.82</v>
      </c>
      <c r="P198" s="275">
        <f t="shared" ref="P198" si="321">ROUND(O198*0.2409,2)</f>
        <v>19.95</v>
      </c>
      <c r="Q198" s="276">
        <f t="shared" ref="Q198" si="322">O198+P198</f>
        <v>102.77</v>
      </c>
    </row>
    <row r="199" spans="1:17" ht="15" customHeight="1" x14ac:dyDescent="0.25">
      <c r="A199" s="1595" t="s">
        <v>1111</v>
      </c>
      <c r="B199" s="1596">
        <v>40</v>
      </c>
      <c r="C199" s="1265">
        <f t="shared" si="314"/>
        <v>0.25157232704402516</v>
      </c>
      <c r="D199" s="1597">
        <v>3.4510000000000001</v>
      </c>
      <c r="E199" s="275">
        <f>D199*B199</f>
        <v>138.04</v>
      </c>
      <c r="F199" s="277">
        <v>0.2</v>
      </c>
      <c r="G199" s="275">
        <f t="shared" ref="G199:G201" si="323">ROUND(E199*F199,2)</f>
        <v>27.61</v>
      </c>
      <c r="H199" s="275">
        <f t="shared" ref="H199:H201" si="324">ROUND(G199*0.2409,2)</f>
        <v>6.65</v>
      </c>
      <c r="I199" s="276">
        <f t="shared" ref="I199:I201" si="325">G199+H199</f>
        <v>34.26</v>
      </c>
      <c r="J199" s="1469">
        <v>24</v>
      </c>
      <c r="K199" s="1265">
        <f t="shared" si="318"/>
        <v>0.15094339622641509</v>
      </c>
      <c r="L199" s="1597">
        <v>3.4510000000000001</v>
      </c>
      <c r="M199" s="275">
        <f t="shared" si="319"/>
        <v>82.823999999999998</v>
      </c>
      <c r="N199" s="277">
        <v>1</v>
      </c>
      <c r="O199" s="275">
        <f t="shared" ref="O199:O201" si="326">ROUND(M199*N199,2)</f>
        <v>82.82</v>
      </c>
      <c r="P199" s="275">
        <f t="shared" ref="P199:P201" si="327">ROUND(O199*0.2409,2)</f>
        <v>19.95</v>
      </c>
      <c r="Q199" s="276">
        <f t="shared" ref="Q199:Q201" si="328">O199+P199</f>
        <v>102.77</v>
      </c>
    </row>
    <row r="200" spans="1:17" ht="15" customHeight="1" x14ac:dyDescent="0.25">
      <c r="A200" s="1595" t="s">
        <v>1111</v>
      </c>
      <c r="B200" s="1596">
        <v>48</v>
      </c>
      <c r="C200" s="1265">
        <f t="shared" si="314"/>
        <v>0.30188679245283018</v>
      </c>
      <c r="D200" s="1597">
        <v>3.4510000000000001</v>
      </c>
      <c r="E200" s="275">
        <f>D200*B200</f>
        <v>165.648</v>
      </c>
      <c r="F200" s="277">
        <v>0.2</v>
      </c>
      <c r="G200" s="275">
        <f t="shared" si="323"/>
        <v>33.130000000000003</v>
      </c>
      <c r="H200" s="275">
        <f t="shared" si="324"/>
        <v>7.98</v>
      </c>
      <c r="I200" s="276">
        <f t="shared" si="325"/>
        <v>41.11</v>
      </c>
      <c r="J200" s="1469">
        <v>24</v>
      </c>
      <c r="K200" s="1265">
        <f t="shared" si="318"/>
        <v>0.15094339622641509</v>
      </c>
      <c r="L200" s="1597">
        <v>3.4510000000000001</v>
      </c>
      <c r="M200" s="275">
        <f t="shared" si="319"/>
        <v>82.823999999999998</v>
      </c>
      <c r="N200" s="277">
        <v>1</v>
      </c>
      <c r="O200" s="275">
        <f t="shared" si="326"/>
        <v>82.82</v>
      </c>
      <c r="P200" s="275">
        <f t="shared" si="327"/>
        <v>19.95</v>
      </c>
      <c r="Q200" s="276">
        <f t="shared" si="328"/>
        <v>102.77</v>
      </c>
    </row>
    <row r="201" spans="1:17" ht="17.45" customHeight="1" x14ac:dyDescent="0.25">
      <c r="A201" s="1595" t="s">
        <v>1111</v>
      </c>
      <c r="B201" s="1596">
        <v>24</v>
      </c>
      <c r="C201" s="1265">
        <f t="shared" si="314"/>
        <v>0.15094339622641509</v>
      </c>
      <c r="D201" s="1597">
        <v>3.4510000000000001</v>
      </c>
      <c r="E201" s="275">
        <f>D201*B201</f>
        <v>82.823999999999998</v>
      </c>
      <c r="F201" s="277">
        <v>0.2</v>
      </c>
      <c r="G201" s="275">
        <f t="shared" si="323"/>
        <v>16.559999999999999</v>
      </c>
      <c r="H201" s="275">
        <f t="shared" si="324"/>
        <v>3.99</v>
      </c>
      <c r="I201" s="276">
        <f t="shared" si="325"/>
        <v>20.549999999999997</v>
      </c>
      <c r="J201" s="1469">
        <v>24</v>
      </c>
      <c r="K201" s="1265">
        <f t="shared" si="318"/>
        <v>0.15094339622641509</v>
      </c>
      <c r="L201" s="1597">
        <v>3.4510000000000001</v>
      </c>
      <c r="M201" s="275">
        <f t="shared" si="319"/>
        <v>82.823999999999998</v>
      </c>
      <c r="N201" s="277">
        <v>1</v>
      </c>
      <c r="O201" s="275">
        <f t="shared" si="326"/>
        <v>82.82</v>
      </c>
      <c r="P201" s="275">
        <f t="shared" si="327"/>
        <v>19.95</v>
      </c>
      <c r="Q201" s="276">
        <f t="shared" si="328"/>
        <v>102.77</v>
      </c>
    </row>
    <row r="202" spans="1:17" ht="30.75" customHeight="1" x14ac:dyDescent="0.25">
      <c r="A202" s="87" t="s">
        <v>8</v>
      </c>
      <c r="B202" s="1367">
        <f>SUM(B203:B204)</f>
        <v>32</v>
      </c>
      <c r="C202" s="974">
        <f t="shared" ref="C202:I202" si="329">SUM(C203:C204)</f>
        <v>0.20125786163522014</v>
      </c>
      <c r="D202" s="974"/>
      <c r="E202" s="974"/>
      <c r="F202" s="974"/>
      <c r="G202" s="974">
        <f t="shared" si="329"/>
        <v>20.67</v>
      </c>
      <c r="H202" s="974">
        <f t="shared" si="329"/>
        <v>4.9800000000000004</v>
      </c>
      <c r="I202" s="91">
        <f t="shared" si="329"/>
        <v>25.65</v>
      </c>
      <c r="J202" s="1470">
        <f>SUM(J203:J204)</f>
        <v>15</v>
      </c>
      <c r="K202" s="974">
        <f t="shared" ref="K202" si="330">SUM(K203:K204)</f>
        <v>9.4339622641509427E-2</v>
      </c>
      <c r="L202" s="974"/>
      <c r="M202" s="974"/>
      <c r="N202" s="974"/>
      <c r="O202" s="974">
        <f t="shared" ref="O202" si="331">SUM(O203:O204)</f>
        <v>48.44</v>
      </c>
      <c r="P202" s="974">
        <f t="shared" ref="P202" si="332">SUM(P203:P204)</f>
        <v>11.66</v>
      </c>
      <c r="Q202" s="91">
        <f t="shared" ref="Q202" si="333">SUM(Q203:Q204)</f>
        <v>60.099999999999994</v>
      </c>
    </row>
    <row r="203" spans="1:17" ht="16.149999999999999" customHeight="1" x14ac:dyDescent="0.25">
      <c r="A203" s="1595" t="s">
        <v>182</v>
      </c>
      <c r="B203" s="1596">
        <v>8</v>
      </c>
      <c r="C203" s="1265">
        <f t="shared" ref="C203" si="334">B203/159</f>
        <v>5.0314465408805034E-2</v>
      </c>
      <c r="D203" s="1597">
        <v>3.2290000000000001</v>
      </c>
      <c r="E203" s="275">
        <f>D203*B203</f>
        <v>25.832000000000001</v>
      </c>
      <c r="F203" s="277">
        <v>0.2</v>
      </c>
      <c r="G203" s="275">
        <f t="shared" ref="G203:G204" si="335">ROUND(E203*F203,2)</f>
        <v>5.17</v>
      </c>
      <c r="H203" s="275">
        <f t="shared" ref="H203:H204" si="336">ROUND(G203*0.2409,2)</f>
        <v>1.25</v>
      </c>
      <c r="I203" s="276">
        <f t="shared" ref="I203:I204" si="337">G203+H203</f>
        <v>6.42</v>
      </c>
      <c r="J203" s="1469">
        <v>12</v>
      </c>
      <c r="K203" s="1265">
        <f t="shared" ref="K203:K204" si="338">J203/159</f>
        <v>7.5471698113207544E-2</v>
      </c>
      <c r="L203" s="1597">
        <v>3.2290000000000001</v>
      </c>
      <c r="M203" s="275">
        <f>L203*J203</f>
        <v>38.748000000000005</v>
      </c>
      <c r="N203" s="277">
        <v>1</v>
      </c>
      <c r="O203" s="275">
        <f t="shared" ref="O203" si="339">ROUND(M203*N203,2)</f>
        <v>38.75</v>
      </c>
      <c r="P203" s="275">
        <f t="shared" ref="P203" si="340">ROUND(O203*0.2409,2)</f>
        <v>9.33</v>
      </c>
      <c r="Q203" s="276">
        <f t="shared" ref="Q203" si="341">O203+P203</f>
        <v>48.08</v>
      </c>
    </row>
    <row r="204" spans="1:17" ht="17.45" customHeight="1" x14ac:dyDescent="0.25">
      <c r="A204" s="1595" t="s">
        <v>182</v>
      </c>
      <c r="B204" s="1596">
        <v>24</v>
      </c>
      <c r="C204" s="1265">
        <f t="shared" si="314"/>
        <v>0.15094339622641509</v>
      </c>
      <c r="D204" s="1597">
        <v>3.2290000000000001</v>
      </c>
      <c r="E204" s="275">
        <f>D204*B204</f>
        <v>77.496000000000009</v>
      </c>
      <c r="F204" s="277">
        <v>0.2</v>
      </c>
      <c r="G204" s="275">
        <f t="shared" si="335"/>
        <v>15.5</v>
      </c>
      <c r="H204" s="275">
        <f t="shared" si="336"/>
        <v>3.73</v>
      </c>
      <c r="I204" s="276">
        <f t="shared" si="337"/>
        <v>19.23</v>
      </c>
      <c r="J204" s="1469">
        <v>3</v>
      </c>
      <c r="K204" s="1265">
        <f t="shared" si="338"/>
        <v>1.8867924528301886E-2</v>
      </c>
      <c r="L204" s="1597">
        <v>3.2290000000000001</v>
      </c>
      <c r="M204" s="275">
        <f>L204*J204</f>
        <v>9.6870000000000012</v>
      </c>
      <c r="N204" s="277">
        <v>1</v>
      </c>
      <c r="O204" s="275">
        <f t="shared" ref="O204" si="342">ROUND(M204*N204,2)</f>
        <v>9.69</v>
      </c>
      <c r="P204" s="275">
        <f t="shared" ref="P204" si="343">ROUND(O204*0.2409,2)</f>
        <v>2.33</v>
      </c>
      <c r="Q204" s="276">
        <f t="shared" ref="Q204" si="344">O204+P204</f>
        <v>12.02</v>
      </c>
    </row>
    <row r="205" spans="1:17" ht="23.45" customHeight="1" x14ac:dyDescent="0.25">
      <c r="A205" s="1599" t="s">
        <v>1123</v>
      </c>
      <c r="B205" s="1588">
        <f>B206+B215+B221+B224</f>
        <v>80</v>
      </c>
      <c r="C205" s="1589">
        <f>C215+C221+C224+C206</f>
        <v>0.50314465408805031</v>
      </c>
      <c r="D205" s="1592"/>
      <c r="E205" s="1589"/>
      <c r="F205" s="1600"/>
      <c r="G205" s="1589">
        <f>G215+G221+G224</f>
        <v>73.77</v>
      </c>
      <c r="H205" s="1589">
        <f>H215+H221+H224</f>
        <v>17.78</v>
      </c>
      <c r="I205" s="1590">
        <f>I215+I221+I224</f>
        <v>91.55</v>
      </c>
      <c r="J205" s="1591">
        <f>J215+J221+J224+J206</f>
        <v>559.70000000000005</v>
      </c>
      <c r="K205" s="1589">
        <f>K215+K221+K224+K206</f>
        <v>3.524198000090494</v>
      </c>
      <c r="L205" s="1589"/>
      <c r="M205" s="1589">
        <f>M215+M221+M224+M206</f>
        <v>0</v>
      </c>
      <c r="N205" s="1589"/>
      <c r="O205" s="1589">
        <f>O215+O221+O224+O206</f>
        <v>4441.12</v>
      </c>
      <c r="P205" s="1589">
        <f>P215+P221+P224+P206</f>
        <v>1069.8700000000001</v>
      </c>
      <c r="Q205" s="1590">
        <f>Q215+Q221+Q224+Q206</f>
        <v>5510.9900000000007</v>
      </c>
    </row>
    <row r="206" spans="1:17" ht="22.9" customHeight="1" x14ac:dyDescent="0.25">
      <c r="A206" s="87" t="s">
        <v>11</v>
      </c>
      <c r="B206" s="1367"/>
      <c r="C206" s="974"/>
      <c r="D206" s="974"/>
      <c r="E206" s="974"/>
      <c r="F206" s="974"/>
      <c r="G206" s="974"/>
      <c r="H206" s="974"/>
      <c r="I206" s="91"/>
      <c r="J206" s="1470">
        <f>SUM(J207:J214)</f>
        <v>528</v>
      </c>
      <c r="K206" s="974">
        <f>SUM(K207:K214)</f>
        <v>3.3207547169811322</v>
      </c>
      <c r="L206" s="974"/>
      <c r="M206" s="974"/>
      <c r="N206" s="974"/>
      <c r="O206" s="974">
        <f>SUM(O207:O214)</f>
        <v>4292.8</v>
      </c>
      <c r="P206" s="974">
        <f>SUM(P207:P214)</f>
        <v>1034.1300000000001</v>
      </c>
      <c r="Q206" s="91">
        <f>SUM(Q207:Q214)</f>
        <v>5326.93</v>
      </c>
    </row>
    <row r="207" spans="1:17" ht="14.45" customHeight="1" x14ac:dyDescent="0.25">
      <c r="A207" s="1595" t="s">
        <v>1109</v>
      </c>
      <c r="B207" s="1596"/>
      <c r="C207" s="1265"/>
      <c r="D207" s="1597"/>
      <c r="E207" s="275"/>
      <c r="F207" s="277"/>
      <c r="G207" s="275"/>
      <c r="H207" s="275"/>
      <c r="I207" s="276"/>
      <c r="J207" s="1469">
        <v>50</v>
      </c>
      <c r="K207" s="1265">
        <f>J207/159</f>
        <v>0.31446540880503143</v>
      </c>
      <c r="L207" s="1597">
        <v>8.5</v>
      </c>
      <c r="M207" s="275">
        <f>L207*J207</f>
        <v>425</v>
      </c>
      <c r="N207" s="277">
        <v>1</v>
      </c>
      <c r="O207" s="275">
        <f t="shared" ref="O207" si="345">ROUND(M207*N207,2)</f>
        <v>425</v>
      </c>
      <c r="P207" s="275">
        <f t="shared" ref="P207" si="346">ROUND(O207*0.2409,2)</f>
        <v>102.38</v>
      </c>
      <c r="Q207" s="276">
        <f t="shared" ref="Q207" si="347">O207+P207</f>
        <v>527.38</v>
      </c>
    </row>
    <row r="208" spans="1:17" ht="14.45" customHeight="1" x14ac:dyDescent="0.25">
      <c r="A208" s="1595" t="s">
        <v>1109</v>
      </c>
      <c r="B208" s="1596"/>
      <c r="C208" s="1265"/>
      <c r="D208" s="1597"/>
      <c r="E208" s="275"/>
      <c r="F208" s="277"/>
      <c r="G208" s="275"/>
      <c r="H208" s="275"/>
      <c r="I208" s="276"/>
      <c r="J208" s="1469">
        <v>64</v>
      </c>
      <c r="K208" s="1265">
        <f t="shared" ref="K208:K214" si="348">J208/159</f>
        <v>0.40251572327044027</v>
      </c>
      <c r="L208" s="1597">
        <v>8.1300000000000008</v>
      </c>
      <c r="M208" s="275">
        <f t="shared" ref="M208:M214" si="349">L208*J208</f>
        <v>520.32000000000005</v>
      </c>
      <c r="N208" s="277">
        <v>1</v>
      </c>
      <c r="O208" s="275">
        <f t="shared" ref="O208:O214" si="350">ROUND(M208*N208,2)</f>
        <v>520.32000000000005</v>
      </c>
      <c r="P208" s="275">
        <f t="shared" ref="P208:P214" si="351">ROUND(O208*0.2409,2)</f>
        <v>125.35</v>
      </c>
      <c r="Q208" s="276">
        <f t="shared" ref="Q208:Q214" si="352">O208+P208</f>
        <v>645.67000000000007</v>
      </c>
    </row>
    <row r="209" spans="1:17" ht="14.45" customHeight="1" x14ac:dyDescent="0.25">
      <c r="A209" s="1595" t="s">
        <v>1109</v>
      </c>
      <c r="B209" s="1596"/>
      <c r="C209" s="1265"/>
      <c r="D209" s="1597"/>
      <c r="E209" s="275"/>
      <c r="F209" s="277"/>
      <c r="G209" s="275"/>
      <c r="H209" s="275"/>
      <c r="I209" s="276"/>
      <c r="J209" s="1469">
        <v>72</v>
      </c>
      <c r="K209" s="1265">
        <f t="shared" si="348"/>
        <v>0.45283018867924529</v>
      </c>
      <c r="L209" s="1597">
        <v>7.4790000000000001</v>
      </c>
      <c r="M209" s="275">
        <f t="shared" si="349"/>
        <v>538.48800000000006</v>
      </c>
      <c r="N209" s="277">
        <v>1</v>
      </c>
      <c r="O209" s="275">
        <f t="shared" si="350"/>
        <v>538.49</v>
      </c>
      <c r="P209" s="275">
        <f t="shared" si="351"/>
        <v>129.72</v>
      </c>
      <c r="Q209" s="276">
        <f t="shared" si="352"/>
        <v>668.21</v>
      </c>
    </row>
    <row r="210" spans="1:17" ht="14.45" customHeight="1" x14ac:dyDescent="0.25">
      <c r="A210" s="1595" t="s">
        <v>1109</v>
      </c>
      <c r="B210" s="1596"/>
      <c r="C210" s="1265"/>
      <c r="D210" s="1597"/>
      <c r="E210" s="275"/>
      <c r="F210" s="277"/>
      <c r="G210" s="275"/>
      <c r="H210" s="275"/>
      <c r="I210" s="276"/>
      <c r="J210" s="1469">
        <v>24</v>
      </c>
      <c r="K210" s="1265">
        <f t="shared" si="348"/>
        <v>0.15094339622641509</v>
      </c>
      <c r="L210" s="1597">
        <v>7.4790000000000001</v>
      </c>
      <c r="M210" s="275">
        <f t="shared" si="349"/>
        <v>179.49600000000001</v>
      </c>
      <c r="N210" s="277">
        <v>1</v>
      </c>
      <c r="O210" s="275">
        <f t="shared" si="350"/>
        <v>179.5</v>
      </c>
      <c r="P210" s="275">
        <f t="shared" si="351"/>
        <v>43.24</v>
      </c>
      <c r="Q210" s="276">
        <f t="shared" si="352"/>
        <v>222.74</v>
      </c>
    </row>
    <row r="211" spans="1:17" ht="14.45" customHeight="1" x14ac:dyDescent="0.25">
      <c r="A211" s="1595" t="s">
        <v>1109</v>
      </c>
      <c r="B211" s="1596"/>
      <c r="C211" s="1265"/>
      <c r="D211" s="1597"/>
      <c r="E211" s="275"/>
      <c r="F211" s="277"/>
      <c r="G211" s="275"/>
      <c r="H211" s="275"/>
      <c r="I211" s="276"/>
      <c r="J211" s="1469">
        <v>174</v>
      </c>
      <c r="K211" s="1265">
        <f t="shared" si="348"/>
        <v>1.0943396226415094</v>
      </c>
      <c r="L211" s="1597">
        <v>8.5</v>
      </c>
      <c r="M211" s="275">
        <f t="shared" si="349"/>
        <v>1479</v>
      </c>
      <c r="N211" s="277">
        <v>1</v>
      </c>
      <c r="O211" s="275">
        <f t="shared" si="350"/>
        <v>1479</v>
      </c>
      <c r="P211" s="275">
        <f t="shared" si="351"/>
        <v>356.29</v>
      </c>
      <c r="Q211" s="276">
        <f t="shared" si="352"/>
        <v>1835.29</v>
      </c>
    </row>
    <row r="212" spans="1:17" ht="14.45" customHeight="1" x14ac:dyDescent="0.25">
      <c r="A212" s="1595" t="s">
        <v>1109</v>
      </c>
      <c r="B212" s="1596"/>
      <c r="C212" s="1265"/>
      <c r="D212" s="1597"/>
      <c r="E212" s="275"/>
      <c r="F212" s="277"/>
      <c r="G212" s="275"/>
      <c r="H212" s="275"/>
      <c r="I212" s="276"/>
      <c r="J212" s="1469">
        <v>72</v>
      </c>
      <c r="K212" s="1265">
        <f t="shared" si="348"/>
        <v>0.45283018867924529</v>
      </c>
      <c r="L212" s="1597">
        <v>8.5</v>
      </c>
      <c r="M212" s="275">
        <f t="shared" si="349"/>
        <v>612</v>
      </c>
      <c r="N212" s="277">
        <v>1</v>
      </c>
      <c r="O212" s="275">
        <f t="shared" si="350"/>
        <v>612</v>
      </c>
      <c r="P212" s="275">
        <f t="shared" si="351"/>
        <v>147.43</v>
      </c>
      <c r="Q212" s="276">
        <f t="shared" si="352"/>
        <v>759.43000000000006</v>
      </c>
    </row>
    <row r="213" spans="1:17" ht="14.45" customHeight="1" x14ac:dyDescent="0.25">
      <c r="A213" s="1595" t="s">
        <v>1109</v>
      </c>
      <c r="B213" s="1596"/>
      <c r="C213" s="1265"/>
      <c r="D213" s="1597"/>
      <c r="E213" s="275"/>
      <c r="F213" s="277"/>
      <c r="G213" s="275"/>
      <c r="H213" s="275"/>
      <c r="I213" s="276"/>
      <c r="J213" s="1469">
        <v>48</v>
      </c>
      <c r="K213" s="1265">
        <f t="shared" si="348"/>
        <v>0.30188679245283018</v>
      </c>
      <c r="L213" s="1597">
        <v>7.4790000000000001</v>
      </c>
      <c r="M213" s="275">
        <f t="shared" si="349"/>
        <v>358.99200000000002</v>
      </c>
      <c r="N213" s="277">
        <v>1</v>
      </c>
      <c r="O213" s="275">
        <f t="shared" si="350"/>
        <v>358.99</v>
      </c>
      <c r="P213" s="275">
        <f t="shared" si="351"/>
        <v>86.48</v>
      </c>
      <c r="Q213" s="276">
        <f t="shared" si="352"/>
        <v>445.47</v>
      </c>
    </row>
    <row r="214" spans="1:17" ht="14.45" customHeight="1" x14ac:dyDescent="0.25">
      <c r="A214" s="1595" t="s">
        <v>1109</v>
      </c>
      <c r="B214" s="1596"/>
      <c r="C214" s="1265"/>
      <c r="D214" s="1597"/>
      <c r="E214" s="275"/>
      <c r="F214" s="277"/>
      <c r="G214" s="275"/>
      <c r="H214" s="275"/>
      <c r="I214" s="276"/>
      <c r="J214" s="1469">
        <v>24</v>
      </c>
      <c r="K214" s="1265">
        <f t="shared" si="348"/>
        <v>0.15094339622641509</v>
      </c>
      <c r="L214" s="1597">
        <v>7.4790000000000001</v>
      </c>
      <c r="M214" s="275">
        <f t="shared" si="349"/>
        <v>179.49600000000001</v>
      </c>
      <c r="N214" s="277">
        <v>1</v>
      </c>
      <c r="O214" s="275">
        <f t="shared" si="350"/>
        <v>179.5</v>
      </c>
      <c r="P214" s="275">
        <f t="shared" si="351"/>
        <v>43.24</v>
      </c>
      <c r="Q214" s="276">
        <f t="shared" si="352"/>
        <v>222.74</v>
      </c>
    </row>
    <row r="215" spans="1:17" ht="38.450000000000003" customHeight="1" x14ac:dyDescent="0.25">
      <c r="A215" s="87" t="s">
        <v>9</v>
      </c>
      <c r="B215" s="1367">
        <f>SUM(B216:B220)</f>
        <v>40</v>
      </c>
      <c r="C215" s="1264">
        <f t="shared" ref="C215:I215" si="353">SUM(C216:C220)</f>
        <v>0.25157232704402516</v>
      </c>
      <c r="D215" s="1264"/>
      <c r="E215" s="1264"/>
      <c r="F215" s="1264"/>
      <c r="G215" s="1264">
        <f t="shared" si="353"/>
        <v>43.019999999999996</v>
      </c>
      <c r="H215" s="1264">
        <f t="shared" si="353"/>
        <v>10.370000000000001</v>
      </c>
      <c r="I215" s="1594">
        <f t="shared" si="353"/>
        <v>53.39</v>
      </c>
      <c r="J215" s="1470">
        <f>SUM(J216:J220)</f>
        <v>16</v>
      </c>
      <c r="K215" s="1264">
        <f t="shared" ref="K215" si="354">SUM(K216:K220)</f>
        <v>0.10062893081761007</v>
      </c>
      <c r="L215" s="1264"/>
      <c r="M215" s="1264"/>
      <c r="N215" s="1264"/>
      <c r="O215" s="1264">
        <f t="shared" ref="O215" si="355">SUM(O216:O220)</f>
        <v>86.389999999999986</v>
      </c>
      <c r="P215" s="1264">
        <f t="shared" ref="P215" si="356">SUM(P216:P220)</f>
        <v>20.82</v>
      </c>
      <c r="Q215" s="1594">
        <f t="shared" ref="Q215" si="357">SUM(Q216:Q220)</f>
        <v>107.21</v>
      </c>
    </row>
    <row r="216" spans="1:17" ht="17.45" customHeight="1" x14ac:dyDescent="0.25">
      <c r="A216" s="1595" t="s">
        <v>1110</v>
      </c>
      <c r="B216" s="1596"/>
      <c r="C216" s="1265"/>
      <c r="D216" s="1597"/>
      <c r="E216" s="275"/>
      <c r="F216" s="277"/>
      <c r="G216" s="275"/>
      <c r="H216" s="275"/>
      <c r="I216" s="276"/>
      <c r="J216" s="1469">
        <v>4.8</v>
      </c>
      <c r="K216" s="1265">
        <f>J216/159</f>
        <v>3.0188679245283019E-2</v>
      </c>
      <c r="L216" s="1597">
        <v>5.3769999999999998</v>
      </c>
      <c r="M216" s="275">
        <f t="shared" ref="M216:M219" si="358">L216*J216</f>
        <v>25.8096</v>
      </c>
      <c r="N216" s="277">
        <v>1</v>
      </c>
      <c r="O216" s="275">
        <f t="shared" ref="O216" si="359">ROUND(M216*N216,2)</f>
        <v>25.81</v>
      </c>
      <c r="P216" s="275">
        <f t="shared" ref="P216" si="360">ROUND(O216*0.2409,2)</f>
        <v>6.22</v>
      </c>
      <c r="Q216" s="276">
        <f t="shared" ref="Q216" si="361">O216+P216</f>
        <v>32.03</v>
      </c>
    </row>
    <row r="217" spans="1:17" ht="17.45" customHeight="1" x14ac:dyDescent="0.25">
      <c r="A217" s="1595" t="s">
        <v>1110</v>
      </c>
      <c r="B217" s="1596"/>
      <c r="C217" s="1265"/>
      <c r="D217" s="1597"/>
      <c r="E217" s="275"/>
      <c r="F217" s="277"/>
      <c r="G217" s="275"/>
      <c r="H217" s="275"/>
      <c r="I217" s="276"/>
      <c r="J217" s="1469">
        <v>4.8</v>
      </c>
      <c r="K217" s="1265">
        <f t="shared" ref="K217:K219" si="362">J217/159</f>
        <v>3.0188679245283019E-2</v>
      </c>
      <c r="L217" s="1597">
        <v>5.3769999999999998</v>
      </c>
      <c r="M217" s="275">
        <f t="shared" si="358"/>
        <v>25.8096</v>
      </c>
      <c r="N217" s="277">
        <v>1</v>
      </c>
      <c r="O217" s="275">
        <f t="shared" ref="O217:O219" si="363">ROUND(M217*N217,2)</f>
        <v>25.81</v>
      </c>
      <c r="P217" s="275">
        <f t="shared" ref="P217:P219" si="364">ROUND(O217*0.2409,2)</f>
        <v>6.22</v>
      </c>
      <c r="Q217" s="276">
        <f t="shared" ref="Q217:Q219" si="365">O217+P217</f>
        <v>32.03</v>
      </c>
    </row>
    <row r="218" spans="1:17" ht="17.45" customHeight="1" x14ac:dyDescent="0.25">
      <c r="A218" s="1595" t="s">
        <v>1110</v>
      </c>
      <c r="B218" s="1596"/>
      <c r="C218" s="1265"/>
      <c r="D218" s="1597"/>
      <c r="E218" s="275"/>
      <c r="F218" s="277"/>
      <c r="G218" s="275"/>
      <c r="H218" s="275"/>
      <c r="I218" s="276"/>
      <c r="J218" s="1469">
        <v>3.2</v>
      </c>
      <c r="K218" s="1265">
        <f t="shared" si="362"/>
        <v>2.0125786163522015E-2</v>
      </c>
      <c r="L218" s="1597">
        <v>5.4859999999999998</v>
      </c>
      <c r="M218" s="275">
        <f t="shared" si="358"/>
        <v>17.555199999999999</v>
      </c>
      <c r="N218" s="277">
        <v>1</v>
      </c>
      <c r="O218" s="275">
        <f t="shared" si="363"/>
        <v>17.559999999999999</v>
      </c>
      <c r="P218" s="275">
        <f t="shared" si="364"/>
        <v>4.2300000000000004</v>
      </c>
      <c r="Q218" s="276">
        <f t="shared" si="365"/>
        <v>21.79</v>
      </c>
    </row>
    <row r="219" spans="1:17" ht="17.45" customHeight="1" x14ac:dyDescent="0.25">
      <c r="A219" s="1595" t="s">
        <v>1110</v>
      </c>
      <c r="B219" s="1596">
        <v>24</v>
      </c>
      <c r="C219" s="1265">
        <f>B219/159</f>
        <v>0.15094339622641509</v>
      </c>
      <c r="D219" s="1597">
        <v>5.3769999999999998</v>
      </c>
      <c r="E219" s="275">
        <f t="shared" ref="E219:E220" si="366">D219*B219</f>
        <v>129.048</v>
      </c>
      <c r="F219" s="277">
        <v>0.2</v>
      </c>
      <c r="G219" s="275">
        <f t="shared" ref="G219:G220" si="367">ROUND(E219*F219,2)</f>
        <v>25.81</v>
      </c>
      <c r="H219" s="275">
        <f t="shared" ref="H219:H220" si="368">ROUND(G219*0.2409,2)</f>
        <v>6.22</v>
      </c>
      <c r="I219" s="276">
        <f t="shared" ref="I219:I220" si="369">G219+H219</f>
        <v>32.03</v>
      </c>
      <c r="J219" s="1469">
        <v>3.2</v>
      </c>
      <c r="K219" s="1265">
        <f t="shared" si="362"/>
        <v>2.0125786163522015E-2</v>
      </c>
      <c r="L219" s="1597">
        <v>5.3769999999999998</v>
      </c>
      <c r="M219" s="275">
        <f t="shared" si="358"/>
        <v>17.206399999999999</v>
      </c>
      <c r="N219" s="277">
        <v>1</v>
      </c>
      <c r="O219" s="275">
        <f t="shared" si="363"/>
        <v>17.21</v>
      </c>
      <c r="P219" s="275">
        <f t="shared" si="364"/>
        <v>4.1500000000000004</v>
      </c>
      <c r="Q219" s="276">
        <f t="shared" si="365"/>
        <v>21.36</v>
      </c>
    </row>
    <row r="220" spans="1:17" ht="17.45" customHeight="1" x14ac:dyDescent="0.25">
      <c r="A220" s="1595" t="s">
        <v>1110</v>
      </c>
      <c r="B220" s="1596">
        <v>16</v>
      </c>
      <c r="C220" s="1265">
        <f>B220/159</f>
        <v>0.10062893081761007</v>
      </c>
      <c r="D220" s="1597">
        <v>5.3769999999999998</v>
      </c>
      <c r="E220" s="275">
        <f t="shared" si="366"/>
        <v>86.031999999999996</v>
      </c>
      <c r="F220" s="277">
        <v>0.2</v>
      </c>
      <c r="G220" s="275">
        <f t="shared" si="367"/>
        <v>17.21</v>
      </c>
      <c r="H220" s="275">
        <f t="shared" si="368"/>
        <v>4.1500000000000004</v>
      </c>
      <c r="I220" s="276">
        <f t="shared" si="369"/>
        <v>21.36</v>
      </c>
      <c r="J220" s="1469"/>
      <c r="K220" s="275"/>
      <c r="L220" s="1597"/>
      <c r="M220" s="275"/>
      <c r="N220" s="277"/>
      <c r="O220" s="275"/>
      <c r="P220" s="275"/>
      <c r="Q220" s="276"/>
    </row>
    <row r="221" spans="1:17" ht="37.9" customHeight="1" x14ac:dyDescent="0.25">
      <c r="A221" s="87" t="s">
        <v>10</v>
      </c>
      <c r="B221" s="1367">
        <f>SUM(B222:B223)</f>
        <v>24</v>
      </c>
      <c r="C221" s="974">
        <f t="shared" ref="C221:I221" si="370">SUM(C222:C223)</f>
        <v>0.15094339622641509</v>
      </c>
      <c r="D221" s="974"/>
      <c r="E221" s="974"/>
      <c r="F221" s="974"/>
      <c r="G221" s="974">
        <f t="shared" si="370"/>
        <v>18.940000000000001</v>
      </c>
      <c r="H221" s="974">
        <f t="shared" si="370"/>
        <v>4.5599999999999996</v>
      </c>
      <c r="I221" s="91">
        <f t="shared" si="370"/>
        <v>23.5</v>
      </c>
      <c r="J221" s="1470">
        <f>SUM(J222:J223)</f>
        <v>11.2</v>
      </c>
      <c r="K221" s="974">
        <f t="shared" ref="K221" si="371">SUM(K222:K223)</f>
        <v>7.0440251572327056E-2</v>
      </c>
      <c r="L221" s="974"/>
      <c r="M221" s="974"/>
      <c r="N221" s="974"/>
      <c r="O221" s="974">
        <f t="shared" ref="O221" si="372">SUM(O222:O223)</f>
        <v>44.18</v>
      </c>
      <c r="P221" s="974">
        <f t="shared" ref="P221" si="373">SUM(P222:P223)</f>
        <v>10.64</v>
      </c>
      <c r="Q221" s="91">
        <f t="shared" ref="Q221" si="374">SUM(Q222:Q223)</f>
        <v>54.819999999999993</v>
      </c>
    </row>
    <row r="222" spans="1:17" ht="16.149999999999999" customHeight="1" x14ac:dyDescent="0.25">
      <c r="A222" s="1595" t="s">
        <v>1111</v>
      </c>
      <c r="B222" s="1596">
        <v>24</v>
      </c>
      <c r="C222" s="1265">
        <f>B222/159</f>
        <v>0.15094339622641509</v>
      </c>
      <c r="D222" s="1597">
        <v>3.9449999999999998</v>
      </c>
      <c r="E222" s="275">
        <f>D222*B222</f>
        <v>94.679999999999993</v>
      </c>
      <c r="F222" s="277">
        <v>0.2</v>
      </c>
      <c r="G222" s="275">
        <f>ROUND(E222*F222,2)</f>
        <v>18.940000000000001</v>
      </c>
      <c r="H222" s="275">
        <f t="shared" ref="H222" si="375">ROUND(G222*0.2409,2)</f>
        <v>4.5599999999999996</v>
      </c>
      <c r="I222" s="276">
        <f t="shared" ref="I222" si="376">G222+H222</f>
        <v>23.5</v>
      </c>
      <c r="J222" s="1469">
        <v>8</v>
      </c>
      <c r="K222" s="275">
        <f>J222/159</f>
        <v>5.0314465408805034E-2</v>
      </c>
      <c r="L222" s="1597">
        <v>3.9449999999999998</v>
      </c>
      <c r="M222" s="275">
        <f t="shared" ref="M222:M223" si="377">L222*J222</f>
        <v>31.56</v>
      </c>
      <c r="N222" s="277">
        <v>1</v>
      </c>
      <c r="O222" s="275">
        <f t="shared" ref="O222" si="378">ROUND(M222*N222,2)</f>
        <v>31.56</v>
      </c>
      <c r="P222" s="275">
        <f t="shared" ref="P222" si="379">ROUND(O222*0.2409,2)</f>
        <v>7.6</v>
      </c>
      <c r="Q222" s="276">
        <f t="shared" ref="Q222" si="380">O222+P222</f>
        <v>39.159999999999997</v>
      </c>
    </row>
    <row r="223" spans="1:17" ht="17.45" customHeight="1" x14ac:dyDescent="0.25">
      <c r="A223" s="1595" t="s">
        <v>1111</v>
      </c>
      <c r="B223" s="1596"/>
      <c r="C223" s="1265"/>
      <c r="D223" s="1597"/>
      <c r="E223" s="275"/>
      <c r="F223" s="277"/>
      <c r="G223" s="275"/>
      <c r="H223" s="275"/>
      <c r="I223" s="276"/>
      <c r="J223" s="1469">
        <v>3.2</v>
      </c>
      <c r="K223" s="275">
        <f>J223/159</f>
        <v>2.0125786163522015E-2</v>
      </c>
      <c r="L223" s="1597">
        <v>3.9449999999999998</v>
      </c>
      <c r="M223" s="275">
        <f t="shared" si="377"/>
        <v>12.624000000000001</v>
      </c>
      <c r="N223" s="277">
        <v>1</v>
      </c>
      <c r="O223" s="275">
        <f t="shared" ref="O223" si="381">ROUND(M223*N223,2)</f>
        <v>12.62</v>
      </c>
      <c r="P223" s="275">
        <f t="shared" ref="P223" si="382">ROUND(O223*0.2409,2)</f>
        <v>3.04</v>
      </c>
      <c r="Q223" s="276">
        <f t="shared" ref="Q223" si="383">O223+P223</f>
        <v>15.66</v>
      </c>
    </row>
    <row r="224" spans="1:17" ht="27.75" customHeight="1" x14ac:dyDescent="0.25">
      <c r="A224" s="87" t="s">
        <v>8</v>
      </c>
      <c r="B224" s="1367">
        <f>B225</f>
        <v>16</v>
      </c>
      <c r="C224" s="1264">
        <f>C225</f>
        <v>0.10062893081761007</v>
      </c>
      <c r="D224" s="1601"/>
      <c r="E224" s="275"/>
      <c r="F224" s="916"/>
      <c r="G224" s="974">
        <f>G225</f>
        <v>11.81</v>
      </c>
      <c r="H224" s="974">
        <f t="shared" ref="H224:Q224" si="384">H225</f>
        <v>2.85</v>
      </c>
      <c r="I224" s="91">
        <f t="shared" si="384"/>
        <v>14.66</v>
      </c>
      <c r="J224" s="1470">
        <f>J225</f>
        <v>4.5</v>
      </c>
      <c r="K224" s="974">
        <f>K225</f>
        <v>3.237410071942446E-2</v>
      </c>
      <c r="L224" s="974"/>
      <c r="M224" s="974"/>
      <c r="N224" s="974"/>
      <c r="O224" s="974">
        <f>O225</f>
        <v>17.75</v>
      </c>
      <c r="P224" s="974">
        <f t="shared" si="384"/>
        <v>4.28</v>
      </c>
      <c r="Q224" s="91">
        <f t="shared" si="384"/>
        <v>22.03</v>
      </c>
    </row>
    <row r="225" spans="1:17" ht="17.45" customHeight="1" x14ac:dyDescent="0.25">
      <c r="A225" s="1595" t="s">
        <v>182</v>
      </c>
      <c r="B225" s="1596">
        <v>16</v>
      </c>
      <c r="C225" s="1265">
        <f>B225/159</f>
        <v>0.10062893081761007</v>
      </c>
      <c r="D225" s="1597">
        <v>3.6920000000000002</v>
      </c>
      <c r="E225" s="275">
        <f t="shared" ref="E225" si="385">D225*B225</f>
        <v>59.072000000000003</v>
      </c>
      <c r="F225" s="277">
        <v>0.2</v>
      </c>
      <c r="G225" s="275">
        <f t="shared" ref="G225" si="386">ROUND(E225*F225,2)</f>
        <v>11.81</v>
      </c>
      <c r="H225" s="275">
        <f t="shared" ref="H225" si="387">ROUND(G225*0.2409,2)</f>
        <v>2.85</v>
      </c>
      <c r="I225" s="276">
        <f t="shared" ref="I225" si="388">G225+H225</f>
        <v>14.66</v>
      </c>
      <c r="J225" s="1469">
        <v>4.5</v>
      </c>
      <c r="K225" s="275">
        <f t="shared" ref="K225" si="389">J225/139</f>
        <v>3.237410071942446E-2</v>
      </c>
      <c r="L225" s="1597">
        <v>3.9449999999999998</v>
      </c>
      <c r="M225" s="275">
        <f t="shared" ref="M225" si="390">L225*J225</f>
        <v>17.752499999999998</v>
      </c>
      <c r="N225" s="277">
        <v>1</v>
      </c>
      <c r="O225" s="275">
        <f t="shared" ref="O225" si="391">ROUND(M225*N225,2)</f>
        <v>17.75</v>
      </c>
      <c r="P225" s="275">
        <f t="shared" ref="P225" si="392">ROUND(O225*0.2409,2)</f>
        <v>4.28</v>
      </c>
      <c r="Q225" s="276">
        <f t="shared" ref="Q225" si="393">O225+P225</f>
        <v>22.03</v>
      </c>
    </row>
    <row r="226" spans="1:17" ht="19.149999999999999" customHeight="1" x14ac:dyDescent="0.25">
      <c r="A226" s="1599" t="s">
        <v>1124</v>
      </c>
      <c r="B226" s="1588">
        <f>B227+B235</f>
        <v>128</v>
      </c>
      <c r="C226" s="1589">
        <f t="shared" ref="C226:I226" si="394">C227+C235</f>
        <v>0.80503144654088055</v>
      </c>
      <c r="D226" s="1589"/>
      <c r="E226" s="1589"/>
      <c r="F226" s="1589"/>
      <c r="G226" s="1589">
        <f t="shared" si="394"/>
        <v>106.69</v>
      </c>
      <c r="H226" s="1589">
        <f t="shared" si="394"/>
        <v>25.71</v>
      </c>
      <c r="I226" s="1590">
        <f t="shared" si="394"/>
        <v>132.4</v>
      </c>
      <c r="J226" s="1591">
        <f>J227+J235</f>
        <v>138.39999999999998</v>
      </c>
      <c r="K226" s="1593">
        <f t="shared" ref="K226" si="395">K227+K235</f>
        <v>0.87044025157232707</v>
      </c>
      <c r="L226" s="1593"/>
      <c r="M226" s="1593"/>
      <c r="N226" s="1593"/>
      <c r="O226" s="1593">
        <f t="shared" ref="O226" si="396">O227+O235</f>
        <v>581.35</v>
      </c>
      <c r="P226" s="1593">
        <f t="shared" ref="P226" si="397">P227+P235</f>
        <v>140.01999999999998</v>
      </c>
      <c r="Q226" s="1598">
        <f>Q227+Q235</f>
        <v>721.37</v>
      </c>
    </row>
    <row r="227" spans="1:17" ht="66" x14ac:dyDescent="0.25">
      <c r="A227" s="87" t="s">
        <v>9</v>
      </c>
      <c r="B227" s="1367">
        <f>SUM(B228:B234)</f>
        <v>64</v>
      </c>
      <c r="C227" s="1264">
        <f t="shared" ref="C227:I227" si="398">SUM(C228:C234)</f>
        <v>0.40251572327044027</v>
      </c>
      <c r="D227" s="1264"/>
      <c r="E227" s="1264">
        <f t="shared" si="398"/>
        <v>312.64</v>
      </c>
      <c r="F227" s="1264"/>
      <c r="G227" s="1264">
        <f t="shared" si="398"/>
        <v>62.53</v>
      </c>
      <c r="H227" s="1264">
        <f t="shared" si="398"/>
        <v>15.07</v>
      </c>
      <c r="I227" s="1594">
        <f t="shared" si="398"/>
        <v>77.600000000000009</v>
      </c>
      <c r="J227" s="1470">
        <f>SUM(J228:J234)</f>
        <v>69.8</v>
      </c>
      <c r="K227" s="1264">
        <f t="shared" ref="K227" si="399">SUM(K228:K234)</f>
        <v>0.43899371069182386</v>
      </c>
      <c r="L227" s="1264"/>
      <c r="M227" s="1264">
        <f t="shared" ref="M227" si="400">SUM(M228:M234)</f>
        <v>344.60299999999995</v>
      </c>
      <c r="N227" s="1264"/>
      <c r="O227" s="1264">
        <f t="shared" ref="O227:Q227" si="401">SUM(O228:O234)</f>
        <v>344.61</v>
      </c>
      <c r="P227" s="1264">
        <f t="shared" si="401"/>
        <v>83</v>
      </c>
      <c r="Q227" s="1594">
        <f t="shared" si="401"/>
        <v>427.61</v>
      </c>
    </row>
    <row r="228" spans="1:17" x14ac:dyDescent="0.25">
      <c r="A228" s="1595" t="s">
        <v>692</v>
      </c>
      <c r="B228" s="1596">
        <v>8</v>
      </c>
      <c r="C228" s="1265">
        <f t="shared" ref="C228:C234" si="402">B228/159</f>
        <v>5.0314465408805034E-2</v>
      </c>
      <c r="D228" s="1597">
        <v>4.8849999999999998</v>
      </c>
      <c r="E228" s="275">
        <f t="shared" ref="E228:E234" si="403">D228*B228</f>
        <v>39.08</v>
      </c>
      <c r="F228" s="277">
        <v>0.2</v>
      </c>
      <c r="G228" s="275">
        <f t="shared" ref="G228" si="404">ROUND(E228*F228,2)</f>
        <v>7.82</v>
      </c>
      <c r="H228" s="275">
        <f t="shared" ref="H228" si="405">ROUND(G228*0.2409,2)</f>
        <v>1.88</v>
      </c>
      <c r="I228" s="276">
        <f t="shared" ref="I228" si="406">G228+H228</f>
        <v>9.6999999999999993</v>
      </c>
      <c r="J228" s="1469">
        <v>8</v>
      </c>
      <c r="K228" s="1265">
        <f t="shared" ref="K228:K234" si="407">J228/159</f>
        <v>5.0314465408805034E-2</v>
      </c>
      <c r="L228" s="1597">
        <v>4.8849999999999998</v>
      </c>
      <c r="M228" s="275">
        <f t="shared" ref="M228:M234" si="408">L228*J228</f>
        <v>39.08</v>
      </c>
      <c r="N228" s="277">
        <v>1</v>
      </c>
      <c r="O228" s="275">
        <f t="shared" ref="O228" si="409">ROUND(M228*N228,2)</f>
        <v>39.08</v>
      </c>
      <c r="P228" s="275">
        <f t="shared" ref="P228" si="410">ROUND(O228*0.2409,2)</f>
        <v>9.41</v>
      </c>
      <c r="Q228" s="276">
        <f t="shared" ref="Q228" si="411">O228+P228</f>
        <v>48.489999999999995</v>
      </c>
    </row>
    <row r="229" spans="1:17" x14ac:dyDescent="0.25">
      <c r="A229" s="1595" t="s">
        <v>692</v>
      </c>
      <c r="B229" s="1596">
        <v>24</v>
      </c>
      <c r="C229" s="1265">
        <f t="shared" si="402"/>
        <v>0.15094339622641509</v>
      </c>
      <c r="D229" s="1597">
        <v>4.8849999999999998</v>
      </c>
      <c r="E229" s="275">
        <f t="shared" si="403"/>
        <v>117.24</v>
      </c>
      <c r="F229" s="277">
        <v>0.2</v>
      </c>
      <c r="G229" s="275">
        <f t="shared" ref="G229:G234" si="412">ROUND(E229*F229,2)</f>
        <v>23.45</v>
      </c>
      <c r="H229" s="275">
        <f t="shared" ref="H229:H234" si="413">ROUND(G229*0.2409,2)</f>
        <v>5.65</v>
      </c>
      <c r="I229" s="276">
        <f t="shared" ref="I229:I234" si="414">G229+H229</f>
        <v>29.1</v>
      </c>
      <c r="J229" s="1469">
        <v>12</v>
      </c>
      <c r="K229" s="1265">
        <f t="shared" si="407"/>
        <v>7.5471698113207544E-2</v>
      </c>
      <c r="L229" s="1597">
        <v>4.8849999999999998</v>
      </c>
      <c r="M229" s="275">
        <f t="shared" si="408"/>
        <v>58.62</v>
      </c>
      <c r="N229" s="277">
        <v>1</v>
      </c>
      <c r="O229" s="275">
        <f t="shared" ref="O229:O234" si="415">ROUND(M229*N229,2)</f>
        <v>58.62</v>
      </c>
      <c r="P229" s="275">
        <f t="shared" ref="P229:P234" si="416">ROUND(O229*0.2409,2)</f>
        <v>14.12</v>
      </c>
      <c r="Q229" s="276">
        <f t="shared" ref="Q229:Q234" si="417">O229+P229</f>
        <v>72.739999999999995</v>
      </c>
    </row>
    <row r="230" spans="1:17" x14ac:dyDescent="0.25">
      <c r="A230" s="1595" t="s">
        <v>692</v>
      </c>
      <c r="B230" s="1596">
        <v>16</v>
      </c>
      <c r="C230" s="1265">
        <f t="shared" si="402"/>
        <v>0.10062893081761007</v>
      </c>
      <c r="D230" s="1597">
        <v>4.8849999999999998</v>
      </c>
      <c r="E230" s="275">
        <f t="shared" si="403"/>
        <v>78.16</v>
      </c>
      <c r="F230" s="277">
        <v>0.2</v>
      </c>
      <c r="G230" s="275">
        <f t="shared" si="412"/>
        <v>15.63</v>
      </c>
      <c r="H230" s="275">
        <f t="shared" si="413"/>
        <v>3.77</v>
      </c>
      <c r="I230" s="276">
        <f t="shared" si="414"/>
        <v>19.400000000000002</v>
      </c>
      <c r="J230" s="1469">
        <v>12.8</v>
      </c>
      <c r="K230" s="1265">
        <f t="shared" si="407"/>
        <v>8.050314465408806E-2</v>
      </c>
      <c r="L230" s="1597">
        <v>4.8849999999999998</v>
      </c>
      <c r="M230" s="275">
        <f t="shared" si="408"/>
        <v>62.527999999999999</v>
      </c>
      <c r="N230" s="277">
        <v>1</v>
      </c>
      <c r="O230" s="275">
        <f t="shared" si="415"/>
        <v>62.53</v>
      </c>
      <c r="P230" s="275">
        <f t="shared" si="416"/>
        <v>15.06</v>
      </c>
      <c r="Q230" s="276">
        <f t="shared" si="417"/>
        <v>77.59</v>
      </c>
    </row>
    <row r="231" spans="1:17" x14ac:dyDescent="0.25">
      <c r="A231" s="1595" t="s">
        <v>692</v>
      </c>
      <c r="B231" s="1596"/>
      <c r="C231" s="1265"/>
      <c r="D231" s="1597"/>
      <c r="E231" s="275"/>
      <c r="F231" s="277"/>
      <c r="G231" s="275"/>
      <c r="H231" s="275"/>
      <c r="I231" s="276"/>
      <c r="J231" s="1469">
        <v>12</v>
      </c>
      <c r="K231" s="1265">
        <f t="shared" si="407"/>
        <v>7.5471698113207544E-2</v>
      </c>
      <c r="L231" s="1597">
        <v>4.8849999999999998</v>
      </c>
      <c r="M231" s="275">
        <f t="shared" si="408"/>
        <v>58.62</v>
      </c>
      <c r="N231" s="277">
        <v>1</v>
      </c>
      <c r="O231" s="275">
        <f t="shared" si="415"/>
        <v>58.62</v>
      </c>
      <c r="P231" s="275">
        <f t="shared" si="416"/>
        <v>14.12</v>
      </c>
      <c r="Q231" s="276">
        <f t="shared" si="417"/>
        <v>72.739999999999995</v>
      </c>
    </row>
    <row r="232" spans="1:17" x14ac:dyDescent="0.25">
      <c r="A232" s="1595" t="s">
        <v>692</v>
      </c>
      <c r="B232" s="1596"/>
      <c r="C232" s="1265"/>
      <c r="D232" s="1597"/>
      <c r="E232" s="275"/>
      <c r="F232" s="277"/>
      <c r="G232" s="275"/>
      <c r="H232" s="275"/>
      <c r="I232" s="276"/>
      <c r="J232" s="1469">
        <v>9.1999999999999993</v>
      </c>
      <c r="K232" s="1265">
        <f t="shared" si="407"/>
        <v>5.786163522012578E-2</v>
      </c>
      <c r="L232" s="1597">
        <v>4.306</v>
      </c>
      <c r="M232" s="275">
        <f t="shared" si="408"/>
        <v>39.615199999999994</v>
      </c>
      <c r="N232" s="277">
        <v>1</v>
      </c>
      <c r="O232" s="275">
        <f t="shared" si="415"/>
        <v>39.619999999999997</v>
      </c>
      <c r="P232" s="275">
        <f t="shared" si="416"/>
        <v>9.5399999999999991</v>
      </c>
      <c r="Q232" s="276">
        <f t="shared" si="417"/>
        <v>49.16</v>
      </c>
    </row>
    <row r="233" spans="1:17" x14ac:dyDescent="0.25">
      <c r="A233" s="1595" t="s">
        <v>692</v>
      </c>
      <c r="B233" s="1596"/>
      <c r="C233" s="1265"/>
      <c r="D233" s="1597"/>
      <c r="E233" s="275"/>
      <c r="F233" s="277"/>
      <c r="G233" s="275"/>
      <c r="H233" s="275"/>
      <c r="I233" s="276"/>
      <c r="J233" s="1469">
        <v>9.6</v>
      </c>
      <c r="K233" s="1265">
        <f t="shared" si="407"/>
        <v>6.0377358490566038E-2</v>
      </c>
      <c r="L233" s="1597">
        <v>5.8179999999999996</v>
      </c>
      <c r="M233" s="275">
        <f t="shared" si="408"/>
        <v>55.852799999999995</v>
      </c>
      <c r="N233" s="277">
        <v>1</v>
      </c>
      <c r="O233" s="275">
        <f t="shared" si="415"/>
        <v>55.85</v>
      </c>
      <c r="P233" s="275">
        <f t="shared" si="416"/>
        <v>13.45</v>
      </c>
      <c r="Q233" s="276">
        <f t="shared" si="417"/>
        <v>69.3</v>
      </c>
    </row>
    <row r="234" spans="1:17" x14ac:dyDescent="0.25">
      <c r="A234" s="1595" t="s">
        <v>692</v>
      </c>
      <c r="B234" s="1596">
        <v>16</v>
      </c>
      <c r="C234" s="1265">
        <f t="shared" si="402"/>
        <v>0.10062893081761007</v>
      </c>
      <c r="D234" s="1597">
        <v>4.8849999999999998</v>
      </c>
      <c r="E234" s="275">
        <f t="shared" si="403"/>
        <v>78.16</v>
      </c>
      <c r="F234" s="277">
        <v>0.2</v>
      </c>
      <c r="G234" s="275">
        <f t="shared" si="412"/>
        <v>15.63</v>
      </c>
      <c r="H234" s="275">
        <f t="shared" si="413"/>
        <v>3.77</v>
      </c>
      <c r="I234" s="276">
        <f t="shared" si="414"/>
        <v>19.400000000000002</v>
      </c>
      <c r="J234" s="1469">
        <v>6.2</v>
      </c>
      <c r="K234" s="1265">
        <f t="shared" si="407"/>
        <v>3.8993710691823898E-2</v>
      </c>
      <c r="L234" s="1597">
        <v>4.8849999999999998</v>
      </c>
      <c r="M234" s="275">
        <f t="shared" si="408"/>
        <v>30.286999999999999</v>
      </c>
      <c r="N234" s="277">
        <v>1</v>
      </c>
      <c r="O234" s="275">
        <f t="shared" si="415"/>
        <v>30.29</v>
      </c>
      <c r="P234" s="275">
        <f t="shared" si="416"/>
        <v>7.3</v>
      </c>
      <c r="Q234" s="276">
        <f t="shared" si="417"/>
        <v>37.589999999999996</v>
      </c>
    </row>
    <row r="235" spans="1:17" ht="66" x14ac:dyDescent="0.25">
      <c r="A235" s="87" t="s">
        <v>10</v>
      </c>
      <c r="B235" s="1367">
        <f>SUM(B236:B240)</f>
        <v>64</v>
      </c>
      <c r="C235" s="1264">
        <f t="shared" ref="C235:P235" si="418">SUM(C236:C240)</f>
        <v>0.40251572327044027</v>
      </c>
      <c r="D235" s="1264"/>
      <c r="E235" s="1264">
        <f t="shared" si="418"/>
        <v>220.864</v>
      </c>
      <c r="F235" s="1264"/>
      <c r="G235" s="1264">
        <f t="shared" si="418"/>
        <v>44.16</v>
      </c>
      <c r="H235" s="1264">
        <f t="shared" si="418"/>
        <v>10.64</v>
      </c>
      <c r="I235" s="1594">
        <f>SUM(I236:I240)</f>
        <v>54.8</v>
      </c>
      <c r="J235" s="1470">
        <f>SUM(J236:J240)</f>
        <v>68.599999999999994</v>
      </c>
      <c r="K235" s="1264">
        <f t="shared" si="418"/>
        <v>0.43144654088050316</v>
      </c>
      <c r="L235" s="1264"/>
      <c r="M235" s="1264">
        <f t="shared" si="418"/>
        <v>236.73859999999999</v>
      </c>
      <c r="N235" s="1264"/>
      <c r="O235" s="1264">
        <f t="shared" si="418"/>
        <v>236.73999999999998</v>
      </c>
      <c r="P235" s="1264">
        <f t="shared" si="418"/>
        <v>57.019999999999996</v>
      </c>
      <c r="Q235" s="1594">
        <f>SUM(Q236:Q240)</f>
        <v>293.76</v>
      </c>
    </row>
    <row r="236" spans="1:17" x14ac:dyDescent="0.25">
      <c r="A236" s="1595" t="s">
        <v>1111</v>
      </c>
      <c r="B236" s="1596">
        <v>8</v>
      </c>
      <c r="C236" s="1265">
        <f t="shared" ref="C236:C240" si="419">B236/159</f>
        <v>5.0314465408805034E-2</v>
      </c>
      <c r="D236" s="1597">
        <v>3.4510000000000001</v>
      </c>
      <c r="E236" s="275">
        <f t="shared" ref="E236:E240" si="420">D236*B236</f>
        <v>27.608000000000001</v>
      </c>
      <c r="F236" s="277">
        <v>0.2</v>
      </c>
      <c r="G236" s="275">
        <f>ROUND(E236*F236,2)</f>
        <v>5.52</v>
      </c>
      <c r="H236" s="275">
        <f t="shared" ref="H236:H238" si="421">ROUND(G236*0.2409,2)</f>
        <v>1.33</v>
      </c>
      <c r="I236" s="276">
        <f t="shared" ref="I236:I238" si="422">G236+H236</f>
        <v>6.85</v>
      </c>
      <c r="J236" s="1469">
        <v>17.600000000000001</v>
      </c>
      <c r="K236" s="1265">
        <f t="shared" ref="K236:K240" si="423">J236/159</f>
        <v>0.11069182389937107</v>
      </c>
      <c r="L236" s="1597">
        <v>3.4510000000000001</v>
      </c>
      <c r="M236" s="275">
        <f t="shared" ref="M236:M240" si="424">L236*J236</f>
        <v>60.737600000000008</v>
      </c>
      <c r="N236" s="277">
        <v>1</v>
      </c>
      <c r="O236" s="275">
        <f t="shared" ref="O236" si="425">ROUND(M236*N236,2)</f>
        <v>60.74</v>
      </c>
      <c r="P236" s="275">
        <f t="shared" ref="P236" si="426">ROUND(O236*0.2409,2)</f>
        <v>14.63</v>
      </c>
      <c r="Q236" s="276">
        <f t="shared" ref="Q236" si="427">O236+P236</f>
        <v>75.37</v>
      </c>
    </row>
    <row r="237" spans="1:17" x14ac:dyDescent="0.25">
      <c r="A237" s="1595" t="s">
        <v>1111</v>
      </c>
      <c r="B237" s="1596">
        <v>24</v>
      </c>
      <c r="C237" s="1265">
        <f t="shared" si="419"/>
        <v>0.15094339622641509</v>
      </c>
      <c r="D237" s="1597">
        <v>3.4510000000000001</v>
      </c>
      <c r="E237" s="275">
        <f>D237*B237</f>
        <v>82.823999999999998</v>
      </c>
      <c r="F237" s="277">
        <v>0.2</v>
      </c>
      <c r="G237" s="275">
        <f t="shared" ref="G237:G238" si="428">ROUND(E237*F237,2)</f>
        <v>16.559999999999999</v>
      </c>
      <c r="H237" s="275">
        <f t="shared" si="421"/>
        <v>3.99</v>
      </c>
      <c r="I237" s="276">
        <f t="shared" si="422"/>
        <v>20.549999999999997</v>
      </c>
      <c r="J237" s="1469">
        <v>16</v>
      </c>
      <c r="K237" s="1265">
        <f t="shared" si="423"/>
        <v>0.10062893081761007</v>
      </c>
      <c r="L237" s="1597">
        <v>3.4510000000000001</v>
      </c>
      <c r="M237" s="275">
        <f t="shared" si="424"/>
        <v>55.216000000000001</v>
      </c>
      <c r="N237" s="277">
        <v>1</v>
      </c>
      <c r="O237" s="275">
        <f t="shared" ref="O237:O240" si="429">ROUND(M237*N237,2)</f>
        <v>55.22</v>
      </c>
      <c r="P237" s="275">
        <f t="shared" ref="P237:P240" si="430">ROUND(O237*0.2409,2)</f>
        <v>13.3</v>
      </c>
      <c r="Q237" s="276">
        <f t="shared" ref="Q237:Q240" si="431">O237+P237</f>
        <v>68.52</v>
      </c>
    </row>
    <row r="238" spans="1:17" x14ac:dyDescent="0.25">
      <c r="A238" s="1595" t="s">
        <v>1111</v>
      </c>
      <c r="B238" s="1596">
        <v>16</v>
      </c>
      <c r="C238" s="1265">
        <f t="shared" si="419"/>
        <v>0.10062893081761007</v>
      </c>
      <c r="D238" s="1597">
        <v>3.4510000000000001</v>
      </c>
      <c r="E238" s="275">
        <f t="shared" si="420"/>
        <v>55.216000000000001</v>
      </c>
      <c r="F238" s="277">
        <v>0.2</v>
      </c>
      <c r="G238" s="275">
        <f t="shared" si="428"/>
        <v>11.04</v>
      </c>
      <c r="H238" s="275">
        <f t="shared" si="421"/>
        <v>2.66</v>
      </c>
      <c r="I238" s="276">
        <f t="shared" si="422"/>
        <v>13.7</v>
      </c>
      <c r="J238" s="1469">
        <v>9.6</v>
      </c>
      <c r="K238" s="1265">
        <f t="shared" si="423"/>
        <v>6.0377358490566038E-2</v>
      </c>
      <c r="L238" s="1597">
        <v>3.4510000000000001</v>
      </c>
      <c r="M238" s="275">
        <f t="shared" si="424"/>
        <v>33.129599999999996</v>
      </c>
      <c r="N238" s="277">
        <v>1</v>
      </c>
      <c r="O238" s="275">
        <f t="shared" si="429"/>
        <v>33.130000000000003</v>
      </c>
      <c r="P238" s="275">
        <f t="shared" si="430"/>
        <v>7.98</v>
      </c>
      <c r="Q238" s="276">
        <f t="shared" si="431"/>
        <v>41.11</v>
      </c>
    </row>
    <row r="239" spans="1:17" x14ac:dyDescent="0.25">
      <c r="A239" s="1595" t="s">
        <v>1111</v>
      </c>
      <c r="B239" s="1596"/>
      <c r="C239" s="1265"/>
      <c r="D239" s="1597"/>
      <c r="E239" s="275"/>
      <c r="F239" s="277"/>
      <c r="G239" s="275"/>
      <c r="H239" s="275"/>
      <c r="I239" s="276"/>
      <c r="J239" s="1469">
        <v>12.8</v>
      </c>
      <c r="K239" s="1265">
        <f t="shared" si="423"/>
        <v>8.050314465408806E-2</v>
      </c>
      <c r="L239" s="1597">
        <v>3.4510000000000001</v>
      </c>
      <c r="M239" s="275">
        <f t="shared" si="424"/>
        <v>44.172800000000002</v>
      </c>
      <c r="N239" s="277">
        <v>1</v>
      </c>
      <c r="O239" s="275">
        <f t="shared" si="429"/>
        <v>44.17</v>
      </c>
      <c r="P239" s="275">
        <f t="shared" si="430"/>
        <v>10.64</v>
      </c>
      <c r="Q239" s="276">
        <f t="shared" si="431"/>
        <v>54.81</v>
      </c>
    </row>
    <row r="240" spans="1:17" x14ac:dyDescent="0.25">
      <c r="A240" s="1595" t="s">
        <v>1111</v>
      </c>
      <c r="B240" s="1596">
        <v>16</v>
      </c>
      <c r="C240" s="1265">
        <f t="shared" si="419"/>
        <v>0.10062893081761007</v>
      </c>
      <c r="D240" s="1597">
        <v>3.4510000000000001</v>
      </c>
      <c r="E240" s="275">
        <f t="shared" si="420"/>
        <v>55.216000000000001</v>
      </c>
      <c r="F240" s="277">
        <v>0.2</v>
      </c>
      <c r="G240" s="275">
        <f t="shared" ref="G240" si="432">ROUND(E240*F240,2)</f>
        <v>11.04</v>
      </c>
      <c r="H240" s="275">
        <f t="shared" ref="H240" si="433">ROUND(G240*0.2409,2)</f>
        <v>2.66</v>
      </c>
      <c r="I240" s="276">
        <f t="shared" ref="I240" si="434">G240+H240</f>
        <v>13.7</v>
      </c>
      <c r="J240" s="1469">
        <v>12.6</v>
      </c>
      <c r="K240" s="1265">
        <f t="shared" si="423"/>
        <v>7.9245283018867921E-2</v>
      </c>
      <c r="L240" s="1597">
        <v>3.4510000000000001</v>
      </c>
      <c r="M240" s="275">
        <f t="shared" si="424"/>
        <v>43.482599999999998</v>
      </c>
      <c r="N240" s="277">
        <v>1</v>
      </c>
      <c r="O240" s="275">
        <f t="shared" si="429"/>
        <v>43.48</v>
      </c>
      <c r="P240" s="275">
        <f t="shared" si="430"/>
        <v>10.47</v>
      </c>
      <c r="Q240" s="276">
        <f t="shared" si="431"/>
        <v>53.949999999999996</v>
      </c>
    </row>
    <row r="241" spans="1:17" s="1578" customFormat="1" ht="33" x14ac:dyDescent="0.25">
      <c r="A241" s="1603" t="s">
        <v>8</v>
      </c>
      <c r="B241" s="1588"/>
      <c r="C241" s="1593"/>
      <c r="D241" s="1593"/>
      <c r="E241" s="1593"/>
      <c r="F241" s="1593"/>
      <c r="G241" s="1593"/>
      <c r="H241" s="1593"/>
      <c r="I241" s="1598"/>
      <c r="J241" s="1591">
        <f>SUM(J242:J251)</f>
        <v>412.67</v>
      </c>
      <c r="K241" s="1593">
        <f>SUM(K242:K251)</f>
        <v>2.5954088050314463</v>
      </c>
      <c r="L241" s="1593"/>
      <c r="M241" s="1593">
        <f>SUM(M242:M251)</f>
        <v>3439.0777358490573</v>
      </c>
      <c r="N241" s="1593"/>
      <c r="O241" s="1593">
        <f>SUM(O242:O251)</f>
        <v>1031.74</v>
      </c>
      <c r="P241" s="1593">
        <f>SUM(P242:P251)</f>
        <v>248.53999999999996</v>
      </c>
      <c r="Q241" s="1598">
        <f>SUM(Q242:Q251)</f>
        <v>1280.2799999999997</v>
      </c>
    </row>
    <row r="242" spans="1:17" x14ac:dyDescent="0.25">
      <c r="A242" s="1604" t="s">
        <v>161</v>
      </c>
      <c r="B242" s="1596"/>
      <c r="C242" s="1265"/>
      <c r="D242" s="1601"/>
      <c r="E242" s="275"/>
      <c r="F242" s="277"/>
      <c r="G242" s="275"/>
      <c r="H242" s="275"/>
      <c r="I242" s="276"/>
      <c r="J242" s="1469">
        <v>40</v>
      </c>
      <c r="K242" s="1265">
        <f>J242/159</f>
        <v>0.25157232704402516</v>
      </c>
      <c r="L242" s="1601">
        <v>2165</v>
      </c>
      <c r="M242" s="275">
        <f>L242*K242</f>
        <v>544.6540880503145</v>
      </c>
      <c r="N242" s="277">
        <v>0.3</v>
      </c>
      <c r="O242" s="275">
        <f t="shared" ref="O242" si="435">ROUND(M242*N242,2)</f>
        <v>163.4</v>
      </c>
      <c r="P242" s="275">
        <f t="shared" ref="P242" si="436">ROUND(O242*0.2409,2)</f>
        <v>39.36</v>
      </c>
      <c r="Q242" s="276">
        <f t="shared" ref="Q242" si="437">O242+P242</f>
        <v>202.76</v>
      </c>
    </row>
    <row r="243" spans="1:17" x14ac:dyDescent="0.25">
      <c r="A243" s="1604" t="s">
        <v>356</v>
      </c>
      <c r="B243" s="1596"/>
      <c r="C243" s="1265"/>
      <c r="D243" s="1601"/>
      <c r="E243" s="275"/>
      <c r="F243" s="277"/>
      <c r="G243" s="275"/>
      <c r="H243" s="275"/>
      <c r="I243" s="276"/>
      <c r="J243" s="1469">
        <v>40</v>
      </c>
      <c r="K243" s="1265">
        <f>J243/159</f>
        <v>0.25157232704402516</v>
      </c>
      <c r="L243" s="1601">
        <v>1540</v>
      </c>
      <c r="M243" s="275">
        <f t="shared" ref="M243:M251" si="438">L243*K243</f>
        <v>387.42138364779873</v>
      </c>
      <c r="N243" s="277">
        <v>0.3</v>
      </c>
      <c r="O243" s="275">
        <f t="shared" ref="O243:O251" si="439">ROUND(M243*N243,2)</f>
        <v>116.23</v>
      </c>
      <c r="P243" s="275">
        <f t="shared" ref="P243:P251" si="440">ROUND(O243*0.2409,2)</f>
        <v>28</v>
      </c>
      <c r="Q243" s="276">
        <f t="shared" ref="Q243:Q251" si="441">O243+P243</f>
        <v>144.23000000000002</v>
      </c>
    </row>
    <row r="244" spans="1:17" x14ac:dyDescent="0.25">
      <c r="A244" s="1604" t="s">
        <v>1125</v>
      </c>
      <c r="B244" s="1596"/>
      <c r="C244" s="1265"/>
      <c r="D244" s="1601"/>
      <c r="E244" s="275"/>
      <c r="F244" s="277"/>
      <c r="G244" s="275"/>
      <c r="H244" s="275"/>
      <c r="I244" s="276"/>
      <c r="J244" s="1469">
        <v>19.5</v>
      </c>
      <c r="K244" s="1265">
        <f>J244/159</f>
        <v>0.12264150943396226</v>
      </c>
      <c r="L244" s="1601">
        <v>1273</v>
      </c>
      <c r="M244" s="275">
        <f t="shared" si="438"/>
        <v>156.12264150943398</v>
      </c>
      <c r="N244" s="277">
        <v>0.3</v>
      </c>
      <c r="O244" s="275">
        <f t="shared" si="439"/>
        <v>46.84</v>
      </c>
      <c r="P244" s="275">
        <f t="shared" si="440"/>
        <v>11.28</v>
      </c>
      <c r="Q244" s="276">
        <f t="shared" si="441"/>
        <v>58.120000000000005</v>
      </c>
    </row>
    <row r="245" spans="1:17" x14ac:dyDescent="0.25">
      <c r="A245" s="1604" t="s">
        <v>1126</v>
      </c>
      <c r="B245" s="1596"/>
      <c r="C245" s="1265"/>
      <c r="D245" s="1601"/>
      <c r="E245" s="275"/>
      <c r="F245" s="277"/>
      <c r="G245" s="275"/>
      <c r="H245" s="275"/>
      <c r="I245" s="276"/>
      <c r="J245" s="1469">
        <v>40</v>
      </c>
      <c r="K245" s="1265">
        <f t="shared" ref="K245:K251" si="442">J245/159</f>
        <v>0.25157232704402516</v>
      </c>
      <c r="L245" s="1601">
        <v>1560</v>
      </c>
      <c r="M245" s="275">
        <f t="shared" si="438"/>
        <v>392.45283018867923</v>
      </c>
      <c r="N245" s="277">
        <v>0.3</v>
      </c>
      <c r="O245" s="275">
        <f t="shared" si="439"/>
        <v>117.74</v>
      </c>
      <c r="P245" s="275">
        <f t="shared" si="440"/>
        <v>28.36</v>
      </c>
      <c r="Q245" s="276">
        <f t="shared" si="441"/>
        <v>146.1</v>
      </c>
    </row>
    <row r="246" spans="1:17" x14ac:dyDescent="0.25">
      <c r="A246" s="1604" t="s">
        <v>1127</v>
      </c>
      <c r="B246" s="1596"/>
      <c r="C246" s="1265"/>
      <c r="D246" s="1601"/>
      <c r="E246" s="275"/>
      <c r="F246" s="277"/>
      <c r="G246" s="275"/>
      <c r="H246" s="275"/>
      <c r="I246" s="276"/>
      <c r="J246" s="1469">
        <v>60</v>
      </c>
      <c r="K246" s="1265">
        <f t="shared" si="442"/>
        <v>0.37735849056603776</v>
      </c>
      <c r="L246" s="1601">
        <v>963</v>
      </c>
      <c r="M246" s="275">
        <f t="shared" si="438"/>
        <v>363.39622641509436</v>
      </c>
      <c r="N246" s="277">
        <v>0.3</v>
      </c>
      <c r="O246" s="275">
        <f t="shared" si="439"/>
        <v>109.02</v>
      </c>
      <c r="P246" s="275">
        <f t="shared" si="440"/>
        <v>26.26</v>
      </c>
      <c r="Q246" s="276">
        <f t="shared" si="441"/>
        <v>135.28</v>
      </c>
    </row>
    <row r="247" spans="1:17" x14ac:dyDescent="0.25">
      <c r="A247" s="1604" t="s">
        <v>1128</v>
      </c>
      <c r="B247" s="1596"/>
      <c r="C247" s="1265"/>
      <c r="D247" s="1601"/>
      <c r="E247" s="275"/>
      <c r="F247" s="277"/>
      <c r="G247" s="275"/>
      <c r="H247" s="275"/>
      <c r="I247" s="276"/>
      <c r="J247" s="1469">
        <v>59</v>
      </c>
      <c r="K247" s="1265">
        <f t="shared" si="442"/>
        <v>0.37106918238993708</v>
      </c>
      <c r="L247" s="1601">
        <v>1273</v>
      </c>
      <c r="M247" s="275">
        <f t="shared" si="438"/>
        <v>472.37106918238993</v>
      </c>
      <c r="N247" s="277">
        <v>0.3</v>
      </c>
      <c r="O247" s="275">
        <f t="shared" si="439"/>
        <v>141.71</v>
      </c>
      <c r="P247" s="275">
        <f t="shared" si="440"/>
        <v>34.14</v>
      </c>
      <c r="Q247" s="276">
        <f t="shared" si="441"/>
        <v>175.85000000000002</v>
      </c>
    </row>
    <row r="248" spans="1:17" x14ac:dyDescent="0.25">
      <c r="A248" s="1604" t="s">
        <v>1128</v>
      </c>
      <c r="B248" s="1596"/>
      <c r="C248" s="1265"/>
      <c r="D248" s="1601"/>
      <c r="E248" s="275"/>
      <c r="F248" s="277"/>
      <c r="G248" s="275"/>
      <c r="H248" s="275"/>
      <c r="I248" s="276"/>
      <c r="J248" s="1469">
        <v>35</v>
      </c>
      <c r="K248" s="1265">
        <f t="shared" si="442"/>
        <v>0.22012578616352202</v>
      </c>
      <c r="L248" s="1601">
        <v>1167</v>
      </c>
      <c r="M248" s="275">
        <f t="shared" si="438"/>
        <v>256.88679245283021</v>
      </c>
      <c r="N248" s="277">
        <v>0.3</v>
      </c>
      <c r="O248" s="275">
        <f t="shared" si="439"/>
        <v>77.069999999999993</v>
      </c>
      <c r="P248" s="275">
        <f t="shared" si="440"/>
        <v>18.57</v>
      </c>
      <c r="Q248" s="276">
        <f t="shared" si="441"/>
        <v>95.639999999999986</v>
      </c>
    </row>
    <row r="249" spans="1:17" x14ac:dyDescent="0.25">
      <c r="A249" s="1604" t="s">
        <v>1129</v>
      </c>
      <c r="B249" s="1596"/>
      <c r="C249" s="1265"/>
      <c r="D249" s="1601"/>
      <c r="E249" s="275"/>
      <c r="F249" s="277"/>
      <c r="G249" s="275"/>
      <c r="H249" s="275"/>
      <c r="I249" s="276"/>
      <c r="J249" s="1469">
        <v>59.5</v>
      </c>
      <c r="K249" s="1265">
        <f t="shared" si="442"/>
        <v>0.37421383647798739</v>
      </c>
      <c r="L249" s="1601">
        <v>1379</v>
      </c>
      <c r="M249" s="275">
        <f t="shared" si="438"/>
        <v>516.04088050314465</v>
      </c>
      <c r="N249" s="277">
        <v>0.3</v>
      </c>
      <c r="O249" s="275">
        <f t="shared" si="439"/>
        <v>154.81</v>
      </c>
      <c r="P249" s="275">
        <f t="shared" si="440"/>
        <v>37.29</v>
      </c>
      <c r="Q249" s="276">
        <f t="shared" si="441"/>
        <v>192.1</v>
      </c>
    </row>
    <row r="250" spans="1:17" x14ac:dyDescent="0.25">
      <c r="A250" s="1604" t="s">
        <v>1129</v>
      </c>
      <c r="B250" s="1596"/>
      <c r="C250" s="1265"/>
      <c r="D250" s="1601"/>
      <c r="E250" s="275"/>
      <c r="F250" s="277"/>
      <c r="G250" s="275"/>
      <c r="H250" s="275"/>
      <c r="I250" s="276"/>
      <c r="J250" s="1469">
        <v>20</v>
      </c>
      <c r="K250" s="1265">
        <f t="shared" si="442"/>
        <v>0.12578616352201258</v>
      </c>
      <c r="L250" s="1601">
        <v>781</v>
      </c>
      <c r="M250" s="275">
        <f t="shared" si="438"/>
        <v>98.23899371069183</v>
      </c>
      <c r="N250" s="277">
        <v>0.3</v>
      </c>
      <c r="O250" s="275">
        <f t="shared" si="439"/>
        <v>29.47</v>
      </c>
      <c r="P250" s="275">
        <f t="shared" si="440"/>
        <v>7.1</v>
      </c>
      <c r="Q250" s="276">
        <f t="shared" si="441"/>
        <v>36.57</v>
      </c>
    </row>
    <row r="251" spans="1:17" ht="17.25" thickBot="1" x14ac:dyDescent="0.3">
      <c r="A251" s="1604" t="s">
        <v>1130</v>
      </c>
      <c r="B251" s="1605"/>
      <c r="C251" s="1372"/>
      <c r="D251" s="1606"/>
      <c r="E251" s="278"/>
      <c r="F251" s="1607"/>
      <c r="G251" s="278"/>
      <c r="H251" s="278"/>
      <c r="I251" s="1267"/>
      <c r="J251" s="1608">
        <v>39.67</v>
      </c>
      <c r="K251" s="1372">
        <f t="shared" si="442"/>
        <v>0.24949685534591196</v>
      </c>
      <c r="L251" s="1606">
        <v>1008</v>
      </c>
      <c r="M251" s="278">
        <f t="shared" si="438"/>
        <v>251.49283018867925</v>
      </c>
      <c r="N251" s="1607">
        <v>0.3</v>
      </c>
      <c r="O251" s="278">
        <f t="shared" si="439"/>
        <v>75.45</v>
      </c>
      <c r="P251" s="278">
        <f t="shared" si="440"/>
        <v>18.18</v>
      </c>
      <c r="Q251" s="1267">
        <f t="shared" si="441"/>
        <v>93.63</v>
      </c>
    </row>
    <row r="253" spans="1:17" x14ac:dyDescent="0.25">
      <c r="B253" s="1609" t="e">
        <f>B236+B233+B225+B223+B220+#REF!+B204+B201+B196+B189+B188+B170+B167+B162+B156+B150+B147+B136+B113+B111+#REF!+B101+B100+B95+B88+#REF!+B75+#REF!+#REF!+B43+B31+B25+B22+B15+B14+B12</f>
        <v>#REF!</v>
      </c>
      <c r="C253" s="1609"/>
      <c r="D253" s="1609"/>
      <c r="E253" s="1609"/>
      <c r="F253" s="1609"/>
      <c r="G253" s="1609"/>
      <c r="H253" s="1609"/>
      <c r="I253" s="1609"/>
      <c r="J253" s="1609"/>
      <c r="K253" s="1609"/>
      <c r="L253" s="1609"/>
      <c r="M253" s="1609"/>
      <c r="N253" s="1609"/>
      <c r="O253" s="1609"/>
      <c r="P253" s="1609"/>
      <c r="Q253" s="1609"/>
    </row>
    <row r="254" spans="1:17" x14ac:dyDescent="0.25">
      <c r="A254" s="100" t="s">
        <v>1131</v>
      </c>
      <c r="B254" s="1610"/>
      <c r="D254" s="1610"/>
      <c r="E254" s="1610"/>
      <c r="F254" s="1610"/>
      <c r="G254" s="1609"/>
      <c r="H254" s="1609"/>
      <c r="I254" s="1609"/>
      <c r="J254" s="1609"/>
      <c r="K254" s="1609"/>
      <c r="L254" s="1609"/>
      <c r="M254" s="1609"/>
      <c r="N254" s="1609"/>
      <c r="O254" s="1609"/>
      <c r="P254" s="1609"/>
      <c r="Q254" s="1609"/>
    </row>
    <row r="255" spans="1:17" ht="18" customHeight="1" x14ac:dyDescent="0.25">
      <c r="B255" s="1610"/>
      <c r="C255" s="1610"/>
      <c r="D255" s="1610"/>
      <c r="E255" s="1610"/>
      <c r="F255" s="1610"/>
      <c r="G255" s="1610"/>
      <c r="K255" s="1611"/>
      <c r="L255" s="1611"/>
      <c r="M255" s="1611"/>
      <c r="N255" s="1611"/>
      <c r="O255" s="1611"/>
      <c r="P255" s="1611"/>
      <c r="Q255" s="1611"/>
    </row>
    <row r="256" spans="1:17" x14ac:dyDescent="0.25">
      <c r="A256" s="100" t="s">
        <v>1132</v>
      </c>
    </row>
    <row r="257" spans="1:1" x14ac:dyDescent="0.25">
      <c r="A257" s="100" t="s">
        <v>1133</v>
      </c>
    </row>
  </sheetData>
  <autoFilter ref="A6:Q7" xr:uid="{0AA03D31-FD77-4C96-9B9E-DF1BDAB90822}">
    <filterColumn colId="1" showButton="0"/>
    <filterColumn colId="2" showButton="0"/>
    <filterColumn colId="3" showButton="0"/>
    <filterColumn colId="4" showButton="0"/>
    <filterColumn colId="5" showButton="0"/>
    <filterColumn colId="6" showButton="0"/>
    <filterColumn colId="7" showButton="0"/>
    <filterColumn colId="9" showButton="0"/>
    <filterColumn colId="10" showButton="0"/>
    <filterColumn colId="11" showButton="0"/>
    <filterColumn colId="12" showButton="0"/>
    <filterColumn colId="13" showButton="0"/>
    <filterColumn colId="14" showButton="0"/>
    <filterColumn colId="15" showButton="0"/>
  </autoFilter>
  <mergeCells count="4">
    <mergeCell ref="A6:A7"/>
    <mergeCell ref="A2:Q2"/>
    <mergeCell ref="B6:I6"/>
    <mergeCell ref="J6:Q6"/>
  </mergeCells>
  <pageMargins left="0.31496062992125984" right="0.31496062992125984" top="0.55118110236220474" bottom="0.35433070866141736" header="0.31496062992125984" footer="0.31496062992125984"/>
  <pageSetup paperSize="8"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59999389629810485"/>
  </sheetPr>
  <dimension ref="A2:Q503"/>
  <sheetViews>
    <sheetView zoomScale="70" zoomScaleNormal="70" zoomScaleSheetLayoutView="80" workbookViewId="0">
      <pane xSplit="1" ySplit="9" topLeftCell="B10" activePane="bottomRight" state="frozen"/>
      <selection pane="topRight" activeCell="B1" sqref="B1"/>
      <selection pane="bottomLeft" activeCell="A10" sqref="A10"/>
      <selection pane="bottomRight" activeCell="B5" sqref="B5:Q5"/>
    </sheetView>
  </sheetViews>
  <sheetFormatPr defaultColWidth="9.140625" defaultRowHeight="16.5" x14ac:dyDescent="0.25"/>
  <cols>
    <col min="1" max="1" width="42.7109375" style="1443" customWidth="1"/>
    <col min="2" max="2" width="16.140625" style="1443" customWidth="1"/>
    <col min="3" max="3" width="14.7109375" style="1443" customWidth="1"/>
    <col min="4" max="4" width="10.28515625" style="1443" customWidth="1"/>
    <col min="5" max="5" width="13.28515625" style="1443" customWidth="1"/>
    <col min="6" max="6" width="10.5703125" style="1443" customWidth="1"/>
    <col min="7" max="7" width="12.140625" style="1443" customWidth="1"/>
    <col min="8" max="8" width="14.42578125" style="1443" customWidth="1"/>
    <col min="9" max="9" width="13" style="1443" customWidth="1"/>
    <col min="10" max="10" width="11.85546875" style="1443" customWidth="1"/>
    <col min="11" max="11" width="12.140625" style="1443" customWidth="1"/>
    <col min="12" max="12" width="12.28515625" style="1443" customWidth="1"/>
    <col min="13" max="13" width="14.85546875" style="1443" customWidth="1"/>
    <col min="14" max="14" width="11.140625" style="1443" customWidth="1"/>
    <col min="15" max="15" width="15.140625" style="1443" customWidth="1"/>
    <col min="16" max="16" width="14" style="1443" customWidth="1"/>
    <col min="17" max="17" width="17.7109375" style="1443" customWidth="1"/>
    <col min="18" max="16384" width="9.140625" style="1443"/>
  </cols>
  <sheetData>
    <row r="2" spans="1:17" s="1446" customFormat="1" ht="48.75" customHeight="1" x14ac:dyDescent="0.25">
      <c r="A2" s="1837" t="s">
        <v>2448</v>
      </c>
      <c r="B2" s="1837"/>
      <c r="C2" s="1837"/>
      <c r="D2" s="1837"/>
      <c r="E2" s="1837"/>
      <c r="F2" s="1837"/>
      <c r="G2" s="1837"/>
      <c r="H2" s="1837"/>
      <c r="I2" s="1837"/>
      <c r="J2" s="1837"/>
      <c r="K2" s="1837"/>
      <c r="L2" s="1837"/>
      <c r="M2" s="1837"/>
      <c r="N2" s="1837"/>
      <c r="O2" s="1837"/>
      <c r="P2" s="1837"/>
      <c r="Q2" s="1837"/>
    </row>
    <row r="4" spans="1:17" x14ac:dyDescent="0.25">
      <c r="A4" s="1446" t="s">
        <v>1490</v>
      </c>
    </row>
    <row r="5" spans="1:17" ht="17.25" thickBot="1" x14ac:dyDescent="0.3"/>
    <row r="6" spans="1:17" ht="24" customHeight="1" x14ac:dyDescent="0.25">
      <c r="A6" s="1838"/>
      <c r="B6" s="1840" t="s">
        <v>23</v>
      </c>
      <c r="C6" s="1841"/>
      <c r="D6" s="1841"/>
      <c r="E6" s="1841"/>
      <c r="F6" s="1841"/>
      <c r="G6" s="1841"/>
      <c r="H6" s="1841"/>
      <c r="I6" s="1842"/>
      <c r="J6" s="1840" t="s">
        <v>25</v>
      </c>
      <c r="K6" s="1841"/>
      <c r="L6" s="1841"/>
      <c r="M6" s="1841"/>
      <c r="N6" s="1841"/>
      <c r="O6" s="1841"/>
      <c r="P6" s="1841"/>
      <c r="Q6" s="1842"/>
    </row>
    <row r="7" spans="1:17" ht="146.25" customHeight="1" x14ac:dyDescent="0.25">
      <c r="A7" s="1839"/>
      <c r="B7" s="942" t="s">
        <v>22</v>
      </c>
      <c r="C7" s="1023" t="s">
        <v>16</v>
      </c>
      <c r="D7" s="943" t="s">
        <v>17</v>
      </c>
      <c r="E7" s="943" t="s">
        <v>14</v>
      </c>
      <c r="F7" s="943" t="s">
        <v>4</v>
      </c>
      <c r="G7" s="943" t="s">
        <v>5</v>
      </c>
      <c r="H7" s="943" t="s">
        <v>6</v>
      </c>
      <c r="I7" s="944" t="s">
        <v>7</v>
      </c>
      <c r="J7" s="942" t="s">
        <v>22</v>
      </c>
      <c r="K7" s="1023" t="s">
        <v>16</v>
      </c>
      <c r="L7" s="943" t="s">
        <v>17</v>
      </c>
      <c r="M7" s="943" t="s">
        <v>14</v>
      </c>
      <c r="N7" s="943" t="s">
        <v>4</v>
      </c>
      <c r="O7" s="943" t="s">
        <v>5</v>
      </c>
      <c r="P7" s="943" t="s">
        <v>6</v>
      </c>
      <c r="Q7" s="944" t="s">
        <v>7</v>
      </c>
    </row>
    <row r="8" spans="1:17" ht="26.25" customHeight="1" x14ac:dyDescent="0.25">
      <c r="A8" s="1274"/>
      <c r="B8" s="931">
        <v>1</v>
      </c>
      <c r="C8" s="932" t="s">
        <v>24</v>
      </c>
      <c r="D8" s="932">
        <v>3</v>
      </c>
      <c r="E8" s="932" t="s">
        <v>18</v>
      </c>
      <c r="F8" s="932">
        <v>5</v>
      </c>
      <c r="G8" s="932" t="s">
        <v>19</v>
      </c>
      <c r="H8" s="932" t="s">
        <v>20</v>
      </c>
      <c r="I8" s="933" t="s">
        <v>21</v>
      </c>
      <c r="J8" s="931">
        <v>1</v>
      </c>
      <c r="K8" s="932" t="s">
        <v>24</v>
      </c>
      <c r="L8" s="932">
        <v>3</v>
      </c>
      <c r="M8" s="932" t="s">
        <v>18</v>
      </c>
      <c r="N8" s="932">
        <v>5</v>
      </c>
      <c r="O8" s="932" t="s">
        <v>19</v>
      </c>
      <c r="P8" s="932" t="s">
        <v>20</v>
      </c>
      <c r="Q8" s="933" t="s">
        <v>21</v>
      </c>
    </row>
    <row r="9" spans="1:17" ht="27" customHeight="1" x14ac:dyDescent="0.25">
      <c r="A9" s="723" t="s">
        <v>0</v>
      </c>
      <c r="B9" s="1455">
        <f t="shared" ref="B9" si="0">B10+B101+B160+B193+B226+B267+B318+B357+B408+B423+B434+B452+B475+B485</f>
        <v>1781</v>
      </c>
      <c r="C9" s="654">
        <f t="shared" ref="C9" si="1">C10+C101+C160+C193+C226+C267+C318+C357+C408+C423+C434+C452+C475+C485</f>
        <v>11.18</v>
      </c>
      <c r="D9" s="654"/>
      <c r="E9" s="654"/>
      <c r="F9" s="654"/>
      <c r="G9" s="654">
        <f t="shared" ref="G9" si="2">G10+G101+G160+G193+G226+G267+G318+G357+G408+G423+G434+G452+G475+G485</f>
        <v>2453.13</v>
      </c>
      <c r="H9" s="654">
        <f t="shared" ref="H9" si="3">H10+H101+H160+H193+H226+H267+H318+H357+H408+H423+H434+H452+H475+H485</f>
        <v>591.02</v>
      </c>
      <c r="I9" s="655">
        <f>I10+I101+I160+I193+I226+I267+I318+I357+I408+I423+I434+I452+I475+I485</f>
        <v>3044.1499999999996</v>
      </c>
      <c r="J9" s="1759">
        <f t="shared" ref="J9:P9" si="4">J10+J101+J160+J193+J226+J267+J318+J357+J408+J423+J434+J452+J475+J485</f>
        <v>39283</v>
      </c>
      <c r="K9" s="1758">
        <f t="shared" si="4"/>
        <v>251.56399999999999</v>
      </c>
      <c r="L9" s="1758"/>
      <c r="M9" s="1758"/>
      <c r="N9" s="1758"/>
      <c r="O9" s="1758">
        <f t="shared" si="4"/>
        <v>161755.32999999999</v>
      </c>
      <c r="P9" s="1758">
        <f t="shared" si="4"/>
        <v>38966.869999999995</v>
      </c>
      <c r="Q9" s="1464">
        <f>Q10+Q101+Q160+Q193+Q226+Q267+Q318+Q357+Q408+Q423+Q434+Q452+Q475+Q485</f>
        <v>200722.19999999995</v>
      </c>
    </row>
    <row r="10" spans="1:17" s="1446" customFormat="1" ht="21.75" customHeight="1" x14ac:dyDescent="0.25">
      <c r="A10" s="1454" t="s">
        <v>38</v>
      </c>
      <c r="B10" s="925">
        <f>B11+B68+B85</f>
        <v>803</v>
      </c>
      <c r="C10" s="1220">
        <f t="shared" ref="C10:I10" si="5">C11+C68+C85</f>
        <v>5.0500000000000007</v>
      </c>
      <c r="D10" s="1220"/>
      <c r="E10" s="1220"/>
      <c r="F10" s="1220"/>
      <c r="G10" s="1220">
        <f t="shared" si="5"/>
        <v>1199.07</v>
      </c>
      <c r="H10" s="1220">
        <f t="shared" si="5"/>
        <v>288.84000000000003</v>
      </c>
      <c r="I10" s="630">
        <f t="shared" si="5"/>
        <v>1487.9099999999999</v>
      </c>
      <c r="J10" s="1100">
        <f>J11+J68+J85</f>
        <v>6022</v>
      </c>
      <c r="K10" s="982">
        <f t="shared" ref="K10" si="6">K11+K68+K85</f>
        <v>37.82</v>
      </c>
      <c r="L10" s="1112"/>
      <c r="M10" s="1112"/>
      <c r="N10" s="1112"/>
      <c r="O10" s="1112">
        <f t="shared" ref="O10" si="7">O11+O68+O85</f>
        <v>44398.180000000008</v>
      </c>
      <c r="P10" s="1112">
        <f t="shared" ref="P10" si="8">P11+P68+P85</f>
        <v>10695.51</v>
      </c>
      <c r="Q10" s="937">
        <f t="shared" ref="Q10" si="9">Q11+Q68+Q85</f>
        <v>55093.69</v>
      </c>
    </row>
    <row r="11" spans="1:17" ht="52.5" customHeight="1" x14ac:dyDescent="0.25">
      <c r="A11" s="1169" t="s">
        <v>11</v>
      </c>
      <c r="B11" s="1033">
        <f>SUM(B12:B67)</f>
        <v>348</v>
      </c>
      <c r="C11" s="1095">
        <f t="shared" ref="C11:I11" si="10">SUM(C12:C67)</f>
        <v>2.1900000000000004</v>
      </c>
      <c r="D11" s="1095"/>
      <c r="E11" s="1095"/>
      <c r="F11" s="1095"/>
      <c r="G11" s="1095">
        <f t="shared" si="10"/>
        <v>684.06999999999994</v>
      </c>
      <c r="H11" s="1095">
        <f t="shared" si="10"/>
        <v>164.79</v>
      </c>
      <c r="I11" s="1096">
        <f t="shared" si="10"/>
        <v>848.85999999999979</v>
      </c>
      <c r="J11" s="1101">
        <f>SUM(J12:J67)</f>
        <v>2485</v>
      </c>
      <c r="K11" s="976">
        <f t="shared" ref="K11" si="11">SUM(K12:K67)</f>
        <v>15.59</v>
      </c>
      <c r="L11" s="972"/>
      <c r="M11" s="972"/>
      <c r="N11" s="972"/>
      <c r="O11" s="972">
        <f t="shared" ref="O11" si="12">SUM(O12:O67)</f>
        <v>24408.110000000008</v>
      </c>
      <c r="P11" s="972">
        <f t="shared" ref="P11" si="13">SUM(P12:P67)</f>
        <v>5879.87</v>
      </c>
      <c r="Q11" s="973">
        <f t="shared" ref="Q11" si="14">SUM(Q12:Q67)</f>
        <v>30287.980000000003</v>
      </c>
    </row>
    <row r="12" spans="1:17" ht="18.75" customHeight="1" x14ac:dyDescent="0.25">
      <c r="A12" s="1146" t="s">
        <v>202</v>
      </c>
      <c r="B12" s="990">
        <v>24</v>
      </c>
      <c r="C12" s="975">
        <v>0.15</v>
      </c>
      <c r="D12" s="1113">
        <v>8.8800000000000008</v>
      </c>
      <c r="E12" s="1113">
        <f>ROUND(B12*D12,2)</f>
        <v>213.12</v>
      </c>
      <c r="F12" s="1117">
        <v>0.2</v>
      </c>
      <c r="G12" s="975">
        <f>ROUND(E12*F12,2)</f>
        <v>42.62</v>
      </c>
      <c r="H12" s="1113">
        <f>ROUND(G12*0.2409,2)</f>
        <v>10.27</v>
      </c>
      <c r="I12" s="1114">
        <f>G12+H12</f>
        <v>52.89</v>
      </c>
      <c r="J12" s="1119">
        <v>72</v>
      </c>
      <c r="K12" s="975">
        <f>ROUND(J12/159,2)</f>
        <v>0.45</v>
      </c>
      <c r="L12" s="1113">
        <v>8.8800000000000008</v>
      </c>
      <c r="M12" s="1113">
        <f>ROUND(J12*L12,2)</f>
        <v>639.36</v>
      </c>
      <c r="N12" s="1117">
        <v>1</v>
      </c>
      <c r="O12" s="975">
        <f>ROUND(M12*N12,2)</f>
        <v>639.36</v>
      </c>
      <c r="P12" s="1113">
        <f>ROUND(O12*0.2409,2)</f>
        <v>154.02000000000001</v>
      </c>
      <c r="Q12" s="1114">
        <f>O12+P12</f>
        <v>793.38</v>
      </c>
    </row>
    <row r="13" spans="1:17" ht="18.75" customHeight="1" x14ac:dyDescent="0.25">
      <c r="A13" s="1146" t="s">
        <v>202</v>
      </c>
      <c r="B13" s="990">
        <v>20</v>
      </c>
      <c r="C13" s="975">
        <f>ROUND(B13/159,2)</f>
        <v>0.13</v>
      </c>
      <c r="D13" s="1113">
        <v>8.8800000000000008</v>
      </c>
      <c r="E13" s="1113">
        <f t="shared" ref="E13:E32" si="15">ROUND(B13*D13,2)</f>
        <v>177.6</v>
      </c>
      <c r="F13" s="1117">
        <v>0.2</v>
      </c>
      <c r="G13" s="975">
        <f t="shared" ref="G13:G32" si="16">ROUND(E13*F13,2)</f>
        <v>35.520000000000003</v>
      </c>
      <c r="H13" s="1113">
        <f t="shared" ref="H13:H33" si="17">ROUND(G13*0.2409,2)</f>
        <v>8.56</v>
      </c>
      <c r="I13" s="1114">
        <f t="shared" ref="I13:I32" si="18">G13+H13</f>
        <v>44.080000000000005</v>
      </c>
      <c r="J13" s="1119">
        <v>4</v>
      </c>
      <c r="K13" s="975">
        <f t="shared" ref="K13:K77" si="19">ROUND(J13/159,2)</f>
        <v>0.03</v>
      </c>
      <c r="L13" s="1113">
        <v>8.8800000000000008</v>
      </c>
      <c r="M13" s="1113">
        <f t="shared" ref="M13:M66" si="20">ROUND(J13*L13,2)</f>
        <v>35.520000000000003</v>
      </c>
      <c r="N13" s="1117">
        <v>1</v>
      </c>
      <c r="O13" s="975">
        <f t="shared" ref="O13:O67" si="21">ROUND(M13*N13,2)</f>
        <v>35.520000000000003</v>
      </c>
      <c r="P13" s="1113">
        <f t="shared" ref="P13:P76" si="22">ROUND(O13*0.2409,2)</f>
        <v>8.56</v>
      </c>
      <c r="Q13" s="1114">
        <f t="shared" ref="Q13:Q76" si="23">O13+P13</f>
        <v>44.080000000000005</v>
      </c>
    </row>
    <row r="14" spans="1:17" ht="18.75" customHeight="1" x14ac:dyDescent="0.25">
      <c r="A14" s="1146" t="s">
        <v>202</v>
      </c>
      <c r="B14" s="990">
        <v>17</v>
      </c>
      <c r="C14" s="975">
        <f>ROUND(B14/159,2)</f>
        <v>0.11</v>
      </c>
      <c r="D14" s="1113">
        <v>8.8800000000000008</v>
      </c>
      <c r="E14" s="1113">
        <f t="shared" si="15"/>
        <v>150.96</v>
      </c>
      <c r="F14" s="1117">
        <v>0.2</v>
      </c>
      <c r="G14" s="975">
        <f t="shared" si="16"/>
        <v>30.19</v>
      </c>
      <c r="H14" s="1113">
        <f t="shared" si="17"/>
        <v>7.27</v>
      </c>
      <c r="I14" s="1114">
        <f t="shared" si="18"/>
        <v>37.46</v>
      </c>
      <c r="J14" s="1119">
        <v>30</v>
      </c>
      <c r="K14" s="975">
        <f t="shared" si="19"/>
        <v>0.19</v>
      </c>
      <c r="L14" s="1113">
        <v>8.8800000000000008</v>
      </c>
      <c r="M14" s="1113">
        <f t="shared" si="20"/>
        <v>266.39999999999998</v>
      </c>
      <c r="N14" s="1117">
        <v>1</v>
      </c>
      <c r="O14" s="975">
        <f t="shared" si="21"/>
        <v>266.39999999999998</v>
      </c>
      <c r="P14" s="1113">
        <f t="shared" si="22"/>
        <v>64.180000000000007</v>
      </c>
      <c r="Q14" s="1114">
        <f t="shared" si="23"/>
        <v>330.58</v>
      </c>
    </row>
    <row r="15" spans="1:17" ht="18.75" customHeight="1" x14ac:dyDescent="0.25">
      <c r="A15" s="1146" t="s">
        <v>202</v>
      </c>
      <c r="B15" s="990">
        <v>15</v>
      </c>
      <c r="C15" s="975">
        <f t="shared" ref="C15:C33" si="24">ROUND(B15/159,2)</f>
        <v>0.09</v>
      </c>
      <c r="D15" s="1113">
        <v>8.8800000000000008</v>
      </c>
      <c r="E15" s="1113">
        <f t="shared" si="15"/>
        <v>133.19999999999999</v>
      </c>
      <c r="F15" s="1117">
        <v>0.2</v>
      </c>
      <c r="G15" s="975">
        <f t="shared" si="16"/>
        <v>26.64</v>
      </c>
      <c r="H15" s="1113">
        <f t="shared" si="17"/>
        <v>6.42</v>
      </c>
      <c r="I15" s="1114">
        <f t="shared" si="18"/>
        <v>33.06</v>
      </c>
      <c r="J15" s="1119">
        <v>56</v>
      </c>
      <c r="K15" s="975">
        <f t="shared" si="19"/>
        <v>0.35</v>
      </c>
      <c r="L15" s="1113">
        <v>8.8800000000000008</v>
      </c>
      <c r="M15" s="1113">
        <f t="shared" si="20"/>
        <v>497.28</v>
      </c>
      <c r="N15" s="1117">
        <v>1</v>
      </c>
      <c r="O15" s="975">
        <f t="shared" si="21"/>
        <v>497.28</v>
      </c>
      <c r="P15" s="1113">
        <f t="shared" si="22"/>
        <v>119.79</v>
      </c>
      <c r="Q15" s="1114">
        <f t="shared" si="23"/>
        <v>617.06999999999994</v>
      </c>
    </row>
    <row r="16" spans="1:17" ht="18.75" customHeight="1" x14ac:dyDescent="0.25">
      <c r="A16" s="1146" t="s">
        <v>202</v>
      </c>
      <c r="B16" s="990">
        <v>8</v>
      </c>
      <c r="C16" s="975">
        <f t="shared" si="24"/>
        <v>0.05</v>
      </c>
      <c r="D16" s="1113">
        <v>10.08</v>
      </c>
      <c r="E16" s="1113">
        <f t="shared" si="15"/>
        <v>80.64</v>
      </c>
      <c r="F16" s="1117">
        <v>0.2</v>
      </c>
      <c r="G16" s="975">
        <f t="shared" si="16"/>
        <v>16.13</v>
      </c>
      <c r="H16" s="1113">
        <f t="shared" si="17"/>
        <v>3.89</v>
      </c>
      <c r="I16" s="1114">
        <f t="shared" si="18"/>
        <v>20.02</v>
      </c>
      <c r="J16" s="1119">
        <v>30</v>
      </c>
      <c r="K16" s="975">
        <f t="shared" si="19"/>
        <v>0.19</v>
      </c>
      <c r="L16" s="1113">
        <v>8.8800000000000008</v>
      </c>
      <c r="M16" s="1113">
        <f t="shared" si="20"/>
        <v>266.39999999999998</v>
      </c>
      <c r="N16" s="1117">
        <v>1</v>
      </c>
      <c r="O16" s="975">
        <f t="shared" si="21"/>
        <v>266.39999999999998</v>
      </c>
      <c r="P16" s="1113">
        <f t="shared" si="22"/>
        <v>64.180000000000007</v>
      </c>
      <c r="Q16" s="1114">
        <f t="shared" si="23"/>
        <v>330.58</v>
      </c>
    </row>
    <row r="17" spans="1:17" ht="18.75" customHeight="1" x14ac:dyDescent="0.25">
      <c r="A17" s="1146" t="s">
        <v>202</v>
      </c>
      <c r="B17" s="990">
        <v>16</v>
      </c>
      <c r="C17" s="975">
        <f t="shared" si="24"/>
        <v>0.1</v>
      </c>
      <c r="D17" s="1113">
        <v>10.08</v>
      </c>
      <c r="E17" s="1113">
        <f t="shared" si="15"/>
        <v>161.28</v>
      </c>
      <c r="F17" s="1117">
        <v>0.2</v>
      </c>
      <c r="G17" s="975">
        <f t="shared" si="16"/>
        <v>32.26</v>
      </c>
      <c r="H17" s="1113">
        <f t="shared" si="17"/>
        <v>7.77</v>
      </c>
      <c r="I17" s="1114">
        <f t="shared" si="18"/>
        <v>40.03</v>
      </c>
      <c r="J17" s="1119">
        <v>32</v>
      </c>
      <c r="K17" s="975">
        <f t="shared" si="19"/>
        <v>0.2</v>
      </c>
      <c r="L17" s="1113">
        <v>8.8800000000000008</v>
      </c>
      <c r="M17" s="1113">
        <f t="shared" si="20"/>
        <v>284.16000000000003</v>
      </c>
      <c r="N17" s="1117">
        <v>1</v>
      </c>
      <c r="O17" s="975">
        <f t="shared" si="21"/>
        <v>284.16000000000003</v>
      </c>
      <c r="P17" s="1113">
        <f t="shared" si="22"/>
        <v>68.45</v>
      </c>
      <c r="Q17" s="1114">
        <f t="shared" si="23"/>
        <v>352.61</v>
      </c>
    </row>
    <row r="18" spans="1:17" ht="18.75" customHeight="1" x14ac:dyDescent="0.25">
      <c r="A18" s="1146" t="s">
        <v>202</v>
      </c>
      <c r="B18" s="990">
        <v>8</v>
      </c>
      <c r="C18" s="975">
        <f t="shared" si="24"/>
        <v>0.05</v>
      </c>
      <c r="D18" s="1113">
        <v>10.08</v>
      </c>
      <c r="E18" s="1113">
        <f t="shared" si="15"/>
        <v>80.64</v>
      </c>
      <c r="F18" s="1117">
        <v>0.2</v>
      </c>
      <c r="G18" s="975">
        <f t="shared" si="16"/>
        <v>16.13</v>
      </c>
      <c r="H18" s="1113">
        <f t="shared" si="17"/>
        <v>3.89</v>
      </c>
      <c r="I18" s="1114">
        <f t="shared" si="18"/>
        <v>20.02</v>
      </c>
      <c r="J18" s="1119">
        <v>32</v>
      </c>
      <c r="K18" s="975">
        <f t="shared" si="19"/>
        <v>0.2</v>
      </c>
      <c r="L18" s="1113">
        <v>8.8800000000000008</v>
      </c>
      <c r="M18" s="1113">
        <f t="shared" si="20"/>
        <v>284.16000000000003</v>
      </c>
      <c r="N18" s="1117">
        <v>1</v>
      </c>
      <c r="O18" s="975">
        <f t="shared" si="21"/>
        <v>284.16000000000003</v>
      </c>
      <c r="P18" s="1113">
        <f t="shared" si="22"/>
        <v>68.45</v>
      </c>
      <c r="Q18" s="1114">
        <f t="shared" si="23"/>
        <v>352.61</v>
      </c>
    </row>
    <row r="19" spans="1:17" ht="18.75" customHeight="1" x14ac:dyDescent="0.25">
      <c r="A19" s="1146" t="s">
        <v>202</v>
      </c>
      <c r="B19" s="990">
        <v>9</v>
      </c>
      <c r="C19" s="975">
        <f t="shared" si="24"/>
        <v>0.06</v>
      </c>
      <c r="D19" s="1113">
        <v>10.08</v>
      </c>
      <c r="E19" s="1113">
        <f t="shared" si="15"/>
        <v>90.72</v>
      </c>
      <c r="F19" s="1117">
        <v>0.2</v>
      </c>
      <c r="G19" s="975">
        <f t="shared" si="16"/>
        <v>18.14</v>
      </c>
      <c r="H19" s="1113">
        <f t="shared" si="17"/>
        <v>4.37</v>
      </c>
      <c r="I19" s="1114">
        <f t="shared" si="18"/>
        <v>22.51</v>
      </c>
      <c r="J19" s="1119">
        <v>25</v>
      </c>
      <c r="K19" s="975">
        <f t="shared" si="19"/>
        <v>0.16</v>
      </c>
      <c r="L19" s="1113">
        <v>8.8800000000000008</v>
      </c>
      <c r="M19" s="1113">
        <f t="shared" si="20"/>
        <v>222</v>
      </c>
      <c r="N19" s="1117">
        <v>1</v>
      </c>
      <c r="O19" s="975">
        <f t="shared" si="21"/>
        <v>222</v>
      </c>
      <c r="P19" s="1113">
        <f t="shared" si="22"/>
        <v>53.48</v>
      </c>
      <c r="Q19" s="1114">
        <f t="shared" si="23"/>
        <v>275.48</v>
      </c>
    </row>
    <row r="20" spans="1:17" ht="18.75" customHeight="1" x14ac:dyDescent="0.25">
      <c r="A20" s="1146" t="s">
        <v>202</v>
      </c>
      <c r="B20" s="990">
        <v>24</v>
      </c>
      <c r="C20" s="975">
        <f t="shared" si="24"/>
        <v>0.15</v>
      </c>
      <c r="D20" s="1113">
        <v>10.08</v>
      </c>
      <c r="E20" s="1113">
        <f t="shared" si="15"/>
        <v>241.92</v>
      </c>
      <c r="F20" s="1117">
        <v>0.2</v>
      </c>
      <c r="G20" s="975">
        <f t="shared" si="16"/>
        <v>48.38</v>
      </c>
      <c r="H20" s="1113">
        <f t="shared" si="17"/>
        <v>11.65</v>
      </c>
      <c r="I20" s="1114">
        <f t="shared" si="18"/>
        <v>60.03</v>
      </c>
      <c r="J20" s="1119">
        <v>49</v>
      </c>
      <c r="K20" s="975">
        <f t="shared" si="19"/>
        <v>0.31</v>
      </c>
      <c r="L20" s="1113">
        <v>8.8800000000000008</v>
      </c>
      <c r="M20" s="1113">
        <f t="shared" si="20"/>
        <v>435.12</v>
      </c>
      <c r="N20" s="1117">
        <v>1</v>
      </c>
      <c r="O20" s="975">
        <f t="shared" si="21"/>
        <v>435.12</v>
      </c>
      <c r="P20" s="1113">
        <f t="shared" si="22"/>
        <v>104.82</v>
      </c>
      <c r="Q20" s="1114">
        <f t="shared" si="23"/>
        <v>539.94000000000005</v>
      </c>
    </row>
    <row r="21" spans="1:17" ht="18.75" customHeight="1" x14ac:dyDescent="0.25">
      <c r="A21" s="1146" t="s">
        <v>202</v>
      </c>
      <c r="B21" s="990">
        <v>33</v>
      </c>
      <c r="C21" s="975">
        <f t="shared" si="24"/>
        <v>0.21</v>
      </c>
      <c r="D21" s="1113">
        <v>10.08</v>
      </c>
      <c r="E21" s="1113">
        <f t="shared" si="15"/>
        <v>332.64</v>
      </c>
      <c r="F21" s="1117">
        <v>0.2</v>
      </c>
      <c r="G21" s="975">
        <f t="shared" si="16"/>
        <v>66.53</v>
      </c>
      <c r="H21" s="1113">
        <f t="shared" si="17"/>
        <v>16.03</v>
      </c>
      <c r="I21" s="1114">
        <f t="shared" si="18"/>
        <v>82.56</v>
      </c>
      <c r="J21" s="1119">
        <v>46</v>
      </c>
      <c r="K21" s="975">
        <f t="shared" si="19"/>
        <v>0.28999999999999998</v>
      </c>
      <c r="L21" s="1113">
        <v>8.8800000000000008</v>
      </c>
      <c r="M21" s="1113">
        <f t="shared" si="20"/>
        <v>408.48</v>
      </c>
      <c r="N21" s="1117">
        <v>1</v>
      </c>
      <c r="O21" s="975">
        <f t="shared" si="21"/>
        <v>408.48</v>
      </c>
      <c r="P21" s="1113">
        <f t="shared" si="22"/>
        <v>98.4</v>
      </c>
      <c r="Q21" s="1114">
        <f t="shared" si="23"/>
        <v>506.88</v>
      </c>
    </row>
    <row r="22" spans="1:17" ht="18.75" customHeight="1" x14ac:dyDescent="0.25">
      <c r="A22" s="1146" t="s">
        <v>202</v>
      </c>
      <c r="B22" s="990">
        <v>6</v>
      </c>
      <c r="C22" s="975">
        <f t="shared" si="24"/>
        <v>0.04</v>
      </c>
      <c r="D22" s="1113">
        <v>10.08</v>
      </c>
      <c r="E22" s="1113">
        <f t="shared" si="15"/>
        <v>60.48</v>
      </c>
      <c r="F22" s="1117">
        <v>0.2</v>
      </c>
      <c r="G22" s="975">
        <f t="shared" si="16"/>
        <v>12.1</v>
      </c>
      <c r="H22" s="1113">
        <f t="shared" si="17"/>
        <v>2.91</v>
      </c>
      <c r="I22" s="1114">
        <f t="shared" si="18"/>
        <v>15.01</v>
      </c>
      <c r="J22" s="1119">
        <v>34</v>
      </c>
      <c r="K22" s="975">
        <f t="shared" si="19"/>
        <v>0.21</v>
      </c>
      <c r="L22" s="1113">
        <v>8.8800000000000008</v>
      </c>
      <c r="M22" s="1113">
        <f t="shared" si="20"/>
        <v>301.92</v>
      </c>
      <c r="N22" s="1117">
        <v>1</v>
      </c>
      <c r="O22" s="975">
        <f t="shared" si="21"/>
        <v>301.92</v>
      </c>
      <c r="P22" s="1113">
        <f t="shared" si="22"/>
        <v>72.73</v>
      </c>
      <c r="Q22" s="1114">
        <f t="shared" si="23"/>
        <v>374.65000000000003</v>
      </c>
    </row>
    <row r="23" spans="1:17" ht="18.75" customHeight="1" x14ac:dyDescent="0.25">
      <c r="A23" s="1146" t="s">
        <v>202</v>
      </c>
      <c r="B23" s="990">
        <v>8</v>
      </c>
      <c r="C23" s="975">
        <f t="shared" si="24"/>
        <v>0.05</v>
      </c>
      <c r="D23" s="1113">
        <v>10.08</v>
      </c>
      <c r="E23" s="1113">
        <f t="shared" si="15"/>
        <v>80.64</v>
      </c>
      <c r="F23" s="1117">
        <v>0.2</v>
      </c>
      <c r="G23" s="975">
        <f t="shared" si="16"/>
        <v>16.13</v>
      </c>
      <c r="H23" s="1113">
        <f t="shared" si="17"/>
        <v>3.89</v>
      </c>
      <c r="I23" s="1114">
        <f t="shared" si="18"/>
        <v>20.02</v>
      </c>
      <c r="J23" s="1119">
        <v>25</v>
      </c>
      <c r="K23" s="975">
        <f t="shared" si="19"/>
        <v>0.16</v>
      </c>
      <c r="L23" s="1113">
        <v>8.8800000000000008</v>
      </c>
      <c r="M23" s="1113">
        <f t="shared" si="20"/>
        <v>222</v>
      </c>
      <c r="N23" s="1117">
        <v>1</v>
      </c>
      <c r="O23" s="975">
        <f t="shared" si="21"/>
        <v>222</v>
      </c>
      <c r="P23" s="1113">
        <f t="shared" si="22"/>
        <v>53.48</v>
      </c>
      <c r="Q23" s="1114">
        <f t="shared" si="23"/>
        <v>275.48</v>
      </c>
    </row>
    <row r="24" spans="1:17" ht="18.75" customHeight="1" x14ac:dyDescent="0.25">
      <c r="A24" s="1146" t="s">
        <v>202</v>
      </c>
      <c r="B24" s="990">
        <v>17</v>
      </c>
      <c r="C24" s="975">
        <f t="shared" si="24"/>
        <v>0.11</v>
      </c>
      <c r="D24" s="1113">
        <v>10.08</v>
      </c>
      <c r="E24" s="1113">
        <f t="shared" si="15"/>
        <v>171.36</v>
      </c>
      <c r="F24" s="1117">
        <v>0.2</v>
      </c>
      <c r="G24" s="975">
        <f t="shared" si="16"/>
        <v>34.270000000000003</v>
      </c>
      <c r="H24" s="1113">
        <f t="shared" si="17"/>
        <v>8.26</v>
      </c>
      <c r="I24" s="1114">
        <f t="shared" si="18"/>
        <v>42.53</v>
      </c>
      <c r="J24" s="1119">
        <v>16</v>
      </c>
      <c r="K24" s="975">
        <f t="shared" si="19"/>
        <v>0.1</v>
      </c>
      <c r="L24" s="1113">
        <v>8.8800000000000008</v>
      </c>
      <c r="M24" s="1113">
        <f t="shared" si="20"/>
        <v>142.08000000000001</v>
      </c>
      <c r="N24" s="1117">
        <v>1</v>
      </c>
      <c r="O24" s="975">
        <f t="shared" si="21"/>
        <v>142.08000000000001</v>
      </c>
      <c r="P24" s="1113">
        <f t="shared" si="22"/>
        <v>34.229999999999997</v>
      </c>
      <c r="Q24" s="1114">
        <f t="shared" si="23"/>
        <v>176.31</v>
      </c>
    </row>
    <row r="25" spans="1:17" ht="18.75" customHeight="1" x14ac:dyDescent="0.25">
      <c r="A25" s="1146" t="s">
        <v>202</v>
      </c>
      <c r="B25" s="990">
        <v>8</v>
      </c>
      <c r="C25" s="975">
        <f t="shared" si="24"/>
        <v>0.05</v>
      </c>
      <c r="D25" s="1113">
        <v>10.08</v>
      </c>
      <c r="E25" s="1113">
        <f t="shared" si="15"/>
        <v>80.64</v>
      </c>
      <c r="F25" s="1117">
        <v>0.2</v>
      </c>
      <c r="G25" s="975">
        <f t="shared" si="16"/>
        <v>16.13</v>
      </c>
      <c r="H25" s="1113">
        <f t="shared" si="17"/>
        <v>3.89</v>
      </c>
      <c r="I25" s="1114">
        <f t="shared" si="18"/>
        <v>20.02</v>
      </c>
      <c r="J25" s="1119">
        <v>30</v>
      </c>
      <c r="K25" s="975">
        <f t="shared" si="19"/>
        <v>0.19</v>
      </c>
      <c r="L25" s="1113">
        <v>8.8800000000000008</v>
      </c>
      <c r="M25" s="1113">
        <f t="shared" si="20"/>
        <v>266.39999999999998</v>
      </c>
      <c r="N25" s="1117">
        <v>1</v>
      </c>
      <c r="O25" s="975">
        <f t="shared" si="21"/>
        <v>266.39999999999998</v>
      </c>
      <c r="P25" s="1113">
        <f t="shared" si="22"/>
        <v>64.180000000000007</v>
      </c>
      <c r="Q25" s="1114">
        <f t="shared" si="23"/>
        <v>330.58</v>
      </c>
    </row>
    <row r="26" spans="1:17" ht="18.75" customHeight="1" x14ac:dyDescent="0.25">
      <c r="A26" s="1146" t="s">
        <v>202</v>
      </c>
      <c r="B26" s="990">
        <v>8</v>
      </c>
      <c r="C26" s="975">
        <f t="shared" si="24"/>
        <v>0.05</v>
      </c>
      <c r="D26" s="1113">
        <v>10.08</v>
      </c>
      <c r="E26" s="1113">
        <f t="shared" si="15"/>
        <v>80.64</v>
      </c>
      <c r="F26" s="1117">
        <v>0.2</v>
      </c>
      <c r="G26" s="975">
        <f t="shared" si="16"/>
        <v>16.13</v>
      </c>
      <c r="H26" s="1113">
        <f t="shared" si="17"/>
        <v>3.89</v>
      </c>
      <c r="I26" s="1114">
        <f t="shared" si="18"/>
        <v>20.02</v>
      </c>
      <c r="J26" s="1119">
        <v>32</v>
      </c>
      <c r="K26" s="975">
        <f t="shared" si="19"/>
        <v>0.2</v>
      </c>
      <c r="L26" s="1113">
        <v>8.8800000000000008</v>
      </c>
      <c r="M26" s="1113">
        <f t="shared" si="20"/>
        <v>284.16000000000003</v>
      </c>
      <c r="N26" s="1117">
        <v>1</v>
      </c>
      <c r="O26" s="975">
        <f t="shared" si="21"/>
        <v>284.16000000000003</v>
      </c>
      <c r="P26" s="1113">
        <f t="shared" si="22"/>
        <v>68.45</v>
      </c>
      <c r="Q26" s="1114">
        <f t="shared" si="23"/>
        <v>352.61</v>
      </c>
    </row>
    <row r="27" spans="1:17" ht="18.75" customHeight="1" x14ac:dyDescent="0.25">
      <c r="A27" s="1146" t="s">
        <v>202</v>
      </c>
      <c r="B27" s="990">
        <v>16</v>
      </c>
      <c r="C27" s="975">
        <f t="shared" si="24"/>
        <v>0.1</v>
      </c>
      <c r="D27" s="1113">
        <v>10.08</v>
      </c>
      <c r="E27" s="1113">
        <f t="shared" si="15"/>
        <v>161.28</v>
      </c>
      <c r="F27" s="1117">
        <v>0.2</v>
      </c>
      <c r="G27" s="975">
        <f t="shared" si="16"/>
        <v>32.26</v>
      </c>
      <c r="H27" s="1113">
        <f t="shared" si="17"/>
        <v>7.77</v>
      </c>
      <c r="I27" s="1114">
        <f t="shared" si="18"/>
        <v>40.03</v>
      </c>
      <c r="J27" s="1119">
        <v>67</v>
      </c>
      <c r="K27" s="975">
        <f t="shared" si="19"/>
        <v>0.42</v>
      </c>
      <c r="L27" s="1113">
        <v>8.8800000000000008</v>
      </c>
      <c r="M27" s="1113">
        <f t="shared" si="20"/>
        <v>594.96</v>
      </c>
      <c r="N27" s="1117">
        <v>1</v>
      </c>
      <c r="O27" s="975">
        <f t="shared" si="21"/>
        <v>594.96</v>
      </c>
      <c r="P27" s="1113">
        <f t="shared" si="22"/>
        <v>143.33000000000001</v>
      </c>
      <c r="Q27" s="1114">
        <f t="shared" si="23"/>
        <v>738.29000000000008</v>
      </c>
    </row>
    <row r="28" spans="1:17" ht="18.75" customHeight="1" x14ac:dyDescent="0.25">
      <c r="A28" s="1146" t="s">
        <v>202</v>
      </c>
      <c r="B28" s="990">
        <v>16</v>
      </c>
      <c r="C28" s="975">
        <f t="shared" si="24"/>
        <v>0.1</v>
      </c>
      <c r="D28" s="1113">
        <v>10.08</v>
      </c>
      <c r="E28" s="1113">
        <f t="shared" si="15"/>
        <v>161.28</v>
      </c>
      <c r="F28" s="1117">
        <v>0.2</v>
      </c>
      <c r="G28" s="975">
        <f t="shared" si="16"/>
        <v>32.26</v>
      </c>
      <c r="H28" s="1113">
        <f t="shared" si="17"/>
        <v>7.77</v>
      </c>
      <c r="I28" s="1114">
        <f t="shared" si="18"/>
        <v>40.03</v>
      </c>
      <c r="J28" s="1119">
        <v>48</v>
      </c>
      <c r="K28" s="975">
        <f t="shared" si="19"/>
        <v>0.3</v>
      </c>
      <c r="L28" s="1113">
        <v>10.08</v>
      </c>
      <c r="M28" s="1113">
        <f t="shared" si="20"/>
        <v>483.84</v>
      </c>
      <c r="N28" s="1117">
        <v>1</v>
      </c>
      <c r="O28" s="975">
        <f t="shared" si="21"/>
        <v>483.84</v>
      </c>
      <c r="P28" s="1113">
        <f t="shared" si="22"/>
        <v>116.56</v>
      </c>
      <c r="Q28" s="1114">
        <f t="shared" si="23"/>
        <v>600.4</v>
      </c>
    </row>
    <row r="29" spans="1:17" ht="18.75" customHeight="1" x14ac:dyDescent="0.25">
      <c r="A29" s="1146" t="s">
        <v>202</v>
      </c>
      <c r="B29" s="990">
        <v>24</v>
      </c>
      <c r="C29" s="975">
        <f t="shared" si="24"/>
        <v>0.15</v>
      </c>
      <c r="D29" s="1113">
        <v>10.08</v>
      </c>
      <c r="E29" s="1113">
        <f t="shared" si="15"/>
        <v>241.92</v>
      </c>
      <c r="F29" s="1117">
        <v>0.2</v>
      </c>
      <c r="G29" s="975">
        <f t="shared" si="16"/>
        <v>48.38</v>
      </c>
      <c r="H29" s="1113">
        <f t="shared" si="17"/>
        <v>11.65</v>
      </c>
      <c r="I29" s="1114">
        <f t="shared" si="18"/>
        <v>60.03</v>
      </c>
      <c r="J29" s="1119">
        <v>96</v>
      </c>
      <c r="K29" s="975">
        <f t="shared" si="19"/>
        <v>0.6</v>
      </c>
      <c r="L29" s="1113">
        <v>10.08</v>
      </c>
      <c r="M29" s="1113">
        <f t="shared" si="20"/>
        <v>967.68</v>
      </c>
      <c r="N29" s="1117">
        <v>1</v>
      </c>
      <c r="O29" s="975">
        <f t="shared" si="21"/>
        <v>967.68</v>
      </c>
      <c r="P29" s="1113">
        <f t="shared" si="22"/>
        <v>233.11</v>
      </c>
      <c r="Q29" s="1114">
        <f t="shared" si="23"/>
        <v>1200.79</v>
      </c>
    </row>
    <row r="30" spans="1:17" ht="18.75" customHeight="1" x14ac:dyDescent="0.25">
      <c r="A30" s="1146" t="s">
        <v>202</v>
      </c>
      <c r="B30" s="990">
        <v>15</v>
      </c>
      <c r="C30" s="975">
        <f t="shared" si="24"/>
        <v>0.09</v>
      </c>
      <c r="D30" s="1113">
        <v>10.08</v>
      </c>
      <c r="E30" s="1113">
        <f t="shared" si="15"/>
        <v>151.19999999999999</v>
      </c>
      <c r="F30" s="1117">
        <v>0.2</v>
      </c>
      <c r="G30" s="975">
        <f t="shared" si="16"/>
        <v>30.24</v>
      </c>
      <c r="H30" s="1113">
        <f t="shared" si="17"/>
        <v>7.28</v>
      </c>
      <c r="I30" s="1114">
        <f t="shared" si="18"/>
        <v>37.519999999999996</v>
      </c>
      <c r="J30" s="1119">
        <v>81</v>
      </c>
      <c r="K30" s="975">
        <f t="shared" si="19"/>
        <v>0.51</v>
      </c>
      <c r="L30" s="1113">
        <v>10.08</v>
      </c>
      <c r="M30" s="1113">
        <f t="shared" si="20"/>
        <v>816.48</v>
      </c>
      <c r="N30" s="1117">
        <v>1</v>
      </c>
      <c r="O30" s="975">
        <f t="shared" si="21"/>
        <v>816.48</v>
      </c>
      <c r="P30" s="1113">
        <f t="shared" si="22"/>
        <v>196.69</v>
      </c>
      <c r="Q30" s="1114">
        <f t="shared" si="23"/>
        <v>1013.1700000000001</v>
      </c>
    </row>
    <row r="31" spans="1:17" ht="18.75" customHeight="1" x14ac:dyDescent="0.25">
      <c r="A31" s="1146" t="s">
        <v>202</v>
      </c>
      <c r="B31" s="990">
        <v>24</v>
      </c>
      <c r="C31" s="975">
        <f t="shared" si="24"/>
        <v>0.15</v>
      </c>
      <c r="D31" s="1113">
        <v>10.08</v>
      </c>
      <c r="E31" s="1113">
        <f t="shared" si="15"/>
        <v>241.92</v>
      </c>
      <c r="F31" s="1117">
        <v>0.2</v>
      </c>
      <c r="G31" s="975">
        <f t="shared" si="16"/>
        <v>48.38</v>
      </c>
      <c r="H31" s="1113">
        <f t="shared" si="17"/>
        <v>11.65</v>
      </c>
      <c r="I31" s="1114">
        <f t="shared" si="18"/>
        <v>60.03</v>
      </c>
      <c r="J31" s="1119">
        <v>37</v>
      </c>
      <c r="K31" s="975">
        <f t="shared" si="19"/>
        <v>0.23</v>
      </c>
      <c r="L31" s="1113">
        <v>10.08</v>
      </c>
      <c r="M31" s="1113">
        <f t="shared" si="20"/>
        <v>372.96</v>
      </c>
      <c r="N31" s="1117">
        <v>1</v>
      </c>
      <c r="O31" s="975">
        <f t="shared" si="21"/>
        <v>372.96</v>
      </c>
      <c r="P31" s="1113">
        <f t="shared" si="22"/>
        <v>89.85</v>
      </c>
      <c r="Q31" s="1114">
        <f t="shared" si="23"/>
        <v>462.80999999999995</v>
      </c>
    </row>
    <row r="32" spans="1:17" ht="18.75" customHeight="1" x14ac:dyDescent="0.25">
      <c r="A32" s="1146" t="s">
        <v>202</v>
      </c>
      <c r="B32" s="990">
        <v>24</v>
      </c>
      <c r="C32" s="975">
        <f t="shared" si="24"/>
        <v>0.15</v>
      </c>
      <c r="D32" s="1113">
        <v>10.08</v>
      </c>
      <c r="E32" s="1113">
        <f t="shared" si="15"/>
        <v>241.92</v>
      </c>
      <c r="F32" s="1117">
        <v>0.2</v>
      </c>
      <c r="G32" s="975">
        <f t="shared" si="16"/>
        <v>48.38</v>
      </c>
      <c r="H32" s="1113">
        <f t="shared" si="17"/>
        <v>11.65</v>
      </c>
      <c r="I32" s="1114">
        <f t="shared" si="18"/>
        <v>60.03</v>
      </c>
      <c r="J32" s="1119">
        <v>64</v>
      </c>
      <c r="K32" s="975">
        <f t="shared" si="19"/>
        <v>0.4</v>
      </c>
      <c r="L32" s="1113">
        <v>10.08</v>
      </c>
      <c r="M32" s="1113">
        <f t="shared" si="20"/>
        <v>645.12</v>
      </c>
      <c r="N32" s="1117">
        <v>1</v>
      </c>
      <c r="O32" s="975">
        <f t="shared" si="21"/>
        <v>645.12</v>
      </c>
      <c r="P32" s="1113">
        <f t="shared" si="22"/>
        <v>155.41</v>
      </c>
      <c r="Q32" s="1114">
        <f t="shared" si="23"/>
        <v>800.53</v>
      </c>
    </row>
    <row r="33" spans="1:17" ht="18.75" customHeight="1" x14ac:dyDescent="0.25">
      <c r="A33" s="1146" t="s">
        <v>202</v>
      </c>
      <c r="B33" s="990">
        <v>8</v>
      </c>
      <c r="C33" s="975">
        <f t="shared" si="24"/>
        <v>0.05</v>
      </c>
      <c r="D33" s="1113">
        <v>1676</v>
      </c>
      <c r="E33" s="1113">
        <f>ROUND(B33/159*D33,2)</f>
        <v>84.33</v>
      </c>
      <c r="F33" s="1117">
        <v>0.2</v>
      </c>
      <c r="G33" s="975">
        <f t="shared" ref="G33" si="25">ROUND(E33*F33,2)</f>
        <v>16.87</v>
      </c>
      <c r="H33" s="1113">
        <f t="shared" si="17"/>
        <v>4.0599999999999996</v>
      </c>
      <c r="I33" s="1114">
        <f t="shared" ref="I33" si="26">G33+H33</f>
        <v>20.93</v>
      </c>
      <c r="J33" s="1119">
        <v>9</v>
      </c>
      <c r="K33" s="975">
        <f t="shared" si="19"/>
        <v>0.06</v>
      </c>
      <c r="L33" s="1113">
        <v>10.08</v>
      </c>
      <c r="M33" s="1113">
        <f t="shared" si="20"/>
        <v>90.72</v>
      </c>
      <c r="N33" s="1117">
        <v>1</v>
      </c>
      <c r="O33" s="975">
        <f t="shared" si="21"/>
        <v>90.72</v>
      </c>
      <c r="P33" s="1113">
        <f t="shared" si="22"/>
        <v>21.85</v>
      </c>
      <c r="Q33" s="1114">
        <f t="shared" si="23"/>
        <v>112.57</v>
      </c>
    </row>
    <row r="34" spans="1:17" ht="19.5" customHeight="1" x14ac:dyDescent="0.25">
      <c r="A34" s="1146" t="s">
        <v>202</v>
      </c>
      <c r="B34" s="990"/>
      <c r="C34" s="975"/>
      <c r="D34" s="1113"/>
      <c r="E34" s="1113"/>
      <c r="F34" s="1113"/>
      <c r="G34" s="1113"/>
      <c r="H34" s="1113"/>
      <c r="I34" s="1114"/>
      <c r="J34" s="1119">
        <v>32</v>
      </c>
      <c r="K34" s="975">
        <f t="shared" si="19"/>
        <v>0.2</v>
      </c>
      <c r="L34" s="1113">
        <v>10.08</v>
      </c>
      <c r="M34" s="1113">
        <f t="shared" si="20"/>
        <v>322.56</v>
      </c>
      <c r="N34" s="1117">
        <v>1</v>
      </c>
      <c r="O34" s="975">
        <f t="shared" si="21"/>
        <v>322.56</v>
      </c>
      <c r="P34" s="1113">
        <f t="shared" si="22"/>
        <v>77.7</v>
      </c>
      <c r="Q34" s="1114">
        <f t="shared" si="23"/>
        <v>400.26</v>
      </c>
    </row>
    <row r="35" spans="1:17" ht="22.5" customHeight="1" x14ac:dyDescent="0.25">
      <c r="A35" s="1146" t="s">
        <v>202</v>
      </c>
      <c r="B35" s="990"/>
      <c r="C35" s="975"/>
      <c r="D35" s="1113"/>
      <c r="E35" s="1113"/>
      <c r="F35" s="1113"/>
      <c r="G35" s="1113"/>
      <c r="H35" s="1113"/>
      <c r="I35" s="1114"/>
      <c r="J35" s="1119">
        <v>56</v>
      </c>
      <c r="K35" s="975">
        <f t="shared" si="19"/>
        <v>0.35</v>
      </c>
      <c r="L35" s="1113">
        <v>10.08</v>
      </c>
      <c r="M35" s="1113">
        <f t="shared" si="20"/>
        <v>564.48</v>
      </c>
      <c r="N35" s="1117">
        <v>1</v>
      </c>
      <c r="O35" s="975">
        <f t="shared" si="21"/>
        <v>564.48</v>
      </c>
      <c r="P35" s="1113">
        <f t="shared" si="22"/>
        <v>135.97999999999999</v>
      </c>
      <c r="Q35" s="1114">
        <f t="shared" si="23"/>
        <v>700.46</v>
      </c>
    </row>
    <row r="36" spans="1:17" x14ac:dyDescent="0.25">
      <c r="A36" s="1146" t="s">
        <v>202</v>
      </c>
      <c r="B36" s="990"/>
      <c r="C36" s="975"/>
      <c r="D36" s="1113"/>
      <c r="E36" s="1113"/>
      <c r="F36" s="1113"/>
      <c r="G36" s="1113"/>
      <c r="H36" s="1113"/>
      <c r="I36" s="1114"/>
      <c r="J36" s="1119">
        <v>48</v>
      </c>
      <c r="K36" s="975">
        <f t="shared" si="19"/>
        <v>0.3</v>
      </c>
      <c r="L36" s="1113">
        <v>10.08</v>
      </c>
      <c r="M36" s="1113">
        <f t="shared" si="20"/>
        <v>483.84</v>
      </c>
      <c r="N36" s="1117">
        <v>1</v>
      </c>
      <c r="O36" s="975">
        <f t="shared" si="21"/>
        <v>483.84</v>
      </c>
      <c r="P36" s="1113">
        <f t="shared" si="22"/>
        <v>116.56</v>
      </c>
      <c r="Q36" s="1114">
        <f t="shared" si="23"/>
        <v>600.4</v>
      </c>
    </row>
    <row r="37" spans="1:17" x14ac:dyDescent="0.25">
      <c r="A37" s="1146" t="s">
        <v>202</v>
      </c>
      <c r="B37" s="990"/>
      <c r="C37" s="975"/>
      <c r="D37" s="1113"/>
      <c r="E37" s="1113"/>
      <c r="F37" s="1113"/>
      <c r="G37" s="1113"/>
      <c r="H37" s="1113"/>
      <c r="I37" s="1114"/>
      <c r="J37" s="1469">
        <v>63</v>
      </c>
      <c r="K37" s="99">
        <f t="shared" si="19"/>
        <v>0.4</v>
      </c>
      <c r="L37" s="275">
        <v>10.08</v>
      </c>
      <c r="M37" s="1113">
        <f t="shared" si="20"/>
        <v>635.04</v>
      </c>
      <c r="N37" s="277">
        <v>1</v>
      </c>
      <c r="O37" s="975">
        <f t="shared" si="21"/>
        <v>635.04</v>
      </c>
      <c r="P37" s="1113">
        <f t="shared" si="22"/>
        <v>152.97999999999999</v>
      </c>
      <c r="Q37" s="1114">
        <f t="shared" si="23"/>
        <v>788.02</v>
      </c>
    </row>
    <row r="38" spans="1:17" ht="18.75" customHeight="1" x14ac:dyDescent="0.25">
      <c r="A38" s="1146" t="s">
        <v>202</v>
      </c>
      <c r="B38" s="990"/>
      <c r="C38" s="975"/>
      <c r="D38" s="1113"/>
      <c r="E38" s="1113"/>
      <c r="F38" s="1113"/>
      <c r="G38" s="1113"/>
      <c r="H38" s="1113"/>
      <c r="I38" s="1114"/>
      <c r="J38" s="1119">
        <v>24</v>
      </c>
      <c r="K38" s="975">
        <f t="shared" si="19"/>
        <v>0.15</v>
      </c>
      <c r="L38" s="1113">
        <v>10.08</v>
      </c>
      <c r="M38" s="1113">
        <f t="shared" si="20"/>
        <v>241.92</v>
      </c>
      <c r="N38" s="1117">
        <v>1</v>
      </c>
      <c r="O38" s="975">
        <f t="shared" si="21"/>
        <v>241.92</v>
      </c>
      <c r="P38" s="1113">
        <f t="shared" si="22"/>
        <v>58.28</v>
      </c>
      <c r="Q38" s="1114">
        <f t="shared" si="23"/>
        <v>300.2</v>
      </c>
    </row>
    <row r="39" spans="1:17" x14ac:dyDescent="0.25">
      <c r="A39" s="1146" t="s">
        <v>202</v>
      </c>
      <c r="B39" s="990"/>
      <c r="C39" s="975"/>
      <c r="D39" s="1113"/>
      <c r="E39" s="1113"/>
      <c r="F39" s="1113"/>
      <c r="G39" s="1113"/>
      <c r="H39" s="1113"/>
      <c r="I39" s="1114"/>
      <c r="J39" s="1119">
        <v>17</v>
      </c>
      <c r="K39" s="975">
        <f t="shared" si="19"/>
        <v>0.11</v>
      </c>
      <c r="L39" s="1113">
        <v>10.08</v>
      </c>
      <c r="M39" s="1113">
        <f t="shared" si="20"/>
        <v>171.36</v>
      </c>
      <c r="N39" s="1117">
        <v>1</v>
      </c>
      <c r="O39" s="975">
        <f t="shared" si="21"/>
        <v>171.36</v>
      </c>
      <c r="P39" s="1113">
        <f t="shared" si="22"/>
        <v>41.28</v>
      </c>
      <c r="Q39" s="1114">
        <f t="shared" si="23"/>
        <v>212.64000000000001</v>
      </c>
    </row>
    <row r="40" spans="1:17" x14ac:dyDescent="0.25">
      <c r="A40" s="1146" t="s">
        <v>202</v>
      </c>
      <c r="B40" s="990"/>
      <c r="C40" s="975"/>
      <c r="D40" s="1113"/>
      <c r="E40" s="1113"/>
      <c r="F40" s="1113"/>
      <c r="G40" s="1113"/>
      <c r="H40" s="1113"/>
      <c r="I40" s="1114"/>
      <c r="J40" s="1119">
        <v>32</v>
      </c>
      <c r="K40" s="975">
        <f t="shared" si="19"/>
        <v>0.2</v>
      </c>
      <c r="L40" s="1113">
        <v>10.08</v>
      </c>
      <c r="M40" s="1113">
        <f t="shared" si="20"/>
        <v>322.56</v>
      </c>
      <c r="N40" s="1117">
        <v>1</v>
      </c>
      <c r="O40" s="975">
        <f t="shared" si="21"/>
        <v>322.56</v>
      </c>
      <c r="P40" s="1113">
        <f t="shared" si="22"/>
        <v>77.7</v>
      </c>
      <c r="Q40" s="1114">
        <f t="shared" si="23"/>
        <v>400.26</v>
      </c>
    </row>
    <row r="41" spans="1:17" x14ac:dyDescent="0.25">
      <c r="A41" s="1146" t="s">
        <v>202</v>
      </c>
      <c r="B41" s="990"/>
      <c r="C41" s="975"/>
      <c r="D41" s="1113"/>
      <c r="E41" s="1113"/>
      <c r="F41" s="1113"/>
      <c r="G41" s="1113"/>
      <c r="H41" s="1113"/>
      <c r="I41" s="1114"/>
      <c r="J41" s="1119">
        <v>11</v>
      </c>
      <c r="K41" s="975">
        <f t="shared" si="19"/>
        <v>7.0000000000000007E-2</v>
      </c>
      <c r="L41" s="1113">
        <v>10.08</v>
      </c>
      <c r="M41" s="1113">
        <f t="shared" si="20"/>
        <v>110.88</v>
      </c>
      <c r="N41" s="1117">
        <v>1</v>
      </c>
      <c r="O41" s="975">
        <f t="shared" si="21"/>
        <v>110.88</v>
      </c>
      <c r="P41" s="1113">
        <f t="shared" si="22"/>
        <v>26.71</v>
      </c>
      <c r="Q41" s="1114">
        <f t="shared" si="23"/>
        <v>137.59</v>
      </c>
    </row>
    <row r="42" spans="1:17" x14ac:dyDescent="0.25">
      <c r="A42" s="1146" t="s">
        <v>202</v>
      </c>
      <c r="B42" s="990"/>
      <c r="C42" s="975"/>
      <c r="D42" s="1113"/>
      <c r="E42" s="1113"/>
      <c r="F42" s="1113"/>
      <c r="G42" s="1113"/>
      <c r="H42" s="1113"/>
      <c r="I42" s="1114"/>
      <c r="J42" s="1119">
        <v>63</v>
      </c>
      <c r="K42" s="975">
        <f t="shared" si="19"/>
        <v>0.4</v>
      </c>
      <c r="L42" s="1113">
        <v>10.08</v>
      </c>
      <c r="M42" s="1113">
        <f t="shared" si="20"/>
        <v>635.04</v>
      </c>
      <c r="N42" s="1117">
        <v>1</v>
      </c>
      <c r="O42" s="975">
        <f t="shared" si="21"/>
        <v>635.04</v>
      </c>
      <c r="P42" s="1113">
        <f t="shared" si="22"/>
        <v>152.97999999999999</v>
      </c>
      <c r="Q42" s="1114">
        <f t="shared" si="23"/>
        <v>788.02</v>
      </c>
    </row>
    <row r="43" spans="1:17" x14ac:dyDescent="0.25">
      <c r="A43" s="1146" t="s">
        <v>202</v>
      </c>
      <c r="B43" s="990"/>
      <c r="C43" s="975"/>
      <c r="D43" s="1113"/>
      <c r="E43" s="1113"/>
      <c r="F43" s="1113"/>
      <c r="G43" s="1113"/>
      <c r="H43" s="1113"/>
      <c r="I43" s="1114"/>
      <c r="J43" s="1119">
        <v>48</v>
      </c>
      <c r="K43" s="975">
        <f t="shared" si="19"/>
        <v>0.3</v>
      </c>
      <c r="L43" s="1113">
        <v>10.08</v>
      </c>
      <c r="M43" s="1113">
        <f t="shared" si="20"/>
        <v>483.84</v>
      </c>
      <c r="N43" s="1117">
        <v>1</v>
      </c>
      <c r="O43" s="975">
        <f t="shared" si="21"/>
        <v>483.84</v>
      </c>
      <c r="P43" s="1113">
        <f t="shared" si="22"/>
        <v>116.56</v>
      </c>
      <c r="Q43" s="1114">
        <f t="shared" si="23"/>
        <v>600.4</v>
      </c>
    </row>
    <row r="44" spans="1:17" x14ac:dyDescent="0.25">
      <c r="A44" s="1146" t="s">
        <v>202</v>
      </c>
      <c r="B44" s="990"/>
      <c r="C44" s="975"/>
      <c r="D44" s="1113"/>
      <c r="E44" s="1113"/>
      <c r="F44" s="1113"/>
      <c r="G44" s="1113"/>
      <c r="H44" s="1113"/>
      <c r="I44" s="1114"/>
      <c r="J44" s="1119">
        <v>44</v>
      </c>
      <c r="K44" s="975">
        <f t="shared" si="19"/>
        <v>0.28000000000000003</v>
      </c>
      <c r="L44" s="1113">
        <v>10.08</v>
      </c>
      <c r="M44" s="1113">
        <f t="shared" si="20"/>
        <v>443.52</v>
      </c>
      <c r="N44" s="1117">
        <v>1</v>
      </c>
      <c r="O44" s="975">
        <f t="shared" si="21"/>
        <v>443.52</v>
      </c>
      <c r="P44" s="1113">
        <f t="shared" si="22"/>
        <v>106.84</v>
      </c>
      <c r="Q44" s="1114">
        <f t="shared" si="23"/>
        <v>550.36</v>
      </c>
    </row>
    <row r="45" spans="1:17" x14ac:dyDescent="0.25">
      <c r="A45" s="1146" t="s">
        <v>202</v>
      </c>
      <c r="B45" s="990"/>
      <c r="C45" s="975"/>
      <c r="D45" s="1113"/>
      <c r="E45" s="1113"/>
      <c r="F45" s="1113"/>
      <c r="G45" s="1113"/>
      <c r="H45" s="1113"/>
      <c r="I45" s="1114"/>
      <c r="J45" s="1119">
        <v>16</v>
      </c>
      <c r="K45" s="975">
        <f t="shared" si="19"/>
        <v>0.1</v>
      </c>
      <c r="L45" s="1113">
        <v>10.08</v>
      </c>
      <c r="M45" s="1113">
        <f t="shared" si="20"/>
        <v>161.28</v>
      </c>
      <c r="N45" s="1117">
        <v>1</v>
      </c>
      <c r="O45" s="975">
        <f t="shared" si="21"/>
        <v>161.28</v>
      </c>
      <c r="P45" s="1113">
        <f t="shared" si="22"/>
        <v>38.85</v>
      </c>
      <c r="Q45" s="1114">
        <f t="shared" si="23"/>
        <v>200.13</v>
      </c>
    </row>
    <row r="46" spans="1:17" x14ac:dyDescent="0.25">
      <c r="A46" s="1146" t="s">
        <v>202</v>
      </c>
      <c r="B46" s="990"/>
      <c r="C46" s="975"/>
      <c r="D46" s="1113"/>
      <c r="E46" s="1113"/>
      <c r="F46" s="1113"/>
      <c r="G46" s="1113"/>
      <c r="H46" s="1113"/>
      <c r="I46" s="1114"/>
      <c r="J46" s="1119">
        <v>56</v>
      </c>
      <c r="K46" s="975">
        <f t="shared" si="19"/>
        <v>0.35</v>
      </c>
      <c r="L46" s="1113">
        <v>10.08</v>
      </c>
      <c r="M46" s="1113">
        <f t="shared" si="20"/>
        <v>564.48</v>
      </c>
      <c r="N46" s="1117">
        <v>1</v>
      </c>
      <c r="O46" s="975">
        <f t="shared" si="21"/>
        <v>564.48</v>
      </c>
      <c r="P46" s="1113">
        <f t="shared" si="22"/>
        <v>135.97999999999999</v>
      </c>
      <c r="Q46" s="1114">
        <f t="shared" si="23"/>
        <v>700.46</v>
      </c>
    </row>
    <row r="47" spans="1:17" x14ac:dyDescent="0.25">
      <c r="A47" s="1146" t="s">
        <v>202</v>
      </c>
      <c r="B47" s="990"/>
      <c r="C47" s="975"/>
      <c r="D47" s="1113"/>
      <c r="E47" s="1113"/>
      <c r="F47" s="1113"/>
      <c r="G47" s="1113"/>
      <c r="H47" s="1113"/>
      <c r="I47" s="1114"/>
      <c r="J47" s="1119">
        <v>34</v>
      </c>
      <c r="K47" s="975">
        <f t="shared" si="19"/>
        <v>0.21</v>
      </c>
      <c r="L47" s="1113">
        <v>10.08</v>
      </c>
      <c r="M47" s="1113">
        <f t="shared" si="20"/>
        <v>342.72</v>
      </c>
      <c r="N47" s="1117">
        <v>1</v>
      </c>
      <c r="O47" s="975">
        <f t="shared" si="21"/>
        <v>342.72</v>
      </c>
      <c r="P47" s="1113">
        <f t="shared" si="22"/>
        <v>82.56</v>
      </c>
      <c r="Q47" s="1114">
        <f t="shared" si="23"/>
        <v>425.28000000000003</v>
      </c>
    </row>
    <row r="48" spans="1:17" x14ac:dyDescent="0.25">
      <c r="A48" s="1146" t="s">
        <v>202</v>
      </c>
      <c r="B48" s="990"/>
      <c r="C48" s="975"/>
      <c r="D48" s="1113"/>
      <c r="E48" s="1113"/>
      <c r="F48" s="1113"/>
      <c r="G48" s="1113"/>
      <c r="H48" s="1113"/>
      <c r="I48" s="1114"/>
      <c r="J48" s="1119">
        <v>24</v>
      </c>
      <c r="K48" s="975">
        <f t="shared" si="19"/>
        <v>0.15</v>
      </c>
      <c r="L48" s="1113">
        <v>10.08</v>
      </c>
      <c r="M48" s="1113">
        <f t="shared" si="20"/>
        <v>241.92</v>
      </c>
      <c r="N48" s="1117">
        <v>1</v>
      </c>
      <c r="O48" s="975">
        <f t="shared" si="21"/>
        <v>241.92</v>
      </c>
      <c r="P48" s="1113">
        <f t="shared" si="22"/>
        <v>58.28</v>
      </c>
      <c r="Q48" s="1114">
        <f t="shared" si="23"/>
        <v>300.2</v>
      </c>
    </row>
    <row r="49" spans="1:17" x14ac:dyDescent="0.25">
      <c r="A49" s="1146" t="s">
        <v>202</v>
      </c>
      <c r="B49" s="990"/>
      <c r="C49" s="975"/>
      <c r="D49" s="1113"/>
      <c r="E49" s="1113"/>
      <c r="F49" s="1113"/>
      <c r="G49" s="1113"/>
      <c r="H49" s="1113"/>
      <c r="I49" s="1114"/>
      <c r="J49" s="1119">
        <v>120</v>
      </c>
      <c r="K49" s="975">
        <f t="shared" si="19"/>
        <v>0.75</v>
      </c>
      <c r="L49" s="1113">
        <v>10.08</v>
      </c>
      <c r="M49" s="1113">
        <f t="shared" si="20"/>
        <v>1209.5999999999999</v>
      </c>
      <c r="N49" s="1117">
        <v>1</v>
      </c>
      <c r="O49" s="975">
        <f t="shared" si="21"/>
        <v>1209.5999999999999</v>
      </c>
      <c r="P49" s="1113">
        <f t="shared" si="22"/>
        <v>291.39</v>
      </c>
      <c r="Q49" s="1114">
        <f t="shared" si="23"/>
        <v>1500.9899999999998</v>
      </c>
    </row>
    <row r="50" spans="1:17" x14ac:dyDescent="0.25">
      <c r="A50" s="1146" t="s">
        <v>202</v>
      </c>
      <c r="B50" s="990"/>
      <c r="C50" s="975"/>
      <c r="D50" s="1113"/>
      <c r="E50" s="1113"/>
      <c r="F50" s="1113"/>
      <c r="G50" s="1113"/>
      <c r="H50" s="1113"/>
      <c r="I50" s="1114"/>
      <c r="J50" s="1119">
        <v>16</v>
      </c>
      <c r="K50" s="975">
        <f t="shared" si="19"/>
        <v>0.1</v>
      </c>
      <c r="L50" s="1113">
        <v>10.08</v>
      </c>
      <c r="M50" s="1113">
        <f t="shared" si="20"/>
        <v>161.28</v>
      </c>
      <c r="N50" s="1117">
        <v>1</v>
      </c>
      <c r="O50" s="975">
        <f t="shared" si="21"/>
        <v>161.28</v>
      </c>
      <c r="P50" s="1113">
        <f t="shared" si="22"/>
        <v>38.85</v>
      </c>
      <c r="Q50" s="1114">
        <f t="shared" si="23"/>
        <v>200.13</v>
      </c>
    </row>
    <row r="51" spans="1:17" x14ac:dyDescent="0.25">
      <c r="A51" s="1146" t="s">
        <v>202</v>
      </c>
      <c r="B51" s="990"/>
      <c r="C51" s="975"/>
      <c r="D51" s="1113"/>
      <c r="E51" s="1113"/>
      <c r="F51" s="1113"/>
      <c r="G51" s="1113"/>
      <c r="H51" s="1113"/>
      <c r="I51" s="1114"/>
      <c r="J51" s="1119">
        <v>40</v>
      </c>
      <c r="K51" s="975">
        <f t="shared" si="19"/>
        <v>0.25</v>
      </c>
      <c r="L51" s="1113">
        <v>10.08</v>
      </c>
      <c r="M51" s="1113">
        <f t="shared" si="20"/>
        <v>403.2</v>
      </c>
      <c r="N51" s="1117">
        <v>1</v>
      </c>
      <c r="O51" s="975">
        <f t="shared" si="21"/>
        <v>403.2</v>
      </c>
      <c r="P51" s="1113">
        <f t="shared" si="22"/>
        <v>97.13</v>
      </c>
      <c r="Q51" s="1114">
        <f t="shared" si="23"/>
        <v>500.33</v>
      </c>
    </row>
    <row r="52" spans="1:17" x14ac:dyDescent="0.25">
      <c r="A52" s="1146" t="s">
        <v>202</v>
      </c>
      <c r="B52" s="990"/>
      <c r="C52" s="975"/>
      <c r="D52" s="1113"/>
      <c r="E52" s="1113"/>
      <c r="F52" s="1113"/>
      <c r="G52" s="1113"/>
      <c r="H52" s="1113"/>
      <c r="I52" s="1114"/>
      <c r="J52" s="1119">
        <v>32</v>
      </c>
      <c r="K52" s="975">
        <f t="shared" si="19"/>
        <v>0.2</v>
      </c>
      <c r="L52" s="1113">
        <v>10.08</v>
      </c>
      <c r="M52" s="1113">
        <f t="shared" si="20"/>
        <v>322.56</v>
      </c>
      <c r="N52" s="1117">
        <v>1</v>
      </c>
      <c r="O52" s="975">
        <f t="shared" si="21"/>
        <v>322.56</v>
      </c>
      <c r="P52" s="1113">
        <f t="shared" si="22"/>
        <v>77.7</v>
      </c>
      <c r="Q52" s="1114">
        <f t="shared" si="23"/>
        <v>400.26</v>
      </c>
    </row>
    <row r="53" spans="1:17" x14ac:dyDescent="0.25">
      <c r="A53" s="1146" t="s">
        <v>202</v>
      </c>
      <c r="B53" s="990"/>
      <c r="C53" s="975"/>
      <c r="D53" s="1113"/>
      <c r="E53" s="1113"/>
      <c r="F53" s="1113"/>
      <c r="G53" s="1113"/>
      <c r="H53" s="1113"/>
      <c r="I53" s="1114"/>
      <c r="J53" s="1119">
        <v>40</v>
      </c>
      <c r="K53" s="975">
        <f t="shared" si="19"/>
        <v>0.25</v>
      </c>
      <c r="L53" s="1113">
        <v>10.08</v>
      </c>
      <c r="M53" s="1113">
        <f t="shared" si="20"/>
        <v>403.2</v>
      </c>
      <c r="N53" s="1117">
        <v>1</v>
      </c>
      <c r="O53" s="975">
        <f t="shared" si="21"/>
        <v>403.2</v>
      </c>
      <c r="P53" s="1113">
        <f t="shared" si="22"/>
        <v>97.13</v>
      </c>
      <c r="Q53" s="1114">
        <f t="shared" si="23"/>
        <v>500.33</v>
      </c>
    </row>
    <row r="54" spans="1:17" x14ac:dyDescent="0.25">
      <c r="A54" s="1146" t="s">
        <v>202</v>
      </c>
      <c r="B54" s="990"/>
      <c r="C54" s="975"/>
      <c r="D54" s="1113"/>
      <c r="E54" s="1113"/>
      <c r="F54" s="1113"/>
      <c r="G54" s="1113"/>
      <c r="H54" s="1113"/>
      <c r="I54" s="1114"/>
      <c r="J54" s="1119">
        <v>23</v>
      </c>
      <c r="K54" s="975">
        <f t="shared" si="19"/>
        <v>0.14000000000000001</v>
      </c>
      <c r="L54" s="1113">
        <v>10.08</v>
      </c>
      <c r="M54" s="1113">
        <f t="shared" si="20"/>
        <v>231.84</v>
      </c>
      <c r="N54" s="1117">
        <v>1</v>
      </c>
      <c r="O54" s="975">
        <f t="shared" si="21"/>
        <v>231.84</v>
      </c>
      <c r="P54" s="1113">
        <f t="shared" si="22"/>
        <v>55.85</v>
      </c>
      <c r="Q54" s="1114">
        <f t="shared" si="23"/>
        <v>287.69</v>
      </c>
    </row>
    <row r="55" spans="1:17" x14ac:dyDescent="0.25">
      <c r="A55" s="1146" t="s">
        <v>202</v>
      </c>
      <c r="B55" s="990"/>
      <c r="C55" s="975"/>
      <c r="D55" s="1113"/>
      <c r="E55" s="1113"/>
      <c r="F55" s="1113"/>
      <c r="G55" s="1113"/>
      <c r="H55" s="1113"/>
      <c r="I55" s="1114"/>
      <c r="J55" s="1119">
        <v>98</v>
      </c>
      <c r="K55" s="975">
        <f t="shared" si="19"/>
        <v>0.62</v>
      </c>
      <c r="L55" s="1113">
        <v>10.08</v>
      </c>
      <c r="M55" s="1113">
        <f t="shared" si="20"/>
        <v>987.84</v>
      </c>
      <c r="N55" s="1117">
        <v>1</v>
      </c>
      <c r="O55" s="975">
        <f t="shared" si="21"/>
        <v>987.84</v>
      </c>
      <c r="P55" s="1113">
        <f t="shared" si="22"/>
        <v>237.97</v>
      </c>
      <c r="Q55" s="1114">
        <f t="shared" si="23"/>
        <v>1225.81</v>
      </c>
    </row>
    <row r="56" spans="1:17" x14ac:dyDescent="0.25">
      <c r="A56" s="1146" t="s">
        <v>202</v>
      </c>
      <c r="B56" s="990"/>
      <c r="C56" s="975"/>
      <c r="D56" s="1113"/>
      <c r="E56" s="1113"/>
      <c r="F56" s="1113"/>
      <c r="G56" s="1113"/>
      <c r="H56" s="1113"/>
      <c r="I56" s="1114"/>
      <c r="J56" s="1119">
        <v>80</v>
      </c>
      <c r="K56" s="975">
        <f t="shared" si="19"/>
        <v>0.5</v>
      </c>
      <c r="L56" s="1113">
        <v>10.08</v>
      </c>
      <c r="M56" s="1113">
        <f t="shared" si="20"/>
        <v>806.4</v>
      </c>
      <c r="N56" s="1117">
        <v>1</v>
      </c>
      <c r="O56" s="975">
        <f t="shared" si="21"/>
        <v>806.4</v>
      </c>
      <c r="P56" s="1113">
        <f t="shared" si="22"/>
        <v>194.26</v>
      </c>
      <c r="Q56" s="1114">
        <f t="shared" si="23"/>
        <v>1000.66</v>
      </c>
    </row>
    <row r="57" spans="1:17" x14ac:dyDescent="0.25">
      <c r="A57" s="1146" t="s">
        <v>202</v>
      </c>
      <c r="B57" s="990"/>
      <c r="C57" s="975"/>
      <c r="D57" s="1113"/>
      <c r="E57" s="1113"/>
      <c r="F57" s="1113"/>
      <c r="G57" s="1113"/>
      <c r="H57" s="1113"/>
      <c r="I57" s="1114"/>
      <c r="J57" s="1119">
        <v>32</v>
      </c>
      <c r="K57" s="975">
        <f t="shared" si="19"/>
        <v>0.2</v>
      </c>
      <c r="L57" s="1113">
        <v>10.08</v>
      </c>
      <c r="M57" s="1113">
        <f t="shared" si="20"/>
        <v>322.56</v>
      </c>
      <c r="N57" s="1117">
        <v>1</v>
      </c>
      <c r="O57" s="975">
        <f t="shared" si="21"/>
        <v>322.56</v>
      </c>
      <c r="P57" s="1113">
        <f t="shared" si="22"/>
        <v>77.7</v>
      </c>
      <c r="Q57" s="1114">
        <f t="shared" si="23"/>
        <v>400.26</v>
      </c>
    </row>
    <row r="58" spans="1:17" x14ac:dyDescent="0.25">
      <c r="A58" s="1146" t="s">
        <v>202</v>
      </c>
      <c r="B58" s="990"/>
      <c r="C58" s="975"/>
      <c r="D58" s="1113"/>
      <c r="E58" s="1113"/>
      <c r="F58" s="1113"/>
      <c r="G58" s="1113"/>
      <c r="H58" s="1113"/>
      <c r="I58" s="1114"/>
      <c r="J58" s="1119">
        <v>48</v>
      </c>
      <c r="K58" s="975">
        <f t="shared" si="19"/>
        <v>0.3</v>
      </c>
      <c r="L58" s="1113">
        <v>10.08</v>
      </c>
      <c r="M58" s="1113">
        <f t="shared" si="20"/>
        <v>483.84</v>
      </c>
      <c r="N58" s="1117">
        <v>1</v>
      </c>
      <c r="O58" s="975">
        <f t="shared" si="21"/>
        <v>483.84</v>
      </c>
      <c r="P58" s="1113">
        <f t="shared" si="22"/>
        <v>116.56</v>
      </c>
      <c r="Q58" s="1114">
        <f t="shared" si="23"/>
        <v>600.4</v>
      </c>
    </row>
    <row r="59" spans="1:17" x14ac:dyDescent="0.25">
      <c r="A59" s="1146" t="s">
        <v>202</v>
      </c>
      <c r="B59" s="990"/>
      <c r="C59" s="975"/>
      <c r="D59" s="1113"/>
      <c r="E59" s="1113"/>
      <c r="F59" s="1113"/>
      <c r="G59" s="1113"/>
      <c r="H59" s="1113"/>
      <c r="I59" s="1114"/>
      <c r="J59" s="1119">
        <v>40</v>
      </c>
      <c r="K59" s="975">
        <f t="shared" si="19"/>
        <v>0.25</v>
      </c>
      <c r="L59" s="1113">
        <v>10.08</v>
      </c>
      <c r="M59" s="1113">
        <f t="shared" si="20"/>
        <v>403.2</v>
      </c>
      <c r="N59" s="1117">
        <v>1</v>
      </c>
      <c r="O59" s="975">
        <f t="shared" si="21"/>
        <v>403.2</v>
      </c>
      <c r="P59" s="1113">
        <f t="shared" si="22"/>
        <v>97.13</v>
      </c>
      <c r="Q59" s="1114">
        <f t="shared" si="23"/>
        <v>500.33</v>
      </c>
    </row>
    <row r="60" spans="1:17" x14ac:dyDescent="0.25">
      <c r="A60" s="1146" t="s">
        <v>202</v>
      </c>
      <c r="B60" s="990"/>
      <c r="C60" s="975"/>
      <c r="D60" s="1113"/>
      <c r="E60" s="1113"/>
      <c r="F60" s="1113"/>
      <c r="G60" s="1113"/>
      <c r="H60" s="1113"/>
      <c r="I60" s="1114"/>
      <c r="J60" s="1119">
        <v>48</v>
      </c>
      <c r="K60" s="975">
        <f t="shared" si="19"/>
        <v>0.3</v>
      </c>
      <c r="L60" s="1113">
        <v>10.08</v>
      </c>
      <c r="M60" s="1113">
        <f t="shared" si="20"/>
        <v>483.84</v>
      </c>
      <c r="N60" s="1117">
        <v>1</v>
      </c>
      <c r="O60" s="975">
        <f t="shared" si="21"/>
        <v>483.84</v>
      </c>
      <c r="P60" s="1113">
        <f t="shared" si="22"/>
        <v>116.56</v>
      </c>
      <c r="Q60" s="1114">
        <f t="shared" si="23"/>
        <v>600.4</v>
      </c>
    </row>
    <row r="61" spans="1:17" x14ac:dyDescent="0.25">
      <c r="A61" s="1146" t="s">
        <v>202</v>
      </c>
      <c r="B61" s="990"/>
      <c r="C61" s="975"/>
      <c r="D61" s="1113"/>
      <c r="E61" s="1113"/>
      <c r="F61" s="1113"/>
      <c r="G61" s="1113"/>
      <c r="H61" s="1113"/>
      <c r="I61" s="1114"/>
      <c r="J61" s="1119">
        <v>32</v>
      </c>
      <c r="K61" s="975">
        <f t="shared" si="19"/>
        <v>0.2</v>
      </c>
      <c r="L61" s="1113">
        <v>10.08</v>
      </c>
      <c r="M61" s="1113">
        <f t="shared" si="20"/>
        <v>322.56</v>
      </c>
      <c r="N61" s="1117">
        <v>1</v>
      </c>
      <c r="O61" s="975">
        <f t="shared" si="21"/>
        <v>322.56</v>
      </c>
      <c r="P61" s="1113">
        <f t="shared" si="22"/>
        <v>77.7</v>
      </c>
      <c r="Q61" s="1114">
        <f t="shared" si="23"/>
        <v>400.26</v>
      </c>
    </row>
    <row r="62" spans="1:17" x14ac:dyDescent="0.25">
      <c r="A62" s="1146" t="s">
        <v>202</v>
      </c>
      <c r="B62" s="990"/>
      <c r="C62" s="975"/>
      <c r="D62" s="1113"/>
      <c r="E62" s="1113"/>
      <c r="F62" s="1113"/>
      <c r="G62" s="1113"/>
      <c r="H62" s="1113"/>
      <c r="I62" s="1114"/>
      <c r="J62" s="1119">
        <v>32</v>
      </c>
      <c r="K62" s="975">
        <f t="shared" si="19"/>
        <v>0.2</v>
      </c>
      <c r="L62" s="1113">
        <v>10.08</v>
      </c>
      <c r="M62" s="1113">
        <f t="shared" si="20"/>
        <v>322.56</v>
      </c>
      <c r="N62" s="1117">
        <v>1</v>
      </c>
      <c r="O62" s="975">
        <f t="shared" si="21"/>
        <v>322.56</v>
      </c>
      <c r="P62" s="1113">
        <f t="shared" si="22"/>
        <v>77.7</v>
      </c>
      <c r="Q62" s="1114">
        <f t="shared" si="23"/>
        <v>400.26</v>
      </c>
    </row>
    <row r="63" spans="1:17" x14ac:dyDescent="0.25">
      <c r="A63" s="1146" t="s">
        <v>202</v>
      </c>
      <c r="B63" s="990"/>
      <c r="C63" s="975"/>
      <c r="D63" s="1113"/>
      <c r="E63" s="1113"/>
      <c r="F63" s="1113"/>
      <c r="G63" s="1113"/>
      <c r="H63" s="1113"/>
      <c r="I63" s="1114"/>
      <c r="J63" s="1119">
        <v>88</v>
      </c>
      <c r="K63" s="975">
        <f t="shared" si="19"/>
        <v>0.55000000000000004</v>
      </c>
      <c r="L63" s="1113">
        <v>10.08</v>
      </c>
      <c r="M63" s="1113">
        <f t="shared" si="20"/>
        <v>887.04</v>
      </c>
      <c r="N63" s="1117">
        <v>1</v>
      </c>
      <c r="O63" s="975">
        <f t="shared" si="21"/>
        <v>887.04</v>
      </c>
      <c r="P63" s="1113">
        <f t="shared" si="22"/>
        <v>213.69</v>
      </c>
      <c r="Q63" s="1114">
        <f t="shared" si="23"/>
        <v>1100.73</v>
      </c>
    </row>
    <row r="64" spans="1:17" x14ac:dyDescent="0.25">
      <c r="A64" s="1146" t="s">
        <v>202</v>
      </c>
      <c r="B64" s="990"/>
      <c r="C64" s="975"/>
      <c r="D64" s="1113"/>
      <c r="E64" s="1113"/>
      <c r="F64" s="1113"/>
      <c r="G64" s="1113"/>
      <c r="H64" s="1113"/>
      <c r="I64" s="1114"/>
      <c r="J64" s="1119">
        <v>56</v>
      </c>
      <c r="K64" s="975">
        <f t="shared" si="19"/>
        <v>0.35</v>
      </c>
      <c r="L64" s="1113">
        <v>10.08</v>
      </c>
      <c r="M64" s="1113">
        <f t="shared" si="20"/>
        <v>564.48</v>
      </c>
      <c r="N64" s="1117">
        <v>1</v>
      </c>
      <c r="O64" s="975">
        <f t="shared" si="21"/>
        <v>564.48</v>
      </c>
      <c r="P64" s="1113">
        <f t="shared" si="22"/>
        <v>135.97999999999999</v>
      </c>
      <c r="Q64" s="1114">
        <f t="shared" si="23"/>
        <v>700.46</v>
      </c>
    </row>
    <row r="65" spans="1:17" x14ac:dyDescent="0.25">
      <c r="A65" s="1146" t="s">
        <v>202</v>
      </c>
      <c r="B65" s="990"/>
      <c r="C65" s="975"/>
      <c r="D65" s="1113"/>
      <c r="E65" s="1113"/>
      <c r="F65" s="1113"/>
      <c r="G65" s="1113"/>
      <c r="H65" s="1113"/>
      <c r="I65" s="1114"/>
      <c r="J65" s="1119">
        <v>40</v>
      </c>
      <c r="K65" s="975">
        <f t="shared" si="19"/>
        <v>0.25</v>
      </c>
      <c r="L65" s="1113">
        <v>10.08</v>
      </c>
      <c r="M65" s="1113">
        <f t="shared" si="20"/>
        <v>403.2</v>
      </c>
      <c r="N65" s="1117">
        <v>1</v>
      </c>
      <c r="O65" s="975">
        <f t="shared" si="21"/>
        <v>403.2</v>
      </c>
      <c r="P65" s="1113">
        <f t="shared" si="22"/>
        <v>97.13</v>
      </c>
      <c r="Q65" s="1114">
        <f t="shared" si="23"/>
        <v>500.33</v>
      </c>
    </row>
    <row r="66" spans="1:17" x14ac:dyDescent="0.25">
      <c r="A66" s="1146" t="s">
        <v>202</v>
      </c>
      <c r="B66" s="990"/>
      <c r="C66" s="975"/>
      <c r="D66" s="1113"/>
      <c r="E66" s="1113"/>
      <c r="F66" s="1113"/>
      <c r="G66" s="1113"/>
      <c r="H66" s="1113"/>
      <c r="I66" s="1114"/>
      <c r="J66" s="1119">
        <v>17</v>
      </c>
      <c r="K66" s="975">
        <f t="shared" si="19"/>
        <v>0.11</v>
      </c>
      <c r="L66" s="1113">
        <v>10.08</v>
      </c>
      <c r="M66" s="1113">
        <f t="shared" si="20"/>
        <v>171.36</v>
      </c>
      <c r="N66" s="1117">
        <v>1</v>
      </c>
      <c r="O66" s="975">
        <f t="shared" si="21"/>
        <v>171.36</v>
      </c>
      <c r="P66" s="1113">
        <f t="shared" si="22"/>
        <v>41.28</v>
      </c>
      <c r="Q66" s="1114">
        <f t="shared" si="23"/>
        <v>212.64000000000001</v>
      </c>
    </row>
    <row r="67" spans="1:17" x14ac:dyDescent="0.25">
      <c r="A67" s="1146" t="s">
        <v>202</v>
      </c>
      <c r="B67" s="990"/>
      <c r="C67" s="975"/>
      <c r="D67" s="1113"/>
      <c r="E67" s="1113"/>
      <c r="F67" s="1113"/>
      <c r="G67" s="1113"/>
      <c r="H67" s="1113"/>
      <c r="I67" s="1114"/>
      <c r="J67" s="1119">
        <v>120</v>
      </c>
      <c r="K67" s="975">
        <f t="shared" si="19"/>
        <v>0.75</v>
      </c>
      <c r="L67" s="1113">
        <v>1676</v>
      </c>
      <c r="M67" s="1113">
        <f>ROUND(J67/159*L67,2)</f>
        <v>1264.9100000000001</v>
      </c>
      <c r="N67" s="1117">
        <v>1</v>
      </c>
      <c r="O67" s="975">
        <f t="shared" si="21"/>
        <v>1264.9100000000001</v>
      </c>
      <c r="P67" s="1113">
        <f t="shared" si="22"/>
        <v>304.72000000000003</v>
      </c>
      <c r="Q67" s="1114">
        <f t="shared" si="23"/>
        <v>1569.63</v>
      </c>
    </row>
    <row r="68" spans="1:17" ht="67.150000000000006" customHeight="1" x14ac:dyDescent="0.25">
      <c r="A68" s="1169" t="s">
        <v>9</v>
      </c>
      <c r="B68" s="1033">
        <f>SUM(B69:B84)</f>
        <v>256</v>
      </c>
      <c r="C68" s="1095">
        <f t="shared" ref="C68:I68" si="27">SUM(C69:C84)</f>
        <v>1.6199999999999999</v>
      </c>
      <c r="D68" s="1095"/>
      <c r="E68" s="1095"/>
      <c r="F68" s="1095"/>
      <c r="G68" s="1095">
        <f t="shared" si="27"/>
        <v>305.87</v>
      </c>
      <c r="H68" s="1095">
        <f t="shared" si="27"/>
        <v>73.680000000000007</v>
      </c>
      <c r="I68" s="1096">
        <f t="shared" si="27"/>
        <v>379.55000000000007</v>
      </c>
      <c r="J68" s="1101">
        <f>SUM(J69:J84)</f>
        <v>1829</v>
      </c>
      <c r="K68" s="976">
        <f t="shared" ref="K68" si="28">SUM(K69:K84)</f>
        <v>11.5</v>
      </c>
      <c r="L68" s="972"/>
      <c r="M68" s="972"/>
      <c r="N68" s="1118"/>
      <c r="O68" s="976">
        <f t="shared" ref="O68" si="29">SUM(O69:O84)</f>
        <v>11159.46</v>
      </c>
      <c r="P68" s="972">
        <f t="shared" ref="P68" si="30">SUM(P69:P84)</f>
        <v>2688.3200000000006</v>
      </c>
      <c r="Q68" s="973">
        <f t="shared" ref="Q68" si="31">SUM(Q69:Q84)</f>
        <v>13847.78</v>
      </c>
    </row>
    <row r="69" spans="1:17" x14ac:dyDescent="0.25">
      <c r="A69" s="1146" t="s">
        <v>692</v>
      </c>
      <c r="B69" s="990">
        <v>8</v>
      </c>
      <c r="C69" s="975">
        <f t="shared" ref="C69:C79" si="32">ROUND(B69/159,2)</f>
        <v>0.05</v>
      </c>
      <c r="D69" s="1113">
        <v>1185</v>
      </c>
      <c r="E69" s="1113">
        <f>ROUND(B69/159*D69,2)</f>
        <v>59.62</v>
      </c>
      <c r="F69" s="1117">
        <v>0.2</v>
      </c>
      <c r="G69" s="1113">
        <f t="shared" ref="G69" si="33">ROUND(E69*F69,2)</f>
        <v>11.92</v>
      </c>
      <c r="H69" s="1113">
        <f t="shared" ref="H69" si="34">ROUND(G69*0.2409,2)</f>
        <v>2.87</v>
      </c>
      <c r="I69" s="1114">
        <f t="shared" ref="I69" si="35">G69+H69</f>
        <v>14.79</v>
      </c>
      <c r="J69" s="1119">
        <v>165</v>
      </c>
      <c r="K69" s="975">
        <f t="shared" si="19"/>
        <v>1.04</v>
      </c>
      <c r="L69" s="1113">
        <v>1030</v>
      </c>
      <c r="M69" s="1113">
        <f t="shared" ref="M69:M100" si="36">ROUND(J69/159*L69,2)</f>
        <v>1068.8699999999999</v>
      </c>
      <c r="N69" s="1117">
        <v>1</v>
      </c>
      <c r="O69" s="975">
        <f t="shared" ref="O69" si="37">ROUND(M69*N69,2)</f>
        <v>1068.8699999999999</v>
      </c>
      <c r="P69" s="1113">
        <f t="shared" si="22"/>
        <v>257.49</v>
      </c>
      <c r="Q69" s="1114">
        <f t="shared" si="23"/>
        <v>1326.36</v>
      </c>
    </row>
    <row r="70" spans="1:17" x14ac:dyDescent="0.25">
      <c r="A70" s="1146" t="s">
        <v>692</v>
      </c>
      <c r="B70" s="990">
        <v>24</v>
      </c>
      <c r="C70" s="975">
        <f t="shared" si="32"/>
        <v>0.15</v>
      </c>
      <c r="D70" s="1113">
        <v>1030</v>
      </c>
      <c r="E70" s="1113">
        <f t="shared" ref="E70:E99" si="38">ROUND(B70/159*D70,2)</f>
        <v>155.47</v>
      </c>
      <c r="F70" s="1117">
        <v>0.2</v>
      </c>
      <c r="G70" s="1113">
        <f t="shared" ref="G70:G99" si="39">ROUND(E70*F70,2)</f>
        <v>31.09</v>
      </c>
      <c r="H70" s="1113">
        <f t="shared" ref="H70:H99" si="40">ROUND(G70*0.2409,2)</f>
        <v>7.49</v>
      </c>
      <c r="I70" s="1114">
        <f t="shared" ref="I70:I99" si="41">G70+H70</f>
        <v>38.58</v>
      </c>
      <c r="J70" s="1119">
        <v>144</v>
      </c>
      <c r="K70" s="975">
        <f t="shared" si="19"/>
        <v>0.91</v>
      </c>
      <c r="L70" s="1113">
        <v>1030</v>
      </c>
      <c r="M70" s="1113">
        <f t="shared" si="36"/>
        <v>932.83</v>
      </c>
      <c r="N70" s="1117">
        <v>1</v>
      </c>
      <c r="O70" s="975">
        <f t="shared" ref="O70:O84" si="42">ROUND(M70*N70,2)</f>
        <v>932.83</v>
      </c>
      <c r="P70" s="1113">
        <f t="shared" si="22"/>
        <v>224.72</v>
      </c>
      <c r="Q70" s="1114">
        <f t="shared" si="23"/>
        <v>1157.55</v>
      </c>
    </row>
    <row r="71" spans="1:17" x14ac:dyDescent="0.25">
      <c r="A71" s="1146" t="s">
        <v>692</v>
      </c>
      <c r="B71" s="990">
        <v>12</v>
      </c>
      <c r="C71" s="975">
        <f t="shared" si="32"/>
        <v>0.08</v>
      </c>
      <c r="D71" s="1113">
        <v>1030</v>
      </c>
      <c r="E71" s="1113">
        <f t="shared" si="38"/>
        <v>77.739999999999995</v>
      </c>
      <c r="F71" s="1117">
        <v>0.2</v>
      </c>
      <c r="G71" s="1113">
        <f t="shared" si="39"/>
        <v>15.55</v>
      </c>
      <c r="H71" s="1113">
        <f t="shared" si="40"/>
        <v>3.75</v>
      </c>
      <c r="I71" s="1114">
        <f t="shared" si="41"/>
        <v>19.3</v>
      </c>
      <c r="J71" s="1119">
        <v>120</v>
      </c>
      <c r="K71" s="975">
        <f t="shared" si="19"/>
        <v>0.75</v>
      </c>
      <c r="L71" s="1113">
        <v>1030</v>
      </c>
      <c r="M71" s="1113">
        <f t="shared" si="36"/>
        <v>777.36</v>
      </c>
      <c r="N71" s="1117">
        <v>1</v>
      </c>
      <c r="O71" s="975">
        <f t="shared" si="42"/>
        <v>777.36</v>
      </c>
      <c r="P71" s="1113">
        <f t="shared" si="22"/>
        <v>187.27</v>
      </c>
      <c r="Q71" s="1114">
        <f t="shared" si="23"/>
        <v>964.63</v>
      </c>
    </row>
    <row r="72" spans="1:17" x14ac:dyDescent="0.25">
      <c r="A72" s="1146" t="s">
        <v>692</v>
      </c>
      <c r="B72" s="990">
        <v>24</v>
      </c>
      <c r="C72" s="975">
        <f t="shared" si="32"/>
        <v>0.15</v>
      </c>
      <c r="D72" s="1113">
        <v>1030</v>
      </c>
      <c r="E72" s="1113">
        <f t="shared" si="38"/>
        <v>155.47</v>
      </c>
      <c r="F72" s="1117">
        <v>0.2</v>
      </c>
      <c r="G72" s="1113">
        <f t="shared" si="39"/>
        <v>31.09</v>
      </c>
      <c r="H72" s="1113">
        <f t="shared" si="40"/>
        <v>7.49</v>
      </c>
      <c r="I72" s="1114">
        <f t="shared" si="41"/>
        <v>38.58</v>
      </c>
      <c r="J72" s="1119">
        <v>108</v>
      </c>
      <c r="K72" s="975">
        <f t="shared" si="19"/>
        <v>0.68</v>
      </c>
      <c r="L72" s="1113">
        <v>1030</v>
      </c>
      <c r="M72" s="1113">
        <f t="shared" si="36"/>
        <v>699.62</v>
      </c>
      <c r="N72" s="1117">
        <v>1</v>
      </c>
      <c r="O72" s="975">
        <f t="shared" si="42"/>
        <v>699.62</v>
      </c>
      <c r="P72" s="1113">
        <f t="shared" si="22"/>
        <v>168.54</v>
      </c>
      <c r="Q72" s="1114">
        <f t="shared" si="23"/>
        <v>868.16</v>
      </c>
    </row>
    <row r="73" spans="1:17" x14ac:dyDescent="0.25">
      <c r="A73" s="1146" t="s">
        <v>692</v>
      </c>
      <c r="B73" s="990">
        <v>16</v>
      </c>
      <c r="C73" s="975">
        <f t="shared" si="32"/>
        <v>0.1</v>
      </c>
      <c r="D73" s="1113">
        <v>1030</v>
      </c>
      <c r="E73" s="1113">
        <f t="shared" si="38"/>
        <v>103.65</v>
      </c>
      <c r="F73" s="1117">
        <v>0.2</v>
      </c>
      <c r="G73" s="1113">
        <f t="shared" si="39"/>
        <v>20.73</v>
      </c>
      <c r="H73" s="1113">
        <f t="shared" si="40"/>
        <v>4.99</v>
      </c>
      <c r="I73" s="1114">
        <f t="shared" si="41"/>
        <v>25.72</v>
      </c>
      <c r="J73" s="1119">
        <v>111</v>
      </c>
      <c r="K73" s="975">
        <f t="shared" si="19"/>
        <v>0.7</v>
      </c>
      <c r="L73" s="1113">
        <v>1030</v>
      </c>
      <c r="M73" s="1113">
        <f t="shared" si="36"/>
        <v>719.06</v>
      </c>
      <c r="N73" s="1117">
        <v>1</v>
      </c>
      <c r="O73" s="975">
        <f t="shared" si="42"/>
        <v>719.06</v>
      </c>
      <c r="P73" s="1113">
        <f t="shared" si="22"/>
        <v>173.22</v>
      </c>
      <c r="Q73" s="1114">
        <f t="shared" si="23"/>
        <v>892.28</v>
      </c>
    </row>
    <row r="74" spans="1:17" x14ac:dyDescent="0.25">
      <c r="A74" s="1146" t="s">
        <v>692</v>
      </c>
      <c r="B74" s="990">
        <v>12</v>
      </c>
      <c r="C74" s="975">
        <f t="shared" si="32"/>
        <v>0.08</v>
      </c>
      <c r="D74" s="1113">
        <v>1030</v>
      </c>
      <c r="E74" s="1113">
        <f t="shared" si="38"/>
        <v>77.739999999999995</v>
      </c>
      <c r="F74" s="1117">
        <v>0.2</v>
      </c>
      <c r="G74" s="1113">
        <f t="shared" si="39"/>
        <v>15.55</v>
      </c>
      <c r="H74" s="1113">
        <f t="shared" si="40"/>
        <v>3.75</v>
      </c>
      <c r="I74" s="1114">
        <f t="shared" si="41"/>
        <v>19.3</v>
      </c>
      <c r="J74" s="1119">
        <v>96</v>
      </c>
      <c r="K74" s="975">
        <f t="shared" si="19"/>
        <v>0.6</v>
      </c>
      <c r="L74" s="1113">
        <v>1030</v>
      </c>
      <c r="M74" s="1113">
        <f t="shared" si="36"/>
        <v>621.89</v>
      </c>
      <c r="N74" s="1117">
        <v>1</v>
      </c>
      <c r="O74" s="975">
        <f t="shared" si="42"/>
        <v>621.89</v>
      </c>
      <c r="P74" s="1113">
        <f t="shared" si="22"/>
        <v>149.81</v>
      </c>
      <c r="Q74" s="1114">
        <f t="shared" si="23"/>
        <v>771.7</v>
      </c>
    </row>
    <row r="75" spans="1:17" x14ac:dyDescent="0.25">
      <c r="A75" s="1146" t="s">
        <v>692</v>
      </c>
      <c r="B75" s="990">
        <v>24</v>
      </c>
      <c r="C75" s="975">
        <f t="shared" si="32"/>
        <v>0.15</v>
      </c>
      <c r="D75" s="1113">
        <v>1030</v>
      </c>
      <c r="E75" s="1113">
        <f t="shared" si="38"/>
        <v>155.47</v>
      </c>
      <c r="F75" s="1117">
        <v>0.2</v>
      </c>
      <c r="G75" s="1113">
        <f t="shared" si="39"/>
        <v>31.09</v>
      </c>
      <c r="H75" s="1113">
        <f t="shared" si="40"/>
        <v>7.49</v>
      </c>
      <c r="I75" s="1114">
        <f t="shared" si="41"/>
        <v>38.58</v>
      </c>
      <c r="J75" s="1119">
        <v>21</v>
      </c>
      <c r="K75" s="975">
        <f t="shared" si="19"/>
        <v>0.13</v>
      </c>
      <c r="L75" s="1113">
        <v>1030</v>
      </c>
      <c r="M75" s="1113">
        <f t="shared" si="36"/>
        <v>136.04</v>
      </c>
      <c r="N75" s="1117">
        <v>1</v>
      </c>
      <c r="O75" s="975">
        <f t="shared" si="42"/>
        <v>136.04</v>
      </c>
      <c r="P75" s="1113">
        <f t="shared" si="22"/>
        <v>32.770000000000003</v>
      </c>
      <c r="Q75" s="1114">
        <f t="shared" si="23"/>
        <v>168.81</v>
      </c>
    </row>
    <row r="76" spans="1:17" x14ac:dyDescent="0.25">
      <c r="A76" s="1146" t="s">
        <v>692</v>
      </c>
      <c r="B76" s="990">
        <v>20</v>
      </c>
      <c r="C76" s="975">
        <f t="shared" si="32"/>
        <v>0.13</v>
      </c>
      <c r="D76" s="1113">
        <v>1030</v>
      </c>
      <c r="E76" s="1113">
        <f t="shared" si="38"/>
        <v>129.56</v>
      </c>
      <c r="F76" s="1117">
        <v>0.2</v>
      </c>
      <c r="G76" s="1113">
        <f t="shared" si="39"/>
        <v>25.91</v>
      </c>
      <c r="H76" s="1113">
        <f t="shared" si="40"/>
        <v>6.24</v>
      </c>
      <c r="I76" s="1114">
        <f t="shared" si="41"/>
        <v>32.15</v>
      </c>
      <c r="J76" s="1119">
        <v>24</v>
      </c>
      <c r="K76" s="975">
        <f t="shared" si="19"/>
        <v>0.15</v>
      </c>
      <c r="L76" s="1113">
        <v>1030</v>
      </c>
      <c r="M76" s="1113">
        <f t="shared" si="36"/>
        <v>155.47</v>
      </c>
      <c r="N76" s="1117">
        <v>1</v>
      </c>
      <c r="O76" s="975">
        <f t="shared" si="42"/>
        <v>155.47</v>
      </c>
      <c r="P76" s="1113">
        <f t="shared" si="22"/>
        <v>37.450000000000003</v>
      </c>
      <c r="Q76" s="1114">
        <f t="shared" si="23"/>
        <v>192.92000000000002</v>
      </c>
    </row>
    <row r="77" spans="1:17" x14ac:dyDescent="0.25">
      <c r="A77" s="1146" t="s">
        <v>692</v>
      </c>
      <c r="B77" s="990">
        <v>8</v>
      </c>
      <c r="C77" s="975">
        <f t="shared" si="32"/>
        <v>0.05</v>
      </c>
      <c r="D77" s="1113">
        <v>1030</v>
      </c>
      <c r="E77" s="1113">
        <f t="shared" si="38"/>
        <v>51.82</v>
      </c>
      <c r="F77" s="1117">
        <v>0.2</v>
      </c>
      <c r="G77" s="1113">
        <f t="shared" si="39"/>
        <v>10.36</v>
      </c>
      <c r="H77" s="1113">
        <f t="shared" si="40"/>
        <v>2.5</v>
      </c>
      <c r="I77" s="1114">
        <f t="shared" si="41"/>
        <v>12.86</v>
      </c>
      <c r="J77" s="1119">
        <v>156</v>
      </c>
      <c r="K77" s="975">
        <f t="shared" si="19"/>
        <v>0.98</v>
      </c>
      <c r="L77" s="1113">
        <v>1030</v>
      </c>
      <c r="M77" s="1113">
        <f t="shared" si="36"/>
        <v>1010.57</v>
      </c>
      <c r="N77" s="1117">
        <v>1</v>
      </c>
      <c r="O77" s="975">
        <f t="shared" si="42"/>
        <v>1010.57</v>
      </c>
      <c r="P77" s="1113">
        <f t="shared" ref="P77:P100" si="43">ROUND(O77*0.2409,2)</f>
        <v>243.45</v>
      </c>
      <c r="Q77" s="1114">
        <f t="shared" ref="Q77:Q100" si="44">O77+P77</f>
        <v>1254.02</v>
      </c>
    </row>
    <row r="78" spans="1:17" x14ac:dyDescent="0.25">
      <c r="A78" s="1146" t="s">
        <v>692</v>
      </c>
      <c r="B78" s="990">
        <v>16</v>
      </c>
      <c r="C78" s="975">
        <f t="shared" si="32"/>
        <v>0.1</v>
      </c>
      <c r="D78" s="1113">
        <v>906</v>
      </c>
      <c r="E78" s="1113">
        <f t="shared" si="38"/>
        <v>91.17</v>
      </c>
      <c r="F78" s="1117">
        <v>0.2</v>
      </c>
      <c r="G78" s="1113">
        <f t="shared" si="39"/>
        <v>18.23</v>
      </c>
      <c r="H78" s="1113">
        <f t="shared" si="40"/>
        <v>4.3899999999999997</v>
      </c>
      <c r="I78" s="1114">
        <f t="shared" si="41"/>
        <v>22.62</v>
      </c>
      <c r="J78" s="1119">
        <v>119</v>
      </c>
      <c r="K78" s="975">
        <f t="shared" ref="K78:K149" si="45">ROUND(J78/159,2)</f>
        <v>0.75</v>
      </c>
      <c r="L78" s="1113">
        <v>1185</v>
      </c>
      <c r="M78" s="1113">
        <f t="shared" si="36"/>
        <v>886.89</v>
      </c>
      <c r="N78" s="1117">
        <v>1</v>
      </c>
      <c r="O78" s="975">
        <f t="shared" si="42"/>
        <v>886.89</v>
      </c>
      <c r="P78" s="1113">
        <f t="shared" si="43"/>
        <v>213.65</v>
      </c>
      <c r="Q78" s="1114">
        <f t="shared" si="44"/>
        <v>1100.54</v>
      </c>
    </row>
    <row r="79" spans="1:17" x14ac:dyDescent="0.25">
      <c r="A79" s="1146" t="s">
        <v>692</v>
      </c>
      <c r="B79" s="990">
        <v>36</v>
      </c>
      <c r="C79" s="975">
        <f t="shared" si="32"/>
        <v>0.23</v>
      </c>
      <c r="D79" s="1113">
        <v>906</v>
      </c>
      <c r="E79" s="1113">
        <f t="shared" si="38"/>
        <v>205.13</v>
      </c>
      <c r="F79" s="1117">
        <v>0.2</v>
      </c>
      <c r="G79" s="1113">
        <f t="shared" si="39"/>
        <v>41.03</v>
      </c>
      <c r="H79" s="1113">
        <f t="shared" si="40"/>
        <v>9.8800000000000008</v>
      </c>
      <c r="I79" s="1114">
        <f t="shared" si="41"/>
        <v>50.910000000000004</v>
      </c>
      <c r="J79" s="1119">
        <v>167</v>
      </c>
      <c r="K79" s="975">
        <f t="shared" si="45"/>
        <v>1.05</v>
      </c>
      <c r="L79" s="1113">
        <v>906</v>
      </c>
      <c r="M79" s="1113">
        <f t="shared" si="36"/>
        <v>951.58</v>
      </c>
      <c r="N79" s="1117">
        <v>1</v>
      </c>
      <c r="O79" s="975">
        <f t="shared" si="42"/>
        <v>951.58</v>
      </c>
      <c r="P79" s="1113">
        <f t="shared" si="43"/>
        <v>229.24</v>
      </c>
      <c r="Q79" s="1114">
        <f t="shared" si="44"/>
        <v>1180.8200000000002</v>
      </c>
    </row>
    <row r="80" spans="1:17" x14ac:dyDescent="0.25">
      <c r="A80" s="1146" t="s">
        <v>692</v>
      </c>
      <c r="B80" s="990"/>
      <c r="C80" s="975"/>
      <c r="D80" s="1113"/>
      <c r="E80" s="1113">
        <f t="shared" si="38"/>
        <v>0</v>
      </c>
      <c r="F80" s="1113"/>
      <c r="G80" s="1113">
        <f t="shared" si="39"/>
        <v>0</v>
      </c>
      <c r="H80" s="1113">
        <f t="shared" si="40"/>
        <v>0</v>
      </c>
      <c r="I80" s="1114">
        <f t="shared" si="41"/>
        <v>0</v>
      </c>
      <c r="J80" s="1119">
        <v>112</v>
      </c>
      <c r="K80" s="975">
        <f t="shared" si="45"/>
        <v>0.7</v>
      </c>
      <c r="L80" s="1113">
        <v>906</v>
      </c>
      <c r="M80" s="1113">
        <f t="shared" si="36"/>
        <v>638.19000000000005</v>
      </c>
      <c r="N80" s="1117">
        <v>1</v>
      </c>
      <c r="O80" s="975">
        <f t="shared" si="42"/>
        <v>638.19000000000005</v>
      </c>
      <c r="P80" s="1113">
        <f t="shared" si="43"/>
        <v>153.74</v>
      </c>
      <c r="Q80" s="1114">
        <f t="shared" si="44"/>
        <v>791.93000000000006</v>
      </c>
    </row>
    <row r="81" spans="1:17" x14ac:dyDescent="0.25">
      <c r="A81" s="1146" t="s">
        <v>692</v>
      </c>
      <c r="B81" s="990"/>
      <c r="C81" s="975"/>
      <c r="D81" s="1113"/>
      <c r="E81" s="1113">
        <f t="shared" si="38"/>
        <v>0</v>
      </c>
      <c r="F81" s="1113"/>
      <c r="G81" s="1113">
        <f t="shared" si="39"/>
        <v>0</v>
      </c>
      <c r="H81" s="1113">
        <f t="shared" si="40"/>
        <v>0</v>
      </c>
      <c r="I81" s="1114">
        <f t="shared" si="41"/>
        <v>0</v>
      </c>
      <c r="J81" s="1119">
        <v>144</v>
      </c>
      <c r="K81" s="975">
        <f t="shared" si="45"/>
        <v>0.91</v>
      </c>
      <c r="L81" s="1113">
        <v>1030</v>
      </c>
      <c r="M81" s="1113">
        <f t="shared" si="36"/>
        <v>932.83</v>
      </c>
      <c r="N81" s="1117">
        <v>1</v>
      </c>
      <c r="O81" s="975">
        <f t="shared" si="42"/>
        <v>932.83</v>
      </c>
      <c r="P81" s="1113">
        <f t="shared" si="43"/>
        <v>224.72</v>
      </c>
      <c r="Q81" s="1114">
        <f t="shared" si="44"/>
        <v>1157.55</v>
      </c>
    </row>
    <row r="82" spans="1:17" x14ac:dyDescent="0.25">
      <c r="A82" s="1146" t="s">
        <v>257</v>
      </c>
      <c r="B82" s="990">
        <v>32</v>
      </c>
      <c r="C82" s="975">
        <f t="shared" ref="C82:C83" si="46">ROUND(B82/159,2)</f>
        <v>0.2</v>
      </c>
      <c r="D82" s="1113">
        <v>757</v>
      </c>
      <c r="E82" s="1113">
        <f t="shared" si="38"/>
        <v>152.35</v>
      </c>
      <c r="F82" s="1117">
        <v>0.2</v>
      </c>
      <c r="G82" s="1113">
        <f t="shared" si="39"/>
        <v>30.47</v>
      </c>
      <c r="H82" s="1113">
        <f t="shared" si="40"/>
        <v>7.34</v>
      </c>
      <c r="I82" s="1114">
        <f t="shared" si="41"/>
        <v>37.81</v>
      </c>
      <c r="J82" s="1119">
        <v>112</v>
      </c>
      <c r="K82" s="975">
        <f t="shared" si="45"/>
        <v>0.7</v>
      </c>
      <c r="L82" s="1113">
        <v>757</v>
      </c>
      <c r="M82" s="1113">
        <f t="shared" si="36"/>
        <v>533.23</v>
      </c>
      <c r="N82" s="1117">
        <v>1</v>
      </c>
      <c r="O82" s="975">
        <f t="shared" si="42"/>
        <v>533.23</v>
      </c>
      <c r="P82" s="1113">
        <f t="shared" si="43"/>
        <v>128.46</v>
      </c>
      <c r="Q82" s="1114">
        <f t="shared" si="44"/>
        <v>661.69</v>
      </c>
    </row>
    <row r="83" spans="1:17" x14ac:dyDescent="0.25">
      <c r="A83" s="1146" t="s">
        <v>257</v>
      </c>
      <c r="B83" s="990">
        <v>24</v>
      </c>
      <c r="C83" s="975">
        <f t="shared" si="46"/>
        <v>0.15</v>
      </c>
      <c r="D83" s="1113">
        <v>757</v>
      </c>
      <c r="E83" s="1113">
        <f t="shared" si="38"/>
        <v>114.26</v>
      </c>
      <c r="F83" s="1117">
        <v>0.2</v>
      </c>
      <c r="G83" s="1113">
        <f t="shared" si="39"/>
        <v>22.85</v>
      </c>
      <c r="H83" s="1113">
        <f t="shared" si="40"/>
        <v>5.5</v>
      </c>
      <c r="I83" s="1114">
        <f t="shared" si="41"/>
        <v>28.35</v>
      </c>
      <c r="J83" s="1119">
        <v>87</v>
      </c>
      <c r="K83" s="975">
        <f t="shared" si="45"/>
        <v>0.55000000000000004</v>
      </c>
      <c r="L83" s="1113">
        <v>757</v>
      </c>
      <c r="M83" s="1113">
        <f t="shared" si="36"/>
        <v>414.21</v>
      </c>
      <c r="N83" s="1117">
        <v>1</v>
      </c>
      <c r="O83" s="975">
        <f t="shared" si="42"/>
        <v>414.21</v>
      </c>
      <c r="P83" s="1113">
        <f t="shared" si="43"/>
        <v>99.78</v>
      </c>
      <c r="Q83" s="1114">
        <f t="shared" si="44"/>
        <v>513.99</v>
      </c>
    </row>
    <row r="84" spans="1:17" x14ac:dyDescent="0.25">
      <c r="A84" s="1146" t="s">
        <v>257</v>
      </c>
      <c r="B84" s="990"/>
      <c r="C84" s="975"/>
      <c r="D84" s="1113"/>
      <c r="E84" s="1113">
        <f t="shared" si="38"/>
        <v>0</v>
      </c>
      <c r="F84" s="1117"/>
      <c r="G84" s="1113">
        <f t="shared" si="39"/>
        <v>0</v>
      </c>
      <c r="H84" s="1113">
        <f t="shared" si="40"/>
        <v>0</v>
      </c>
      <c r="I84" s="1114">
        <f t="shared" si="41"/>
        <v>0</v>
      </c>
      <c r="J84" s="1119">
        <v>143</v>
      </c>
      <c r="K84" s="975">
        <f t="shared" si="45"/>
        <v>0.9</v>
      </c>
      <c r="L84" s="1113">
        <v>757</v>
      </c>
      <c r="M84" s="1113">
        <f t="shared" si="36"/>
        <v>680.82</v>
      </c>
      <c r="N84" s="1117">
        <v>1</v>
      </c>
      <c r="O84" s="975">
        <f t="shared" si="42"/>
        <v>680.82</v>
      </c>
      <c r="P84" s="1113">
        <f t="shared" si="43"/>
        <v>164.01</v>
      </c>
      <c r="Q84" s="1114">
        <f t="shared" si="44"/>
        <v>844.83</v>
      </c>
    </row>
    <row r="85" spans="1:17" ht="36" customHeight="1" x14ac:dyDescent="0.25">
      <c r="A85" s="1169" t="s">
        <v>8</v>
      </c>
      <c r="B85" s="1033">
        <f>SUM(B86:B100)</f>
        <v>199</v>
      </c>
      <c r="C85" s="1095">
        <f t="shared" ref="C85:I85" si="47">SUM(C86:C100)</f>
        <v>1.24</v>
      </c>
      <c r="D85" s="1095"/>
      <c r="E85" s="1095"/>
      <c r="F85" s="1095"/>
      <c r="G85" s="1095">
        <f t="shared" si="47"/>
        <v>209.13000000000005</v>
      </c>
      <c r="H85" s="1095">
        <f t="shared" si="47"/>
        <v>50.370000000000005</v>
      </c>
      <c r="I85" s="1096">
        <f t="shared" si="47"/>
        <v>259.5</v>
      </c>
      <c r="J85" s="1101">
        <f>SUM(J86:J100)</f>
        <v>1708</v>
      </c>
      <c r="K85" s="976">
        <f t="shared" ref="K85" si="48">SUM(K86:K100)</f>
        <v>10.730000000000002</v>
      </c>
      <c r="L85" s="972"/>
      <c r="M85" s="972"/>
      <c r="N85" s="1118"/>
      <c r="O85" s="976">
        <f t="shared" ref="O85" si="49">SUM(O86:O100)</f>
        <v>8830.61</v>
      </c>
      <c r="P85" s="972">
        <f t="shared" ref="P85" si="50">SUM(P86:P100)</f>
        <v>2127.3200000000002</v>
      </c>
      <c r="Q85" s="973">
        <f t="shared" ref="Q85" si="51">SUM(Q86:Q100)</f>
        <v>10957.93</v>
      </c>
    </row>
    <row r="86" spans="1:17" ht="16.5" customHeight="1" x14ac:dyDescent="0.25">
      <c r="A86" s="1146" t="s">
        <v>182</v>
      </c>
      <c r="B86" s="990">
        <v>32</v>
      </c>
      <c r="C86" s="975">
        <f t="shared" ref="C86:C130" si="52">ROUND(B86/159,2)</f>
        <v>0.2</v>
      </c>
      <c r="D86" s="1113">
        <v>705</v>
      </c>
      <c r="E86" s="1113">
        <f t="shared" si="38"/>
        <v>141.88999999999999</v>
      </c>
      <c r="F86" s="1117">
        <v>0.2</v>
      </c>
      <c r="G86" s="1113">
        <f t="shared" si="39"/>
        <v>28.38</v>
      </c>
      <c r="H86" s="1113">
        <f t="shared" si="40"/>
        <v>6.84</v>
      </c>
      <c r="I86" s="1114">
        <f t="shared" si="41"/>
        <v>35.22</v>
      </c>
      <c r="J86" s="1119">
        <v>112</v>
      </c>
      <c r="K86" s="975">
        <f t="shared" si="45"/>
        <v>0.7</v>
      </c>
      <c r="L86" s="1113">
        <v>705</v>
      </c>
      <c r="M86" s="1113">
        <f t="shared" si="36"/>
        <v>496.6</v>
      </c>
      <c r="N86" s="1117">
        <v>1</v>
      </c>
      <c r="O86" s="975">
        <f t="shared" ref="O86" si="53">ROUND(M86*N86,2)</f>
        <v>496.6</v>
      </c>
      <c r="P86" s="1113">
        <f t="shared" si="43"/>
        <v>119.63</v>
      </c>
      <c r="Q86" s="1114">
        <f t="shared" si="44"/>
        <v>616.23</v>
      </c>
    </row>
    <row r="87" spans="1:17" ht="15.75" customHeight="1" x14ac:dyDescent="0.25">
      <c r="A87" s="1146" t="s">
        <v>182</v>
      </c>
      <c r="B87" s="990">
        <v>8</v>
      </c>
      <c r="C87" s="975">
        <f t="shared" si="52"/>
        <v>0.05</v>
      </c>
      <c r="D87" s="1113">
        <v>705</v>
      </c>
      <c r="E87" s="1113">
        <f t="shared" si="38"/>
        <v>35.47</v>
      </c>
      <c r="F87" s="1117">
        <v>0.2</v>
      </c>
      <c r="G87" s="1113">
        <f t="shared" si="39"/>
        <v>7.09</v>
      </c>
      <c r="H87" s="1113">
        <f t="shared" si="40"/>
        <v>1.71</v>
      </c>
      <c r="I87" s="1114">
        <f t="shared" si="41"/>
        <v>8.8000000000000007</v>
      </c>
      <c r="J87" s="1119">
        <v>119</v>
      </c>
      <c r="K87" s="975">
        <f t="shared" si="45"/>
        <v>0.75</v>
      </c>
      <c r="L87" s="1113">
        <v>705</v>
      </c>
      <c r="M87" s="1113">
        <f t="shared" si="36"/>
        <v>527.64</v>
      </c>
      <c r="N87" s="1117">
        <v>1</v>
      </c>
      <c r="O87" s="975">
        <f t="shared" ref="O87:O100" si="54">ROUND(M87*N87,2)</f>
        <v>527.64</v>
      </c>
      <c r="P87" s="1113">
        <f t="shared" si="43"/>
        <v>127.11</v>
      </c>
      <c r="Q87" s="1114">
        <f t="shared" si="44"/>
        <v>654.75</v>
      </c>
    </row>
    <row r="88" spans="1:17" ht="15.75" customHeight="1" x14ac:dyDescent="0.25">
      <c r="A88" s="1146" t="s">
        <v>182</v>
      </c>
      <c r="B88" s="990">
        <v>8</v>
      </c>
      <c r="C88" s="975">
        <f t="shared" si="52"/>
        <v>0.05</v>
      </c>
      <c r="D88" s="1113">
        <v>705</v>
      </c>
      <c r="E88" s="1113">
        <f t="shared" si="38"/>
        <v>35.47</v>
      </c>
      <c r="F88" s="1117">
        <v>0.2</v>
      </c>
      <c r="G88" s="1113">
        <f t="shared" si="39"/>
        <v>7.09</v>
      </c>
      <c r="H88" s="1113">
        <f t="shared" si="40"/>
        <v>1.71</v>
      </c>
      <c r="I88" s="1114">
        <f t="shared" si="41"/>
        <v>8.8000000000000007</v>
      </c>
      <c r="J88" s="1119">
        <v>119</v>
      </c>
      <c r="K88" s="975">
        <f t="shared" si="45"/>
        <v>0.75</v>
      </c>
      <c r="L88" s="1113">
        <v>705</v>
      </c>
      <c r="M88" s="1113">
        <f t="shared" si="36"/>
        <v>527.64</v>
      </c>
      <c r="N88" s="1117">
        <v>1</v>
      </c>
      <c r="O88" s="975">
        <f t="shared" si="54"/>
        <v>527.64</v>
      </c>
      <c r="P88" s="1113">
        <f t="shared" si="43"/>
        <v>127.11</v>
      </c>
      <c r="Q88" s="1114">
        <f t="shared" si="44"/>
        <v>654.75</v>
      </c>
    </row>
    <row r="89" spans="1:17" ht="20.25" customHeight="1" x14ac:dyDescent="0.25">
      <c r="A89" s="1146" t="s">
        <v>182</v>
      </c>
      <c r="B89" s="990">
        <v>24</v>
      </c>
      <c r="C89" s="975">
        <f t="shared" si="52"/>
        <v>0.15</v>
      </c>
      <c r="D89" s="1113">
        <v>705</v>
      </c>
      <c r="E89" s="1113">
        <f t="shared" si="38"/>
        <v>106.42</v>
      </c>
      <c r="F89" s="1117">
        <v>0.2</v>
      </c>
      <c r="G89" s="1113">
        <f t="shared" si="39"/>
        <v>21.28</v>
      </c>
      <c r="H89" s="1113">
        <f t="shared" si="40"/>
        <v>5.13</v>
      </c>
      <c r="I89" s="1114">
        <f t="shared" si="41"/>
        <v>26.41</v>
      </c>
      <c r="J89" s="1119">
        <v>104</v>
      </c>
      <c r="K89" s="975">
        <f t="shared" si="45"/>
        <v>0.65</v>
      </c>
      <c r="L89" s="1113">
        <v>705</v>
      </c>
      <c r="M89" s="1113">
        <f t="shared" si="36"/>
        <v>461.13</v>
      </c>
      <c r="N89" s="1117">
        <v>1</v>
      </c>
      <c r="O89" s="975">
        <f t="shared" si="54"/>
        <v>461.13</v>
      </c>
      <c r="P89" s="1113">
        <f t="shared" si="43"/>
        <v>111.09</v>
      </c>
      <c r="Q89" s="1114">
        <f t="shared" si="44"/>
        <v>572.22</v>
      </c>
    </row>
    <row r="90" spans="1:17" ht="15" customHeight="1" x14ac:dyDescent="0.25">
      <c r="A90" s="1146" t="s">
        <v>182</v>
      </c>
      <c r="B90" s="990">
        <v>23</v>
      </c>
      <c r="C90" s="975">
        <f t="shared" si="52"/>
        <v>0.14000000000000001</v>
      </c>
      <c r="D90" s="1113">
        <v>705</v>
      </c>
      <c r="E90" s="1113">
        <f t="shared" si="38"/>
        <v>101.98</v>
      </c>
      <c r="F90" s="1117">
        <v>0.2</v>
      </c>
      <c r="G90" s="1113">
        <f t="shared" si="39"/>
        <v>20.399999999999999</v>
      </c>
      <c r="H90" s="1113">
        <f t="shared" si="40"/>
        <v>4.91</v>
      </c>
      <c r="I90" s="1114">
        <f t="shared" si="41"/>
        <v>25.31</v>
      </c>
      <c r="J90" s="1119">
        <v>56</v>
      </c>
      <c r="K90" s="975">
        <f t="shared" si="45"/>
        <v>0.35</v>
      </c>
      <c r="L90" s="1113">
        <v>705</v>
      </c>
      <c r="M90" s="1113">
        <f t="shared" si="36"/>
        <v>248.3</v>
      </c>
      <c r="N90" s="1117">
        <v>1</v>
      </c>
      <c r="O90" s="975">
        <f t="shared" si="54"/>
        <v>248.3</v>
      </c>
      <c r="P90" s="1113">
        <f t="shared" si="43"/>
        <v>59.82</v>
      </c>
      <c r="Q90" s="1114">
        <f t="shared" si="44"/>
        <v>308.12</v>
      </c>
    </row>
    <row r="91" spans="1:17" ht="17.25" customHeight="1" x14ac:dyDescent="0.25">
      <c r="A91" s="1146" t="s">
        <v>182</v>
      </c>
      <c r="B91" s="990"/>
      <c r="C91" s="975"/>
      <c r="D91" s="1113"/>
      <c r="E91" s="1113">
        <f t="shared" si="38"/>
        <v>0</v>
      </c>
      <c r="F91" s="1117"/>
      <c r="G91" s="1113">
        <f t="shared" si="39"/>
        <v>0</v>
      </c>
      <c r="H91" s="1113">
        <f t="shared" si="40"/>
        <v>0</v>
      </c>
      <c r="I91" s="1114">
        <f t="shared" si="41"/>
        <v>0</v>
      </c>
      <c r="J91" s="1119">
        <v>112</v>
      </c>
      <c r="K91" s="975">
        <f t="shared" si="45"/>
        <v>0.7</v>
      </c>
      <c r="L91" s="1113">
        <v>705</v>
      </c>
      <c r="M91" s="1113">
        <f t="shared" si="36"/>
        <v>496.6</v>
      </c>
      <c r="N91" s="1117">
        <v>1</v>
      </c>
      <c r="O91" s="975">
        <f t="shared" si="54"/>
        <v>496.6</v>
      </c>
      <c r="P91" s="1113">
        <f t="shared" si="43"/>
        <v>119.63</v>
      </c>
      <c r="Q91" s="1114">
        <f t="shared" si="44"/>
        <v>616.23</v>
      </c>
    </row>
    <row r="92" spans="1:17" ht="18.75" customHeight="1" x14ac:dyDescent="0.25">
      <c r="A92" s="1146" t="s">
        <v>182</v>
      </c>
      <c r="B92" s="990"/>
      <c r="C92" s="975"/>
      <c r="D92" s="1113"/>
      <c r="E92" s="1113">
        <f t="shared" si="38"/>
        <v>0</v>
      </c>
      <c r="F92" s="1117"/>
      <c r="G92" s="1113">
        <f t="shared" si="39"/>
        <v>0</v>
      </c>
      <c r="H92" s="1113">
        <f t="shared" si="40"/>
        <v>0</v>
      </c>
      <c r="I92" s="1114">
        <f t="shared" si="41"/>
        <v>0</v>
      </c>
      <c r="J92" s="1119">
        <v>120</v>
      </c>
      <c r="K92" s="975">
        <f t="shared" si="45"/>
        <v>0.75</v>
      </c>
      <c r="L92" s="1113">
        <v>705</v>
      </c>
      <c r="M92" s="1113">
        <f t="shared" si="36"/>
        <v>532.08000000000004</v>
      </c>
      <c r="N92" s="1117">
        <v>1</v>
      </c>
      <c r="O92" s="975">
        <f t="shared" si="54"/>
        <v>532.08000000000004</v>
      </c>
      <c r="P92" s="1113">
        <f t="shared" si="43"/>
        <v>128.18</v>
      </c>
      <c r="Q92" s="1114">
        <f t="shared" si="44"/>
        <v>660.26</v>
      </c>
    </row>
    <row r="93" spans="1:17" ht="15.75" customHeight="1" x14ac:dyDescent="0.25">
      <c r="A93" s="1146" t="s">
        <v>182</v>
      </c>
      <c r="B93" s="990"/>
      <c r="C93" s="975"/>
      <c r="D93" s="1113"/>
      <c r="E93" s="1113">
        <f t="shared" si="38"/>
        <v>0</v>
      </c>
      <c r="F93" s="1117"/>
      <c r="G93" s="1113">
        <f t="shared" si="39"/>
        <v>0</v>
      </c>
      <c r="H93" s="1113">
        <f t="shared" si="40"/>
        <v>0</v>
      </c>
      <c r="I93" s="1114">
        <f t="shared" si="41"/>
        <v>0</v>
      </c>
      <c r="J93" s="1119">
        <v>120</v>
      </c>
      <c r="K93" s="975">
        <f t="shared" si="45"/>
        <v>0.75</v>
      </c>
      <c r="L93" s="1113">
        <v>705</v>
      </c>
      <c r="M93" s="1113">
        <f t="shared" si="36"/>
        <v>532.08000000000004</v>
      </c>
      <c r="N93" s="1117">
        <v>1</v>
      </c>
      <c r="O93" s="975">
        <f t="shared" si="54"/>
        <v>532.08000000000004</v>
      </c>
      <c r="P93" s="1113">
        <f t="shared" si="43"/>
        <v>128.18</v>
      </c>
      <c r="Q93" s="1114">
        <f t="shared" si="44"/>
        <v>660.26</v>
      </c>
    </row>
    <row r="94" spans="1:17" ht="17.25" customHeight="1" x14ac:dyDescent="0.25">
      <c r="A94" s="1146" t="s">
        <v>1284</v>
      </c>
      <c r="B94" s="990">
        <v>8</v>
      </c>
      <c r="C94" s="975">
        <f t="shared" ref="C94:C99" si="55">ROUND(B94/159,2)</f>
        <v>0.05</v>
      </c>
      <c r="D94" s="1113">
        <v>760</v>
      </c>
      <c r="E94" s="1113">
        <f t="shared" si="38"/>
        <v>38.24</v>
      </c>
      <c r="F94" s="1117">
        <v>0.2</v>
      </c>
      <c r="G94" s="1113">
        <f t="shared" si="39"/>
        <v>7.65</v>
      </c>
      <c r="H94" s="1113">
        <f t="shared" si="40"/>
        <v>1.84</v>
      </c>
      <c r="I94" s="1114">
        <f t="shared" si="41"/>
        <v>9.49</v>
      </c>
      <c r="J94" s="1119">
        <v>119</v>
      </c>
      <c r="K94" s="975">
        <f t="shared" si="45"/>
        <v>0.75</v>
      </c>
      <c r="L94" s="1113">
        <v>760</v>
      </c>
      <c r="M94" s="1113">
        <f t="shared" si="36"/>
        <v>568.80999999999995</v>
      </c>
      <c r="N94" s="1117">
        <v>1</v>
      </c>
      <c r="O94" s="975">
        <f t="shared" si="54"/>
        <v>568.80999999999995</v>
      </c>
      <c r="P94" s="1113">
        <f t="shared" si="43"/>
        <v>137.03</v>
      </c>
      <c r="Q94" s="1114">
        <f t="shared" si="44"/>
        <v>705.83999999999992</v>
      </c>
    </row>
    <row r="95" spans="1:17" ht="17.25" customHeight="1" x14ac:dyDescent="0.25">
      <c r="A95" s="1146" t="s">
        <v>1491</v>
      </c>
      <c r="B95" s="990">
        <v>24</v>
      </c>
      <c r="C95" s="975">
        <f t="shared" si="55"/>
        <v>0.15</v>
      </c>
      <c r="D95" s="1113">
        <v>971</v>
      </c>
      <c r="E95" s="1113">
        <f t="shared" si="38"/>
        <v>146.57</v>
      </c>
      <c r="F95" s="1117">
        <v>0.2</v>
      </c>
      <c r="G95" s="1113">
        <f t="shared" si="39"/>
        <v>29.31</v>
      </c>
      <c r="H95" s="1113">
        <f t="shared" si="40"/>
        <v>7.06</v>
      </c>
      <c r="I95" s="1114">
        <f t="shared" si="41"/>
        <v>36.369999999999997</v>
      </c>
      <c r="J95" s="1119">
        <v>120</v>
      </c>
      <c r="K95" s="975">
        <f t="shared" si="45"/>
        <v>0.75</v>
      </c>
      <c r="L95" s="1113">
        <v>971</v>
      </c>
      <c r="M95" s="1113">
        <f t="shared" si="36"/>
        <v>732.83</v>
      </c>
      <c r="N95" s="1117">
        <v>1</v>
      </c>
      <c r="O95" s="975">
        <f t="shared" si="54"/>
        <v>732.83</v>
      </c>
      <c r="P95" s="1113">
        <f t="shared" si="43"/>
        <v>176.54</v>
      </c>
      <c r="Q95" s="1114">
        <f t="shared" si="44"/>
        <v>909.37</v>
      </c>
    </row>
    <row r="96" spans="1:17" ht="16.5" customHeight="1" x14ac:dyDescent="0.25">
      <c r="A96" s="1146" t="s">
        <v>1491</v>
      </c>
      <c r="B96" s="990">
        <v>8</v>
      </c>
      <c r="C96" s="975">
        <f t="shared" si="55"/>
        <v>0.05</v>
      </c>
      <c r="D96" s="1113">
        <v>971</v>
      </c>
      <c r="E96" s="1113">
        <f t="shared" si="38"/>
        <v>48.86</v>
      </c>
      <c r="F96" s="1117">
        <v>0.2</v>
      </c>
      <c r="G96" s="1113">
        <f t="shared" si="39"/>
        <v>9.77</v>
      </c>
      <c r="H96" s="1113">
        <f t="shared" si="40"/>
        <v>2.35</v>
      </c>
      <c r="I96" s="1114">
        <f t="shared" si="41"/>
        <v>12.12</v>
      </c>
      <c r="J96" s="1119">
        <v>71</v>
      </c>
      <c r="K96" s="975">
        <f t="shared" si="45"/>
        <v>0.45</v>
      </c>
      <c r="L96" s="1113">
        <v>971</v>
      </c>
      <c r="M96" s="1113">
        <f t="shared" si="36"/>
        <v>433.59</v>
      </c>
      <c r="N96" s="1117">
        <v>1</v>
      </c>
      <c r="O96" s="975">
        <f t="shared" si="54"/>
        <v>433.59</v>
      </c>
      <c r="P96" s="1113">
        <f t="shared" si="43"/>
        <v>104.45</v>
      </c>
      <c r="Q96" s="1114">
        <f t="shared" si="44"/>
        <v>538.04</v>
      </c>
    </row>
    <row r="97" spans="1:17" ht="16.5" customHeight="1" x14ac:dyDescent="0.25">
      <c r="A97" s="1146" t="s">
        <v>1491</v>
      </c>
      <c r="B97" s="990">
        <v>8</v>
      </c>
      <c r="C97" s="975">
        <f t="shared" si="55"/>
        <v>0.05</v>
      </c>
      <c r="D97" s="1113">
        <v>971</v>
      </c>
      <c r="E97" s="1113">
        <f t="shared" si="38"/>
        <v>48.86</v>
      </c>
      <c r="F97" s="1117">
        <v>0.2</v>
      </c>
      <c r="G97" s="1113">
        <f t="shared" si="39"/>
        <v>9.77</v>
      </c>
      <c r="H97" s="1113">
        <f t="shared" si="40"/>
        <v>2.35</v>
      </c>
      <c r="I97" s="1114">
        <f t="shared" si="41"/>
        <v>12.12</v>
      </c>
      <c r="J97" s="1119">
        <v>120</v>
      </c>
      <c r="K97" s="975">
        <f t="shared" si="45"/>
        <v>0.75</v>
      </c>
      <c r="L97" s="1113">
        <v>971</v>
      </c>
      <c r="M97" s="1113">
        <f t="shared" si="36"/>
        <v>732.83</v>
      </c>
      <c r="N97" s="1117">
        <v>1</v>
      </c>
      <c r="O97" s="975">
        <f t="shared" si="54"/>
        <v>732.83</v>
      </c>
      <c r="P97" s="1113">
        <f t="shared" si="43"/>
        <v>176.54</v>
      </c>
      <c r="Q97" s="1114">
        <f t="shared" si="44"/>
        <v>909.37</v>
      </c>
    </row>
    <row r="98" spans="1:17" ht="18" customHeight="1" x14ac:dyDescent="0.25">
      <c r="A98" s="1146" t="s">
        <v>1491</v>
      </c>
      <c r="B98" s="990">
        <v>32</v>
      </c>
      <c r="C98" s="975">
        <f t="shared" si="55"/>
        <v>0.2</v>
      </c>
      <c r="D98" s="1113">
        <v>971</v>
      </c>
      <c r="E98" s="1113">
        <f t="shared" si="38"/>
        <v>195.42</v>
      </c>
      <c r="F98" s="1117">
        <v>0.2</v>
      </c>
      <c r="G98" s="1113">
        <f t="shared" si="39"/>
        <v>39.08</v>
      </c>
      <c r="H98" s="1113">
        <f t="shared" si="40"/>
        <v>9.41</v>
      </c>
      <c r="I98" s="1114">
        <f t="shared" si="41"/>
        <v>48.489999999999995</v>
      </c>
      <c r="J98" s="1119">
        <v>152</v>
      </c>
      <c r="K98" s="975">
        <f t="shared" si="45"/>
        <v>0.96</v>
      </c>
      <c r="L98" s="1113">
        <v>971</v>
      </c>
      <c r="M98" s="1113">
        <f t="shared" si="36"/>
        <v>928.25</v>
      </c>
      <c r="N98" s="1117">
        <v>1</v>
      </c>
      <c r="O98" s="975">
        <f t="shared" si="54"/>
        <v>928.25</v>
      </c>
      <c r="P98" s="1113">
        <f t="shared" si="43"/>
        <v>223.62</v>
      </c>
      <c r="Q98" s="1114">
        <f t="shared" si="44"/>
        <v>1151.8699999999999</v>
      </c>
    </row>
    <row r="99" spans="1:17" ht="15.75" customHeight="1" x14ac:dyDescent="0.25">
      <c r="A99" s="1146" t="s">
        <v>1491</v>
      </c>
      <c r="B99" s="990">
        <v>24</v>
      </c>
      <c r="C99" s="975">
        <f t="shared" si="55"/>
        <v>0.15</v>
      </c>
      <c r="D99" s="1113">
        <v>971</v>
      </c>
      <c r="E99" s="1113">
        <f t="shared" si="38"/>
        <v>146.57</v>
      </c>
      <c r="F99" s="1117">
        <v>0.2</v>
      </c>
      <c r="G99" s="1113">
        <f t="shared" si="39"/>
        <v>29.31</v>
      </c>
      <c r="H99" s="1113">
        <f t="shared" si="40"/>
        <v>7.06</v>
      </c>
      <c r="I99" s="1114">
        <f t="shared" si="41"/>
        <v>36.369999999999997</v>
      </c>
      <c r="J99" s="1119">
        <v>136</v>
      </c>
      <c r="K99" s="975">
        <f t="shared" si="45"/>
        <v>0.86</v>
      </c>
      <c r="L99" s="1113">
        <v>971</v>
      </c>
      <c r="M99" s="1113">
        <f t="shared" si="36"/>
        <v>830.54</v>
      </c>
      <c r="N99" s="1117">
        <v>1</v>
      </c>
      <c r="O99" s="975">
        <f t="shared" si="54"/>
        <v>830.54</v>
      </c>
      <c r="P99" s="1113">
        <f t="shared" si="43"/>
        <v>200.08</v>
      </c>
      <c r="Q99" s="1114">
        <f t="shared" si="44"/>
        <v>1030.6199999999999</v>
      </c>
    </row>
    <row r="100" spans="1:17" ht="15.75" customHeight="1" x14ac:dyDescent="0.25">
      <c r="A100" s="1146" t="s">
        <v>1491</v>
      </c>
      <c r="B100" s="990"/>
      <c r="C100" s="975"/>
      <c r="D100" s="1113"/>
      <c r="E100" s="1113"/>
      <c r="F100" s="1113"/>
      <c r="G100" s="1113"/>
      <c r="H100" s="1113"/>
      <c r="I100" s="1114"/>
      <c r="J100" s="1119">
        <v>128</v>
      </c>
      <c r="K100" s="975">
        <f t="shared" si="45"/>
        <v>0.81</v>
      </c>
      <c r="L100" s="1113">
        <v>971</v>
      </c>
      <c r="M100" s="1113">
        <f t="shared" si="36"/>
        <v>781.69</v>
      </c>
      <c r="N100" s="1117">
        <v>1</v>
      </c>
      <c r="O100" s="975">
        <f t="shared" si="54"/>
        <v>781.69</v>
      </c>
      <c r="P100" s="1113">
        <f t="shared" si="43"/>
        <v>188.31</v>
      </c>
      <c r="Q100" s="1114">
        <f t="shared" si="44"/>
        <v>970</v>
      </c>
    </row>
    <row r="101" spans="1:17" s="1446" customFormat="1" ht="24" customHeight="1" x14ac:dyDescent="0.25">
      <c r="A101" s="1459" t="s">
        <v>1492</v>
      </c>
      <c r="B101" s="925">
        <f>B102+B108+B145</f>
        <v>702</v>
      </c>
      <c r="C101" s="1220">
        <f t="shared" ref="C101:I101" si="56">C102+C108+C145</f>
        <v>4.3899999999999988</v>
      </c>
      <c r="D101" s="1220"/>
      <c r="E101" s="1220"/>
      <c r="F101" s="1220"/>
      <c r="G101" s="1220">
        <f t="shared" si="56"/>
        <v>407.73000000000013</v>
      </c>
      <c r="H101" s="1220">
        <f t="shared" si="56"/>
        <v>98.300000000000011</v>
      </c>
      <c r="I101" s="630">
        <f t="shared" si="56"/>
        <v>506.03000000000009</v>
      </c>
      <c r="J101" s="1036">
        <f>J102+J108+J145</f>
        <v>5499.5</v>
      </c>
      <c r="K101" s="982">
        <f t="shared" ref="K101" si="57">K102+K108+K145</f>
        <v>34.620000000000005</v>
      </c>
      <c r="L101" s="1112"/>
      <c r="M101" s="1112"/>
      <c r="N101" s="1121"/>
      <c r="O101" s="982">
        <f t="shared" ref="O101" si="58">O102+O108+O145</f>
        <v>32510.57</v>
      </c>
      <c r="P101" s="1112">
        <f t="shared" ref="P101" si="59">P102+P108+P145</f>
        <v>7831.8099999999986</v>
      </c>
      <c r="Q101" s="937">
        <f t="shared" ref="Q101" si="60">Q102+Q108+Q145</f>
        <v>40342.379999999997</v>
      </c>
    </row>
    <row r="102" spans="1:17" ht="58.15" customHeight="1" x14ac:dyDescent="0.25">
      <c r="A102" s="1169" t="s">
        <v>11</v>
      </c>
      <c r="B102" s="1033">
        <f>SUM(B103:B107)</f>
        <v>44</v>
      </c>
      <c r="C102" s="1095">
        <f t="shared" ref="C102:I102" si="61">SUM(C103:C107)</f>
        <v>0.27999999999999997</v>
      </c>
      <c r="D102" s="1095"/>
      <c r="E102" s="1095"/>
      <c r="F102" s="1095"/>
      <c r="G102" s="1095">
        <f t="shared" si="61"/>
        <v>47.22</v>
      </c>
      <c r="H102" s="1095">
        <f t="shared" si="61"/>
        <v>11.379999999999999</v>
      </c>
      <c r="I102" s="1096">
        <f t="shared" si="61"/>
        <v>58.599999999999994</v>
      </c>
      <c r="J102" s="1101">
        <f>SUM(J103:J107)</f>
        <v>418.5</v>
      </c>
      <c r="K102" s="976">
        <f t="shared" ref="K102" si="62">SUM(K103:K107)</f>
        <v>2.64</v>
      </c>
      <c r="L102" s="972"/>
      <c r="M102" s="972"/>
      <c r="N102" s="1118"/>
      <c r="O102" s="976">
        <f t="shared" ref="O102" si="63">SUM(O103:O107)</f>
        <v>4537.08</v>
      </c>
      <c r="P102" s="972">
        <f t="shared" ref="P102" si="64">SUM(P103:P107)</f>
        <v>1093</v>
      </c>
      <c r="Q102" s="973">
        <f t="shared" ref="Q102" si="65">SUM(Q103:Q107)</f>
        <v>5630.08</v>
      </c>
    </row>
    <row r="103" spans="1:17" ht="18.75" customHeight="1" x14ac:dyDescent="0.25">
      <c r="A103" s="1146" t="s">
        <v>202</v>
      </c>
      <c r="B103" s="445">
        <v>8</v>
      </c>
      <c r="C103" s="99">
        <f t="shared" si="52"/>
        <v>0.05</v>
      </c>
      <c r="D103" s="275">
        <v>1676</v>
      </c>
      <c r="E103" s="275">
        <f>ROUND(B103/159*D103,2)</f>
        <v>84.33</v>
      </c>
      <c r="F103" s="277">
        <v>0.1</v>
      </c>
      <c r="G103" s="99">
        <f>ROUND(E103*F103,2)</f>
        <v>8.43</v>
      </c>
      <c r="H103" s="275">
        <f t="shared" ref="H103" si="66">ROUND(G103*0.2409,2)</f>
        <v>2.0299999999999998</v>
      </c>
      <c r="I103" s="276">
        <f t="shared" ref="I103" si="67">G103+H103</f>
        <v>10.459999999999999</v>
      </c>
      <c r="J103" s="1119">
        <v>119</v>
      </c>
      <c r="K103" s="975">
        <f t="shared" si="45"/>
        <v>0.75</v>
      </c>
      <c r="L103" s="1113">
        <v>1676</v>
      </c>
      <c r="M103" s="1113">
        <f t="shared" ref="M103:M106" si="68">ROUND(J103/159*L103,2)</f>
        <v>1254.3599999999999</v>
      </c>
      <c r="N103" s="1117">
        <v>1</v>
      </c>
      <c r="O103" s="975">
        <f t="shared" ref="O103" si="69">ROUND(M103*N103,2)</f>
        <v>1254.3599999999999</v>
      </c>
      <c r="P103" s="1113">
        <f t="shared" ref="P103:P106" si="70">ROUND(O103*0.2409,2)</f>
        <v>302.18</v>
      </c>
      <c r="Q103" s="1114">
        <f t="shared" ref="Q103:Q109" si="71">O103+P103</f>
        <v>1556.54</v>
      </c>
    </row>
    <row r="104" spans="1:17" ht="18.75" customHeight="1" x14ac:dyDescent="0.25">
      <c r="A104" s="1146" t="s">
        <v>202</v>
      </c>
      <c r="B104" s="445">
        <v>8</v>
      </c>
      <c r="C104" s="99">
        <f t="shared" si="52"/>
        <v>0.05</v>
      </c>
      <c r="D104" s="275">
        <v>1676</v>
      </c>
      <c r="E104" s="275">
        <f t="shared" ref="E104:E159" si="72">ROUND(B104/159*D104,2)</f>
        <v>84.33</v>
      </c>
      <c r="F104" s="277">
        <v>0.1</v>
      </c>
      <c r="G104" s="99">
        <f>ROUND(E104*F104,2)</f>
        <v>8.43</v>
      </c>
      <c r="H104" s="275">
        <f t="shared" ref="H104:H107" si="73">ROUND(G104*0.2409,2)</f>
        <v>2.0299999999999998</v>
      </c>
      <c r="I104" s="276">
        <f t="shared" ref="I104:I107" si="74">G104+H104</f>
        <v>10.459999999999999</v>
      </c>
      <c r="J104" s="1119">
        <v>61.5</v>
      </c>
      <c r="K104" s="975">
        <f t="shared" si="45"/>
        <v>0.39</v>
      </c>
      <c r="L104" s="1113">
        <v>1676</v>
      </c>
      <c r="M104" s="1113">
        <f t="shared" si="68"/>
        <v>648.26</v>
      </c>
      <c r="N104" s="1117">
        <v>1</v>
      </c>
      <c r="O104" s="975">
        <f t="shared" ref="O104:O106" si="75">ROUND(M104*N104,2)</f>
        <v>648.26</v>
      </c>
      <c r="P104" s="1113">
        <f t="shared" si="70"/>
        <v>156.16999999999999</v>
      </c>
      <c r="Q104" s="1114">
        <f t="shared" ref="Q104:Q106" si="76">O104+P104</f>
        <v>804.43</v>
      </c>
    </row>
    <row r="105" spans="1:17" ht="18.75" customHeight="1" x14ac:dyDescent="0.25">
      <c r="A105" s="1146" t="s">
        <v>202</v>
      </c>
      <c r="B105" s="445">
        <v>12</v>
      </c>
      <c r="C105" s="99">
        <f t="shared" si="52"/>
        <v>0.08</v>
      </c>
      <c r="D105" s="275">
        <v>1676</v>
      </c>
      <c r="E105" s="275">
        <f t="shared" si="72"/>
        <v>126.49</v>
      </c>
      <c r="F105" s="277">
        <v>0.1</v>
      </c>
      <c r="G105" s="99">
        <f t="shared" ref="G105:G107" si="77">ROUND(E105*F105,2)</f>
        <v>12.65</v>
      </c>
      <c r="H105" s="275">
        <f t="shared" si="73"/>
        <v>3.05</v>
      </c>
      <c r="I105" s="276">
        <f t="shared" si="74"/>
        <v>15.7</v>
      </c>
      <c r="J105" s="1119">
        <v>119</v>
      </c>
      <c r="K105" s="975">
        <f t="shared" si="45"/>
        <v>0.75</v>
      </c>
      <c r="L105" s="1113">
        <v>1676</v>
      </c>
      <c r="M105" s="1113">
        <f t="shared" si="68"/>
        <v>1254.3599999999999</v>
      </c>
      <c r="N105" s="1117">
        <v>1</v>
      </c>
      <c r="O105" s="975">
        <f t="shared" si="75"/>
        <v>1254.3599999999999</v>
      </c>
      <c r="P105" s="1113">
        <f t="shared" si="70"/>
        <v>302.18</v>
      </c>
      <c r="Q105" s="1114">
        <f t="shared" si="76"/>
        <v>1556.54</v>
      </c>
    </row>
    <row r="106" spans="1:17" ht="18.75" customHeight="1" x14ac:dyDescent="0.25">
      <c r="A106" s="1146" t="s">
        <v>202</v>
      </c>
      <c r="B106" s="445">
        <v>8</v>
      </c>
      <c r="C106" s="99">
        <f t="shared" si="52"/>
        <v>0.05</v>
      </c>
      <c r="D106" s="275">
        <v>1676</v>
      </c>
      <c r="E106" s="275">
        <f t="shared" si="72"/>
        <v>84.33</v>
      </c>
      <c r="F106" s="277">
        <v>0.1</v>
      </c>
      <c r="G106" s="99">
        <f t="shared" si="77"/>
        <v>8.43</v>
      </c>
      <c r="H106" s="275">
        <f t="shared" si="73"/>
        <v>2.0299999999999998</v>
      </c>
      <c r="I106" s="276">
        <f t="shared" si="74"/>
        <v>10.459999999999999</v>
      </c>
      <c r="J106" s="1119">
        <v>119</v>
      </c>
      <c r="K106" s="975">
        <f t="shared" si="45"/>
        <v>0.75</v>
      </c>
      <c r="L106" s="1113">
        <v>1844</v>
      </c>
      <c r="M106" s="1113">
        <f t="shared" si="68"/>
        <v>1380.1</v>
      </c>
      <c r="N106" s="1117">
        <v>1</v>
      </c>
      <c r="O106" s="975">
        <f t="shared" si="75"/>
        <v>1380.1</v>
      </c>
      <c r="P106" s="1113">
        <f t="shared" si="70"/>
        <v>332.47</v>
      </c>
      <c r="Q106" s="1114">
        <f t="shared" si="76"/>
        <v>1712.57</v>
      </c>
    </row>
    <row r="107" spans="1:17" ht="18" customHeight="1" x14ac:dyDescent="0.25">
      <c r="A107" s="1146" t="s">
        <v>202</v>
      </c>
      <c r="B107" s="445">
        <v>8</v>
      </c>
      <c r="C107" s="99">
        <f t="shared" si="52"/>
        <v>0.05</v>
      </c>
      <c r="D107" s="275">
        <v>1844</v>
      </c>
      <c r="E107" s="275">
        <f t="shared" si="72"/>
        <v>92.78</v>
      </c>
      <c r="F107" s="277">
        <v>0.1</v>
      </c>
      <c r="G107" s="99">
        <f t="shared" si="77"/>
        <v>9.2799999999999994</v>
      </c>
      <c r="H107" s="275">
        <f t="shared" si="73"/>
        <v>2.2400000000000002</v>
      </c>
      <c r="I107" s="276">
        <f t="shared" si="74"/>
        <v>11.52</v>
      </c>
      <c r="J107" s="1119"/>
      <c r="K107" s="975"/>
      <c r="L107" s="1113"/>
      <c r="M107" s="1113"/>
      <c r="N107" s="1117"/>
      <c r="O107" s="975"/>
      <c r="P107" s="1113"/>
      <c r="Q107" s="1114"/>
    </row>
    <row r="108" spans="1:17" ht="69.599999999999994" customHeight="1" x14ac:dyDescent="0.25">
      <c r="A108" s="1169" t="s">
        <v>9</v>
      </c>
      <c r="B108" s="1460">
        <f>SUM(B109:B144)</f>
        <v>441</v>
      </c>
      <c r="C108" s="1465">
        <f t="shared" ref="C108:H108" si="78">SUM(C109:C144)</f>
        <v>2.7599999999999993</v>
      </c>
      <c r="D108" s="1465"/>
      <c r="E108" s="1465"/>
      <c r="F108" s="1465"/>
      <c r="G108" s="1465">
        <f t="shared" si="78"/>
        <v>264.03000000000009</v>
      </c>
      <c r="H108" s="1465">
        <f t="shared" si="78"/>
        <v>63.670000000000016</v>
      </c>
      <c r="I108" s="1466">
        <f>SUM(I109:I144)</f>
        <v>327.7000000000001</v>
      </c>
      <c r="J108" s="1101">
        <f>SUM(J109:J144)</f>
        <v>3556</v>
      </c>
      <c r="K108" s="976">
        <f t="shared" ref="K108" si="79">SUM(K109:K144)</f>
        <v>22.380000000000003</v>
      </c>
      <c r="L108" s="972"/>
      <c r="M108" s="972"/>
      <c r="N108" s="1118"/>
      <c r="O108" s="976">
        <f t="shared" ref="O108" si="80">SUM(O109:O144)</f>
        <v>21170.52</v>
      </c>
      <c r="P108" s="972">
        <f t="shared" ref="P108" si="81">SUM(P109:P144)</f>
        <v>5099.9699999999984</v>
      </c>
      <c r="Q108" s="973">
        <f>SUM(Q109:Q144)</f>
        <v>26270.489999999998</v>
      </c>
    </row>
    <row r="109" spans="1:17" ht="18.75" customHeight="1" x14ac:dyDescent="0.25">
      <c r="A109" s="1146" t="s">
        <v>692</v>
      </c>
      <c r="B109" s="445">
        <v>24</v>
      </c>
      <c r="C109" s="99">
        <f t="shared" si="52"/>
        <v>0.15</v>
      </c>
      <c r="D109" s="275">
        <v>906</v>
      </c>
      <c r="E109" s="275">
        <f t="shared" si="72"/>
        <v>136.75</v>
      </c>
      <c r="F109" s="277">
        <v>0.1</v>
      </c>
      <c r="G109" s="99">
        <f t="shared" ref="G109:G159" si="82">ROUND(E109*F109,2)</f>
        <v>13.68</v>
      </c>
      <c r="H109" s="275">
        <f t="shared" ref="H109:H159" si="83">ROUND(G109*0.2409,2)</f>
        <v>3.3</v>
      </c>
      <c r="I109" s="276">
        <f t="shared" ref="I109:I159" si="84">G109+H109</f>
        <v>16.98</v>
      </c>
      <c r="J109" s="1119">
        <v>88</v>
      </c>
      <c r="K109" s="975">
        <f t="shared" si="45"/>
        <v>0.55000000000000004</v>
      </c>
      <c r="L109" s="1113">
        <v>906</v>
      </c>
      <c r="M109" s="1113">
        <f t="shared" ref="M109:M159" si="85">ROUND(J109/159*L109,2)</f>
        <v>501.43</v>
      </c>
      <c r="N109" s="1117">
        <v>1</v>
      </c>
      <c r="O109" s="975">
        <f t="shared" ref="O109" si="86">ROUND(M109*N109,2)</f>
        <v>501.43</v>
      </c>
      <c r="P109" s="1113">
        <f t="shared" ref="P109:P159" si="87">ROUND(O109*0.2409,2)</f>
        <v>120.79</v>
      </c>
      <c r="Q109" s="1114">
        <f t="shared" si="71"/>
        <v>622.22</v>
      </c>
    </row>
    <row r="110" spans="1:17" ht="18.75" customHeight="1" x14ac:dyDescent="0.25">
      <c r="A110" s="1146" t="s">
        <v>692</v>
      </c>
      <c r="B110" s="445">
        <v>16</v>
      </c>
      <c r="C110" s="99">
        <f t="shared" si="52"/>
        <v>0.1</v>
      </c>
      <c r="D110" s="275">
        <v>906</v>
      </c>
      <c r="E110" s="275">
        <f t="shared" si="72"/>
        <v>91.17</v>
      </c>
      <c r="F110" s="277">
        <v>0.1</v>
      </c>
      <c r="G110" s="99">
        <f t="shared" si="82"/>
        <v>9.1199999999999992</v>
      </c>
      <c r="H110" s="275">
        <f t="shared" si="83"/>
        <v>2.2000000000000002</v>
      </c>
      <c r="I110" s="276">
        <f t="shared" si="84"/>
        <v>11.32</v>
      </c>
      <c r="J110" s="1119">
        <v>168</v>
      </c>
      <c r="K110" s="975">
        <f t="shared" si="45"/>
        <v>1.06</v>
      </c>
      <c r="L110" s="1113">
        <v>906</v>
      </c>
      <c r="M110" s="1113">
        <f t="shared" si="85"/>
        <v>957.28</v>
      </c>
      <c r="N110" s="1117">
        <v>1</v>
      </c>
      <c r="O110" s="975">
        <f t="shared" ref="O110:O144" si="88">ROUND(M110*N110,2)</f>
        <v>957.28</v>
      </c>
      <c r="P110" s="1113">
        <f t="shared" si="87"/>
        <v>230.61</v>
      </c>
      <c r="Q110" s="1114">
        <f t="shared" ref="Q110:Q159" si="89">O110+P110</f>
        <v>1187.8899999999999</v>
      </c>
    </row>
    <row r="111" spans="1:17" ht="18.75" customHeight="1" x14ac:dyDescent="0.25">
      <c r="A111" s="1146" t="s">
        <v>692</v>
      </c>
      <c r="B111" s="445">
        <v>24</v>
      </c>
      <c r="C111" s="99">
        <f t="shared" si="52"/>
        <v>0.15</v>
      </c>
      <c r="D111" s="275">
        <v>906</v>
      </c>
      <c r="E111" s="275">
        <f t="shared" si="72"/>
        <v>136.75</v>
      </c>
      <c r="F111" s="277">
        <v>0.1</v>
      </c>
      <c r="G111" s="99">
        <f t="shared" si="82"/>
        <v>13.68</v>
      </c>
      <c r="H111" s="275">
        <f t="shared" si="83"/>
        <v>3.3</v>
      </c>
      <c r="I111" s="276">
        <f t="shared" si="84"/>
        <v>16.98</v>
      </c>
      <c r="J111" s="1119">
        <v>80</v>
      </c>
      <c r="K111" s="975">
        <f t="shared" si="45"/>
        <v>0.5</v>
      </c>
      <c r="L111" s="1113">
        <v>906</v>
      </c>
      <c r="M111" s="1113">
        <f t="shared" si="85"/>
        <v>455.85</v>
      </c>
      <c r="N111" s="1117">
        <v>1</v>
      </c>
      <c r="O111" s="975">
        <f t="shared" si="88"/>
        <v>455.85</v>
      </c>
      <c r="P111" s="1113">
        <f t="shared" si="87"/>
        <v>109.81</v>
      </c>
      <c r="Q111" s="1114">
        <f t="shared" si="89"/>
        <v>565.66000000000008</v>
      </c>
    </row>
    <row r="112" spans="1:17" ht="18.75" customHeight="1" x14ac:dyDescent="0.25">
      <c r="A112" s="1146" t="s">
        <v>692</v>
      </c>
      <c r="B112" s="445">
        <v>24</v>
      </c>
      <c r="C112" s="99">
        <f t="shared" si="52"/>
        <v>0.15</v>
      </c>
      <c r="D112" s="275">
        <v>906</v>
      </c>
      <c r="E112" s="275">
        <f t="shared" si="72"/>
        <v>136.75</v>
      </c>
      <c r="F112" s="277">
        <v>0.1</v>
      </c>
      <c r="G112" s="99">
        <f t="shared" si="82"/>
        <v>13.68</v>
      </c>
      <c r="H112" s="275">
        <f t="shared" si="83"/>
        <v>3.3</v>
      </c>
      <c r="I112" s="276">
        <f t="shared" si="84"/>
        <v>16.98</v>
      </c>
      <c r="J112" s="1119">
        <v>71</v>
      </c>
      <c r="K112" s="975">
        <f t="shared" si="45"/>
        <v>0.45</v>
      </c>
      <c r="L112" s="1113">
        <v>906</v>
      </c>
      <c r="M112" s="1113">
        <f t="shared" si="85"/>
        <v>404.57</v>
      </c>
      <c r="N112" s="1117">
        <v>1</v>
      </c>
      <c r="O112" s="975">
        <f t="shared" si="88"/>
        <v>404.57</v>
      </c>
      <c r="P112" s="1113">
        <f t="shared" si="87"/>
        <v>97.46</v>
      </c>
      <c r="Q112" s="1114">
        <f t="shared" si="89"/>
        <v>502.03</v>
      </c>
    </row>
    <row r="113" spans="1:17" ht="18.75" customHeight="1" x14ac:dyDescent="0.25">
      <c r="A113" s="1146" t="s">
        <v>692</v>
      </c>
      <c r="B113" s="445">
        <v>8</v>
      </c>
      <c r="C113" s="99">
        <f t="shared" si="52"/>
        <v>0.05</v>
      </c>
      <c r="D113" s="275">
        <v>906</v>
      </c>
      <c r="E113" s="275">
        <f t="shared" si="72"/>
        <v>45.58</v>
      </c>
      <c r="F113" s="277">
        <v>0.1</v>
      </c>
      <c r="G113" s="99">
        <f t="shared" si="82"/>
        <v>4.5599999999999996</v>
      </c>
      <c r="H113" s="275">
        <f t="shared" si="83"/>
        <v>1.1000000000000001</v>
      </c>
      <c r="I113" s="276">
        <f t="shared" si="84"/>
        <v>5.66</v>
      </c>
      <c r="J113" s="1119">
        <v>160</v>
      </c>
      <c r="K113" s="975">
        <f t="shared" si="45"/>
        <v>1.01</v>
      </c>
      <c r="L113" s="1113">
        <v>906</v>
      </c>
      <c r="M113" s="1113">
        <f t="shared" si="85"/>
        <v>911.7</v>
      </c>
      <c r="N113" s="1117">
        <v>1</v>
      </c>
      <c r="O113" s="975">
        <f t="shared" si="88"/>
        <v>911.7</v>
      </c>
      <c r="P113" s="1113">
        <f t="shared" si="87"/>
        <v>219.63</v>
      </c>
      <c r="Q113" s="1114">
        <f t="shared" si="89"/>
        <v>1131.33</v>
      </c>
    </row>
    <row r="114" spans="1:17" ht="18.75" customHeight="1" x14ac:dyDescent="0.25">
      <c r="A114" s="1146" t="s">
        <v>692</v>
      </c>
      <c r="B114" s="445">
        <v>16</v>
      </c>
      <c r="C114" s="99">
        <f t="shared" si="52"/>
        <v>0.1</v>
      </c>
      <c r="D114" s="275">
        <v>906</v>
      </c>
      <c r="E114" s="275">
        <f t="shared" si="72"/>
        <v>91.17</v>
      </c>
      <c r="F114" s="277">
        <v>0.1</v>
      </c>
      <c r="G114" s="99">
        <f t="shared" si="82"/>
        <v>9.1199999999999992</v>
      </c>
      <c r="H114" s="275">
        <f t="shared" si="83"/>
        <v>2.2000000000000002</v>
      </c>
      <c r="I114" s="276">
        <f t="shared" si="84"/>
        <v>11.32</v>
      </c>
      <c r="J114" s="1119">
        <v>120</v>
      </c>
      <c r="K114" s="975">
        <f t="shared" si="45"/>
        <v>0.75</v>
      </c>
      <c r="L114" s="1113">
        <v>906</v>
      </c>
      <c r="M114" s="1113">
        <f t="shared" si="85"/>
        <v>683.77</v>
      </c>
      <c r="N114" s="1117">
        <v>1</v>
      </c>
      <c r="O114" s="975">
        <f t="shared" si="88"/>
        <v>683.77</v>
      </c>
      <c r="P114" s="1113">
        <f t="shared" si="87"/>
        <v>164.72</v>
      </c>
      <c r="Q114" s="1114">
        <f t="shared" si="89"/>
        <v>848.49</v>
      </c>
    </row>
    <row r="115" spans="1:17" ht="18.75" customHeight="1" x14ac:dyDescent="0.25">
      <c r="A115" s="1146" t="s">
        <v>692</v>
      </c>
      <c r="B115" s="445">
        <v>8</v>
      </c>
      <c r="C115" s="99">
        <f t="shared" si="52"/>
        <v>0.05</v>
      </c>
      <c r="D115" s="275">
        <v>1030</v>
      </c>
      <c r="E115" s="275">
        <f t="shared" si="72"/>
        <v>51.82</v>
      </c>
      <c r="F115" s="277">
        <v>0.1</v>
      </c>
      <c r="G115" s="99">
        <f t="shared" si="82"/>
        <v>5.18</v>
      </c>
      <c r="H115" s="275">
        <f t="shared" si="83"/>
        <v>1.25</v>
      </c>
      <c r="I115" s="276">
        <f t="shared" si="84"/>
        <v>6.43</v>
      </c>
      <c r="J115" s="1119">
        <v>40</v>
      </c>
      <c r="K115" s="975">
        <f t="shared" si="45"/>
        <v>0.25</v>
      </c>
      <c r="L115" s="1113">
        <v>906</v>
      </c>
      <c r="M115" s="1113">
        <f t="shared" si="85"/>
        <v>227.92</v>
      </c>
      <c r="N115" s="1117">
        <v>1</v>
      </c>
      <c r="O115" s="975">
        <f t="shared" si="88"/>
        <v>227.92</v>
      </c>
      <c r="P115" s="1113">
        <f t="shared" si="87"/>
        <v>54.91</v>
      </c>
      <c r="Q115" s="1114">
        <f t="shared" si="89"/>
        <v>282.83</v>
      </c>
    </row>
    <row r="116" spans="1:17" ht="18.75" customHeight="1" x14ac:dyDescent="0.25">
      <c r="A116" s="1146" t="s">
        <v>692</v>
      </c>
      <c r="B116" s="445">
        <v>24</v>
      </c>
      <c r="C116" s="99">
        <f t="shared" si="52"/>
        <v>0.15</v>
      </c>
      <c r="D116" s="275">
        <v>1030</v>
      </c>
      <c r="E116" s="275">
        <f t="shared" si="72"/>
        <v>155.47</v>
      </c>
      <c r="F116" s="277">
        <v>0.1</v>
      </c>
      <c r="G116" s="99">
        <f t="shared" si="82"/>
        <v>15.55</v>
      </c>
      <c r="H116" s="275">
        <f t="shared" si="83"/>
        <v>3.75</v>
      </c>
      <c r="I116" s="276">
        <f t="shared" si="84"/>
        <v>19.3</v>
      </c>
      <c r="J116" s="1119">
        <v>160</v>
      </c>
      <c r="K116" s="975">
        <f t="shared" si="45"/>
        <v>1.01</v>
      </c>
      <c r="L116" s="1113">
        <v>906</v>
      </c>
      <c r="M116" s="1113">
        <f t="shared" si="85"/>
        <v>911.7</v>
      </c>
      <c r="N116" s="1117">
        <v>1</v>
      </c>
      <c r="O116" s="975">
        <f t="shared" si="88"/>
        <v>911.7</v>
      </c>
      <c r="P116" s="1113">
        <f t="shared" si="87"/>
        <v>219.63</v>
      </c>
      <c r="Q116" s="1114">
        <f t="shared" si="89"/>
        <v>1131.33</v>
      </c>
    </row>
    <row r="117" spans="1:17" ht="18.75" customHeight="1" x14ac:dyDescent="0.25">
      <c r="A117" s="1146" t="s">
        <v>692</v>
      </c>
      <c r="B117" s="445">
        <v>24</v>
      </c>
      <c r="C117" s="99">
        <f t="shared" si="52"/>
        <v>0.15</v>
      </c>
      <c r="D117" s="275">
        <v>1030</v>
      </c>
      <c r="E117" s="275">
        <f t="shared" si="72"/>
        <v>155.47</v>
      </c>
      <c r="F117" s="277">
        <v>0.1</v>
      </c>
      <c r="G117" s="99">
        <f t="shared" si="82"/>
        <v>15.55</v>
      </c>
      <c r="H117" s="275">
        <f t="shared" si="83"/>
        <v>3.75</v>
      </c>
      <c r="I117" s="276">
        <f t="shared" si="84"/>
        <v>19.3</v>
      </c>
      <c r="J117" s="1119">
        <v>119</v>
      </c>
      <c r="K117" s="975">
        <f t="shared" si="45"/>
        <v>0.75</v>
      </c>
      <c r="L117" s="1113">
        <v>1185</v>
      </c>
      <c r="M117" s="1113">
        <f t="shared" si="85"/>
        <v>886.89</v>
      </c>
      <c r="N117" s="1117">
        <v>1</v>
      </c>
      <c r="O117" s="975">
        <f t="shared" si="88"/>
        <v>886.89</v>
      </c>
      <c r="P117" s="1113">
        <f t="shared" si="87"/>
        <v>213.65</v>
      </c>
      <c r="Q117" s="1114">
        <f t="shared" si="89"/>
        <v>1100.54</v>
      </c>
    </row>
    <row r="118" spans="1:17" ht="18.75" customHeight="1" x14ac:dyDescent="0.25">
      <c r="A118" s="1146" t="s">
        <v>692</v>
      </c>
      <c r="B118" s="445">
        <v>16</v>
      </c>
      <c r="C118" s="99">
        <f t="shared" si="52"/>
        <v>0.1</v>
      </c>
      <c r="D118" s="275">
        <v>1030</v>
      </c>
      <c r="E118" s="275">
        <f t="shared" si="72"/>
        <v>103.65</v>
      </c>
      <c r="F118" s="277">
        <v>0.1</v>
      </c>
      <c r="G118" s="99">
        <f t="shared" si="82"/>
        <v>10.37</v>
      </c>
      <c r="H118" s="275">
        <f t="shared" si="83"/>
        <v>2.5</v>
      </c>
      <c r="I118" s="276">
        <f t="shared" si="84"/>
        <v>12.87</v>
      </c>
      <c r="J118" s="1119">
        <v>48</v>
      </c>
      <c r="K118" s="975">
        <f t="shared" si="45"/>
        <v>0.3</v>
      </c>
      <c r="L118" s="1113">
        <v>1030</v>
      </c>
      <c r="M118" s="1113">
        <f t="shared" si="85"/>
        <v>310.94</v>
      </c>
      <c r="N118" s="1117">
        <v>1</v>
      </c>
      <c r="O118" s="975">
        <f t="shared" si="88"/>
        <v>310.94</v>
      </c>
      <c r="P118" s="1113">
        <f t="shared" si="87"/>
        <v>74.91</v>
      </c>
      <c r="Q118" s="1114">
        <f t="shared" si="89"/>
        <v>385.85</v>
      </c>
    </row>
    <row r="119" spans="1:17" ht="18.75" customHeight="1" x14ac:dyDescent="0.25">
      <c r="A119" s="1146" t="s">
        <v>692</v>
      </c>
      <c r="B119" s="445">
        <v>8</v>
      </c>
      <c r="C119" s="99">
        <f t="shared" si="52"/>
        <v>0.05</v>
      </c>
      <c r="D119" s="275">
        <v>1185</v>
      </c>
      <c r="E119" s="275">
        <f t="shared" si="72"/>
        <v>59.62</v>
      </c>
      <c r="F119" s="277">
        <v>0.1</v>
      </c>
      <c r="G119" s="99">
        <f t="shared" si="82"/>
        <v>5.96</v>
      </c>
      <c r="H119" s="275">
        <f t="shared" si="83"/>
        <v>1.44</v>
      </c>
      <c r="I119" s="276">
        <f t="shared" si="84"/>
        <v>7.4</v>
      </c>
      <c r="J119" s="1119">
        <v>144</v>
      </c>
      <c r="K119" s="975">
        <f t="shared" si="45"/>
        <v>0.91</v>
      </c>
      <c r="L119" s="1113">
        <v>1030</v>
      </c>
      <c r="M119" s="1113">
        <f t="shared" si="85"/>
        <v>932.83</v>
      </c>
      <c r="N119" s="1117">
        <v>1</v>
      </c>
      <c r="O119" s="975">
        <f t="shared" si="88"/>
        <v>932.83</v>
      </c>
      <c r="P119" s="1113">
        <f t="shared" si="87"/>
        <v>224.72</v>
      </c>
      <c r="Q119" s="1114">
        <f t="shared" si="89"/>
        <v>1157.55</v>
      </c>
    </row>
    <row r="120" spans="1:17" ht="18.75" customHeight="1" x14ac:dyDescent="0.25">
      <c r="A120" s="1146" t="s">
        <v>692</v>
      </c>
      <c r="B120" s="445">
        <v>8</v>
      </c>
      <c r="C120" s="99">
        <f t="shared" si="52"/>
        <v>0.05</v>
      </c>
      <c r="D120" s="275">
        <v>1030</v>
      </c>
      <c r="E120" s="275">
        <f t="shared" si="72"/>
        <v>51.82</v>
      </c>
      <c r="F120" s="277">
        <v>0.1</v>
      </c>
      <c r="G120" s="99">
        <f t="shared" si="82"/>
        <v>5.18</v>
      </c>
      <c r="H120" s="275">
        <f t="shared" si="83"/>
        <v>1.25</v>
      </c>
      <c r="I120" s="276">
        <f t="shared" si="84"/>
        <v>6.43</v>
      </c>
      <c r="J120" s="1119">
        <v>8</v>
      </c>
      <c r="K120" s="975">
        <f t="shared" si="45"/>
        <v>0.05</v>
      </c>
      <c r="L120" s="1113">
        <v>1030</v>
      </c>
      <c r="M120" s="1113">
        <f t="shared" si="85"/>
        <v>51.82</v>
      </c>
      <c r="N120" s="1117">
        <v>1</v>
      </c>
      <c r="O120" s="975">
        <f t="shared" si="88"/>
        <v>51.82</v>
      </c>
      <c r="P120" s="1113">
        <f t="shared" si="87"/>
        <v>12.48</v>
      </c>
      <c r="Q120" s="1114">
        <f t="shared" si="89"/>
        <v>64.3</v>
      </c>
    </row>
    <row r="121" spans="1:17" ht="18.75" customHeight="1" x14ac:dyDescent="0.25">
      <c r="A121" s="1146" t="s">
        <v>692</v>
      </c>
      <c r="B121" s="445">
        <v>8</v>
      </c>
      <c r="C121" s="99">
        <f t="shared" si="52"/>
        <v>0.05</v>
      </c>
      <c r="D121" s="275">
        <v>1030</v>
      </c>
      <c r="E121" s="275">
        <f t="shared" si="72"/>
        <v>51.82</v>
      </c>
      <c r="F121" s="277">
        <v>0.1</v>
      </c>
      <c r="G121" s="99">
        <f t="shared" si="82"/>
        <v>5.18</v>
      </c>
      <c r="H121" s="275">
        <f t="shared" si="83"/>
        <v>1.25</v>
      </c>
      <c r="I121" s="276">
        <f t="shared" si="84"/>
        <v>6.43</v>
      </c>
      <c r="J121" s="1119">
        <v>136</v>
      </c>
      <c r="K121" s="975">
        <f t="shared" si="45"/>
        <v>0.86</v>
      </c>
      <c r="L121" s="1113">
        <v>1030</v>
      </c>
      <c r="M121" s="1113">
        <f t="shared" si="85"/>
        <v>881.01</v>
      </c>
      <c r="N121" s="1117">
        <v>1</v>
      </c>
      <c r="O121" s="975">
        <f t="shared" si="88"/>
        <v>881.01</v>
      </c>
      <c r="P121" s="1113">
        <f t="shared" si="87"/>
        <v>212.24</v>
      </c>
      <c r="Q121" s="1114">
        <f t="shared" si="89"/>
        <v>1093.25</v>
      </c>
    </row>
    <row r="122" spans="1:17" ht="18.75" customHeight="1" x14ac:dyDescent="0.25">
      <c r="A122" s="1146" t="s">
        <v>692</v>
      </c>
      <c r="B122" s="445">
        <v>24</v>
      </c>
      <c r="C122" s="99">
        <f t="shared" si="52"/>
        <v>0.15</v>
      </c>
      <c r="D122" s="275">
        <v>1030</v>
      </c>
      <c r="E122" s="275">
        <f t="shared" si="72"/>
        <v>155.47</v>
      </c>
      <c r="F122" s="277">
        <v>0.1</v>
      </c>
      <c r="G122" s="99">
        <f t="shared" si="82"/>
        <v>15.55</v>
      </c>
      <c r="H122" s="275">
        <f t="shared" si="83"/>
        <v>3.75</v>
      </c>
      <c r="I122" s="276">
        <f t="shared" si="84"/>
        <v>19.3</v>
      </c>
      <c r="J122" s="1119">
        <v>64</v>
      </c>
      <c r="K122" s="975">
        <f t="shared" si="45"/>
        <v>0.4</v>
      </c>
      <c r="L122" s="1113">
        <v>1030</v>
      </c>
      <c r="M122" s="1113">
        <f t="shared" si="85"/>
        <v>414.59</v>
      </c>
      <c r="N122" s="1117">
        <v>1</v>
      </c>
      <c r="O122" s="975">
        <f t="shared" si="88"/>
        <v>414.59</v>
      </c>
      <c r="P122" s="1113">
        <f t="shared" si="87"/>
        <v>99.87</v>
      </c>
      <c r="Q122" s="1114">
        <f t="shared" si="89"/>
        <v>514.46</v>
      </c>
    </row>
    <row r="123" spans="1:17" ht="18.75" customHeight="1" x14ac:dyDescent="0.25">
      <c r="A123" s="1146" t="s">
        <v>692</v>
      </c>
      <c r="B123" s="445">
        <v>8</v>
      </c>
      <c r="C123" s="99">
        <f t="shared" si="52"/>
        <v>0.05</v>
      </c>
      <c r="D123" s="275">
        <v>1030</v>
      </c>
      <c r="E123" s="275">
        <f t="shared" si="72"/>
        <v>51.82</v>
      </c>
      <c r="F123" s="277">
        <v>0.1</v>
      </c>
      <c r="G123" s="99">
        <f t="shared" si="82"/>
        <v>5.18</v>
      </c>
      <c r="H123" s="275">
        <f t="shared" si="83"/>
        <v>1.25</v>
      </c>
      <c r="I123" s="276">
        <f t="shared" si="84"/>
        <v>6.43</v>
      </c>
      <c r="J123" s="1119">
        <v>40</v>
      </c>
      <c r="K123" s="975">
        <f t="shared" si="45"/>
        <v>0.25</v>
      </c>
      <c r="L123" s="1113">
        <v>1030</v>
      </c>
      <c r="M123" s="1113">
        <f t="shared" si="85"/>
        <v>259.12</v>
      </c>
      <c r="N123" s="1117">
        <v>1</v>
      </c>
      <c r="O123" s="975">
        <f t="shared" si="88"/>
        <v>259.12</v>
      </c>
      <c r="P123" s="1113">
        <f t="shared" si="87"/>
        <v>62.42</v>
      </c>
      <c r="Q123" s="1114">
        <f t="shared" si="89"/>
        <v>321.54000000000002</v>
      </c>
    </row>
    <row r="124" spans="1:17" ht="18.75" customHeight="1" x14ac:dyDescent="0.25">
      <c r="A124" s="1146" t="s">
        <v>692</v>
      </c>
      <c r="B124" s="445">
        <v>9</v>
      </c>
      <c r="C124" s="99">
        <f t="shared" si="52"/>
        <v>0.06</v>
      </c>
      <c r="D124" s="275">
        <v>1030</v>
      </c>
      <c r="E124" s="275">
        <f t="shared" si="72"/>
        <v>58.3</v>
      </c>
      <c r="F124" s="277">
        <v>0.1</v>
      </c>
      <c r="G124" s="99">
        <f t="shared" si="82"/>
        <v>5.83</v>
      </c>
      <c r="H124" s="275">
        <f t="shared" si="83"/>
        <v>1.4</v>
      </c>
      <c r="I124" s="276">
        <f t="shared" si="84"/>
        <v>7.23</v>
      </c>
      <c r="J124" s="1119">
        <v>184</v>
      </c>
      <c r="K124" s="975">
        <f t="shared" si="45"/>
        <v>1.1599999999999999</v>
      </c>
      <c r="L124" s="1113">
        <v>1030</v>
      </c>
      <c r="M124" s="1113">
        <f t="shared" si="85"/>
        <v>1191.95</v>
      </c>
      <c r="N124" s="1117">
        <v>1</v>
      </c>
      <c r="O124" s="975">
        <f t="shared" si="88"/>
        <v>1191.95</v>
      </c>
      <c r="P124" s="1113">
        <f t="shared" si="87"/>
        <v>287.14</v>
      </c>
      <c r="Q124" s="1114">
        <f t="shared" si="89"/>
        <v>1479.0900000000001</v>
      </c>
    </row>
    <row r="125" spans="1:17" ht="18.75" customHeight="1" x14ac:dyDescent="0.25">
      <c r="A125" s="1146" t="s">
        <v>692</v>
      </c>
      <c r="B125" s="445">
        <v>32</v>
      </c>
      <c r="C125" s="99">
        <f t="shared" si="52"/>
        <v>0.2</v>
      </c>
      <c r="D125" s="275">
        <v>1030</v>
      </c>
      <c r="E125" s="275">
        <f t="shared" si="72"/>
        <v>207.3</v>
      </c>
      <c r="F125" s="277">
        <v>0.1</v>
      </c>
      <c r="G125" s="99">
        <f t="shared" si="82"/>
        <v>20.73</v>
      </c>
      <c r="H125" s="275">
        <f t="shared" si="83"/>
        <v>4.99</v>
      </c>
      <c r="I125" s="276">
        <f t="shared" si="84"/>
        <v>25.72</v>
      </c>
      <c r="J125" s="1119">
        <v>176</v>
      </c>
      <c r="K125" s="975">
        <f t="shared" si="45"/>
        <v>1.1100000000000001</v>
      </c>
      <c r="L125" s="1113">
        <v>1030</v>
      </c>
      <c r="M125" s="1113">
        <f t="shared" si="85"/>
        <v>1140.1300000000001</v>
      </c>
      <c r="N125" s="1117">
        <v>1</v>
      </c>
      <c r="O125" s="975">
        <f t="shared" si="88"/>
        <v>1140.1300000000001</v>
      </c>
      <c r="P125" s="1113">
        <f t="shared" si="87"/>
        <v>274.66000000000003</v>
      </c>
      <c r="Q125" s="1114">
        <f t="shared" si="89"/>
        <v>1414.7900000000002</v>
      </c>
    </row>
    <row r="126" spans="1:17" ht="18.75" customHeight="1" x14ac:dyDescent="0.25">
      <c r="A126" s="1146" t="s">
        <v>692</v>
      </c>
      <c r="B126" s="445">
        <v>8</v>
      </c>
      <c r="C126" s="99">
        <f t="shared" si="52"/>
        <v>0.05</v>
      </c>
      <c r="D126" s="275">
        <v>1030</v>
      </c>
      <c r="E126" s="275">
        <f t="shared" si="72"/>
        <v>51.82</v>
      </c>
      <c r="F126" s="277">
        <v>0.1</v>
      </c>
      <c r="G126" s="99">
        <f t="shared" si="82"/>
        <v>5.18</v>
      </c>
      <c r="H126" s="275">
        <f t="shared" si="83"/>
        <v>1.25</v>
      </c>
      <c r="I126" s="276">
        <f t="shared" si="84"/>
        <v>6.43</v>
      </c>
      <c r="J126" s="1119">
        <v>80</v>
      </c>
      <c r="K126" s="975">
        <f t="shared" si="45"/>
        <v>0.5</v>
      </c>
      <c r="L126" s="1113">
        <v>1030</v>
      </c>
      <c r="M126" s="1113">
        <f t="shared" si="85"/>
        <v>518.24</v>
      </c>
      <c r="N126" s="1117">
        <v>1</v>
      </c>
      <c r="O126" s="975">
        <f t="shared" si="88"/>
        <v>518.24</v>
      </c>
      <c r="P126" s="1113">
        <f t="shared" si="87"/>
        <v>124.84</v>
      </c>
      <c r="Q126" s="1114">
        <f t="shared" si="89"/>
        <v>643.08000000000004</v>
      </c>
    </row>
    <row r="127" spans="1:17" ht="18.75" customHeight="1" x14ac:dyDescent="0.25">
      <c r="A127" s="1146" t="s">
        <v>692</v>
      </c>
      <c r="B127" s="445">
        <v>24</v>
      </c>
      <c r="C127" s="99">
        <f t="shared" si="52"/>
        <v>0.15</v>
      </c>
      <c r="D127" s="275">
        <v>1030</v>
      </c>
      <c r="E127" s="275">
        <f t="shared" si="72"/>
        <v>155.47</v>
      </c>
      <c r="F127" s="277">
        <v>0.1</v>
      </c>
      <c r="G127" s="99">
        <f t="shared" si="82"/>
        <v>15.55</v>
      </c>
      <c r="H127" s="275">
        <f t="shared" si="83"/>
        <v>3.75</v>
      </c>
      <c r="I127" s="276">
        <f t="shared" si="84"/>
        <v>19.3</v>
      </c>
      <c r="J127" s="1119">
        <v>88</v>
      </c>
      <c r="K127" s="975">
        <f t="shared" si="45"/>
        <v>0.55000000000000004</v>
      </c>
      <c r="L127" s="1113">
        <v>1030</v>
      </c>
      <c r="M127" s="1113">
        <f t="shared" si="85"/>
        <v>570.05999999999995</v>
      </c>
      <c r="N127" s="1117">
        <v>1</v>
      </c>
      <c r="O127" s="975">
        <f t="shared" si="88"/>
        <v>570.05999999999995</v>
      </c>
      <c r="P127" s="1113">
        <f t="shared" si="87"/>
        <v>137.33000000000001</v>
      </c>
      <c r="Q127" s="1114">
        <f t="shared" si="89"/>
        <v>707.39</v>
      </c>
    </row>
    <row r="128" spans="1:17" ht="18.75" customHeight="1" x14ac:dyDescent="0.25">
      <c r="A128" s="1146" t="s">
        <v>692</v>
      </c>
      <c r="B128" s="445">
        <v>16</v>
      </c>
      <c r="C128" s="99">
        <f t="shared" si="52"/>
        <v>0.1</v>
      </c>
      <c r="D128" s="275">
        <v>1030</v>
      </c>
      <c r="E128" s="275">
        <f t="shared" si="72"/>
        <v>103.65</v>
      </c>
      <c r="F128" s="277">
        <v>0.1</v>
      </c>
      <c r="G128" s="99">
        <f t="shared" si="82"/>
        <v>10.37</v>
      </c>
      <c r="H128" s="275">
        <f t="shared" si="83"/>
        <v>2.5</v>
      </c>
      <c r="I128" s="276">
        <f t="shared" si="84"/>
        <v>12.87</v>
      </c>
      <c r="J128" s="1119">
        <v>8</v>
      </c>
      <c r="K128" s="975">
        <f t="shared" si="45"/>
        <v>0.05</v>
      </c>
      <c r="L128" s="1113">
        <v>1030</v>
      </c>
      <c r="M128" s="1113">
        <f t="shared" si="85"/>
        <v>51.82</v>
      </c>
      <c r="N128" s="1117">
        <v>1</v>
      </c>
      <c r="O128" s="975">
        <f t="shared" si="88"/>
        <v>51.82</v>
      </c>
      <c r="P128" s="1113">
        <f t="shared" si="87"/>
        <v>12.48</v>
      </c>
      <c r="Q128" s="1114">
        <f t="shared" si="89"/>
        <v>64.3</v>
      </c>
    </row>
    <row r="129" spans="1:17" ht="18.75" customHeight="1" x14ac:dyDescent="0.25">
      <c r="A129" s="1146" t="s">
        <v>692</v>
      </c>
      <c r="B129" s="445">
        <v>24</v>
      </c>
      <c r="C129" s="99">
        <f t="shared" si="52"/>
        <v>0.15</v>
      </c>
      <c r="D129" s="275">
        <v>1030</v>
      </c>
      <c r="E129" s="275">
        <f t="shared" si="72"/>
        <v>155.47</v>
      </c>
      <c r="F129" s="277">
        <v>0.1</v>
      </c>
      <c r="G129" s="99">
        <f t="shared" si="82"/>
        <v>15.55</v>
      </c>
      <c r="H129" s="275">
        <f t="shared" si="83"/>
        <v>3.75</v>
      </c>
      <c r="I129" s="276">
        <f t="shared" si="84"/>
        <v>19.3</v>
      </c>
      <c r="J129" s="1119">
        <v>176</v>
      </c>
      <c r="K129" s="975">
        <f t="shared" si="45"/>
        <v>1.1100000000000001</v>
      </c>
      <c r="L129" s="1113">
        <v>1030</v>
      </c>
      <c r="M129" s="1113">
        <f t="shared" si="85"/>
        <v>1140.1300000000001</v>
      </c>
      <c r="N129" s="1117">
        <v>1</v>
      </c>
      <c r="O129" s="975">
        <f t="shared" si="88"/>
        <v>1140.1300000000001</v>
      </c>
      <c r="P129" s="1113">
        <f t="shared" si="87"/>
        <v>274.66000000000003</v>
      </c>
      <c r="Q129" s="1114">
        <f t="shared" si="89"/>
        <v>1414.7900000000002</v>
      </c>
    </row>
    <row r="130" spans="1:17" ht="18.75" customHeight="1" x14ac:dyDescent="0.25">
      <c r="A130" s="1146" t="s">
        <v>692</v>
      </c>
      <c r="B130" s="445">
        <v>8</v>
      </c>
      <c r="C130" s="99">
        <f t="shared" si="52"/>
        <v>0.05</v>
      </c>
      <c r="D130" s="275">
        <v>1030</v>
      </c>
      <c r="E130" s="275">
        <f t="shared" si="72"/>
        <v>51.82</v>
      </c>
      <c r="F130" s="277">
        <v>0.1</v>
      </c>
      <c r="G130" s="99">
        <f t="shared" si="82"/>
        <v>5.18</v>
      </c>
      <c r="H130" s="275">
        <f t="shared" si="83"/>
        <v>1.25</v>
      </c>
      <c r="I130" s="276">
        <f t="shared" si="84"/>
        <v>6.43</v>
      </c>
      <c r="J130" s="1119">
        <v>48</v>
      </c>
      <c r="K130" s="975">
        <f t="shared" si="45"/>
        <v>0.3</v>
      </c>
      <c r="L130" s="1113">
        <v>1030</v>
      </c>
      <c r="M130" s="1113">
        <f t="shared" si="85"/>
        <v>310.94</v>
      </c>
      <c r="N130" s="1117">
        <v>1</v>
      </c>
      <c r="O130" s="975">
        <f t="shared" si="88"/>
        <v>310.94</v>
      </c>
      <c r="P130" s="1113">
        <f t="shared" si="87"/>
        <v>74.91</v>
      </c>
      <c r="Q130" s="1114">
        <f t="shared" si="89"/>
        <v>385.85</v>
      </c>
    </row>
    <row r="131" spans="1:17" ht="18.75" customHeight="1" x14ac:dyDescent="0.25">
      <c r="A131" s="1146" t="s">
        <v>692</v>
      </c>
      <c r="B131" s="445"/>
      <c r="C131" s="99"/>
      <c r="D131" s="275"/>
      <c r="E131" s="275">
        <f t="shared" si="72"/>
        <v>0</v>
      </c>
      <c r="F131" s="277"/>
      <c r="G131" s="99">
        <f t="shared" si="82"/>
        <v>0</v>
      </c>
      <c r="H131" s="275">
        <f t="shared" si="83"/>
        <v>0</v>
      </c>
      <c r="I131" s="276">
        <f t="shared" si="84"/>
        <v>0</v>
      </c>
      <c r="J131" s="1119">
        <v>111</v>
      </c>
      <c r="K131" s="975">
        <f t="shared" si="45"/>
        <v>0.7</v>
      </c>
      <c r="L131" s="1113">
        <v>1030</v>
      </c>
      <c r="M131" s="1113">
        <f t="shared" si="85"/>
        <v>719.06</v>
      </c>
      <c r="N131" s="1117">
        <v>1</v>
      </c>
      <c r="O131" s="975">
        <f t="shared" si="88"/>
        <v>719.06</v>
      </c>
      <c r="P131" s="1113">
        <f t="shared" si="87"/>
        <v>173.22</v>
      </c>
      <c r="Q131" s="1114">
        <f t="shared" si="89"/>
        <v>892.28</v>
      </c>
    </row>
    <row r="132" spans="1:17" ht="18.75" customHeight="1" x14ac:dyDescent="0.25">
      <c r="A132" s="1146" t="s">
        <v>692</v>
      </c>
      <c r="B132" s="445"/>
      <c r="C132" s="99"/>
      <c r="D132" s="275"/>
      <c r="E132" s="275">
        <f t="shared" si="72"/>
        <v>0</v>
      </c>
      <c r="F132" s="277"/>
      <c r="G132" s="99">
        <f t="shared" si="82"/>
        <v>0</v>
      </c>
      <c r="H132" s="275">
        <f t="shared" si="83"/>
        <v>0</v>
      </c>
      <c r="I132" s="276">
        <f t="shared" si="84"/>
        <v>0</v>
      </c>
      <c r="J132" s="1119">
        <v>184</v>
      </c>
      <c r="K132" s="975">
        <f t="shared" si="45"/>
        <v>1.1599999999999999</v>
      </c>
      <c r="L132" s="1113">
        <v>1030</v>
      </c>
      <c r="M132" s="1113">
        <f t="shared" si="85"/>
        <v>1191.95</v>
      </c>
      <c r="N132" s="1117">
        <v>1</v>
      </c>
      <c r="O132" s="975">
        <f t="shared" si="88"/>
        <v>1191.95</v>
      </c>
      <c r="P132" s="1113">
        <f t="shared" si="87"/>
        <v>287.14</v>
      </c>
      <c r="Q132" s="1114">
        <f t="shared" si="89"/>
        <v>1479.0900000000001</v>
      </c>
    </row>
    <row r="133" spans="1:17" ht="18.75" customHeight="1" x14ac:dyDescent="0.25">
      <c r="A133" s="1146" t="s">
        <v>692</v>
      </c>
      <c r="B133" s="445"/>
      <c r="C133" s="99"/>
      <c r="D133" s="275"/>
      <c r="E133" s="275">
        <f t="shared" si="72"/>
        <v>0</v>
      </c>
      <c r="F133" s="277"/>
      <c r="G133" s="99">
        <f t="shared" si="82"/>
        <v>0</v>
      </c>
      <c r="H133" s="275">
        <f t="shared" si="83"/>
        <v>0</v>
      </c>
      <c r="I133" s="276">
        <f t="shared" si="84"/>
        <v>0</v>
      </c>
      <c r="J133" s="1119">
        <v>24</v>
      </c>
      <c r="K133" s="975">
        <f t="shared" si="45"/>
        <v>0.15</v>
      </c>
      <c r="L133" s="1113">
        <v>1030</v>
      </c>
      <c r="M133" s="1113">
        <f t="shared" si="85"/>
        <v>155.47</v>
      </c>
      <c r="N133" s="1117">
        <v>1</v>
      </c>
      <c r="O133" s="975">
        <f t="shared" si="88"/>
        <v>155.47</v>
      </c>
      <c r="P133" s="1113">
        <f t="shared" si="87"/>
        <v>37.450000000000003</v>
      </c>
      <c r="Q133" s="1114">
        <f t="shared" si="89"/>
        <v>192.92000000000002</v>
      </c>
    </row>
    <row r="134" spans="1:17" ht="18.75" customHeight="1" x14ac:dyDescent="0.25">
      <c r="A134" s="1146" t="s">
        <v>692</v>
      </c>
      <c r="B134" s="445"/>
      <c r="C134" s="99"/>
      <c r="D134" s="275"/>
      <c r="E134" s="275">
        <f t="shared" si="72"/>
        <v>0</v>
      </c>
      <c r="F134" s="277"/>
      <c r="G134" s="99">
        <f t="shared" si="82"/>
        <v>0</v>
      </c>
      <c r="H134" s="275">
        <f t="shared" si="83"/>
        <v>0</v>
      </c>
      <c r="I134" s="276">
        <f t="shared" si="84"/>
        <v>0</v>
      </c>
      <c r="J134" s="1119">
        <v>32</v>
      </c>
      <c r="K134" s="975">
        <f t="shared" si="45"/>
        <v>0.2</v>
      </c>
      <c r="L134" s="1113">
        <v>1030</v>
      </c>
      <c r="M134" s="1113">
        <f t="shared" si="85"/>
        <v>207.3</v>
      </c>
      <c r="N134" s="1117">
        <v>1</v>
      </c>
      <c r="O134" s="975">
        <f t="shared" si="88"/>
        <v>207.3</v>
      </c>
      <c r="P134" s="1113">
        <f t="shared" si="87"/>
        <v>49.94</v>
      </c>
      <c r="Q134" s="1114">
        <f t="shared" si="89"/>
        <v>257.24</v>
      </c>
    </row>
    <row r="135" spans="1:17" ht="18.75" customHeight="1" x14ac:dyDescent="0.25">
      <c r="A135" s="1146" t="s">
        <v>692</v>
      </c>
      <c r="B135" s="445"/>
      <c r="C135" s="99"/>
      <c r="D135" s="275"/>
      <c r="E135" s="275">
        <f t="shared" si="72"/>
        <v>0</v>
      </c>
      <c r="F135" s="277"/>
      <c r="G135" s="99">
        <f t="shared" si="82"/>
        <v>0</v>
      </c>
      <c r="H135" s="275">
        <f t="shared" si="83"/>
        <v>0</v>
      </c>
      <c r="I135" s="276">
        <f t="shared" si="84"/>
        <v>0</v>
      </c>
      <c r="J135" s="1119">
        <v>40</v>
      </c>
      <c r="K135" s="975">
        <f t="shared" si="45"/>
        <v>0.25</v>
      </c>
      <c r="L135" s="1113">
        <v>1030</v>
      </c>
      <c r="M135" s="1113">
        <f t="shared" si="85"/>
        <v>259.12</v>
      </c>
      <c r="N135" s="1117">
        <v>1</v>
      </c>
      <c r="O135" s="975">
        <f t="shared" si="88"/>
        <v>259.12</v>
      </c>
      <c r="P135" s="1113">
        <f t="shared" si="87"/>
        <v>62.42</v>
      </c>
      <c r="Q135" s="1114">
        <f t="shared" si="89"/>
        <v>321.54000000000002</v>
      </c>
    </row>
    <row r="136" spans="1:17" ht="18.75" customHeight="1" x14ac:dyDescent="0.25">
      <c r="A136" s="1146" t="s">
        <v>692</v>
      </c>
      <c r="B136" s="445"/>
      <c r="C136" s="99"/>
      <c r="D136" s="275"/>
      <c r="E136" s="275">
        <f t="shared" si="72"/>
        <v>0</v>
      </c>
      <c r="F136" s="277"/>
      <c r="G136" s="99">
        <f t="shared" si="82"/>
        <v>0</v>
      </c>
      <c r="H136" s="275">
        <f t="shared" si="83"/>
        <v>0</v>
      </c>
      <c r="I136" s="276">
        <f t="shared" si="84"/>
        <v>0</v>
      </c>
      <c r="J136" s="1119">
        <v>48</v>
      </c>
      <c r="K136" s="975">
        <f t="shared" si="45"/>
        <v>0.3</v>
      </c>
      <c r="L136" s="1113">
        <v>1030</v>
      </c>
      <c r="M136" s="1113">
        <f t="shared" si="85"/>
        <v>310.94</v>
      </c>
      <c r="N136" s="1117">
        <v>1</v>
      </c>
      <c r="O136" s="975">
        <f t="shared" si="88"/>
        <v>310.94</v>
      </c>
      <c r="P136" s="1113">
        <f t="shared" si="87"/>
        <v>74.91</v>
      </c>
      <c r="Q136" s="1114">
        <f t="shared" si="89"/>
        <v>385.85</v>
      </c>
    </row>
    <row r="137" spans="1:17" ht="18.75" customHeight="1" x14ac:dyDescent="0.25">
      <c r="A137" s="1146" t="s">
        <v>692</v>
      </c>
      <c r="B137" s="445"/>
      <c r="C137" s="99"/>
      <c r="D137" s="275"/>
      <c r="E137" s="275">
        <f t="shared" si="72"/>
        <v>0</v>
      </c>
      <c r="F137" s="277"/>
      <c r="G137" s="99">
        <f t="shared" si="82"/>
        <v>0</v>
      </c>
      <c r="H137" s="275">
        <f t="shared" si="83"/>
        <v>0</v>
      </c>
      <c r="I137" s="276">
        <f t="shared" si="84"/>
        <v>0</v>
      </c>
      <c r="J137" s="1119">
        <v>160</v>
      </c>
      <c r="K137" s="975">
        <f t="shared" si="45"/>
        <v>1.01</v>
      </c>
      <c r="L137" s="1113">
        <v>1030</v>
      </c>
      <c r="M137" s="1113">
        <f t="shared" si="85"/>
        <v>1036.48</v>
      </c>
      <c r="N137" s="1117">
        <v>1</v>
      </c>
      <c r="O137" s="975">
        <f t="shared" si="88"/>
        <v>1036.48</v>
      </c>
      <c r="P137" s="1113">
        <f t="shared" si="87"/>
        <v>249.69</v>
      </c>
      <c r="Q137" s="1114">
        <f t="shared" si="89"/>
        <v>1286.17</v>
      </c>
    </row>
    <row r="138" spans="1:17" ht="18.75" customHeight="1" x14ac:dyDescent="0.25">
      <c r="A138" s="1146" t="s">
        <v>257</v>
      </c>
      <c r="B138" s="445">
        <v>8</v>
      </c>
      <c r="C138" s="99">
        <f t="shared" ref="C138:C159" si="90">ROUND(B138/159,2)</f>
        <v>0.05</v>
      </c>
      <c r="D138" s="275">
        <v>757</v>
      </c>
      <c r="E138" s="275">
        <f t="shared" si="72"/>
        <v>38.090000000000003</v>
      </c>
      <c r="F138" s="277">
        <v>0.1</v>
      </c>
      <c r="G138" s="99">
        <f t="shared" si="82"/>
        <v>3.81</v>
      </c>
      <c r="H138" s="275">
        <f t="shared" si="83"/>
        <v>0.92</v>
      </c>
      <c r="I138" s="276">
        <f t="shared" si="84"/>
        <v>4.7300000000000004</v>
      </c>
      <c r="J138" s="1119">
        <v>64</v>
      </c>
      <c r="K138" s="975">
        <f t="shared" si="45"/>
        <v>0.4</v>
      </c>
      <c r="L138" s="1113">
        <v>757</v>
      </c>
      <c r="M138" s="1113">
        <f t="shared" si="85"/>
        <v>304.7</v>
      </c>
      <c r="N138" s="1117">
        <v>1</v>
      </c>
      <c r="O138" s="975">
        <f t="shared" si="88"/>
        <v>304.7</v>
      </c>
      <c r="P138" s="1113">
        <f t="shared" si="87"/>
        <v>73.400000000000006</v>
      </c>
      <c r="Q138" s="1114">
        <f t="shared" si="89"/>
        <v>378.1</v>
      </c>
    </row>
    <row r="139" spans="1:17" ht="18.75" customHeight="1" x14ac:dyDescent="0.25">
      <c r="A139" s="1146" t="s">
        <v>257</v>
      </c>
      <c r="B139" s="445">
        <v>8</v>
      </c>
      <c r="C139" s="99">
        <f t="shared" si="90"/>
        <v>0.05</v>
      </c>
      <c r="D139" s="275">
        <v>757</v>
      </c>
      <c r="E139" s="275">
        <f t="shared" si="72"/>
        <v>38.090000000000003</v>
      </c>
      <c r="F139" s="277">
        <v>0.1</v>
      </c>
      <c r="G139" s="99">
        <f t="shared" si="82"/>
        <v>3.81</v>
      </c>
      <c r="H139" s="275">
        <f t="shared" si="83"/>
        <v>0.92</v>
      </c>
      <c r="I139" s="276">
        <f t="shared" si="84"/>
        <v>4.7300000000000004</v>
      </c>
      <c r="J139" s="1119">
        <v>48</v>
      </c>
      <c r="K139" s="975">
        <f t="shared" si="45"/>
        <v>0.3</v>
      </c>
      <c r="L139" s="1113">
        <v>757</v>
      </c>
      <c r="M139" s="1113">
        <f t="shared" si="85"/>
        <v>228.53</v>
      </c>
      <c r="N139" s="1117">
        <v>1</v>
      </c>
      <c r="O139" s="975">
        <f t="shared" si="88"/>
        <v>228.53</v>
      </c>
      <c r="P139" s="1113">
        <f t="shared" si="87"/>
        <v>55.05</v>
      </c>
      <c r="Q139" s="1114">
        <f t="shared" si="89"/>
        <v>283.58</v>
      </c>
    </row>
    <row r="140" spans="1:17" ht="18.75" customHeight="1" x14ac:dyDescent="0.25">
      <c r="A140" s="1146" t="s">
        <v>257</v>
      </c>
      <c r="B140" s="445">
        <v>16</v>
      </c>
      <c r="C140" s="99">
        <f t="shared" si="90"/>
        <v>0.1</v>
      </c>
      <c r="D140" s="275">
        <v>757</v>
      </c>
      <c r="E140" s="275">
        <f t="shared" si="72"/>
        <v>76.180000000000007</v>
      </c>
      <c r="F140" s="277">
        <v>0.1</v>
      </c>
      <c r="G140" s="99">
        <f t="shared" si="82"/>
        <v>7.62</v>
      </c>
      <c r="H140" s="275">
        <f t="shared" si="83"/>
        <v>1.84</v>
      </c>
      <c r="I140" s="276">
        <f t="shared" si="84"/>
        <v>9.4600000000000009</v>
      </c>
      <c r="J140" s="1119">
        <v>144</v>
      </c>
      <c r="K140" s="975">
        <f t="shared" si="45"/>
        <v>0.91</v>
      </c>
      <c r="L140" s="1113">
        <v>757</v>
      </c>
      <c r="M140" s="1113">
        <f t="shared" si="85"/>
        <v>685.58</v>
      </c>
      <c r="N140" s="1117">
        <v>1</v>
      </c>
      <c r="O140" s="975">
        <f t="shared" si="88"/>
        <v>685.58</v>
      </c>
      <c r="P140" s="1113">
        <f t="shared" si="87"/>
        <v>165.16</v>
      </c>
      <c r="Q140" s="1114">
        <f t="shared" si="89"/>
        <v>850.74</v>
      </c>
    </row>
    <row r="141" spans="1:17" ht="18.75" customHeight="1" x14ac:dyDescent="0.25">
      <c r="A141" s="1146" t="s">
        <v>257</v>
      </c>
      <c r="B141" s="445">
        <v>8</v>
      </c>
      <c r="C141" s="99">
        <f t="shared" si="90"/>
        <v>0.05</v>
      </c>
      <c r="D141" s="275">
        <v>757</v>
      </c>
      <c r="E141" s="275">
        <f t="shared" si="72"/>
        <v>38.090000000000003</v>
      </c>
      <c r="F141" s="277">
        <v>0.1</v>
      </c>
      <c r="G141" s="99">
        <f t="shared" si="82"/>
        <v>3.81</v>
      </c>
      <c r="H141" s="275">
        <f t="shared" si="83"/>
        <v>0.92</v>
      </c>
      <c r="I141" s="276">
        <f t="shared" si="84"/>
        <v>4.7300000000000004</v>
      </c>
      <c r="J141" s="1119">
        <v>119</v>
      </c>
      <c r="K141" s="975">
        <f t="shared" si="45"/>
        <v>0.75</v>
      </c>
      <c r="L141" s="1113">
        <v>757</v>
      </c>
      <c r="M141" s="1113">
        <f t="shared" si="85"/>
        <v>566.55999999999995</v>
      </c>
      <c r="N141" s="1117">
        <v>1</v>
      </c>
      <c r="O141" s="975">
        <f t="shared" si="88"/>
        <v>566.55999999999995</v>
      </c>
      <c r="P141" s="1113">
        <f t="shared" si="87"/>
        <v>136.47999999999999</v>
      </c>
      <c r="Q141" s="1114">
        <f t="shared" si="89"/>
        <v>703.04</v>
      </c>
    </row>
    <row r="142" spans="1:17" ht="18.75" customHeight="1" x14ac:dyDescent="0.25">
      <c r="A142" s="1146" t="s">
        <v>257</v>
      </c>
      <c r="B142" s="445">
        <v>24</v>
      </c>
      <c r="C142" s="99">
        <f t="shared" si="90"/>
        <v>0.15</v>
      </c>
      <c r="D142" s="275">
        <v>757</v>
      </c>
      <c r="E142" s="275">
        <f t="shared" si="72"/>
        <v>114.26</v>
      </c>
      <c r="F142" s="277">
        <v>0.1</v>
      </c>
      <c r="G142" s="99">
        <f t="shared" si="82"/>
        <v>11.43</v>
      </c>
      <c r="H142" s="275">
        <f t="shared" si="83"/>
        <v>2.75</v>
      </c>
      <c r="I142" s="276">
        <f t="shared" si="84"/>
        <v>14.18</v>
      </c>
      <c r="J142" s="1119">
        <v>136</v>
      </c>
      <c r="K142" s="975">
        <f t="shared" si="45"/>
        <v>0.86</v>
      </c>
      <c r="L142" s="1113">
        <v>757</v>
      </c>
      <c r="M142" s="1113">
        <f t="shared" si="85"/>
        <v>647.5</v>
      </c>
      <c r="N142" s="1117">
        <v>1</v>
      </c>
      <c r="O142" s="975">
        <f t="shared" si="88"/>
        <v>647.5</v>
      </c>
      <c r="P142" s="1113">
        <f t="shared" si="87"/>
        <v>155.97999999999999</v>
      </c>
      <c r="Q142" s="1114">
        <f t="shared" si="89"/>
        <v>803.48</v>
      </c>
    </row>
    <row r="143" spans="1:17" ht="18.75" customHeight="1" x14ac:dyDescent="0.25">
      <c r="A143" s="1146" t="s">
        <v>257</v>
      </c>
      <c r="B143" s="445"/>
      <c r="C143" s="99"/>
      <c r="D143" s="275"/>
      <c r="E143" s="275">
        <f t="shared" si="72"/>
        <v>0</v>
      </c>
      <c r="F143" s="277"/>
      <c r="G143" s="99">
        <f t="shared" si="82"/>
        <v>0</v>
      </c>
      <c r="H143" s="275">
        <f t="shared" si="83"/>
        <v>0</v>
      </c>
      <c r="I143" s="276">
        <f t="shared" si="84"/>
        <v>0</v>
      </c>
      <c r="J143" s="1119">
        <v>152</v>
      </c>
      <c r="K143" s="975">
        <f t="shared" si="45"/>
        <v>0.96</v>
      </c>
      <c r="L143" s="1113">
        <v>757</v>
      </c>
      <c r="M143" s="1113">
        <f t="shared" si="85"/>
        <v>723.67</v>
      </c>
      <c r="N143" s="1117">
        <v>1</v>
      </c>
      <c r="O143" s="975">
        <f t="shared" si="88"/>
        <v>723.67</v>
      </c>
      <c r="P143" s="1113">
        <f t="shared" si="87"/>
        <v>174.33</v>
      </c>
      <c r="Q143" s="1114">
        <f t="shared" si="89"/>
        <v>898</v>
      </c>
    </row>
    <row r="144" spans="1:17" ht="18.75" customHeight="1" x14ac:dyDescent="0.25">
      <c r="A144" s="1146" t="s">
        <v>257</v>
      </c>
      <c r="B144" s="445">
        <v>16</v>
      </c>
      <c r="C144" s="99">
        <f t="shared" si="90"/>
        <v>0.1</v>
      </c>
      <c r="D144" s="275">
        <v>757</v>
      </c>
      <c r="E144" s="275">
        <f t="shared" si="72"/>
        <v>76.180000000000007</v>
      </c>
      <c r="F144" s="277">
        <v>0.1</v>
      </c>
      <c r="G144" s="99">
        <f t="shared" si="82"/>
        <v>7.62</v>
      </c>
      <c r="H144" s="275">
        <f t="shared" si="83"/>
        <v>1.84</v>
      </c>
      <c r="I144" s="276">
        <f t="shared" si="84"/>
        <v>9.4600000000000009</v>
      </c>
      <c r="J144" s="1119">
        <v>88</v>
      </c>
      <c r="K144" s="975">
        <f t="shared" si="45"/>
        <v>0.55000000000000004</v>
      </c>
      <c r="L144" s="1113">
        <v>757</v>
      </c>
      <c r="M144" s="1113">
        <f t="shared" si="85"/>
        <v>418.97</v>
      </c>
      <c r="N144" s="1117">
        <v>1</v>
      </c>
      <c r="O144" s="975">
        <f t="shared" si="88"/>
        <v>418.97</v>
      </c>
      <c r="P144" s="1113">
        <f t="shared" si="87"/>
        <v>100.93</v>
      </c>
      <c r="Q144" s="1114">
        <f t="shared" si="89"/>
        <v>519.90000000000009</v>
      </c>
    </row>
    <row r="145" spans="1:17" ht="37.15" customHeight="1" x14ac:dyDescent="0.25">
      <c r="A145" s="1169" t="s">
        <v>8</v>
      </c>
      <c r="B145" s="1460">
        <f>SUM(B146:B159)</f>
        <v>217</v>
      </c>
      <c r="C145" s="1465">
        <f t="shared" ref="C145:I145" si="91">SUM(C146:C159)</f>
        <v>1.35</v>
      </c>
      <c r="D145" s="1465"/>
      <c r="E145" s="1465"/>
      <c r="F145" s="1465"/>
      <c r="G145" s="1465">
        <f t="shared" si="91"/>
        <v>96.48</v>
      </c>
      <c r="H145" s="1465">
        <f t="shared" si="91"/>
        <v>23.25</v>
      </c>
      <c r="I145" s="1467">
        <f t="shared" si="91"/>
        <v>119.73</v>
      </c>
      <c r="J145" s="1101">
        <f>SUM(J146:J159)</f>
        <v>1525</v>
      </c>
      <c r="K145" s="976">
        <f t="shared" ref="K145" si="92">SUM(K146:K159)</f>
        <v>9.5999999999999979</v>
      </c>
      <c r="L145" s="972"/>
      <c r="M145" s="972"/>
      <c r="N145" s="1118"/>
      <c r="O145" s="976">
        <f t="shared" ref="O145" si="93">SUM(O146:O159)</f>
        <v>6802.9700000000012</v>
      </c>
      <c r="P145" s="972">
        <f t="shared" ref="P145" si="94">SUM(P146:P159)</f>
        <v>1638.8400000000001</v>
      </c>
      <c r="Q145" s="973">
        <f t="shared" ref="Q145" si="95">SUM(Q146:Q159)</f>
        <v>8441.81</v>
      </c>
    </row>
    <row r="146" spans="1:17" x14ac:dyDescent="0.25">
      <c r="A146" s="1146" t="s">
        <v>1284</v>
      </c>
      <c r="B146" s="445">
        <v>8</v>
      </c>
      <c r="C146" s="99">
        <f t="shared" si="90"/>
        <v>0.05</v>
      </c>
      <c r="D146" s="275">
        <v>760</v>
      </c>
      <c r="E146" s="275">
        <f t="shared" si="72"/>
        <v>38.24</v>
      </c>
      <c r="F146" s="277">
        <v>0.1</v>
      </c>
      <c r="G146" s="99">
        <f t="shared" si="82"/>
        <v>3.82</v>
      </c>
      <c r="H146" s="275">
        <f t="shared" si="83"/>
        <v>0.92</v>
      </c>
      <c r="I146" s="276">
        <f t="shared" si="84"/>
        <v>4.74</v>
      </c>
      <c r="J146" s="1119">
        <v>119</v>
      </c>
      <c r="K146" s="975">
        <f t="shared" si="45"/>
        <v>0.75</v>
      </c>
      <c r="L146" s="1113">
        <v>760</v>
      </c>
      <c r="M146" s="1113">
        <f t="shared" si="85"/>
        <v>568.80999999999995</v>
      </c>
      <c r="N146" s="1117">
        <v>1</v>
      </c>
      <c r="O146" s="975">
        <f t="shared" ref="O146" si="96">ROUND(M146*N146,2)</f>
        <v>568.80999999999995</v>
      </c>
      <c r="P146" s="1113">
        <f t="shared" si="87"/>
        <v>137.03</v>
      </c>
      <c r="Q146" s="1114">
        <f t="shared" si="89"/>
        <v>705.83999999999992</v>
      </c>
    </row>
    <row r="147" spans="1:17" x14ac:dyDescent="0.25">
      <c r="A147" s="1146" t="s">
        <v>183</v>
      </c>
      <c r="B147" s="445">
        <v>23</v>
      </c>
      <c r="C147" s="99">
        <f t="shared" si="90"/>
        <v>0.14000000000000001</v>
      </c>
      <c r="D147" s="275">
        <v>705</v>
      </c>
      <c r="E147" s="275">
        <f t="shared" si="72"/>
        <v>101.98</v>
      </c>
      <c r="F147" s="277">
        <v>0.1</v>
      </c>
      <c r="G147" s="99">
        <f t="shared" si="82"/>
        <v>10.199999999999999</v>
      </c>
      <c r="H147" s="275">
        <f t="shared" si="83"/>
        <v>2.46</v>
      </c>
      <c r="I147" s="276">
        <f t="shared" si="84"/>
        <v>12.66</v>
      </c>
      <c r="J147" s="1119">
        <v>113</v>
      </c>
      <c r="K147" s="975">
        <f t="shared" si="45"/>
        <v>0.71</v>
      </c>
      <c r="L147" s="1113">
        <v>705</v>
      </c>
      <c r="M147" s="1113">
        <f t="shared" si="85"/>
        <v>501.04</v>
      </c>
      <c r="N147" s="1117">
        <v>1</v>
      </c>
      <c r="O147" s="975">
        <f t="shared" ref="O147:O159" si="97">ROUND(M147*N147,2)</f>
        <v>501.04</v>
      </c>
      <c r="P147" s="1113">
        <f t="shared" si="87"/>
        <v>120.7</v>
      </c>
      <c r="Q147" s="1114">
        <f t="shared" si="89"/>
        <v>621.74</v>
      </c>
    </row>
    <row r="148" spans="1:17" x14ac:dyDescent="0.25">
      <c r="A148" s="1146" t="s">
        <v>183</v>
      </c>
      <c r="B148" s="445">
        <v>16</v>
      </c>
      <c r="C148" s="99">
        <f t="shared" si="90"/>
        <v>0.1</v>
      </c>
      <c r="D148" s="275">
        <v>705</v>
      </c>
      <c r="E148" s="275">
        <f t="shared" si="72"/>
        <v>70.94</v>
      </c>
      <c r="F148" s="277">
        <v>0.1</v>
      </c>
      <c r="G148" s="99">
        <f t="shared" si="82"/>
        <v>7.09</v>
      </c>
      <c r="H148" s="275">
        <f t="shared" si="83"/>
        <v>1.71</v>
      </c>
      <c r="I148" s="276">
        <f t="shared" si="84"/>
        <v>8.8000000000000007</v>
      </c>
      <c r="J148" s="1119">
        <v>152</v>
      </c>
      <c r="K148" s="975">
        <f t="shared" si="45"/>
        <v>0.96</v>
      </c>
      <c r="L148" s="1113">
        <v>705</v>
      </c>
      <c r="M148" s="1113">
        <f t="shared" si="85"/>
        <v>673.96</v>
      </c>
      <c r="N148" s="1117">
        <v>1</v>
      </c>
      <c r="O148" s="975">
        <f t="shared" si="97"/>
        <v>673.96</v>
      </c>
      <c r="P148" s="1113">
        <f t="shared" si="87"/>
        <v>162.36000000000001</v>
      </c>
      <c r="Q148" s="1114">
        <f t="shared" si="89"/>
        <v>836.32</v>
      </c>
    </row>
    <row r="149" spans="1:17" x14ac:dyDescent="0.25">
      <c r="A149" s="1146" t="s">
        <v>183</v>
      </c>
      <c r="B149" s="445">
        <v>24</v>
      </c>
      <c r="C149" s="99">
        <f t="shared" si="90"/>
        <v>0.15</v>
      </c>
      <c r="D149" s="275">
        <v>705</v>
      </c>
      <c r="E149" s="275">
        <f t="shared" si="72"/>
        <v>106.42</v>
      </c>
      <c r="F149" s="277">
        <v>0.1</v>
      </c>
      <c r="G149" s="99">
        <f t="shared" si="82"/>
        <v>10.64</v>
      </c>
      <c r="H149" s="275">
        <f t="shared" si="83"/>
        <v>2.56</v>
      </c>
      <c r="I149" s="276">
        <f t="shared" si="84"/>
        <v>13.200000000000001</v>
      </c>
      <c r="J149" s="1119">
        <v>144</v>
      </c>
      <c r="K149" s="975">
        <f t="shared" si="45"/>
        <v>0.91</v>
      </c>
      <c r="L149" s="1113">
        <v>705</v>
      </c>
      <c r="M149" s="1113">
        <f t="shared" si="85"/>
        <v>638.49</v>
      </c>
      <c r="N149" s="1117">
        <v>1</v>
      </c>
      <c r="O149" s="975">
        <f t="shared" si="97"/>
        <v>638.49</v>
      </c>
      <c r="P149" s="1113">
        <f t="shared" si="87"/>
        <v>153.81</v>
      </c>
      <c r="Q149" s="1114">
        <f t="shared" si="89"/>
        <v>792.3</v>
      </c>
    </row>
    <row r="150" spans="1:17" x14ac:dyDescent="0.25">
      <c r="A150" s="1146" t="s">
        <v>183</v>
      </c>
      <c r="B150" s="445">
        <v>8</v>
      </c>
      <c r="C150" s="99">
        <f t="shared" si="90"/>
        <v>0.05</v>
      </c>
      <c r="D150" s="275">
        <v>705</v>
      </c>
      <c r="E150" s="275">
        <f t="shared" si="72"/>
        <v>35.47</v>
      </c>
      <c r="F150" s="277">
        <v>0.1</v>
      </c>
      <c r="G150" s="99">
        <f t="shared" si="82"/>
        <v>3.55</v>
      </c>
      <c r="H150" s="275">
        <f t="shared" si="83"/>
        <v>0.86</v>
      </c>
      <c r="I150" s="276">
        <f t="shared" si="84"/>
        <v>4.41</v>
      </c>
      <c r="J150" s="1119">
        <v>144</v>
      </c>
      <c r="K150" s="975">
        <f t="shared" ref="K150:K159" si="98">ROUND(J150/159,2)</f>
        <v>0.91</v>
      </c>
      <c r="L150" s="1113">
        <v>705</v>
      </c>
      <c r="M150" s="1113">
        <f t="shared" si="85"/>
        <v>638.49</v>
      </c>
      <c r="N150" s="1117">
        <v>1</v>
      </c>
      <c r="O150" s="975">
        <f t="shared" si="97"/>
        <v>638.49</v>
      </c>
      <c r="P150" s="1113">
        <f t="shared" si="87"/>
        <v>153.81</v>
      </c>
      <c r="Q150" s="1114">
        <f t="shared" si="89"/>
        <v>792.3</v>
      </c>
    </row>
    <row r="151" spans="1:17" x14ac:dyDescent="0.25">
      <c r="A151" s="1146" t="s">
        <v>183</v>
      </c>
      <c r="B151" s="445">
        <v>8</v>
      </c>
      <c r="C151" s="99">
        <f t="shared" si="90"/>
        <v>0.05</v>
      </c>
      <c r="D151" s="275">
        <v>705</v>
      </c>
      <c r="E151" s="275">
        <f t="shared" si="72"/>
        <v>35.47</v>
      </c>
      <c r="F151" s="277">
        <v>0.1</v>
      </c>
      <c r="G151" s="99">
        <f t="shared" si="82"/>
        <v>3.55</v>
      </c>
      <c r="H151" s="275">
        <f t="shared" si="83"/>
        <v>0.86</v>
      </c>
      <c r="I151" s="276">
        <f t="shared" si="84"/>
        <v>4.41</v>
      </c>
      <c r="J151" s="1119">
        <v>119</v>
      </c>
      <c r="K151" s="975">
        <f t="shared" si="98"/>
        <v>0.75</v>
      </c>
      <c r="L151" s="1113">
        <v>705</v>
      </c>
      <c r="M151" s="1113">
        <f t="shared" si="85"/>
        <v>527.64</v>
      </c>
      <c r="N151" s="1117">
        <v>1</v>
      </c>
      <c r="O151" s="975">
        <f t="shared" si="97"/>
        <v>527.64</v>
      </c>
      <c r="P151" s="1113">
        <f t="shared" si="87"/>
        <v>127.11</v>
      </c>
      <c r="Q151" s="1114">
        <f t="shared" si="89"/>
        <v>654.75</v>
      </c>
    </row>
    <row r="152" spans="1:17" x14ac:dyDescent="0.25">
      <c r="A152" s="1146" t="s">
        <v>183</v>
      </c>
      <c r="B152" s="445">
        <v>24</v>
      </c>
      <c r="C152" s="99">
        <f t="shared" si="90"/>
        <v>0.15</v>
      </c>
      <c r="D152" s="275">
        <v>705</v>
      </c>
      <c r="E152" s="275">
        <f t="shared" si="72"/>
        <v>106.42</v>
      </c>
      <c r="F152" s="277">
        <v>0.1</v>
      </c>
      <c r="G152" s="99">
        <f t="shared" si="82"/>
        <v>10.64</v>
      </c>
      <c r="H152" s="275">
        <f t="shared" si="83"/>
        <v>2.56</v>
      </c>
      <c r="I152" s="276">
        <f t="shared" si="84"/>
        <v>13.200000000000001</v>
      </c>
      <c r="J152" s="1119">
        <v>144</v>
      </c>
      <c r="K152" s="975">
        <f t="shared" si="98"/>
        <v>0.91</v>
      </c>
      <c r="L152" s="1113">
        <v>705</v>
      </c>
      <c r="M152" s="1113">
        <f t="shared" si="85"/>
        <v>638.49</v>
      </c>
      <c r="N152" s="1117">
        <v>1</v>
      </c>
      <c r="O152" s="975">
        <f t="shared" si="97"/>
        <v>638.49</v>
      </c>
      <c r="P152" s="1113">
        <f t="shared" si="87"/>
        <v>153.81</v>
      </c>
      <c r="Q152" s="1114">
        <f t="shared" si="89"/>
        <v>792.3</v>
      </c>
    </row>
    <row r="153" spans="1:17" x14ac:dyDescent="0.25">
      <c r="A153" s="1146" t="s">
        <v>183</v>
      </c>
      <c r="B153" s="445">
        <v>24</v>
      </c>
      <c r="C153" s="99">
        <f t="shared" si="90"/>
        <v>0.15</v>
      </c>
      <c r="D153" s="275">
        <v>705</v>
      </c>
      <c r="E153" s="275">
        <f t="shared" si="72"/>
        <v>106.42</v>
      </c>
      <c r="F153" s="277">
        <v>0.1</v>
      </c>
      <c r="G153" s="99">
        <f t="shared" si="82"/>
        <v>10.64</v>
      </c>
      <c r="H153" s="275">
        <f t="shared" si="83"/>
        <v>2.56</v>
      </c>
      <c r="I153" s="276">
        <f t="shared" si="84"/>
        <v>13.200000000000001</v>
      </c>
      <c r="J153" s="1119">
        <v>120</v>
      </c>
      <c r="K153" s="975">
        <f t="shared" si="98"/>
        <v>0.75</v>
      </c>
      <c r="L153" s="1113">
        <v>705</v>
      </c>
      <c r="M153" s="1113">
        <f t="shared" si="85"/>
        <v>532.08000000000004</v>
      </c>
      <c r="N153" s="1117">
        <v>1</v>
      </c>
      <c r="O153" s="975">
        <f t="shared" si="97"/>
        <v>532.08000000000004</v>
      </c>
      <c r="P153" s="1113">
        <f t="shared" si="87"/>
        <v>128.18</v>
      </c>
      <c r="Q153" s="1114">
        <f t="shared" si="89"/>
        <v>660.26</v>
      </c>
    </row>
    <row r="154" spans="1:17" x14ac:dyDescent="0.25">
      <c r="A154" s="1146" t="s">
        <v>183</v>
      </c>
      <c r="B154" s="445">
        <v>24</v>
      </c>
      <c r="C154" s="99">
        <f t="shared" si="90"/>
        <v>0.15</v>
      </c>
      <c r="D154" s="275">
        <v>705</v>
      </c>
      <c r="E154" s="275">
        <f t="shared" si="72"/>
        <v>106.42</v>
      </c>
      <c r="F154" s="277">
        <v>0.1</v>
      </c>
      <c r="G154" s="99">
        <f t="shared" si="82"/>
        <v>10.64</v>
      </c>
      <c r="H154" s="275">
        <f t="shared" si="83"/>
        <v>2.56</v>
      </c>
      <c r="I154" s="276">
        <f t="shared" si="84"/>
        <v>13.200000000000001</v>
      </c>
      <c r="J154" s="1119">
        <v>120</v>
      </c>
      <c r="K154" s="975">
        <f t="shared" si="98"/>
        <v>0.75</v>
      </c>
      <c r="L154" s="1113">
        <v>705</v>
      </c>
      <c r="M154" s="1113">
        <f t="shared" si="85"/>
        <v>532.08000000000004</v>
      </c>
      <c r="N154" s="1117">
        <v>1</v>
      </c>
      <c r="O154" s="975">
        <f t="shared" si="97"/>
        <v>532.08000000000004</v>
      </c>
      <c r="P154" s="1113">
        <f t="shared" si="87"/>
        <v>128.18</v>
      </c>
      <c r="Q154" s="1114">
        <f t="shared" si="89"/>
        <v>660.26</v>
      </c>
    </row>
    <row r="155" spans="1:17" x14ac:dyDescent="0.25">
      <c r="A155" s="1146" t="s">
        <v>183</v>
      </c>
      <c r="B155" s="445">
        <v>16</v>
      </c>
      <c r="C155" s="99">
        <f t="shared" si="90"/>
        <v>0.1</v>
      </c>
      <c r="D155" s="275">
        <v>705</v>
      </c>
      <c r="E155" s="275">
        <f t="shared" si="72"/>
        <v>70.94</v>
      </c>
      <c r="F155" s="277">
        <v>0.1</v>
      </c>
      <c r="G155" s="99">
        <f t="shared" si="82"/>
        <v>7.09</v>
      </c>
      <c r="H155" s="275">
        <f t="shared" si="83"/>
        <v>1.71</v>
      </c>
      <c r="I155" s="276">
        <f t="shared" si="84"/>
        <v>8.8000000000000007</v>
      </c>
      <c r="J155" s="1119">
        <v>48</v>
      </c>
      <c r="K155" s="975">
        <f t="shared" si="98"/>
        <v>0.3</v>
      </c>
      <c r="L155" s="1113">
        <v>705</v>
      </c>
      <c r="M155" s="1113">
        <f t="shared" si="85"/>
        <v>212.83</v>
      </c>
      <c r="N155" s="1117">
        <v>1</v>
      </c>
      <c r="O155" s="975">
        <f t="shared" si="97"/>
        <v>212.83</v>
      </c>
      <c r="P155" s="1113">
        <f t="shared" si="87"/>
        <v>51.27</v>
      </c>
      <c r="Q155" s="1114">
        <f t="shared" si="89"/>
        <v>264.10000000000002</v>
      </c>
    </row>
    <row r="156" spans="1:17" x14ac:dyDescent="0.25">
      <c r="A156" s="1146" t="s">
        <v>183</v>
      </c>
      <c r="B156" s="445">
        <v>24</v>
      </c>
      <c r="C156" s="99">
        <f t="shared" si="90"/>
        <v>0.15</v>
      </c>
      <c r="D156" s="275">
        <v>705</v>
      </c>
      <c r="E156" s="275">
        <f t="shared" si="72"/>
        <v>106.42</v>
      </c>
      <c r="F156" s="277">
        <v>0.1</v>
      </c>
      <c r="G156" s="99">
        <f t="shared" si="82"/>
        <v>10.64</v>
      </c>
      <c r="H156" s="275">
        <f t="shared" si="83"/>
        <v>2.56</v>
      </c>
      <c r="I156" s="276">
        <f t="shared" si="84"/>
        <v>13.200000000000001</v>
      </c>
      <c r="J156" s="1119">
        <v>119</v>
      </c>
      <c r="K156" s="975">
        <f t="shared" si="98"/>
        <v>0.75</v>
      </c>
      <c r="L156" s="1113">
        <v>705</v>
      </c>
      <c r="M156" s="1113">
        <f t="shared" si="85"/>
        <v>527.64</v>
      </c>
      <c r="N156" s="1117">
        <v>1</v>
      </c>
      <c r="O156" s="975">
        <f t="shared" si="97"/>
        <v>527.64</v>
      </c>
      <c r="P156" s="1113">
        <f t="shared" si="87"/>
        <v>127.11</v>
      </c>
      <c r="Q156" s="1114">
        <f t="shared" si="89"/>
        <v>654.75</v>
      </c>
    </row>
    <row r="157" spans="1:17" x14ac:dyDescent="0.25">
      <c r="A157" s="1146" t="s">
        <v>183</v>
      </c>
      <c r="B157" s="445">
        <v>10</v>
      </c>
      <c r="C157" s="99">
        <f t="shared" si="90"/>
        <v>0.06</v>
      </c>
      <c r="D157" s="275">
        <v>705</v>
      </c>
      <c r="E157" s="275">
        <f t="shared" si="72"/>
        <v>44.34</v>
      </c>
      <c r="F157" s="277">
        <v>0.1</v>
      </c>
      <c r="G157" s="99">
        <f t="shared" si="82"/>
        <v>4.43</v>
      </c>
      <c r="H157" s="275">
        <f t="shared" si="83"/>
        <v>1.07</v>
      </c>
      <c r="I157" s="276">
        <f t="shared" si="84"/>
        <v>5.5</v>
      </c>
      <c r="J157" s="1119">
        <v>71</v>
      </c>
      <c r="K157" s="975">
        <f t="shared" si="98"/>
        <v>0.45</v>
      </c>
      <c r="L157" s="1113">
        <v>705</v>
      </c>
      <c r="M157" s="1113">
        <f t="shared" si="85"/>
        <v>314.81</v>
      </c>
      <c r="N157" s="1117">
        <v>1</v>
      </c>
      <c r="O157" s="975">
        <f t="shared" si="97"/>
        <v>314.81</v>
      </c>
      <c r="P157" s="1113">
        <f t="shared" si="87"/>
        <v>75.84</v>
      </c>
      <c r="Q157" s="1114">
        <f t="shared" si="89"/>
        <v>390.65</v>
      </c>
    </row>
    <row r="158" spans="1:17" x14ac:dyDescent="0.25">
      <c r="A158" s="1146" t="s">
        <v>182</v>
      </c>
      <c r="B158" s="445"/>
      <c r="C158" s="99"/>
      <c r="D158" s="275"/>
      <c r="E158" s="275"/>
      <c r="F158" s="277"/>
      <c r="G158" s="99"/>
      <c r="H158" s="275"/>
      <c r="I158" s="276"/>
      <c r="J158" s="1119">
        <v>32</v>
      </c>
      <c r="K158" s="975">
        <f t="shared" si="98"/>
        <v>0.2</v>
      </c>
      <c r="L158" s="1113">
        <v>705</v>
      </c>
      <c r="M158" s="1113">
        <f t="shared" si="85"/>
        <v>141.88999999999999</v>
      </c>
      <c r="N158" s="1117">
        <v>1</v>
      </c>
      <c r="O158" s="975">
        <f t="shared" si="97"/>
        <v>141.88999999999999</v>
      </c>
      <c r="P158" s="1113">
        <f t="shared" si="87"/>
        <v>34.18</v>
      </c>
      <c r="Q158" s="1114">
        <f t="shared" si="89"/>
        <v>176.07</v>
      </c>
    </row>
    <row r="159" spans="1:17" x14ac:dyDescent="0.25">
      <c r="A159" s="1146" t="s">
        <v>183</v>
      </c>
      <c r="B159" s="445">
        <v>8</v>
      </c>
      <c r="C159" s="99">
        <f t="shared" si="90"/>
        <v>0.05</v>
      </c>
      <c r="D159" s="275">
        <v>705</v>
      </c>
      <c r="E159" s="275">
        <f t="shared" si="72"/>
        <v>35.47</v>
      </c>
      <c r="F159" s="277">
        <v>0.1</v>
      </c>
      <c r="G159" s="99">
        <f t="shared" si="82"/>
        <v>3.55</v>
      </c>
      <c r="H159" s="275">
        <f t="shared" si="83"/>
        <v>0.86</v>
      </c>
      <c r="I159" s="276">
        <f t="shared" si="84"/>
        <v>4.41</v>
      </c>
      <c r="J159" s="1119">
        <v>80</v>
      </c>
      <c r="K159" s="975">
        <f t="shared" si="98"/>
        <v>0.5</v>
      </c>
      <c r="L159" s="1113">
        <v>705</v>
      </c>
      <c r="M159" s="1113">
        <f t="shared" si="85"/>
        <v>354.72</v>
      </c>
      <c r="N159" s="1117">
        <v>1</v>
      </c>
      <c r="O159" s="975">
        <f t="shared" si="97"/>
        <v>354.72</v>
      </c>
      <c r="P159" s="1113">
        <f t="shared" si="87"/>
        <v>85.45</v>
      </c>
      <c r="Q159" s="1114">
        <f t="shared" si="89"/>
        <v>440.17</v>
      </c>
    </row>
    <row r="160" spans="1:17" x14ac:dyDescent="0.25">
      <c r="A160" s="1454" t="s">
        <v>1493</v>
      </c>
      <c r="B160" s="925">
        <f>B161+B165+B181+B187</f>
        <v>276</v>
      </c>
      <c r="C160" s="1220">
        <f t="shared" ref="C160:I160" si="99">C161+C165+C181+C187</f>
        <v>1.7399999999999998</v>
      </c>
      <c r="D160" s="1220"/>
      <c r="E160" s="1220"/>
      <c r="F160" s="1220"/>
      <c r="G160" s="1220">
        <f t="shared" si="99"/>
        <v>846.32999999999993</v>
      </c>
      <c r="H160" s="1220">
        <f t="shared" si="99"/>
        <v>203.88</v>
      </c>
      <c r="I160" s="630">
        <f t="shared" si="99"/>
        <v>1050.2099999999998</v>
      </c>
      <c r="J160" s="1100">
        <f>J161+J165+J181+J187</f>
        <v>2568</v>
      </c>
      <c r="K160" s="982">
        <f t="shared" ref="K160" si="100">K161+K165+K181+K187</f>
        <v>16.14</v>
      </c>
      <c r="L160" s="1112"/>
      <c r="M160" s="1112"/>
      <c r="N160" s="1121"/>
      <c r="O160" s="1112">
        <f t="shared" ref="O160" si="101">O161+O165+O181+O187</f>
        <v>15851.970000000001</v>
      </c>
      <c r="P160" s="1112">
        <f t="shared" ref="P160" si="102">P161+P165+P181+P187</f>
        <v>3818.7599999999998</v>
      </c>
      <c r="Q160" s="937">
        <f t="shared" ref="Q160" si="103">Q161+Q165+Q181+Q187</f>
        <v>19670.73</v>
      </c>
    </row>
    <row r="161" spans="1:17" ht="49.5" x14ac:dyDescent="0.25">
      <c r="A161" s="1169" t="s">
        <v>11</v>
      </c>
      <c r="B161" s="1033">
        <f>SUM(B162:B164)</f>
        <v>24</v>
      </c>
      <c r="C161" s="1095">
        <f t="shared" ref="C161:I161" si="104">SUM(C162:C164)</f>
        <v>0.15000000000000002</v>
      </c>
      <c r="D161" s="1095"/>
      <c r="E161" s="1095"/>
      <c r="F161" s="1095"/>
      <c r="G161" s="1095">
        <f t="shared" si="104"/>
        <v>134.94999999999999</v>
      </c>
      <c r="H161" s="1095">
        <f t="shared" si="104"/>
        <v>32.519999999999996</v>
      </c>
      <c r="I161" s="1096">
        <f t="shared" si="104"/>
        <v>167.47</v>
      </c>
      <c r="J161" s="1101">
        <f>SUM(J162:J164)</f>
        <v>238</v>
      </c>
      <c r="K161" s="976">
        <f t="shared" ref="K161" si="105">SUM(K162:K164)</f>
        <v>1.5</v>
      </c>
      <c r="L161" s="972"/>
      <c r="M161" s="972"/>
      <c r="N161" s="1118"/>
      <c r="O161" s="972">
        <f t="shared" ref="O161" si="106">SUM(O162:O164)</f>
        <v>2634.46</v>
      </c>
      <c r="P161" s="972">
        <f t="shared" ref="P161" si="107">SUM(P162:P164)</f>
        <v>634.65000000000009</v>
      </c>
      <c r="Q161" s="973">
        <f t="shared" ref="Q161" si="108">SUM(Q162:Q164)</f>
        <v>3269.1099999999997</v>
      </c>
    </row>
    <row r="162" spans="1:17" x14ac:dyDescent="0.25">
      <c r="A162" s="1146" t="s">
        <v>202</v>
      </c>
      <c r="B162" s="990">
        <v>8</v>
      </c>
      <c r="C162" s="975">
        <f>ROUND(B162/159,2)</f>
        <v>0.05</v>
      </c>
      <c r="D162" s="1113">
        <v>1844</v>
      </c>
      <c r="E162" s="1113">
        <f>ROUND(B162/159*D162,2)</f>
        <v>92.78</v>
      </c>
      <c r="F162" s="1117">
        <v>0.5</v>
      </c>
      <c r="G162" s="975">
        <f>ROUND(E162*F162,2)</f>
        <v>46.39</v>
      </c>
      <c r="H162" s="1113">
        <f>ROUND(G162*0.2409,2)</f>
        <v>11.18</v>
      </c>
      <c r="I162" s="1114">
        <f>G162+H162</f>
        <v>57.57</v>
      </c>
      <c r="J162" s="1119">
        <v>119</v>
      </c>
      <c r="K162" s="975">
        <f>ROUND(J162/159,2)</f>
        <v>0.75</v>
      </c>
      <c r="L162" s="1113">
        <v>1844</v>
      </c>
      <c r="M162" s="1113">
        <f t="shared" ref="M162:M192" si="109">ROUND(J162/159*L162,2)</f>
        <v>1380.1</v>
      </c>
      <c r="N162" s="1117">
        <v>1</v>
      </c>
      <c r="O162" s="1113">
        <f t="shared" ref="O162" si="110">ROUND(M162*N162,2)</f>
        <v>1380.1</v>
      </c>
      <c r="P162" s="1113">
        <f t="shared" ref="P162:P192" si="111">ROUND(O162*0.2409,2)</f>
        <v>332.47</v>
      </c>
      <c r="Q162" s="1114">
        <f>O162+P162</f>
        <v>1712.57</v>
      </c>
    </row>
    <row r="163" spans="1:17" x14ac:dyDescent="0.25">
      <c r="A163" s="1146" t="s">
        <v>1494</v>
      </c>
      <c r="B163" s="990">
        <v>8</v>
      </c>
      <c r="C163" s="975">
        <f t="shared" ref="C163:C188" si="112">ROUND(B163/159,2)</f>
        <v>0.05</v>
      </c>
      <c r="D163" s="1113">
        <v>1844</v>
      </c>
      <c r="E163" s="1113">
        <f t="shared" ref="E163:E189" si="113">ROUND(B163/159*D163,2)</f>
        <v>92.78</v>
      </c>
      <c r="F163" s="1117">
        <v>0.5</v>
      </c>
      <c r="G163" s="975">
        <f t="shared" ref="G163:G189" si="114">ROUND(E163*F163,2)</f>
        <v>46.39</v>
      </c>
      <c r="H163" s="1113">
        <f t="shared" ref="H163:H189" si="115">ROUND(G163*0.2409,2)</f>
        <v>11.18</v>
      </c>
      <c r="I163" s="1114">
        <f t="shared" ref="I163:I189" si="116">G163+H163</f>
        <v>57.57</v>
      </c>
      <c r="J163" s="1119">
        <v>119</v>
      </c>
      <c r="K163" s="975">
        <f t="shared" ref="K163:K221" si="117">ROUND(J163/159,2)</f>
        <v>0.75</v>
      </c>
      <c r="L163" s="1113">
        <v>1676</v>
      </c>
      <c r="M163" s="1113">
        <f t="shared" si="109"/>
        <v>1254.3599999999999</v>
      </c>
      <c r="N163" s="1117">
        <v>1</v>
      </c>
      <c r="O163" s="1113">
        <f t="shared" ref="O163:O164" si="118">ROUND(M163*N163,2)</f>
        <v>1254.3599999999999</v>
      </c>
      <c r="P163" s="1113">
        <f t="shared" si="111"/>
        <v>302.18</v>
      </c>
      <c r="Q163" s="1114">
        <f t="shared" ref="Q163:Q192" si="119">O163+P163</f>
        <v>1556.54</v>
      </c>
    </row>
    <row r="164" spans="1:17" x14ac:dyDescent="0.25">
      <c r="A164" s="1146" t="s">
        <v>202</v>
      </c>
      <c r="B164" s="990">
        <v>8</v>
      </c>
      <c r="C164" s="975">
        <f t="shared" si="112"/>
        <v>0.05</v>
      </c>
      <c r="D164" s="1113">
        <v>1676</v>
      </c>
      <c r="E164" s="1113">
        <f t="shared" si="113"/>
        <v>84.33</v>
      </c>
      <c r="F164" s="1117">
        <v>0.5</v>
      </c>
      <c r="G164" s="975">
        <f t="shared" si="114"/>
        <v>42.17</v>
      </c>
      <c r="H164" s="1113">
        <f t="shared" si="115"/>
        <v>10.16</v>
      </c>
      <c r="I164" s="1114">
        <f t="shared" si="116"/>
        <v>52.33</v>
      </c>
      <c r="J164" s="1119"/>
      <c r="K164" s="975"/>
      <c r="L164" s="1113"/>
      <c r="M164" s="1113">
        <f t="shared" si="109"/>
        <v>0</v>
      </c>
      <c r="N164" s="1117"/>
      <c r="O164" s="1113">
        <f t="shared" si="118"/>
        <v>0</v>
      </c>
      <c r="P164" s="1113">
        <f t="shared" si="111"/>
        <v>0</v>
      </c>
      <c r="Q164" s="1114">
        <f t="shared" si="119"/>
        <v>0</v>
      </c>
    </row>
    <row r="165" spans="1:17" ht="66" x14ac:dyDescent="0.25">
      <c r="A165" s="1169" t="s">
        <v>9</v>
      </c>
      <c r="B165" s="1033">
        <f>SUM(B166:B180)</f>
        <v>136</v>
      </c>
      <c r="C165" s="1095">
        <f t="shared" ref="C165:I165" si="120">SUM(C166:C180)</f>
        <v>0.86</v>
      </c>
      <c r="D165" s="1095"/>
      <c r="E165" s="1095"/>
      <c r="F165" s="1095"/>
      <c r="G165" s="1095">
        <f t="shared" si="120"/>
        <v>435.06</v>
      </c>
      <c r="H165" s="1095">
        <f t="shared" si="120"/>
        <v>104.79999999999998</v>
      </c>
      <c r="I165" s="1096">
        <f t="shared" si="120"/>
        <v>539.8599999999999</v>
      </c>
      <c r="J165" s="1101">
        <f>SUM(J166:J180)</f>
        <v>1292</v>
      </c>
      <c r="K165" s="976">
        <f t="shared" ref="K165" si="121">SUM(K166:K180)</f>
        <v>8.120000000000001</v>
      </c>
      <c r="L165" s="972"/>
      <c r="M165" s="972"/>
      <c r="N165" s="1118"/>
      <c r="O165" s="972">
        <f t="shared" ref="O165" si="122">SUM(O166:O180)</f>
        <v>8371.1200000000008</v>
      </c>
      <c r="P165" s="972">
        <f t="shared" ref="P165" si="123">SUM(P166:P180)</f>
        <v>2016.6</v>
      </c>
      <c r="Q165" s="973">
        <f t="shared" ref="Q165" si="124">SUM(Q166:Q180)</f>
        <v>10387.719999999999</v>
      </c>
    </row>
    <row r="166" spans="1:17" x14ac:dyDescent="0.25">
      <c r="A166" s="1146" t="s">
        <v>692</v>
      </c>
      <c r="B166" s="990">
        <v>24</v>
      </c>
      <c r="C166" s="975">
        <f t="shared" si="112"/>
        <v>0.15</v>
      </c>
      <c r="D166" s="1113">
        <v>906</v>
      </c>
      <c r="E166" s="1113">
        <f t="shared" si="113"/>
        <v>136.75</v>
      </c>
      <c r="F166" s="1117">
        <v>0.5</v>
      </c>
      <c r="G166" s="975">
        <f t="shared" si="114"/>
        <v>68.38</v>
      </c>
      <c r="H166" s="1113">
        <f t="shared" si="115"/>
        <v>16.47</v>
      </c>
      <c r="I166" s="1114">
        <f t="shared" si="116"/>
        <v>84.85</v>
      </c>
      <c r="J166" s="1119">
        <v>144</v>
      </c>
      <c r="K166" s="975">
        <f t="shared" si="117"/>
        <v>0.91</v>
      </c>
      <c r="L166" s="1113">
        <v>906</v>
      </c>
      <c r="M166" s="1113">
        <f t="shared" si="109"/>
        <v>820.53</v>
      </c>
      <c r="N166" s="1117">
        <v>1</v>
      </c>
      <c r="O166" s="1113">
        <f t="shared" ref="O166" si="125">ROUND(M166*N166,2)</f>
        <v>820.53</v>
      </c>
      <c r="P166" s="1113">
        <f t="shared" si="111"/>
        <v>197.67</v>
      </c>
      <c r="Q166" s="1114">
        <f t="shared" si="119"/>
        <v>1018.1999999999999</v>
      </c>
    </row>
    <row r="167" spans="1:17" x14ac:dyDescent="0.25">
      <c r="A167" s="1146" t="s">
        <v>692</v>
      </c>
      <c r="B167" s="990">
        <v>12</v>
      </c>
      <c r="C167" s="975">
        <f t="shared" si="112"/>
        <v>0.08</v>
      </c>
      <c r="D167" s="1113">
        <v>1030</v>
      </c>
      <c r="E167" s="1113">
        <f t="shared" si="113"/>
        <v>77.739999999999995</v>
      </c>
      <c r="F167" s="1117">
        <v>0.5</v>
      </c>
      <c r="G167" s="975">
        <f t="shared" si="114"/>
        <v>38.869999999999997</v>
      </c>
      <c r="H167" s="1113">
        <f t="shared" si="115"/>
        <v>9.36</v>
      </c>
      <c r="I167" s="1114">
        <f t="shared" si="116"/>
        <v>48.23</v>
      </c>
      <c r="J167" s="1119">
        <v>24</v>
      </c>
      <c r="K167" s="975">
        <f t="shared" si="117"/>
        <v>0.15</v>
      </c>
      <c r="L167" s="1113">
        <v>906</v>
      </c>
      <c r="M167" s="1113">
        <f t="shared" si="109"/>
        <v>136.75</v>
      </c>
      <c r="N167" s="1117">
        <v>1</v>
      </c>
      <c r="O167" s="1113">
        <f t="shared" ref="O167:O180" si="126">ROUND(M167*N167,2)</f>
        <v>136.75</v>
      </c>
      <c r="P167" s="1113">
        <f t="shared" si="111"/>
        <v>32.94</v>
      </c>
      <c r="Q167" s="1114">
        <f t="shared" si="119"/>
        <v>169.69</v>
      </c>
    </row>
    <row r="168" spans="1:17" x14ac:dyDescent="0.25">
      <c r="A168" s="1146" t="s">
        <v>692</v>
      </c>
      <c r="B168" s="990">
        <v>8</v>
      </c>
      <c r="C168" s="975">
        <f t="shared" si="112"/>
        <v>0.05</v>
      </c>
      <c r="D168" s="1113">
        <v>1030</v>
      </c>
      <c r="E168" s="1113">
        <f t="shared" si="113"/>
        <v>51.82</v>
      </c>
      <c r="F168" s="1117">
        <v>0.5</v>
      </c>
      <c r="G168" s="975">
        <f t="shared" si="114"/>
        <v>25.91</v>
      </c>
      <c r="H168" s="1113">
        <f t="shared" si="115"/>
        <v>6.24</v>
      </c>
      <c r="I168" s="1114">
        <f t="shared" si="116"/>
        <v>32.15</v>
      </c>
      <c r="J168" s="1119">
        <v>123</v>
      </c>
      <c r="K168" s="975">
        <f t="shared" si="117"/>
        <v>0.77</v>
      </c>
      <c r="L168" s="1113">
        <v>1030</v>
      </c>
      <c r="M168" s="1113">
        <f t="shared" si="109"/>
        <v>796.79</v>
      </c>
      <c r="N168" s="1117">
        <v>1</v>
      </c>
      <c r="O168" s="1113">
        <f t="shared" si="126"/>
        <v>796.79</v>
      </c>
      <c r="P168" s="1113">
        <f t="shared" si="111"/>
        <v>191.95</v>
      </c>
      <c r="Q168" s="1114">
        <f t="shared" si="119"/>
        <v>988.74</v>
      </c>
    </row>
    <row r="169" spans="1:17" x14ac:dyDescent="0.25">
      <c r="A169" s="1146" t="s">
        <v>692</v>
      </c>
      <c r="B169" s="990">
        <v>24</v>
      </c>
      <c r="C169" s="975">
        <f t="shared" si="112"/>
        <v>0.15</v>
      </c>
      <c r="D169" s="1113">
        <v>1030</v>
      </c>
      <c r="E169" s="1113">
        <f t="shared" si="113"/>
        <v>155.47</v>
      </c>
      <c r="F169" s="1117">
        <v>0.5</v>
      </c>
      <c r="G169" s="975">
        <f t="shared" si="114"/>
        <v>77.739999999999995</v>
      </c>
      <c r="H169" s="1113">
        <f t="shared" si="115"/>
        <v>18.73</v>
      </c>
      <c r="I169" s="1114">
        <f t="shared" si="116"/>
        <v>96.47</v>
      </c>
      <c r="J169" s="1119">
        <v>132</v>
      </c>
      <c r="K169" s="975">
        <f t="shared" si="117"/>
        <v>0.83</v>
      </c>
      <c r="L169" s="1113">
        <v>1030</v>
      </c>
      <c r="M169" s="1113">
        <f t="shared" si="109"/>
        <v>855.09</v>
      </c>
      <c r="N169" s="1117">
        <v>1</v>
      </c>
      <c r="O169" s="1113">
        <f t="shared" si="126"/>
        <v>855.09</v>
      </c>
      <c r="P169" s="1113">
        <f t="shared" si="111"/>
        <v>205.99</v>
      </c>
      <c r="Q169" s="1114">
        <f t="shared" si="119"/>
        <v>1061.08</v>
      </c>
    </row>
    <row r="170" spans="1:17" x14ac:dyDescent="0.25">
      <c r="A170" s="1146" t="s">
        <v>692</v>
      </c>
      <c r="B170" s="990">
        <v>12</v>
      </c>
      <c r="C170" s="975">
        <f t="shared" si="112"/>
        <v>0.08</v>
      </c>
      <c r="D170" s="1113">
        <v>1030</v>
      </c>
      <c r="E170" s="1113">
        <f t="shared" si="113"/>
        <v>77.739999999999995</v>
      </c>
      <c r="F170" s="1117">
        <v>0.5</v>
      </c>
      <c r="G170" s="975">
        <f t="shared" si="114"/>
        <v>38.869999999999997</v>
      </c>
      <c r="H170" s="1113">
        <f t="shared" si="115"/>
        <v>9.36</v>
      </c>
      <c r="I170" s="1114">
        <f t="shared" si="116"/>
        <v>48.23</v>
      </c>
      <c r="J170" s="1119">
        <v>95</v>
      </c>
      <c r="K170" s="975">
        <f t="shared" si="117"/>
        <v>0.6</v>
      </c>
      <c r="L170" s="1113">
        <v>1030</v>
      </c>
      <c r="M170" s="1113">
        <f t="shared" si="109"/>
        <v>615.41</v>
      </c>
      <c r="N170" s="1117">
        <v>1</v>
      </c>
      <c r="O170" s="1113">
        <f t="shared" si="126"/>
        <v>615.41</v>
      </c>
      <c r="P170" s="1113">
        <f t="shared" si="111"/>
        <v>148.25</v>
      </c>
      <c r="Q170" s="1114">
        <f t="shared" si="119"/>
        <v>763.66</v>
      </c>
    </row>
    <row r="171" spans="1:17" x14ac:dyDescent="0.25">
      <c r="A171" s="1146" t="s">
        <v>692</v>
      </c>
      <c r="B171" s="990">
        <v>24</v>
      </c>
      <c r="C171" s="975">
        <f t="shared" si="112"/>
        <v>0.15</v>
      </c>
      <c r="D171" s="1113">
        <v>1030</v>
      </c>
      <c r="E171" s="1113">
        <f t="shared" si="113"/>
        <v>155.47</v>
      </c>
      <c r="F171" s="1117">
        <v>0.5</v>
      </c>
      <c r="G171" s="975">
        <f t="shared" si="114"/>
        <v>77.739999999999995</v>
      </c>
      <c r="H171" s="1113">
        <f t="shared" si="115"/>
        <v>18.73</v>
      </c>
      <c r="I171" s="1114">
        <f t="shared" si="116"/>
        <v>96.47</v>
      </c>
      <c r="J171" s="1119">
        <v>136</v>
      </c>
      <c r="K171" s="975">
        <f t="shared" si="117"/>
        <v>0.86</v>
      </c>
      <c r="L171" s="1113">
        <v>1030</v>
      </c>
      <c r="M171" s="1113">
        <f t="shared" si="109"/>
        <v>881.01</v>
      </c>
      <c r="N171" s="1117">
        <v>1</v>
      </c>
      <c r="O171" s="1113">
        <f t="shared" si="126"/>
        <v>881.01</v>
      </c>
      <c r="P171" s="1113">
        <f t="shared" si="111"/>
        <v>212.24</v>
      </c>
      <c r="Q171" s="1114">
        <f t="shared" si="119"/>
        <v>1093.25</v>
      </c>
    </row>
    <row r="172" spans="1:17" x14ac:dyDescent="0.25">
      <c r="A172" s="1146" t="s">
        <v>692</v>
      </c>
      <c r="B172" s="990">
        <v>8</v>
      </c>
      <c r="C172" s="975">
        <f t="shared" si="112"/>
        <v>0.05</v>
      </c>
      <c r="D172" s="1113">
        <v>1030</v>
      </c>
      <c r="E172" s="1113">
        <f t="shared" si="113"/>
        <v>51.82</v>
      </c>
      <c r="F172" s="1117">
        <v>0.5</v>
      </c>
      <c r="G172" s="975">
        <f t="shared" si="114"/>
        <v>25.91</v>
      </c>
      <c r="H172" s="1113">
        <f t="shared" si="115"/>
        <v>6.24</v>
      </c>
      <c r="I172" s="1114">
        <f t="shared" si="116"/>
        <v>32.15</v>
      </c>
      <c r="J172" s="1119">
        <v>187</v>
      </c>
      <c r="K172" s="975">
        <f t="shared" si="117"/>
        <v>1.18</v>
      </c>
      <c r="L172" s="1113">
        <v>1030</v>
      </c>
      <c r="M172" s="1113">
        <f t="shared" si="109"/>
        <v>1211.3800000000001</v>
      </c>
      <c r="N172" s="1117">
        <v>1</v>
      </c>
      <c r="O172" s="1113">
        <f t="shared" si="126"/>
        <v>1211.3800000000001</v>
      </c>
      <c r="P172" s="1113">
        <f t="shared" si="111"/>
        <v>291.82</v>
      </c>
      <c r="Q172" s="1114">
        <f t="shared" si="119"/>
        <v>1503.2</v>
      </c>
    </row>
    <row r="173" spans="1:17" x14ac:dyDescent="0.25">
      <c r="A173" s="1146" t="s">
        <v>692</v>
      </c>
      <c r="B173" s="990">
        <v>16</v>
      </c>
      <c r="C173" s="975">
        <f t="shared" si="112"/>
        <v>0.1</v>
      </c>
      <c r="D173" s="1113">
        <v>1030</v>
      </c>
      <c r="E173" s="1113">
        <f t="shared" si="113"/>
        <v>103.65</v>
      </c>
      <c r="F173" s="1117">
        <v>0.5</v>
      </c>
      <c r="G173" s="975">
        <f t="shared" si="114"/>
        <v>51.83</v>
      </c>
      <c r="H173" s="1113">
        <f t="shared" si="115"/>
        <v>12.49</v>
      </c>
      <c r="I173" s="1114">
        <f t="shared" si="116"/>
        <v>64.319999999999993</v>
      </c>
      <c r="J173" s="1119">
        <v>104</v>
      </c>
      <c r="K173" s="975">
        <f t="shared" si="117"/>
        <v>0.65</v>
      </c>
      <c r="L173" s="1113">
        <v>1030</v>
      </c>
      <c r="M173" s="1113">
        <f t="shared" si="109"/>
        <v>673.71</v>
      </c>
      <c r="N173" s="1117">
        <v>1</v>
      </c>
      <c r="O173" s="1113">
        <f t="shared" si="126"/>
        <v>673.71</v>
      </c>
      <c r="P173" s="1113">
        <f t="shared" si="111"/>
        <v>162.30000000000001</v>
      </c>
      <c r="Q173" s="1114">
        <f t="shared" si="119"/>
        <v>836.01</v>
      </c>
    </row>
    <row r="174" spans="1:17" x14ac:dyDescent="0.25">
      <c r="A174" s="1146" t="s">
        <v>692</v>
      </c>
      <c r="B174" s="990">
        <v>8</v>
      </c>
      <c r="C174" s="975">
        <f t="shared" si="112"/>
        <v>0.05</v>
      </c>
      <c r="D174" s="1113">
        <v>1185</v>
      </c>
      <c r="E174" s="1113">
        <f t="shared" si="113"/>
        <v>59.62</v>
      </c>
      <c r="F174" s="1117">
        <v>0.5</v>
      </c>
      <c r="G174" s="975">
        <f t="shared" si="114"/>
        <v>29.81</v>
      </c>
      <c r="H174" s="1113">
        <f t="shared" si="115"/>
        <v>7.18</v>
      </c>
      <c r="I174" s="1114">
        <f t="shared" si="116"/>
        <v>36.989999999999995</v>
      </c>
      <c r="J174" s="1119">
        <v>27</v>
      </c>
      <c r="K174" s="975">
        <f t="shared" si="117"/>
        <v>0.17</v>
      </c>
      <c r="L174" s="1113">
        <v>1030</v>
      </c>
      <c r="M174" s="1113">
        <f t="shared" si="109"/>
        <v>174.91</v>
      </c>
      <c r="N174" s="1117">
        <v>1</v>
      </c>
      <c r="O174" s="1113">
        <f t="shared" si="126"/>
        <v>174.91</v>
      </c>
      <c r="P174" s="1113">
        <f t="shared" si="111"/>
        <v>42.14</v>
      </c>
      <c r="Q174" s="1114">
        <f t="shared" si="119"/>
        <v>217.05</v>
      </c>
    </row>
    <row r="175" spans="1:17" x14ac:dyDescent="0.25">
      <c r="A175" s="1146" t="s">
        <v>692</v>
      </c>
      <c r="B175" s="990"/>
      <c r="C175" s="975"/>
      <c r="D175" s="1113"/>
      <c r="E175" s="1113"/>
      <c r="F175" s="1117"/>
      <c r="G175" s="975"/>
      <c r="H175" s="1113"/>
      <c r="I175" s="1114"/>
      <c r="J175" s="1119">
        <v>24</v>
      </c>
      <c r="K175" s="975">
        <f t="shared" si="117"/>
        <v>0.15</v>
      </c>
      <c r="L175" s="1113">
        <v>1030</v>
      </c>
      <c r="M175" s="1113">
        <f t="shared" si="109"/>
        <v>155.47</v>
      </c>
      <c r="N175" s="1117">
        <v>1</v>
      </c>
      <c r="O175" s="1113">
        <f t="shared" si="126"/>
        <v>155.47</v>
      </c>
      <c r="P175" s="1113">
        <f t="shared" si="111"/>
        <v>37.450000000000003</v>
      </c>
      <c r="Q175" s="1114">
        <f t="shared" si="119"/>
        <v>192.92000000000002</v>
      </c>
    </row>
    <row r="176" spans="1:17" x14ac:dyDescent="0.25">
      <c r="A176" s="1146" t="s">
        <v>692</v>
      </c>
      <c r="B176" s="990"/>
      <c r="C176" s="975"/>
      <c r="D176" s="1113"/>
      <c r="E176" s="1113"/>
      <c r="F176" s="1117"/>
      <c r="G176" s="975"/>
      <c r="H176" s="1113"/>
      <c r="I176" s="1114"/>
      <c r="J176" s="1119">
        <v>40</v>
      </c>
      <c r="K176" s="975">
        <f t="shared" si="117"/>
        <v>0.25</v>
      </c>
      <c r="L176" s="1113">
        <v>1030</v>
      </c>
      <c r="M176" s="1113">
        <f t="shared" si="109"/>
        <v>259.12</v>
      </c>
      <c r="N176" s="1117">
        <v>1</v>
      </c>
      <c r="O176" s="1113">
        <f t="shared" si="126"/>
        <v>259.12</v>
      </c>
      <c r="P176" s="1113">
        <f t="shared" si="111"/>
        <v>62.42</v>
      </c>
      <c r="Q176" s="1114">
        <f t="shared" si="119"/>
        <v>321.54000000000002</v>
      </c>
    </row>
    <row r="177" spans="1:17" x14ac:dyDescent="0.25">
      <c r="A177" s="1146" t="s">
        <v>692</v>
      </c>
      <c r="B177" s="990"/>
      <c r="C177" s="975"/>
      <c r="D177" s="1113"/>
      <c r="E177" s="1113"/>
      <c r="F177" s="1117"/>
      <c r="G177" s="975"/>
      <c r="H177" s="1113"/>
      <c r="I177" s="1114"/>
      <c r="J177" s="1119">
        <v>96</v>
      </c>
      <c r="K177" s="975">
        <f t="shared" si="117"/>
        <v>0.6</v>
      </c>
      <c r="L177" s="1113">
        <v>1030</v>
      </c>
      <c r="M177" s="1113">
        <f t="shared" si="109"/>
        <v>621.89</v>
      </c>
      <c r="N177" s="1117">
        <v>1</v>
      </c>
      <c r="O177" s="1113">
        <f t="shared" si="126"/>
        <v>621.89</v>
      </c>
      <c r="P177" s="1113">
        <f t="shared" si="111"/>
        <v>149.81</v>
      </c>
      <c r="Q177" s="1114">
        <f t="shared" si="119"/>
        <v>771.7</v>
      </c>
    </row>
    <row r="178" spans="1:17" x14ac:dyDescent="0.25">
      <c r="A178" s="1146" t="s">
        <v>692</v>
      </c>
      <c r="B178" s="990"/>
      <c r="C178" s="975"/>
      <c r="D178" s="1113"/>
      <c r="E178" s="1113"/>
      <c r="F178" s="1117"/>
      <c r="G178" s="975"/>
      <c r="H178" s="1113"/>
      <c r="I178" s="1114"/>
      <c r="J178" s="1119">
        <v>24</v>
      </c>
      <c r="K178" s="975">
        <f t="shared" si="117"/>
        <v>0.15</v>
      </c>
      <c r="L178" s="1113">
        <v>1030</v>
      </c>
      <c r="M178" s="1113">
        <f t="shared" si="109"/>
        <v>155.47</v>
      </c>
      <c r="N178" s="1117">
        <v>1</v>
      </c>
      <c r="O178" s="1113">
        <f t="shared" si="126"/>
        <v>155.47</v>
      </c>
      <c r="P178" s="1113">
        <f t="shared" si="111"/>
        <v>37.450000000000003</v>
      </c>
      <c r="Q178" s="1114">
        <f t="shared" si="119"/>
        <v>192.92000000000002</v>
      </c>
    </row>
    <row r="179" spans="1:17" x14ac:dyDescent="0.25">
      <c r="A179" s="1146" t="s">
        <v>692</v>
      </c>
      <c r="B179" s="990"/>
      <c r="C179" s="975"/>
      <c r="D179" s="1113"/>
      <c r="E179" s="1113"/>
      <c r="F179" s="1117"/>
      <c r="G179" s="975"/>
      <c r="H179" s="1113"/>
      <c r="I179" s="1114"/>
      <c r="J179" s="1119">
        <v>112</v>
      </c>
      <c r="K179" s="975">
        <f t="shared" si="117"/>
        <v>0.7</v>
      </c>
      <c r="L179" s="1113">
        <v>1185</v>
      </c>
      <c r="M179" s="1113">
        <f t="shared" si="109"/>
        <v>834.72</v>
      </c>
      <c r="N179" s="1117">
        <v>1</v>
      </c>
      <c r="O179" s="1113">
        <f t="shared" si="126"/>
        <v>834.72</v>
      </c>
      <c r="P179" s="1113">
        <f t="shared" si="111"/>
        <v>201.08</v>
      </c>
      <c r="Q179" s="1114">
        <f t="shared" si="119"/>
        <v>1035.8</v>
      </c>
    </row>
    <row r="180" spans="1:17" x14ac:dyDescent="0.25">
      <c r="A180" s="1146" t="s">
        <v>692</v>
      </c>
      <c r="B180" s="990"/>
      <c r="C180" s="975"/>
      <c r="D180" s="1113"/>
      <c r="E180" s="1113"/>
      <c r="F180" s="1117"/>
      <c r="G180" s="975"/>
      <c r="H180" s="1113"/>
      <c r="I180" s="1114"/>
      <c r="J180" s="1119">
        <v>24</v>
      </c>
      <c r="K180" s="975">
        <f t="shared" si="117"/>
        <v>0.15</v>
      </c>
      <c r="L180" s="1113">
        <v>1185</v>
      </c>
      <c r="M180" s="1113">
        <f t="shared" si="109"/>
        <v>178.87</v>
      </c>
      <c r="N180" s="1117">
        <v>1</v>
      </c>
      <c r="O180" s="1113">
        <f t="shared" si="126"/>
        <v>178.87</v>
      </c>
      <c r="P180" s="1113">
        <f t="shared" si="111"/>
        <v>43.09</v>
      </c>
      <c r="Q180" s="1114">
        <f t="shared" si="119"/>
        <v>221.96</v>
      </c>
    </row>
    <row r="181" spans="1:17" ht="66" x14ac:dyDescent="0.25">
      <c r="A181" s="1169" t="s">
        <v>10</v>
      </c>
      <c r="B181" s="1033">
        <f>SUM(B182:B186)</f>
        <v>96</v>
      </c>
      <c r="C181" s="1095">
        <f t="shared" ref="C181:I181" si="127">SUM(C182:C186)</f>
        <v>0.6</v>
      </c>
      <c r="D181" s="1095"/>
      <c r="E181" s="1095"/>
      <c r="F181" s="1095"/>
      <c r="G181" s="1095">
        <f t="shared" si="127"/>
        <v>228.52</v>
      </c>
      <c r="H181" s="1095">
        <f t="shared" si="127"/>
        <v>55.04</v>
      </c>
      <c r="I181" s="1096">
        <f t="shared" si="127"/>
        <v>283.56</v>
      </c>
      <c r="J181" s="1101">
        <f>SUM(J182:J186)</f>
        <v>620</v>
      </c>
      <c r="K181" s="976">
        <f t="shared" ref="K181" si="128">SUM(K182:K186)</f>
        <v>3.8899999999999997</v>
      </c>
      <c r="L181" s="972"/>
      <c r="M181" s="972"/>
      <c r="N181" s="1118"/>
      <c r="O181" s="972">
        <f t="shared" ref="O181" si="129">SUM(O182:O186)</f>
        <v>2951.8300000000004</v>
      </c>
      <c r="P181" s="972">
        <f t="shared" ref="P181" si="130">SUM(P182:P186)</f>
        <v>711.09999999999991</v>
      </c>
      <c r="Q181" s="973">
        <f t="shared" ref="Q181" si="131">SUM(Q182:Q186)</f>
        <v>3662.93</v>
      </c>
    </row>
    <row r="182" spans="1:17" x14ac:dyDescent="0.25">
      <c r="A182" s="1146" t="s">
        <v>257</v>
      </c>
      <c r="B182" s="990">
        <v>24</v>
      </c>
      <c r="C182" s="975">
        <f t="shared" si="112"/>
        <v>0.15</v>
      </c>
      <c r="D182" s="1113">
        <v>757</v>
      </c>
      <c r="E182" s="1113">
        <f t="shared" si="113"/>
        <v>114.26</v>
      </c>
      <c r="F182" s="1117">
        <v>0.5</v>
      </c>
      <c r="G182" s="975">
        <f t="shared" si="114"/>
        <v>57.13</v>
      </c>
      <c r="H182" s="1113">
        <f t="shared" si="115"/>
        <v>13.76</v>
      </c>
      <c r="I182" s="1114">
        <f t="shared" si="116"/>
        <v>70.89</v>
      </c>
      <c r="J182" s="1119">
        <v>148</v>
      </c>
      <c r="K182" s="975">
        <f t="shared" si="117"/>
        <v>0.93</v>
      </c>
      <c r="L182" s="1113">
        <v>757</v>
      </c>
      <c r="M182" s="1113">
        <f t="shared" si="109"/>
        <v>704.63</v>
      </c>
      <c r="N182" s="1117">
        <v>1</v>
      </c>
      <c r="O182" s="1113">
        <f t="shared" ref="O182" si="132">ROUND(M182*N182,2)</f>
        <v>704.63</v>
      </c>
      <c r="P182" s="1113">
        <f t="shared" si="111"/>
        <v>169.75</v>
      </c>
      <c r="Q182" s="1114">
        <f t="shared" si="119"/>
        <v>874.38</v>
      </c>
    </row>
    <row r="183" spans="1:17" x14ac:dyDescent="0.25">
      <c r="A183" s="1146" t="s">
        <v>257</v>
      </c>
      <c r="B183" s="990">
        <v>24</v>
      </c>
      <c r="C183" s="975">
        <f t="shared" si="112"/>
        <v>0.15</v>
      </c>
      <c r="D183" s="1113">
        <v>757</v>
      </c>
      <c r="E183" s="1113">
        <f t="shared" si="113"/>
        <v>114.26</v>
      </c>
      <c r="F183" s="1117">
        <v>0.5</v>
      </c>
      <c r="G183" s="975">
        <f t="shared" si="114"/>
        <v>57.13</v>
      </c>
      <c r="H183" s="1113">
        <f t="shared" si="115"/>
        <v>13.76</v>
      </c>
      <c r="I183" s="1114">
        <f t="shared" si="116"/>
        <v>70.89</v>
      </c>
      <c r="J183" s="1119">
        <v>104</v>
      </c>
      <c r="K183" s="975">
        <f t="shared" si="117"/>
        <v>0.65</v>
      </c>
      <c r="L183" s="1113">
        <v>757</v>
      </c>
      <c r="M183" s="1113">
        <f t="shared" si="109"/>
        <v>495.14</v>
      </c>
      <c r="N183" s="1117">
        <v>1</v>
      </c>
      <c r="O183" s="1113">
        <f t="shared" ref="O183:O186" si="133">ROUND(M183*N183,2)</f>
        <v>495.14</v>
      </c>
      <c r="P183" s="1113">
        <f t="shared" si="111"/>
        <v>119.28</v>
      </c>
      <c r="Q183" s="1114">
        <f t="shared" si="119"/>
        <v>614.41999999999996</v>
      </c>
    </row>
    <row r="184" spans="1:17" x14ac:dyDescent="0.25">
      <c r="A184" s="1146" t="s">
        <v>257</v>
      </c>
      <c r="B184" s="990">
        <v>24</v>
      </c>
      <c r="C184" s="975">
        <f t="shared" si="112"/>
        <v>0.15</v>
      </c>
      <c r="D184" s="1113">
        <v>757</v>
      </c>
      <c r="E184" s="1113">
        <f t="shared" si="113"/>
        <v>114.26</v>
      </c>
      <c r="F184" s="1117">
        <v>0.5</v>
      </c>
      <c r="G184" s="975">
        <f t="shared" si="114"/>
        <v>57.13</v>
      </c>
      <c r="H184" s="1113">
        <f t="shared" si="115"/>
        <v>13.76</v>
      </c>
      <c r="I184" s="1114">
        <f t="shared" si="116"/>
        <v>70.89</v>
      </c>
      <c r="J184" s="1119">
        <v>156</v>
      </c>
      <c r="K184" s="975">
        <f t="shared" si="117"/>
        <v>0.98</v>
      </c>
      <c r="L184" s="1113">
        <v>757</v>
      </c>
      <c r="M184" s="1113">
        <f t="shared" si="109"/>
        <v>742.72</v>
      </c>
      <c r="N184" s="1117">
        <v>1</v>
      </c>
      <c r="O184" s="1113">
        <f t="shared" si="133"/>
        <v>742.72</v>
      </c>
      <c r="P184" s="1113">
        <f t="shared" si="111"/>
        <v>178.92</v>
      </c>
      <c r="Q184" s="1114">
        <f t="shared" si="119"/>
        <v>921.64</v>
      </c>
    </row>
    <row r="185" spans="1:17" x14ac:dyDescent="0.25">
      <c r="A185" s="1146" t="s">
        <v>257</v>
      </c>
      <c r="B185" s="990">
        <v>24</v>
      </c>
      <c r="C185" s="975">
        <f t="shared" si="112"/>
        <v>0.15</v>
      </c>
      <c r="D185" s="1113">
        <v>757</v>
      </c>
      <c r="E185" s="1113">
        <f t="shared" si="113"/>
        <v>114.26</v>
      </c>
      <c r="F185" s="1117">
        <v>0.5</v>
      </c>
      <c r="G185" s="975">
        <f t="shared" si="114"/>
        <v>57.13</v>
      </c>
      <c r="H185" s="1113">
        <f t="shared" si="115"/>
        <v>13.76</v>
      </c>
      <c r="I185" s="1114">
        <f t="shared" si="116"/>
        <v>70.89</v>
      </c>
      <c r="J185" s="1119">
        <v>164</v>
      </c>
      <c r="K185" s="975">
        <f t="shared" si="117"/>
        <v>1.03</v>
      </c>
      <c r="L185" s="1113">
        <v>757</v>
      </c>
      <c r="M185" s="1113">
        <f t="shared" si="109"/>
        <v>780.81</v>
      </c>
      <c r="N185" s="1117">
        <v>1</v>
      </c>
      <c r="O185" s="1113">
        <f t="shared" si="133"/>
        <v>780.81</v>
      </c>
      <c r="P185" s="1113">
        <f t="shared" si="111"/>
        <v>188.1</v>
      </c>
      <c r="Q185" s="1114">
        <f t="shared" si="119"/>
        <v>968.91</v>
      </c>
    </row>
    <row r="186" spans="1:17" x14ac:dyDescent="0.25">
      <c r="A186" s="1146" t="s">
        <v>257</v>
      </c>
      <c r="B186" s="990"/>
      <c r="C186" s="975"/>
      <c r="D186" s="1113"/>
      <c r="E186" s="1113">
        <f t="shared" si="113"/>
        <v>0</v>
      </c>
      <c r="F186" s="1117"/>
      <c r="G186" s="975">
        <f t="shared" si="114"/>
        <v>0</v>
      </c>
      <c r="H186" s="1113">
        <f t="shared" si="115"/>
        <v>0</v>
      </c>
      <c r="I186" s="1114">
        <f t="shared" si="116"/>
        <v>0</v>
      </c>
      <c r="J186" s="1119">
        <v>48</v>
      </c>
      <c r="K186" s="975">
        <f t="shared" si="117"/>
        <v>0.3</v>
      </c>
      <c r="L186" s="1113">
        <v>757</v>
      </c>
      <c r="M186" s="1113">
        <f t="shared" si="109"/>
        <v>228.53</v>
      </c>
      <c r="N186" s="1117">
        <v>1</v>
      </c>
      <c r="O186" s="1113">
        <f t="shared" si="133"/>
        <v>228.53</v>
      </c>
      <c r="P186" s="1113">
        <f t="shared" si="111"/>
        <v>55.05</v>
      </c>
      <c r="Q186" s="1114">
        <f t="shared" si="119"/>
        <v>283.58</v>
      </c>
    </row>
    <row r="187" spans="1:17" ht="33" x14ac:dyDescent="0.25">
      <c r="A187" s="1169" t="s">
        <v>8</v>
      </c>
      <c r="B187" s="1033">
        <f>SUM(B188:B192)</f>
        <v>20</v>
      </c>
      <c r="C187" s="1095">
        <f t="shared" ref="C187:I187" si="134">SUM(C188:C192)</f>
        <v>0.13</v>
      </c>
      <c r="D187" s="1095"/>
      <c r="E187" s="1095"/>
      <c r="F187" s="1095"/>
      <c r="G187" s="1095">
        <f t="shared" si="134"/>
        <v>47.8</v>
      </c>
      <c r="H187" s="1095">
        <f t="shared" si="134"/>
        <v>11.52</v>
      </c>
      <c r="I187" s="1096">
        <f t="shared" si="134"/>
        <v>59.319999999999993</v>
      </c>
      <c r="J187" s="1101">
        <f>SUM(J188:J192)</f>
        <v>418</v>
      </c>
      <c r="K187" s="976">
        <f t="shared" ref="K187" si="135">SUM(K188:K192)</f>
        <v>2.6300000000000003</v>
      </c>
      <c r="L187" s="972"/>
      <c r="M187" s="972"/>
      <c r="N187" s="1118"/>
      <c r="O187" s="972">
        <f t="shared" ref="O187" si="136">SUM(O188:O192)</f>
        <v>1894.5599999999997</v>
      </c>
      <c r="P187" s="972">
        <f t="shared" ref="P187" si="137">SUM(P188:P192)</f>
        <v>456.40999999999997</v>
      </c>
      <c r="Q187" s="973">
        <f t="shared" ref="Q187" si="138">SUM(Q188:Q192)</f>
        <v>2350.9699999999998</v>
      </c>
    </row>
    <row r="188" spans="1:17" x14ac:dyDescent="0.25">
      <c r="A188" s="1146" t="s">
        <v>1284</v>
      </c>
      <c r="B188" s="990">
        <v>20</v>
      </c>
      <c r="C188" s="975">
        <f t="shared" si="112"/>
        <v>0.13</v>
      </c>
      <c r="D188" s="1113">
        <v>760</v>
      </c>
      <c r="E188" s="1113">
        <f t="shared" si="113"/>
        <v>95.6</v>
      </c>
      <c r="F188" s="1117">
        <v>0.5</v>
      </c>
      <c r="G188" s="975">
        <f t="shared" si="114"/>
        <v>47.8</v>
      </c>
      <c r="H188" s="1113">
        <f t="shared" si="115"/>
        <v>11.52</v>
      </c>
      <c r="I188" s="1114">
        <f t="shared" si="116"/>
        <v>59.319999999999993</v>
      </c>
      <c r="J188" s="1119">
        <v>119</v>
      </c>
      <c r="K188" s="975">
        <f t="shared" si="117"/>
        <v>0.75</v>
      </c>
      <c r="L188" s="1113">
        <v>760</v>
      </c>
      <c r="M188" s="1113">
        <f t="shared" si="109"/>
        <v>568.80999999999995</v>
      </c>
      <c r="N188" s="1117">
        <v>1</v>
      </c>
      <c r="O188" s="1113">
        <f t="shared" ref="O188" si="139">ROUND(M188*N188,2)</f>
        <v>568.80999999999995</v>
      </c>
      <c r="P188" s="1113">
        <f t="shared" si="111"/>
        <v>137.03</v>
      </c>
      <c r="Q188" s="1114">
        <f t="shared" si="119"/>
        <v>705.83999999999992</v>
      </c>
    </row>
    <row r="189" spans="1:17" x14ac:dyDescent="0.25">
      <c r="A189" s="1146" t="s">
        <v>182</v>
      </c>
      <c r="B189" s="990"/>
      <c r="C189" s="975"/>
      <c r="D189" s="1113"/>
      <c r="E189" s="1113">
        <f t="shared" si="113"/>
        <v>0</v>
      </c>
      <c r="F189" s="1117"/>
      <c r="G189" s="975">
        <f t="shared" si="114"/>
        <v>0</v>
      </c>
      <c r="H189" s="1113">
        <f t="shared" si="115"/>
        <v>0</v>
      </c>
      <c r="I189" s="1114">
        <f t="shared" si="116"/>
        <v>0</v>
      </c>
      <c r="J189" s="1119">
        <v>112</v>
      </c>
      <c r="K189" s="975">
        <f t="shared" si="117"/>
        <v>0.7</v>
      </c>
      <c r="L189" s="1113">
        <v>705</v>
      </c>
      <c r="M189" s="1113">
        <f t="shared" si="109"/>
        <v>496.6</v>
      </c>
      <c r="N189" s="1117">
        <v>1</v>
      </c>
      <c r="O189" s="1113">
        <f t="shared" ref="O189:O192" si="140">ROUND(M189*N189,2)</f>
        <v>496.6</v>
      </c>
      <c r="P189" s="1113">
        <f t="shared" si="111"/>
        <v>119.63</v>
      </c>
      <c r="Q189" s="1114">
        <f t="shared" si="119"/>
        <v>616.23</v>
      </c>
    </row>
    <row r="190" spans="1:17" x14ac:dyDescent="0.25">
      <c r="A190" s="1146" t="s">
        <v>182</v>
      </c>
      <c r="B190" s="990"/>
      <c r="C190" s="975"/>
      <c r="D190" s="1113"/>
      <c r="E190" s="1113"/>
      <c r="F190" s="1117"/>
      <c r="G190" s="975"/>
      <c r="H190" s="1113"/>
      <c r="I190" s="1114"/>
      <c r="J190" s="1119">
        <v>119</v>
      </c>
      <c r="K190" s="975">
        <f t="shared" si="117"/>
        <v>0.75</v>
      </c>
      <c r="L190" s="1113">
        <v>705</v>
      </c>
      <c r="M190" s="1113">
        <f t="shared" si="109"/>
        <v>527.64</v>
      </c>
      <c r="N190" s="1117">
        <v>1</v>
      </c>
      <c r="O190" s="1113">
        <f t="shared" si="140"/>
        <v>527.64</v>
      </c>
      <c r="P190" s="1113">
        <f t="shared" si="111"/>
        <v>127.11</v>
      </c>
      <c r="Q190" s="1114">
        <f t="shared" si="119"/>
        <v>654.75</v>
      </c>
    </row>
    <row r="191" spans="1:17" x14ac:dyDescent="0.25">
      <c r="A191" s="1146" t="s">
        <v>182</v>
      </c>
      <c r="B191" s="990"/>
      <c r="C191" s="975"/>
      <c r="D191" s="1113"/>
      <c r="E191" s="1113"/>
      <c r="F191" s="1117"/>
      <c r="G191" s="975"/>
      <c r="H191" s="1113"/>
      <c r="I191" s="1114"/>
      <c r="J191" s="1119">
        <v>12</v>
      </c>
      <c r="K191" s="975">
        <f t="shared" si="117"/>
        <v>0.08</v>
      </c>
      <c r="L191" s="1113">
        <v>705</v>
      </c>
      <c r="M191" s="1113">
        <f t="shared" si="109"/>
        <v>53.21</v>
      </c>
      <c r="N191" s="1117">
        <v>1</v>
      </c>
      <c r="O191" s="1113">
        <f t="shared" si="140"/>
        <v>53.21</v>
      </c>
      <c r="P191" s="1113">
        <f t="shared" si="111"/>
        <v>12.82</v>
      </c>
      <c r="Q191" s="1114">
        <f t="shared" si="119"/>
        <v>66.03</v>
      </c>
    </row>
    <row r="192" spans="1:17" x14ac:dyDescent="0.25">
      <c r="A192" s="1146" t="s">
        <v>182</v>
      </c>
      <c r="B192" s="990"/>
      <c r="C192" s="975"/>
      <c r="D192" s="1113"/>
      <c r="E192" s="1113"/>
      <c r="F192" s="1113"/>
      <c r="G192" s="975"/>
      <c r="H192" s="1113"/>
      <c r="I192" s="1114"/>
      <c r="J192" s="1119">
        <v>56</v>
      </c>
      <c r="K192" s="975">
        <f t="shared" si="117"/>
        <v>0.35</v>
      </c>
      <c r="L192" s="1113">
        <v>705</v>
      </c>
      <c r="M192" s="1113">
        <f t="shared" si="109"/>
        <v>248.3</v>
      </c>
      <c r="N192" s="1117">
        <v>1</v>
      </c>
      <c r="O192" s="1113">
        <f t="shared" si="140"/>
        <v>248.3</v>
      </c>
      <c r="P192" s="1113">
        <f t="shared" si="111"/>
        <v>59.82</v>
      </c>
      <c r="Q192" s="1114">
        <f t="shared" si="119"/>
        <v>308.12</v>
      </c>
    </row>
    <row r="193" spans="1:17" x14ac:dyDescent="0.25">
      <c r="A193" s="1454" t="s">
        <v>1495</v>
      </c>
      <c r="B193" s="964"/>
      <c r="C193" s="1456"/>
      <c r="D193" s="1112"/>
      <c r="E193" s="1112"/>
      <c r="F193" s="1112"/>
      <c r="G193" s="1456"/>
      <c r="H193" s="1457"/>
      <c r="I193" s="1458"/>
      <c r="J193" s="1100">
        <f>J194+J198+J211+J222</f>
        <v>3044</v>
      </c>
      <c r="K193" s="982">
        <f t="shared" ref="K193:Q193" si="141">K194+K198+K211+K222</f>
        <v>19.170000000000002</v>
      </c>
      <c r="L193" s="982"/>
      <c r="M193" s="982"/>
      <c r="N193" s="982"/>
      <c r="O193" s="982">
        <f t="shared" si="141"/>
        <v>5510.03</v>
      </c>
      <c r="P193" s="982">
        <f t="shared" si="141"/>
        <v>1327.3700000000001</v>
      </c>
      <c r="Q193" s="983">
        <f t="shared" si="141"/>
        <v>6837.4</v>
      </c>
    </row>
    <row r="194" spans="1:17" ht="49.5" x14ac:dyDescent="0.25">
      <c r="A194" s="1169" t="s">
        <v>11</v>
      </c>
      <c r="B194" s="1033"/>
      <c r="C194" s="976"/>
      <c r="D194" s="972"/>
      <c r="E194" s="972"/>
      <c r="F194" s="972"/>
      <c r="G194" s="976"/>
      <c r="H194" s="972"/>
      <c r="I194" s="973"/>
      <c r="J194" s="1101">
        <f>SUM(J195:J197)</f>
        <v>301</v>
      </c>
      <c r="K194" s="976">
        <f t="shared" ref="K194:Q194" si="142">SUM(K195:K197)</f>
        <v>1.9</v>
      </c>
      <c r="L194" s="976"/>
      <c r="M194" s="976"/>
      <c r="N194" s="976"/>
      <c r="O194" s="976">
        <f t="shared" si="142"/>
        <v>989.56</v>
      </c>
      <c r="P194" s="976">
        <f t="shared" si="142"/>
        <v>238.38</v>
      </c>
      <c r="Q194" s="977">
        <f t="shared" si="142"/>
        <v>1227.94</v>
      </c>
    </row>
    <row r="195" spans="1:17" x14ac:dyDescent="0.25">
      <c r="A195" s="1146" t="s">
        <v>202</v>
      </c>
      <c r="B195" s="990"/>
      <c r="C195" s="975"/>
      <c r="D195" s="1113"/>
      <c r="E195" s="1113"/>
      <c r="F195" s="1113"/>
      <c r="G195" s="975"/>
      <c r="H195" s="1113"/>
      <c r="I195" s="1114"/>
      <c r="J195" s="1119">
        <v>119</v>
      </c>
      <c r="K195" s="975">
        <f t="shared" si="117"/>
        <v>0.75</v>
      </c>
      <c r="L195" s="1113">
        <v>1676</v>
      </c>
      <c r="M195" s="1113">
        <f t="shared" ref="M195:M225" si="143">ROUND(J195/159*L195,2)</f>
        <v>1254.3599999999999</v>
      </c>
      <c r="N195" s="1117">
        <v>0.3</v>
      </c>
      <c r="O195" s="1113">
        <f t="shared" ref="O195" si="144">ROUND(M195*N195,2)</f>
        <v>376.31</v>
      </c>
      <c r="P195" s="1113">
        <f t="shared" ref="P195:P225" si="145">ROUND(O195*0.2409,2)</f>
        <v>90.65</v>
      </c>
      <c r="Q195" s="1114">
        <f t="shared" ref="Q195" si="146">O195+P195</f>
        <v>466.96000000000004</v>
      </c>
    </row>
    <row r="196" spans="1:17" x14ac:dyDescent="0.25">
      <c r="A196" s="1146" t="s">
        <v>202</v>
      </c>
      <c r="B196" s="990"/>
      <c r="C196" s="975"/>
      <c r="D196" s="1113"/>
      <c r="E196" s="1113"/>
      <c r="F196" s="1113"/>
      <c r="G196" s="975"/>
      <c r="H196" s="1113"/>
      <c r="I196" s="1114"/>
      <c r="J196" s="1119">
        <v>63</v>
      </c>
      <c r="K196" s="975">
        <f t="shared" si="117"/>
        <v>0.4</v>
      </c>
      <c r="L196" s="1113">
        <v>1676</v>
      </c>
      <c r="M196" s="1113">
        <f t="shared" si="143"/>
        <v>664.08</v>
      </c>
      <c r="N196" s="1117">
        <v>0.3</v>
      </c>
      <c r="O196" s="1113">
        <f t="shared" ref="O196:O197" si="147">ROUND(M196*N196,2)</f>
        <v>199.22</v>
      </c>
      <c r="P196" s="1113">
        <f t="shared" si="145"/>
        <v>47.99</v>
      </c>
      <c r="Q196" s="1114">
        <f t="shared" ref="Q196:Q225" si="148">O196+P196</f>
        <v>247.21</v>
      </c>
    </row>
    <row r="197" spans="1:17" x14ac:dyDescent="0.25">
      <c r="A197" s="1146" t="s">
        <v>202</v>
      </c>
      <c r="B197" s="990"/>
      <c r="C197" s="975"/>
      <c r="D197" s="1113"/>
      <c r="E197" s="1113"/>
      <c r="F197" s="1113"/>
      <c r="G197" s="975"/>
      <c r="H197" s="1113"/>
      <c r="I197" s="1114"/>
      <c r="J197" s="1119">
        <v>119</v>
      </c>
      <c r="K197" s="975">
        <f t="shared" si="117"/>
        <v>0.75</v>
      </c>
      <c r="L197" s="1113">
        <v>1844</v>
      </c>
      <c r="M197" s="1113">
        <f t="shared" si="143"/>
        <v>1380.1</v>
      </c>
      <c r="N197" s="1117">
        <v>0.3</v>
      </c>
      <c r="O197" s="1113">
        <f t="shared" si="147"/>
        <v>414.03</v>
      </c>
      <c r="P197" s="1113">
        <f t="shared" si="145"/>
        <v>99.74</v>
      </c>
      <c r="Q197" s="1114">
        <f t="shared" si="148"/>
        <v>513.77</v>
      </c>
    </row>
    <row r="198" spans="1:17" ht="66" x14ac:dyDescent="0.25">
      <c r="A198" s="1169" t="s">
        <v>9</v>
      </c>
      <c r="B198" s="1033"/>
      <c r="C198" s="976"/>
      <c r="D198" s="972"/>
      <c r="E198" s="972"/>
      <c r="F198" s="972"/>
      <c r="G198" s="976"/>
      <c r="H198" s="972"/>
      <c r="I198" s="973"/>
      <c r="J198" s="1101">
        <f>SUM(J199:J210)</f>
        <v>1225</v>
      </c>
      <c r="K198" s="976">
        <f t="shared" ref="K198:Q198" si="149">SUM(K199:K210)</f>
        <v>7.7099999999999991</v>
      </c>
      <c r="L198" s="976"/>
      <c r="M198" s="976"/>
      <c r="N198" s="976"/>
      <c r="O198" s="976">
        <f t="shared" si="149"/>
        <v>2383.9</v>
      </c>
      <c r="P198" s="976">
        <f t="shared" si="149"/>
        <v>574.28</v>
      </c>
      <c r="Q198" s="977">
        <f t="shared" si="149"/>
        <v>2958.18</v>
      </c>
    </row>
    <row r="199" spans="1:17" x14ac:dyDescent="0.25">
      <c r="A199" s="1146" t="s">
        <v>692</v>
      </c>
      <c r="B199" s="990"/>
      <c r="C199" s="975"/>
      <c r="D199" s="1113"/>
      <c r="E199" s="1113"/>
      <c r="F199" s="1113"/>
      <c r="G199" s="975"/>
      <c r="H199" s="1113"/>
      <c r="I199" s="1114"/>
      <c r="J199" s="1119">
        <v>119</v>
      </c>
      <c r="K199" s="975">
        <f t="shared" si="117"/>
        <v>0.75</v>
      </c>
      <c r="L199" s="1113">
        <v>1185</v>
      </c>
      <c r="M199" s="1113">
        <f t="shared" si="143"/>
        <v>886.89</v>
      </c>
      <c r="N199" s="1117">
        <v>0.3</v>
      </c>
      <c r="O199" s="1113">
        <f t="shared" ref="O199" si="150">ROUND(M199*N199,2)</f>
        <v>266.07</v>
      </c>
      <c r="P199" s="1113">
        <f t="shared" si="145"/>
        <v>64.099999999999994</v>
      </c>
      <c r="Q199" s="1114">
        <f t="shared" si="148"/>
        <v>330.16999999999996</v>
      </c>
    </row>
    <row r="200" spans="1:17" x14ac:dyDescent="0.25">
      <c r="A200" s="1146" t="s">
        <v>692</v>
      </c>
      <c r="B200" s="990"/>
      <c r="C200" s="975"/>
      <c r="D200" s="1113"/>
      <c r="E200" s="1113"/>
      <c r="F200" s="1113"/>
      <c r="G200" s="975"/>
      <c r="H200" s="1113"/>
      <c r="I200" s="1114"/>
      <c r="J200" s="1119">
        <v>120</v>
      </c>
      <c r="K200" s="975">
        <f t="shared" si="117"/>
        <v>0.75</v>
      </c>
      <c r="L200" s="1113">
        <v>1030</v>
      </c>
      <c r="M200" s="1113">
        <f t="shared" si="143"/>
        <v>777.36</v>
      </c>
      <c r="N200" s="1117">
        <v>0.3</v>
      </c>
      <c r="O200" s="1113">
        <f t="shared" ref="O200:O210" si="151">ROUND(M200*N200,2)</f>
        <v>233.21</v>
      </c>
      <c r="P200" s="1113">
        <f t="shared" si="145"/>
        <v>56.18</v>
      </c>
      <c r="Q200" s="1114">
        <f t="shared" si="148"/>
        <v>289.39</v>
      </c>
    </row>
    <row r="201" spans="1:17" x14ac:dyDescent="0.25">
      <c r="A201" s="1146" t="s">
        <v>692</v>
      </c>
      <c r="B201" s="990"/>
      <c r="C201" s="975"/>
      <c r="D201" s="1113"/>
      <c r="E201" s="1113"/>
      <c r="F201" s="1113"/>
      <c r="G201" s="975"/>
      <c r="H201" s="1113"/>
      <c r="I201" s="1114"/>
      <c r="J201" s="1119">
        <v>111</v>
      </c>
      <c r="K201" s="975">
        <f t="shared" si="117"/>
        <v>0.7</v>
      </c>
      <c r="L201" s="1113">
        <v>1030</v>
      </c>
      <c r="M201" s="1113">
        <f t="shared" si="143"/>
        <v>719.06</v>
      </c>
      <c r="N201" s="1117">
        <v>0.3</v>
      </c>
      <c r="O201" s="1113">
        <f t="shared" si="151"/>
        <v>215.72</v>
      </c>
      <c r="P201" s="1113">
        <f t="shared" si="145"/>
        <v>51.97</v>
      </c>
      <c r="Q201" s="1114">
        <f t="shared" si="148"/>
        <v>267.69</v>
      </c>
    </row>
    <row r="202" spans="1:17" x14ac:dyDescent="0.25">
      <c r="A202" s="1146" t="s">
        <v>692</v>
      </c>
      <c r="B202" s="990"/>
      <c r="C202" s="975"/>
      <c r="D202" s="1113"/>
      <c r="E202" s="1113"/>
      <c r="F202" s="1113"/>
      <c r="G202" s="975"/>
      <c r="H202" s="1113"/>
      <c r="I202" s="1114"/>
      <c r="J202" s="1119">
        <v>100</v>
      </c>
      <c r="K202" s="975">
        <f t="shared" si="117"/>
        <v>0.63</v>
      </c>
      <c r="L202" s="1113">
        <v>1030</v>
      </c>
      <c r="M202" s="1113">
        <f t="shared" si="143"/>
        <v>647.79999999999995</v>
      </c>
      <c r="N202" s="1117">
        <v>0.3</v>
      </c>
      <c r="O202" s="1113">
        <f t="shared" si="151"/>
        <v>194.34</v>
      </c>
      <c r="P202" s="1113">
        <f t="shared" si="145"/>
        <v>46.82</v>
      </c>
      <c r="Q202" s="1114">
        <f t="shared" si="148"/>
        <v>241.16</v>
      </c>
    </row>
    <row r="203" spans="1:17" x14ac:dyDescent="0.25">
      <c r="A203" s="1146" t="s">
        <v>692</v>
      </c>
      <c r="B203" s="990"/>
      <c r="C203" s="975"/>
      <c r="D203" s="1113"/>
      <c r="E203" s="1113"/>
      <c r="F203" s="1113"/>
      <c r="G203" s="975"/>
      <c r="H203" s="1113"/>
      <c r="I203" s="1114"/>
      <c r="J203" s="1119">
        <v>119</v>
      </c>
      <c r="K203" s="975">
        <f t="shared" si="117"/>
        <v>0.75</v>
      </c>
      <c r="L203" s="1113">
        <v>1030</v>
      </c>
      <c r="M203" s="1113">
        <f t="shared" si="143"/>
        <v>770.88</v>
      </c>
      <c r="N203" s="1117">
        <v>0.3</v>
      </c>
      <c r="O203" s="1113">
        <f t="shared" si="151"/>
        <v>231.26</v>
      </c>
      <c r="P203" s="1113">
        <f t="shared" si="145"/>
        <v>55.71</v>
      </c>
      <c r="Q203" s="1114">
        <f t="shared" si="148"/>
        <v>286.96999999999997</v>
      </c>
    </row>
    <row r="204" spans="1:17" x14ac:dyDescent="0.25">
      <c r="A204" s="1146" t="s">
        <v>692</v>
      </c>
      <c r="B204" s="990"/>
      <c r="C204" s="975"/>
      <c r="D204" s="1113"/>
      <c r="E204" s="1113"/>
      <c r="F204" s="1113"/>
      <c r="G204" s="975"/>
      <c r="H204" s="1113"/>
      <c r="I204" s="1114"/>
      <c r="J204" s="1119">
        <v>135</v>
      </c>
      <c r="K204" s="975">
        <f t="shared" si="117"/>
        <v>0.85</v>
      </c>
      <c r="L204" s="1113">
        <v>1030</v>
      </c>
      <c r="M204" s="1113">
        <f t="shared" si="143"/>
        <v>874.53</v>
      </c>
      <c r="N204" s="1117">
        <v>0.3</v>
      </c>
      <c r="O204" s="1113">
        <f t="shared" si="151"/>
        <v>262.36</v>
      </c>
      <c r="P204" s="1113">
        <f t="shared" si="145"/>
        <v>63.2</v>
      </c>
      <c r="Q204" s="1114">
        <f t="shared" si="148"/>
        <v>325.56</v>
      </c>
    </row>
    <row r="205" spans="1:17" x14ac:dyDescent="0.25">
      <c r="A205" s="1146" t="s">
        <v>692</v>
      </c>
      <c r="B205" s="990"/>
      <c r="C205" s="975"/>
      <c r="D205" s="1113"/>
      <c r="E205" s="1113"/>
      <c r="F205" s="1113"/>
      <c r="G205" s="975"/>
      <c r="H205" s="1113"/>
      <c r="I205" s="1114"/>
      <c r="J205" s="1119">
        <v>95</v>
      </c>
      <c r="K205" s="975">
        <f t="shared" si="117"/>
        <v>0.6</v>
      </c>
      <c r="L205" s="1113">
        <v>1030</v>
      </c>
      <c r="M205" s="1113">
        <f t="shared" si="143"/>
        <v>615.41</v>
      </c>
      <c r="N205" s="1117">
        <v>0.3</v>
      </c>
      <c r="O205" s="1113">
        <f t="shared" si="151"/>
        <v>184.62</v>
      </c>
      <c r="P205" s="1113">
        <f t="shared" si="145"/>
        <v>44.47</v>
      </c>
      <c r="Q205" s="1114">
        <f t="shared" si="148"/>
        <v>229.09</v>
      </c>
    </row>
    <row r="206" spans="1:17" x14ac:dyDescent="0.25">
      <c r="A206" s="1146" t="s">
        <v>692</v>
      </c>
      <c r="B206" s="990"/>
      <c r="C206" s="975"/>
      <c r="D206" s="1113"/>
      <c r="E206" s="1113"/>
      <c r="F206" s="1113"/>
      <c r="G206" s="975"/>
      <c r="H206" s="1113"/>
      <c r="I206" s="1114"/>
      <c r="J206" s="1119">
        <v>40</v>
      </c>
      <c r="K206" s="975">
        <f t="shared" si="117"/>
        <v>0.25</v>
      </c>
      <c r="L206" s="1113">
        <v>1030</v>
      </c>
      <c r="M206" s="1113">
        <f t="shared" si="143"/>
        <v>259.12</v>
      </c>
      <c r="N206" s="1117">
        <v>0.3</v>
      </c>
      <c r="O206" s="1113">
        <f t="shared" si="151"/>
        <v>77.739999999999995</v>
      </c>
      <c r="P206" s="1113">
        <f t="shared" si="145"/>
        <v>18.73</v>
      </c>
      <c r="Q206" s="1114">
        <f t="shared" si="148"/>
        <v>96.47</v>
      </c>
    </row>
    <row r="207" spans="1:17" x14ac:dyDescent="0.25">
      <c r="A207" s="1146" t="s">
        <v>692</v>
      </c>
      <c r="B207" s="990"/>
      <c r="C207" s="975"/>
      <c r="D207" s="1113"/>
      <c r="E207" s="1113"/>
      <c r="F207" s="1113"/>
      <c r="G207" s="975"/>
      <c r="H207" s="1113"/>
      <c r="I207" s="1114"/>
      <c r="J207" s="1119">
        <v>135</v>
      </c>
      <c r="K207" s="975">
        <f t="shared" si="117"/>
        <v>0.85</v>
      </c>
      <c r="L207" s="1113">
        <v>1030</v>
      </c>
      <c r="M207" s="1113">
        <f t="shared" si="143"/>
        <v>874.53</v>
      </c>
      <c r="N207" s="1117">
        <v>0.3</v>
      </c>
      <c r="O207" s="1113">
        <f t="shared" si="151"/>
        <v>262.36</v>
      </c>
      <c r="P207" s="1113">
        <f t="shared" si="145"/>
        <v>63.2</v>
      </c>
      <c r="Q207" s="1114">
        <f t="shared" si="148"/>
        <v>325.56</v>
      </c>
    </row>
    <row r="208" spans="1:17" x14ac:dyDescent="0.25">
      <c r="A208" s="1146" t="s">
        <v>692</v>
      </c>
      <c r="B208" s="990"/>
      <c r="C208" s="975"/>
      <c r="D208" s="1113"/>
      <c r="E208" s="1113"/>
      <c r="F208" s="1113"/>
      <c r="G208" s="975"/>
      <c r="H208" s="1113"/>
      <c r="I208" s="1114"/>
      <c r="J208" s="1119">
        <v>72</v>
      </c>
      <c r="K208" s="975">
        <f t="shared" si="117"/>
        <v>0.45</v>
      </c>
      <c r="L208" s="1113">
        <v>1030</v>
      </c>
      <c r="M208" s="1113">
        <f t="shared" si="143"/>
        <v>466.42</v>
      </c>
      <c r="N208" s="1117">
        <v>0.3</v>
      </c>
      <c r="O208" s="1113">
        <f t="shared" si="151"/>
        <v>139.93</v>
      </c>
      <c r="P208" s="1113">
        <f t="shared" si="145"/>
        <v>33.71</v>
      </c>
      <c r="Q208" s="1114">
        <f t="shared" si="148"/>
        <v>173.64000000000001</v>
      </c>
    </row>
    <row r="209" spans="1:17" x14ac:dyDescent="0.25">
      <c r="A209" s="1146" t="s">
        <v>692</v>
      </c>
      <c r="B209" s="990"/>
      <c r="C209" s="975"/>
      <c r="D209" s="1113"/>
      <c r="E209" s="1113"/>
      <c r="F209" s="1113"/>
      <c r="G209" s="975"/>
      <c r="H209" s="1113"/>
      <c r="I209" s="1114"/>
      <c r="J209" s="1119">
        <v>44</v>
      </c>
      <c r="K209" s="975">
        <f t="shared" si="117"/>
        <v>0.28000000000000003</v>
      </c>
      <c r="L209" s="1113">
        <v>1030</v>
      </c>
      <c r="M209" s="1113">
        <f t="shared" si="143"/>
        <v>285.02999999999997</v>
      </c>
      <c r="N209" s="1117">
        <v>0.3</v>
      </c>
      <c r="O209" s="1113">
        <f t="shared" si="151"/>
        <v>85.51</v>
      </c>
      <c r="P209" s="1113">
        <f t="shared" si="145"/>
        <v>20.6</v>
      </c>
      <c r="Q209" s="1114">
        <f t="shared" si="148"/>
        <v>106.11000000000001</v>
      </c>
    </row>
    <row r="210" spans="1:17" x14ac:dyDescent="0.25">
      <c r="A210" s="1146" t="s">
        <v>692</v>
      </c>
      <c r="B210" s="990"/>
      <c r="C210" s="975"/>
      <c r="D210" s="1113"/>
      <c r="E210" s="1113"/>
      <c r="F210" s="1113"/>
      <c r="G210" s="975"/>
      <c r="H210" s="1113"/>
      <c r="I210" s="1114"/>
      <c r="J210" s="1119">
        <v>135</v>
      </c>
      <c r="K210" s="975">
        <f t="shared" si="117"/>
        <v>0.85</v>
      </c>
      <c r="L210" s="1113">
        <v>906</v>
      </c>
      <c r="M210" s="1113">
        <f t="shared" si="143"/>
        <v>769.25</v>
      </c>
      <c r="N210" s="1117">
        <v>0.3</v>
      </c>
      <c r="O210" s="1113">
        <f t="shared" si="151"/>
        <v>230.78</v>
      </c>
      <c r="P210" s="1113">
        <f t="shared" si="145"/>
        <v>55.59</v>
      </c>
      <c r="Q210" s="1114">
        <f t="shared" si="148"/>
        <v>286.37</v>
      </c>
    </row>
    <row r="211" spans="1:17" ht="66" x14ac:dyDescent="0.25">
      <c r="A211" s="1169" t="s">
        <v>10</v>
      </c>
      <c r="B211" s="1033"/>
      <c r="C211" s="976"/>
      <c r="D211" s="972"/>
      <c r="E211" s="972"/>
      <c r="F211" s="972"/>
      <c r="G211" s="976"/>
      <c r="H211" s="972"/>
      <c r="I211" s="973"/>
      <c r="J211" s="1101">
        <f>SUM(J212:J221)</f>
        <v>1196</v>
      </c>
      <c r="K211" s="976">
        <f t="shared" ref="K211:Q211" si="152">SUM(K212:K221)</f>
        <v>7.53</v>
      </c>
      <c r="L211" s="976"/>
      <c r="M211" s="976"/>
      <c r="N211" s="976"/>
      <c r="O211" s="976">
        <f t="shared" si="152"/>
        <v>1708.25</v>
      </c>
      <c r="P211" s="976">
        <f t="shared" si="152"/>
        <v>411.53</v>
      </c>
      <c r="Q211" s="977">
        <f t="shared" si="152"/>
        <v>2119.7799999999997</v>
      </c>
    </row>
    <row r="212" spans="1:17" x14ac:dyDescent="0.25">
      <c r="A212" s="1146" t="s">
        <v>257</v>
      </c>
      <c r="B212" s="990"/>
      <c r="C212" s="975"/>
      <c r="D212" s="1113"/>
      <c r="E212" s="1113"/>
      <c r="F212" s="1113"/>
      <c r="G212" s="975"/>
      <c r="H212" s="1113"/>
      <c r="I212" s="1114"/>
      <c r="J212" s="1119">
        <v>111</v>
      </c>
      <c r="K212" s="975">
        <f t="shared" si="117"/>
        <v>0.7</v>
      </c>
      <c r="L212" s="1113">
        <v>757</v>
      </c>
      <c r="M212" s="1113">
        <f t="shared" si="143"/>
        <v>528.47</v>
      </c>
      <c r="N212" s="1117">
        <v>0.3</v>
      </c>
      <c r="O212" s="1113">
        <f t="shared" ref="O212" si="153">ROUND(M212*N212,2)</f>
        <v>158.54</v>
      </c>
      <c r="P212" s="1113">
        <f t="shared" si="145"/>
        <v>38.19</v>
      </c>
      <c r="Q212" s="1114">
        <f t="shared" si="148"/>
        <v>196.73</v>
      </c>
    </row>
    <row r="213" spans="1:17" x14ac:dyDescent="0.25">
      <c r="A213" s="1146" t="s">
        <v>257</v>
      </c>
      <c r="B213" s="990"/>
      <c r="C213" s="975"/>
      <c r="D213" s="1113"/>
      <c r="E213" s="1113"/>
      <c r="F213" s="1113"/>
      <c r="G213" s="975"/>
      <c r="H213" s="1113"/>
      <c r="I213" s="1114"/>
      <c r="J213" s="1119">
        <v>144</v>
      </c>
      <c r="K213" s="975">
        <f t="shared" si="117"/>
        <v>0.91</v>
      </c>
      <c r="L213" s="1113">
        <v>757</v>
      </c>
      <c r="M213" s="1113">
        <f t="shared" si="143"/>
        <v>685.58</v>
      </c>
      <c r="N213" s="1117">
        <v>0.3</v>
      </c>
      <c r="O213" s="1113">
        <f t="shared" ref="O213:O221" si="154">ROUND(M213*N213,2)</f>
        <v>205.67</v>
      </c>
      <c r="P213" s="1113">
        <f t="shared" si="145"/>
        <v>49.55</v>
      </c>
      <c r="Q213" s="1114">
        <f t="shared" si="148"/>
        <v>255.21999999999997</v>
      </c>
    </row>
    <row r="214" spans="1:17" x14ac:dyDescent="0.25">
      <c r="A214" s="1146" t="s">
        <v>257</v>
      </c>
      <c r="B214" s="990"/>
      <c r="C214" s="975"/>
      <c r="D214" s="1113"/>
      <c r="E214" s="1113"/>
      <c r="F214" s="1113"/>
      <c r="G214" s="975"/>
      <c r="H214" s="1113"/>
      <c r="I214" s="1114"/>
      <c r="J214" s="1119">
        <v>127</v>
      </c>
      <c r="K214" s="975">
        <f t="shared" si="117"/>
        <v>0.8</v>
      </c>
      <c r="L214" s="1113">
        <v>757</v>
      </c>
      <c r="M214" s="1113">
        <f t="shared" si="143"/>
        <v>604.65</v>
      </c>
      <c r="N214" s="1117">
        <v>0.3</v>
      </c>
      <c r="O214" s="1113">
        <f t="shared" si="154"/>
        <v>181.4</v>
      </c>
      <c r="P214" s="1113">
        <f t="shared" si="145"/>
        <v>43.7</v>
      </c>
      <c r="Q214" s="1114">
        <f t="shared" si="148"/>
        <v>225.10000000000002</v>
      </c>
    </row>
    <row r="215" spans="1:17" x14ac:dyDescent="0.25">
      <c r="A215" s="1146" t="s">
        <v>257</v>
      </c>
      <c r="B215" s="990"/>
      <c r="C215" s="975"/>
      <c r="D215" s="1113"/>
      <c r="E215" s="1113"/>
      <c r="F215" s="1113"/>
      <c r="G215" s="975"/>
      <c r="H215" s="1113"/>
      <c r="I215" s="1114"/>
      <c r="J215" s="1119">
        <v>119</v>
      </c>
      <c r="K215" s="975">
        <f t="shared" si="117"/>
        <v>0.75</v>
      </c>
      <c r="L215" s="1113">
        <v>757</v>
      </c>
      <c r="M215" s="1113">
        <f t="shared" si="143"/>
        <v>566.55999999999995</v>
      </c>
      <c r="N215" s="1117">
        <v>0.3</v>
      </c>
      <c r="O215" s="1113">
        <f t="shared" si="154"/>
        <v>169.97</v>
      </c>
      <c r="P215" s="1113">
        <f t="shared" si="145"/>
        <v>40.950000000000003</v>
      </c>
      <c r="Q215" s="1114">
        <f t="shared" si="148"/>
        <v>210.92000000000002</v>
      </c>
    </row>
    <row r="216" spans="1:17" x14ac:dyDescent="0.25">
      <c r="A216" s="1146" t="s">
        <v>257</v>
      </c>
      <c r="B216" s="990"/>
      <c r="C216" s="975"/>
      <c r="D216" s="1113"/>
      <c r="E216" s="1113"/>
      <c r="F216" s="1113"/>
      <c r="G216" s="975"/>
      <c r="H216" s="1113"/>
      <c r="I216" s="1114"/>
      <c r="J216" s="1119">
        <v>103</v>
      </c>
      <c r="K216" s="975">
        <f t="shared" si="117"/>
        <v>0.65</v>
      </c>
      <c r="L216" s="1113">
        <v>757</v>
      </c>
      <c r="M216" s="1113">
        <f t="shared" si="143"/>
        <v>490.38</v>
      </c>
      <c r="N216" s="1117">
        <v>0.3</v>
      </c>
      <c r="O216" s="1113">
        <f t="shared" si="154"/>
        <v>147.11000000000001</v>
      </c>
      <c r="P216" s="1113">
        <f t="shared" si="145"/>
        <v>35.44</v>
      </c>
      <c r="Q216" s="1114">
        <f t="shared" si="148"/>
        <v>182.55</v>
      </c>
    </row>
    <row r="217" spans="1:17" x14ac:dyDescent="0.25">
      <c r="A217" s="1146" t="s">
        <v>257</v>
      </c>
      <c r="B217" s="990"/>
      <c r="C217" s="975"/>
      <c r="D217" s="1113"/>
      <c r="E217" s="1113"/>
      <c r="F217" s="1113"/>
      <c r="G217" s="975"/>
      <c r="H217" s="1113"/>
      <c r="I217" s="1114"/>
      <c r="J217" s="1119">
        <v>115</v>
      </c>
      <c r="K217" s="975">
        <f t="shared" si="117"/>
        <v>0.72</v>
      </c>
      <c r="L217" s="1113">
        <v>757</v>
      </c>
      <c r="M217" s="1113">
        <f t="shared" si="143"/>
        <v>547.52</v>
      </c>
      <c r="N217" s="1117">
        <v>0.3</v>
      </c>
      <c r="O217" s="1113">
        <f t="shared" si="154"/>
        <v>164.26</v>
      </c>
      <c r="P217" s="1113">
        <f t="shared" si="145"/>
        <v>39.57</v>
      </c>
      <c r="Q217" s="1114">
        <f t="shared" si="148"/>
        <v>203.82999999999998</v>
      </c>
    </row>
    <row r="218" spans="1:17" x14ac:dyDescent="0.25">
      <c r="A218" s="1146" t="s">
        <v>257</v>
      </c>
      <c r="B218" s="990"/>
      <c r="C218" s="975"/>
      <c r="D218" s="1113"/>
      <c r="E218" s="1113"/>
      <c r="F218" s="1113"/>
      <c r="G218" s="975"/>
      <c r="H218" s="1113"/>
      <c r="I218" s="1114"/>
      <c r="J218" s="1119">
        <v>112</v>
      </c>
      <c r="K218" s="975">
        <f t="shared" si="117"/>
        <v>0.7</v>
      </c>
      <c r="L218" s="1113">
        <v>757</v>
      </c>
      <c r="M218" s="1113">
        <f t="shared" si="143"/>
        <v>533.23</v>
      </c>
      <c r="N218" s="1117">
        <v>0.3</v>
      </c>
      <c r="O218" s="1113">
        <f t="shared" si="154"/>
        <v>159.97</v>
      </c>
      <c r="P218" s="1113">
        <f t="shared" si="145"/>
        <v>38.54</v>
      </c>
      <c r="Q218" s="1114">
        <f t="shared" si="148"/>
        <v>198.51</v>
      </c>
    </row>
    <row r="219" spans="1:17" x14ac:dyDescent="0.25">
      <c r="A219" s="1146" t="s">
        <v>257</v>
      </c>
      <c r="B219" s="990"/>
      <c r="C219" s="975"/>
      <c r="D219" s="1113"/>
      <c r="E219" s="1113"/>
      <c r="F219" s="1113"/>
      <c r="G219" s="975"/>
      <c r="H219" s="1113"/>
      <c r="I219" s="1114"/>
      <c r="J219" s="1119">
        <v>119</v>
      </c>
      <c r="K219" s="975">
        <f t="shared" si="117"/>
        <v>0.75</v>
      </c>
      <c r="L219" s="1113">
        <v>757</v>
      </c>
      <c r="M219" s="1113">
        <f t="shared" si="143"/>
        <v>566.55999999999995</v>
      </c>
      <c r="N219" s="1117">
        <v>0.3</v>
      </c>
      <c r="O219" s="1113">
        <f t="shared" si="154"/>
        <v>169.97</v>
      </c>
      <c r="P219" s="1113">
        <f t="shared" si="145"/>
        <v>40.950000000000003</v>
      </c>
      <c r="Q219" s="1114">
        <f t="shared" si="148"/>
        <v>210.92000000000002</v>
      </c>
    </row>
    <row r="220" spans="1:17" x14ac:dyDescent="0.25">
      <c r="A220" s="1146" t="s">
        <v>257</v>
      </c>
      <c r="B220" s="990"/>
      <c r="C220" s="975"/>
      <c r="D220" s="1113"/>
      <c r="E220" s="1113"/>
      <c r="F220" s="1113"/>
      <c r="G220" s="975"/>
      <c r="H220" s="1113"/>
      <c r="I220" s="1114"/>
      <c r="J220" s="1119">
        <v>135</v>
      </c>
      <c r="K220" s="975">
        <f t="shared" si="117"/>
        <v>0.85</v>
      </c>
      <c r="L220" s="1113">
        <v>757</v>
      </c>
      <c r="M220" s="1113">
        <f t="shared" si="143"/>
        <v>642.74</v>
      </c>
      <c r="N220" s="1117">
        <v>0.3</v>
      </c>
      <c r="O220" s="1113">
        <f t="shared" si="154"/>
        <v>192.82</v>
      </c>
      <c r="P220" s="1113">
        <f t="shared" si="145"/>
        <v>46.45</v>
      </c>
      <c r="Q220" s="1114">
        <f t="shared" si="148"/>
        <v>239.26999999999998</v>
      </c>
    </row>
    <row r="221" spans="1:17" x14ac:dyDescent="0.25">
      <c r="A221" s="1146" t="s">
        <v>257</v>
      </c>
      <c r="B221" s="990"/>
      <c r="C221" s="975"/>
      <c r="D221" s="1113"/>
      <c r="E221" s="1113"/>
      <c r="F221" s="1113"/>
      <c r="G221" s="975"/>
      <c r="H221" s="1113"/>
      <c r="I221" s="1114"/>
      <c r="J221" s="1119">
        <v>111</v>
      </c>
      <c r="K221" s="975">
        <f t="shared" si="117"/>
        <v>0.7</v>
      </c>
      <c r="L221" s="1113">
        <v>757</v>
      </c>
      <c r="M221" s="1113">
        <f t="shared" si="143"/>
        <v>528.47</v>
      </c>
      <c r="N221" s="1117">
        <v>0.3</v>
      </c>
      <c r="O221" s="1113">
        <f t="shared" si="154"/>
        <v>158.54</v>
      </c>
      <c r="P221" s="1113">
        <f t="shared" si="145"/>
        <v>38.19</v>
      </c>
      <c r="Q221" s="1114">
        <f t="shared" si="148"/>
        <v>196.73</v>
      </c>
    </row>
    <row r="222" spans="1:17" ht="33" x14ac:dyDescent="0.25">
      <c r="A222" s="1169" t="s">
        <v>8</v>
      </c>
      <c r="B222" s="1033"/>
      <c r="C222" s="976"/>
      <c r="D222" s="972"/>
      <c r="E222" s="972"/>
      <c r="F222" s="972"/>
      <c r="G222" s="976"/>
      <c r="H222" s="972"/>
      <c r="I222" s="973"/>
      <c r="J222" s="1101">
        <f>SUM(J223:J225)</f>
        <v>322</v>
      </c>
      <c r="K222" s="976">
        <f t="shared" ref="K222:Q222" si="155">SUM(K223:K225)</f>
        <v>2.0300000000000002</v>
      </c>
      <c r="L222" s="976"/>
      <c r="M222" s="976"/>
      <c r="N222" s="976"/>
      <c r="O222" s="976">
        <f t="shared" si="155"/>
        <v>428.32000000000005</v>
      </c>
      <c r="P222" s="976">
        <f t="shared" si="155"/>
        <v>103.18</v>
      </c>
      <c r="Q222" s="977">
        <f t="shared" si="155"/>
        <v>531.5</v>
      </c>
    </row>
    <row r="223" spans="1:17" ht="17.25" x14ac:dyDescent="0.3">
      <c r="A223" s="1146" t="s">
        <v>182</v>
      </c>
      <c r="B223" s="29"/>
      <c r="C223" s="975"/>
      <c r="D223" s="1113"/>
      <c r="E223" s="1113"/>
      <c r="F223" s="1113"/>
      <c r="G223" s="1113"/>
      <c r="H223" s="1113"/>
      <c r="I223" s="1114"/>
      <c r="J223" s="1119">
        <v>115</v>
      </c>
      <c r="K223" s="975">
        <f t="shared" ref="K223:K225" si="156">ROUND(J223/159,2)</f>
        <v>0.72</v>
      </c>
      <c r="L223" s="1113">
        <v>705</v>
      </c>
      <c r="M223" s="1113">
        <f t="shared" si="143"/>
        <v>509.91</v>
      </c>
      <c r="N223" s="1117">
        <v>0.3</v>
      </c>
      <c r="O223" s="1113">
        <f t="shared" ref="O223" si="157">ROUND(M223*N223,2)</f>
        <v>152.97</v>
      </c>
      <c r="P223" s="1113">
        <f t="shared" si="145"/>
        <v>36.85</v>
      </c>
      <c r="Q223" s="1114">
        <f t="shared" si="148"/>
        <v>189.82</v>
      </c>
    </row>
    <row r="224" spans="1:17" ht="17.25" x14ac:dyDescent="0.3">
      <c r="A224" s="1146" t="s">
        <v>182</v>
      </c>
      <c r="B224" s="29"/>
      <c r="C224" s="975"/>
      <c r="D224" s="1113"/>
      <c r="E224" s="1113"/>
      <c r="F224" s="1113"/>
      <c r="G224" s="1113"/>
      <c r="H224" s="1113"/>
      <c r="I224" s="1114"/>
      <c r="J224" s="1119">
        <v>79</v>
      </c>
      <c r="K224" s="975">
        <f t="shared" si="156"/>
        <v>0.5</v>
      </c>
      <c r="L224" s="1113">
        <v>705</v>
      </c>
      <c r="M224" s="1113">
        <f t="shared" si="143"/>
        <v>350.28</v>
      </c>
      <c r="N224" s="1117">
        <v>0.3</v>
      </c>
      <c r="O224" s="1113">
        <f t="shared" ref="O224:O225" si="158">ROUND(M224*N224,2)</f>
        <v>105.08</v>
      </c>
      <c r="P224" s="1113">
        <f t="shared" si="145"/>
        <v>25.31</v>
      </c>
      <c r="Q224" s="1114">
        <f t="shared" si="148"/>
        <v>130.38999999999999</v>
      </c>
    </row>
    <row r="225" spans="1:17" ht="17.25" x14ac:dyDescent="0.3">
      <c r="A225" s="1146" t="s">
        <v>182</v>
      </c>
      <c r="B225" s="29"/>
      <c r="C225" s="975"/>
      <c r="D225" s="1113"/>
      <c r="E225" s="1113"/>
      <c r="F225" s="1113"/>
      <c r="G225" s="1113"/>
      <c r="H225" s="1113"/>
      <c r="I225" s="1114"/>
      <c r="J225" s="1119">
        <v>128</v>
      </c>
      <c r="K225" s="975">
        <f t="shared" si="156"/>
        <v>0.81</v>
      </c>
      <c r="L225" s="1113">
        <v>705</v>
      </c>
      <c r="M225" s="1113">
        <f t="shared" si="143"/>
        <v>567.54999999999995</v>
      </c>
      <c r="N225" s="1117">
        <v>0.3</v>
      </c>
      <c r="O225" s="1113">
        <f t="shared" si="158"/>
        <v>170.27</v>
      </c>
      <c r="P225" s="1113">
        <f t="shared" si="145"/>
        <v>41.02</v>
      </c>
      <c r="Q225" s="1114">
        <f t="shared" si="148"/>
        <v>211.29000000000002</v>
      </c>
    </row>
    <row r="226" spans="1:17" ht="33" customHeight="1" x14ac:dyDescent="0.25">
      <c r="A226" s="1462" t="s">
        <v>1496</v>
      </c>
      <c r="B226" s="964"/>
      <c r="C226" s="982"/>
      <c r="D226" s="1112"/>
      <c r="E226" s="1112"/>
      <c r="F226" s="1112"/>
      <c r="G226" s="1112"/>
      <c r="H226" s="1112"/>
      <c r="I226" s="937"/>
      <c r="J226" s="1100">
        <f>J227+J239+J260</f>
        <v>3015</v>
      </c>
      <c r="K226" s="982">
        <f t="shared" ref="K226:Q226" si="159">K227+K239+K260</f>
        <v>21.72</v>
      </c>
      <c r="L226" s="982"/>
      <c r="M226" s="982"/>
      <c r="N226" s="982"/>
      <c r="O226" s="982">
        <f t="shared" si="159"/>
        <v>24289.460000000003</v>
      </c>
      <c r="P226" s="982">
        <f t="shared" si="159"/>
        <v>5851.3200000000006</v>
      </c>
      <c r="Q226" s="983">
        <f t="shared" si="159"/>
        <v>30140.779999999995</v>
      </c>
    </row>
    <row r="227" spans="1:17" ht="49.5" x14ac:dyDescent="0.25">
      <c r="A227" s="1169" t="s">
        <v>11</v>
      </c>
      <c r="B227" s="1033"/>
      <c r="C227" s="976"/>
      <c r="D227" s="972"/>
      <c r="E227" s="972"/>
      <c r="F227" s="972"/>
      <c r="G227" s="972"/>
      <c r="H227" s="972"/>
      <c r="I227" s="973"/>
      <c r="J227" s="1101">
        <f>SUM(J228:J238)</f>
        <v>677</v>
      </c>
      <c r="K227" s="976">
        <f t="shared" ref="K227:Q227" si="160">SUM(K228:K238)</f>
        <v>4.9000000000000004</v>
      </c>
      <c r="L227" s="976"/>
      <c r="M227" s="976"/>
      <c r="N227" s="976"/>
      <c r="O227" s="976">
        <f t="shared" si="160"/>
        <v>8057</v>
      </c>
      <c r="P227" s="976">
        <f t="shared" si="160"/>
        <v>1940.9299999999998</v>
      </c>
      <c r="Q227" s="977">
        <f t="shared" si="160"/>
        <v>9997.9299999999985</v>
      </c>
    </row>
    <row r="228" spans="1:17" x14ac:dyDescent="0.25">
      <c r="A228" s="1146" t="s">
        <v>202</v>
      </c>
      <c r="B228" s="990"/>
      <c r="C228" s="975"/>
      <c r="D228" s="1113"/>
      <c r="E228" s="1113"/>
      <c r="F228" s="1113"/>
      <c r="G228" s="975"/>
      <c r="H228" s="1113"/>
      <c r="I228" s="1114"/>
      <c r="J228" s="1469">
        <v>104</v>
      </c>
      <c r="K228" s="99">
        <f>ROUND(J228/139,2)</f>
        <v>0.75</v>
      </c>
      <c r="L228" s="275">
        <v>1844</v>
      </c>
      <c r="M228" s="275">
        <f>ROUND(J228/139*L228,2)</f>
        <v>1379.68</v>
      </c>
      <c r="N228" s="277">
        <v>1</v>
      </c>
      <c r="O228" s="275">
        <f t="shared" ref="O228" si="161">ROUND(M228*N228,2)</f>
        <v>1379.68</v>
      </c>
      <c r="P228" s="1113">
        <f t="shared" ref="P228:P266" si="162">ROUND(O228*0.2409,2)</f>
        <v>332.36</v>
      </c>
      <c r="Q228" s="1114">
        <f>O228+P228</f>
        <v>1712.04</v>
      </c>
    </row>
    <row r="229" spans="1:17" x14ac:dyDescent="0.25">
      <c r="A229" s="1146" t="s">
        <v>202</v>
      </c>
      <c r="B229" s="990"/>
      <c r="C229" s="975"/>
      <c r="D229" s="1113"/>
      <c r="E229" s="1113"/>
      <c r="F229" s="998"/>
      <c r="G229" s="975"/>
      <c r="H229" s="1113"/>
      <c r="I229" s="1114"/>
      <c r="J229" s="1469">
        <v>48</v>
      </c>
      <c r="K229" s="99">
        <f t="shared" ref="K229:K266" si="163">ROUND(J229/139,2)</f>
        <v>0.35</v>
      </c>
      <c r="L229" s="275">
        <v>1476</v>
      </c>
      <c r="M229" s="275">
        <f>ROUND(J229/139*L229,2)</f>
        <v>509.7</v>
      </c>
      <c r="N229" s="277">
        <v>1</v>
      </c>
      <c r="O229" s="275">
        <f t="shared" ref="O229:O238" si="164">ROUND(M229*N229,2)</f>
        <v>509.7</v>
      </c>
      <c r="P229" s="1113">
        <f t="shared" si="162"/>
        <v>122.79</v>
      </c>
      <c r="Q229" s="1114">
        <f t="shared" ref="Q229:Q238" si="165">O229+P229</f>
        <v>632.49</v>
      </c>
    </row>
    <row r="230" spans="1:17" x14ac:dyDescent="0.25">
      <c r="A230" s="1146" t="s">
        <v>202</v>
      </c>
      <c r="B230" s="990"/>
      <c r="C230" s="975"/>
      <c r="D230" s="1113"/>
      <c r="E230" s="1113"/>
      <c r="F230" s="998"/>
      <c r="G230" s="975"/>
      <c r="H230" s="1113"/>
      <c r="I230" s="1114"/>
      <c r="J230" s="1469">
        <v>24</v>
      </c>
      <c r="K230" s="99">
        <f t="shared" si="163"/>
        <v>0.17</v>
      </c>
      <c r="L230" s="275">
        <v>1676</v>
      </c>
      <c r="M230" s="275">
        <f t="shared" ref="M230:M266" si="166">ROUND(J230/139*L230,2)</f>
        <v>289.38</v>
      </c>
      <c r="N230" s="277">
        <v>1</v>
      </c>
      <c r="O230" s="275">
        <f t="shared" si="164"/>
        <v>289.38</v>
      </c>
      <c r="P230" s="1113">
        <f t="shared" si="162"/>
        <v>69.709999999999994</v>
      </c>
      <c r="Q230" s="1114">
        <f t="shared" si="165"/>
        <v>359.09</v>
      </c>
    </row>
    <row r="231" spans="1:17" x14ac:dyDescent="0.25">
      <c r="A231" s="1146" t="s">
        <v>202</v>
      </c>
      <c r="B231" s="990"/>
      <c r="C231" s="975"/>
      <c r="D231" s="1113"/>
      <c r="E231" s="1113"/>
      <c r="F231" s="998"/>
      <c r="G231" s="975"/>
      <c r="H231" s="1113"/>
      <c r="I231" s="1114"/>
      <c r="J231" s="1469">
        <v>16</v>
      </c>
      <c r="K231" s="99">
        <f t="shared" si="163"/>
        <v>0.12</v>
      </c>
      <c r="L231" s="275">
        <v>1676</v>
      </c>
      <c r="M231" s="275">
        <f t="shared" si="166"/>
        <v>192.92</v>
      </c>
      <c r="N231" s="277">
        <v>1</v>
      </c>
      <c r="O231" s="275">
        <f t="shared" si="164"/>
        <v>192.92</v>
      </c>
      <c r="P231" s="1113">
        <f t="shared" si="162"/>
        <v>46.47</v>
      </c>
      <c r="Q231" s="1114">
        <f t="shared" si="165"/>
        <v>239.39</v>
      </c>
    </row>
    <row r="232" spans="1:17" x14ac:dyDescent="0.25">
      <c r="A232" s="1146" t="s">
        <v>202</v>
      </c>
      <c r="B232" s="990"/>
      <c r="C232" s="975"/>
      <c r="D232" s="1113"/>
      <c r="E232" s="1113"/>
      <c r="F232" s="998"/>
      <c r="G232" s="975"/>
      <c r="H232" s="1113"/>
      <c r="I232" s="1114"/>
      <c r="J232" s="1469">
        <v>104</v>
      </c>
      <c r="K232" s="99">
        <f t="shared" si="163"/>
        <v>0.75</v>
      </c>
      <c r="L232" s="275">
        <v>1676</v>
      </c>
      <c r="M232" s="275">
        <f t="shared" si="166"/>
        <v>1253.99</v>
      </c>
      <c r="N232" s="277">
        <v>1</v>
      </c>
      <c r="O232" s="275">
        <f t="shared" si="164"/>
        <v>1253.99</v>
      </c>
      <c r="P232" s="1113">
        <f t="shared" si="162"/>
        <v>302.08999999999997</v>
      </c>
      <c r="Q232" s="1114">
        <f t="shared" si="165"/>
        <v>1556.08</v>
      </c>
    </row>
    <row r="233" spans="1:17" x14ac:dyDescent="0.25">
      <c r="A233" s="1146" t="s">
        <v>202</v>
      </c>
      <c r="B233" s="990"/>
      <c r="C233" s="975"/>
      <c r="D233" s="1113"/>
      <c r="E233" s="1113"/>
      <c r="F233" s="998"/>
      <c r="G233" s="975"/>
      <c r="H233" s="1113"/>
      <c r="I233" s="1114"/>
      <c r="J233" s="1469">
        <v>144</v>
      </c>
      <c r="K233" s="99">
        <f t="shared" si="163"/>
        <v>1.04</v>
      </c>
      <c r="L233" s="275">
        <v>1676</v>
      </c>
      <c r="M233" s="275">
        <f t="shared" si="166"/>
        <v>1736.29</v>
      </c>
      <c r="N233" s="277">
        <v>1</v>
      </c>
      <c r="O233" s="275">
        <f t="shared" si="164"/>
        <v>1736.29</v>
      </c>
      <c r="P233" s="1113">
        <f t="shared" si="162"/>
        <v>418.27</v>
      </c>
      <c r="Q233" s="1114">
        <f t="shared" si="165"/>
        <v>2154.56</v>
      </c>
    </row>
    <row r="234" spans="1:17" x14ac:dyDescent="0.25">
      <c r="A234" s="1146" t="s">
        <v>202</v>
      </c>
      <c r="B234" s="990"/>
      <c r="C234" s="975"/>
      <c r="D234" s="1113"/>
      <c r="E234" s="1113"/>
      <c r="F234" s="998"/>
      <c r="G234" s="975"/>
      <c r="H234" s="1113"/>
      <c r="I234" s="1114"/>
      <c r="J234" s="1469">
        <v>69</v>
      </c>
      <c r="K234" s="99">
        <f t="shared" si="163"/>
        <v>0.5</v>
      </c>
      <c r="L234" s="275">
        <v>1476</v>
      </c>
      <c r="M234" s="275">
        <f t="shared" si="166"/>
        <v>732.69</v>
      </c>
      <c r="N234" s="277">
        <v>1</v>
      </c>
      <c r="O234" s="275">
        <f t="shared" si="164"/>
        <v>732.69</v>
      </c>
      <c r="P234" s="1113">
        <f t="shared" si="162"/>
        <v>176.51</v>
      </c>
      <c r="Q234" s="1114">
        <f t="shared" si="165"/>
        <v>909.2</v>
      </c>
    </row>
    <row r="235" spans="1:17" x14ac:dyDescent="0.25">
      <c r="A235" s="1146" t="s">
        <v>202</v>
      </c>
      <c r="B235" s="990"/>
      <c r="C235" s="975"/>
      <c r="D235" s="1113"/>
      <c r="E235" s="1113"/>
      <c r="F235" s="998"/>
      <c r="G235" s="975"/>
      <c r="H235" s="1113"/>
      <c r="I235" s="1114"/>
      <c r="J235" s="1469">
        <v>12</v>
      </c>
      <c r="K235" s="99">
        <f t="shared" si="163"/>
        <v>0.09</v>
      </c>
      <c r="L235" s="275">
        <v>1676</v>
      </c>
      <c r="M235" s="275">
        <f t="shared" si="166"/>
        <v>144.69</v>
      </c>
      <c r="N235" s="277">
        <v>1</v>
      </c>
      <c r="O235" s="275">
        <f t="shared" si="164"/>
        <v>144.69</v>
      </c>
      <c r="P235" s="1113">
        <f t="shared" si="162"/>
        <v>34.86</v>
      </c>
      <c r="Q235" s="1114">
        <f t="shared" si="165"/>
        <v>179.55</v>
      </c>
    </row>
    <row r="236" spans="1:17" x14ac:dyDescent="0.25">
      <c r="A236" s="1146" t="s">
        <v>202</v>
      </c>
      <c r="B236" s="990"/>
      <c r="C236" s="975"/>
      <c r="D236" s="1113"/>
      <c r="E236" s="1113"/>
      <c r="F236" s="998"/>
      <c r="G236" s="975"/>
      <c r="H236" s="1113"/>
      <c r="I236" s="1114"/>
      <c r="J236" s="1469">
        <v>32</v>
      </c>
      <c r="K236" s="99">
        <f t="shared" si="163"/>
        <v>0.23</v>
      </c>
      <c r="L236" s="275">
        <v>1676</v>
      </c>
      <c r="M236" s="275">
        <f t="shared" si="166"/>
        <v>385.84</v>
      </c>
      <c r="N236" s="277">
        <v>1</v>
      </c>
      <c r="O236" s="275">
        <f t="shared" si="164"/>
        <v>385.84</v>
      </c>
      <c r="P236" s="1113">
        <f t="shared" si="162"/>
        <v>92.95</v>
      </c>
      <c r="Q236" s="1114">
        <f t="shared" si="165"/>
        <v>478.78999999999996</v>
      </c>
    </row>
    <row r="237" spans="1:17" x14ac:dyDescent="0.25">
      <c r="A237" s="1146" t="s">
        <v>1497</v>
      </c>
      <c r="B237" s="990"/>
      <c r="C237" s="975"/>
      <c r="D237" s="1113"/>
      <c r="E237" s="1113"/>
      <c r="F237" s="998"/>
      <c r="G237" s="975"/>
      <c r="H237" s="1113"/>
      <c r="I237" s="1114"/>
      <c r="J237" s="1469">
        <v>44</v>
      </c>
      <c r="K237" s="99">
        <f t="shared" si="163"/>
        <v>0.32</v>
      </c>
      <c r="L237" s="275">
        <v>1476</v>
      </c>
      <c r="M237" s="275">
        <f t="shared" si="166"/>
        <v>467.22</v>
      </c>
      <c r="N237" s="277">
        <v>1</v>
      </c>
      <c r="O237" s="275">
        <f t="shared" si="164"/>
        <v>467.22</v>
      </c>
      <c r="P237" s="1113">
        <f t="shared" si="162"/>
        <v>112.55</v>
      </c>
      <c r="Q237" s="1114">
        <f t="shared" si="165"/>
        <v>579.77</v>
      </c>
    </row>
    <row r="238" spans="1:17" x14ac:dyDescent="0.25">
      <c r="A238" s="1146" t="s">
        <v>202</v>
      </c>
      <c r="B238" s="990"/>
      <c r="C238" s="975"/>
      <c r="D238" s="1113"/>
      <c r="E238" s="1113"/>
      <c r="F238" s="1113"/>
      <c r="G238" s="975"/>
      <c r="H238" s="1113"/>
      <c r="I238" s="1114"/>
      <c r="J238" s="1469">
        <v>80</v>
      </c>
      <c r="K238" s="99">
        <f t="shared" si="163"/>
        <v>0.57999999999999996</v>
      </c>
      <c r="L238" s="275">
        <v>1676</v>
      </c>
      <c r="M238" s="275">
        <f t="shared" si="166"/>
        <v>964.6</v>
      </c>
      <c r="N238" s="277">
        <v>1</v>
      </c>
      <c r="O238" s="275">
        <f t="shared" si="164"/>
        <v>964.6</v>
      </c>
      <c r="P238" s="1113">
        <f t="shared" si="162"/>
        <v>232.37</v>
      </c>
      <c r="Q238" s="1114">
        <f t="shared" si="165"/>
        <v>1196.97</v>
      </c>
    </row>
    <row r="239" spans="1:17" ht="66" x14ac:dyDescent="0.25">
      <c r="A239" s="1169" t="s">
        <v>9</v>
      </c>
      <c r="B239" s="1033"/>
      <c r="C239" s="976"/>
      <c r="D239" s="972"/>
      <c r="E239" s="972"/>
      <c r="F239" s="972"/>
      <c r="G239" s="976"/>
      <c r="H239" s="972"/>
      <c r="I239" s="973"/>
      <c r="J239" s="1470">
        <f>SUM(J240:J259)</f>
        <v>1810</v>
      </c>
      <c r="K239" s="1461">
        <f t="shared" ref="K239:Q239" si="167">SUM(K240:K259)</f>
        <v>13.029999999999998</v>
      </c>
      <c r="L239" s="1461"/>
      <c r="M239" s="1461"/>
      <c r="N239" s="1461"/>
      <c r="O239" s="1461">
        <f t="shared" si="167"/>
        <v>13356.940000000004</v>
      </c>
      <c r="P239" s="1461">
        <f t="shared" si="167"/>
        <v>3217.6800000000003</v>
      </c>
      <c r="Q239" s="1468">
        <f t="shared" si="167"/>
        <v>16574.62</v>
      </c>
    </row>
    <row r="240" spans="1:17" x14ac:dyDescent="0.25">
      <c r="A240" s="1146" t="s">
        <v>692</v>
      </c>
      <c r="B240" s="990"/>
      <c r="C240" s="975"/>
      <c r="D240" s="1113"/>
      <c r="E240" s="1113"/>
      <c r="F240" s="1113"/>
      <c r="G240" s="975"/>
      <c r="H240" s="1113"/>
      <c r="I240" s="1114"/>
      <c r="J240" s="1469">
        <v>48</v>
      </c>
      <c r="K240" s="99">
        <f t="shared" si="163"/>
        <v>0.35</v>
      </c>
      <c r="L240" s="275">
        <v>1030</v>
      </c>
      <c r="M240" s="275">
        <f t="shared" si="166"/>
        <v>355.68</v>
      </c>
      <c r="N240" s="277">
        <v>1</v>
      </c>
      <c r="O240" s="275">
        <f t="shared" ref="O240" si="168">ROUND(M240*N240,2)</f>
        <v>355.68</v>
      </c>
      <c r="P240" s="1113">
        <f t="shared" si="162"/>
        <v>85.68</v>
      </c>
      <c r="Q240" s="1114">
        <f t="shared" ref="Q240:Q278" si="169">O240+P240</f>
        <v>441.36</v>
      </c>
    </row>
    <row r="241" spans="1:17" x14ac:dyDescent="0.25">
      <c r="A241" s="1146" t="s">
        <v>692</v>
      </c>
      <c r="B241" s="990"/>
      <c r="C241" s="975"/>
      <c r="D241" s="1113"/>
      <c r="E241" s="1113"/>
      <c r="F241" s="1113"/>
      <c r="G241" s="975"/>
      <c r="H241" s="1113"/>
      <c r="I241" s="1114"/>
      <c r="J241" s="1469">
        <v>120</v>
      </c>
      <c r="K241" s="99">
        <f t="shared" si="163"/>
        <v>0.86</v>
      </c>
      <c r="L241" s="275">
        <v>1030</v>
      </c>
      <c r="M241" s="275">
        <f t="shared" si="166"/>
        <v>889.21</v>
      </c>
      <c r="N241" s="277">
        <v>1</v>
      </c>
      <c r="O241" s="275">
        <f t="shared" ref="O241:O259" si="170">ROUND(M241*N241,2)</f>
        <v>889.21</v>
      </c>
      <c r="P241" s="1113">
        <f t="shared" si="162"/>
        <v>214.21</v>
      </c>
      <c r="Q241" s="1114">
        <f t="shared" ref="Q241:Q259" si="171">O241+P241</f>
        <v>1103.42</v>
      </c>
    </row>
    <row r="242" spans="1:17" x14ac:dyDescent="0.25">
      <c r="A242" s="1146" t="s">
        <v>692</v>
      </c>
      <c r="B242" s="990"/>
      <c r="C242" s="975"/>
      <c r="D242" s="1113"/>
      <c r="E242" s="1113"/>
      <c r="F242" s="1113"/>
      <c r="G242" s="975"/>
      <c r="H242" s="1113"/>
      <c r="I242" s="1114"/>
      <c r="J242" s="1469">
        <v>104</v>
      </c>
      <c r="K242" s="99">
        <f t="shared" si="163"/>
        <v>0.75</v>
      </c>
      <c r="L242" s="275">
        <v>1030</v>
      </c>
      <c r="M242" s="275">
        <f t="shared" si="166"/>
        <v>770.65</v>
      </c>
      <c r="N242" s="277">
        <v>1</v>
      </c>
      <c r="O242" s="275">
        <f t="shared" si="170"/>
        <v>770.65</v>
      </c>
      <c r="P242" s="1113">
        <f t="shared" si="162"/>
        <v>185.65</v>
      </c>
      <c r="Q242" s="1114">
        <f t="shared" si="171"/>
        <v>956.3</v>
      </c>
    </row>
    <row r="243" spans="1:17" x14ac:dyDescent="0.25">
      <c r="A243" s="1146" t="s">
        <v>692</v>
      </c>
      <c r="B243" s="990"/>
      <c r="C243" s="975"/>
      <c r="D243" s="1113"/>
      <c r="E243" s="1113"/>
      <c r="F243" s="1113"/>
      <c r="G243" s="975"/>
      <c r="H243" s="1113"/>
      <c r="I243" s="1114"/>
      <c r="J243" s="1469">
        <v>96</v>
      </c>
      <c r="K243" s="99">
        <f t="shared" si="163"/>
        <v>0.69</v>
      </c>
      <c r="L243" s="275">
        <v>1030</v>
      </c>
      <c r="M243" s="275">
        <f t="shared" si="166"/>
        <v>711.37</v>
      </c>
      <c r="N243" s="277">
        <v>1</v>
      </c>
      <c r="O243" s="275">
        <f t="shared" si="170"/>
        <v>711.37</v>
      </c>
      <c r="P243" s="1113">
        <f t="shared" si="162"/>
        <v>171.37</v>
      </c>
      <c r="Q243" s="1114">
        <f t="shared" si="171"/>
        <v>882.74</v>
      </c>
    </row>
    <row r="244" spans="1:17" x14ac:dyDescent="0.25">
      <c r="A244" s="1146" t="s">
        <v>692</v>
      </c>
      <c r="B244" s="990"/>
      <c r="C244" s="975"/>
      <c r="D244" s="1113"/>
      <c r="E244" s="1113"/>
      <c r="F244" s="1113"/>
      <c r="G244" s="975"/>
      <c r="H244" s="1113"/>
      <c r="I244" s="1114"/>
      <c r="J244" s="1469">
        <v>104</v>
      </c>
      <c r="K244" s="99">
        <f t="shared" si="163"/>
        <v>0.75</v>
      </c>
      <c r="L244" s="275">
        <v>1030</v>
      </c>
      <c r="M244" s="275">
        <f t="shared" si="166"/>
        <v>770.65</v>
      </c>
      <c r="N244" s="277">
        <v>1</v>
      </c>
      <c r="O244" s="275">
        <f t="shared" si="170"/>
        <v>770.65</v>
      </c>
      <c r="P244" s="1113">
        <f t="shared" si="162"/>
        <v>185.65</v>
      </c>
      <c r="Q244" s="1114">
        <f t="shared" si="171"/>
        <v>956.3</v>
      </c>
    </row>
    <row r="245" spans="1:17" x14ac:dyDescent="0.25">
      <c r="A245" s="1146" t="s">
        <v>692</v>
      </c>
      <c r="B245" s="990"/>
      <c r="C245" s="975"/>
      <c r="D245" s="1113"/>
      <c r="E245" s="1113"/>
      <c r="F245" s="1113"/>
      <c r="G245" s="975"/>
      <c r="H245" s="1113"/>
      <c r="I245" s="1114"/>
      <c r="J245" s="1469">
        <v>91</v>
      </c>
      <c r="K245" s="99">
        <f t="shared" si="163"/>
        <v>0.65</v>
      </c>
      <c r="L245" s="275">
        <v>1030</v>
      </c>
      <c r="M245" s="275">
        <f t="shared" si="166"/>
        <v>674.32</v>
      </c>
      <c r="N245" s="277">
        <v>1</v>
      </c>
      <c r="O245" s="275">
        <f t="shared" si="170"/>
        <v>674.32</v>
      </c>
      <c r="P245" s="1113">
        <f t="shared" si="162"/>
        <v>162.44</v>
      </c>
      <c r="Q245" s="1114">
        <f t="shared" si="171"/>
        <v>836.76</v>
      </c>
    </row>
    <row r="246" spans="1:17" x14ac:dyDescent="0.25">
      <c r="A246" s="1146" t="s">
        <v>692</v>
      </c>
      <c r="B246" s="990"/>
      <c r="C246" s="975"/>
      <c r="D246" s="1113"/>
      <c r="E246" s="1113"/>
      <c r="F246" s="1113"/>
      <c r="G246" s="975"/>
      <c r="H246" s="1113"/>
      <c r="I246" s="1114"/>
      <c r="J246" s="1469">
        <v>80</v>
      </c>
      <c r="K246" s="99">
        <f t="shared" si="163"/>
        <v>0.57999999999999996</v>
      </c>
      <c r="L246" s="275">
        <v>1030</v>
      </c>
      <c r="M246" s="275">
        <f t="shared" si="166"/>
        <v>592.80999999999995</v>
      </c>
      <c r="N246" s="277">
        <v>1</v>
      </c>
      <c r="O246" s="275">
        <f t="shared" si="170"/>
        <v>592.80999999999995</v>
      </c>
      <c r="P246" s="1113">
        <f t="shared" si="162"/>
        <v>142.81</v>
      </c>
      <c r="Q246" s="1114">
        <f t="shared" si="171"/>
        <v>735.61999999999989</v>
      </c>
    </row>
    <row r="247" spans="1:17" x14ac:dyDescent="0.25">
      <c r="A247" s="1146" t="s">
        <v>692</v>
      </c>
      <c r="B247" s="990"/>
      <c r="C247" s="975"/>
      <c r="D247" s="1113"/>
      <c r="E247" s="1113"/>
      <c r="F247" s="1113"/>
      <c r="G247" s="975"/>
      <c r="H247" s="1113"/>
      <c r="I247" s="1114"/>
      <c r="J247" s="1469">
        <v>17</v>
      </c>
      <c r="K247" s="99">
        <f t="shared" si="163"/>
        <v>0.12</v>
      </c>
      <c r="L247" s="275">
        <v>1030</v>
      </c>
      <c r="M247" s="275">
        <f t="shared" si="166"/>
        <v>125.97</v>
      </c>
      <c r="N247" s="277">
        <v>1</v>
      </c>
      <c r="O247" s="275">
        <f t="shared" si="170"/>
        <v>125.97</v>
      </c>
      <c r="P247" s="1113">
        <f t="shared" si="162"/>
        <v>30.35</v>
      </c>
      <c r="Q247" s="1114">
        <f t="shared" si="171"/>
        <v>156.32</v>
      </c>
    </row>
    <row r="248" spans="1:17" x14ac:dyDescent="0.25">
      <c r="A248" s="1146" t="s">
        <v>692</v>
      </c>
      <c r="B248" s="990"/>
      <c r="C248" s="975"/>
      <c r="D248" s="1113"/>
      <c r="E248" s="1113"/>
      <c r="F248" s="1113"/>
      <c r="G248" s="975"/>
      <c r="H248" s="1113"/>
      <c r="I248" s="1114"/>
      <c r="J248" s="1469">
        <v>96</v>
      </c>
      <c r="K248" s="99">
        <f t="shared" si="163"/>
        <v>0.69</v>
      </c>
      <c r="L248" s="275">
        <v>1030</v>
      </c>
      <c r="M248" s="275">
        <f t="shared" si="166"/>
        <v>711.37</v>
      </c>
      <c r="N248" s="277">
        <v>1</v>
      </c>
      <c r="O248" s="275">
        <f t="shared" si="170"/>
        <v>711.37</v>
      </c>
      <c r="P248" s="1113">
        <f t="shared" si="162"/>
        <v>171.37</v>
      </c>
      <c r="Q248" s="1114">
        <f t="shared" si="171"/>
        <v>882.74</v>
      </c>
    </row>
    <row r="249" spans="1:17" x14ac:dyDescent="0.25">
      <c r="A249" s="1146" t="s">
        <v>692</v>
      </c>
      <c r="B249" s="990"/>
      <c r="C249" s="975"/>
      <c r="D249" s="1113"/>
      <c r="E249" s="1113"/>
      <c r="F249" s="1113"/>
      <c r="G249" s="975"/>
      <c r="H249" s="1113"/>
      <c r="I249" s="1114"/>
      <c r="J249" s="1469">
        <v>112</v>
      </c>
      <c r="K249" s="99">
        <f t="shared" si="163"/>
        <v>0.81</v>
      </c>
      <c r="L249" s="275">
        <v>1030</v>
      </c>
      <c r="M249" s="275">
        <f t="shared" si="166"/>
        <v>829.93</v>
      </c>
      <c r="N249" s="277">
        <v>1</v>
      </c>
      <c r="O249" s="275">
        <f t="shared" si="170"/>
        <v>829.93</v>
      </c>
      <c r="P249" s="1113">
        <f t="shared" si="162"/>
        <v>199.93</v>
      </c>
      <c r="Q249" s="1114">
        <f t="shared" si="171"/>
        <v>1029.8599999999999</v>
      </c>
    </row>
    <row r="250" spans="1:17" x14ac:dyDescent="0.25">
      <c r="A250" s="1146" t="s">
        <v>692</v>
      </c>
      <c r="B250" s="990"/>
      <c r="C250" s="975"/>
      <c r="D250" s="1113"/>
      <c r="E250" s="1113"/>
      <c r="F250" s="1113"/>
      <c r="G250" s="975"/>
      <c r="H250" s="1113"/>
      <c r="I250" s="1114"/>
      <c r="J250" s="1469">
        <v>104</v>
      </c>
      <c r="K250" s="99">
        <f t="shared" si="163"/>
        <v>0.75</v>
      </c>
      <c r="L250" s="275">
        <v>1030</v>
      </c>
      <c r="M250" s="275">
        <f t="shared" si="166"/>
        <v>770.65</v>
      </c>
      <c r="N250" s="277">
        <v>1</v>
      </c>
      <c r="O250" s="275">
        <f t="shared" si="170"/>
        <v>770.65</v>
      </c>
      <c r="P250" s="1113">
        <f t="shared" si="162"/>
        <v>185.65</v>
      </c>
      <c r="Q250" s="1114">
        <f t="shared" si="171"/>
        <v>956.3</v>
      </c>
    </row>
    <row r="251" spans="1:17" x14ac:dyDescent="0.25">
      <c r="A251" s="1146" t="s">
        <v>692</v>
      </c>
      <c r="B251" s="990"/>
      <c r="C251" s="975"/>
      <c r="D251" s="1113"/>
      <c r="E251" s="1113"/>
      <c r="F251" s="1113"/>
      <c r="G251" s="975"/>
      <c r="H251" s="1113"/>
      <c r="I251" s="1114"/>
      <c r="J251" s="1469">
        <v>64</v>
      </c>
      <c r="K251" s="99">
        <f t="shared" si="163"/>
        <v>0.46</v>
      </c>
      <c r="L251" s="275">
        <v>1030</v>
      </c>
      <c r="M251" s="275">
        <f t="shared" si="166"/>
        <v>474.24</v>
      </c>
      <c r="N251" s="277">
        <v>1</v>
      </c>
      <c r="O251" s="275">
        <f t="shared" si="170"/>
        <v>474.24</v>
      </c>
      <c r="P251" s="1113">
        <f t="shared" si="162"/>
        <v>114.24</v>
      </c>
      <c r="Q251" s="1114">
        <f t="shared" si="171"/>
        <v>588.48</v>
      </c>
    </row>
    <row r="252" spans="1:17" x14ac:dyDescent="0.25">
      <c r="A252" s="1146" t="s">
        <v>692</v>
      </c>
      <c r="B252" s="990"/>
      <c r="C252" s="975"/>
      <c r="D252" s="1113"/>
      <c r="E252" s="1113"/>
      <c r="F252" s="1113"/>
      <c r="G252" s="975"/>
      <c r="H252" s="1113"/>
      <c r="I252" s="1114"/>
      <c r="J252" s="1469">
        <v>110</v>
      </c>
      <c r="K252" s="99">
        <f t="shared" si="163"/>
        <v>0.79</v>
      </c>
      <c r="L252" s="275">
        <v>1030</v>
      </c>
      <c r="M252" s="275">
        <f t="shared" si="166"/>
        <v>815.11</v>
      </c>
      <c r="N252" s="277">
        <v>1</v>
      </c>
      <c r="O252" s="275">
        <f t="shared" si="170"/>
        <v>815.11</v>
      </c>
      <c r="P252" s="1113">
        <f t="shared" si="162"/>
        <v>196.36</v>
      </c>
      <c r="Q252" s="1114">
        <f t="shared" si="171"/>
        <v>1011.47</v>
      </c>
    </row>
    <row r="253" spans="1:17" x14ac:dyDescent="0.25">
      <c r="A253" s="1146" t="s">
        <v>692</v>
      </c>
      <c r="B253" s="990"/>
      <c r="C253" s="975"/>
      <c r="D253" s="1113"/>
      <c r="E253" s="1113"/>
      <c r="F253" s="1113"/>
      <c r="G253" s="975"/>
      <c r="H253" s="1113"/>
      <c r="I253" s="1114"/>
      <c r="J253" s="1469">
        <v>96</v>
      </c>
      <c r="K253" s="99">
        <f t="shared" si="163"/>
        <v>0.69</v>
      </c>
      <c r="L253" s="275">
        <v>1030</v>
      </c>
      <c r="M253" s="275">
        <f t="shared" si="166"/>
        <v>711.37</v>
      </c>
      <c r="N253" s="277">
        <v>1</v>
      </c>
      <c r="O253" s="275">
        <f t="shared" si="170"/>
        <v>711.37</v>
      </c>
      <c r="P253" s="1113">
        <f t="shared" si="162"/>
        <v>171.37</v>
      </c>
      <c r="Q253" s="1114">
        <f t="shared" si="171"/>
        <v>882.74</v>
      </c>
    </row>
    <row r="254" spans="1:17" x14ac:dyDescent="0.25">
      <c r="A254" s="1146" t="s">
        <v>692</v>
      </c>
      <c r="B254" s="990"/>
      <c r="C254" s="975"/>
      <c r="D254" s="1113"/>
      <c r="E254" s="1113"/>
      <c r="F254" s="1113"/>
      <c r="G254" s="975"/>
      <c r="H254" s="1113"/>
      <c r="I254" s="1114"/>
      <c r="J254" s="1469">
        <v>104</v>
      </c>
      <c r="K254" s="99">
        <f t="shared" si="163"/>
        <v>0.75</v>
      </c>
      <c r="L254" s="275">
        <v>1185</v>
      </c>
      <c r="M254" s="275">
        <f t="shared" si="166"/>
        <v>886.62</v>
      </c>
      <c r="N254" s="277">
        <v>1</v>
      </c>
      <c r="O254" s="275">
        <f t="shared" si="170"/>
        <v>886.62</v>
      </c>
      <c r="P254" s="1113">
        <f t="shared" si="162"/>
        <v>213.59</v>
      </c>
      <c r="Q254" s="1114">
        <f t="shared" si="171"/>
        <v>1100.21</v>
      </c>
    </row>
    <row r="255" spans="1:17" x14ac:dyDescent="0.25">
      <c r="A255" s="1146" t="s">
        <v>692</v>
      </c>
      <c r="B255" s="990"/>
      <c r="C255" s="975"/>
      <c r="D255" s="1113"/>
      <c r="E255" s="1113"/>
      <c r="F255" s="1113"/>
      <c r="G255" s="975"/>
      <c r="H255" s="1113"/>
      <c r="I255" s="1114"/>
      <c r="J255" s="1469">
        <v>72</v>
      </c>
      <c r="K255" s="99">
        <f t="shared" si="163"/>
        <v>0.52</v>
      </c>
      <c r="L255" s="275">
        <v>906</v>
      </c>
      <c r="M255" s="275">
        <f t="shared" si="166"/>
        <v>469.29</v>
      </c>
      <c r="N255" s="277">
        <v>1</v>
      </c>
      <c r="O255" s="275">
        <f t="shared" si="170"/>
        <v>469.29</v>
      </c>
      <c r="P255" s="1113">
        <f t="shared" si="162"/>
        <v>113.05</v>
      </c>
      <c r="Q255" s="1114">
        <f t="shared" si="171"/>
        <v>582.34</v>
      </c>
    </row>
    <row r="256" spans="1:17" x14ac:dyDescent="0.25">
      <c r="A256" s="1146" t="s">
        <v>692</v>
      </c>
      <c r="B256" s="990"/>
      <c r="C256" s="975"/>
      <c r="D256" s="1113"/>
      <c r="E256" s="1113"/>
      <c r="F256" s="1113"/>
      <c r="G256" s="975"/>
      <c r="H256" s="1113"/>
      <c r="I256" s="1114"/>
      <c r="J256" s="1469">
        <v>120</v>
      </c>
      <c r="K256" s="99">
        <f t="shared" si="163"/>
        <v>0.86</v>
      </c>
      <c r="L256" s="275">
        <v>906</v>
      </c>
      <c r="M256" s="275">
        <f t="shared" si="166"/>
        <v>782.16</v>
      </c>
      <c r="N256" s="277">
        <v>1</v>
      </c>
      <c r="O256" s="275">
        <f t="shared" si="170"/>
        <v>782.16</v>
      </c>
      <c r="P256" s="1113">
        <f t="shared" si="162"/>
        <v>188.42</v>
      </c>
      <c r="Q256" s="1114">
        <f t="shared" si="171"/>
        <v>970.57999999999993</v>
      </c>
    </row>
    <row r="257" spans="1:17" x14ac:dyDescent="0.25">
      <c r="A257" s="1146" t="s">
        <v>692</v>
      </c>
      <c r="B257" s="990"/>
      <c r="C257" s="975"/>
      <c r="D257" s="1113"/>
      <c r="E257" s="1113"/>
      <c r="F257" s="1113"/>
      <c r="G257" s="975"/>
      <c r="H257" s="1113"/>
      <c r="I257" s="1114"/>
      <c r="J257" s="1469">
        <v>96</v>
      </c>
      <c r="K257" s="99">
        <f t="shared" si="163"/>
        <v>0.69</v>
      </c>
      <c r="L257" s="275">
        <v>1030</v>
      </c>
      <c r="M257" s="275">
        <f t="shared" si="166"/>
        <v>711.37</v>
      </c>
      <c r="N257" s="277">
        <v>1</v>
      </c>
      <c r="O257" s="275">
        <f t="shared" si="170"/>
        <v>711.37</v>
      </c>
      <c r="P257" s="1113">
        <f t="shared" si="162"/>
        <v>171.37</v>
      </c>
      <c r="Q257" s="1114">
        <f t="shared" si="171"/>
        <v>882.74</v>
      </c>
    </row>
    <row r="258" spans="1:17" x14ac:dyDescent="0.25">
      <c r="A258" s="1146" t="s">
        <v>692</v>
      </c>
      <c r="B258" s="990"/>
      <c r="C258" s="975"/>
      <c r="D258" s="1113"/>
      <c r="E258" s="1113"/>
      <c r="F258" s="1113"/>
      <c r="G258" s="975"/>
      <c r="H258" s="1113"/>
      <c r="I258" s="1114"/>
      <c r="J258" s="1469">
        <v>40</v>
      </c>
      <c r="K258" s="99">
        <f t="shared" si="163"/>
        <v>0.28999999999999998</v>
      </c>
      <c r="L258" s="275">
        <v>1030</v>
      </c>
      <c r="M258" s="275">
        <f t="shared" si="166"/>
        <v>296.39999999999998</v>
      </c>
      <c r="N258" s="277">
        <v>1</v>
      </c>
      <c r="O258" s="275">
        <f t="shared" si="170"/>
        <v>296.39999999999998</v>
      </c>
      <c r="P258" s="1113">
        <f t="shared" si="162"/>
        <v>71.400000000000006</v>
      </c>
      <c r="Q258" s="1114">
        <f t="shared" si="171"/>
        <v>367.79999999999995</v>
      </c>
    </row>
    <row r="259" spans="1:17" x14ac:dyDescent="0.25">
      <c r="A259" s="1146" t="s">
        <v>692</v>
      </c>
      <c r="B259" s="990"/>
      <c r="C259" s="975"/>
      <c r="D259" s="1113"/>
      <c r="E259" s="1113"/>
      <c r="F259" s="1113"/>
      <c r="G259" s="975"/>
      <c r="H259" s="1113"/>
      <c r="I259" s="1114"/>
      <c r="J259" s="1469">
        <v>136</v>
      </c>
      <c r="K259" s="99">
        <f t="shared" si="163"/>
        <v>0.98</v>
      </c>
      <c r="L259" s="275">
        <v>1030</v>
      </c>
      <c r="M259" s="275">
        <f t="shared" si="166"/>
        <v>1007.77</v>
      </c>
      <c r="N259" s="277">
        <v>1</v>
      </c>
      <c r="O259" s="275">
        <f t="shared" si="170"/>
        <v>1007.77</v>
      </c>
      <c r="P259" s="1113">
        <f t="shared" si="162"/>
        <v>242.77</v>
      </c>
      <c r="Q259" s="1114">
        <f t="shared" si="171"/>
        <v>1250.54</v>
      </c>
    </row>
    <row r="260" spans="1:17" ht="66" x14ac:dyDescent="0.25">
      <c r="A260" s="1169" t="s">
        <v>10</v>
      </c>
      <c r="B260" s="1033"/>
      <c r="C260" s="976"/>
      <c r="D260" s="972"/>
      <c r="E260" s="972"/>
      <c r="F260" s="972"/>
      <c r="G260" s="976"/>
      <c r="H260" s="972"/>
      <c r="I260" s="973"/>
      <c r="J260" s="1470">
        <f>SUM(J261:J266)</f>
        <v>528</v>
      </c>
      <c r="K260" s="1461">
        <f t="shared" ref="K260:Q260" si="172">SUM(K261:K266)</f>
        <v>3.7900000000000005</v>
      </c>
      <c r="L260" s="1461"/>
      <c r="M260" s="1461"/>
      <c r="N260" s="1461"/>
      <c r="O260" s="1461">
        <f t="shared" si="172"/>
        <v>2875.5200000000004</v>
      </c>
      <c r="P260" s="1461">
        <f t="shared" si="172"/>
        <v>692.71</v>
      </c>
      <c r="Q260" s="1468">
        <f t="shared" si="172"/>
        <v>3568.23</v>
      </c>
    </row>
    <row r="261" spans="1:17" x14ac:dyDescent="0.25">
      <c r="A261" s="1146" t="s">
        <v>257</v>
      </c>
      <c r="B261" s="990"/>
      <c r="C261" s="975"/>
      <c r="D261" s="1113"/>
      <c r="E261" s="1113"/>
      <c r="F261" s="1113"/>
      <c r="G261" s="975"/>
      <c r="H261" s="1113"/>
      <c r="I261" s="1114"/>
      <c r="J261" s="1469">
        <v>84</v>
      </c>
      <c r="K261" s="99">
        <f t="shared" si="163"/>
        <v>0.6</v>
      </c>
      <c r="L261" s="275">
        <v>757</v>
      </c>
      <c r="M261" s="275">
        <f t="shared" si="166"/>
        <v>457.47</v>
      </c>
      <c r="N261" s="277">
        <v>1</v>
      </c>
      <c r="O261" s="275">
        <f t="shared" ref="O261" si="173">ROUND(M261*N261,2)</f>
        <v>457.47</v>
      </c>
      <c r="P261" s="1113">
        <f t="shared" si="162"/>
        <v>110.2</v>
      </c>
      <c r="Q261" s="1114">
        <f t="shared" si="169"/>
        <v>567.67000000000007</v>
      </c>
    </row>
    <row r="262" spans="1:17" x14ac:dyDescent="0.25">
      <c r="A262" s="1146" t="s">
        <v>257</v>
      </c>
      <c r="B262" s="990"/>
      <c r="C262" s="975"/>
      <c r="D262" s="1113"/>
      <c r="E262" s="1113"/>
      <c r="F262" s="1113"/>
      <c r="G262" s="975"/>
      <c r="H262" s="1113"/>
      <c r="I262" s="1114"/>
      <c r="J262" s="1469">
        <v>120</v>
      </c>
      <c r="K262" s="99">
        <f t="shared" si="163"/>
        <v>0.86</v>
      </c>
      <c r="L262" s="275">
        <v>757</v>
      </c>
      <c r="M262" s="275">
        <f t="shared" si="166"/>
        <v>653.53</v>
      </c>
      <c r="N262" s="277">
        <v>1</v>
      </c>
      <c r="O262" s="275">
        <f t="shared" ref="O262:O266" si="174">ROUND(M262*N262,2)</f>
        <v>653.53</v>
      </c>
      <c r="P262" s="1113">
        <f t="shared" si="162"/>
        <v>157.44</v>
      </c>
      <c r="Q262" s="1114">
        <f t="shared" ref="Q262:Q266" si="175">O262+P262</f>
        <v>810.97</v>
      </c>
    </row>
    <row r="263" spans="1:17" x14ac:dyDescent="0.25">
      <c r="A263" s="1146" t="s">
        <v>257</v>
      </c>
      <c r="B263" s="990"/>
      <c r="C263" s="975"/>
      <c r="D263" s="1113"/>
      <c r="E263" s="1113"/>
      <c r="F263" s="1113"/>
      <c r="G263" s="975"/>
      <c r="H263" s="1113"/>
      <c r="I263" s="1114"/>
      <c r="J263" s="1469">
        <v>108</v>
      </c>
      <c r="K263" s="99">
        <f t="shared" si="163"/>
        <v>0.78</v>
      </c>
      <c r="L263" s="275">
        <v>757</v>
      </c>
      <c r="M263" s="275">
        <f t="shared" si="166"/>
        <v>588.16999999999996</v>
      </c>
      <c r="N263" s="277">
        <v>1</v>
      </c>
      <c r="O263" s="275">
        <f t="shared" si="174"/>
        <v>588.16999999999996</v>
      </c>
      <c r="P263" s="1113">
        <f t="shared" si="162"/>
        <v>141.69</v>
      </c>
      <c r="Q263" s="1114">
        <f t="shared" si="175"/>
        <v>729.8599999999999</v>
      </c>
    </row>
    <row r="264" spans="1:17" x14ac:dyDescent="0.25">
      <c r="A264" s="1146" t="s">
        <v>257</v>
      </c>
      <c r="B264" s="990"/>
      <c r="C264" s="975"/>
      <c r="D264" s="1113"/>
      <c r="E264" s="1113"/>
      <c r="F264" s="1113"/>
      <c r="G264" s="975"/>
      <c r="H264" s="1113"/>
      <c r="I264" s="1114"/>
      <c r="J264" s="1469">
        <v>96</v>
      </c>
      <c r="K264" s="99">
        <f t="shared" si="163"/>
        <v>0.69</v>
      </c>
      <c r="L264" s="275">
        <v>757</v>
      </c>
      <c r="M264" s="275">
        <f t="shared" si="166"/>
        <v>522.82000000000005</v>
      </c>
      <c r="N264" s="277">
        <v>1</v>
      </c>
      <c r="O264" s="275">
        <f t="shared" si="174"/>
        <v>522.82000000000005</v>
      </c>
      <c r="P264" s="1113">
        <f t="shared" si="162"/>
        <v>125.95</v>
      </c>
      <c r="Q264" s="1114">
        <f t="shared" si="175"/>
        <v>648.7700000000001</v>
      </c>
    </row>
    <row r="265" spans="1:17" x14ac:dyDescent="0.25">
      <c r="A265" s="1146" t="s">
        <v>257</v>
      </c>
      <c r="B265" s="990"/>
      <c r="C265" s="975"/>
      <c r="D265" s="1113"/>
      <c r="E265" s="1113"/>
      <c r="F265" s="1113"/>
      <c r="G265" s="975"/>
      <c r="H265" s="1113"/>
      <c r="I265" s="1114"/>
      <c r="J265" s="1469">
        <v>36</v>
      </c>
      <c r="K265" s="99">
        <f t="shared" si="163"/>
        <v>0.26</v>
      </c>
      <c r="L265" s="275">
        <v>757</v>
      </c>
      <c r="M265" s="275">
        <f t="shared" si="166"/>
        <v>196.06</v>
      </c>
      <c r="N265" s="277">
        <v>1</v>
      </c>
      <c r="O265" s="275">
        <f t="shared" si="174"/>
        <v>196.06</v>
      </c>
      <c r="P265" s="1113">
        <f t="shared" si="162"/>
        <v>47.23</v>
      </c>
      <c r="Q265" s="1114">
        <f t="shared" si="175"/>
        <v>243.29</v>
      </c>
    </row>
    <row r="266" spans="1:17" x14ac:dyDescent="0.25">
      <c r="A266" s="1146" t="s">
        <v>257</v>
      </c>
      <c r="B266" s="990"/>
      <c r="C266" s="975"/>
      <c r="D266" s="1113"/>
      <c r="E266" s="1113"/>
      <c r="F266" s="1113"/>
      <c r="G266" s="975"/>
      <c r="H266" s="1113"/>
      <c r="I266" s="1114"/>
      <c r="J266" s="1469">
        <v>84</v>
      </c>
      <c r="K266" s="99">
        <f t="shared" si="163"/>
        <v>0.6</v>
      </c>
      <c r="L266" s="275">
        <v>757</v>
      </c>
      <c r="M266" s="275">
        <f t="shared" si="166"/>
        <v>457.47</v>
      </c>
      <c r="N266" s="277">
        <v>1</v>
      </c>
      <c r="O266" s="275">
        <f t="shared" si="174"/>
        <v>457.47</v>
      </c>
      <c r="P266" s="1113">
        <f t="shared" si="162"/>
        <v>110.2</v>
      </c>
      <c r="Q266" s="1114">
        <f t="shared" si="175"/>
        <v>567.67000000000007</v>
      </c>
    </row>
    <row r="267" spans="1:17" x14ac:dyDescent="0.25">
      <c r="A267" s="1454" t="s">
        <v>918</v>
      </c>
      <c r="B267" s="964"/>
      <c r="C267" s="982"/>
      <c r="D267" s="1112"/>
      <c r="E267" s="1112"/>
      <c r="F267" s="1112"/>
      <c r="G267" s="1112"/>
      <c r="H267" s="1112"/>
      <c r="I267" s="937"/>
      <c r="J267" s="1100">
        <f>J268+J277+J296+J304</f>
        <v>4753.75</v>
      </c>
      <c r="K267" s="982">
        <f t="shared" ref="K267:Q267" si="176">K268+K277+K296+K304</f>
        <v>29.929999999999996</v>
      </c>
      <c r="L267" s="982"/>
      <c r="M267" s="982"/>
      <c r="N267" s="982"/>
      <c r="O267" s="982">
        <f t="shared" si="176"/>
        <v>8689.5400000000009</v>
      </c>
      <c r="P267" s="982">
        <f t="shared" si="176"/>
        <v>2093.31</v>
      </c>
      <c r="Q267" s="983">
        <f t="shared" si="176"/>
        <v>10782.85</v>
      </c>
    </row>
    <row r="268" spans="1:17" ht="49.5" x14ac:dyDescent="0.25">
      <c r="A268" s="1169" t="s">
        <v>11</v>
      </c>
      <c r="B268" s="1033"/>
      <c r="C268" s="976"/>
      <c r="D268" s="972"/>
      <c r="E268" s="972"/>
      <c r="F268" s="972"/>
      <c r="G268" s="972"/>
      <c r="H268" s="972"/>
      <c r="I268" s="973"/>
      <c r="J268" s="1101">
        <f>SUM(J269:J276)</f>
        <v>622.75</v>
      </c>
      <c r="K268" s="976">
        <f t="shared" ref="K268:Q268" si="177">SUM(K269:K276)</f>
        <v>3.92</v>
      </c>
      <c r="L268" s="976"/>
      <c r="M268" s="976"/>
      <c r="N268" s="976"/>
      <c r="O268" s="976">
        <f t="shared" si="177"/>
        <v>2006.07</v>
      </c>
      <c r="P268" s="976">
        <f t="shared" si="177"/>
        <v>483.25</v>
      </c>
      <c r="Q268" s="977">
        <f t="shared" si="177"/>
        <v>2489.3200000000002</v>
      </c>
    </row>
    <row r="269" spans="1:17" x14ac:dyDescent="0.25">
      <c r="A269" s="1146" t="s">
        <v>202</v>
      </c>
      <c r="B269" s="990"/>
      <c r="C269" s="975"/>
      <c r="D269" s="1113"/>
      <c r="E269" s="1113"/>
      <c r="F269" s="1113"/>
      <c r="G269" s="975"/>
      <c r="H269" s="1113"/>
      <c r="I269" s="1114"/>
      <c r="J269" s="1119">
        <v>33</v>
      </c>
      <c r="K269" s="975">
        <f>ROUND(J269/159,2)</f>
        <v>0.21</v>
      </c>
      <c r="L269" s="1113">
        <v>1676</v>
      </c>
      <c r="M269" s="1113">
        <f>ROUND(J269/159*L269,2)</f>
        <v>347.85</v>
      </c>
      <c r="N269" s="1117">
        <v>0.3</v>
      </c>
      <c r="O269" s="1113">
        <f t="shared" ref="O269" si="178">ROUND(M269*N269,2)</f>
        <v>104.36</v>
      </c>
      <c r="P269" s="1113">
        <f t="shared" ref="P269:P317" si="179">ROUND(O269*0.2409,2)</f>
        <v>25.14</v>
      </c>
      <c r="Q269" s="1114">
        <f t="shared" si="169"/>
        <v>129.5</v>
      </c>
    </row>
    <row r="270" spans="1:17" x14ac:dyDescent="0.25">
      <c r="A270" s="1146" t="s">
        <v>202</v>
      </c>
      <c r="B270" s="990"/>
      <c r="C270" s="975"/>
      <c r="D270" s="1113"/>
      <c r="E270" s="1113"/>
      <c r="F270" s="998"/>
      <c r="G270" s="975"/>
      <c r="H270" s="1113"/>
      <c r="I270" s="1114"/>
      <c r="J270" s="1119">
        <v>29.75</v>
      </c>
      <c r="K270" s="975">
        <f>ROUND(J270/159,2)</f>
        <v>0.19</v>
      </c>
      <c r="L270" s="1113">
        <v>1676</v>
      </c>
      <c r="M270" s="1113">
        <f>ROUND(J270/159*L270,2)</f>
        <v>313.58999999999997</v>
      </c>
      <c r="N270" s="1117">
        <v>0.3</v>
      </c>
      <c r="O270" s="1113">
        <f t="shared" ref="O270:O276" si="180">ROUND(M270*N270,2)</f>
        <v>94.08</v>
      </c>
      <c r="P270" s="1113">
        <f t="shared" si="179"/>
        <v>22.66</v>
      </c>
      <c r="Q270" s="1114">
        <f t="shared" ref="Q270:Q276" si="181">O270+P270</f>
        <v>116.74</v>
      </c>
    </row>
    <row r="271" spans="1:17" x14ac:dyDescent="0.25">
      <c r="A271" s="1146" t="s">
        <v>202</v>
      </c>
      <c r="B271" s="990"/>
      <c r="C271" s="975"/>
      <c r="D271" s="1113"/>
      <c r="E271" s="1113"/>
      <c r="F271" s="998"/>
      <c r="G271" s="975"/>
      <c r="H271" s="1113"/>
      <c r="I271" s="1114"/>
      <c r="J271" s="1119">
        <v>63</v>
      </c>
      <c r="K271" s="975">
        <f t="shared" ref="K271:K317" si="182">ROUND(J271/159,2)</f>
        <v>0.4</v>
      </c>
      <c r="L271" s="1113">
        <v>1676</v>
      </c>
      <c r="M271" s="1113">
        <f t="shared" ref="M271:M317" si="183">ROUND(J271/159*L271,2)</f>
        <v>664.08</v>
      </c>
      <c r="N271" s="1117">
        <v>0.3</v>
      </c>
      <c r="O271" s="1113">
        <f t="shared" si="180"/>
        <v>199.22</v>
      </c>
      <c r="P271" s="1113">
        <f t="shared" si="179"/>
        <v>47.99</v>
      </c>
      <c r="Q271" s="1114">
        <f t="shared" si="181"/>
        <v>247.21</v>
      </c>
    </row>
    <row r="272" spans="1:17" x14ac:dyDescent="0.25">
      <c r="A272" s="1146" t="s">
        <v>202</v>
      </c>
      <c r="B272" s="990"/>
      <c r="C272" s="975"/>
      <c r="D272" s="1113"/>
      <c r="E272" s="1113"/>
      <c r="F272" s="998"/>
      <c r="G272" s="975"/>
      <c r="H272" s="1113"/>
      <c r="I272" s="1114"/>
      <c r="J272" s="1119">
        <v>121</v>
      </c>
      <c r="K272" s="975">
        <f t="shared" si="182"/>
        <v>0.76</v>
      </c>
      <c r="L272" s="1113">
        <v>1676</v>
      </c>
      <c r="M272" s="1113">
        <f t="shared" si="183"/>
        <v>1275.45</v>
      </c>
      <c r="N272" s="1117">
        <v>0.3</v>
      </c>
      <c r="O272" s="1113">
        <f t="shared" si="180"/>
        <v>382.64</v>
      </c>
      <c r="P272" s="1113">
        <f t="shared" si="179"/>
        <v>92.18</v>
      </c>
      <c r="Q272" s="1114">
        <f t="shared" si="181"/>
        <v>474.82</v>
      </c>
    </row>
    <row r="273" spans="1:17" x14ac:dyDescent="0.25">
      <c r="A273" s="1146" t="s">
        <v>202</v>
      </c>
      <c r="B273" s="990"/>
      <c r="C273" s="975"/>
      <c r="D273" s="1113"/>
      <c r="E273" s="1113"/>
      <c r="F273" s="998"/>
      <c r="G273" s="975"/>
      <c r="H273" s="1113"/>
      <c r="I273" s="1114"/>
      <c r="J273" s="1119">
        <v>120</v>
      </c>
      <c r="K273" s="975">
        <f t="shared" si="182"/>
        <v>0.75</v>
      </c>
      <c r="L273" s="1113">
        <v>1676</v>
      </c>
      <c r="M273" s="1113">
        <f t="shared" si="183"/>
        <v>1264.9100000000001</v>
      </c>
      <c r="N273" s="1117">
        <v>0.3</v>
      </c>
      <c r="O273" s="1113">
        <f t="shared" si="180"/>
        <v>379.47</v>
      </c>
      <c r="P273" s="1113">
        <f t="shared" si="179"/>
        <v>91.41</v>
      </c>
      <c r="Q273" s="1114">
        <f t="shared" si="181"/>
        <v>470.88</v>
      </c>
    </row>
    <row r="274" spans="1:17" x14ac:dyDescent="0.25">
      <c r="A274" s="1146" t="s">
        <v>202</v>
      </c>
      <c r="B274" s="990"/>
      <c r="C274" s="975"/>
      <c r="D274" s="1113"/>
      <c r="E274" s="1113"/>
      <c r="F274" s="998"/>
      <c r="G274" s="975"/>
      <c r="H274" s="1113"/>
      <c r="I274" s="1114"/>
      <c r="J274" s="1119">
        <v>116</v>
      </c>
      <c r="K274" s="975">
        <f t="shared" si="182"/>
        <v>0.73</v>
      </c>
      <c r="L274" s="1113">
        <v>1676</v>
      </c>
      <c r="M274" s="1113">
        <f t="shared" si="183"/>
        <v>1222.74</v>
      </c>
      <c r="N274" s="1117">
        <v>0.3</v>
      </c>
      <c r="O274" s="1113">
        <f t="shared" si="180"/>
        <v>366.82</v>
      </c>
      <c r="P274" s="1113">
        <f t="shared" si="179"/>
        <v>88.37</v>
      </c>
      <c r="Q274" s="1114">
        <f t="shared" si="181"/>
        <v>455.19</v>
      </c>
    </row>
    <row r="275" spans="1:17" x14ac:dyDescent="0.25">
      <c r="A275" s="1146" t="s">
        <v>202</v>
      </c>
      <c r="B275" s="990"/>
      <c r="C275" s="975"/>
      <c r="D275" s="1113"/>
      <c r="E275" s="1113"/>
      <c r="F275" s="998"/>
      <c r="G275" s="975"/>
      <c r="H275" s="1113"/>
      <c r="I275" s="1114"/>
      <c r="J275" s="1119">
        <v>116</v>
      </c>
      <c r="K275" s="975">
        <f t="shared" si="182"/>
        <v>0.73</v>
      </c>
      <c r="L275" s="1113">
        <v>1844</v>
      </c>
      <c r="M275" s="1113">
        <f t="shared" si="183"/>
        <v>1345.31</v>
      </c>
      <c r="N275" s="1117">
        <v>0.3</v>
      </c>
      <c r="O275" s="1113">
        <f t="shared" si="180"/>
        <v>403.59</v>
      </c>
      <c r="P275" s="1113">
        <f t="shared" si="179"/>
        <v>97.22</v>
      </c>
      <c r="Q275" s="1114">
        <f t="shared" si="181"/>
        <v>500.80999999999995</v>
      </c>
    </row>
    <row r="276" spans="1:17" x14ac:dyDescent="0.25">
      <c r="A276" s="1146" t="s">
        <v>202</v>
      </c>
      <c r="B276" s="990"/>
      <c r="C276" s="975"/>
      <c r="D276" s="1113"/>
      <c r="E276" s="1113"/>
      <c r="F276" s="998"/>
      <c r="G276" s="975"/>
      <c r="H276" s="1113"/>
      <c r="I276" s="1114"/>
      <c r="J276" s="1119">
        <v>24</v>
      </c>
      <c r="K276" s="975">
        <f t="shared" si="182"/>
        <v>0.15</v>
      </c>
      <c r="L276" s="1113">
        <v>1676</v>
      </c>
      <c r="M276" s="1113">
        <f t="shared" si="183"/>
        <v>252.98</v>
      </c>
      <c r="N276" s="1117">
        <v>0.3</v>
      </c>
      <c r="O276" s="1113">
        <f t="shared" si="180"/>
        <v>75.89</v>
      </c>
      <c r="P276" s="1113">
        <f t="shared" si="179"/>
        <v>18.28</v>
      </c>
      <c r="Q276" s="1114">
        <f t="shared" si="181"/>
        <v>94.17</v>
      </c>
    </row>
    <row r="277" spans="1:17" ht="66" x14ac:dyDescent="0.25">
      <c r="A277" s="1169" t="s">
        <v>9</v>
      </c>
      <c r="B277" s="1033"/>
      <c r="C277" s="976"/>
      <c r="D277" s="972"/>
      <c r="E277" s="972"/>
      <c r="F277" s="972"/>
      <c r="G277" s="976"/>
      <c r="H277" s="972"/>
      <c r="I277" s="973"/>
      <c r="J277" s="1101">
        <f>SUM(J278:J295)</f>
        <v>1901</v>
      </c>
      <c r="K277" s="976">
        <f t="shared" ref="K277:Q277" si="184">SUM(K278:K295)</f>
        <v>11.969999999999999</v>
      </c>
      <c r="L277" s="976"/>
      <c r="M277" s="976"/>
      <c r="N277" s="976"/>
      <c r="O277" s="976">
        <f t="shared" si="184"/>
        <v>3633.2899999999995</v>
      </c>
      <c r="P277" s="976">
        <f t="shared" si="184"/>
        <v>875.27</v>
      </c>
      <c r="Q277" s="977">
        <f t="shared" si="184"/>
        <v>4508.5600000000004</v>
      </c>
    </row>
    <row r="278" spans="1:17" x14ac:dyDescent="0.25">
      <c r="A278" s="1146" t="s">
        <v>692</v>
      </c>
      <c r="B278" s="990"/>
      <c r="C278" s="975"/>
      <c r="D278" s="1113"/>
      <c r="E278" s="1113"/>
      <c r="F278" s="1113"/>
      <c r="G278" s="975"/>
      <c r="H278" s="1113"/>
      <c r="I278" s="1114"/>
      <c r="J278" s="1119">
        <v>119</v>
      </c>
      <c r="K278" s="975">
        <f t="shared" si="182"/>
        <v>0.75</v>
      </c>
      <c r="L278" s="1113">
        <v>1185</v>
      </c>
      <c r="M278" s="1113">
        <f t="shared" si="183"/>
        <v>886.89</v>
      </c>
      <c r="N278" s="1117">
        <v>0.3</v>
      </c>
      <c r="O278" s="1113">
        <f t="shared" ref="O278" si="185">ROUND(M278*N278,2)</f>
        <v>266.07</v>
      </c>
      <c r="P278" s="1113">
        <f t="shared" si="179"/>
        <v>64.099999999999994</v>
      </c>
      <c r="Q278" s="1114">
        <f t="shared" si="169"/>
        <v>330.16999999999996</v>
      </c>
    </row>
    <row r="279" spans="1:17" x14ac:dyDescent="0.25">
      <c r="A279" s="1146" t="s">
        <v>692</v>
      </c>
      <c r="B279" s="990"/>
      <c r="C279" s="975"/>
      <c r="D279" s="1113"/>
      <c r="E279" s="1113"/>
      <c r="F279" s="1113"/>
      <c r="G279" s="975"/>
      <c r="H279" s="1113"/>
      <c r="I279" s="1114"/>
      <c r="J279" s="1119">
        <v>79</v>
      </c>
      <c r="K279" s="975">
        <f t="shared" si="182"/>
        <v>0.5</v>
      </c>
      <c r="L279" s="1113">
        <v>906</v>
      </c>
      <c r="M279" s="1113">
        <f t="shared" si="183"/>
        <v>450.15</v>
      </c>
      <c r="N279" s="1117">
        <v>0.3</v>
      </c>
      <c r="O279" s="1113">
        <f t="shared" ref="O279:O295" si="186">ROUND(M279*N279,2)</f>
        <v>135.05000000000001</v>
      </c>
      <c r="P279" s="1113">
        <f t="shared" si="179"/>
        <v>32.53</v>
      </c>
      <c r="Q279" s="1114">
        <f t="shared" ref="Q279:Q317" si="187">O279+P279</f>
        <v>167.58</v>
      </c>
    </row>
    <row r="280" spans="1:17" x14ac:dyDescent="0.25">
      <c r="A280" s="1146" t="s">
        <v>692</v>
      </c>
      <c r="B280" s="990"/>
      <c r="C280" s="975"/>
      <c r="D280" s="1113"/>
      <c r="E280" s="1113"/>
      <c r="F280" s="1113"/>
      <c r="G280" s="975"/>
      <c r="H280" s="1113"/>
      <c r="I280" s="1114"/>
      <c r="J280" s="1119">
        <v>148</v>
      </c>
      <c r="K280" s="975">
        <f t="shared" si="182"/>
        <v>0.93</v>
      </c>
      <c r="L280" s="1113">
        <v>906</v>
      </c>
      <c r="M280" s="1113">
        <f t="shared" si="183"/>
        <v>843.32</v>
      </c>
      <c r="N280" s="1117">
        <v>0.3</v>
      </c>
      <c r="O280" s="1113">
        <f t="shared" si="186"/>
        <v>253</v>
      </c>
      <c r="P280" s="1113">
        <f t="shared" si="179"/>
        <v>60.95</v>
      </c>
      <c r="Q280" s="1114">
        <f t="shared" si="187"/>
        <v>313.95</v>
      </c>
    </row>
    <row r="281" spans="1:17" x14ac:dyDescent="0.25">
      <c r="A281" s="1146" t="s">
        <v>692</v>
      </c>
      <c r="B281" s="990"/>
      <c r="C281" s="975"/>
      <c r="D281" s="1113"/>
      <c r="E281" s="1113"/>
      <c r="F281" s="1113"/>
      <c r="G281" s="975"/>
      <c r="H281" s="1113"/>
      <c r="I281" s="1114"/>
      <c r="J281" s="1119">
        <v>40</v>
      </c>
      <c r="K281" s="975">
        <f t="shared" si="182"/>
        <v>0.25</v>
      </c>
      <c r="L281" s="1113">
        <v>906</v>
      </c>
      <c r="M281" s="1113">
        <f t="shared" si="183"/>
        <v>227.92</v>
      </c>
      <c r="N281" s="1117">
        <v>0.3</v>
      </c>
      <c r="O281" s="1113">
        <f t="shared" si="186"/>
        <v>68.38</v>
      </c>
      <c r="P281" s="1113">
        <f t="shared" si="179"/>
        <v>16.47</v>
      </c>
      <c r="Q281" s="1114">
        <f t="shared" si="187"/>
        <v>84.85</v>
      </c>
    </row>
    <row r="282" spans="1:17" x14ac:dyDescent="0.25">
      <c r="A282" s="1146" t="s">
        <v>692</v>
      </c>
      <c r="B282" s="990"/>
      <c r="C282" s="975"/>
      <c r="D282" s="1113"/>
      <c r="E282" s="1113"/>
      <c r="F282" s="1113"/>
      <c r="G282" s="975"/>
      <c r="H282" s="1113"/>
      <c r="I282" s="1114"/>
      <c r="J282" s="1119">
        <v>95</v>
      </c>
      <c r="K282" s="975">
        <f t="shared" si="182"/>
        <v>0.6</v>
      </c>
      <c r="L282" s="1113">
        <v>906</v>
      </c>
      <c r="M282" s="1113">
        <f t="shared" si="183"/>
        <v>541.32000000000005</v>
      </c>
      <c r="N282" s="1117">
        <v>0.3</v>
      </c>
      <c r="O282" s="1113">
        <f t="shared" si="186"/>
        <v>162.4</v>
      </c>
      <c r="P282" s="1113">
        <f t="shared" si="179"/>
        <v>39.119999999999997</v>
      </c>
      <c r="Q282" s="1114">
        <f t="shared" si="187"/>
        <v>201.52</v>
      </c>
    </row>
    <row r="283" spans="1:17" x14ac:dyDescent="0.25">
      <c r="A283" s="1146" t="s">
        <v>692</v>
      </c>
      <c r="B283" s="990"/>
      <c r="C283" s="975"/>
      <c r="D283" s="1113"/>
      <c r="E283" s="1113"/>
      <c r="F283" s="1113"/>
      <c r="G283" s="975"/>
      <c r="H283" s="1113"/>
      <c r="I283" s="1114"/>
      <c r="J283" s="1119">
        <v>48</v>
      </c>
      <c r="K283" s="975">
        <f t="shared" si="182"/>
        <v>0.3</v>
      </c>
      <c r="L283" s="1113">
        <v>906</v>
      </c>
      <c r="M283" s="1113">
        <f t="shared" si="183"/>
        <v>273.51</v>
      </c>
      <c r="N283" s="1117">
        <v>0.3</v>
      </c>
      <c r="O283" s="1113">
        <f t="shared" si="186"/>
        <v>82.05</v>
      </c>
      <c r="P283" s="1113">
        <f t="shared" si="179"/>
        <v>19.77</v>
      </c>
      <c r="Q283" s="1114">
        <f t="shared" si="187"/>
        <v>101.82</v>
      </c>
    </row>
    <row r="284" spans="1:17" x14ac:dyDescent="0.25">
      <c r="A284" s="1146" t="s">
        <v>692</v>
      </c>
      <c r="B284" s="990"/>
      <c r="C284" s="975"/>
      <c r="D284" s="1113"/>
      <c r="E284" s="1113"/>
      <c r="F284" s="1113"/>
      <c r="G284" s="975"/>
      <c r="H284" s="1113"/>
      <c r="I284" s="1114"/>
      <c r="J284" s="1119">
        <v>119</v>
      </c>
      <c r="K284" s="975">
        <f t="shared" si="182"/>
        <v>0.75</v>
      </c>
      <c r="L284" s="1113">
        <v>1030</v>
      </c>
      <c r="M284" s="1113">
        <f t="shared" si="183"/>
        <v>770.88</v>
      </c>
      <c r="N284" s="1117">
        <v>0.3</v>
      </c>
      <c r="O284" s="1113">
        <f t="shared" si="186"/>
        <v>231.26</v>
      </c>
      <c r="P284" s="1113">
        <f t="shared" si="179"/>
        <v>55.71</v>
      </c>
      <c r="Q284" s="1114">
        <f t="shared" si="187"/>
        <v>286.96999999999997</v>
      </c>
    </row>
    <row r="285" spans="1:17" x14ac:dyDescent="0.25">
      <c r="A285" s="1146" t="s">
        <v>692</v>
      </c>
      <c r="B285" s="990"/>
      <c r="C285" s="975"/>
      <c r="D285" s="1113"/>
      <c r="E285" s="1113"/>
      <c r="F285" s="1113"/>
      <c r="G285" s="975"/>
      <c r="H285" s="1113"/>
      <c r="I285" s="1114"/>
      <c r="J285" s="1119">
        <v>111</v>
      </c>
      <c r="K285" s="975">
        <f t="shared" si="182"/>
        <v>0.7</v>
      </c>
      <c r="L285" s="1113">
        <v>1030</v>
      </c>
      <c r="M285" s="1113">
        <f t="shared" si="183"/>
        <v>719.06</v>
      </c>
      <c r="N285" s="1117">
        <v>0.3</v>
      </c>
      <c r="O285" s="1113">
        <f t="shared" si="186"/>
        <v>215.72</v>
      </c>
      <c r="P285" s="1113">
        <f t="shared" si="179"/>
        <v>51.97</v>
      </c>
      <c r="Q285" s="1114">
        <f t="shared" si="187"/>
        <v>267.69</v>
      </c>
    </row>
    <row r="286" spans="1:17" x14ac:dyDescent="0.25">
      <c r="A286" s="1146" t="s">
        <v>692</v>
      </c>
      <c r="B286" s="990"/>
      <c r="C286" s="975"/>
      <c r="D286" s="1113"/>
      <c r="E286" s="1113"/>
      <c r="F286" s="1113"/>
      <c r="G286" s="975"/>
      <c r="H286" s="1113"/>
      <c r="I286" s="1114"/>
      <c r="J286" s="1119">
        <v>109</v>
      </c>
      <c r="K286" s="975">
        <f t="shared" si="182"/>
        <v>0.69</v>
      </c>
      <c r="L286" s="1113">
        <v>1030</v>
      </c>
      <c r="M286" s="1113">
        <f t="shared" si="183"/>
        <v>706.1</v>
      </c>
      <c r="N286" s="1117">
        <v>0.3</v>
      </c>
      <c r="O286" s="1113">
        <f t="shared" si="186"/>
        <v>211.83</v>
      </c>
      <c r="P286" s="1113">
        <f t="shared" si="179"/>
        <v>51.03</v>
      </c>
      <c r="Q286" s="1114">
        <f t="shared" si="187"/>
        <v>262.86</v>
      </c>
    </row>
    <row r="287" spans="1:17" x14ac:dyDescent="0.25">
      <c r="A287" s="1146" t="s">
        <v>692</v>
      </c>
      <c r="B287" s="990"/>
      <c r="C287" s="975"/>
      <c r="D287" s="1113"/>
      <c r="E287" s="1113"/>
      <c r="F287" s="1113"/>
      <c r="G287" s="975"/>
      <c r="H287" s="1113"/>
      <c r="I287" s="1114"/>
      <c r="J287" s="1119">
        <v>135</v>
      </c>
      <c r="K287" s="975">
        <f t="shared" si="182"/>
        <v>0.85</v>
      </c>
      <c r="L287" s="1113">
        <v>1030</v>
      </c>
      <c r="M287" s="1113">
        <f t="shared" si="183"/>
        <v>874.53</v>
      </c>
      <c r="N287" s="1117">
        <v>0.3</v>
      </c>
      <c r="O287" s="1113">
        <f t="shared" si="186"/>
        <v>262.36</v>
      </c>
      <c r="P287" s="1113">
        <f t="shared" si="179"/>
        <v>63.2</v>
      </c>
      <c r="Q287" s="1114">
        <f t="shared" si="187"/>
        <v>325.56</v>
      </c>
    </row>
    <row r="288" spans="1:17" x14ac:dyDescent="0.25">
      <c r="A288" s="1146" t="s">
        <v>692</v>
      </c>
      <c r="B288" s="990"/>
      <c r="C288" s="975"/>
      <c r="D288" s="1113"/>
      <c r="E288" s="1113"/>
      <c r="F288" s="1113"/>
      <c r="G288" s="975"/>
      <c r="H288" s="1113"/>
      <c r="I288" s="1114"/>
      <c r="J288" s="1119">
        <v>119</v>
      </c>
      <c r="K288" s="975">
        <f t="shared" si="182"/>
        <v>0.75</v>
      </c>
      <c r="L288" s="1113">
        <v>1030</v>
      </c>
      <c r="M288" s="1113">
        <f t="shared" si="183"/>
        <v>770.88</v>
      </c>
      <c r="N288" s="1117">
        <v>0.3</v>
      </c>
      <c r="O288" s="1113">
        <f t="shared" si="186"/>
        <v>231.26</v>
      </c>
      <c r="P288" s="1113">
        <f t="shared" si="179"/>
        <v>55.71</v>
      </c>
      <c r="Q288" s="1114">
        <f t="shared" si="187"/>
        <v>286.96999999999997</v>
      </c>
    </row>
    <row r="289" spans="1:17" x14ac:dyDescent="0.25">
      <c r="A289" s="1146" t="s">
        <v>692</v>
      </c>
      <c r="B289" s="990"/>
      <c r="C289" s="975"/>
      <c r="D289" s="1113"/>
      <c r="E289" s="1113"/>
      <c r="F289" s="1113"/>
      <c r="G289" s="975"/>
      <c r="H289" s="1113"/>
      <c r="I289" s="1114"/>
      <c r="J289" s="1119">
        <v>108</v>
      </c>
      <c r="K289" s="975">
        <f t="shared" si="182"/>
        <v>0.68</v>
      </c>
      <c r="L289" s="1113">
        <v>1030</v>
      </c>
      <c r="M289" s="1113">
        <f t="shared" si="183"/>
        <v>699.62</v>
      </c>
      <c r="N289" s="1117">
        <v>0.3</v>
      </c>
      <c r="O289" s="1113">
        <f t="shared" si="186"/>
        <v>209.89</v>
      </c>
      <c r="P289" s="1113">
        <f t="shared" si="179"/>
        <v>50.56</v>
      </c>
      <c r="Q289" s="1114">
        <f t="shared" si="187"/>
        <v>260.45</v>
      </c>
    </row>
    <row r="290" spans="1:17" x14ac:dyDescent="0.25">
      <c r="A290" s="1146" t="s">
        <v>692</v>
      </c>
      <c r="B290" s="990"/>
      <c r="C290" s="975"/>
      <c r="D290" s="1113"/>
      <c r="E290" s="1113"/>
      <c r="F290" s="1113"/>
      <c r="G290" s="975"/>
      <c r="H290" s="1113"/>
      <c r="I290" s="1114"/>
      <c r="J290" s="1119">
        <v>119</v>
      </c>
      <c r="K290" s="975">
        <f t="shared" si="182"/>
        <v>0.75</v>
      </c>
      <c r="L290" s="1113">
        <v>1030</v>
      </c>
      <c r="M290" s="1113">
        <f t="shared" si="183"/>
        <v>770.88</v>
      </c>
      <c r="N290" s="1117">
        <v>0.3</v>
      </c>
      <c r="O290" s="1113">
        <f t="shared" si="186"/>
        <v>231.26</v>
      </c>
      <c r="P290" s="1113">
        <f t="shared" si="179"/>
        <v>55.71</v>
      </c>
      <c r="Q290" s="1114">
        <f t="shared" si="187"/>
        <v>286.96999999999997</v>
      </c>
    </row>
    <row r="291" spans="1:17" x14ac:dyDescent="0.25">
      <c r="A291" s="1146" t="s">
        <v>692</v>
      </c>
      <c r="B291" s="990"/>
      <c r="C291" s="975"/>
      <c r="D291" s="1113"/>
      <c r="E291" s="1113"/>
      <c r="F291" s="1113"/>
      <c r="G291" s="975"/>
      <c r="H291" s="1113"/>
      <c r="I291" s="1114"/>
      <c r="J291" s="1119">
        <v>138</v>
      </c>
      <c r="K291" s="975">
        <f t="shared" si="182"/>
        <v>0.87</v>
      </c>
      <c r="L291" s="1113">
        <v>1030</v>
      </c>
      <c r="M291" s="1113">
        <f t="shared" si="183"/>
        <v>893.96</v>
      </c>
      <c r="N291" s="1117">
        <v>0.3</v>
      </c>
      <c r="O291" s="1113">
        <f t="shared" si="186"/>
        <v>268.19</v>
      </c>
      <c r="P291" s="1113">
        <f t="shared" si="179"/>
        <v>64.61</v>
      </c>
      <c r="Q291" s="1114">
        <f t="shared" si="187"/>
        <v>332.8</v>
      </c>
    </row>
    <row r="292" spans="1:17" x14ac:dyDescent="0.25">
      <c r="A292" s="1146" t="s">
        <v>692</v>
      </c>
      <c r="B292" s="990"/>
      <c r="C292" s="975"/>
      <c r="D292" s="1113"/>
      <c r="E292" s="1113"/>
      <c r="F292" s="1113"/>
      <c r="G292" s="975"/>
      <c r="H292" s="1113"/>
      <c r="I292" s="1114"/>
      <c r="J292" s="1119">
        <v>111</v>
      </c>
      <c r="K292" s="975">
        <f t="shared" si="182"/>
        <v>0.7</v>
      </c>
      <c r="L292" s="1113">
        <v>1030</v>
      </c>
      <c r="M292" s="1113">
        <f t="shared" si="183"/>
        <v>719.06</v>
      </c>
      <c r="N292" s="1117">
        <v>0.3</v>
      </c>
      <c r="O292" s="1113">
        <f t="shared" si="186"/>
        <v>215.72</v>
      </c>
      <c r="P292" s="1113">
        <f t="shared" si="179"/>
        <v>51.97</v>
      </c>
      <c r="Q292" s="1114">
        <f t="shared" si="187"/>
        <v>267.69</v>
      </c>
    </row>
    <row r="293" spans="1:17" x14ac:dyDescent="0.25">
      <c r="A293" s="1146" t="s">
        <v>692</v>
      </c>
      <c r="B293" s="990"/>
      <c r="C293" s="975"/>
      <c r="D293" s="1113"/>
      <c r="E293" s="1113"/>
      <c r="F293" s="1113"/>
      <c r="G293" s="975"/>
      <c r="H293" s="1113"/>
      <c r="I293" s="1114"/>
      <c r="J293" s="1119">
        <v>111</v>
      </c>
      <c r="K293" s="975">
        <f t="shared" si="182"/>
        <v>0.7</v>
      </c>
      <c r="L293" s="1113">
        <v>1030</v>
      </c>
      <c r="M293" s="1113">
        <f t="shared" si="183"/>
        <v>719.06</v>
      </c>
      <c r="N293" s="1117">
        <v>0.3</v>
      </c>
      <c r="O293" s="1113">
        <f t="shared" si="186"/>
        <v>215.72</v>
      </c>
      <c r="P293" s="1113">
        <f t="shared" si="179"/>
        <v>51.97</v>
      </c>
      <c r="Q293" s="1114">
        <f t="shared" si="187"/>
        <v>267.69</v>
      </c>
    </row>
    <row r="294" spans="1:17" x14ac:dyDescent="0.25">
      <c r="A294" s="1146" t="s">
        <v>692</v>
      </c>
      <c r="B294" s="990"/>
      <c r="C294" s="975"/>
      <c r="D294" s="1113"/>
      <c r="E294" s="1113"/>
      <c r="F294" s="1113"/>
      <c r="G294" s="975"/>
      <c r="H294" s="1113"/>
      <c r="I294" s="1114"/>
      <c r="J294" s="1119">
        <v>88</v>
      </c>
      <c r="K294" s="975">
        <f t="shared" si="182"/>
        <v>0.55000000000000004</v>
      </c>
      <c r="L294" s="1113">
        <v>1030</v>
      </c>
      <c r="M294" s="1113">
        <f t="shared" si="183"/>
        <v>570.05999999999995</v>
      </c>
      <c r="N294" s="1117">
        <v>0.3</v>
      </c>
      <c r="O294" s="1113">
        <f t="shared" si="186"/>
        <v>171.02</v>
      </c>
      <c r="P294" s="1113">
        <f t="shared" si="179"/>
        <v>41.2</v>
      </c>
      <c r="Q294" s="1114">
        <f t="shared" si="187"/>
        <v>212.22000000000003</v>
      </c>
    </row>
    <row r="295" spans="1:17" x14ac:dyDescent="0.25">
      <c r="A295" s="1146" t="s">
        <v>692</v>
      </c>
      <c r="B295" s="990"/>
      <c r="C295" s="975"/>
      <c r="D295" s="1113"/>
      <c r="E295" s="1113"/>
      <c r="F295" s="1113"/>
      <c r="G295" s="975"/>
      <c r="H295" s="1113"/>
      <c r="I295" s="1114"/>
      <c r="J295" s="1119">
        <v>104</v>
      </c>
      <c r="K295" s="975">
        <f t="shared" si="182"/>
        <v>0.65</v>
      </c>
      <c r="L295" s="1113">
        <v>1030</v>
      </c>
      <c r="M295" s="1113">
        <f t="shared" si="183"/>
        <v>673.71</v>
      </c>
      <c r="N295" s="1117">
        <v>0.3</v>
      </c>
      <c r="O295" s="1113">
        <f t="shared" si="186"/>
        <v>202.11</v>
      </c>
      <c r="P295" s="1113">
        <f t="shared" si="179"/>
        <v>48.69</v>
      </c>
      <c r="Q295" s="1114">
        <f t="shared" si="187"/>
        <v>250.8</v>
      </c>
    </row>
    <row r="296" spans="1:17" ht="66" x14ac:dyDescent="0.25">
      <c r="A296" s="1169" t="s">
        <v>10</v>
      </c>
      <c r="B296" s="1033"/>
      <c r="C296" s="976"/>
      <c r="D296" s="972"/>
      <c r="E296" s="972"/>
      <c r="F296" s="972"/>
      <c r="G296" s="976"/>
      <c r="H296" s="972"/>
      <c r="I296" s="973"/>
      <c r="J296" s="1101">
        <f>SUM(J297:J303)</f>
        <v>729</v>
      </c>
      <c r="K296" s="976">
        <f t="shared" ref="K296:Q296" si="188">SUM(K297:K303)</f>
        <v>4.5799999999999992</v>
      </c>
      <c r="L296" s="976"/>
      <c r="M296" s="976"/>
      <c r="N296" s="976"/>
      <c r="O296" s="976">
        <f t="shared" si="188"/>
        <v>1041.23</v>
      </c>
      <c r="P296" s="976">
        <f t="shared" si="188"/>
        <v>250.82</v>
      </c>
      <c r="Q296" s="977">
        <f t="shared" si="188"/>
        <v>1292.0500000000002</v>
      </c>
    </row>
    <row r="297" spans="1:17" x14ac:dyDescent="0.25">
      <c r="A297" s="1146" t="s">
        <v>257</v>
      </c>
      <c r="B297" s="990"/>
      <c r="C297" s="975"/>
      <c r="D297" s="1113"/>
      <c r="E297" s="1113"/>
      <c r="F297" s="1113"/>
      <c r="G297" s="975"/>
      <c r="H297" s="1113"/>
      <c r="I297" s="1114"/>
      <c r="J297" s="1119">
        <v>72</v>
      </c>
      <c r="K297" s="975">
        <f t="shared" si="182"/>
        <v>0.45</v>
      </c>
      <c r="L297" s="1113">
        <v>757</v>
      </c>
      <c r="M297" s="1113">
        <f t="shared" si="183"/>
        <v>342.79</v>
      </c>
      <c r="N297" s="1117">
        <v>0.3</v>
      </c>
      <c r="O297" s="1113">
        <f t="shared" ref="O297" si="189">ROUND(M297*N297,2)</f>
        <v>102.84</v>
      </c>
      <c r="P297" s="1113">
        <f t="shared" si="179"/>
        <v>24.77</v>
      </c>
      <c r="Q297" s="1114">
        <f t="shared" si="187"/>
        <v>127.61</v>
      </c>
    </row>
    <row r="298" spans="1:17" x14ac:dyDescent="0.25">
      <c r="A298" s="1146" t="s">
        <v>257</v>
      </c>
      <c r="B298" s="990"/>
      <c r="C298" s="975"/>
      <c r="D298" s="1113"/>
      <c r="E298" s="1113"/>
      <c r="F298" s="1113"/>
      <c r="G298" s="975"/>
      <c r="H298" s="1113"/>
      <c r="I298" s="1114"/>
      <c r="J298" s="1119">
        <v>120</v>
      </c>
      <c r="K298" s="975">
        <f t="shared" si="182"/>
        <v>0.75</v>
      </c>
      <c r="L298" s="1113">
        <v>757</v>
      </c>
      <c r="M298" s="1113">
        <f t="shared" si="183"/>
        <v>571.32000000000005</v>
      </c>
      <c r="N298" s="1117">
        <v>0.3</v>
      </c>
      <c r="O298" s="1113">
        <f t="shared" ref="O298:O303" si="190">ROUND(M298*N298,2)</f>
        <v>171.4</v>
      </c>
      <c r="P298" s="1113">
        <f t="shared" si="179"/>
        <v>41.29</v>
      </c>
      <c r="Q298" s="1114">
        <f t="shared" si="187"/>
        <v>212.69</v>
      </c>
    </row>
    <row r="299" spans="1:17" x14ac:dyDescent="0.25">
      <c r="A299" s="1146" t="s">
        <v>257</v>
      </c>
      <c r="B299" s="990"/>
      <c r="C299" s="975"/>
      <c r="D299" s="1113"/>
      <c r="E299" s="1113"/>
      <c r="F299" s="1113"/>
      <c r="G299" s="975"/>
      <c r="H299" s="1113"/>
      <c r="I299" s="1114"/>
      <c r="J299" s="1119">
        <v>104</v>
      </c>
      <c r="K299" s="975">
        <f t="shared" si="182"/>
        <v>0.65</v>
      </c>
      <c r="L299" s="1113">
        <v>757</v>
      </c>
      <c r="M299" s="1113">
        <f t="shared" si="183"/>
        <v>495.14</v>
      </c>
      <c r="N299" s="1117">
        <v>0.3</v>
      </c>
      <c r="O299" s="1113">
        <f t="shared" si="190"/>
        <v>148.54</v>
      </c>
      <c r="P299" s="1113">
        <f t="shared" si="179"/>
        <v>35.78</v>
      </c>
      <c r="Q299" s="1114">
        <f t="shared" si="187"/>
        <v>184.32</v>
      </c>
    </row>
    <row r="300" spans="1:17" x14ac:dyDescent="0.25">
      <c r="A300" s="1146" t="s">
        <v>257</v>
      </c>
      <c r="B300" s="990"/>
      <c r="C300" s="975"/>
      <c r="D300" s="1113"/>
      <c r="E300" s="1113"/>
      <c r="F300" s="1113"/>
      <c r="G300" s="975"/>
      <c r="H300" s="1113"/>
      <c r="I300" s="1114"/>
      <c r="J300" s="1119">
        <v>111</v>
      </c>
      <c r="K300" s="975">
        <f t="shared" si="182"/>
        <v>0.7</v>
      </c>
      <c r="L300" s="1113">
        <v>757</v>
      </c>
      <c r="M300" s="1113">
        <f t="shared" si="183"/>
        <v>528.47</v>
      </c>
      <c r="N300" s="1117">
        <v>0.3</v>
      </c>
      <c r="O300" s="1113">
        <f t="shared" si="190"/>
        <v>158.54</v>
      </c>
      <c r="P300" s="1113">
        <f t="shared" si="179"/>
        <v>38.19</v>
      </c>
      <c r="Q300" s="1114">
        <f t="shared" si="187"/>
        <v>196.73</v>
      </c>
    </row>
    <row r="301" spans="1:17" x14ac:dyDescent="0.25">
      <c r="A301" s="1146" t="s">
        <v>257</v>
      </c>
      <c r="B301" s="990"/>
      <c r="C301" s="975"/>
      <c r="D301" s="1113"/>
      <c r="E301" s="1113"/>
      <c r="F301" s="1113"/>
      <c r="G301" s="975"/>
      <c r="H301" s="1113"/>
      <c r="I301" s="1114"/>
      <c r="J301" s="1119">
        <v>103</v>
      </c>
      <c r="K301" s="975">
        <f t="shared" si="182"/>
        <v>0.65</v>
      </c>
      <c r="L301" s="1113">
        <v>757</v>
      </c>
      <c r="M301" s="1113">
        <f t="shared" si="183"/>
        <v>490.38</v>
      </c>
      <c r="N301" s="1117">
        <v>0.3</v>
      </c>
      <c r="O301" s="1113">
        <f t="shared" si="190"/>
        <v>147.11000000000001</v>
      </c>
      <c r="P301" s="1113">
        <f t="shared" si="179"/>
        <v>35.44</v>
      </c>
      <c r="Q301" s="1114">
        <f t="shared" si="187"/>
        <v>182.55</v>
      </c>
    </row>
    <row r="302" spans="1:17" x14ac:dyDescent="0.25">
      <c r="A302" s="1146" t="s">
        <v>257</v>
      </c>
      <c r="B302" s="990"/>
      <c r="C302" s="975"/>
      <c r="D302" s="1113"/>
      <c r="E302" s="1113"/>
      <c r="F302" s="1113"/>
      <c r="G302" s="975"/>
      <c r="H302" s="1113"/>
      <c r="I302" s="1114"/>
      <c r="J302" s="1119">
        <v>111</v>
      </c>
      <c r="K302" s="975">
        <f t="shared" si="182"/>
        <v>0.7</v>
      </c>
      <c r="L302" s="1113">
        <v>757</v>
      </c>
      <c r="M302" s="1113">
        <f t="shared" si="183"/>
        <v>528.47</v>
      </c>
      <c r="N302" s="1117">
        <v>0.3</v>
      </c>
      <c r="O302" s="1113">
        <f t="shared" si="190"/>
        <v>158.54</v>
      </c>
      <c r="P302" s="1113">
        <f t="shared" si="179"/>
        <v>38.19</v>
      </c>
      <c r="Q302" s="1114">
        <f t="shared" si="187"/>
        <v>196.73</v>
      </c>
    </row>
    <row r="303" spans="1:17" x14ac:dyDescent="0.25">
      <c r="A303" s="1146" t="s">
        <v>257</v>
      </c>
      <c r="B303" s="990"/>
      <c r="C303" s="975"/>
      <c r="D303" s="1113"/>
      <c r="E303" s="1113"/>
      <c r="F303" s="1113"/>
      <c r="G303" s="975"/>
      <c r="H303" s="1113"/>
      <c r="I303" s="1114"/>
      <c r="J303" s="1119">
        <v>108</v>
      </c>
      <c r="K303" s="975">
        <f t="shared" si="182"/>
        <v>0.68</v>
      </c>
      <c r="L303" s="1113">
        <v>757</v>
      </c>
      <c r="M303" s="1113">
        <f t="shared" si="183"/>
        <v>514.19000000000005</v>
      </c>
      <c r="N303" s="1117">
        <v>0.3</v>
      </c>
      <c r="O303" s="1113">
        <f t="shared" si="190"/>
        <v>154.26</v>
      </c>
      <c r="P303" s="1113">
        <f t="shared" si="179"/>
        <v>37.159999999999997</v>
      </c>
      <c r="Q303" s="1114">
        <f t="shared" si="187"/>
        <v>191.42</v>
      </c>
    </row>
    <row r="304" spans="1:17" ht="33" x14ac:dyDescent="0.25">
      <c r="A304" s="1169" t="s">
        <v>8</v>
      </c>
      <c r="B304" s="1033"/>
      <c r="C304" s="976"/>
      <c r="D304" s="972"/>
      <c r="E304" s="972"/>
      <c r="F304" s="972"/>
      <c r="G304" s="976"/>
      <c r="H304" s="972"/>
      <c r="I304" s="973"/>
      <c r="J304" s="1101">
        <f>SUM(J305:J317)</f>
        <v>1501</v>
      </c>
      <c r="K304" s="976">
        <f t="shared" ref="K304:Q304" si="191">SUM(K305:K317)</f>
        <v>9.4599999999999973</v>
      </c>
      <c r="L304" s="976"/>
      <c r="M304" s="976"/>
      <c r="N304" s="976"/>
      <c r="O304" s="976">
        <f t="shared" si="191"/>
        <v>2008.95</v>
      </c>
      <c r="P304" s="976">
        <f t="shared" si="191"/>
        <v>483.96999999999991</v>
      </c>
      <c r="Q304" s="977">
        <f t="shared" si="191"/>
        <v>2492.9199999999996</v>
      </c>
    </row>
    <row r="305" spans="1:17" x14ac:dyDescent="0.25">
      <c r="A305" s="1146" t="s">
        <v>1284</v>
      </c>
      <c r="B305" s="990"/>
      <c r="C305" s="975"/>
      <c r="D305" s="1113"/>
      <c r="E305" s="1113"/>
      <c r="F305" s="1113"/>
      <c r="G305" s="975"/>
      <c r="H305" s="1113"/>
      <c r="I305" s="1114"/>
      <c r="J305" s="1119">
        <v>119</v>
      </c>
      <c r="K305" s="975">
        <f t="shared" si="182"/>
        <v>0.75</v>
      </c>
      <c r="L305" s="1113">
        <v>760</v>
      </c>
      <c r="M305" s="1113">
        <f t="shared" si="183"/>
        <v>568.80999999999995</v>
      </c>
      <c r="N305" s="1117">
        <v>0.3</v>
      </c>
      <c r="O305" s="1113">
        <f t="shared" ref="O305" si="192">ROUND(M305*N305,2)</f>
        <v>170.64</v>
      </c>
      <c r="P305" s="1113">
        <f t="shared" si="179"/>
        <v>41.11</v>
      </c>
      <c r="Q305" s="1114">
        <f t="shared" si="187"/>
        <v>211.75</v>
      </c>
    </row>
    <row r="306" spans="1:17" x14ac:dyDescent="0.25">
      <c r="A306" s="1146" t="s">
        <v>182</v>
      </c>
      <c r="B306" s="990"/>
      <c r="C306" s="975"/>
      <c r="D306" s="1113"/>
      <c r="E306" s="1113"/>
      <c r="F306" s="1113"/>
      <c r="G306" s="975"/>
      <c r="H306" s="1113"/>
      <c r="I306" s="1114"/>
      <c r="J306" s="1119">
        <v>112</v>
      </c>
      <c r="K306" s="998">
        <f t="shared" si="182"/>
        <v>0.7</v>
      </c>
      <c r="L306" s="1113">
        <v>705</v>
      </c>
      <c r="M306" s="1113">
        <f t="shared" si="183"/>
        <v>496.6</v>
      </c>
      <c r="N306" s="1117">
        <v>0.3</v>
      </c>
      <c r="O306" s="1113">
        <f t="shared" ref="O306:O317" si="193">ROUND(M306*N306,2)</f>
        <v>148.97999999999999</v>
      </c>
      <c r="P306" s="1113">
        <f t="shared" si="179"/>
        <v>35.89</v>
      </c>
      <c r="Q306" s="1114">
        <f t="shared" si="187"/>
        <v>184.87</v>
      </c>
    </row>
    <row r="307" spans="1:17" x14ac:dyDescent="0.25">
      <c r="A307" s="1146" t="s">
        <v>182</v>
      </c>
      <c r="B307" s="990"/>
      <c r="C307" s="975"/>
      <c r="D307" s="1113"/>
      <c r="E307" s="1113"/>
      <c r="F307" s="1113"/>
      <c r="G307" s="975"/>
      <c r="H307" s="1113"/>
      <c r="I307" s="1114"/>
      <c r="J307" s="1119">
        <v>111</v>
      </c>
      <c r="K307" s="998">
        <f t="shared" si="182"/>
        <v>0.7</v>
      </c>
      <c r="L307" s="1113">
        <v>705</v>
      </c>
      <c r="M307" s="1113">
        <f t="shared" si="183"/>
        <v>492.17</v>
      </c>
      <c r="N307" s="1117">
        <v>0.3</v>
      </c>
      <c r="O307" s="1113">
        <f t="shared" si="193"/>
        <v>147.65</v>
      </c>
      <c r="P307" s="1113">
        <f t="shared" si="179"/>
        <v>35.57</v>
      </c>
      <c r="Q307" s="1114">
        <f t="shared" si="187"/>
        <v>183.22</v>
      </c>
    </row>
    <row r="308" spans="1:17" x14ac:dyDescent="0.25">
      <c r="A308" s="1146" t="s">
        <v>182</v>
      </c>
      <c r="B308" s="990"/>
      <c r="C308" s="975"/>
      <c r="D308" s="1113"/>
      <c r="E308" s="1113"/>
      <c r="F308" s="1113"/>
      <c r="G308" s="975"/>
      <c r="H308" s="1113"/>
      <c r="I308" s="1114"/>
      <c r="J308" s="1119">
        <v>111</v>
      </c>
      <c r="K308" s="998">
        <f t="shared" si="182"/>
        <v>0.7</v>
      </c>
      <c r="L308" s="1113">
        <v>705</v>
      </c>
      <c r="M308" s="1113">
        <f t="shared" si="183"/>
        <v>492.17</v>
      </c>
      <c r="N308" s="1117">
        <v>0.3</v>
      </c>
      <c r="O308" s="1113">
        <f t="shared" si="193"/>
        <v>147.65</v>
      </c>
      <c r="P308" s="1113">
        <f t="shared" si="179"/>
        <v>35.57</v>
      </c>
      <c r="Q308" s="1114">
        <f t="shared" si="187"/>
        <v>183.22</v>
      </c>
    </row>
    <row r="309" spans="1:17" x14ac:dyDescent="0.25">
      <c r="A309" s="1146" t="s">
        <v>182</v>
      </c>
      <c r="B309" s="990"/>
      <c r="C309" s="975"/>
      <c r="D309" s="1113"/>
      <c r="E309" s="1113"/>
      <c r="F309" s="1113"/>
      <c r="G309" s="975"/>
      <c r="H309" s="1113"/>
      <c r="I309" s="1114"/>
      <c r="J309" s="1119">
        <v>111</v>
      </c>
      <c r="K309" s="998">
        <f t="shared" si="182"/>
        <v>0.7</v>
      </c>
      <c r="L309" s="1113">
        <v>705</v>
      </c>
      <c r="M309" s="1113">
        <f t="shared" si="183"/>
        <v>492.17</v>
      </c>
      <c r="N309" s="1117">
        <v>0.3</v>
      </c>
      <c r="O309" s="1113">
        <f t="shared" si="193"/>
        <v>147.65</v>
      </c>
      <c r="P309" s="1113">
        <f t="shared" si="179"/>
        <v>35.57</v>
      </c>
      <c r="Q309" s="1114">
        <f t="shared" si="187"/>
        <v>183.22</v>
      </c>
    </row>
    <row r="310" spans="1:17" x14ac:dyDescent="0.25">
      <c r="A310" s="1146" t="s">
        <v>182</v>
      </c>
      <c r="B310" s="990"/>
      <c r="C310" s="975"/>
      <c r="D310" s="1113"/>
      <c r="E310" s="1113"/>
      <c r="F310" s="1113"/>
      <c r="G310" s="975"/>
      <c r="H310" s="1113"/>
      <c r="I310" s="1114"/>
      <c r="J310" s="1119">
        <v>119</v>
      </c>
      <c r="K310" s="975">
        <f t="shared" si="182"/>
        <v>0.75</v>
      </c>
      <c r="L310" s="1113">
        <v>705</v>
      </c>
      <c r="M310" s="1113">
        <f t="shared" si="183"/>
        <v>527.64</v>
      </c>
      <c r="N310" s="1117">
        <v>0.3</v>
      </c>
      <c r="O310" s="1113">
        <f t="shared" si="193"/>
        <v>158.29</v>
      </c>
      <c r="P310" s="1113">
        <f t="shared" si="179"/>
        <v>38.130000000000003</v>
      </c>
      <c r="Q310" s="1114">
        <f t="shared" si="187"/>
        <v>196.42</v>
      </c>
    </row>
    <row r="311" spans="1:17" x14ac:dyDescent="0.25">
      <c r="A311" s="1146" t="s">
        <v>182</v>
      </c>
      <c r="B311" s="990"/>
      <c r="C311" s="975"/>
      <c r="D311" s="1113"/>
      <c r="E311" s="1113"/>
      <c r="F311" s="1113"/>
      <c r="G311" s="975"/>
      <c r="H311" s="1113"/>
      <c r="I311" s="1114"/>
      <c r="J311" s="1119">
        <v>128</v>
      </c>
      <c r="K311" s="975">
        <f t="shared" si="182"/>
        <v>0.81</v>
      </c>
      <c r="L311" s="1113">
        <v>705</v>
      </c>
      <c r="M311" s="1113">
        <f t="shared" si="183"/>
        <v>567.54999999999995</v>
      </c>
      <c r="N311" s="1117">
        <v>0.3</v>
      </c>
      <c r="O311" s="1113">
        <f t="shared" si="193"/>
        <v>170.27</v>
      </c>
      <c r="P311" s="1113">
        <f t="shared" si="179"/>
        <v>41.02</v>
      </c>
      <c r="Q311" s="1114">
        <f t="shared" si="187"/>
        <v>211.29000000000002</v>
      </c>
    </row>
    <row r="312" spans="1:17" x14ac:dyDescent="0.25">
      <c r="A312" s="1146" t="s">
        <v>182</v>
      </c>
      <c r="B312" s="990"/>
      <c r="C312" s="975"/>
      <c r="D312" s="1113"/>
      <c r="E312" s="1113"/>
      <c r="F312" s="1113"/>
      <c r="G312" s="975"/>
      <c r="H312" s="1113"/>
      <c r="I312" s="1114"/>
      <c r="J312" s="1119">
        <v>127</v>
      </c>
      <c r="K312" s="998">
        <f t="shared" si="182"/>
        <v>0.8</v>
      </c>
      <c r="L312" s="1113">
        <v>705</v>
      </c>
      <c r="M312" s="1113">
        <f t="shared" si="183"/>
        <v>563.11</v>
      </c>
      <c r="N312" s="1117">
        <v>0.3</v>
      </c>
      <c r="O312" s="1113">
        <f t="shared" si="193"/>
        <v>168.93</v>
      </c>
      <c r="P312" s="1113">
        <f t="shared" si="179"/>
        <v>40.700000000000003</v>
      </c>
      <c r="Q312" s="1114">
        <f t="shared" si="187"/>
        <v>209.63</v>
      </c>
    </row>
    <row r="313" spans="1:17" x14ac:dyDescent="0.25">
      <c r="A313" s="721" t="s">
        <v>182</v>
      </c>
      <c r="B313" s="401"/>
      <c r="C313" s="975"/>
      <c r="D313" s="975"/>
      <c r="E313" s="975"/>
      <c r="F313" s="975"/>
      <c r="G313" s="975"/>
      <c r="H313" s="975"/>
      <c r="I313" s="94"/>
      <c r="J313" s="1119">
        <v>103</v>
      </c>
      <c r="K313" s="975">
        <f t="shared" si="182"/>
        <v>0.65</v>
      </c>
      <c r="L313" s="998">
        <v>705</v>
      </c>
      <c r="M313" s="1113">
        <f t="shared" si="183"/>
        <v>456.7</v>
      </c>
      <c r="N313" s="1117">
        <v>0.3</v>
      </c>
      <c r="O313" s="1113">
        <f t="shared" si="193"/>
        <v>137.01</v>
      </c>
      <c r="P313" s="1113">
        <f t="shared" si="179"/>
        <v>33.01</v>
      </c>
      <c r="Q313" s="1114">
        <f t="shared" si="187"/>
        <v>170.01999999999998</v>
      </c>
    </row>
    <row r="314" spans="1:17" x14ac:dyDescent="0.25">
      <c r="A314" s="721" t="s">
        <v>182</v>
      </c>
      <c r="B314" s="401"/>
      <c r="C314" s="975"/>
      <c r="D314" s="975"/>
      <c r="E314" s="975"/>
      <c r="F314" s="975"/>
      <c r="G314" s="975"/>
      <c r="H314" s="975"/>
      <c r="I314" s="94"/>
      <c r="J314" s="1119">
        <v>119</v>
      </c>
      <c r="K314" s="975">
        <f t="shared" si="182"/>
        <v>0.75</v>
      </c>
      <c r="L314" s="998">
        <v>705</v>
      </c>
      <c r="M314" s="1113">
        <f t="shared" si="183"/>
        <v>527.64</v>
      </c>
      <c r="N314" s="1117">
        <v>0.3</v>
      </c>
      <c r="O314" s="1113">
        <f t="shared" si="193"/>
        <v>158.29</v>
      </c>
      <c r="P314" s="1113">
        <f t="shared" si="179"/>
        <v>38.130000000000003</v>
      </c>
      <c r="Q314" s="1114">
        <f t="shared" si="187"/>
        <v>196.42</v>
      </c>
    </row>
    <row r="315" spans="1:17" x14ac:dyDescent="0.25">
      <c r="A315" s="721" t="s">
        <v>182</v>
      </c>
      <c r="B315" s="401"/>
      <c r="C315" s="975"/>
      <c r="D315" s="975"/>
      <c r="E315" s="975"/>
      <c r="F315" s="975"/>
      <c r="G315" s="975"/>
      <c r="H315" s="975"/>
      <c r="I315" s="94"/>
      <c r="J315" s="1119">
        <v>119</v>
      </c>
      <c r="K315" s="975">
        <f t="shared" si="182"/>
        <v>0.75</v>
      </c>
      <c r="L315" s="998">
        <v>705</v>
      </c>
      <c r="M315" s="1113">
        <f t="shared" si="183"/>
        <v>527.64</v>
      </c>
      <c r="N315" s="1117">
        <v>0.3</v>
      </c>
      <c r="O315" s="1113">
        <f t="shared" si="193"/>
        <v>158.29</v>
      </c>
      <c r="P315" s="1113">
        <f t="shared" si="179"/>
        <v>38.130000000000003</v>
      </c>
      <c r="Q315" s="1114">
        <f t="shared" si="187"/>
        <v>196.42</v>
      </c>
    </row>
    <row r="316" spans="1:17" x14ac:dyDescent="0.25">
      <c r="A316" s="721" t="s">
        <v>182</v>
      </c>
      <c r="B316" s="401"/>
      <c r="C316" s="975"/>
      <c r="D316" s="975"/>
      <c r="E316" s="975"/>
      <c r="F316" s="975"/>
      <c r="G316" s="975"/>
      <c r="H316" s="975"/>
      <c r="I316" s="94"/>
      <c r="J316" s="1119">
        <v>111</v>
      </c>
      <c r="K316" s="998">
        <f t="shared" si="182"/>
        <v>0.7</v>
      </c>
      <c r="L316" s="998">
        <v>705</v>
      </c>
      <c r="M316" s="1113">
        <f t="shared" si="183"/>
        <v>492.17</v>
      </c>
      <c r="N316" s="1117">
        <v>0.3</v>
      </c>
      <c r="O316" s="1113">
        <f t="shared" si="193"/>
        <v>147.65</v>
      </c>
      <c r="P316" s="1113">
        <f t="shared" si="179"/>
        <v>35.57</v>
      </c>
      <c r="Q316" s="1114">
        <f t="shared" si="187"/>
        <v>183.22</v>
      </c>
    </row>
    <row r="317" spans="1:17" x14ac:dyDescent="0.25">
      <c r="A317" s="721" t="s">
        <v>182</v>
      </c>
      <c r="B317" s="401"/>
      <c r="C317" s="975"/>
      <c r="D317" s="975"/>
      <c r="E317" s="975"/>
      <c r="F317" s="975"/>
      <c r="G317" s="975"/>
      <c r="H317" s="975"/>
      <c r="I317" s="94"/>
      <c r="J317" s="1119">
        <v>111</v>
      </c>
      <c r="K317" s="998">
        <f t="shared" si="182"/>
        <v>0.7</v>
      </c>
      <c r="L317" s="998">
        <v>705</v>
      </c>
      <c r="M317" s="1113">
        <f t="shared" si="183"/>
        <v>492.17</v>
      </c>
      <c r="N317" s="1117">
        <v>0.3</v>
      </c>
      <c r="O317" s="1113">
        <f t="shared" si="193"/>
        <v>147.65</v>
      </c>
      <c r="P317" s="1113">
        <f t="shared" si="179"/>
        <v>35.57</v>
      </c>
      <c r="Q317" s="1114">
        <f t="shared" si="187"/>
        <v>183.22</v>
      </c>
    </row>
    <row r="318" spans="1:17" x14ac:dyDescent="0.25">
      <c r="A318" s="1454" t="s">
        <v>1498</v>
      </c>
      <c r="B318" s="964"/>
      <c r="C318" s="982"/>
      <c r="D318" s="1112"/>
      <c r="E318" s="1112"/>
      <c r="F318" s="1112"/>
      <c r="G318" s="1112"/>
      <c r="H318" s="1112"/>
      <c r="I318" s="937"/>
      <c r="J318" s="1100">
        <f>J319+J324+J340+J343</f>
        <v>3489.5</v>
      </c>
      <c r="K318" s="982">
        <f t="shared" ref="K318:Q318" si="194">K319+K324+K340+K343</f>
        <v>21.66</v>
      </c>
      <c r="L318" s="982"/>
      <c r="M318" s="982"/>
      <c r="N318" s="982"/>
      <c r="O318" s="982">
        <f t="shared" si="194"/>
        <v>6224.7799999999988</v>
      </c>
      <c r="P318" s="982">
        <f t="shared" si="194"/>
        <v>1499.55</v>
      </c>
      <c r="Q318" s="983">
        <f t="shared" si="194"/>
        <v>7724.33</v>
      </c>
    </row>
    <row r="319" spans="1:17" ht="49.5" x14ac:dyDescent="0.25">
      <c r="A319" s="1169" t="s">
        <v>11</v>
      </c>
      <c r="B319" s="1033"/>
      <c r="C319" s="976"/>
      <c r="D319" s="972"/>
      <c r="E319" s="972"/>
      <c r="F319" s="972"/>
      <c r="G319" s="972"/>
      <c r="H319" s="972"/>
      <c r="I319" s="973"/>
      <c r="J319" s="1101">
        <f>SUM(J320:J323)</f>
        <v>405.5</v>
      </c>
      <c r="K319" s="976">
        <f t="shared" ref="K319:Q319" si="195">SUM(K320:K323)</f>
        <v>2.25</v>
      </c>
      <c r="L319" s="976"/>
      <c r="M319" s="976"/>
      <c r="N319" s="976"/>
      <c r="O319" s="976">
        <f t="shared" si="195"/>
        <v>1320.34</v>
      </c>
      <c r="P319" s="976">
        <f t="shared" si="195"/>
        <v>318.07000000000005</v>
      </c>
      <c r="Q319" s="977">
        <f t="shared" si="195"/>
        <v>1638.41</v>
      </c>
    </row>
    <row r="320" spans="1:17" x14ac:dyDescent="0.25">
      <c r="A320" s="1146" t="s">
        <v>202</v>
      </c>
      <c r="B320" s="990"/>
      <c r="C320" s="975"/>
      <c r="D320" s="1113"/>
      <c r="E320" s="1113"/>
      <c r="F320" s="1113"/>
      <c r="G320" s="975"/>
      <c r="H320" s="1113"/>
      <c r="I320" s="1114"/>
      <c r="J320" s="1119">
        <v>120</v>
      </c>
      <c r="K320" s="975">
        <f>ROUND(J320/159,2)</f>
        <v>0.75</v>
      </c>
      <c r="L320" s="1113">
        <v>1844</v>
      </c>
      <c r="M320" s="1113">
        <f t="shared" ref="M320:M356" si="196">ROUND(J320/159*L320,2)</f>
        <v>1391.7</v>
      </c>
      <c r="N320" s="1117">
        <v>0.3</v>
      </c>
      <c r="O320" s="1113">
        <f t="shared" ref="O320" si="197">ROUND(M320*N320,2)</f>
        <v>417.51</v>
      </c>
      <c r="P320" s="1113">
        <f t="shared" ref="P320:P356" si="198">ROUND(O320*0.2409,2)</f>
        <v>100.58</v>
      </c>
      <c r="Q320" s="1114">
        <f>O320+P320</f>
        <v>518.09</v>
      </c>
    </row>
    <row r="321" spans="1:17" x14ac:dyDescent="0.25">
      <c r="A321" s="1146" t="s">
        <v>1494</v>
      </c>
      <c r="B321" s="990"/>
      <c r="C321" s="975"/>
      <c r="D321" s="1113"/>
      <c r="E321" s="1113"/>
      <c r="F321" s="998"/>
      <c r="G321" s="975"/>
      <c r="H321" s="1113"/>
      <c r="I321" s="1114"/>
      <c r="J321" s="1119">
        <v>119</v>
      </c>
      <c r="K321" s="975">
        <f t="shared" ref="K321:K395" si="199">ROUND(J321/159,2)</f>
        <v>0.75</v>
      </c>
      <c r="L321" s="1113">
        <v>1676</v>
      </c>
      <c r="M321" s="1113">
        <f t="shared" si="196"/>
        <v>1254.3599999999999</v>
      </c>
      <c r="N321" s="1117">
        <v>0.3</v>
      </c>
      <c r="O321" s="1113">
        <f t="shared" ref="O321:O323" si="200">ROUND(M321*N321,2)</f>
        <v>376.31</v>
      </c>
      <c r="P321" s="1113">
        <f t="shared" si="198"/>
        <v>90.65</v>
      </c>
      <c r="Q321" s="1114">
        <f t="shared" ref="Q321:Q356" si="201">O321+P321</f>
        <v>466.96000000000004</v>
      </c>
    </row>
    <row r="322" spans="1:17" x14ac:dyDescent="0.25">
      <c r="A322" s="1146" t="s">
        <v>202</v>
      </c>
      <c r="B322" s="990"/>
      <c r="C322" s="975"/>
      <c r="D322" s="1113"/>
      <c r="E322" s="1113"/>
      <c r="F322" s="998"/>
      <c r="G322" s="975"/>
      <c r="H322" s="1113"/>
      <c r="I322" s="1114"/>
      <c r="J322" s="1119">
        <v>47.5</v>
      </c>
      <c r="K322" s="975"/>
      <c r="L322" s="1113">
        <v>1676</v>
      </c>
      <c r="M322" s="1113">
        <f t="shared" si="196"/>
        <v>500.69</v>
      </c>
      <c r="N322" s="1117">
        <v>0.3</v>
      </c>
      <c r="O322" s="1113">
        <f t="shared" si="200"/>
        <v>150.21</v>
      </c>
      <c r="P322" s="1113">
        <f t="shared" si="198"/>
        <v>36.19</v>
      </c>
      <c r="Q322" s="1114">
        <f t="shared" si="201"/>
        <v>186.4</v>
      </c>
    </row>
    <row r="323" spans="1:17" x14ac:dyDescent="0.25">
      <c r="A323" s="1146" t="s">
        <v>202</v>
      </c>
      <c r="B323" s="990"/>
      <c r="C323" s="975"/>
      <c r="D323" s="1113"/>
      <c r="E323" s="1113"/>
      <c r="F323" s="1113"/>
      <c r="G323" s="975"/>
      <c r="H323" s="1113"/>
      <c r="I323" s="1114"/>
      <c r="J323" s="1119">
        <v>119</v>
      </c>
      <c r="K323" s="975">
        <f t="shared" si="199"/>
        <v>0.75</v>
      </c>
      <c r="L323" s="1113">
        <v>1676</v>
      </c>
      <c r="M323" s="1113">
        <f t="shared" si="196"/>
        <v>1254.3599999999999</v>
      </c>
      <c r="N323" s="1117">
        <v>0.3</v>
      </c>
      <c r="O323" s="1113">
        <f t="shared" si="200"/>
        <v>376.31</v>
      </c>
      <c r="P323" s="1113">
        <f t="shared" si="198"/>
        <v>90.65</v>
      </c>
      <c r="Q323" s="1114">
        <f t="shared" si="201"/>
        <v>466.96000000000004</v>
      </c>
    </row>
    <row r="324" spans="1:17" ht="66" x14ac:dyDescent="0.25">
      <c r="A324" s="1169" t="s">
        <v>9</v>
      </c>
      <c r="B324" s="1033"/>
      <c r="C324" s="976"/>
      <c r="D324" s="972"/>
      <c r="E324" s="972"/>
      <c r="F324" s="972"/>
      <c r="G324" s="976"/>
      <c r="H324" s="972"/>
      <c r="I324" s="973"/>
      <c r="J324" s="1101">
        <f>SUM(J325:J339)</f>
        <v>1409</v>
      </c>
      <c r="K324" s="976">
        <f t="shared" ref="K324:Q324" si="202">SUM(K325:K339)</f>
        <v>8.879999999999999</v>
      </c>
      <c r="L324" s="976"/>
      <c r="M324" s="976"/>
      <c r="N324" s="976"/>
      <c r="O324" s="976">
        <f t="shared" si="202"/>
        <v>2597.81</v>
      </c>
      <c r="P324" s="976">
        <f t="shared" si="202"/>
        <v>625.81999999999994</v>
      </c>
      <c r="Q324" s="977">
        <f t="shared" si="202"/>
        <v>3223.6299999999997</v>
      </c>
    </row>
    <row r="325" spans="1:17" x14ac:dyDescent="0.25">
      <c r="A325" s="1146" t="s">
        <v>692</v>
      </c>
      <c r="B325" s="990"/>
      <c r="C325" s="975"/>
      <c r="D325" s="1113"/>
      <c r="E325" s="1113"/>
      <c r="F325" s="1113"/>
      <c r="G325" s="975"/>
      <c r="H325" s="1113"/>
      <c r="I325" s="1114"/>
      <c r="J325" s="1119">
        <v>119</v>
      </c>
      <c r="K325" s="975">
        <f t="shared" si="199"/>
        <v>0.75</v>
      </c>
      <c r="L325" s="1113">
        <v>906</v>
      </c>
      <c r="M325" s="1113">
        <f t="shared" si="196"/>
        <v>678.08</v>
      </c>
      <c r="N325" s="1117">
        <v>0.3</v>
      </c>
      <c r="O325" s="1113">
        <f t="shared" ref="O325" si="203">ROUND(M325*N325,2)</f>
        <v>203.42</v>
      </c>
      <c r="P325" s="1113">
        <f t="shared" si="198"/>
        <v>49</v>
      </c>
      <c r="Q325" s="1114">
        <f t="shared" si="201"/>
        <v>252.42</v>
      </c>
    </row>
    <row r="326" spans="1:17" x14ac:dyDescent="0.25">
      <c r="A326" s="1146" t="s">
        <v>692</v>
      </c>
      <c r="B326" s="990"/>
      <c r="C326" s="975"/>
      <c r="D326" s="1113"/>
      <c r="E326" s="1113"/>
      <c r="F326" s="1113"/>
      <c r="G326" s="975"/>
      <c r="H326" s="1113"/>
      <c r="I326" s="1114"/>
      <c r="J326" s="1119">
        <v>31</v>
      </c>
      <c r="K326" s="975">
        <f t="shared" si="199"/>
        <v>0.19</v>
      </c>
      <c r="L326" s="1113">
        <v>906</v>
      </c>
      <c r="M326" s="1113">
        <f t="shared" si="196"/>
        <v>176.64</v>
      </c>
      <c r="N326" s="1117">
        <v>0.3</v>
      </c>
      <c r="O326" s="1113">
        <f t="shared" ref="O326:O339" si="204">ROUND(M326*N326,2)</f>
        <v>52.99</v>
      </c>
      <c r="P326" s="1113">
        <f t="shared" si="198"/>
        <v>12.77</v>
      </c>
      <c r="Q326" s="1114">
        <f t="shared" si="201"/>
        <v>65.760000000000005</v>
      </c>
    </row>
    <row r="327" spans="1:17" x14ac:dyDescent="0.25">
      <c r="A327" s="1146" t="s">
        <v>692</v>
      </c>
      <c r="B327" s="990"/>
      <c r="C327" s="975"/>
      <c r="D327" s="1113"/>
      <c r="E327" s="1113"/>
      <c r="F327" s="1113"/>
      <c r="G327" s="975"/>
      <c r="H327" s="1113"/>
      <c r="I327" s="1114"/>
      <c r="J327" s="1119">
        <v>60</v>
      </c>
      <c r="K327" s="975">
        <f t="shared" si="199"/>
        <v>0.38</v>
      </c>
      <c r="L327" s="1113">
        <v>906</v>
      </c>
      <c r="M327" s="1113">
        <f t="shared" si="196"/>
        <v>341.89</v>
      </c>
      <c r="N327" s="1117">
        <v>0.3</v>
      </c>
      <c r="O327" s="1113">
        <f t="shared" si="204"/>
        <v>102.57</v>
      </c>
      <c r="P327" s="1113">
        <f t="shared" si="198"/>
        <v>24.71</v>
      </c>
      <c r="Q327" s="1114">
        <f t="shared" si="201"/>
        <v>127.28</v>
      </c>
    </row>
    <row r="328" spans="1:17" x14ac:dyDescent="0.25">
      <c r="A328" s="1146" t="s">
        <v>692</v>
      </c>
      <c r="B328" s="990"/>
      <c r="C328" s="975"/>
      <c r="D328" s="1113"/>
      <c r="E328" s="1113"/>
      <c r="F328" s="1113"/>
      <c r="G328" s="975"/>
      <c r="H328" s="1113"/>
      <c r="I328" s="1114"/>
      <c r="J328" s="1119">
        <v>60</v>
      </c>
      <c r="K328" s="975">
        <f t="shared" si="199"/>
        <v>0.38</v>
      </c>
      <c r="L328" s="1113">
        <v>906</v>
      </c>
      <c r="M328" s="1113">
        <f t="shared" si="196"/>
        <v>341.89</v>
      </c>
      <c r="N328" s="1117">
        <v>0.3</v>
      </c>
      <c r="O328" s="1113">
        <f t="shared" si="204"/>
        <v>102.57</v>
      </c>
      <c r="P328" s="1113">
        <f t="shared" si="198"/>
        <v>24.71</v>
      </c>
      <c r="Q328" s="1114">
        <f t="shared" si="201"/>
        <v>127.28</v>
      </c>
    </row>
    <row r="329" spans="1:17" x14ac:dyDescent="0.25">
      <c r="A329" s="1146" t="s">
        <v>692</v>
      </c>
      <c r="B329" s="990"/>
      <c r="C329" s="975"/>
      <c r="D329" s="1113"/>
      <c r="E329" s="1113"/>
      <c r="F329" s="1113"/>
      <c r="G329" s="975"/>
      <c r="H329" s="1113"/>
      <c r="I329" s="1114"/>
      <c r="J329" s="1119">
        <v>119</v>
      </c>
      <c r="K329" s="975">
        <f t="shared" si="199"/>
        <v>0.75</v>
      </c>
      <c r="L329" s="1113">
        <v>906</v>
      </c>
      <c r="M329" s="1113">
        <f t="shared" si="196"/>
        <v>678.08</v>
      </c>
      <c r="N329" s="1117">
        <v>0.3</v>
      </c>
      <c r="O329" s="1113">
        <f t="shared" si="204"/>
        <v>203.42</v>
      </c>
      <c r="P329" s="1113">
        <f t="shared" si="198"/>
        <v>49</v>
      </c>
      <c r="Q329" s="1114">
        <f t="shared" si="201"/>
        <v>252.42</v>
      </c>
    </row>
    <row r="330" spans="1:17" x14ac:dyDescent="0.25">
      <c r="A330" s="1146" t="s">
        <v>692</v>
      </c>
      <c r="B330" s="990"/>
      <c r="C330" s="975"/>
      <c r="D330" s="1113"/>
      <c r="E330" s="1113"/>
      <c r="F330" s="1113"/>
      <c r="G330" s="975"/>
      <c r="H330" s="1113"/>
      <c r="I330" s="1114"/>
      <c r="J330" s="1119">
        <v>109</v>
      </c>
      <c r="K330" s="975">
        <f t="shared" si="199"/>
        <v>0.69</v>
      </c>
      <c r="L330" s="1113">
        <v>906</v>
      </c>
      <c r="M330" s="1113">
        <f t="shared" si="196"/>
        <v>621.09</v>
      </c>
      <c r="N330" s="1117">
        <v>0.3</v>
      </c>
      <c r="O330" s="1113">
        <f t="shared" si="204"/>
        <v>186.33</v>
      </c>
      <c r="P330" s="1113">
        <f t="shared" si="198"/>
        <v>44.89</v>
      </c>
      <c r="Q330" s="1114">
        <f t="shared" si="201"/>
        <v>231.22000000000003</v>
      </c>
    </row>
    <row r="331" spans="1:17" x14ac:dyDescent="0.25">
      <c r="A331" s="1146" t="s">
        <v>692</v>
      </c>
      <c r="B331" s="990"/>
      <c r="C331" s="975"/>
      <c r="D331" s="1113"/>
      <c r="E331" s="1113"/>
      <c r="F331" s="1113"/>
      <c r="G331" s="975"/>
      <c r="H331" s="1113"/>
      <c r="I331" s="1114"/>
      <c r="J331" s="1119">
        <v>115</v>
      </c>
      <c r="K331" s="975">
        <f t="shared" si="199"/>
        <v>0.72</v>
      </c>
      <c r="L331" s="1113">
        <v>906</v>
      </c>
      <c r="M331" s="1113">
        <f t="shared" si="196"/>
        <v>655.28</v>
      </c>
      <c r="N331" s="1117">
        <v>0.3</v>
      </c>
      <c r="O331" s="1113">
        <f t="shared" si="204"/>
        <v>196.58</v>
      </c>
      <c r="P331" s="1113">
        <f t="shared" si="198"/>
        <v>47.36</v>
      </c>
      <c r="Q331" s="1114">
        <f t="shared" si="201"/>
        <v>243.94</v>
      </c>
    </row>
    <row r="332" spans="1:17" x14ac:dyDescent="0.25">
      <c r="A332" s="1146" t="s">
        <v>692</v>
      </c>
      <c r="B332" s="990"/>
      <c r="C332" s="975"/>
      <c r="D332" s="1113"/>
      <c r="E332" s="1113"/>
      <c r="F332" s="1113"/>
      <c r="G332" s="975"/>
      <c r="H332" s="1113"/>
      <c r="I332" s="1114"/>
      <c r="J332" s="1119">
        <v>136</v>
      </c>
      <c r="K332" s="975">
        <f t="shared" si="199"/>
        <v>0.86</v>
      </c>
      <c r="L332" s="1113">
        <v>906</v>
      </c>
      <c r="M332" s="1113">
        <f t="shared" si="196"/>
        <v>774.94</v>
      </c>
      <c r="N332" s="1117">
        <v>0.3</v>
      </c>
      <c r="O332" s="1113">
        <f t="shared" si="204"/>
        <v>232.48</v>
      </c>
      <c r="P332" s="1113">
        <f t="shared" si="198"/>
        <v>56</v>
      </c>
      <c r="Q332" s="1114">
        <f t="shared" si="201"/>
        <v>288.48</v>
      </c>
    </row>
    <row r="333" spans="1:17" x14ac:dyDescent="0.25">
      <c r="A333" s="1146" t="s">
        <v>692</v>
      </c>
      <c r="B333" s="990"/>
      <c r="C333" s="975"/>
      <c r="D333" s="1113"/>
      <c r="E333" s="1113"/>
      <c r="F333" s="1113"/>
      <c r="G333" s="975"/>
      <c r="H333" s="1113"/>
      <c r="I333" s="1114"/>
      <c r="J333" s="1119">
        <v>60</v>
      </c>
      <c r="K333" s="975">
        <f t="shared" si="199"/>
        <v>0.38</v>
      </c>
      <c r="L333" s="1113">
        <v>1030</v>
      </c>
      <c r="M333" s="1113">
        <f t="shared" si="196"/>
        <v>388.68</v>
      </c>
      <c r="N333" s="1117">
        <v>0.3</v>
      </c>
      <c r="O333" s="1113">
        <f t="shared" si="204"/>
        <v>116.6</v>
      </c>
      <c r="P333" s="1113">
        <f t="shared" si="198"/>
        <v>28.09</v>
      </c>
      <c r="Q333" s="1114">
        <f t="shared" si="201"/>
        <v>144.69</v>
      </c>
    </row>
    <row r="334" spans="1:17" x14ac:dyDescent="0.25">
      <c r="A334" s="1146" t="s">
        <v>692</v>
      </c>
      <c r="B334" s="990"/>
      <c r="C334" s="975"/>
      <c r="D334" s="1113"/>
      <c r="E334" s="1113"/>
      <c r="F334" s="1113"/>
      <c r="G334" s="975"/>
      <c r="H334" s="1113"/>
      <c r="I334" s="1114"/>
      <c r="J334" s="1119">
        <v>149</v>
      </c>
      <c r="K334" s="975">
        <f t="shared" si="199"/>
        <v>0.94</v>
      </c>
      <c r="L334" s="1113">
        <v>1030</v>
      </c>
      <c r="M334" s="1113">
        <f t="shared" si="196"/>
        <v>965.22</v>
      </c>
      <c r="N334" s="1117">
        <v>0.3</v>
      </c>
      <c r="O334" s="1113">
        <f t="shared" si="204"/>
        <v>289.57</v>
      </c>
      <c r="P334" s="1113">
        <f t="shared" si="198"/>
        <v>69.760000000000005</v>
      </c>
      <c r="Q334" s="1114">
        <f t="shared" si="201"/>
        <v>359.33</v>
      </c>
    </row>
    <row r="335" spans="1:17" x14ac:dyDescent="0.25">
      <c r="A335" s="1146" t="s">
        <v>692</v>
      </c>
      <c r="B335" s="990"/>
      <c r="C335" s="975"/>
      <c r="D335" s="1113"/>
      <c r="E335" s="1113"/>
      <c r="F335" s="1113"/>
      <c r="G335" s="975"/>
      <c r="H335" s="1113"/>
      <c r="I335" s="1114"/>
      <c r="J335" s="1119">
        <v>116</v>
      </c>
      <c r="K335" s="975">
        <f t="shared" si="199"/>
        <v>0.73</v>
      </c>
      <c r="L335" s="1113">
        <v>1030</v>
      </c>
      <c r="M335" s="1113">
        <f t="shared" si="196"/>
        <v>751.45</v>
      </c>
      <c r="N335" s="1117">
        <v>0.3</v>
      </c>
      <c r="O335" s="1113">
        <f t="shared" si="204"/>
        <v>225.44</v>
      </c>
      <c r="P335" s="1113">
        <f t="shared" si="198"/>
        <v>54.31</v>
      </c>
      <c r="Q335" s="1114">
        <f t="shared" si="201"/>
        <v>279.75</v>
      </c>
    </row>
    <row r="336" spans="1:17" x14ac:dyDescent="0.25">
      <c r="A336" s="1146" t="s">
        <v>692</v>
      </c>
      <c r="B336" s="990"/>
      <c r="C336" s="975"/>
      <c r="D336" s="1113"/>
      <c r="E336" s="1113"/>
      <c r="F336" s="1113"/>
      <c r="G336" s="975"/>
      <c r="H336" s="1113"/>
      <c r="I336" s="1114"/>
      <c r="J336" s="1119">
        <v>132</v>
      </c>
      <c r="K336" s="975">
        <f t="shared" si="199"/>
        <v>0.83</v>
      </c>
      <c r="L336" s="1113">
        <v>1030</v>
      </c>
      <c r="M336" s="1113">
        <f t="shared" si="196"/>
        <v>855.09</v>
      </c>
      <c r="N336" s="1117">
        <v>0.3</v>
      </c>
      <c r="O336" s="1113">
        <f t="shared" si="204"/>
        <v>256.52999999999997</v>
      </c>
      <c r="P336" s="1113">
        <f t="shared" si="198"/>
        <v>61.8</v>
      </c>
      <c r="Q336" s="1114">
        <f t="shared" si="201"/>
        <v>318.33</v>
      </c>
    </row>
    <row r="337" spans="1:17" x14ac:dyDescent="0.25">
      <c r="A337" s="1146" t="s">
        <v>692</v>
      </c>
      <c r="B337" s="990"/>
      <c r="C337" s="975"/>
      <c r="D337" s="1113"/>
      <c r="E337" s="1113"/>
      <c r="F337" s="1113"/>
      <c r="G337" s="975"/>
      <c r="H337" s="1113"/>
      <c r="I337" s="1114"/>
      <c r="J337" s="1119">
        <v>84</v>
      </c>
      <c r="K337" s="975">
        <f t="shared" si="199"/>
        <v>0.53</v>
      </c>
      <c r="L337" s="1113">
        <v>1030</v>
      </c>
      <c r="M337" s="1113">
        <f t="shared" si="196"/>
        <v>544.15</v>
      </c>
      <c r="N337" s="1117">
        <v>0.3</v>
      </c>
      <c r="O337" s="1113">
        <f t="shared" si="204"/>
        <v>163.25</v>
      </c>
      <c r="P337" s="1113">
        <f t="shared" si="198"/>
        <v>39.33</v>
      </c>
      <c r="Q337" s="1114">
        <f t="shared" si="201"/>
        <v>202.57999999999998</v>
      </c>
    </row>
    <row r="338" spans="1:17" x14ac:dyDescent="0.25">
      <c r="A338" s="1146" t="s">
        <v>692</v>
      </c>
      <c r="B338" s="990"/>
      <c r="C338" s="975"/>
      <c r="D338" s="1113"/>
      <c r="E338" s="1113"/>
      <c r="F338" s="1113"/>
      <c r="G338" s="975"/>
      <c r="H338" s="1113"/>
      <c r="I338" s="1114"/>
      <c r="J338" s="1119">
        <v>79</v>
      </c>
      <c r="K338" s="975">
        <f t="shared" si="199"/>
        <v>0.5</v>
      </c>
      <c r="L338" s="1113">
        <v>1185</v>
      </c>
      <c r="M338" s="1113">
        <f t="shared" si="196"/>
        <v>588.77</v>
      </c>
      <c r="N338" s="1117">
        <v>0.3</v>
      </c>
      <c r="O338" s="1113">
        <f t="shared" si="204"/>
        <v>176.63</v>
      </c>
      <c r="P338" s="1113">
        <f t="shared" si="198"/>
        <v>42.55</v>
      </c>
      <c r="Q338" s="1114">
        <f t="shared" si="201"/>
        <v>219.18</v>
      </c>
    </row>
    <row r="339" spans="1:17" x14ac:dyDescent="0.25">
      <c r="A339" s="1146" t="s">
        <v>692</v>
      </c>
      <c r="B339" s="990"/>
      <c r="C339" s="975"/>
      <c r="D339" s="1113"/>
      <c r="E339" s="1113"/>
      <c r="F339" s="1113"/>
      <c r="G339" s="975"/>
      <c r="H339" s="1113"/>
      <c r="I339" s="1114"/>
      <c r="J339" s="1119">
        <v>40</v>
      </c>
      <c r="K339" s="975">
        <f t="shared" si="199"/>
        <v>0.25</v>
      </c>
      <c r="L339" s="1113">
        <v>1185</v>
      </c>
      <c r="M339" s="1113">
        <f t="shared" si="196"/>
        <v>298.11</v>
      </c>
      <c r="N339" s="1117">
        <v>0.3</v>
      </c>
      <c r="O339" s="1113">
        <f t="shared" si="204"/>
        <v>89.43</v>
      </c>
      <c r="P339" s="1113">
        <f t="shared" si="198"/>
        <v>21.54</v>
      </c>
      <c r="Q339" s="1114">
        <f t="shared" si="201"/>
        <v>110.97</v>
      </c>
    </row>
    <row r="340" spans="1:17" ht="66" x14ac:dyDescent="0.25">
      <c r="A340" s="1169" t="s">
        <v>10</v>
      </c>
      <c r="B340" s="1033"/>
      <c r="C340" s="976"/>
      <c r="D340" s="972"/>
      <c r="E340" s="972"/>
      <c r="F340" s="972"/>
      <c r="G340" s="976"/>
      <c r="H340" s="972"/>
      <c r="I340" s="973"/>
      <c r="J340" s="1101">
        <f>SUM(J341:J342)</f>
        <v>222</v>
      </c>
      <c r="K340" s="976">
        <f t="shared" ref="K340:Q340" si="205">SUM(K341:K342)</f>
        <v>1.4</v>
      </c>
      <c r="L340" s="976"/>
      <c r="M340" s="976"/>
      <c r="N340" s="976"/>
      <c r="O340" s="976">
        <f t="shared" si="205"/>
        <v>317.08</v>
      </c>
      <c r="P340" s="976">
        <f t="shared" si="205"/>
        <v>76.38</v>
      </c>
      <c r="Q340" s="977">
        <f t="shared" si="205"/>
        <v>393.46</v>
      </c>
    </row>
    <row r="341" spans="1:17" x14ac:dyDescent="0.25">
      <c r="A341" s="1146" t="s">
        <v>257</v>
      </c>
      <c r="B341" s="990"/>
      <c r="C341" s="975"/>
      <c r="D341" s="1113"/>
      <c r="E341" s="1113"/>
      <c r="F341" s="1113"/>
      <c r="G341" s="975"/>
      <c r="H341" s="1113"/>
      <c r="I341" s="1114"/>
      <c r="J341" s="1119">
        <v>111</v>
      </c>
      <c r="K341" s="975">
        <f t="shared" si="199"/>
        <v>0.7</v>
      </c>
      <c r="L341" s="1113">
        <v>757</v>
      </c>
      <c r="M341" s="1113">
        <f t="shared" si="196"/>
        <v>528.47</v>
      </c>
      <c r="N341" s="1117">
        <v>0.3</v>
      </c>
      <c r="O341" s="1113">
        <f t="shared" ref="O341" si="206">ROUND(M341*N341,2)</f>
        <v>158.54</v>
      </c>
      <c r="P341" s="1113">
        <f t="shared" si="198"/>
        <v>38.19</v>
      </c>
      <c r="Q341" s="1114">
        <f t="shared" si="201"/>
        <v>196.73</v>
      </c>
    </row>
    <row r="342" spans="1:17" x14ac:dyDescent="0.25">
      <c r="A342" s="1146" t="s">
        <v>257</v>
      </c>
      <c r="B342" s="990"/>
      <c r="C342" s="975"/>
      <c r="D342" s="1113"/>
      <c r="E342" s="1113"/>
      <c r="F342" s="1113"/>
      <c r="G342" s="975"/>
      <c r="H342" s="1113"/>
      <c r="I342" s="1114"/>
      <c r="J342" s="1119">
        <v>111</v>
      </c>
      <c r="K342" s="975">
        <f t="shared" si="199"/>
        <v>0.7</v>
      </c>
      <c r="L342" s="1113">
        <v>757</v>
      </c>
      <c r="M342" s="1113">
        <f t="shared" si="196"/>
        <v>528.47</v>
      </c>
      <c r="N342" s="1117">
        <v>0.3</v>
      </c>
      <c r="O342" s="1113">
        <f t="shared" ref="O342" si="207">ROUND(M342*N342,2)</f>
        <v>158.54</v>
      </c>
      <c r="P342" s="1113">
        <f t="shared" si="198"/>
        <v>38.19</v>
      </c>
      <c r="Q342" s="1114">
        <f t="shared" si="201"/>
        <v>196.73</v>
      </c>
    </row>
    <row r="343" spans="1:17" ht="33" x14ac:dyDescent="0.25">
      <c r="A343" s="1169" t="s">
        <v>8</v>
      </c>
      <c r="B343" s="1033"/>
      <c r="C343" s="976"/>
      <c r="D343" s="972"/>
      <c r="E343" s="972"/>
      <c r="F343" s="972"/>
      <c r="G343" s="976"/>
      <c r="H343" s="972"/>
      <c r="I343" s="973"/>
      <c r="J343" s="1101">
        <f>SUM(J344:J356)</f>
        <v>1453</v>
      </c>
      <c r="K343" s="976">
        <f t="shared" ref="K343:Q343" si="208">SUM(K344:K356)</f>
        <v>9.1300000000000008</v>
      </c>
      <c r="L343" s="976"/>
      <c r="M343" s="976"/>
      <c r="N343" s="976"/>
      <c r="O343" s="976">
        <f t="shared" si="208"/>
        <v>1989.5499999999997</v>
      </c>
      <c r="P343" s="976">
        <f t="shared" si="208"/>
        <v>479.28</v>
      </c>
      <c r="Q343" s="977">
        <f t="shared" si="208"/>
        <v>2468.8300000000004</v>
      </c>
    </row>
    <row r="344" spans="1:17" x14ac:dyDescent="0.25">
      <c r="A344" s="1146" t="s">
        <v>1284</v>
      </c>
      <c r="B344" s="990"/>
      <c r="C344" s="975"/>
      <c r="D344" s="1113"/>
      <c r="E344" s="1113"/>
      <c r="F344" s="1113"/>
      <c r="G344" s="975"/>
      <c r="H344" s="1113"/>
      <c r="I344" s="1114"/>
      <c r="J344" s="1119">
        <v>119</v>
      </c>
      <c r="K344" s="975">
        <f t="shared" si="199"/>
        <v>0.75</v>
      </c>
      <c r="L344" s="1113">
        <v>760</v>
      </c>
      <c r="M344" s="1113">
        <f t="shared" si="196"/>
        <v>568.80999999999995</v>
      </c>
      <c r="N344" s="1117">
        <v>0.3</v>
      </c>
      <c r="O344" s="1113">
        <f t="shared" ref="O344" si="209">ROUND(M344*N344,2)</f>
        <v>170.64</v>
      </c>
      <c r="P344" s="1113">
        <f t="shared" si="198"/>
        <v>41.11</v>
      </c>
      <c r="Q344" s="1114">
        <f t="shared" si="201"/>
        <v>211.75</v>
      </c>
    </row>
    <row r="345" spans="1:17" x14ac:dyDescent="0.25">
      <c r="A345" s="1146" t="s">
        <v>182</v>
      </c>
      <c r="B345" s="990"/>
      <c r="C345" s="975"/>
      <c r="D345" s="1113"/>
      <c r="E345" s="1113"/>
      <c r="F345" s="1113"/>
      <c r="G345" s="975"/>
      <c r="H345" s="1113"/>
      <c r="I345" s="1114"/>
      <c r="J345" s="1119">
        <v>120</v>
      </c>
      <c r="K345" s="975">
        <f t="shared" si="199"/>
        <v>0.75</v>
      </c>
      <c r="L345" s="1113">
        <v>705</v>
      </c>
      <c r="M345" s="1113">
        <f t="shared" si="196"/>
        <v>532.08000000000004</v>
      </c>
      <c r="N345" s="1117">
        <v>0.3</v>
      </c>
      <c r="O345" s="1113">
        <f t="shared" ref="O345:O356" si="210">ROUND(M345*N345,2)</f>
        <v>159.62</v>
      </c>
      <c r="P345" s="1113">
        <f t="shared" si="198"/>
        <v>38.450000000000003</v>
      </c>
      <c r="Q345" s="1114">
        <f t="shared" si="201"/>
        <v>198.07</v>
      </c>
    </row>
    <row r="346" spans="1:17" x14ac:dyDescent="0.25">
      <c r="A346" s="1146" t="s">
        <v>182</v>
      </c>
      <c r="B346" s="990"/>
      <c r="C346" s="975"/>
      <c r="D346" s="1113"/>
      <c r="E346" s="1113"/>
      <c r="F346" s="1113"/>
      <c r="G346" s="975"/>
      <c r="H346" s="1113"/>
      <c r="I346" s="1114"/>
      <c r="J346" s="1119">
        <v>56</v>
      </c>
      <c r="K346" s="975">
        <f t="shared" si="199"/>
        <v>0.35</v>
      </c>
      <c r="L346" s="1113">
        <v>705</v>
      </c>
      <c r="M346" s="1113">
        <f t="shared" si="196"/>
        <v>248.3</v>
      </c>
      <c r="N346" s="1117">
        <v>0.3</v>
      </c>
      <c r="O346" s="1113">
        <f t="shared" si="210"/>
        <v>74.489999999999995</v>
      </c>
      <c r="P346" s="1113">
        <f t="shared" si="198"/>
        <v>17.940000000000001</v>
      </c>
      <c r="Q346" s="1114">
        <f t="shared" si="201"/>
        <v>92.429999999999993</v>
      </c>
    </row>
    <row r="347" spans="1:17" x14ac:dyDescent="0.25">
      <c r="A347" s="1146" t="s">
        <v>182</v>
      </c>
      <c r="B347" s="990"/>
      <c r="C347" s="975"/>
      <c r="D347" s="1113"/>
      <c r="E347" s="1113"/>
      <c r="F347" s="1113"/>
      <c r="G347" s="975"/>
      <c r="H347" s="1113"/>
      <c r="I347" s="1114"/>
      <c r="J347" s="1119">
        <v>112</v>
      </c>
      <c r="K347" s="975">
        <f t="shared" si="199"/>
        <v>0.7</v>
      </c>
      <c r="L347" s="1113">
        <v>705</v>
      </c>
      <c r="M347" s="1113">
        <f t="shared" si="196"/>
        <v>496.6</v>
      </c>
      <c r="N347" s="1117">
        <v>0.3</v>
      </c>
      <c r="O347" s="1113">
        <f t="shared" si="210"/>
        <v>148.97999999999999</v>
      </c>
      <c r="P347" s="1113">
        <f t="shared" si="198"/>
        <v>35.89</v>
      </c>
      <c r="Q347" s="1114">
        <f t="shared" si="201"/>
        <v>184.87</v>
      </c>
    </row>
    <row r="348" spans="1:17" x14ac:dyDescent="0.25">
      <c r="A348" s="1146" t="s">
        <v>182</v>
      </c>
      <c r="B348" s="990"/>
      <c r="C348" s="975"/>
      <c r="D348" s="1113"/>
      <c r="E348" s="1113"/>
      <c r="F348" s="1113"/>
      <c r="G348" s="975"/>
      <c r="H348" s="1113"/>
      <c r="I348" s="1114"/>
      <c r="J348" s="1119">
        <v>111</v>
      </c>
      <c r="K348" s="975">
        <f t="shared" si="199"/>
        <v>0.7</v>
      </c>
      <c r="L348" s="1113">
        <v>705</v>
      </c>
      <c r="M348" s="1113">
        <f t="shared" si="196"/>
        <v>492.17</v>
      </c>
      <c r="N348" s="1117">
        <v>0.3</v>
      </c>
      <c r="O348" s="1113">
        <f t="shared" si="210"/>
        <v>147.65</v>
      </c>
      <c r="P348" s="1113">
        <f t="shared" si="198"/>
        <v>35.57</v>
      </c>
      <c r="Q348" s="1114">
        <f t="shared" si="201"/>
        <v>183.22</v>
      </c>
    </row>
    <row r="349" spans="1:17" x14ac:dyDescent="0.25">
      <c r="A349" s="1146" t="s">
        <v>182</v>
      </c>
      <c r="B349" s="990"/>
      <c r="C349" s="975"/>
      <c r="D349" s="1113"/>
      <c r="E349" s="1113"/>
      <c r="F349" s="1113"/>
      <c r="G349" s="975"/>
      <c r="H349" s="1113"/>
      <c r="I349" s="1114"/>
      <c r="J349" s="1119">
        <v>113</v>
      </c>
      <c r="K349" s="975">
        <f t="shared" si="199"/>
        <v>0.71</v>
      </c>
      <c r="L349" s="1113">
        <v>705</v>
      </c>
      <c r="M349" s="1113">
        <f t="shared" si="196"/>
        <v>501.04</v>
      </c>
      <c r="N349" s="1117">
        <v>0.3</v>
      </c>
      <c r="O349" s="1113">
        <f t="shared" si="210"/>
        <v>150.31</v>
      </c>
      <c r="P349" s="1113">
        <f t="shared" si="198"/>
        <v>36.21</v>
      </c>
      <c r="Q349" s="1114">
        <f t="shared" si="201"/>
        <v>186.52</v>
      </c>
    </row>
    <row r="350" spans="1:17" x14ac:dyDescent="0.25">
      <c r="A350" s="1146" t="s">
        <v>182</v>
      </c>
      <c r="B350" s="990"/>
      <c r="C350" s="975"/>
      <c r="D350" s="1113"/>
      <c r="E350" s="1113"/>
      <c r="F350" s="1113"/>
      <c r="G350" s="975"/>
      <c r="H350" s="1113"/>
      <c r="I350" s="1114"/>
      <c r="J350" s="1119">
        <v>111</v>
      </c>
      <c r="K350" s="975">
        <f t="shared" si="199"/>
        <v>0.7</v>
      </c>
      <c r="L350" s="1113">
        <v>705</v>
      </c>
      <c r="M350" s="1113">
        <f t="shared" si="196"/>
        <v>492.17</v>
      </c>
      <c r="N350" s="1117">
        <v>0.3</v>
      </c>
      <c r="O350" s="1113">
        <f t="shared" si="210"/>
        <v>147.65</v>
      </c>
      <c r="P350" s="1113">
        <f t="shared" si="198"/>
        <v>35.57</v>
      </c>
      <c r="Q350" s="1114">
        <f t="shared" si="201"/>
        <v>183.22</v>
      </c>
    </row>
    <row r="351" spans="1:17" x14ac:dyDescent="0.25">
      <c r="A351" s="1146" t="s">
        <v>182</v>
      </c>
      <c r="B351" s="990"/>
      <c r="C351" s="975"/>
      <c r="D351" s="1113"/>
      <c r="E351" s="1113"/>
      <c r="F351" s="1113"/>
      <c r="G351" s="975"/>
      <c r="H351" s="1113"/>
      <c r="I351" s="1114"/>
      <c r="J351" s="1119">
        <v>115</v>
      </c>
      <c r="K351" s="975">
        <f t="shared" si="199"/>
        <v>0.72</v>
      </c>
      <c r="L351" s="1113">
        <v>705</v>
      </c>
      <c r="M351" s="1113">
        <f t="shared" si="196"/>
        <v>509.91</v>
      </c>
      <c r="N351" s="1117">
        <v>0.3</v>
      </c>
      <c r="O351" s="1113">
        <f t="shared" si="210"/>
        <v>152.97</v>
      </c>
      <c r="P351" s="1113">
        <f t="shared" si="198"/>
        <v>36.85</v>
      </c>
      <c r="Q351" s="1114">
        <f t="shared" si="201"/>
        <v>189.82</v>
      </c>
    </row>
    <row r="352" spans="1:17" x14ac:dyDescent="0.25">
      <c r="A352" s="1146" t="s">
        <v>182</v>
      </c>
      <c r="B352" s="990"/>
      <c r="C352" s="975"/>
      <c r="D352" s="1113"/>
      <c r="E352" s="1113"/>
      <c r="F352" s="1113"/>
      <c r="G352" s="975"/>
      <c r="H352" s="1113"/>
      <c r="I352" s="1114"/>
      <c r="J352" s="1119">
        <v>104</v>
      </c>
      <c r="K352" s="975">
        <f t="shared" si="199"/>
        <v>0.65</v>
      </c>
      <c r="L352" s="1113">
        <v>705</v>
      </c>
      <c r="M352" s="1113">
        <f t="shared" si="196"/>
        <v>461.13</v>
      </c>
      <c r="N352" s="1117">
        <v>0.3</v>
      </c>
      <c r="O352" s="1113">
        <f t="shared" si="210"/>
        <v>138.34</v>
      </c>
      <c r="P352" s="1113">
        <f t="shared" si="198"/>
        <v>33.33</v>
      </c>
      <c r="Q352" s="1114">
        <f t="shared" si="201"/>
        <v>171.67000000000002</v>
      </c>
    </row>
    <row r="353" spans="1:17" x14ac:dyDescent="0.25">
      <c r="A353" s="1146" t="s">
        <v>182</v>
      </c>
      <c r="B353" s="990"/>
      <c r="C353" s="975"/>
      <c r="D353" s="1113"/>
      <c r="E353" s="1113"/>
      <c r="F353" s="1113"/>
      <c r="G353" s="975"/>
      <c r="H353" s="1113"/>
      <c r="I353" s="1114"/>
      <c r="J353" s="1119">
        <v>119</v>
      </c>
      <c r="K353" s="975">
        <f t="shared" si="199"/>
        <v>0.75</v>
      </c>
      <c r="L353" s="1113">
        <v>705</v>
      </c>
      <c r="M353" s="1113">
        <f t="shared" si="196"/>
        <v>527.64</v>
      </c>
      <c r="N353" s="1117">
        <v>0.3</v>
      </c>
      <c r="O353" s="1113">
        <f t="shared" si="210"/>
        <v>158.29</v>
      </c>
      <c r="P353" s="1113">
        <f t="shared" si="198"/>
        <v>38.130000000000003</v>
      </c>
      <c r="Q353" s="1114">
        <f t="shared" si="201"/>
        <v>196.42</v>
      </c>
    </row>
    <row r="354" spans="1:17" x14ac:dyDescent="0.25">
      <c r="A354" s="1146" t="s">
        <v>182</v>
      </c>
      <c r="B354" s="990"/>
      <c r="C354" s="975"/>
      <c r="D354" s="1113"/>
      <c r="E354" s="1113"/>
      <c r="F354" s="1113"/>
      <c r="G354" s="975"/>
      <c r="H354" s="1113"/>
      <c r="I354" s="1114"/>
      <c r="J354" s="1119">
        <v>119</v>
      </c>
      <c r="K354" s="975">
        <f t="shared" si="199"/>
        <v>0.75</v>
      </c>
      <c r="L354" s="1113">
        <v>903</v>
      </c>
      <c r="M354" s="1113">
        <f t="shared" si="196"/>
        <v>675.83</v>
      </c>
      <c r="N354" s="1117">
        <v>0.3</v>
      </c>
      <c r="O354" s="1113">
        <f t="shared" si="210"/>
        <v>202.75</v>
      </c>
      <c r="P354" s="1113">
        <f t="shared" si="198"/>
        <v>48.84</v>
      </c>
      <c r="Q354" s="1114">
        <f t="shared" si="201"/>
        <v>251.59</v>
      </c>
    </row>
    <row r="355" spans="1:17" x14ac:dyDescent="0.25">
      <c r="A355" s="1146" t="s">
        <v>182</v>
      </c>
      <c r="B355" s="990"/>
      <c r="C355" s="975"/>
      <c r="D355" s="1113"/>
      <c r="E355" s="1113"/>
      <c r="F355" s="1113"/>
      <c r="G355" s="975"/>
      <c r="H355" s="1113"/>
      <c r="I355" s="1114"/>
      <c r="J355" s="1119">
        <v>119</v>
      </c>
      <c r="K355" s="975">
        <f t="shared" si="199"/>
        <v>0.75</v>
      </c>
      <c r="L355" s="1113">
        <v>705</v>
      </c>
      <c r="M355" s="1113">
        <f t="shared" si="196"/>
        <v>527.64</v>
      </c>
      <c r="N355" s="1117">
        <v>0.3</v>
      </c>
      <c r="O355" s="1113">
        <f t="shared" si="210"/>
        <v>158.29</v>
      </c>
      <c r="P355" s="1113">
        <f t="shared" si="198"/>
        <v>38.130000000000003</v>
      </c>
      <c r="Q355" s="1114">
        <f t="shared" si="201"/>
        <v>196.42</v>
      </c>
    </row>
    <row r="356" spans="1:17" x14ac:dyDescent="0.25">
      <c r="A356" s="1146" t="s">
        <v>182</v>
      </c>
      <c r="B356" s="990"/>
      <c r="C356" s="975"/>
      <c r="D356" s="1113"/>
      <c r="E356" s="1113"/>
      <c r="F356" s="1113"/>
      <c r="G356" s="975"/>
      <c r="H356" s="1113"/>
      <c r="I356" s="1114"/>
      <c r="J356" s="1119">
        <v>135</v>
      </c>
      <c r="K356" s="975">
        <f t="shared" si="199"/>
        <v>0.85</v>
      </c>
      <c r="L356" s="1113">
        <v>705</v>
      </c>
      <c r="M356" s="1113">
        <f t="shared" si="196"/>
        <v>598.58000000000004</v>
      </c>
      <c r="N356" s="1117">
        <v>0.3</v>
      </c>
      <c r="O356" s="1113">
        <f t="shared" si="210"/>
        <v>179.57</v>
      </c>
      <c r="P356" s="1113">
        <f t="shared" si="198"/>
        <v>43.26</v>
      </c>
      <c r="Q356" s="1114">
        <f t="shared" si="201"/>
        <v>222.82999999999998</v>
      </c>
    </row>
    <row r="357" spans="1:17" x14ac:dyDescent="0.25">
      <c r="A357" s="1454" t="s">
        <v>518</v>
      </c>
      <c r="B357" s="964"/>
      <c r="C357" s="1456"/>
      <c r="D357" s="1112"/>
      <c r="E357" s="1112"/>
      <c r="F357" s="1112"/>
      <c r="G357" s="1456"/>
      <c r="H357" s="1457"/>
      <c r="I357" s="1458"/>
      <c r="J357" s="1100">
        <f>J358+J364+J390+J396</f>
        <v>4549</v>
      </c>
      <c r="K357" s="982">
        <f t="shared" ref="K357:Q357" si="211">K358+K364+K390+K396</f>
        <v>28.58</v>
      </c>
      <c r="L357" s="982"/>
      <c r="M357" s="982"/>
      <c r="N357" s="982"/>
      <c r="O357" s="982">
        <f t="shared" si="211"/>
        <v>8455.2900000000009</v>
      </c>
      <c r="P357" s="982">
        <f t="shared" si="211"/>
        <v>2036.87</v>
      </c>
      <c r="Q357" s="983">
        <f t="shared" si="211"/>
        <v>10492.16</v>
      </c>
    </row>
    <row r="358" spans="1:17" ht="49.5" x14ac:dyDescent="0.25">
      <c r="A358" s="1169" t="s">
        <v>11</v>
      </c>
      <c r="B358" s="1033"/>
      <c r="C358" s="976"/>
      <c r="D358" s="972"/>
      <c r="E358" s="972"/>
      <c r="F358" s="972"/>
      <c r="G358" s="976"/>
      <c r="H358" s="972"/>
      <c r="I358" s="973"/>
      <c r="J358" s="1101">
        <f>SUM(J359:J363)</f>
        <v>476</v>
      </c>
      <c r="K358" s="976">
        <f t="shared" ref="K358:Q358" si="212">SUM(K359:K363)</f>
        <v>2.99</v>
      </c>
      <c r="L358" s="976"/>
      <c r="M358" s="976"/>
      <c r="N358" s="976"/>
      <c r="O358" s="976">
        <f t="shared" si="212"/>
        <v>1542.96</v>
      </c>
      <c r="P358" s="976">
        <f t="shared" si="212"/>
        <v>371.70000000000005</v>
      </c>
      <c r="Q358" s="977">
        <f t="shared" si="212"/>
        <v>1914.6599999999999</v>
      </c>
    </row>
    <row r="359" spans="1:17" x14ac:dyDescent="0.25">
      <c r="A359" s="1307" t="s">
        <v>202</v>
      </c>
      <c r="B359" s="445"/>
      <c r="C359" s="99"/>
      <c r="D359" s="275"/>
      <c r="E359" s="275"/>
      <c r="F359" s="275"/>
      <c r="G359" s="99"/>
      <c r="H359" s="275"/>
      <c r="I359" s="276"/>
      <c r="J359" s="1469">
        <v>118</v>
      </c>
      <c r="K359" s="99">
        <v>0.74</v>
      </c>
      <c r="L359" s="275">
        <v>1676</v>
      </c>
      <c r="M359" s="275">
        <f t="shared" ref="M359:M407" si="213">ROUND(J359/159*L359,2)</f>
        <v>1243.82</v>
      </c>
      <c r="N359" s="277">
        <v>0.3</v>
      </c>
      <c r="O359" s="275">
        <f t="shared" ref="O359" si="214">ROUND(M359*N359,2)</f>
        <v>373.15</v>
      </c>
      <c r="P359" s="275">
        <f t="shared" ref="P359:P407" si="215">ROUND(O359*0.2409,2)</f>
        <v>89.89</v>
      </c>
      <c r="Q359" s="276">
        <f t="shared" ref="Q359" si="216">O359+P359</f>
        <v>463.03999999999996</v>
      </c>
    </row>
    <row r="360" spans="1:17" x14ac:dyDescent="0.25">
      <c r="A360" s="1307" t="s">
        <v>202</v>
      </c>
      <c r="B360" s="445"/>
      <c r="C360" s="99"/>
      <c r="D360" s="275"/>
      <c r="E360" s="275"/>
      <c r="F360" s="275"/>
      <c r="G360" s="99"/>
      <c r="H360" s="275"/>
      <c r="I360" s="276"/>
      <c r="J360" s="1469">
        <v>119</v>
      </c>
      <c r="K360" s="99">
        <v>0.75</v>
      </c>
      <c r="L360" s="275">
        <v>1676</v>
      </c>
      <c r="M360" s="275">
        <f t="shared" si="213"/>
        <v>1254.3599999999999</v>
      </c>
      <c r="N360" s="277">
        <v>0.3</v>
      </c>
      <c r="O360" s="275">
        <f t="shared" ref="O360:O363" si="217">ROUND(M360*N360,2)</f>
        <v>376.31</v>
      </c>
      <c r="P360" s="275">
        <f t="shared" si="215"/>
        <v>90.65</v>
      </c>
      <c r="Q360" s="276">
        <f t="shared" ref="Q360:Q407" si="218">O360+P360</f>
        <v>466.96000000000004</v>
      </c>
    </row>
    <row r="361" spans="1:17" x14ac:dyDescent="0.25">
      <c r="A361" s="1307" t="s">
        <v>202</v>
      </c>
      <c r="B361" s="445"/>
      <c r="C361" s="99"/>
      <c r="D361" s="275"/>
      <c r="E361" s="275"/>
      <c r="F361" s="275"/>
      <c r="G361" s="99"/>
      <c r="H361" s="275"/>
      <c r="I361" s="276"/>
      <c r="J361" s="1469">
        <v>48</v>
      </c>
      <c r="K361" s="99">
        <f t="shared" si="199"/>
        <v>0.3</v>
      </c>
      <c r="L361" s="275">
        <v>1676</v>
      </c>
      <c r="M361" s="275">
        <f t="shared" si="213"/>
        <v>505.96</v>
      </c>
      <c r="N361" s="277">
        <v>0.3</v>
      </c>
      <c r="O361" s="275">
        <f t="shared" si="217"/>
        <v>151.79</v>
      </c>
      <c r="P361" s="275">
        <f t="shared" si="215"/>
        <v>36.57</v>
      </c>
      <c r="Q361" s="276">
        <f t="shared" si="218"/>
        <v>188.35999999999999</v>
      </c>
    </row>
    <row r="362" spans="1:17" x14ac:dyDescent="0.25">
      <c r="A362" s="1307" t="s">
        <v>202</v>
      </c>
      <c r="B362" s="445"/>
      <c r="C362" s="99"/>
      <c r="D362" s="275"/>
      <c r="E362" s="275"/>
      <c r="F362" s="275"/>
      <c r="G362" s="99"/>
      <c r="H362" s="275"/>
      <c r="I362" s="276"/>
      <c r="J362" s="1469">
        <v>72</v>
      </c>
      <c r="K362" s="99">
        <f t="shared" si="199"/>
        <v>0.45</v>
      </c>
      <c r="L362" s="275">
        <v>1676</v>
      </c>
      <c r="M362" s="275">
        <f t="shared" si="213"/>
        <v>758.94</v>
      </c>
      <c r="N362" s="277">
        <v>0.3</v>
      </c>
      <c r="O362" s="275">
        <f t="shared" si="217"/>
        <v>227.68</v>
      </c>
      <c r="P362" s="275">
        <f t="shared" si="215"/>
        <v>54.85</v>
      </c>
      <c r="Q362" s="276">
        <f t="shared" si="218"/>
        <v>282.53000000000003</v>
      </c>
    </row>
    <row r="363" spans="1:17" x14ac:dyDescent="0.25">
      <c r="A363" s="1307" t="s">
        <v>202</v>
      </c>
      <c r="B363" s="445"/>
      <c r="C363" s="99"/>
      <c r="D363" s="275"/>
      <c r="E363" s="275"/>
      <c r="F363" s="275"/>
      <c r="G363" s="99"/>
      <c r="H363" s="275"/>
      <c r="I363" s="276"/>
      <c r="J363" s="1469">
        <v>119</v>
      </c>
      <c r="K363" s="99">
        <f t="shared" si="199"/>
        <v>0.75</v>
      </c>
      <c r="L363" s="275">
        <v>1844</v>
      </c>
      <c r="M363" s="275">
        <f t="shared" si="213"/>
        <v>1380.1</v>
      </c>
      <c r="N363" s="277">
        <v>0.3</v>
      </c>
      <c r="O363" s="275">
        <f t="shared" si="217"/>
        <v>414.03</v>
      </c>
      <c r="P363" s="275">
        <f t="shared" si="215"/>
        <v>99.74</v>
      </c>
      <c r="Q363" s="276">
        <f t="shared" si="218"/>
        <v>513.77</v>
      </c>
    </row>
    <row r="364" spans="1:17" ht="66" x14ac:dyDescent="0.25">
      <c r="A364" s="1182" t="s">
        <v>9</v>
      </c>
      <c r="B364" s="1460"/>
      <c r="C364" s="1461"/>
      <c r="D364" s="974"/>
      <c r="E364" s="974"/>
      <c r="F364" s="974"/>
      <c r="G364" s="1461"/>
      <c r="H364" s="974"/>
      <c r="I364" s="91"/>
      <c r="J364" s="1470">
        <f>SUM(J365:J389)</f>
        <v>2418</v>
      </c>
      <c r="K364" s="1461">
        <f t="shared" ref="K364:Q364" si="219">SUM(K365:K389)</f>
        <v>15.169999999999998</v>
      </c>
      <c r="L364" s="1461"/>
      <c r="M364" s="1461"/>
      <c r="N364" s="1461"/>
      <c r="O364" s="1461">
        <f t="shared" si="219"/>
        <v>4602.71</v>
      </c>
      <c r="P364" s="1461">
        <f t="shared" si="219"/>
        <v>1108.79</v>
      </c>
      <c r="Q364" s="1468">
        <f t="shared" si="219"/>
        <v>5711.5</v>
      </c>
    </row>
    <row r="365" spans="1:17" x14ac:dyDescent="0.25">
      <c r="A365" s="1307" t="s">
        <v>692</v>
      </c>
      <c r="B365" s="445"/>
      <c r="C365" s="99"/>
      <c r="D365" s="275"/>
      <c r="E365" s="275"/>
      <c r="F365" s="275"/>
      <c r="G365" s="99"/>
      <c r="H365" s="275"/>
      <c r="I365" s="276"/>
      <c r="J365" s="1469">
        <v>119</v>
      </c>
      <c r="K365" s="99">
        <v>0.75</v>
      </c>
      <c r="L365" s="275">
        <v>1030</v>
      </c>
      <c r="M365" s="275">
        <f t="shared" si="213"/>
        <v>770.88</v>
      </c>
      <c r="N365" s="277">
        <v>0.3</v>
      </c>
      <c r="O365" s="275">
        <f t="shared" ref="O365" si="220">ROUND(M365*N365,2)</f>
        <v>231.26</v>
      </c>
      <c r="P365" s="275">
        <f t="shared" si="215"/>
        <v>55.71</v>
      </c>
      <c r="Q365" s="276">
        <f t="shared" si="218"/>
        <v>286.96999999999997</v>
      </c>
    </row>
    <row r="366" spans="1:17" x14ac:dyDescent="0.25">
      <c r="A366" s="1307" t="s">
        <v>692</v>
      </c>
      <c r="B366" s="445"/>
      <c r="C366" s="99"/>
      <c r="D366" s="275"/>
      <c r="E366" s="275"/>
      <c r="F366" s="275"/>
      <c r="G366" s="99"/>
      <c r="H366" s="275"/>
      <c r="I366" s="276"/>
      <c r="J366" s="1469">
        <v>119</v>
      </c>
      <c r="K366" s="99">
        <f t="shared" si="199"/>
        <v>0.75</v>
      </c>
      <c r="L366" s="275">
        <v>1185</v>
      </c>
      <c r="M366" s="275">
        <f t="shared" si="213"/>
        <v>886.89</v>
      </c>
      <c r="N366" s="277">
        <v>0.3</v>
      </c>
      <c r="O366" s="275">
        <f t="shared" ref="O366:O389" si="221">ROUND(M366*N366,2)</f>
        <v>266.07</v>
      </c>
      <c r="P366" s="275">
        <f t="shared" si="215"/>
        <v>64.099999999999994</v>
      </c>
      <c r="Q366" s="276">
        <f t="shared" si="218"/>
        <v>330.16999999999996</v>
      </c>
    </row>
    <row r="367" spans="1:17" x14ac:dyDescent="0.25">
      <c r="A367" s="1307" t="s">
        <v>692</v>
      </c>
      <c r="B367" s="445"/>
      <c r="C367" s="99"/>
      <c r="D367" s="275"/>
      <c r="E367" s="275"/>
      <c r="F367" s="275"/>
      <c r="G367" s="99"/>
      <c r="H367" s="275"/>
      <c r="I367" s="276"/>
      <c r="J367" s="1469">
        <v>24</v>
      </c>
      <c r="K367" s="99">
        <f t="shared" si="199"/>
        <v>0.15</v>
      </c>
      <c r="L367" s="275">
        <v>1185</v>
      </c>
      <c r="M367" s="275">
        <f t="shared" si="213"/>
        <v>178.87</v>
      </c>
      <c r="N367" s="277">
        <v>0.3</v>
      </c>
      <c r="O367" s="275">
        <f t="shared" si="221"/>
        <v>53.66</v>
      </c>
      <c r="P367" s="275">
        <f t="shared" si="215"/>
        <v>12.93</v>
      </c>
      <c r="Q367" s="276">
        <f t="shared" si="218"/>
        <v>66.59</v>
      </c>
    </row>
    <row r="368" spans="1:17" x14ac:dyDescent="0.25">
      <c r="A368" s="1307" t="s">
        <v>692</v>
      </c>
      <c r="B368" s="445"/>
      <c r="C368" s="99"/>
      <c r="D368" s="275"/>
      <c r="E368" s="275"/>
      <c r="F368" s="275"/>
      <c r="G368" s="99"/>
      <c r="H368" s="275"/>
      <c r="I368" s="276"/>
      <c r="J368" s="1469">
        <v>96</v>
      </c>
      <c r="K368" s="99">
        <f>ROUND(J368/159,2)</f>
        <v>0.6</v>
      </c>
      <c r="L368" s="275">
        <v>1030</v>
      </c>
      <c r="M368" s="275">
        <f t="shared" si="213"/>
        <v>621.89</v>
      </c>
      <c r="N368" s="277">
        <v>0.3</v>
      </c>
      <c r="O368" s="275">
        <f t="shared" si="221"/>
        <v>186.57</v>
      </c>
      <c r="P368" s="275">
        <f t="shared" si="215"/>
        <v>44.94</v>
      </c>
      <c r="Q368" s="276">
        <f t="shared" si="218"/>
        <v>231.51</v>
      </c>
    </row>
    <row r="369" spans="1:17" x14ac:dyDescent="0.25">
      <c r="A369" s="1307" t="s">
        <v>692</v>
      </c>
      <c r="B369" s="445"/>
      <c r="C369" s="99"/>
      <c r="D369" s="275"/>
      <c r="E369" s="275"/>
      <c r="F369" s="275"/>
      <c r="G369" s="99"/>
      <c r="H369" s="275"/>
      <c r="I369" s="276"/>
      <c r="J369" s="1469">
        <v>32</v>
      </c>
      <c r="K369" s="99">
        <f t="shared" si="199"/>
        <v>0.2</v>
      </c>
      <c r="L369" s="275">
        <v>1030</v>
      </c>
      <c r="M369" s="275">
        <f t="shared" si="213"/>
        <v>207.3</v>
      </c>
      <c r="N369" s="277">
        <v>0.3</v>
      </c>
      <c r="O369" s="275">
        <f t="shared" si="221"/>
        <v>62.19</v>
      </c>
      <c r="P369" s="275">
        <f t="shared" si="215"/>
        <v>14.98</v>
      </c>
      <c r="Q369" s="276">
        <f t="shared" si="218"/>
        <v>77.17</v>
      </c>
    </row>
    <row r="370" spans="1:17" x14ac:dyDescent="0.25">
      <c r="A370" s="1307" t="s">
        <v>692</v>
      </c>
      <c r="B370" s="445"/>
      <c r="C370" s="99"/>
      <c r="D370" s="275"/>
      <c r="E370" s="275"/>
      <c r="F370" s="275"/>
      <c r="G370" s="99"/>
      <c r="H370" s="275"/>
      <c r="I370" s="276"/>
      <c r="J370" s="1469">
        <v>127</v>
      </c>
      <c r="K370" s="99">
        <f t="shared" si="199"/>
        <v>0.8</v>
      </c>
      <c r="L370" s="275">
        <v>1030</v>
      </c>
      <c r="M370" s="275">
        <f t="shared" si="213"/>
        <v>822.7</v>
      </c>
      <c r="N370" s="277">
        <v>0.3</v>
      </c>
      <c r="O370" s="275">
        <f t="shared" si="221"/>
        <v>246.81</v>
      </c>
      <c r="P370" s="275">
        <f t="shared" si="215"/>
        <v>59.46</v>
      </c>
      <c r="Q370" s="276">
        <f t="shared" si="218"/>
        <v>306.27</v>
      </c>
    </row>
    <row r="371" spans="1:17" x14ac:dyDescent="0.25">
      <c r="A371" s="1307" t="s">
        <v>692</v>
      </c>
      <c r="B371" s="445"/>
      <c r="C371" s="99"/>
      <c r="D371" s="275"/>
      <c r="E371" s="275"/>
      <c r="F371" s="275"/>
      <c r="G371" s="99"/>
      <c r="H371" s="275"/>
      <c r="I371" s="276"/>
      <c r="J371" s="1469">
        <v>111</v>
      </c>
      <c r="K371" s="99">
        <f t="shared" si="199"/>
        <v>0.7</v>
      </c>
      <c r="L371" s="275">
        <v>1030</v>
      </c>
      <c r="M371" s="275">
        <f t="shared" si="213"/>
        <v>719.06</v>
      </c>
      <c r="N371" s="277">
        <v>0.3</v>
      </c>
      <c r="O371" s="275">
        <f t="shared" si="221"/>
        <v>215.72</v>
      </c>
      <c r="P371" s="275">
        <f t="shared" si="215"/>
        <v>51.97</v>
      </c>
      <c r="Q371" s="276">
        <f t="shared" si="218"/>
        <v>267.69</v>
      </c>
    </row>
    <row r="372" spans="1:17" x14ac:dyDescent="0.25">
      <c r="A372" s="1307" t="s">
        <v>692</v>
      </c>
      <c r="B372" s="445"/>
      <c r="C372" s="99"/>
      <c r="D372" s="275"/>
      <c r="E372" s="275"/>
      <c r="F372" s="275"/>
      <c r="G372" s="99"/>
      <c r="H372" s="275"/>
      <c r="I372" s="276"/>
      <c r="J372" s="1469">
        <v>120</v>
      </c>
      <c r="K372" s="99">
        <f t="shared" si="199"/>
        <v>0.75</v>
      </c>
      <c r="L372" s="275">
        <v>1030</v>
      </c>
      <c r="M372" s="275">
        <f t="shared" si="213"/>
        <v>777.36</v>
      </c>
      <c r="N372" s="277">
        <v>0.3</v>
      </c>
      <c r="O372" s="275">
        <f t="shared" si="221"/>
        <v>233.21</v>
      </c>
      <c r="P372" s="275">
        <f t="shared" si="215"/>
        <v>56.18</v>
      </c>
      <c r="Q372" s="276">
        <f t="shared" si="218"/>
        <v>289.39</v>
      </c>
    </row>
    <row r="373" spans="1:17" x14ac:dyDescent="0.25">
      <c r="A373" s="1307" t="s">
        <v>692</v>
      </c>
      <c r="B373" s="445"/>
      <c r="C373" s="99"/>
      <c r="D373" s="275"/>
      <c r="E373" s="275"/>
      <c r="F373" s="275"/>
      <c r="G373" s="99"/>
      <c r="H373" s="275"/>
      <c r="I373" s="276"/>
      <c r="J373" s="1469">
        <v>96</v>
      </c>
      <c r="K373" s="99">
        <f t="shared" si="199"/>
        <v>0.6</v>
      </c>
      <c r="L373" s="275">
        <v>1030</v>
      </c>
      <c r="M373" s="275">
        <f t="shared" si="213"/>
        <v>621.89</v>
      </c>
      <c r="N373" s="277">
        <v>0.3</v>
      </c>
      <c r="O373" s="275">
        <f t="shared" si="221"/>
        <v>186.57</v>
      </c>
      <c r="P373" s="275">
        <f t="shared" si="215"/>
        <v>44.94</v>
      </c>
      <c r="Q373" s="276">
        <f t="shared" si="218"/>
        <v>231.51</v>
      </c>
    </row>
    <row r="374" spans="1:17" x14ac:dyDescent="0.25">
      <c r="A374" s="1307" t="s">
        <v>692</v>
      </c>
      <c r="B374" s="445"/>
      <c r="C374" s="99"/>
      <c r="D374" s="275"/>
      <c r="E374" s="275"/>
      <c r="F374" s="275"/>
      <c r="G374" s="99"/>
      <c r="H374" s="275"/>
      <c r="I374" s="276"/>
      <c r="J374" s="1469">
        <v>32</v>
      </c>
      <c r="K374" s="99">
        <f t="shared" si="199"/>
        <v>0.2</v>
      </c>
      <c r="L374" s="275">
        <v>1030</v>
      </c>
      <c r="M374" s="275">
        <f t="shared" si="213"/>
        <v>207.3</v>
      </c>
      <c r="N374" s="277">
        <v>0.3</v>
      </c>
      <c r="O374" s="275">
        <f t="shared" si="221"/>
        <v>62.19</v>
      </c>
      <c r="P374" s="275">
        <f t="shared" si="215"/>
        <v>14.98</v>
      </c>
      <c r="Q374" s="276">
        <f t="shared" si="218"/>
        <v>77.17</v>
      </c>
    </row>
    <row r="375" spans="1:17" x14ac:dyDescent="0.25">
      <c r="A375" s="1307" t="s">
        <v>692</v>
      </c>
      <c r="B375" s="445"/>
      <c r="C375" s="99"/>
      <c r="D375" s="275"/>
      <c r="E375" s="275"/>
      <c r="F375" s="275"/>
      <c r="G375" s="99"/>
      <c r="H375" s="275"/>
      <c r="I375" s="276"/>
      <c r="J375" s="1469">
        <v>111</v>
      </c>
      <c r="K375" s="99">
        <f t="shared" si="199"/>
        <v>0.7</v>
      </c>
      <c r="L375" s="275">
        <v>1030</v>
      </c>
      <c r="M375" s="275">
        <f t="shared" si="213"/>
        <v>719.06</v>
      </c>
      <c r="N375" s="277">
        <v>0.3</v>
      </c>
      <c r="O375" s="275">
        <f t="shared" si="221"/>
        <v>215.72</v>
      </c>
      <c r="P375" s="275">
        <f t="shared" si="215"/>
        <v>51.97</v>
      </c>
      <c r="Q375" s="276">
        <f t="shared" si="218"/>
        <v>267.69</v>
      </c>
    </row>
    <row r="376" spans="1:17" x14ac:dyDescent="0.25">
      <c r="A376" s="1307" t="s">
        <v>692</v>
      </c>
      <c r="B376" s="445"/>
      <c r="C376" s="99"/>
      <c r="D376" s="275"/>
      <c r="E376" s="275"/>
      <c r="F376" s="275"/>
      <c r="G376" s="99"/>
      <c r="H376" s="275"/>
      <c r="I376" s="276"/>
      <c r="J376" s="1469">
        <v>80</v>
      </c>
      <c r="K376" s="99">
        <f t="shared" si="199"/>
        <v>0.5</v>
      </c>
      <c r="L376" s="275">
        <v>1030</v>
      </c>
      <c r="M376" s="275">
        <f t="shared" si="213"/>
        <v>518.24</v>
      </c>
      <c r="N376" s="277">
        <v>0.3</v>
      </c>
      <c r="O376" s="275">
        <f t="shared" si="221"/>
        <v>155.47</v>
      </c>
      <c r="P376" s="275">
        <f t="shared" si="215"/>
        <v>37.450000000000003</v>
      </c>
      <c r="Q376" s="276">
        <f t="shared" si="218"/>
        <v>192.92000000000002</v>
      </c>
    </row>
    <row r="377" spans="1:17" x14ac:dyDescent="0.25">
      <c r="A377" s="1307" t="s">
        <v>692</v>
      </c>
      <c r="B377" s="445"/>
      <c r="C377" s="99"/>
      <c r="D377" s="275"/>
      <c r="E377" s="275"/>
      <c r="F377" s="275"/>
      <c r="G377" s="99"/>
      <c r="H377" s="275"/>
      <c r="I377" s="276"/>
      <c r="J377" s="1469">
        <v>107</v>
      </c>
      <c r="K377" s="99">
        <f t="shared" si="199"/>
        <v>0.67</v>
      </c>
      <c r="L377" s="275">
        <v>1030</v>
      </c>
      <c r="M377" s="275">
        <f t="shared" si="213"/>
        <v>693.14</v>
      </c>
      <c r="N377" s="277">
        <v>0.3</v>
      </c>
      <c r="O377" s="275">
        <f t="shared" si="221"/>
        <v>207.94</v>
      </c>
      <c r="P377" s="275">
        <f t="shared" si="215"/>
        <v>50.09</v>
      </c>
      <c r="Q377" s="276">
        <f t="shared" si="218"/>
        <v>258.02999999999997</v>
      </c>
    </row>
    <row r="378" spans="1:17" x14ac:dyDescent="0.25">
      <c r="A378" s="1307" t="s">
        <v>692</v>
      </c>
      <c r="B378" s="445"/>
      <c r="C378" s="99"/>
      <c r="D378" s="275"/>
      <c r="E378" s="275"/>
      <c r="F378" s="275"/>
      <c r="G378" s="99"/>
      <c r="H378" s="275"/>
      <c r="I378" s="276"/>
      <c r="J378" s="1469">
        <v>111</v>
      </c>
      <c r="K378" s="99">
        <f t="shared" si="199"/>
        <v>0.7</v>
      </c>
      <c r="L378" s="275">
        <v>1030</v>
      </c>
      <c r="M378" s="275">
        <f t="shared" si="213"/>
        <v>719.06</v>
      </c>
      <c r="N378" s="277">
        <v>0.3</v>
      </c>
      <c r="O378" s="275">
        <f t="shared" si="221"/>
        <v>215.72</v>
      </c>
      <c r="P378" s="275">
        <f t="shared" si="215"/>
        <v>51.97</v>
      </c>
      <c r="Q378" s="276">
        <f t="shared" si="218"/>
        <v>267.69</v>
      </c>
    </row>
    <row r="379" spans="1:17" x14ac:dyDescent="0.25">
      <c r="A379" s="1307" t="s">
        <v>692</v>
      </c>
      <c r="B379" s="445"/>
      <c r="C379" s="99"/>
      <c r="D379" s="275"/>
      <c r="E379" s="275"/>
      <c r="F379" s="275"/>
      <c r="G379" s="99"/>
      <c r="H379" s="275"/>
      <c r="I379" s="276"/>
      <c r="J379" s="1469">
        <v>112</v>
      </c>
      <c r="K379" s="99">
        <f t="shared" si="199"/>
        <v>0.7</v>
      </c>
      <c r="L379" s="275">
        <v>1030</v>
      </c>
      <c r="M379" s="275">
        <f t="shared" si="213"/>
        <v>725.53</v>
      </c>
      <c r="N379" s="277">
        <v>0.3</v>
      </c>
      <c r="O379" s="275">
        <f t="shared" si="221"/>
        <v>217.66</v>
      </c>
      <c r="P379" s="275">
        <f t="shared" si="215"/>
        <v>52.43</v>
      </c>
      <c r="Q379" s="276">
        <f t="shared" si="218"/>
        <v>270.08999999999997</v>
      </c>
    </row>
    <row r="380" spans="1:17" x14ac:dyDescent="0.25">
      <c r="A380" s="1307" t="s">
        <v>692</v>
      </c>
      <c r="B380" s="445"/>
      <c r="C380" s="99"/>
      <c r="D380" s="275"/>
      <c r="E380" s="275"/>
      <c r="F380" s="275"/>
      <c r="G380" s="99"/>
      <c r="H380" s="275"/>
      <c r="I380" s="276"/>
      <c r="J380" s="1469">
        <v>88</v>
      </c>
      <c r="K380" s="99">
        <f t="shared" si="199"/>
        <v>0.55000000000000004</v>
      </c>
      <c r="L380" s="275">
        <v>1030</v>
      </c>
      <c r="M380" s="275">
        <f t="shared" si="213"/>
        <v>570.05999999999995</v>
      </c>
      <c r="N380" s="277">
        <v>0.3</v>
      </c>
      <c r="O380" s="275">
        <f t="shared" si="221"/>
        <v>171.02</v>
      </c>
      <c r="P380" s="275">
        <f t="shared" si="215"/>
        <v>41.2</v>
      </c>
      <c r="Q380" s="276">
        <f t="shared" si="218"/>
        <v>212.22000000000003</v>
      </c>
    </row>
    <row r="381" spans="1:17" x14ac:dyDescent="0.25">
      <c r="A381" s="1307" t="s">
        <v>692</v>
      </c>
      <c r="B381" s="445"/>
      <c r="C381" s="99"/>
      <c r="D381" s="275"/>
      <c r="E381" s="275"/>
      <c r="F381" s="275"/>
      <c r="G381" s="99"/>
      <c r="H381" s="275"/>
      <c r="I381" s="276"/>
      <c r="J381" s="1469">
        <v>96</v>
      </c>
      <c r="K381" s="99">
        <f t="shared" si="199"/>
        <v>0.6</v>
      </c>
      <c r="L381" s="275">
        <v>1030</v>
      </c>
      <c r="M381" s="275">
        <f t="shared" si="213"/>
        <v>621.89</v>
      </c>
      <c r="N381" s="277">
        <v>0.3</v>
      </c>
      <c r="O381" s="275">
        <f t="shared" si="221"/>
        <v>186.57</v>
      </c>
      <c r="P381" s="275">
        <f t="shared" si="215"/>
        <v>44.94</v>
      </c>
      <c r="Q381" s="276">
        <f t="shared" si="218"/>
        <v>231.51</v>
      </c>
    </row>
    <row r="382" spans="1:17" x14ac:dyDescent="0.25">
      <c r="A382" s="1307" t="s">
        <v>692</v>
      </c>
      <c r="B382" s="445"/>
      <c r="C382" s="99"/>
      <c r="D382" s="275"/>
      <c r="E382" s="275"/>
      <c r="F382" s="275"/>
      <c r="G382" s="99"/>
      <c r="H382" s="275"/>
      <c r="I382" s="276"/>
      <c r="J382" s="1469">
        <v>111</v>
      </c>
      <c r="K382" s="99">
        <f t="shared" si="199"/>
        <v>0.7</v>
      </c>
      <c r="L382" s="275">
        <v>1030</v>
      </c>
      <c r="M382" s="275">
        <f t="shared" si="213"/>
        <v>719.06</v>
      </c>
      <c r="N382" s="277">
        <v>0.3</v>
      </c>
      <c r="O382" s="275">
        <f t="shared" si="221"/>
        <v>215.72</v>
      </c>
      <c r="P382" s="275">
        <f t="shared" si="215"/>
        <v>51.97</v>
      </c>
      <c r="Q382" s="276">
        <f t="shared" si="218"/>
        <v>267.69</v>
      </c>
    </row>
    <row r="383" spans="1:17" x14ac:dyDescent="0.25">
      <c r="A383" s="1307" t="s">
        <v>692</v>
      </c>
      <c r="B383" s="445"/>
      <c r="C383" s="99"/>
      <c r="D383" s="275"/>
      <c r="E383" s="275"/>
      <c r="F383" s="275"/>
      <c r="G383" s="99"/>
      <c r="H383" s="275"/>
      <c r="I383" s="276"/>
      <c r="J383" s="1469">
        <v>16</v>
      </c>
      <c r="K383" s="99">
        <f t="shared" si="199"/>
        <v>0.1</v>
      </c>
      <c r="L383" s="275">
        <v>1030</v>
      </c>
      <c r="M383" s="275">
        <f t="shared" si="213"/>
        <v>103.65</v>
      </c>
      <c r="N383" s="277">
        <v>0.3</v>
      </c>
      <c r="O383" s="275">
        <f t="shared" si="221"/>
        <v>31.1</v>
      </c>
      <c r="P383" s="275">
        <f t="shared" si="215"/>
        <v>7.49</v>
      </c>
      <c r="Q383" s="276">
        <f t="shared" si="218"/>
        <v>38.590000000000003</v>
      </c>
    </row>
    <row r="384" spans="1:17" x14ac:dyDescent="0.25">
      <c r="A384" s="1307" t="s">
        <v>692</v>
      </c>
      <c r="B384" s="445"/>
      <c r="C384" s="99"/>
      <c r="D384" s="275"/>
      <c r="E384" s="275"/>
      <c r="F384" s="275"/>
      <c r="G384" s="99"/>
      <c r="H384" s="275"/>
      <c r="I384" s="276"/>
      <c r="J384" s="1469">
        <v>120</v>
      </c>
      <c r="K384" s="99">
        <f t="shared" si="199"/>
        <v>0.75</v>
      </c>
      <c r="L384" s="275">
        <v>906</v>
      </c>
      <c r="M384" s="275">
        <f t="shared" si="213"/>
        <v>683.77</v>
      </c>
      <c r="N384" s="277">
        <v>0.3</v>
      </c>
      <c r="O384" s="275">
        <f t="shared" si="221"/>
        <v>205.13</v>
      </c>
      <c r="P384" s="275">
        <f t="shared" si="215"/>
        <v>49.42</v>
      </c>
      <c r="Q384" s="276">
        <f t="shared" si="218"/>
        <v>254.55</v>
      </c>
    </row>
    <row r="385" spans="1:17" x14ac:dyDescent="0.25">
      <c r="A385" s="1307" t="s">
        <v>692</v>
      </c>
      <c r="B385" s="445"/>
      <c r="C385" s="99"/>
      <c r="D385" s="275"/>
      <c r="E385" s="275"/>
      <c r="F385" s="275"/>
      <c r="G385" s="99"/>
      <c r="H385" s="275"/>
      <c r="I385" s="276"/>
      <c r="J385" s="1469">
        <v>135</v>
      </c>
      <c r="K385" s="99">
        <f t="shared" si="199"/>
        <v>0.85</v>
      </c>
      <c r="L385" s="275">
        <v>906</v>
      </c>
      <c r="M385" s="275">
        <f t="shared" si="213"/>
        <v>769.25</v>
      </c>
      <c r="N385" s="277">
        <v>0.3</v>
      </c>
      <c r="O385" s="275">
        <f t="shared" si="221"/>
        <v>230.78</v>
      </c>
      <c r="P385" s="275">
        <f t="shared" si="215"/>
        <v>55.59</v>
      </c>
      <c r="Q385" s="276">
        <f t="shared" si="218"/>
        <v>286.37</v>
      </c>
    </row>
    <row r="386" spans="1:17" x14ac:dyDescent="0.25">
      <c r="A386" s="1307" t="s">
        <v>692</v>
      </c>
      <c r="B386" s="445"/>
      <c r="C386" s="99"/>
      <c r="D386" s="275"/>
      <c r="E386" s="275"/>
      <c r="F386" s="275"/>
      <c r="G386" s="99"/>
      <c r="H386" s="275"/>
      <c r="I386" s="276"/>
      <c r="J386" s="1469">
        <v>120</v>
      </c>
      <c r="K386" s="99">
        <f t="shared" si="199"/>
        <v>0.75</v>
      </c>
      <c r="L386" s="275">
        <v>906</v>
      </c>
      <c r="M386" s="275">
        <f t="shared" si="213"/>
        <v>683.77</v>
      </c>
      <c r="N386" s="277">
        <v>0.3</v>
      </c>
      <c r="O386" s="275">
        <f t="shared" si="221"/>
        <v>205.13</v>
      </c>
      <c r="P386" s="275">
        <f t="shared" si="215"/>
        <v>49.42</v>
      </c>
      <c r="Q386" s="276">
        <f t="shared" si="218"/>
        <v>254.55</v>
      </c>
    </row>
    <row r="387" spans="1:17" x14ac:dyDescent="0.25">
      <c r="A387" s="1307" t="s">
        <v>692</v>
      </c>
      <c r="B387" s="445"/>
      <c r="C387" s="99"/>
      <c r="D387" s="275"/>
      <c r="E387" s="275"/>
      <c r="F387" s="275"/>
      <c r="G387" s="99"/>
      <c r="H387" s="275"/>
      <c r="I387" s="276"/>
      <c r="J387" s="1469">
        <v>112</v>
      </c>
      <c r="K387" s="99">
        <f t="shared" si="199"/>
        <v>0.7</v>
      </c>
      <c r="L387" s="275">
        <v>906</v>
      </c>
      <c r="M387" s="275">
        <f t="shared" si="213"/>
        <v>638.19000000000005</v>
      </c>
      <c r="N387" s="277">
        <v>0.3</v>
      </c>
      <c r="O387" s="275">
        <f t="shared" si="221"/>
        <v>191.46</v>
      </c>
      <c r="P387" s="275">
        <f t="shared" si="215"/>
        <v>46.12</v>
      </c>
      <c r="Q387" s="276">
        <f t="shared" si="218"/>
        <v>237.58</v>
      </c>
    </row>
    <row r="388" spans="1:17" x14ac:dyDescent="0.25">
      <c r="A388" s="1307" t="s">
        <v>692</v>
      </c>
      <c r="B388" s="445"/>
      <c r="C388" s="99"/>
      <c r="D388" s="275"/>
      <c r="E388" s="275"/>
      <c r="F388" s="275"/>
      <c r="G388" s="99"/>
      <c r="H388" s="275"/>
      <c r="I388" s="276"/>
      <c r="J388" s="1469">
        <v>104</v>
      </c>
      <c r="K388" s="99">
        <f t="shared" si="199"/>
        <v>0.65</v>
      </c>
      <c r="L388" s="275">
        <v>906</v>
      </c>
      <c r="M388" s="275">
        <f t="shared" si="213"/>
        <v>592.6</v>
      </c>
      <c r="N388" s="277">
        <v>0.3</v>
      </c>
      <c r="O388" s="275">
        <f t="shared" si="221"/>
        <v>177.78</v>
      </c>
      <c r="P388" s="275">
        <f t="shared" si="215"/>
        <v>42.83</v>
      </c>
      <c r="Q388" s="276">
        <f t="shared" si="218"/>
        <v>220.61</v>
      </c>
    </row>
    <row r="389" spans="1:17" x14ac:dyDescent="0.25">
      <c r="A389" s="1307" t="s">
        <v>692</v>
      </c>
      <c r="B389" s="445"/>
      <c r="C389" s="99"/>
      <c r="D389" s="275"/>
      <c r="E389" s="275"/>
      <c r="F389" s="275"/>
      <c r="G389" s="99"/>
      <c r="H389" s="275"/>
      <c r="I389" s="276"/>
      <c r="J389" s="1469">
        <v>119</v>
      </c>
      <c r="K389" s="99">
        <f t="shared" si="199"/>
        <v>0.75</v>
      </c>
      <c r="L389" s="275">
        <v>1030</v>
      </c>
      <c r="M389" s="275">
        <f t="shared" si="213"/>
        <v>770.88</v>
      </c>
      <c r="N389" s="277">
        <v>0.3</v>
      </c>
      <c r="O389" s="275">
        <f t="shared" si="221"/>
        <v>231.26</v>
      </c>
      <c r="P389" s="275">
        <f t="shared" si="215"/>
        <v>55.71</v>
      </c>
      <c r="Q389" s="276">
        <f t="shared" si="218"/>
        <v>286.96999999999997</v>
      </c>
    </row>
    <row r="390" spans="1:17" ht="66" x14ac:dyDescent="0.25">
      <c r="A390" s="1182" t="s">
        <v>10</v>
      </c>
      <c r="B390" s="1460"/>
      <c r="C390" s="1461"/>
      <c r="D390" s="974"/>
      <c r="E390" s="974"/>
      <c r="F390" s="974"/>
      <c r="G390" s="1461"/>
      <c r="H390" s="974"/>
      <c r="I390" s="91"/>
      <c r="J390" s="1470">
        <f>SUM(J391:J395)</f>
        <v>501</v>
      </c>
      <c r="K390" s="1461">
        <f t="shared" ref="K390:Q390" si="222">SUM(K391:K395)</f>
        <v>3.1599999999999997</v>
      </c>
      <c r="L390" s="1461"/>
      <c r="M390" s="1461"/>
      <c r="N390" s="1461"/>
      <c r="O390" s="1461">
        <f t="shared" si="222"/>
        <v>715.58</v>
      </c>
      <c r="P390" s="1461">
        <f t="shared" si="222"/>
        <v>172.38</v>
      </c>
      <c r="Q390" s="1468">
        <f t="shared" si="222"/>
        <v>887.96</v>
      </c>
    </row>
    <row r="391" spans="1:17" x14ac:dyDescent="0.25">
      <c r="A391" s="1307" t="s">
        <v>257</v>
      </c>
      <c r="B391" s="445"/>
      <c r="C391" s="99"/>
      <c r="D391" s="275"/>
      <c r="E391" s="275"/>
      <c r="F391" s="275"/>
      <c r="G391" s="99"/>
      <c r="H391" s="275"/>
      <c r="I391" s="276"/>
      <c r="J391" s="1469">
        <v>136</v>
      </c>
      <c r="K391" s="99">
        <f t="shared" si="199"/>
        <v>0.86</v>
      </c>
      <c r="L391" s="275">
        <v>757</v>
      </c>
      <c r="M391" s="275">
        <f t="shared" si="213"/>
        <v>647.5</v>
      </c>
      <c r="N391" s="277">
        <v>0.3</v>
      </c>
      <c r="O391" s="275">
        <f t="shared" ref="O391" si="223">ROUND(M391*N391,2)</f>
        <v>194.25</v>
      </c>
      <c r="P391" s="275">
        <f t="shared" si="215"/>
        <v>46.79</v>
      </c>
      <c r="Q391" s="276">
        <f t="shared" si="218"/>
        <v>241.04</v>
      </c>
    </row>
    <row r="392" spans="1:17" x14ac:dyDescent="0.25">
      <c r="A392" s="1307" t="s">
        <v>257</v>
      </c>
      <c r="B392" s="445"/>
      <c r="C392" s="99"/>
      <c r="D392" s="275"/>
      <c r="E392" s="275"/>
      <c r="F392" s="275"/>
      <c r="G392" s="99"/>
      <c r="H392" s="275"/>
      <c r="I392" s="276"/>
      <c r="J392" s="1469">
        <v>39</v>
      </c>
      <c r="K392" s="99">
        <f t="shared" si="199"/>
        <v>0.25</v>
      </c>
      <c r="L392" s="275">
        <v>757</v>
      </c>
      <c r="M392" s="275">
        <f t="shared" si="213"/>
        <v>185.68</v>
      </c>
      <c r="N392" s="277">
        <v>0.3</v>
      </c>
      <c r="O392" s="275">
        <f t="shared" ref="O392:O395" si="224">ROUND(M392*N392,2)</f>
        <v>55.7</v>
      </c>
      <c r="P392" s="275">
        <f t="shared" si="215"/>
        <v>13.42</v>
      </c>
      <c r="Q392" s="276">
        <f t="shared" si="218"/>
        <v>69.12</v>
      </c>
    </row>
    <row r="393" spans="1:17" x14ac:dyDescent="0.25">
      <c r="A393" s="1307" t="s">
        <v>257</v>
      </c>
      <c r="B393" s="445"/>
      <c r="C393" s="99"/>
      <c r="D393" s="275"/>
      <c r="E393" s="275"/>
      <c r="F393" s="275"/>
      <c r="G393" s="99"/>
      <c r="H393" s="275"/>
      <c r="I393" s="276"/>
      <c r="J393" s="1469">
        <v>111</v>
      </c>
      <c r="K393" s="99">
        <f t="shared" si="199"/>
        <v>0.7</v>
      </c>
      <c r="L393" s="275">
        <v>757</v>
      </c>
      <c r="M393" s="275">
        <f t="shared" si="213"/>
        <v>528.47</v>
      </c>
      <c r="N393" s="277">
        <v>0.3</v>
      </c>
      <c r="O393" s="275">
        <f t="shared" si="224"/>
        <v>158.54</v>
      </c>
      <c r="P393" s="275">
        <f t="shared" si="215"/>
        <v>38.19</v>
      </c>
      <c r="Q393" s="276">
        <f t="shared" si="218"/>
        <v>196.73</v>
      </c>
    </row>
    <row r="394" spans="1:17" x14ac:dyDescent="0.25">
      <c r="A394" s="1307" t="s">
        <v>257</v>
      </c>
      <c r="B394" s="445"/>
      <c r="C394" s="99"/>
      <c r="D394" s="275"/>
      <c r="E394" s="275"/>
      <c r="F394" s="275"/>
      <c r="G394" s="99"/>
      <c r="H394" s="275"/>
      <c r="I394" s="276"/>
      <c r="J394" s="1469">
        <v>95</v>
      </c>
      <c r="K394" s="99">
        <f t="shared" si="199"/>
        <v>0.6</v>
      </c>
      <c r="L394" s="275">
        <v>757</v>
      </c>
      <c r="M394" s="275">
        <f t="shared" si="213"/>
        <v>452.3</v>
      </c>
      <c r="N394" s="277">
        <v>0.3</v>
      </c>
      <c r="O394" s="275">
        <f t="shared" si="224"/>
        <v>135.69</v>
      </c>
      <c r="P394" s="275">
        <f t="shared" si="215"/>
        <v>32.69</v>
      </c>
      <c r="Q394" s="276">
        <f t="shared" si="218"/>
        <v>168.38</v>
      </c>
    </row>
    <row r="395" spans="1:17" x14ac:dyDescent="0.25">
      <c r="A395" s="1307" t="s">
        <v>257</v>
      </c>
      <c r="B395" s="445"/>
      <c r="C395" s="99"/>
      <c r="D395" s="275"/>
      <c r="E395" s="275"/>
      <c r="F395" s="275"/>
      <c r="G395" s="99"/>
      <c r="H395" s="275"/>
      <c r="I395" s="276"/>
      <c r="J395" s="1469">
        <v>120</v>
      </c>
      <c r="K395" s="99">
        <f t="shared" si="199"/>
        <v>0.75</v>
      </c>
      <c r="L395" s="275">
        <v>757</v>
      </c>
      <c r="M395" s="275">
        <f t="shared" si="213"/>
        <v>571.32000000000005</v>
      </c>
      <c r="N395" s="277">
        <v>0.3</v>
      </c>
      <c r="O395" s="275">
        <f t="shared" si="224"/>
        <v>171.4</v>
      </c>
      <c r="P395" s="275">
        <f t="shared" si="215"/>
        <v>41.29</v>
      </c>
      <c r="Q395" s="276">
        <f t="shared" si="218"/>
        <v>212.69</v>
      </c>
    </row>
    <row r="396" spans="1:17" ht="33" x14ac:dyDescent="0.25">
      <c r="A396" s="1182" t="s">
        <v>8</v>
      </c>
      <c r="B396" s="1460"/>
      <c r="C396" s="1461"/>
      <c r="D396" s="974"/>
      <c r="E396" s="974"/>
      <c r="F396" s="974"/>
      <c r="G396" s="1461"/>
      <c r="H396" s="974"/>
      <c r="I396" s="91"/>
      <c r="J396" s="1470">
        <f>SUM(J397:J407)</f>
        <v>1154</v>
      </c>
      <c r="K396" s="1461">
        <f t="shared" ref="K396:Q396" si="225">SUM(K397:K407)</f>
        <v>7.26</v>
      </c>
      <c r="L396" s="1461"/>
      <c r="M396" s="1461"/>
      <c r="N396" s="1461"/>
      <c r="O396" s="1461">
        <f t="shared" si="225"/>
        <v>1594.04</v>
      </c>
      <c r="P396" s="1461">
        <f t="shared" si="225"/>
        <v>383.99999999999994</v>
      </c>
      <c r="Q396" s="1468">
        <f t="shared" si="225"/>
        <v>1978.04</v>
      </c>
    </row>
    <row r="397" spans="1:17" x14ac:dyDescent="0.25">
      <c r="A397" s="1307" t="s">
        <v>182</v>
      </c>
      <c r="B397" s="445"/>
      <c r="C397" s="99"/>
      <c r="D397" s="275"/>
      <c r="E397" s="275"/>
      <c r="F397" s="275"/>
      <c r="G397" s="99"/>
      <c r="H397" s="275"/>
      <c r="I397" s="276"/>
      <c r="J397" s="1469">
        <v>79</v>
      </c>
      <c r="K397" s="99">
        <f t="shared" ref="K397:K407" si="226">ROUND(J397/159,2)</f>
        <v>0.5</v>
      </c>
      <c r="L397" s="275">
        <v>760</v>
      </c>
      <c r="M397" s="275">
        <f t="shared" si="213"/>
        <v>377.61</v>
      </c>
      <c r="N397" s="277">
        <v>0.3</v>
      </c>
      <c r="O397" s="275">
        <f t="shared" ref="O397" si="227">ROUND(M397*N397,2)</f>
        <v>113.28</v>
      </c>
      <c r="P397" s="275">
        <f t="shared" si="215"/>
        <v>27.29</v>
      </c>
      <c r="Q397" s="276">
        <f t="shared" si="218"/>
        <v>140.57</v>
      </c>
    </row>
    <row r="398" spans="1:17" ht="17.25" x14ac:dyDescent="0.3">
      <c r="A398" s="1307" t="s">
        <v>182</v>
      </c>
      <c r="B398" s="454"/>
      <c r="C398" s="99"/>
      <c r="D398" s="275"/>
      <c r="E398" s="275"/>
      <c r="F398" s="275"/>
      <c r="G398" s="275"/>
      <c r="H398" s="275"/>
      <c r="I398" s="276"/>
      <c r="J398" s="1469">
        <v>72</v>
      </c>
      <c r="K398" s="99">
        <f t="shared" si="226"/>
        <v>0.45</v>
      </c>
      <c r="L398" s="275">
        <v>705</v>
      </c>
      <c r="M398" s="275">
        <f t="shared" si="213"/>
        <v>319.25</v>
      </c>
      <c r="N398" s="277">
        <v>0.3</v>
      </c>
      <c r="O398" s="275">
        <f t="shared" ref="O398:O407" si="228">ROUND(M398*N398,2)</f>
        <v>95.78</v>
      </c>
      <c r="P398" s="275">
        <f t="shared" si="215"/>
        <v>23.07</v>
      </c>
      <c r="Q398" s="276">
        <f t="shared" si="218"/>
        <v>118.85</v>
      </c>
    </row>
    <row r="399" spans="1:17" ht="17.25" x14ac:dyDescent="0.3">
      <c r="A399" s="1307" t="s">
        <v>182</v>
      </c>
      <c r="B399" s="454"/>
      <c r="C399" s="99"/>
      <c r="D399" s="275"/>
      <c r="E399" s="275"/>
      <c r="F399" s="275"/>
      <c r="G399" s="275"/>
      <c r="H399" s="275"/>
      <c r="I399" s="276"/>
      <c r="J399" s="1469">
        <v>117</v>
      </c>
      <c r="K399" s="99">
        <f t="shared" si="226"/>
        <v>0.74</v>
      </c>
      <c r="L399" s="275">
        <v>705</v>
      </c>
      <c r="M399" s="275">
        <f t="shared" si="213"/>
        <v>518.77</v>
      </c>
      <c r="N399" s="277">
        <v>0.3</v>
      </c>
      <c r="O399" s="275">
        <f t="shared" si="228"/>
        <v>155.63</v>
      </c>
      <c r="P399" s="275">
        <f t="shared" si="215"/>
        <v>37.49</v>
      </c>
      <c r="Q399" s="276">
        <f t="shared" si="218"/>
        <v>193.12</v>
      </c>
    </row>
    <row r="400" spans="1:17" ht="17.25" x14ac:dyDescent="0.3">
      <c r="A400" s="1307" t="s">
        <v>182</v>
      </c>
      <c r="B400" s="454"/>
      <c r="C400" s="99"/>
      <c r="D400" s="275"/>
      <c r="E400" s="275"/>
      <c r="F400" s="275"/>
      <c r="G400" s="275"/>
      <c r="H400" s="275"/>
      <c r="I400" s="276"/>
      <c r="J400" s="1469">
        <v>111</v>
      </c>
      <c r="K400" s="99">
        <f t="shared" si="226"/>
        <v>0.7</v>
      </c>
      <c r="L400" s="275">
        <v>705</v>
      </c>
      <c r="M400" s="275">
        <f t="shared" si="213"/>
        <v>492.17</v>
      </c>
      <c r="N400" s="277">
        <v>0.3</v>
      </c>
      <c r="O400" s="275">
        <f t="shared" si="228"/>
        <v>147.65</v>
      </c>
      <c r="P400" s="275">
        <f t="shared" si="215"/>
        <v>35.57</v>
      </c>
      <c r="Q400" s="276">
        <f t="shared" si="218"/>
        <v>183.22</v>
      </c>
    </row>
    <row r="401" spans="1:17" ht="17.25" x14ac:dyDescent="0.3">
      <c r="A401" s="1307" t="s">
        <v>182</v>
      </c>
      <c r="B401" s="454"/>
      <c r="C401" s="99"/>
      <c r="D401" s="275"/>
      <c r="E401" s="275"/>
      <c r="F401" s="275"/>
      <c r="G401" s="275"/>
      <c r="H401" s="275"/>
      <c r="I401" s="276"/>
      <c r="J401" s="1469">
        <v>128</v>
      </c>
      <c r="K401" s="99">
        <f t="shared" si="226"/>
        <v>0.81</v>
      </c>
      <c r="L401" s="275">
        <v>705</v>
      </c>
      <c r="M401" s="275">
        <f t="shared" si="213"/>
        <v>567.54999999999995</v>
      </c>
      <c r="N401" s="277">
        <v>0.3</v>
      </c>
      <c r="O401" s="275">
        <f t="shared" si="228"/>
        <v>170.27</v>
      </c>
      <c r="P401" s="275">
        <f t="shared" si="215"/>
        <v>41.02</v>
      </c>
      <c r="Q401" s="276">
        <f t="shared" si="218"/>
        <v>211.29000000000002</v>
      </c>
    </row>
    <row r="402" spans="1:17" ht="17.25" x14ac:dyDescent="0.3">
      <c r="A402" s="1307" t="s">
        <v>182</v>
      </c>
      <c r="B402" s="454"/>
      <c r="C402" s="99"/>
      <c r="D402" s="275"/>
      <c r="E402" s="275"/>
      <c r="F402" s="275"/>
      <c r="G402" s="275"/>
      <c r="H402" s="275"/>
      <c r="I402" s="276"/>
      <c r="J402" s="1469">
        <v>104</v>
      </c>
      <c r="K402" s="99">
        <f t="shared" si="226"/>
        <v>0.65</v>
      </c>
      <c r="L402" s="275">
        <v>705</v>
      </c>
      <c r="M402" s="275">
        <f t="shared" si="213"/>
        <v>461.13</v>
      </c>
      <c r="N402" s="277">
        <v>0.3</v>
      </c>
      <c r="O402" s="275">
        <f t="shared" si="228"/>
        <v>138.34</v>
      </c>
      <c r="P402" s="275">
        <f t="shared" si="215"/>
        <v>33.33</v>
      </c>
      <c r="Q402" s="276">
        <f t="shared" si="218"/>
        <v>171.67000000000002</v>
      </c>
    </row>
    <row r="403" spans="1:17" ht="17.25" x14ac:dyDescent="0.3">
      <c r="A403" s="1307" t="s">
        <v>182</v>
      </c>
      <c r="B403" s="454"/>
      <c r="C403" s="99"/>
      <c r="D403" s="275"/>
      <c r="E403" s="275"/>
      <c r="F403" s="275"/>
      <c r="G403" s="275"/>
      <c r="H403" s="275"/>
      <c r="I403" s="276"/>
      <c r="J403" s="1469">
        <v>48</v>
      </c>
      <c r="K403" s="99">
        <f t="shared" si="226"/>
        <v>0.3</v>
      </c>
      <c r="L403" s="275">
        <v>705</v>
      </c>
      <c r="M403" s="275">
        <f t="shared" si="213"/>
        <v>212.83</v>
      </c>
      <c r="N403" s="277">
        <v>0.3</v>
      </c>
      <c r="O403" s="275">
        <f t="shared" si="228"/>
        <v>63.85</v>
      </c>
      <c r="P403" s="275">
        <f t="shared" si="215"/>
        <v>15.38</v>
      </c>
      <c r="Q403" s="276">
        <f t="shared" si="218"/>
        <v>79.23</v>
      </c>
    </row>
    <row r="404" spans="1:17" ht="17.25" x14ac:dyDescent="0.3">
      <c r="A404" s="1307" t="s">
        <v>182</v>
      </c>
      <c r="B404" s="454"/>
      <c r="C404" s="99"/>
      <c r="D404" s="275"/>
      <c r="E404" s="275"/>
      <c r="F404" s="275"/>
      <c r="G404" s="275"/>
      <c r="H404" s="275"/>
      <c r="I404" s="276"/>
      <c r="J404" s="1469">
        <v>120</v>
      </c>
      <c r="K404" s="99">
        <f t="shared" si="226"/>
        <v>0.75</v>
      </c>
      <c r="L404" s="275">
        <v>705</v>
      </c>
      <c r="M404" s="275">
        <f t="shared" si="213"/>
        <v>532.08000000000004</v>
      </c>
      <c r="N404" s="277">
        <v>0.3</v>
      </c>
      <c r="O404" s="275">
        <f t="shared" si="228"/>
        <v>159.62</v>
      </c>
      <c r="P404" s="275">
        <f t="shared" si="215"/>
        <v>38.450000000000003</v>
      </c>
      <c r="Q404" s="276">
        <f t="shared" si="218"/>
        <v>198.07</v>
      </c>
    </row>
    <row r="405" spans="1:17" ht="17.25" x14ac:dyDescent="0.3">
      <c r="A405" s="1307" t="s">
        <v>182</v>
      </c>
      <c r="B405" s="454"/>
      <c r="C405" s="99"/>
      <c r="D405" s="275"/>
      <c r="E405" s="275"/>
      <c r="F405" s="275"/>
      <c r="G405" s="275"/>
      <c r="H405" s="275"/>
      <c r="I405" s="276"/>
      <c r="J405" s="1469">
        <v>119</v>
      </c>
      <c r="K405" s="99">
        <f t="shared" si="226"/>
        <v>0.75</v>
      </c>
      <c r="L405" s="275">
        <v>705</v>
      </c>
      <c r="M405" s="275">
        <f t="shared" si="213"/>
        <v>527.64</v>
      </c>
      <c r="N405" s="277">
        <v>0.3</v>
      </c>
      <c r="O405" s="275">
        <f t="shared" si="228"/>
        <v>158.29</v>
      </c>
      <c r="P405" s="275">
        <f t="shared" si="215"/>
        <v>38.130000000000003</v>
      </c>
      <c r="Q405" s="276">
        <f t="shared" si="218"/>
        <v>196.42</v>
      </c>
    </row>
    <row r="406" spans="1:17" ht="17.25" x14ac:dyDescent="0.3">
      <c r="A406" s="1307" t="s">
        <v>182</v>
      </c>
      <c r="B406" s="454"/>
      <c r="C406" s="99"/>
      <c r="D406" s="275"/>
      <c r="E406" s="275"/>
      <c r="F406" s="275"/>
      <c r="G406" s="275"/>
      <c r="H406" s="275"/>
      <c r="I406" s="276"/>
      <c r="J406" s="1469">
        <v>120</v>
      </c>
      <c r="K406" s="99">
        <f t="shared" si="226"/>
        <v>0.75</v>
      </c>
      <c r="L406" s="275">
        <v>705</v>
      </c>
      <c r="M406" s="275">
        <f t="shared" si="213"/>
        <v>532.08000000000004</v>
      </c>
      <c r="N406" s="277">
        <v>0.3</v>
      </c>
      <c r="O406" s="275">
        <f t="shared" si="228"/>
        <v>159.62</v>
      </c>
      <c r="P406" s="275">
        <f t="shared" si="215"/>
        <v>38.450000000000003</v>
      </c>
      <c r="Q406" s="276">
        <f t="shared" si="218"/>
        <v>198.07</v>
      </c>
    </row>
    <row r="407" spans="1:17" ht="17.25" x14ac:dyDescent="0.3">
      <c r="A407" s="1307" t="s">
        <v>182</v>
      </c>
      <c r="B407" s="454"/>
      <c r="C407" s="99"/>
      <c r="D407" s="275"/>
      <c r="E407" s="275"/>
      <c r="F407" s="275"/>
      <c r="G407" s="275"/>
      <c r="H407" s="275"/>
      <c r="I407" s="276"/>
      <c r="J407" s="1469">
        <v>136</v>
      </c>
      <c r="K407" s="99">
        <f t="shared" si="226"/>
        <v>0.86</v>
      </c>
      <c r="L407" s="275">
        <v>903</v>
      </c>
      <c r="M407" s="275">
        <f t="shared" si="213"/>
        <v>772.38</v>
      </c>
      <c r="N407" s="277">
        <v>0.3</v>
      </c>
      <c r="O407" s="275">
        <f t="shared" si="228"/>
        <v>231.71</v>
      </c>
      <c r="P407" s="275">
        <f t="shared" si="215"/>
        <v>55.82</v>
      </c>
      <c r="Q407" s="276">
        <f t="shared" si="218"/>
        <v>287.53000000000003</v>
      </c>
    </row>
    <row r="408" spans="1:17" x14ac:dyDescent="0.25">
      <c r="A408" s="1454" t="s">
        <v>1499</v>
      </c>
      <c r="B408" s="964"/>
      <c r="C408" s="982"/>
      <c r="D408" s="1112"/>
      <c r="E408" s="1112"/>
      <c r="F408" s="1112"/>
      <c r="G408" s="1112"/>
      <c r="H408" s="1112"/>
      <c r="I408" s="937"/>
      <c r="J408" s="1100">
        <f>J409+J416+J420</f>
        <v>854.5</v>
      </c>
      <c r="K408" s="982">
        <f t="shared" ref="K408:Q408" si="229">K409+K416+K420</f>
        <v>5.37</v>
      </c>
      <c r="L408" s="982"/>
      <c r="M408" s="982"/>
      <c r="N408" s="982"/>
      <c r="O408" s="982">
        <f t="shared" si="229"/>
        <v>3283.52</v>
      </c>
      <c r="P408" s="982">
        <f t="shared" si="229"/>
        <v>791</v>
      </c>
      <c r="Q408" s="983">
        <f t="shared" si="229"/>
        <v>4074.52</v>
      </c>
    </row>
    <row r="409" spans="1:17" ht="49.5" x14ac:dyDescent="0.25">
      <c r="A409" s="1169" t="s">
        <v>11</v>
      </c>
      <c r="B409" s="1033"/>
      <c r="C409" s="976"/>
      <c r="D409" s="972"/>
      <c r="E409" s="972"/>
      <c r="F409" s="972"/>
      <c r="G409" s="972"/>
      <c r="H409" s="972"/>
      <c r="I409" s="973"/>
      <c r="J409" s="1101">
        <f>SUM(J410:J415)</f>
        <v>330.5</v>
      </c>
      <c r="K409" s="976">
        <f t="shared" ref="K409:Q409" si="230">SUM(K410:K415)</f>
        <v>2.0700000000000003</v>
      </c>
      <c r="L409" s="976"/>
      <c r="M409" s="976"/>
      <c r="N409" s="976"/>
      <c r="O409" s="976">
        <f t="shared" si="230"/>
        <v>1776.78</v>
      </c>
      <c r="P409" s="976">
        <f t="shared" si="230"/>
        <v>428.02</v>
      </c>
      <c r="Q409" s="977">
        <f t="shared" si="230"/>
        <v>2204.8000000000002</v>
      </c>
    </row>
    <row r="410" spans="1:17" x14ac:dyDescent="0.25">
      <c r="A410" s="1146" t="s">
        <v>202</v>
      </c>
      <c r="B410" s="990"/>
      <c r="C410" s="975"/>
      <c r="D410" s="1113"/>
      <c r="E410" s="1113"/>
      <c r="F410" s="1113"/>
      <c r="G410" s="975"/>
      <c r="H410" s="1113"/>
      <c r="I410" s="1114"/>
      <c r="J410" s="1119">
        <v>32</v>
      </c>
      <c r="K410" s="975">
        <f>ROUND(J410/159,2)</f>
        <v>0.2</v>
      </c>
      <c r="L410" s="1113">
        <v>1676</v>
      </c>
      <c r="M410" s="1113">
        <f t="shared" ref="M410:M422" si="231">ROUND(J410/159*L410,2)</f>
        <v>337.31</v>
      </c>
      <c r="N410" s="1117">
        <v>1</v>
      </c>
      <c r="O410" s="1113">
        <f t="shared" ref="O410" si="232">ROUND(M410*N410,2)</f>
        <v>337.31</v>
      </c>
      <c r="P410" s="1113">
        <f t="shared" ref="P410:P422" si="233">ROUND(O410*0.2409,2)</f>
        <v>81.260000000000005</v>
      </c>
      <c r="Q410" s="1114">
        <f>O410+P410</f>
        <v>418.57</v>
      </c>
    </row>
    <row r="411" spans="1:17" x14ac:dyDescent="0.25">
      <c r="A411" s="1146" t="s">
        <v>1494</v>
      </c>
      <c r="B411" s="990"/>
      <c r="C411" s="975"/>
      <c r="D411" s="1113"/>
      <c r="E411" s="1113"/>
      <c r="F411" s="998"/>
      <c r="G411" s="975"/>
      <c r="H411" s="1113"/>
      <c r="I411" s="1114"/>
      <c r="J411" s="1119">
        <v>40</v>
      </c>
      <c r="K411" s="975">
        <f t="shared" ref="K411" si="234">ROUND(J411/159,2)</f>
        <v>0.25</v>
      </c>
      <c r="L411" s="1113">
        <v>1676</v>
      </c>
      <c r="M411" s="1113">
        <f t="shared" si="231"/>
        <v>421.64</v>
      </c>
      <c r="N411" s="1117">
        <v>0.3</v>
      </c>
      <c r="O411" s="1113">
        <f t="shared" ref="O411:O415" si="235">ROUND(M411*N411,2)</f>
        <v>126.49</v>
      </c>
      <c r="P411" s="1113">
        <f t="shared" si="233"/>
        <v>30.47</v>
      </c>
      <c r="Q411" s="1114">
        <f t="shared" ref="Q411:Q422" si="236">O411+P411</f>
        <v>156.95999999999998</v>
      </c>
    </row>
    <row r="412" spans="1:17" x14ac:dyDescent="0.25">
      <c r="A412" s="1146" t="s">
        <v>202</v>
      </c>
      <c r="B412" s="990"/>
      <c r="C412" s="975"/>
      <c r="D412" s="1113"/>
      <c r="E412" s="1113"/>
      <c r="F412" s="998"/>
      <c r="G412" s="975"/>
      <c r="H412" s="1113"/>
      <c r="I412" s="1114"/>
      <c r="J412" s="1119">
        <v>59</v>
      </c>
      <c r="K412" s="975">
        <v>0.37</v>
      </c>
      <c r="L412" s="1113">
        <v>1676</v>
      </c>
      <c r="M412" s="1113">
        <f t="shared" si="231"/>
        <v>621.91</v>
      </c>
      <c r="N412" s="1117">
        <v>0.3</v>
      </c>
      <c r="O412" s="1113">
        <f t="shared" si="235"/>
        <v>186.57</v>
      </c>
      <c r="P412" s="1113">
        <f t="shared" si="233"/>
        <v>44.94</v>
      </c>
      <c r="Q412" s="1114">
        <f t="shared" si="236"/>
        <v>231.51</v>
      </c>
    </row>
    <row r="413" spans="1:17" x14ac:dyDescent="0.25">
      <c r="A413" s="1146" t="s">
        <v>202</v>
      </c>
      <c r="B413" s="990"/>
      <c r="C413" s="975"/>
      <c r="D413" s="1113"/>
      <c r="E413" s="1113"/>
      <c r="F413" s="998"/>
      <c r="G413" s="975"/>
      <c r="H413" s="1113"/>
      <c r="I413" s="1114"/>
      <c r="J413" s="1119">
        <v>60.5</v>
      </c>
      <c r="K413" s="975">
        <v>0.38</v>
      </c>
      <c r="L413" s="1113">
        <v>1109</v>
      </c>
      <c r="M413" s="1113">
        <f t="shared" si="231"/>
        <v>421.98</v>
      </c>
      <c r="N413" s="1117">
        <v>0.3</v>
      </c>
      <c r="O413" s="1113">
        <f t="shared" si="235"/>
        <v>126.59</v>
      </c>
      <c r="P413" s="1113">
        <f t="shared" si="233"/>
        <v>30.5</v>
      </c>
      <c r="Q413" s="1114">
        <f t="shared" si="236"/>
        <v>157.09</v>
      </c>
    </row>
    <row r="414" spans="1:17" x14ac:dyDescent="0.25">
      <c r="A414" s="1146" t="s">
        <v>202</v>
      </c>
      <c r="B414" s="990"/>
      <c r="C414" s="975"/>
      <c r="D414" s="1113"/>
      <c r="E414" s="1113"/>
      <c r="F414" s="998"/>
      <c r="G414" s="975"/>
      <c r="H414" s="1113"/>
      <c r="I414" s="1114"/>
      <c r="J414" s="1119">
        <v>79</v>
      </c>
      <c r="K414" s="975">
        <v>0.49</v>
      </c>
      <c r="L414" s="1113">
        <v>1676</v>
      </c>
      <c r="M414" s="1113">
        <f t="shared" si="231"/>
        <v>832.73</v>
      </c>
      <c r="N414" s="1117">
        <v>1</v>
      </c>
      <c r="O414" s="1113">
        <f t="shared" si="235"/>
        <v>832.73</v>
      </c>
      <c r="P414" s="1113">
        <f t="shared" si="233"/>
        <v>200.6</v>
      </c>
      <c r="Q414" s="1114">
        <f t="shared" si="236"/>
        <v>1033.33</v>
      </c>
    </row>
    <row r="415" spans="1:17" x14ac:dyDescent="0.25">
      <c r="A415" s="1146" t="s">
        <v>202</v>
      </c>
      <c r="B415" s="990"/>
      <c r="C415" s="975"/>
      <c r="D415" s="1113"/>
      <c r="E415" s="1113"/>
      <c r="F415" s="1113"/>
      <c r="G415" s="975"/>
      <c r="H415" s="1113"/>
      <c r="I415" s="1114"/>
      <c r="J415" s="1119">
        <v>60</v>
      </c>
      <c r="K415" s="975">
        <f t="shared" ref="K415" si="237">ROUND(J415/159,2)</f>
        <v>0.38</v>
      </c>
      <c r="L415" s="1113">
        <v>1476</v>
      </c>
      <c r="M415" s="1113">
        <f t="shared" si="231"/>
        <v>556.98</v>
      </c>
      <c r="N415" s="1117">
        <v>0.3</v>
      </c>
      <c r="O415" s="1113">
        <f t="shared" si="235"/>
        <v>167.09</v>
      </c>
      <c r="P415" s="1113">
        <f t="shared" si="233"/>
        <v>40.25</v>
      </c>
      <c r="Q415" s="1114">
        <f t="shared" si="236"/>
        <v>207.34</v>
      </c>
    </row>
    <row r="416" spans="1:17" ht="66" x14ac:dyDescent="0.25">
      <c r="A416" s="1169" t="s">
        <v>9</v>
      </c>
      <c r="B416" s="1033"/>
      <c r="C416" s="976"/>
      <c r="D416" s="972"/>
      <c r="E416" s="972"/>
      <c r="F416" s="972"/>
      <c r="G416" s="976"/>
      <c r="H416" s="972"/>
      <c r="I416" s="973"/>
      <c r="J416" s="1101">
        <f>SUM(J417:J419)</f>
        <v>357</v>
      </c>
      <c r="K416" s="976">
        <f t="shared" ref="K416:Q416" si="238">SUM(K417:K419)</f>
        <v>2.25</v>
      </c>
      <c r="L416" s="976"/>
      <c r="M416" s="976"/>
      <c r="N416" s="976"/>
      <c r="O416" s="976">
        <f t="shared" si="238"/>
        <v>1268.21</v>
      </c>
      <c r="P416" s="976">
        <f t="shared" si="238"/>
        <v>305.51</v>
      </c>
      <c r="Q416" s="977">
        <f t="shared" si="238"/>
        <v>1573.7199999999998</v>
      </c>
    </row>
    <row r="417" spans="1:17" x14ac:dyDescent="0.25">
      <c r="A417" s="1146" t="s">
        <v>692</v>
      </c>
      <c r="B417" s="990"/>
      <c r="C417" s="975"/>
      <c r="D417" s="1113"/>
      <c r="E417" s="1113"/>
      <c r="F417" s="1113"/>
      <c r="G417" s="975"/>
      <c r="H417" s="1113"/>
      <c r="I417" s="1114"/>
      <c r="J417" s="1119">
        <v>119</v>
      </c>
      <c r="K417" s="975">
        <f t="shared" ref="K417:K422" si="239">ROUND(J417/159,2)</f>
        <v>0.75</v>
      </c>
      <c r="L417" s="1113">
        <v>1030</v>
      </c>
      <c r="M417" s="1113">
        <f t="shared" si="231"/>
        <v>770.88</v>
      </c>
      <c r="N417" s="1117">
        <v>0.3</v>
      </c>
      <c r="O417" s="1113">
        <f t="shared" ref="O417" si="240">ROUND(M417*N417,2)</f>
        <v>231.26</v>
      </c>
      <c r="P417" s="1113">
        <f t="shared" si="233"/>
        <v>55.71</v>
      </c>
      <c r="Q417" s="1114">
        <f t="shared" si="236"/>
        <v>286.96999999999997</v>
      </c>
    </row>
    <row r="418" spans="1:17" x14ac:dyDescent="0.25">
      <c r="A418" s="1146" t="s">
        <v>692</v>
      </c>
      <c r="B418" s="990"/>
      <c r="C418" s="975"/>
      <c r="D418" s="1113"/>
      <c r="E418" s="1113"/>
      <c r="F418" s="1113"/>
      <c r="G418" s="975"/>
      <c r="H418" s="1113"/>
      <c r="I418" s="1114"/>
      <c r="J418" s="1119">
        <v>119</v>
      </c>
      <c r="K418" s="975">
        <f t="shared" si="239"/>
        <v>0.75</v>
      </c>
      <c r="L418" s="1113">
        <v>1185</v>
      </c>
      <c r="M418" s="1113">
        <f t="shared" si="231"/>
        <v>886.89</v>
      </c>
      <c r="N418" s="1117">
        <v>0.3</v>
      </c>
      <c r="O418" s="1113">
        <f t="shared" ref="O418:O419" si="241">ROUND(M418*N418,2)</f>
        <v>266.07</v>
      </c>
      <c r="P418" s="1113">
        <f t="shared" si="233"/>
        <v>64.099999999999994</v>
      </c>
      <c r="Q418" s="1114">
        <f t="shared" si="236"/>
        <v>330.16999999999996</v>
      </c>
    </row>
    <row r="419" spans="1:17" x14ac:dyDescent="0.25">
      <c r="A419" s="1146" t="s">
        <v>692</v>
      </c>
      <c r="B419" s="990"/>
      <c r="C419" s="975"/>
      <c r="D419" s="1113"/>
      <c r="E419" s="1113"/>
      <c r="F419" s="1113"/>
      <c r="G419" s="975"/>
      <c r="H419" s="1113"/>
      <c r="I419" s="1114"/>
      <c r="J419" s="1119">
        <v>119</v>
      </c>
      <c r="K419" s="975">
        <f t="shared" si="239"/>
        <v>0.75</v>
      </c>
      <c r="L419" s="1113">
        <v>1030</v>
      </c>
      <c r="M419" s="1113">
        <f t="shared" si="231"/>
        <v>770.88</v>
      </c>
      <c r="N419" s="1117">
        <v>1</v>
      </c>
      <c r="O419" s="1113">
        <f t="shared" si="241"/>
        <v>770.88</v>
      </c>
      <c r="P419" s="1113">
        <f t="shared" si="233"/>
        <v>185.7</v>
      </c>
      <c r="Q419" s="1114">
        <f t="shared" si="236"/>
        <v>956.57999999999993</v>
      </c>
    </row>
    <row r="420" spans="1:17" ht="66" x14ac:dyDescent="0.25">
      <c r="A420" s="1169" t="s">
        <v>10</v>
      </c>
      <c r="B420" s="1033"/>
      <c r="C420" s="976"/>
      <c r="D420" s="972"/>
      <c r="E420" s="972"/>
      <c r="F420" s="972"/>
      <c r="G420" s="976"/>
      <c r="H420" s="972"/>
      <c r="I420" s="973"/>
      <c r="J420" s="1101">
        <f>SUM(J421:J422)</f>
        <v>167</v>
      </c>
      <c r="K420" s="976">
        <f t="shared" ref="K420:Q420" si="242">SUM(K421:K422)</f>
        <v>1.05</v>
      </c>
      <c r="L420" s="976"/>
      <c r="M420" s="976"/>
      <c r="N420" s="976"/>
      <c r="O420" s="976">
        <f t="shared" si="242"/>
        <v>238.53</v>
      </c>
      <c r="P420" s="976">
        <f t="shared" si="242"/>
        <v>57.47</v>
      </c>
      <c r="Q420" s="977">
        <f t="shared" si="242"/>
        <v>296</v>
      </c>
    </row>
    <row r="421" spans="1:17" x14ac:dyDescent="0.25">
      <c r="A421" s="1146" t="s">
        <v>257</v>
      </c>
      <c r="B421" s="990"/>
      <c r="C421" s="975"/>
      <c r="D421" s="1113"/>
      <c r="E421" s="1113"/>
      <c r="F421" s="1113"/>
      <c r="G421" s="975"/>
      <c r="H421" s="1113"/>
      <c r="I421" s="1114"/>
      <c r="J421" s="1119">
        <v>119</v>
      </c>
      <c r="K421" s="975">
        <f t="shared" si="239"/>
        <v>0.75</v>
      </c>
      <c r="L421" s="1113">
        <v>757</v>
      </c>
      <c r="M421" s="1113">
        <f t="shared" si="231"/>
        <v>566.55999999999995</v>
      </c>
      <c r="N421" s="1117">
        <v>0.3</v>
      </c>
      <c r="O421" s="1113">
        <f t="shared" ref="O421" si="243">ROUND(M421*N421,2)</f>
        <v>169.97</v>
      </c>
      <c r="P421" s="1113">
        <f t="shared" si="233"/>
        <v>40.950000000000003</v>
      </c>
      <c r="Q421" s="1114">
        <f t="shared" si="236"/>
        <v>210.92000000000002</v>
      </c>
    </row>
    <row r="422" spans="1:17" x14ac:dyDescent="0.25">
      <c r="A422" s="1146" t="s">
        <v>257</v>
      </c>
      <c r="B422" s="990"/>
      <c r="C422" s="975"/>
      <c r="D422" s="1113"/>
      <c r="E422" s="1113"/>
      <c r="F422" s="1113"/>
      <c r="G422" s="975"/>
      <c r="H422" s="1113"/>
      <c r="I422" s="1114"/>
      <c r="J422" s="1119">
        <v>48</v>
      </c>
      <c r="K422" s="975">
        <f t="shared" si="239"/>
        <v>0.3</v>
      </c>
      <c r="L422" s="1113">
        <v>757</v>
      </c>
      <c r="M422" s="1113">
        <f t="shared" si="231"/>
        <v>228.53</v>
      </c>
      <c r="N422" s="1117">
        <v>0.3</v>
      </c>
      <c r="O422" s="1113">
        <f t="shared" ref="O422" si="244">ROUND(M422*N422,2)</f>
        <v>68.56</v>
      </c>
      <c r="P422" s="1113">
        <f t="shared" si="233"/>
        <v>16.52</v>
      </c>
      <c r="Q422" s="1114">
        <f t="shared" si="236"/>
        <v>85.08</v>
      </c>
    </row>
    <row r="423" spans="1:17" x14ac:dyDescent="0.25">
      <c r="A423" s="1454" t="s">
        <v>1500</v>
      </c>
      <c r="B423" s="964"/>
      <c r="C423" s="982"/>
      <c r="D423" s="1112"/>
      <c r="E423" s="1112"/>
      <c r="F423" s="1112"/>
      <c r="G423" s="1112"/>
      <c r="H423" s="1112"/>
      <c r="I423" s="937"/>
      <c r="J423" s="1100">
        <f>J424+J427+J430</f>
        <v>628</v>
      </c>
      <c r="K423" s="982">
        <f t="shared" ref="K423:Q423" si="245">K424+K427+K430</f>
        <v>4.4939999999999998</v>
      </c>
      <c r="L423" s="982"/>
      <c r="M423" s="982"/>
      <c r="N423" s="982"/>
      <c r="O423" s="982">
        <f t="shared" si="245"/>
        <v>1536.93</v>
      </c>
      <c r="P423" s="982">
        <f t="shared" si="245"/>
        <v>370.26000000000005</v>
      </c>
      <c r="Q423" s="983">
        <f t="shared" si="245"/>
        <v>1907.1899999999998</v>
      </c>
    </row>
    <row r="424" spans="1:17" ht="49.5" x14ac:dyDescent="0.25">
      <c r="A424" s="1169" t="s">
        <v>11</v>
      </c>
      <c r="B424" s="1033"/>
      <c r="C424" s="976"/>
      <c r="D424" s="972"/>
      <c r="E424" s="972"/>
      <c r="F424" s="972"/>
      <c r="G424" s="972"/>
      <c r="H424" s="972"/>
      <c r="I424" s="973"/>
      <c r="J424" s="1101">
        <f>SUM(J425:J426)</f>
        <v>208</v>
      </c>
      <c r="K424" s="976">
        <f t="shared" ref="K424:Q424" si="246">SUM(K425:K426)</f>
        <v>1.48</v>
      </c>
      <c r="L424" s="976"/>
      <c r="M424" s="976"/>
      <c r="N424" s="976"/>
      <c r="O424" s="976">
        <f t="shared" si="246"/>
        <v>752.4</v>
      </c>
      <c r="P424" s="976">
        <f t="shared" si="246"/>
        <v>181.26</v>
      </c>
      <c r="Q424" s="977">
        <f t="shared" si="246"/>
        <v>933.66</v>
      </c>
    </row>
    <row r="425" spans="1:17" x14ac:dyDescent="0.25">
      <c r="A425" s="1146" t="s">
        <v>1494</v>
      </c>
      <c r="B425" s="990"/>
      <c r="C425" s="975"/>
      <c r="D425" s="1113"/>
      <c r="E425" s="1113"/>
      <c r="F425" s="998"/>
      <c r="G425" s="975"/>
      <c r="H425" s="1113"/>
      <c r="I425" s="1114"/>
      <c r="J425" s="1119">
        <v>104</v>
      </c>
      <c r="K425" s="975">
        <v>0.74</v>
      </c>
      <c r="L425" s="1113">
        <v>1676</v>
      </c>
      <c r="M425" s="1113">
        <f>ROUND(J425/139*L425,2)</f>
        <v>1253.99</v>
      </c>
      <c r="N425" s="1117">
        <v>0.3</v>
      </c>
      <c r="O425" s="1113">
        <f t="shared" ref="O425:O426" si="247">ROUND(M425*N425,2)</f>
        <v>376.2</v>
      </c>
      <c r="P425" s="1113">
        <f t="shared" ref="P425:P426" si="248">ROUND(O425*0.2409,2)</f>
        <v>90.63</v>
      </c>
      <c r="Q425" s="1114">
        <f t="shared" ref="Q425" si="249">O425+P425</f>
        <v>466.83</v>
      </c>
    </row>
    <row r="426" spans="1:17" x14ac:dyDescent="0.25">
      <c r="A426" s="1146" t="s">
        <v>202</v>
      </c>
      <c r="B426" s="990"/>
      <c r="C426" s="975"/>
      <c r="D426" s="1113"/>
      <c r="E426" s="1113"/>
      <c r="F426" s="998"/>
      <c r="G426" s="975"/>
      <c r="H426" s="1113"/>
      <c r="I426" s="1114"/>
      <c r="J426" s="1119">
        <v>104</v>
      </c>
      <c r="K426" s="975">
        <v>0.74</v>
      </c>
      <c r="L426" s="1113">
        <v>1676</v>
      </c>
      <c r="M426" s="1113">
        <f>ROUND(J426/139*L426,2)</f>
        <v>1253.99</v>
      </c>
      <c r="N426" s="1117">
        <v>0.3</v>
      </c>
      <c r="O426" s="1113">
        <f t="shared" si="247"/>
        <v>376.2</v>
      </c>
      <c r="P426" s="1113">
        <f t="shared" si="248"/>
        <v>90.63</v>
      </c>
      <c r="Q426" s="1114">
        <f t="shared" ref="Q426:Q433" si="250">O426+P426</f>
        <v>466.83</v>
      </c>
    </row>
    <row r="427" spans="1:17" ht="66" x14ac:dyDescent="0.25">
      <c r="A427" s="1169" t="s">
        <v>9</v>
      </c>
      <c r="B427" s="1033"/>
      <c r="C427" s="976"/>
      <c r="D427" s="972"/>
      <c r="E427" s="972"/>
      <c r="F427" s="972"/>
      <c r="G427" s="976"/>
      <c r="H427" s="972"/>
      <c r="I427" s="973"/>
      <c r="J427" s="1101">
        <f>SUM(J428:J429)</f>
        <v>174</v>
      </c>
      <c r="K427" s="976">
        <f t="shared" ref="K427:Q427" si="251">SUM(K428:K429)</f>
        <v>1.24</v>
      </c>
      <c r="L427" s="976"/>
      <c r="M427" s="976"/>
      <c r="N427" s="976"/>
      <c r="O427" s="976">
        <f t="shared" si="251"/>
        <v>410.23</v>
      </c>
      <c r="P427" s="976">
        <f t="shared" si="251"/>
        <v>98.830000000000013</v>
      </c>
      <c r="Q427" s="977">
        <f t="shared" si="251"/>
        <v>509.05999999999995</v>
      </c>
    </row>
    <row r="428" spans="1:17" x14ac:dyDescent="0.25">
      <c r="A428" s="1146" t="s">
        <v>692</v>
      </c>
      <c r="B428" s="990"/>
      <c r="C428" s="975"/>
      <c r="D428" s="1113"/>
      <c r="E428" s="1113"/>
      <c r="F428" s="1113"/>
      <c r="G428" s="975"/>
      <c r="H428" s="1113"/>
      <c r="I428" s="1114"/>
      <c r="J428" s="1119">
        <v>104</v>
      </c>
      <c r="K428" s="975">
        <v>0.74</v>
      </c>
      <c r="L428" s="1113">
        <v>1030</v>
      </c>
      <c r="M428" s="1113">
        <f t="shared" ref="M428" si="252">ROUND(J428/139*L428,2)</f>
        <v>770.65</v>
      </c>
      <c r="N428" s="1117">
        <v>0.3</v>
      </c>
      <c r="O428" s="1113">
        <f t="shared" ref="O428:O429" si="253">ROUND(M428*N428,2)</f>
        <v>231.2</v>
      </c>
      <c r="P428" s="1113">
        <f t="shared" ref="P428:P429" si="254">ROUND(O428*0.2409,2)</f>
        <v>55.7</v>
      </c>
      <c r="Q428" s="1114">
        <f t="shared" si="250"/>
        <v>286.89999999999998</v>
      </c>
    </row>
    <row r="429" spans="1:17" x14ac:dyDescent="0.25">
      <c r="A429" s="1146" t="s">
        <v>692</v>
      </c>
      <c r="B429" s="990"/>
      <c r="C429" s="975"/>
      <c r="D429" s="1113"/>
      <c r="E429" s="1113"/>
      <c r="F429" s="1113"/>
      <c r="G429" s="975"/>
      <c r="H429" s="1113"/>
      <c r="I429" s="1114"/>
      <c r="J429" s="1119">
        <v>70</v>
      </c>
      <c r="K429" s="975">
        <v>0.5</v>
      </c>
      <c r="L429" s="1113">
        <v>1185</v>
      </c>
      <c r="M429" s="1113">
        <f>ROUND(J429/139*L429,2)</f>
        <v>596.76</v>
      </c>
      <c r="N429" s="1117">
        <v>0.3</v>
      </c>
      <c r="O429" s="1113">
        <f t="shared" si="253"/>
        <v>179.03</v>
      </c>
      <c r="P429" s="1113">
        <f t="shared" si="254"/>
        <v>43.13</v>
      </c>
      <c r="Q429" s="1114">
        <f t="shared" si="250"/>
        <v>222.16</v>
      </c>
    </row>
    <row r="430" spans="1:17" ht="33" x14ac:dyDescent="0.25">
      <c r="A430" s="1169" t="s">
        <v>8</v>
      </c>
      <c r="B430" s="1033"/>
      <c r="C430" s="976"/>
      <c r="D430" s="972"/>
      <c r="E430" s="972"/>
      <c r="F430" s="972"/>
      <c r="G430" s="976"/>
      <c r="H430" s="972"/>
      <c r="I430" s="973"/>
      <c r="J430" s="1101">
        <f>SUM(J431:J433)</f>
        <v>246</v>
      </c>
      <c r="K430" s="976">
        <f t="shared" ref="K430:Q430" si="255">SUM(K431:K433)</f>
        <v>1.774</v>
      </c>
      <c r="L430" s="976">
        <f t="shared" si="255"/>
        <v>2115</v>
      </c>
      <c r="M430" s="976">
        <f t="shared" si="255"/>
        <v>1247.69</v>
      </c>
      <c r="N430" s="976">
        <f t="shared" si="255"/>
        <v>0.89999999999999991</v>
      </c>
      <c r="O430" s="976">
        <f t="shared" si="255"/>
        <v>374.3</v>
      </c>
      <c r="P430" s="976">
        <f t="shared" si="255"/>
        <v>90.17</v>
      </c>
      <c r="Q430" s="977">
        <f t="shared" si="255"/>
        <v>464.47</v>
      </c>
    </row>
    <row r="431" spans="1:17" x14ac:dyDescent="0.25">
      <c r="A431" s="1146" t="s">
        <v>182</v>
      </c>
      <c r="B431" s="990"/>
      <c r="C431" s="975"/>
      <c r="D431" s="1113"/>
      <c r="E431" s="1113"/>
      <c r="F431" s="1113"/>
      <c r="G431" s="975"/>
      <c r="H431" s="1113"/>
      <c r="I431" s="1114"/>
      <c r="J431" s="1119">
        <v>33</v>
      </c>
      <c r="K431" s="975">
        <v>0.254</v>
      </c>
      <c r="L431" s="1113">
        <v>705</v>
      </c>
      <c r="M431" s="1113">
        <f t="shared" ref="M431:M432" si="256">ROUND(J431/139*L431,2)</f>
        <v>167.37</v>
      </c>
      <c r="N431" s="1117">
        <v>0.3</v>
      </c>
      <c r="O431" s="1113">
        <f t="shared" ref="O431:O432" si="257">ROUND(M431*N431,2)</f>
        <v>50.21</v>
      </c>
      <c r="P431" s="1113">
        <f t="shared" ref="P431:P433" si="258">ROUND(O431*0.2409,2)</f>
        <v>12.1</v>
      </c>
      <c r="Q431" s="1114">
        <f t="shared" si="250"/>
        <v>62.31</v>
      </c>
    </row>
    <row r="432" spans="1:17" x14ac:dyDescent="0.25">
      <c r="A432" s="1146" t="s">
        <v>182</v>
      </c>
      <c r="B432" s="990"/>
      <c r="C432" s="975"/>
      <c r="D432" s="1113"/>
      <c r="E432" s="1113"/>
      <c r="F432" s="1113"/>
      <c r="G432" s="975"/>
      <c r="H432" s="1113"/>
      <c r="I432" s="1114"/>
      <c r="J432" s="1119">
        <v>109</v>
      </c>
      <c r="K432" s="975">
        <v>0.78</v>
      </c>
      <c r="L432" s="1113">
        <v>705</v>
      </c>
      <c r="M432" s="1113">
        <f t="shared" si="256"/>
        <v>552.84</v>
      </c>
      <c r="N432" s="1117">
        <v>0.3</v>
      </c>
      <c r="O432" s="1113">
        <f t="shared" si="257"/>
        <v>165.85</v>
      </c>
      <c r="P432" s="1113">
        <f t="shared" si="258"/>
        <v>39.950000000000003</v>
      </c>
      <c r="Q432" s="1114">
        <f t="shared" si="250"/>
        <v>205.8</v>
      </c>
    </row>
    <row r="433" spans="1:17" x14ac:dyDescent="0.25">
      <c r="A433" s="1146" t="s">
        <v>182</v>
      </c>
      <c r="B433" s="990"/>
      <c r="C433" s="975"/>
      <c r="D433" s="1113"/>
      <c r="E433" s="1113"/>
      <c r="F433" s="1113"/>
      <c r="G433" s="975"/>
      <c r="H433" s="1113"/>
      <c r="I433" s="1114"/>
      <c r="J433" s="1119">
        <v>104</v>
      </c>
      <c r="K433" s="975">
        <v>0.74</v>
      </c>
      <c r="L433" s="1113">
        <v>705</v>
      </c>
      <c r="M433" s="1113">
        <f>ROUND(J433/139*L433,2)</f>
        <v>527.48</v>
      </c>
      <c r="N433" s="1117">
        <v>0.3</v>
      </c>
      <c r="O433" s="1113">
        <f t="shared" ref="O433" si="259">ROUND(M433*N433,2)</f>
        <v>158.24</v>
      </c>
      <c r="P433" s="1113">
        <f t="shared" si="258"/>
        <v>38.119999999999997</v>
      </c>
      <c r="Q433" s="1114">
        <f t="shared" si="250"/>
        <v>196.36</v>
      </c>
    </row>
    <row r="434" spans="1:17" x14ac:dyDescent="0.25">
      <c r="A434" s="1454" t="s">
        <v>1501</v>
      </c>
      <c r="B434" s="964"/>
      <c r="C434" s="982"/>
      <c r="D434" s="1112"/>
      <c r="E434" s="1112"/>
      <c r="F434" s="1112"/>
      <c r="G434" s="1112"/>
      <c r="H434" s="1112"/>
      <c r="I434" s="937"/>
      <c r="J434" s="1100">
        <f>J435+J444+J449</f>
        <v>1510</v>
      </c>
      <c r="K434" s="982">
        <f t="shared" ref="K434:Q434" si="260">K435+K444+K449</f>
        <v>9.58</v>
      </c>
      <c r="L434" s="982"/>
      <c r="M434" s="982"/>
      <c r="N434" s="982"/>
      <c r="O434" s="982">
        <f t="shared" si="260"/>
        <v>2584.65</v>
      </c>
      <c r="P434" s="982">
        <f t="shared" si="260"/>
        <v>622.63</v>
      </c>
      <c r="Q434" s="983">
        <f t="shared" si="260"/>
        <v>3207.2799999999997</v>
      </c>
    </row>
    <row r="435" spans="1:17" ht="66" x14ac:dyDescent="0.25">
      <c r="A435" s="1169" t="s">
        <v>9</v>
      </c>
      <c r="B435" s="1033"/>
      <c r="C435" s="976"/>
      <c r="D435" s="972"/>
      <c r="E435" s="972"/>
      <c r="F435" s="972"/>
      <c r="G435" s="976"/>
      <c r="H435" s="972"/>
      <c r="I435" s="973"/>
      <c r="J435" s="1101">
        <f>SUM(J436:J443)</f>
        <v>831</v>
      </c>
      <c r="K435" s="976">
        <f t="shared" ref="K435:Q435" si="261">SUM(K436:K443)</f>
        <v>5.21</v>
      </c>
      <c r="L435" s="976"/>
      <c r="M435" s="976"/>
      <c r="N435" s="976"/>
      <c r="O435" s="976">
        <f t="shared" si="261"/>
        <v>1623.58</v>
      </c>
      <c r="P435" s="976">
        <f t="shared" si="261"/>
        <v>391.11</v>
      </c>
      <c r="Q435" s="977">
        <f t="shared" si="261"/>
        <v>2014.6899999999998</v>
      </c>
    </row>
    <row r="436" spans="1:17" x14ac:dyDescent="0.25">
      <c r="A436" s="1146" t="s">
        <v>692</v>
      </c>
      <c r="B436" s="990"/>
      <c r="C436" s="975"/>
      <c r="D436" s="1113"/>
      <c r="E436" s="1113"/>
      <c r="F436" s="1113"/>
      <c r="G436" s="975"/>
      <c r="H436" s="1113"/>
      <c r="I436" s="1114"/>
      <c r="J436" s="1119">
        <v>112</v>
      </c>
      <c r="K436" s="975">
        <f t="shared" ref="K436:K451" si="262">ROUND(J436/159,2)</f>
        <v>0.7</v>
      </c>
      <c r="L436" s="1113">
        <v>906</v>
      </c>
      <c r="M436" s="1113">
        <f>ROUND(J436/159*L436,2)</f>
        <v>638.19000000000005</v>
      </c>
      <c r="N436" s="1117">
        <v>0.3</v>
      </c>
      <c r="O436" s="1113">
        <f t="shared" ref="O436:O437" si="263">ROUND(M436*N436,2)</f>
        <v>191.46</v>
      </c>
      <c r="P436" s="1113">
        <f t="shared" ref="P436:P443" si="264">ROUND(O436*0.2409,2)</f>
        <v>46.12</v>
      </c>
      <c r="Q436" s="1114">
        <f t="shared" ref="Q436" si="265">O436+P436</f>
        <v>237.58</v>
      </c>
    </row>
    <row r="437" spans="1:17" x14ac:dyDescent="0.25">
      <c r="A437" s="1146" t="s">
        <v>692</v>
      </c>
      <c r="B437" s="990"/>
      <c r="C437" s="975"/>
      <c r="D437" s="1113"/>
      <c r="E437" s="1113"/>
      <c r="F437" s="1113"/>
      <c r="G437" s="975"/>
      <c r="H437" s="1113"/>
      <c r="I437" s="1114"/>
      <c r="J437" s="1119">
        <v>96</v>
      </c>
      <c r="K437" s="975">
        <f t="shared" si="262"/>
        <v>0.6</v>
      </c>
      <c r="L437" s="1113">
        <v>1030</v>
      </c>
      <c r="M437" s="1113">
        <f t="shared" ref="M437:M451" si="266">ROUND(J437/159*L437,2)</f>
        <v>621.89</v>
      </c>
      <c r="N437" s="1117">
        <v>0.3</v>
      </c>
      <c r="O437" s="1113">
        <f t="shared" si="263"/>
        <v>186.57</v>
      </c>
      <c r="P437" s="1113">
        <f t="shared" si="264"/>
        <v>44.94</v>
      </c>
      <c r="Q437" s="1114">
        <f t="shared" ref="Q437:Q451" si="267">O437+P437</f>
        <v>231.51</v>
      </c>
    </row>
    <row r="438" spans="1:17" x14ac:dyDescent="0.25">
      <c r="A438" s="1146" t="s">
        <v>692</v>
      </c>
      <c r="B438" s="990"/>
      <c r="C438" s="975"/>
      <c r="D438" s="1113"/>
      <c r="E438" s="1113"/>
      <c r="F438" s="1113"/>
      <c r="G438" s="975"/>
      <c r="H438" s="1113"/>
      <c r="I438" s="1114"/>
      <c r="J438" s="1119">
        <v>120</v>
      </c>
      <c r="K438" s="975">
        <f t="shared" si="262"/>
        <v>0.75</v>
      </c>
      <c r="L438" s="1113">
        <v>1030</v>
      </c>
      <c r="M438" s="1113">
        <f t="shared" si="266"/>
        <v>777.36</v>
      </c>
      <c r="N438" s="1117">
        <v>0.3</v>
      </c>
      <c r="O438" s="1113">
        <f t="shared" ref="O438:O443" si="268">ROUND(M438*N438,2)</f>
        <v>233.21</v>
      </c>
      <c r="P438" s="1113">
        <f t="shared" si="264"/>
        <v>56.18</v>
      </c>
      <c r="Q438" s="1114">
        <f t="shared" si="267"/>
        <v>289.39</v>
      </c>
    </row>
    <row r="439" spans="1:17" x14ac:dyDescent="0.25">
      <c r="A439" s="1146" t="s">
        <v>692</v>
      </c>
      <c r="B439" s="990"/>
      <c r="C439" s="975"/>
      <c r="D439" s="1113"/>
      <c r="E439" s="1113"/>
      <c r="F439" s="1113"/>
      <c r="G439" s="975"/>
      <c r="H439" s="1113"/>
      <c r="I439" s="1114"/>
      <c r="J439" s="1119">
        <v>128</v>
      </c>
      <c r="K439" s="975">
        <f t="shared" si="262"/>
        <v>0.81</v>
      </c>
      <c r="L439" s="1113">
        <v>1030</v>
      </c>
      <c r="M439" s="1113">
        <f t="shared" si="266"/>
        <v>829.18</v>
      </c>
      <c r="N439" s="1117">
        <v>0.3</v>
      </c>
      <c r="O439" s="1113">
        <f t="shared" si="268"/>
        <v>248.75</v>
      </c>
      <c r="P439" s="1113">
        <f t="shared" si="264"/>
        <v>59.92</v>
      </c>
      <c r="Q439" s="1114">
        <f t="shared" si="267"/>
        <v>308.67</v>
      </c>
    </row>
    <row r="440" spans="1:17" x14ac:dyDescent="0.25">
      <c r="A440" s="1146" t="s">
        <v>692</v>
      </c>
      <c r="B440" s="990"/>
      <c r="C440" s="975"/>
      <c r="D440" s="1113"/>
      <c r="E440" s="1113"/>
      <c r="F440" s="1113"/>
      <c r="G440" s="975"/>
      <c r="H440" s="1113"/>
      <c r="I440" s="1114"/>
      <c r="J440" s="1119">
        <v>120</v>
      </c>
      <c r="K440" s="975">
        <f t="shared" si="262"/>
        <v>0.75</v>
      </c>
      <c r="L440" s="1113">
        <v>1030</v>
      </c>
      <c r="M440" s="1113">
        <f t="shared" si="266"/>
        <v>777.36</v>
      </c>
      <c r="N440" s="1117">
        <v>0.3</v>
      </c>
      <c r="O440" s="1113">
        <f t="shared" si="268"/>
        <v>233.21</v>
      </c>
      <c r="P440" s="1113">
        <f t="shared" si="264"/>
        <v>56.18</v>
      </c>
      <c r="Q440" s="1114">
        <f t="shared" si="267"/>
        <v>289.39</v>
      </c>
    </row>
    <row r="441" spans="1:17" x14ac:dyDescent="0.25">
      <c r="A441" s="1146" t="s">
        <v>692</v>
      </c>
      <c r="B441" s="990"/>
      <c r="C441" s="975"/>
      <c r="D441" s="1113"/>
      <c r="E441" s="1113"/>
      <c r="F441" s="1113"/>
      <c r="G441" s="975"/>
      <c r="H441" s="1113"/>
      <c r="I441" s="1114"/>
      <c r="J441" s="1119">
        <v>96</v>
      </c>
      <c r="K441" s="975">
        <f t="shared" si="262"/>
        <v>0.6</v>
      </c>
      <c r="L441" s="1113">
        <v>1030</v>
      </c>
      <c r="M441" s="1113">
        <f t="shared" si="266"/>
        <v>621.89</v>
      </c>
      <c r="N441" s="1117">
        <v>0.3</v>
      </c>
      <c r="O441" s="1113">
        <f t="shared" si="268"/>
        <v>186.57</v>
      </c>
      <c r="P441" s="1113">
        <f t="shared" si="264"/>
        <v>44.94</v>
      </c>
      <c r="Q441" s="1114">
        <f t="shared" si="267"/>
        <v>231.51</v>
      </c>
    </row>
    <row r="442" spans="1:17" x14ac:dyDescent="0.25">
      <c r="A442" s="1146" t="s">
        <v>692</v>
      </c>
      <c r="B442" s="990"/>
      <c r="C442" s="975"/>
      <c r="D442" s="1113"/>
      <c r="E442" s="1113"/>
      <c r="F442" s="1113"/>
      <c r="G442" s="975"/>
      <c r="H442" s="1113"/>
      <c r="I442" s="1114"/>
      <c r="J442" s="1119">
        <v>119</v>
      </c>
      <c r="K442" s="975">
        <f t="shared" si="262"/>
        <v>0.75</v>
      </c>
      <c r="L442" s="1113">
        <v>1185</v>
      </c>
      <c r="M442" s="1113">
        <f t="shared" si="266"/>
        <v>886.89</v>
      </c>
      <c r="N442" s="1117">
        <v>0.3</v>
      </c>
      <c r="O442" s="1113">
        <f t="shared" si="268"/>
        <v>266.07</v>
      </c>
      <c r="P442" s="1113">
        <f t="shared" si="264"/>
        <v>64.099999999999994</v>
      </c>
      <c r="Q442" s="1114">
        <f t="shared" si="267"/>
        <v>330.16999999999996</v>
      </c>
    </row>
    <row r="443" spans="1:17" x14ac:dyDescent="0.25">
      <c r="A443" s="1146" t="s">
        <v>692</v>
      </c>
      <c r="B443" s="990"/>
      <c r="C443" s="975"/>
      <c r="D443" s="1113"/>
      <c r="E443" s="1113"/>
      <c r="F443" s="1113"/>
      <c r="G443" s="975"/>
      <c r="H443" s="1113"/>
      <c r="I443" s="1114"/>
      <c r="J443" s="1119">
        <v>40</v>
      </c>
      <c r="K443" s="975">
        <f t="shared" si="262"/>
        <v>0.25</v>
      </c>
      <c r="L443" s="1113">
        <v>1030</v>
      </c>
      <c r="M443" s="1113">
        <f t="shared" si="266"/>
        <v>259.12</v>
      </c>
      <c r="N443" s="1117">
        <v>0.3</v>
      </c>
      <c r="O443" s="1113">
        <f t="shared" si="268"/>
        <v>77.739999999999995</v>
      </c>
      <c r="P443" s="1113">
        <f t="shared" si="264"/>
        <v>18.73</v>
      </c>
      <c r="Q443" s="1114">
        <f t="shared" si="267"/>
        <v>96.47</v>
      </c>
    </row>
    <row r="444" spans="1:17" ht="66" x14ac:dyDescent="0.25">
      <c r="A444" s="1169" t="s">
        <v>10</v>
      </c>
      <c r="B444" s="1033"/>
      <c r="C444" s="976"/>
      <c r="D444" s="972"/>
      <c r="E444" s="972"/>
      <c r="F444" s="972"/>
      <c r="G444" s="976"/>
      <c r="H444" s="972"/>
      <c r="I444" s="973"/>
      <c r="J444" s="1101">
        <f>SUM(J445:J448)</f>
        <v>464</v>
      </c>
      <c r="K444" s="976">
        <f t="shared" ref="K444:Q444" si="269">SUM(K445:K448)</f>
        <v>3.02</v>
      </c>
      <c r="L444" s="976"/>
      <c r="M444" s="976"/>
      <c r="N444" s="976"/>
      <c r="O444" s="976">
        <f t="shared" si="269"/>
        <v>662.73</v>
      </c>
      <c r="P444" s="976">
        <f t="shared" si="269"/>
        <v>159.65</v>
      </c>
      <c r="Q444" s="977">
        <f t="shared" si="269"/>
        <v>822.38</v>
      </c>
    </row>
    <row r="445" spans="1:17" x14ac:dyDescent="0.25">
      <c r="A445" s="1146" t="s">
        <v>257</v>
      </c>
      <c r="B445" s="990"/>
      <c r="C445" s="975"/>
      <c r="D445" s="1113"/>
      <c r="E445" s="1113"/>
      <c r="F445" s="1113"/>
      <c r="G445" s="975"/>
      <c r="H445" s="1113"/>
      <c r="I445" s="1114"/>
      <c r="J445" s="1119">
        <v>120</v>
      </c>
      <c r="K445" s="975">
        <f>ROUND(J445/139,2)</f>
        <v>0.86</v>
      </c>
      <c r="L445" s="1113">
        <v>757</v>
      </c>
      <c r="M445" s="1113">
        <f t="shared" si="266"/>
        <v>571.32000000000005</v>
      </c>
      <c r="N445" s="1117">
        <v>0.3</v>
      </c>
      <c r="O445" s="1113">
        <f t="shared" ref="O445" si="270">ROUND(M445*N445,2)</f>
        <v>171.4</v>
      </c>
      <c r="P445" s="1113">
        <f t="shared" ref="P445:P448" si="271">ROUND(O445*0.2409,2)</f>
        <v>41.29</v>
      </c>
      <c r="Q445" s="1114">
        <f t="shared" si="267"/>
        <v>212.69</v>
      </c>
    </row>
    <row r="446" spans="1:17" x14ac:dyDescent="0.25">
      <c r="A446" s="1146" t="s">
        <v>257</v>
      </c>
      <c r="B446" s="990"/>
      <c r="C446" s="975"/>
      <c r="D446" s="1113"/>
      <c r="E446" s="1113"/>
      <c r="F446" s="1113"/>
      <c r="G446" s="975"/>
      <c r="H446" s="1113"/>
      <c r="I446" s="1114"/>
      <c r="J446" s="1119">
        <v>112</v>
      </c>
      <c r="K446" s="975">
        <f>ROUND(J446/159,2)</f>
        <v>0.7</v>
      </c>
      <c r="L446" s="1113">
        <v>757</v>
      </c>
      <c r="M446" s="1113">
        <f t="shared" si="266"/>
        <v>533.23</v>
      </c>
      <c r="N446" s="1117">
        <v>0.3</v>
      </c>
      <c r="O446" s="1113">
        <f t="shared" ref="O446:O448" si="272">ROUND(M446*N446,2)</f>
        <v>159.97</v>
      </c>
      <c r="P446" s="1113">
        <f t="shared" si="271"/>
        <v>38.54</v>
      </c>
      <c r="Q446" s="1114">
        <f t="shared" si="267"/>
        <v>198.51</v>
      </c>
    </row>
    <row r="447" spans="1:17" x14ac:dyDescent="0.25">
      <c r="A447" s="1146" t="s">
        <v>257</v>
      </c>
      <c r="B447" s="990"/>
      <c r="C447" s="975"/>
      <c r="D447" s="1113"/>
      <c r="E447" s="1113"/>
      <c r="F447" s="1113"/>
      <c r="G447" s="975"/>
      <c r="H447" s="1113"/>
      <c r="I447" s="1114"/>
      <c r="J447" s="1119">
        <v>104</v>
      </c>
      <c r="K447" s="975">
        <f t="shared" si="262"/>
        <v>0.65</v>
      </c>
      <c r="L447" s="1113">
        <v>757</v>
      </c>
      <c r="M447" s="1113">
        <f t="shared" si="266"/>
        <v>495.14</v>
      </c>
      <c r="N447" s="1117">
        <v>0.3</v>
      </c>
      <c r="O447" s="1113">
        <f t="shared" si="272"/>
        <v>148.54</v>
      </c>
      <c r="P447" s="1113">
        <f t="shared" si="271"/>
        <v>35.78</v>
      </c>
      <c r="Q447" s="1114">
        <f t="shared" si="267"/>
        <v>184.32</v>
      </c>
    </row>
    <row r="448" spans="1:17" x14ac:dyDescent="0.25">
      <c r="A448" s="1146" t="s">
        <v>257</v>
      </c>
      <c r="B448" s="990"/>
      <c r="C448" s="975"/>
      <c r="D448" s="1113"/>
      <c r="E448" s="1113"/>
      <c r="F448" s="1113"/>
      <c r="G448" s="975"/>
      <c r="H448" s="1113"/>
      <c r="I448" s="1114"/>
      <c r="J448" s="1119">
        <v>128</v>
      </c>
      <c r="K448" s="975">
        <f t="shared" si="262"/>
        <v>0.81</v>
      </c>
      <c r="L448" s="1113">
        <v>757</v>
      </c>
      <c r="M448" s="1113">
        <f t="shared" si="266"/>
        <v>609.41</v>
      </c>
      <c r="N448" s="1117">
        <v>0.3</v>
      </c>
      <c r="O448" s="1113">
        <f t="shared" si="272"/>
        <v>182.82</v>
      </c>
      <c r="P448" s="1113">
        <f t="shared" si="271"/>
        <v>44.04</v>
      </c>
      <c r="Q448" s="1114">
        <f t="shared" si="267"/>
        <v>226.85999999999999</v>
      </c>
    </row>
    <row r="449" spans="1:17" ht="33" x14ac:dyDescent="0.25">
      <c r="A449" s="1169" t="s">
        <v>8</v>
      </c>
      <c r="B449" s="1033"/>
      <c r="C449" s="976"/>
      <c r="D449" s="972"/>
      <c r="E449" s="972"/>
      <c r="F449" s="972"/>
      <c r="G449" s="976"/>
      <c r="H449" s="972"/>
      <c r="I449" s="973"/>
      <c r="J449" s="1101">
        <f>SUM(J450:J451)</f>
        <v>215</v>
      </c>
      <c r="K449" s="976">
        <f t="shared" ref="K449:Q449" si="273">SUM(K450:K451)</f>
        <v>1.35</v>
      </c>
      <c r="L449" s="976"/>
      <c r="M449" s="976"/>
      <c r="N449" s="976"/>
      <c r="O449" s="976">
        <f t="shared" si="273"/>
        <v>298.33999999999997</v>
      </c>
      <c r="P449" s="976">
        <f t="shared" si="273"/>
        <v>71.87</v>
      </c>
      <c r="Q449" s="977">
        <f t="shared" si="273"/>
        <v>370.21000000000004</v>
      </c>
    </row>
    <row r="450" spans="1:17" x14ac:dyDescent="0.25">
      <c r="A450" s="1146" t="s">
        <v>1284</v>
      </c>
      <c r="B450" s="990"/>
      <c r="C450" s="975"/>
      <c r="D450" s="1113"/>
      <c r="E450" s="1113"/>
      <c r="F450" s="1113"/>
      <c r="G450" s="975"/>
      <c r="H450" s="1113"/>
      <c r="I450" s="1114"/>
      <c r="J450" s="1119">
        <v>119</v>
      </c>
      <c r="K450" s="975">
        <f t="shared" si="262"/>
        <v>0.75</v>
      </c>
      <c r="L450" s="1113">
        <v>760</v>
      </c>
      <c r="M450" s="1113">
        <f t="shared" si="266"/>
        <v>568.80999999999995</v>
      </c>
      <c r="N450" s="1117">
        <v>0.3</v>
      </c>
      <c r="O450" s="1113">
        <f t="shared" ref="O450" si="274">ROUND(M450*N450,2)</f>
        <v>170.64</v>
      </c>
      <c r="P450" s="1113">
        <f t="shared" ref="P450" si="275">ROUND(O450*0.2409,2)</f>
        <v>41.11</v>
      </c>
      <c r="Q450" s="1114">
        <f t="shared" si="267"/>
        <v>211.75</v>
      </c>
    </row>
    <row r="451" spans="1:17" x14ac:dyDescent="0.25">
      <c r="A451" s="1146" t="s">
        <v>182</v>
      </c>
      <c r="B451" s="990"/>
      <c r="C451" s="975"/>
      <c r="D451" s="1113"/>
      <c r="E451" s="1113"/>
      <c r="F451" s="1113"/>
      <c r="G451" s="975"/>
      <c r="H451" s="1113"/>
      <c r="I451" s="1114"/>
      <c r="J451" s="1119">
        <v>96</v>
      </c>
      <c r="K451" s="975">
        <f t="shared" si="262"/>
        <v>0.6</v>
      </c>
      <c r="L451" s="1113">
        <v>705</v>
      </c>
      <c r="M451" s="1113">
        <f t="shared" si="266"/>
        <v>425.66</v>
      </c>
      <c r="N451" s="1117">
        <v>0.3</v>
      </c>
      <c r="O451" s="1113">
        <f t="shared" ref="O451" si="276">ROUND(M451*N451,2)</f>
        <v>127.7</v>
      </c>
      <c r="P451" s="1113">
        <f t="shared" ref="P451" si="277">ROUND(O451*0.2409,2)</f>
        <v>30.76</v>
      </c>
      <c r="Q451" s="1114">
        <f t="shared" si="267"/>
        <v>158.46</v>
      </c>
    </row>
    <row r="452" spans="1:17" x14ac:dyDescent="0.25">
      <c r="A452" s="1463" t="s">
        <v>215</v>
      </c>
      <c r="B452" s="1258"/>
      <c r="C452" s="982"/>
      <c r="D452" s="1112"/>
      <c r="E452" s="1112"/>
      <c r="F452" s="1112"/>
      <c r="G452" s="982"/>
      <c r="H452" s="1112"/>
      <c r="I452" s="937"/>
      <c r="J452" s="1100">
        <f>J453+J460+J472</f>
        <v>1719.75</v>
      </c>
      <c r="K452" s="982">
        <f t="shared" ref="K452:Q452" si="278">K453+K460+K472</f>
        <v>12.25</v>
      </c>
      <c r="L452" s="982"/>
      <c r="M452" s="982"/>
      <c r="N452" s="982"/>
      <c r="O452" s="982">
        <f t="shared" si="278"/>
        <v>4395.0200000000004</v>
      </c>
      <c r="P452" s="982">
        <f t="shared" si="278"/>
        <v>1058.76</v>
      </c>
      <c r="Q452" s="983">
        <f t="shared" si="278"/>
        <v>5453.7799999999988</v>
      </c>
    </row>
    <row r="453" spans="1:17" ht="49.5" x14ac:dyDescent="0.25">
      <c r="A453" s="1169" t="s">
        <v>11</v>
      </c>
      <c r="B453" s="1033"/>
      <c r="C453" s="976"/>
      <c r="D453" s="972"/>
      <c r="E453" s="972"/>
      <c r="F453" s="972"/>
      <c r="G453" s="972"/>
      <c r="H453" s="972"/>
      <c r="I453" s="973"/>
      <c r="J453" s="1101">
        <f>SUM(J454:J459)</f>
        <v>536.75</v>
      </c>
      <c r="K453" s="976">
        <f t="shared" ref="K453:Q453" si="279">SUM(K454:K459)</f>
        <v>3.8499999999999996</v>
      </c>
      <c r="L453" s="976"/>
      <c r="M453" s="976"/>
      <c r="N453" s="976"/>
      <c r="O453" s="976">
        <f t="shared" si="279"/>
        <v>1923.4500000000003</v>
      </c>
      <c r="P453" s="976">
        <f t="shared" si="279"/>
        <v>463.37</v>
      </c>
      <c r="Q453" s="977">
        <f t="shared" si="279"/>
        <v>2386.8199999999997</v>
      </c>
    </row>
    <row r="454" spans="1:17" x14ac:dyDescent="0.25">
      <c r="A454" s="1146" t="s">
        <v>202</v>
      </c>
      <c r="B454" s="990"/>
      <c r="C454" s="975"/>
      <c r="D454" s="1113"/>
      <c r="E454" s="1113"/>
      <c r="F454" s="998"/>
      <c r="G454" s="975"/>
      <c r="H454" s="1113"/>
      <c r="I454" s="1114"/>
      <c r="J454" s="1119">
        <v>106</v>
      </c>
      <c r="K454" s="975">
        <f>ROUND(J454/139,2)</f>
        <v>0.76</v>
      </c>
      <c r="L454" s="1113">
        <v>1676</v>
      </c>
      <c r="M454" s="1113">
        <f>ROUND(J454/139*L454,2)</f>
        <v>1278.0999999999999</v>
      </c>
      <c r="N454" s="1117">
        <v>0.3</v>
      </c>
      <c r="O454" s="1113">
        <f t="shared" ref="O454" si="280">ROUND(M454*N454,2)</f>
        <v>383.43</v>
      </c>
      <c r="P454" s="1113">
        <f t="shared" ref="P454" si="281">ROUND(O454*0.2409,2)</f>
        <v>92.37</v>
      </c>
      <c r="Q454" s="1114">
        <f t="shared" ref="Q454" si="282">O454+P454</f>
        <v>475.8</v>
      </c>
    </row>
    <row r="455" spans="1:17" x14ac:dyDescent="0.25">
      <c r="A455" s="1146" t="s">
        <v>202</v>
      </c>
      <c r="B455" s="990"/>
      <c r="C455" s="975"/>
      <c r="D455" s="1113"/>
      <c r="E455" s="1113"/>
      <c r="F455" s="998"/>
      <c r="G455" s="975"/>
      <c r="H455" s="1113"/>
      <c r="I455" s="1114"/>
      <c r="J455" s="1119">
        <v>78.25</v>
      </c>
      <c r="K455" s="975">
        <v>0.56000000000000005</v>
      </c>
      <c r="L455" s="1113">
        <v>1676</v>
      </c>
      <c r="M455" s="1113">
        <f t="shared" ref="M455:M473" si="283">ROUND(J455/139*L455,2)</f>
        <v>943.5</v>
      </c>
      <c r="N455" s="1117">
        <v>0.3</v>
      </c>
      <c r="O455" s="1113">
        <f t="shared" ref="O455:O459" si="284">ROUND(M455*N455,2)</f>
        <v>283.05</v>
      </c>
      <c r="P455" s="1113">
        <f t="shared" ref="P455:P459" si="285">ROUND(O455*0.2409,2)</f>
        <v>68.19</v>
      </c>
      <c r="Q455" s="1114">
        <f t="shared" ref="Q455:Q459" si="286">O455+P455</f>
        <v>351.24</v>
      </c>
    </row>
    <row r="456" spans="1:17" x14ac:dyDescent="0.25">
      <c r="A456" s="1146" t="s">
        <v>202</v>
      </c>
      <c r="B456" s="990"/>
      <c r="C456" s="975"/>
      <c r="D456" s="1113"/>
      <c r="E456" s="1113"/>
      <c r="F456" s="998"/>
      <c r="G456" s="975"/>
      <c r="H456" s="1113"/>
      <c r="I456" s="1114"/>
      <c r="J456" s="1119">
        <v>107.5</v>
      </c>
      <c r="K456" s="975">
        <v>0.77</v>
      </c>
      <c r="L456" s="1113">
        <v>1676</v>
      </c>
      <c r="M456" s="1113">
        <f t="shared" si="283"/>
        <v>1296.19</v>
      </c>
      <c r="N456" s="1117">
        <v>0.3</v>
      </c>
      <c r="O456" s="1113">
        <f t="shared" si="284"/>
        <v>388.86</v>
      </c>
      <c r="P456" s="1113">
        <f t="shared" si="285"/>
        <v>93.68</v>
      </c>
      <c r="Q456" s="1114">
        <f t="shared" si="286"/>
        <v>482.54</v>
      </c>
    </row>
    <row r="457" spans="1:17" x14ac:dyDescent="0.25">
      <c r="A457" s="1146" t="s">
        <v>202</v>
      </c>
      <c r="B457" s="990"/>
      <c r="C457" s="975"/>
      <c r="D457" s="1113"/>
      <c r="E457" s="1113"/>
      <c r="F457" s="998"/>
      <c r="G457" s="975"/>
      <c r="H457" s="1113"/>
      <c r="I457" s="1114"/>
      <c r="J457" s="1119">
        <v>104</v>
      </c>
      <c r="K457" s="975">
        <v>0.75</v>
      </c>
      <c r="L457" s="1113">
        <v>1676</v>
      </c>
      <c r="M457" s="1113">
        <f t="shared" si="283"/>
        <v>1253.99</v>
      </c>
      <c r="N457" s="1117">
        <v>0.3</v>
      </c>
      <c r="O457" s="1113">
        <f t="shared" si="284"/>
        <v>376.2</v>
      </c>
      <c r="P457" s="1113">
        <f t="shared" si="285"/>
        <v>90.63</v>
      </c>
      <c r="Q457" s="1114">
        <f t="shared" si="286"/>
        <v>466.83</v>
      </c>
    </row>
    <row r="458" spans="1:17" x14ac:dyDescent="0.25">
      <c r="A458" s="1146" t="s">
        <v>202</v>
      </c>
      <c r="B458" s="990"/>
      <c r="C458" s="975"/>
      <c r="D458" s="1113"/>
      <c r="E458" s="1113"/>
      <c r="F458" s="998"/>
      <c r="G458" s="975"/>
      <c r="H458" s="1113"/>
      <c r="I458" s="1114"/>
      <c r="J458" s="1119">
        <v>42</v>
      </c>
      <c r="K458" s="975">
        <v>0.3</v>
      </c>
      <c r="L458" s="1113">
        <v>1476</v>
      </c>
      <c r="M458" s="1113">
        <f t="shared" si="283"/>
        <v>445.99</v>
      </c>
      <c r="N458" s="1117">
        <v>0.3</v>
      </c>
      <c r="O458" s="1113">
        <f t="shared" si="284"/>
        <v>133.80000000000001</v>
      </c>
      <c r="P458" s="1113">
        <f t="shared" si="285"/>
        <v>32.229999999999997</v>
      </c>
      <c r="Q458" s="1114">
        <f t="shared" si="286"/>
        <v>166.03</v>
      </c>
    </row>
    <row r="459" spans="1:17" x14ac:dyDescent="0.25">
      <c r="A459" s="1146" t="s">
        <v>202</v>
      </c>
      <c r="B459" s="990"/>
      <c r="C459" s="975"/>
      <c r="D459" s="1113"/>
      <c r="E459" s="1113"/>
      <c r="F459" s="998"/>
      <c r="G459" s="975"/>
      <c r="H459" s="1113"/>
      <c r="I459" s="1114"/>
      <c r="J459" s="1119">
        <v>99</v>
      </c>
      <c r="K459" s="975">
        <v>0.71</v>
      </c>
      <c r="L459" s="1113">
        <v>1676</v>
      </c>
      <c r="M459" s="1113">
        <f t="shared" si="283"/>
        <v>1193.7</v>
      </c>
      <c r="N459" s="1117">
        <v>0.3</v>
      </c>
      <c r="O459" s="1113">
        <f t="shared" si="284"/>
        <v>358.11</v>
      </c>
      <c r="P459" s="1113">
        <f t="shared" si="285"/>
        <v>86.27</v>
      </c>
      <c r="Q459" s="1114">
        <f t="shared" si="286"/>
        <v>444.38</v>
      </c>
    </row>
    <row r="460" spans="1:17" ht="66" x14ac:dyDescent="0.25">
      <c r="A460" s="1169" t="s">
        <v>9</v>
      </c>
      <c r="B460" s="1033"/>
      <c r="C460" s="976"/>
      <c r="D460" s="972"/>
      <c r="E460" s="972"/>
      <c r="F460" s="972"/>
      <c r="G460" s="976"/>
      <c r="H460" s="972"/>
      <c r="I460" s="973"/>
      <c r="J460" s="1101">
        <f>SUM(J461:J471)</f>
        <v>960</v>
      </c>
      <c r="K460" s="976">
        <f t="shared" ref="K460:Q460" si="287">SUM(K461:K471)</f>
        <v>6.9</v>
      </c>
      <c r="L460" s="976"/>
      <c r="M460" s="976"/>
      <c r="N460" s="976"/>
      <c r="O460" s="976">
        <f t="shared" si="287"/>
        <v>2095.31</v>
      </c>
      <c r="P460" s="976">
        <f t="shared" si="287"/>
        <v>504.75</v>
      </c>
      <c r="Q460" s="977">
        <f t="shared" si="287"/>
        <v>2600.06</v>
      </c>
    </row>
    <row r="461" spans="1:17" x14ac:dyDescent="0.25">
      <c r="A461" s="1146" t="s">
        <v>692</v>
      </c>
      <c r="B461" s="990"/>
      <c r="C461" s="975"/>
      <c r="D461" s="1113"/>
      <c r="E461" s="1113"/>
      <c r="F461" s="1113"/>
      <c r="G461" s="975"/>
      <c r="H461" s="1113"/>
      <c r="I461" s="1114"/>
      <c r="J461" s="1119">
        <v>95</v>
      </c>
      <c r="K461" s="975">
        <v>0.68</v>
      </c>
      <c r="L461" s="1113">
        <v>1030</v>
      </c>
      <c r="M461" s="1113">
        <f t="shared" si="283"/>
        <v>703.96</v>
      </c>
      <c r="N461" s="1117">
        <v>0.3</v>
      </c>
      <c r="O461" s="1113">
        <f t="shared" ref="O461:O474" si="288">ROUND(M461*N461,2)</f>
        <v>211.19</v>
      </c>
      <c r="P461" s="1113">
        <f t="shared" ref="P461:P474" si="289">ROUND(O461*0.2409,2)</f>
        <v>50.88</v>
      </c>
      <c r="Q461" s="1114">
        <f t="shared" ref="Q461:Q474" si="290">O461+P461</f>
        <v>262.07</v>
      </c>
    </row>
    <row r="462" spans="1:17" x14ac:dyDescent="0.25">
      <c r="A462" s="1146" t="s">
        <v>692</v>
      </c>
      <c r="B462" s="990"/>
      <c r="C462" s="975"/>
      <c r="D462" s="1113"/>
      <c r="E462" s="1113"/>
      <c r="F462" s="1113"/>
      <c r="G462" s="975"/>
      <c r="H462" s="1113"/>
      <c r="I462" s="1114"/>
      <c r="J462" s="1119">
        <v>67</v>
      </c>
      <c r="K462" s="975">
        <v>0.48</v>
      </c>
      <c r="L462" s="1113">
        <v>1030</v>
      </c>
      <c r="M462" s="1113">
        <f t="shared" si="283"/>
        <v>496.47</v>
      </c>
      <c r="N462" s="1117">
        <v>0.3</v>
      </c>
      <c r="O462" s="1113">
        <f t="shared" ref="O462:O471" si="291">ROUND(M462*N462,2)</f>
        <v>148.94</v>
      </c>
      <c r="P462" s="1113">
        <f t="shared" ref="P462:P471" si="292">ROUND(O462*0.2409,2)</f>
        <v>35.880000000000003</v>
      </c>
      <c r="Q462" s="1114">
        <f t="shared" si="290"/>
        <v>184.82</v>
      </c>
    </row>
    <row r="463" spans="1:17" x14ac:dyDescent="0.25">
      <c r="A463" s="1146" t="s">
        <v>692</v>
      </c>
      <c r="B463" s="990"/>
      <c r="C463" s="975"/>
      <c r="D463" s="1113"/>
      <c r="E463" s="1113"/>
      <c r="F463" s="1113"/>
      <c r="G463" s="975"/>
      <c r="H463" s="1113"/>
      <c r="I463" s="1114"/>
      <c r="J463" s="1119">
        <v>69</v>
      </c>
      <c r="K463" s="975">
        <v>0.5</v>
      </c>
      <c r="L463" s="1113">
        <v>1030</v>
      </c>
      <c r="M463" s="1113">
        <f t="shared" si="283"/>
        <v>511.29</v>
      </c>
      <c r="N463" s="1117">
        <v>0.3</v>
      </c>
      <c r="O463" s="1113">
        <f t="shared" si="291"/>
        <v>153.38999999999999</v>
      </c>
      <c r="P463" s="1113">
        <f t="shared" si="292"/>
        <v>36.950000000000003</v>
      </c>
      <c r="Q463" s="1114">
        <f t="shared" si="290"/>
        <v>190.33999999999997</v>
      </c>
    </row>
    <row r="464" spans="1:17" x14ac:dyDescent="0.25">
      <c r="A464" s="1146" t="s">
        <v>692</v>
      </c>
      <c r="B464" s="990"/>
      <c r="C464" s="975"/>
      <c r="D464" s="1113"/>
      <c r="E464" s="1113"/>
      <c r="F464" s="1113"/>
      <c r="G464" s="975"/>
      <c r="H464" s="1113"/>
      <c r="I464" s="1114"/>
      <c r="J464" s="1119">
        <v>120</v>
      </c>
      <c r="K464" s="975">
        <v>0.86</v>
      </c>
      <c r="L464" s="1113">
        <v>1030</v>
      </c>
      <c r="M464" s="1113">
        <f t="shared" si="283"/>
        <v>889.21</v>
      </c>
      <c r="N464" s="1117">
        <v>0.3</v>
      </c>
      <c r="O464" s="1113">
        <f t="shared" si="291"/>
        <v>266.76</v>
      </c>
      <c r="P464" s="1113">
        <f t="shared" si="292"/>
        <v>64.260000000000005</v>
      </c>
      <c r="Q464" s="1114">
        <f t="shared" si="290"/>
        <v>331.02</v>
      </c>
    </row>
    <row r="465" spans="1:17" x14ac:dyDescent="0.25">
      <c r="A465" s="1146" t="s">
        <v>692</v>
      </c>
      <c r="B465" s="990"/>
      <c r="C465" s="975"/>
      <c r="D465" s="1113"/>
      <c r="E465" s="1113"/>
      <c r="F465" s="1113"/>
      <c r="G465" s="975"/>
      <c r="H465" s="1113"/>
      <c r="I465" s="1114"/>
      <c r="J465" s="1119">
        <v>92</v>
      </c>
      <c r="K465" s="975">
        <v>0.66</v>
      </c>
      <c r="L465" s="1113">
        <v>1185</v>
      </c>
      <c r="M465" s="1113">
        <f t="shared" si="283"/>
        <v>784.32</v>
      </c>
      <c r="N465" s="1117">
        <v>0.3</v>
      </c>
      <c r="O465" s="1113">
        <f t="shared" si="291"/>
        <v>235.3</v>
      </c>
      <c r="P465" s="1113">
        <f t="shared" si="292"/>
        <v>56.68</v>
      </c>
      <c r="Q465" s="1114">
        <f t="shared" si="290"/>
        <v>291.98</v>
      </c>
    </row>
    <row r="466" spans="1:17" x14ac:dyDescent="0.25">
      <c r="A466" s="1146" t="s">
        <v>692</v>
      </c>
      <c r="B466" s="990"/>
      <c r="C466" s="975"/>
      <c r="D466" s="1113"/>
      <c r="E466" s="1113"/>
      <c r="F466" s="1113"/>
      <c r="G466" s="975"/>
      <c r="H466" s="1113"/>
      <c r="I466" s="1114"/>
      <c r="J466" s="1119">
        <v>51</v>
      </c>
      <c r="K466" s="975">
        <v>0.37</v>
      </c>
      <c r="L466" s="1113">
        <v>906</v>
      </c>
      <c r="M466" s="1113">
        <f t="shared" si="283"/>
        <v>332.42</v>
      </c>
      <c r="N466" s="1117">
        <v>0.3</v>
      </c>
      <c r="O466" s="1113">
        <f t="shared" si="291"/>
        <v>99.73</v>
      </c>
      <c r="P466" s="1113">
        <f t="shared" si="292"/>
        <v>24.02</v>
      </c>
      <c r="Q466" s="1114">
        <f t="shared" si="290"/>
        <v>123.75</v>
      </c>
    </row>
    <row r="467" spans="1:17" x14ac:dyDescent="0.25">
      <c r="A467" s="1146" t="s">
        <v>692</v>
      </c>
      <c r="B467" s="990"/>
      <c r="C467" s="975"/>
      <c r="D467" s="1113"/>
      <c r="E467" s="1113"/>
      <c r="F467" s="1113"/>
      <c r="G467" s="975"/>
      <c r="H467" s="1113"/>
      <c r="I467" s="1114"/>
      <c r="J467" s="1119">
        <v>58</v>
      </c>
      <c r="K467" s="975">
        <v>0.42</v>
      </c>
      <c r="L467" s="1113">
        <v>906</v>
      </c>
      <c r="M467" s="1113">
        <f t="shared" si="283"/>
        <v>378.04</v>
      </c>
      <c r="N467" s="1117">
        <v>0.3</v>
      </c>
      <c r="O467" s="1113">
        <f t="shared" si="291"/>
        <v>113.41</v>
      </c>
      <c r="P467" s="1113">
        <f t="shared" si="292"/>
        <v>27.32</v>
      </c>
      <c r="Q467" s="1114">
        <f t="shared" si="290"/>
        <v>140.72999999999999</v>
      </c>
    </row>
    <row r="468" spans="1:17" x14ac:dyDescent="0.25">
      <c r="A468" s="1146" t="s">
        <v>692</v>
      </c>
      <c r="B468" s="990"/>
      <c r="C468" s="975"/>
      <c r="D468" s="1113"/>
      <c r="E468" s="1113"/>
      <c r="F468" s="1113"/>
      <c r="G468" s="975"/>
      <c r="H468" s="1113"/>
      <c r="I468" s="1114"/>
      <c r="J468" s="1119">
        <v>35</v>
      </c>
      <c r="K468" s="975">
        <v>0.25</v>
      </c>
      <c r="L468" s="1113">
        <v>906</v>
      </c>
      <c r="M468" s="1113">
        <f t="shared" si="283"/>
        <v>228.13</v>
      </c>
      <c r="N468" s="1117">
        <v>0.3</v>
      </c>
      <c r="O468" s="1113">
        <f t="shared" si="291"/>
        <v>68.44</v>
      </c>
      <c r="P468" s="1113">
        <f t="shared" si="292"/>
        <v>16.489999999999998</v>
      </c>
      <c r="Q468" s="1114">
        <f t="shared" si="290"/>
        <v>84.929999999999993</v>
      </c>
    </row>
    <row r="469" spans="1:17" x14ac:dyDescent="0.25">
      <c r="A469" s="1146" t="s">
        <v>692</v>
      </c>
      <c r="B469" s="990"/>
      <c r="C469" s="975"/>
      <c r="D469" s="1113"/>
      <c r="E469" s="1113"/>
      <c r="F469" s="1113"/>
      <c r="G469" s="975"/>
      <c r="H469" s="1113"/>
      <c r="I469" s="1114"/>
      <c r="J469" s="1119">
        <v>116</v>
      </c>
      <c r="K469" s="975">
        <v>0.83</v>
      </c>
      <c r="L469" s="1113">
        <v>906</v>
      </c>
      <c r="M469" s="1113">
        <f t="shared" si="283"/>
        <v>756.09</v>
      </c>
      <c r="N469" s="1117">
        <v>0.3</v>
      </c>
      <c r="O469" s="1113">
        <f t="shared" si="291"/>
        <v>226.83</v>
      </c>
      <c r="P469" s="1113">
        <f t="shared" si="292"/>
        <v>54.64</v>
      </c>
      <c r="Q469" s="1114">
        <f t="shared" si="290"/>
        <v>281.47000000000003</v>
      </c>
    </row>
    <row r="470" spans="1:17" x14ac:dyDescent="0.25">
      <c r="A470" s="1146" t="s">
        <v>692</v>
      </c>
      <c r="B470" s="990"/>
      <c r="C470" s="975"/>
      <c r="D470" s="1113"/>
      <c r="E470" s="1113"/>
      <c r="F470" s="1113"/>
      <c r="G470" s="975"/>
      <c r="H470" s="1113"/>
      <c r="I470" s="1114"/>
      <c r="J470" s="1119">
        <v>135</v>
      </c>
      <c r="K470" s="975">
        <v>0.97</v>
      </c>
      <c r="L470" s="1113">
        <v>1030</v>
      </c>
      <c r="M470" s="1113">
        <f t="shared" si="283"/>
        <v>1000.36</v>
      </c>
      <c r="N470" s="1117">
        <v>0.3</v>
      </c>
      <c r="O470" s="1113">
        <f t="shared" si="291"/>
        <v>300.11</v>
      </c>
      <c r="P470" s="1113">
        <f t="shared" si="292"/>
        <v>72.3</v>
      </c>
      <c r="Q470" s="1114">
        <f t="shared" si="290"/>
        <v>372.41</v>
      </c>
    </row>
    <row r="471" spans="1:17" x14ac:dyDescent="0.25">
      <c r="A471" s="1146" t="s">
        <v>692</v>
      </c>
      <c r="B471" s="990"/>
      <c r="C471" s="975"/>
      <c r="D471" s="1113"/>
      <c r="E471" s="1113"/>
      <c r="F471" s="1113"/>
      <c r="G471" s="975"/>
      <c r="H471" s="1113"/>
      <c r="I471" s="1114"/>
      <c r="J471" s="1119">
        <v>122</v>
      </c>
      <c r="K471" s="975">
        <v>0.88</v>
      </c>
      <c r="L471" s="1113">
        <v>1030</v>
      </c>
      <c r="M471" s="1113">
        <f t="shared" si="283"/>
        <v>904.03</v>
      </c>
      <c r="N471" s="1117">
        <v>0.3</v>
      </c>
      <c r="O471" s="1113">
        <f t="shared" si="291"/>
        <v>271.20999999999998</v>
      </c>
      <c r="P471" s="1113">
        <f t="shared" si="292"/>
        <v>65.33</v>
      </c>
      <c r="Q471" s="1114">
        <f t="shared" si="290"/>
        <v>336.53999999999996</v>
      </c>
    </row>
    <row r="472" spans="1:17" ht="33" x14ac:dyDescent="0.25">
      <c r="A472" s="1169" t="s">
        <v>8</v>
      </c>
      <c r="B472" s="1033"/>
      <c r="C472" s="976"/>
      <c r="D472" s="972"/>
      <c r="E472" s="972"/>
      <c r="F472" s="972"/>
      <c r="G472" s="976"/>
      <c r="H472" s="972"/>
      <c r="I472" s="973"/>
      <c r="J472" s="1101">
        <f>SUM(J473:J474)</f>
        <v>223</v>
      </c>
      <c r="K472" s="976">
        <f t="shared" ref="K472:Q472" si="293">SUM(K473:K474)</f>
        <v>1.5</v>
      </c>
      <c r="L472" s="976"/>
      <c r="M472" s="976"/>
      <c r="N472" s="976"/>
      <c r="O472" s="976">
        <f t="shared" si="293"/>
        <v>376.26</v>
      </c>
      <c r="P472" s="976">
        <f t="shared" si="293"/>
        <v>90.64</v>
      </c>
      <c r="Q472" s="977">
        <f t="shared" si="293"/>
        <v>466.90000000000003</v>
      </c>
    </row>
    <row r="473" spans="1:17" x14ac:dyDescent="0.25">
      <c r="A473" s="1146" t="s">
        <v>182</v>
      </c>
      <c r="B473" s="990"/>
      <c r="C473" s="975"/>
      <c r="D473" s="1113"/>
      <c r="E473" s="1113"/>
      <c r="F473" s="1113"/>
      <c r="G473" s="975"/>
      <c r="H473" s="1113"/>
      <c r="I473" s="1114"/>
      <c r="J473" s="1119">
        <v>104</v>
      </c>
      <c r="K473" s="975">
        <v>0.75</v>
      </c>
      <c r="L473" s="1113">
        <v>705</v>
      </c>
      <c r="M473" s="1113">
        <f t="shared" si="283"/>
        <v>527.48</v>
      </c>
      <c r="N473" s="1117">
        <v>0.3</v>
      </c>
      <c r="O473" s="1113">
        <f t="shared" si="288"/>
        <v>158.24</v>
      </c>
      <c r="P473" s="1113">
        <f t="shared" si="289"/>
        <v>38.119999999999997</v>
      </c>
      <c r="Q473" s="1114">
        <f t="shared" si="290"/>
        <v>196.36</v>
      </c>
    </row>
    <row r="474" spans="1:17" x14ac:dyDescent="0.25">
      <c r="A474" s="1146" t="s">
        <v>1491</v>
      </c>
      <c r="B474" s="990"/>
      <c r="C474" s="975"/>
      <c r="D474" s="1113"/>
      <c r="E474" s="1113"/>
      <c r="F474" s="1113"/>
      <c r="G474" s="975"/>
      <c r="H474" s="1113"/>
      <c r="I474" s="1114"/>
      <c r="J474" s="1119">
        <v>119</v>
      </c>
      <c r="K474" s="975">
        <v>0.75</v>
      </c>
      <c r="L474" s="1113">
        <v>971</v>
      </c>
      <c r="M474" s="1113">
        <f>ROUND(J474/159*L474,2)</f>
        <v>726.72</v>
      </c>
      <c r="N474" s="1117">
        <v>0.3</v>
      </c>
      <c r="O474" s="1113">
        <f t="shared" si="288"/>
        <v>218.02</v>
      </c>
      <c r="P474" s="1113">
        <f t="shared" si="289"/>
        <v>52.52</v>
      </c>
      <c r="Q474" s="1114">
        <f t="shared" si="290"/>
        <v>270.54000000000002</v>
      </c>
    </row>
    <row r="475" spans="1:17" x14ac:dyDescent="0.25">
      <c r="A475" s="726" t="s">
        <v>1502</v>
      </c>
      <c r="B475" s="964"/>
      <c r="C475" s="982"/>
      <c r="D475" s="1112"/>
      <c r="E475" s="1112"/>
      <c r="F475" s="1112"/>
      <c r="G475" s="1112"/>
      <c r="H475" s="1112"/>
      <c r="I475" s="937"/>
      <c r="J475" s="1100">
        <f>J476+J479+J483</f>
        <v>717</v>
      </c>
      <c r="K475" s="982">
        <f t="shared" ref="K475:Q475" si="294">K476+K479+K483</f>
        <v>4.5</v>
      </c>
      <c r="L475" s="982"/>
      <c r="M475" s="982"/>
      <c r="N475" s="982"/>
      <c r="O475" s="982">
        <f t="shared" si="294"/>
        <v>1618.76</v>
      </c>
      <c r="P475" s="982">
        <f t="shared" si="294"/>
        <v>389.95</v>
      </c>
      <c r="Q475" s="983">
        <f t="shared" si="294"/>
        <v>2008.71</v>
      </c>
    </row>
    <row r="476" spans="1:17" ht="49.5" x14ac:dyDescent="0.25">
      <c r="A476" s="1169" t="s">
        <v>11</v>
      </c>
      <c r="B476" s="1033"/>
      <c r="C476" s="976"/>
      <c r="D476" s="972"/>
      <c r="E476" s="972"/>
      <c r="F476" s="972"/>
      <c r="G476" s="972"/>
      <c r="H476" s="972"/>
      <c r="I476" s="973"/>
      <c r="J476" s="1101">
        <f>SUM(J477:J478)</f>
        <v>239</v>
      </c>
      <c r="K476" s="976">
        <f t="shared" ref="K476:Q476" si="295">SUM(K477:K478)</f>
        <v>1.5</v>
      </c>
      <c r="L476" s="976"/>
      <c r="M476" s="976"/>
      <c r="N476" s="976"/>
      <c r="O476" s="976">
        <f t="shared" si="295"/>
        <v>755.78</v>
      </c>
      <c r="P476" s="976">
        <f t="shared" si="295"/>
        <v>182.06</v>
      </c>
      <c r="Q476" s="977">
        <f t="shared" si="295"/>
        <v>937.84</v>
      </c>
    </row>
    <row r="477" spans="1:17" x14ac:dyDescent="0.25">
      <c r="A477" s="1146" t="s">
        <v>202</v>
      </c>
      <c r="B477" s="990"/>
      <c r="C477" s="975"/>
      <c r="D477" s="1113"/>
      <c r="E477" s="1113"/>
      <c r="F477" s="998"/>
      <c r="G477" s="975"/>
      <c r="H477" s="1113"/>
      <c r="I477" s="1114"/>
      <c r="J477" s="1119">
        <v>119</v>
      </c>
      <c r="K477" s="975">
        <v>0.75</v>
      </c>
      <c r="L477" s="1113">
        <v>1676</v>
      </c>
      <c r="M477" s="1113">
        <f>ROUND(J477/159*L477,2)</f>
        <v>1254.3599999999999</v>
      </c>
      <c r="N477" s="1117">
        <v>0.3</v>
      </c>
      <c r="O477" s="1113">
        <f t="shared" ref="O477" si="296">ROUND(M477*N477,2)</f>
        <v>376.31</v>
      </c>
      <c r="P477" s="1113">
        <f t="shared" ref="P477" si="297">ROUND(O477*0.2409,2)</f>
        <v>90.65</v>
      </c>
      <c r="Q477" s="1114">
        <f t="shared" ref="Q477" si="298">O477+P477</f>
        <v>466.96000000000004</v>
      </c>
    </row>
    <row r="478" spans="1:17" x14ac:dyDescent="0.25">
      <c r="A478" s="1146" t="s">
        <v>202</v>
      </c>
      <c r="B478" s="990"/>
      <c r="C478" s="975"/>
      <c r="D478" s="1113"/>
      <c r="E478" s="1113"/>
      <c r="F478" s="998"/>
      <c r="G478" s="975"/>
      <c r="H478" s="1113"/>
      <c r="I478" s="1114"/>
      <c r="J478" s="1119">
        <v>120</v>
      </c>
      <c r="K478" s="975">
        <v>0.75</v>
      </c>
      <c r="L478" s="1113">
        <v>1676</v>
      </c>
      <c r="M478" s="1113">
        <f t="shared" ref="M478:M484" si="299">ROUND(J478/159*L478,2)</f>
        <v>1264.9100000000001</v>
      </c>
      <c r="N478" s="1117">
        <v>0.3</v>
      </c>
      <c r="O478" s="1113">
        <f t="shared" ref="O478:O484" si="300">ROUND(M478*N478,2)</f>
        <v>379.47</v>
      </c>
      <c r="P478" s="1113">
        <f t="shared" ref="P478:P484" si="301">ROUND(O478*0.2409,2)</f>
        <v>91.41</v>
      </c>
      <c r="Q478" s="1114">
        <f t="shared" ref="Q478:Q484" si="302">O478+P478</f>
        <v>470.88</v>
      </c>
    </row>
    <row r="479" spans="1:17" ht="66" x14ac:dyDescent="0.25">
      <c r="A479" s="1169" t="s">
        <v>9</v>
      </c>
      <c r="B479" s="1033"/>
      <c r="C479" s="976"/>
      <c r="D479" s="972"/>
      <c r="E479" s="972"/>
      <c r="F479" s="972"/>
      <c r="G479" s="976"/>
      <c r="H479" s="972"/>
      <c r="I479" s="973"/>
      <c r="J479" s="1101">
        <f>SUM(J480:J482)</f>
        <v>359</v>
      </c>
      <c r="K479" s="976">
        <f t="shared" ref="K479:Q479" si="303">SUM(K480:K482)</f>
        <v>2.25</v>
      </c>
      <c r="L479" s="976"/>
      <c r="M479" s="976"/>
      <c r="N479" s="976"/>
      <c r="O479" s="976">
        <f t="shared" si="303"/>
        <v>704.69</v>
      </c>
      <c r="P479" s="976">
        <f t="shared" si="303"/>
        <v>169.76</v>
      </c>
      <c r="Q479" s="977">
        <f t="shared" si="303"/>
        <v>874.45</v>
      </c>
    </row>
    <row r="480" spans="1:17" x14ac:dyDescent="0.25">
      <c r="A480" s="1146" t="s">
        <v>692</v>
      </c>
      <c r="B480" s="990"/>
      <c r="C480" s="975"/>
      <c r="D480" s="1113"/>
      <c r="E480" s="1113"/>
      <c r="F480" s="1113"/>
      <c r="G480" s="975"/>
      <c r="H480" s="1113"/>
      <c r="I480" s="1114"/>
      <c r="J480" s="1119">
        <v>120</v>
      </c>
      <c r="K480" s="975">
        <f t="shared" ref="K480:K481" si="304">ROUND(J480/159,2)</f>
        <v>0.75</v>
      </c>
      <c r="L480" s="1113">
        <v>906</v>
      </c>
      <c r="M480" s="1113">
        <f t="shared" si="299"/>
        <v>683.77</v>
      </c>
      <c r="N480" s="1117">
        <v>0.3</v>
      </c>
      <c r="O480" s="1113">
        <f t="shared" si="300"/>
        <v>205.13</v>
      </c>
      <c r="P480" s="1113">
        <f t="shared" si="301"/>
        <v>49.42</v>
      </c>
      <c r="Q480" s="1114">
        <f t="shared" si="302"/>
        <v>254.55</v>
      </c>
    </row>
    <row r="481" spans="1:17" x14ac:dyDescent="0.25">
      <c r="A481" s="1146" t="s">
        <v>692</v>
      </c>
      <c r="B481" s="990"/>
      <c r="C481" s="975"/>
      <c r="D481" s="1113"/>
      <c r="E481" s="1113"/>
      <c r="F481" s="1113"/>
      <c r="G481" s="975"/>
      <c r="H481" s="1113"/>
      <c r="I481" s="1114"/>
      <c r="J481" s="1119">
        <v>119</v>
      </c>
      <c r="K481" s="975">
        <f t="shared" si="304"/>
        <v>0.75</v>
      </c>
      <c r="L481" s="1113">
        <v>1030</v>
      </c>
      <c r="M481" s="1113">
        <f t="shared" si="299"/>
        <v>770.88</v>
      </c>
      <c r="N481" s="1117">
        <v>0.3</v>
      </c>
      <c r="O481" s="1113">
        <f t="shared" si="300"/>
        <v>231.26</v>
      </c>
      <c r="P481" s="1113">
        <f t="shared" si="301"/>
        <v>55.71</v>
      </c>
      <c r="Q481" s="1114">
        <f t="shared" si="302"/>
        <v>286.96999999999997</v>
      </c>
    </row>
    <row r="482" spans="1:17" x14ac:dyDescent="0.25">
      <c r="A482" s="1146" t="s">
        <v>692</v>
      </c>
      <c r="B482" s="990"/>
      <c r="C482" s="975"/>
      <c r="D482" s="1113"/>
      <c r="E482" s="1113"/>
      <c r="F482" s="1113"/>
      <c r="G482" s="975"/>
      <c r="H482" s="1113"/>
      <c r="I482" s="1114"/>
      <c r="J482" s="1119">
        <v>120</v>
      </c>
      <c r="K482" s="975">
        <v>0.75</v>
      </c>
      <c r="L482" s="1113">
        <v>1185</v>
      </c>
      <c r="M482" s="1113">
        <f t="shared" si="299"/>
        <v>894.34</v>
      </c>
      <c r="N482" s="1117">
        <v>0.3</v>
      </c>
      <c r="O482" s="1113">
        <f t="shared" si="300"/>
        <v>268.3</v>
      </c>
      <c r="P482" s="1113">
        <f t="shared" si="301"/>
        <v>64.63</v>
      </c>
      <c r="Q482" s="1114">
        <f t="shared" si="302"/>
        <v>332.93</v>
      </c>
    </row>
    <row r="483" spans="1:17" ht="33" x14ac:dyDescent="0.25">
      <c r="A483" s="1169" t="s">
        <v>8</v>
      </c>
      <c r="B483" s="1033"/>
      <c r="C483" s="976"/>
      <c r="D483" s="972"/>
      <c r="E483" s="972"/>
      <c r="F483" s="972"/>
      <c r="G483" s="976"/>
      <c r="H483" s="972"/>
      <c r="I483" s="973"/>
      <c r="J483" s="1101">
        <f>J484</f>
        <v>119</v>
      </c>
      <c r="K483" s="976">
        <f t="shared" ref="K483:Q483" si="305">K484</f>
        <v>0.75</v>
      </c>
      <c r="L483" s="976"/>
      <c r="M483" s="976"/>
      <c r="N483" s="976"/>
      <c r="O483" s="976">
        <f t="shared" si="305"/>
        <v>158.29</v>
      </c>
      <c r="P483" s="976">
        <f t="shared" si="305"/>
        <v>38.130000000000003</v>
      </c>
      <c r="Q483" s="977">
        <f t="shared" si="305"/>
        <v>196.42</v>
      </c>
    </row>
    <row r="484" spans="1:17" x14ac:dyDescent="0.25">
      <c r="A484" s="1146" t="s">
        <v>182</v>
      </c>
      <c r="B484" s="990"/>
      <c r="C484" s="975"/>
      <c r="D484" s="1113"/>
      <c r="E484" s="1113"/>
      <c r="F484" s="1113"/>
      <c r="G484" s="975"/>
      <c r="H484" s="1113"/>
      <c r="I484" s="1114"/>
      <c r="J484" s="1119">
        <v>119</v>
      </c>
      <c r="K484" s="975">
        <f t="shared" ref="K484:K494" si="306">ROUND(J484/159,2)</f>
        <v>0.75</v>
      </c>
      <c r="L484" s="1113">
        <v>705</v>
      </c>
      <c r="M484" s="1113">
        <f t="shared" si="299"/>
        <v>527.64</v>
      </c>
      <c r="N484" s="1117">
        <v>0.3</v>
      </c>
      <c r="O484" s="1113">
        <f t="shared" si="300"/>
        <v>158.29</v>
      </c>
      <c r="P484" s="1113">
        <f t="shared" si="301"/>
        <v>38.130000000000003</v>
      </c>
      <c r="Q484" s="1114">
        <f t="shared" si="302"/>
        <v>196.42</v>
      </c>
    </row>
    <row r="485" spans="1:17" x14ac:dyDescent="0.25">
      <c r="A485" s="726" t="s">
        <v>1503</v>
      </c>
      <c r="B485" s="964"/>
      <c r="C485" s="982"/>
      <c r="D485" s="1112"/>
      <c r="E485" s="1112"/>
      <c r="F485" s="1112"/>
      <c r="G485" s="1112"/>
      <c r="H485" s="1112"/>
      <c r="I485" s="937"/>
      <c r="J485" s="1100">
        <f>J486</f>
        <v>913</v>
      </c>
      <c r="K485" s="982">
        <f t="shared" ref="K485:Q485" si="307">K486</f>
        <v>5.7299999999999995</v>
      </c>
      <c r="L485" s="982"/>
      <c r="M485" s="982"/>
      <c r="N485" s="982"/>
      <c r="O485" s="982">
        <f t="shared" si="307"/>
        <v>2406.6299999999997</v>
      </c>
      <c r="P485" s="982">
        <f t="shared" si="307"/>
        <v>579.77</v>
      </c>
      <c r="Q485" s="983">
        <f t="shared" si="307"/>
        <v>2986.3999999999996</v>
      </c>
    </row>
    <row r="486" spans="1:17" ht="33" x14ac:dyDescent="0.25">
      <c r="A486" s="1169" t="s">
        <v>8</v>
      </c>
      <c r="B486" s="1033"/>
      <c r="C486" s="976"/>
      <c r="D486" s="972"/>
      <c r="E486" s="972"/>
      <c r="F486" s="972"/>
      <c r="G486" s="976"/>
      <c r="H486" s="972"/>
      <c r="I486" s="973"/>
      <c r="J486" s="1101">
        <f>SUM(J487:J494)</f>
        <v>913</v>
      </c>
      <c r="K486" s="976">
        <f t="shared" ref="K486:Q486" si="308">SUM(K487:K494)</f>
        <v>5.7299999999999995</v>
      </c>
      <c r="L486" s="976">
        <f t="shared" si="308"/>
        <v>8645</v>
      </c>
      <c r="M486" s="976">
        <f t="shared" si="308"/>
        <v>5945.1700000000019</v>
      </c>
      <c r="N486" s="976">
        <f t="shared" si="308"/>
        <v>2.9999999999999996</v>
      </c>
      <c r="O486" s="976">
        <f t="shared" si="308"/>
        <v>2406.6299999999997</v>
      </c>
      <c r="P486" s="976">
        <f t="shared" si="308"/>
        <v>579.77</v>
      </c>
      <c r="Q486" s="977">
        <f t="shared" si="308"/>
        <v>2986.3999999999996</v>
      </c>
    </row>
    <row r="487" spans="1:17" x14ac:dyDescent="0.25">
      <c r="A487" s="1146" t="s">
        <v>1174</v>
      </c>
      <c r="B487" s="990"/>
      <c r="C487" s="975"/>
      <c r="D487" s="1113"/>
      <c r="E487" s="1113"/>
      <c r="F487" s="1113"/>
      <c r="G487" s="975"/>
      <c r="H487" s="1113"/>
      <c r="I487" s="1114"/>
      <c r="J487" s="1119">
        <v>88</v>
      </c>
      <c r="K487" s="975">
        <f t="shared" si="306"/>
        <v>0.55000000000000004</v>
      </c>
      <c r="L487" s="1113">
        <v>2515</v>
      </c>
      <c r="M487" s="1113">
        <f t="shared" ref="M487:M494" si="309">ROUND(J487/159*L487,2)</f>
        <v>1391.95</v>
      </c>
      <c r="N487" s="1117">
        <v>0.5</v>
      </c>
      <c r="O487" s="1113">
        <f t="shared" ref="O487" si="310">ROUND(M487*N487,2)</f>
        <v>695.98</v>
      </c>
      <c r="P487" s="1113">
        <f t="shared" ref="P487" si="311">ROUND(O487*0.2409,2)</f>
        <v>167.66</v>
      </c>
      <c r="Q487" s="1114">
        <f t="shared" ref="Q487" si="312">O487+P487</f>
        <v>863.64</v>
      </c>
    </row>
    <row r="488" spans="1:17" x14ac:dyDescent="0.25">
      <c r="A488" s="1146" t="s">
        <v>555</v>
      </c>
      <c r="B488" s="990"/>
      <c r="C488" s="975"/>
      <c r="D488" s="1113"/>
      <c r="E488" s="1113"/>
      <c r="F488" s="1113"/>
      <c r="G488" s="975"/>
      <c r="H488" s="1113"/>
      <c r="I488" s="1114"/>
      <c r="J488" s="1119">
        <v>119</v>
      </c>
      <c r="K488" s="975">
        <f t="shared" si="306"/>
        <v>0.75</v>
      </c>
      <c r="L488" s="1113">
        <v>1339</v>
      </c>
      <c r="M488" s="1113">
        <f t="shared" si="309"/>
        <v>1002.14</v>
      </c>
      <c r="N488" s="1117">
        <v>0.5</v>
      </c>
      <c r="O488" s="1113">
        <f t="shared" ref="O488:O494" si="313">ROUND(M488*N488,2)</f>
        <v>501.07</v>
      </c>
      <c r="P488" s="1113">
        <f t="shared" ref="P488:P494" si="314">ROUND(O488*0.2409,2)</f>
        <v>120.71</v>
      </c>
      <c r="Q488" s="1114">
        <f t="shared" ref="Q488:Q494" si="315">O488+P488</f>
        <v>621.78</v>
      </c>
    </row>
    <row r="489" spans="1:17" x14ac:dyDescent="0.25">
      <c r="A489" s="1146" t="s">
        <v>1504</v>
      </c>
      <c r="B489" s="990"/>
      <c r="C489" s="975"/>
      <c r="D489" s="1113"/>
      <c r="E489" s="1113"/>
      <c r="F489" s="1113"/>
      <c r="G489" s="975"/>
      <c r="H489" s="1113"/>
      <c r="I489" s="1114"/>
      <c r="J489" s="1119">
        <v>127</v>
      </c>
      <c r="K489" s="975">
        <f t="shared" si="306"/>
        <v>0.8</v>
      </c>
      <c r="L489" s="1113">
        <v>903</v>
      </c>
      <c r="M489" s="1113">
        <f t="shared" si="309"/>
        <v>721.26</v>
      </c>
      <c r="N489" s="1117">
        <v>0.5</v>
      </c>
      <c r="O489" s="1113">
        <f t="shared" si="313"/>
        <v>360.63</v>
      </c>
      <c r="P489" s="1113">
        <f t="shared" si="314"/>
        <v>86.88</v>
      </c>
      <c r="Q489" s="1114">
        <f t="shared" si="315"/>
        <v>447.51</v>
      </c>
    </row>
    <row r="490" spans="1:17" x14ac:dyDescent="0.25">
      <c r="A490" s="1146" t="s">
        <v>1505</v>
      </c>
      <c r="B490" s="990"/>
      <c r="C490" s="975"/>
      <c r="D490" s="1113"/>
      <c r="E490" s="1113"/>
      <c r="F490" s="1113"/>
      <c r="G490" s="975"/>
      <c r="H490" s="1113"/>
      <c r="I490" s="1114"/>
      <c r="J490" s="1119">
        <v>115</v>
      </c>
      <c r="K490" s="975">
        <f t="shared" si="306"/>
        <v>0.72</v>
      </c>
      <c r="L490" s="1113">
        <v>903</v>
      </c>
      <c r="M490" s="1113">
        <f t="shared" si="309"/>
        <v>653.11</v>
      </c>
      <c r="N490" s="1117">
        <v>0.3</v>
      </c>
      <c r="O490" s="1113">
        <f t="shared" si="313"/>
        <v>195.93</v>
      </c>
      <c r="P490" s="1113">
        <f t="shared" si="314"/>
        <v>47.2</v>
      </c>
      <c r="Q490" s="1114">
        <f t="shared" si="315"/>
        <v>243.13</v>
      </c>
    </row>
    <row r="491" spans="1:17" x14ac:dyDescent="0.25">
      <c r="A491" s="1146" t="s">
        <v>1505</v>
      </c>
      <c r="B491" s="990"/>
      <c r="C491" s="975"/>
      <c r="D491" s="1113"/>
      <c r="E491" s="1113"/>
      <c r="F491" s="1113"/>
      <c r="G491" s="975"/>
      <c r="H491" s="1113"/>
      <c r="I491" s="1114"/>
      <c r="J491" s="1119">
        <v>119</v>
      </c>
      <c r="K491" s="975">
        <f t="shared" si="306"/>
        <v>0.75</v>
      </c>
      <c r="L491" s="1113">
        <v>705</v>
      </c>
      <c r="M491" s="1113">
        <f t="shared" si="309"/>
        <v>527.64</v>
      </c>
      <c r="N491" s="1117">
        <v>0.3</v>
      </c>
      <c r="O491" s="1113">
        <f t="shared" si="313"/>
        <v>158.29</v>
      </c>
      <c r="P491" s="1113">
        <f t="shared" si="314"/>
        <v>38.130000000000003</v>
      </c>
      <c r="Q491" s="1114">
        <f t="shared" si="315"/>
        <v>196.42</v>
      </c>
    </row>
    <row r="492" spans="1:17" x14ac:dyDescent="0.25">
      <c r="A492" s="1146" t="s">
        <v>1505</v>
      </c>
      <c r="B492" s="990"/>
      <c r="C492" s="975"/>
      <c r="D492" s="1113"/>
      <c r="E492" s="1113"/>
      <c r="F492" s="1113"/>
      <c r="G492" s="975"/>
      <c r="H492" s="1113"/>
      <c r="I492" s="1114"/>
      <c r="J492" s="1119">
        <v>115</v>
      </c>
      <c r="K492" s="975">
        <f t="shared" si="306"/>
        <v>0.72</v>
      </c>
      <c r="L492" s="1113">
        <v>760</v>
      </c>
      <c r="M492" s="1113">
        <f t="shared" si="309"/>
        <v>549.69000000000005</v>
      </c>
      <c r="N492" s="1117">
        <v>0.3</v>
      </c>
      <c r="O492" s="1113">
        <f t="shared" si="313"/>
        <v>164.91</v>
      </c>
      <c r="P492" s="1113">
        <f t="shared" si="314"/>
        <v>39.729999999999997</v>
      </c>
      <c r="Q492" s="1114">
        <f t="shared" si="315"/>
        <v>204.64</v>
      </c>
    </row>
    <row r="493" spans="1:17" x14ac:dyDescent="0.25">
      <c r="A493" s="1146" t="s">
        <v>1505</v>
      </c>
      <c r="B493" s="990"/>
      <c r="C493" s="975"/>
      <c r="D493" s="1113"/>
      <c r="E493" s="1113"/>
      <c r="F493" s="1113"/>
      <c r="G493" s="975"/>
      <c r="H493" s="1113"/>
      <c r="I493" s="1114"/>
      <c r="J493" s="1119">
        <v>115</v>
      </c>
      <c r="K493" s="975">
        <f t="shared" si="306"/>
        <v>0.72</v>
      </c>
      <c r="L493" s="1113">
        <v>760</v>
      </c>
      <c r="M493" s="1113">
        <f t="shared" si="309"/>
        <v>549.69000000000005</v>
      </c>
      <c r="N493" s="1117">
        <v>0.3</v>
      </c>
      <c r="O493" s="1113">
        <f t="shared" si="313"/>
        <v>164.91</v>
      </c>
      <c r="P493" s="1113">
        <f t="shared" si="314"/>
        <v>39.729999999999997</v>
      </c>
      <c r="Q493" s="1114">
        <f t="shared" si="315"/>
        <v>204.64</v>
      </c>
    </row>
    <row r="494" spans="1:17" ht="17.25" thickBot="1" x14ac:dyDescent="0.3">
      <c r="A494" s="1147" t="s">
        <v>1505</v>
      </c>
      <c r="B494" s="1150"/>
      <c r="C494" s="984"/>
      <c r="D494" s="968"/>
      <c r="E494" s="968"/>
      <c r="F494" s="968"/>
      <c r="G494" s="984"/>
      <c r="H494" s="968"/>
      <c r="I494" s="969"/>
      <c r="J494" s="1471">
        <v>115</v>
      </c>
      <c r="K494" s="984">
        <f t="shared" si="306"/>
        <v>0.72</v>
      </c>
      <c r="L494" s="968">
        <v>760</v>
      </c>
      <c r="M494" s="968">
        <f t="shared" si="309"/>
        <v>549.69000000000005</v>
      </c>
      <c r="N494" s="1016">
        <v>0.3</v>
      </c>
      <c r="O494" s="968">
        <f t="shared" si="313"/>
        <v>164.91</v>
      </c>
      <c r="P494" s="968">
        <f t="shared" si="314"/>
        <v>39.729999999999997</v>
      </c>
      <c r="Q494" s="969">
        <f t="shared" si="315"/>
        <v>204.64</v>
      </c>
    </row>
    <row r="496" spans="1:17" ht="17.25" hidden="1" x14ac:dyDescent="0.3">
      <c r="A496" s="1447" t="s">
        <v>15</v>
      </c>
      <c r="B496" s="1447"/>
      <c r="D496" s="1444"/>
      <c r="E496" s="1444"/>
      <c r="F496" s="1444"/>
      <c r="G496" s="1444"/>
      <c r="H496" s="1444"/>
      <c r="I496" s="1444"/>
      <c r="J496" s="1444"/>
      <c r="L496" s="1444"/>
      <c r="M496" s="1444"/>
      <c r="N496" s="1444"/>
      <c r="O496" s="1444"/>
      <c r="P496" s="1444"/>
      <c r="Q496" s="1444"/>
    </row>
    <row r="497" spans="1:17" hidden="1" x14ac:dyDescent="0.25">
      <c r="A497" s="1448" t="s">
        <v>26</v>
      </c>
      <c r="B497" s="1448">
        <v>38</v>
      </c>
      <c r="C497" s="1449">
        <f>B497/159</f>
        <v>0.2389937106918239</v>
      </c>
      <c r="D497" s="1450">
        <v>669</v>
      </c>
      <c r="E497" s="1450">
        <f>D497*C497</f>
        <v>159.88679245283018</v>
      </c>
      <c r="F497" s="1451">
        <v>0.2</v>
      </c>
      <c r="G497" s="1452">
        <f>ROUND(E497*F497,2)</f>
        <v>31.98</v>
      </c>
      <c r="H497" s="1450">
        <f>ROUND(G497*0.2409,2)</f>
        <v>7.7</v>
      </c>
      <c r="I497" s="1450">
        <f>G497+H497</f>
        <v>39.68</v>
      </c>
      <c r="J497" s="1453">
        <v>130</v>
      </c>
      <c r="K497" s="1449">
        <f>J497/159</f>
        <v>0.8176100628930818</v>
      </c>
      <c r="L497" s="1450">
        <v>669</v>
      </c>
      <c r="M497" s="1450">
        <f>L497*K497</f>
        <v>546.98113207547169</v>
      </c>
      <c r="N497" s="1451">
        <v>1</v>
      </c>
      <c r="O497" s="1450">
        <f>ROUND(M497*N497,2)</f>
        <v>546.98</v>
      </c>
      <c r="P497" s="1450">
        <f>ROUND(O497*0.2409,2)</f>
        <v>131.77000000000001</v>
      </c>
      <c r="Q497" s="1450">
        <f>O497+P497</f>
        <v>678.75</v>
      </c>
    </row>
    <row r="498" spans="1:17" hidden="1" x14ac:dyDescent="0.25">
      <c r="A498" s="1448" t="s">
        <v>28</v>
      </c>
      <c r="B498" s="1448">
        <v>50</v>
      </c>
      <c r="C498" s="1449">
        <f>B498/159</f>
        <v>0.31446540880503143</v>
      </c>
      <c r="D498" s="1450">
        <v>3.98</v>
      </c>
      <c r="E498" s="1450">
        <f>B498*D498</f>
        <v>199</v>
      </c>
      <c r="F498" s="1451">
        <v>0.2</v>
      </c>
      <c r="G498" s="1450">
        <f>ROUND(E498*F498,2)</f>
        <v>39.799999999999997</v>
      </c>
      <c r="H498" s="1450">
        <f>ROUND(G498*0.2409,2)</f>
        <v>9.59</v>
      </c>
      <c r="I498" s="1450">
        <f>G498+H498</f>
        <v>49.39</v>
      </c>
      <c r="J498" s="1453"/>
      <c r="K498" s="1449"/>
      <c r="L498" s="1450"/>
      <c r="M498" s="1450"/>
      <c r="N498" s="1451"/>
      <c r="O498" s="1450">
        <f>SUM(Jelgava!O260:O316)</f>
        <v>31672.010000000017</v>
      </c>
      <c r="P498" s="1450">
        <f>SUM(Jelgava!P260:P316)</f>
        <v>7629.7799999999988</v>
      </c>
      <c r="Q498" s="1450">
        <f>SUM(Jelgava!Q260:Q316)</f>
        <v>39301.790000000008</v>
      </c>
    </row>
    <row r="499" spans="1:17" x14ac:dyDescent="0.25">
      <c r="H499" s="1444"/>
      <c r="I499" s="1444"/>
    </row>
    <row r="501" spans="1:17" ht="19.5" customHeight="1" x14ac:dyDescent="0.3">
      <c r="A501" s="1445" t="s">
        <v>1506</v>
      </c>
    </row>
    <row r="502" spans="1:17" ht="19.5" customHeight="1" x14ac:dyDescent="0.25">
      <c r="A502" s="1443" t="s">
        <v>1507</v>
      </c>
    </row>
    <row r="503" spans="1:17" ht="22.5" customHeight="1" x14ac:dyDescent="0.25">
      <c r="A503" s="1443" t="s">
        <v>1508</v>
      </c>
    </row>
  </sheetData>
  <autoFilter ref="A6:Q7" xr:uid="{298C4D8B-2C55-4C80-B4B3-5A26D6C5AA0C}">
    <filterColumn colId="1" showButton="0"/>
    <filterColumn colId="2" showButton="0"/>
    <filterColumn colId="3" showButton="0"/>
    <filterColumn colId="4" showButton="0"/>
    <filterColumn colId="5" showButton="0"/>
    <filterColumn colId="6" showButton="0"/>
    <filterColumn colId="7" showButton="0"/>
    <filterColumn colId="9" showButton="0"/>
    <filterColumn colId="10" showButton="0"/>
    <filterColumn colId="11" showButton="0"/>
    <filterColumn colId="12" showButton="0"/>
    <filterColumn colId="13" showButton="0"/>
    <filterColumn colId="14" showButton="0"/>
    <filterColumn colId="15" showButton="0"/>
  </autoFilter>
  <mergeCells count="4">
    <mergeCell ref="A2:Q2"/>
    <mergeCell ref="A6:A7"/>
    <mergeCell ref="B6:I6"/>
    <mergeCell ref="J6:Q6"/>
  </mergeCells>
  <pageMargins left="0.31496062992125984" right="0.31496062992125984" top="0.55118110236220474" bottom="0.35433070866141736" header="0.31496062992125984" footer="0.31496062992125984"/>
  <pageSetup paperSize="9"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vt:i4>
      </vt:variant>
    </vt:vector>
  </HeadingPairs>
  <TitlesOfParts>
    <vt:vector size="46" baseType="lpstr">
      <vt:lpstr>KOPSAVILKUMS</vt:lpstr>
      <vt:lpstr>BKUS</vt:lpstr>
      <vt:lpstr>BKUS_akorda</vt:lpstr>
      <vt:lpstr>PSKUS</vt:lpstr>
      <vt:lpstr>RAKUS</vt:lpstr>
      <vt:lpstr>Liepāja</vt:lpstr>
      <vt:lpstr>Daugavpils_reg</vt:lpstr>
      <vt:lpstr>Z-Kurzeme</vt:lpstr>
      <vt:lpstr>Jelgava</vt:lpstr>
      <vt:lpstr>Vidzeme</vt:lpstr>
      <vt:lpstr>Jēkabpils</vt:lpstr>
      <vt:lpstr>Rēzekne</vt:lpstr>
      <vt:lpstr>Jūrmala</vt:lpstr>
      <vt:lpstr>RPNC</vt:lpstr>
      <vt:lpstr>Madona</vt:lpstr>
      <vt:lpstr>RDzN</vt:lpstr>
      <vt:lpstr>Sigulda</vt:lpstr>
      <vt:lpstr>Rīgas_2.slim</vt:lpstr>
      <vt:lpstr>Alūksne</vt:lpstr>
      <vt:lpstr>Cēsis</vt:lpstr>
      <vt:lpstr>Balvi_Gulb</vt:lpstr>
      <vt:lpstr>Limbaži</vt:lpstr>
      <vt:lpstr>Aizkraukle</vt:lpstr>
      <vt:lpstr>Saldus</vt:lpstr>
      <vt:lpstr>Piejūra</vt:lpstr>
      <vt:lpstr>Daugavpils_psih</vt:lpstr>
      <vt:lpstr>Preiļi</vt:lpstr>
      <vt:lpstr>Ģintermuiža</vt:lpstr>
      <vt:lpstr>Krāslava</vt:lpstr>
      <vt:lpstr>Ludza</vt:lpstr>
      <vt:lpstr>Ogre</vt:lpstr>
      <vt:lpstr>Bauska</vt:lpstr>
      <vt:lpstr>Dobele</vt:lpstr>
      <vt:lpstr>Kuldīga</vt:lpstr>
      <vt:lpstr>Tukums</vt:lpstr>
      <vt:lpstr>Strenči</vt:lpstr>
      <vt:lpstr>TOS</vt:lpstr>
      <vt:lpstr>Līvani</vt:lpstr>
      <vt:lpstr>Aknīste_psih</vt:lpstr>
      <vt:lpstr>Vaivari</vt:lpstr>
      <vt:lpstr>Ainaži</vt:lpstr>
      <vt:lpstr>NMPD</vt:lpstr>
      <vt:lpstr>NVD</vt:lpstr>
      <vt:lpstr>SPKC</vt:lpstr>
      <vt:lpstr>Aknīste_psih!Print_Titles</vt:lpstr>
      <vt:lpstr>Liepāja!Print_Titles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Linards</dc:creator>
  <cp:lastModifiedBy>Liene Ābola</cp:lastModifiedBy>
  <cp:lastPrinted>2021-01-05T13:59:17Z</cp:lastPrinted>
  <dcterms:created xsi:type="dcterms:W3CDTF">2017-06-26T19:24:00Z</dcterms:created>
  <dcterms:modified xsi:type="dcterms:W3CDTF">2021-02-26T12:51:59Z</dcterms:modified>
</cp:coreProperties>
</file>